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https://dpmcogrp-my.sharepoint.com/personal/alokah_assetlinefinance_lk/Documents/Aloka Data/CBSL/LFC Reporting/2025-26/4. July 2025/"/>
    </mc:Choice>
  </mc:AlternateContent>
  <xr:revisionPtr revIDLastSave="140" documentId="13_ncr:1_{361BC656-2F35-4EC8-A9F9-0FC376FC885F}" xr6:coauthVersionLast="47" xr6:coauthVersionMax="47" xr10:uidLastSave="{EC7CFD0C-7340-4B3F-B30A-6E0FA2348CAC}"/>
  <bookViews>
    <workbookView xWindow="-120" yWindow="-120" windowWidth="20730" windowHeight="11040" tabRatio="839" activeTab="4" xr2:uid="{00000000-000D-0000-FFFF-FFFF00000000}"/>
  </bookViews>
  <sheets>
    <sheet name="MA" sheetId="17" r:id="rId1"/>
    <sheet name="MA Rec" sheetId="15" r:id="rId2"/>
    <sheet name="NBD-MF-02-SOCI" sheetId="5" r:id="rId3"/>
    <sheet name="NBD-MF-01-SOFP" sheetId="4" r:id="rId4"/>
    <sheet name="Linked TB" sheetId="6" r:id="rId5"/>
    <sheet name="System TB" sheetId="8" r:id="rId6"/>
    <sheet name="Breakups" sheetId="9" r:id="rId7"/>
    <sheet name="CBSL Provision" sheetId="11" r:id="rId8"/>
    <sheet name="Write Off" sheetId="10" r:id="rId9"/>
    <sheet name="RPT List-May 25" sheetId="21" r:id="rId10"/>
    <sheet name="RPT List-Jun 25" sheetId="22" r:id="rId11"/>
  </sheets>
  <externalReferences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</externalReferences>
  <definedNames>
    <definedName name="____DAT10" localSheetId="6">#REF!</definedName>
    <definedName name="____DAT10" localSheetId="5">#REF!</definedName>
    <definedName name="____DAT10">#REF!</definedName>
    <definedName name="____DAT11" localSheetId="6">#REF!</definedName>
    <definedName name="____DAT11" localSheetId="5">#REF!</definedName>
    <definedName name="____DAT11">#REF!</definedName>
    <definedName name="____DAT12" localSheetId="6">[1]Sheet1!#REF!</definedName>
    <definedName name="____DAT12" localSheetId="10">#REF!</definedName>
    <definedName name="____DAT12" localSheetId="9">#REF!</definedName>
    <definedName name="____DAT12" localSheetId="5">[1]Sheet1!#REF!</definedName>
    <definedName name="____DAT12">[1]Sheet1!#REF!</definedName>
    <definedName name="____DAT13" localSheetId="6">[1]Sheet1!#REF!</definedName>
    <definedName name="____DAT13" localSheetId="10">#REF!</definedName>
    <definedName name="____DAT13" localSheetId="9">#REF!</definedName>
    <definedName name="____DAT13" localSheetId="5">[1]Sheet1!#REF!</definedName>
    <definedName name="____DAT13">[1]Sheet1!#REF!</definedName>
    <definedName name="____DAT14" localSheetId="6">#REF!</definedName>
    <definedName name="____DAT14" localSheetId="5">#REF!</definedName>
    <definedName name="____DAT14">#REF!</definedName>
    <definedName name="____DAT2" localSheetId="6">#REF!</definedName>
    <definedName name="____DAT2" localSheetId="5">#REF!</definedName>
    <definedName name="____DAT2">#REF!</definedName>
    <definedName name="____DAT3">#REF!</definedName>
    <definedName name="____DAT4">#REF!</definedName>
    <definedName name="____DAT5">#REF!</definedName>
    <definedName name="____DAT6">#REF!</definedName>
    <definedName name="____DAT7">#REF!</definedName>
    <definedName name="____DAT8">#REF!</definedName>
    <definedName name="____DAT9">#REF!</definedName>
    <definedName name="___DAT1">#REF!</definedName>
    <definedName name="___DAT10">#REF!</definedName>
    <definedName name="___DAT11">#REF!</definedName>
    <definedName name="___DAT12" localSheetId="10">#REF!</definedName>
    <definedName name="___DAT12" localSheetId="9">#REF!</definedName>
    <definedName name="___DAT12">[1]Sheet1!#REF!</definedName>
    <definedName name="___DAT13" localSheetId="10">#REF!</definedName>
    <definedName name="___DAT13" localSheetId="9">#REF!</definedName>
    <definedName name="___DAT13">[1]Sheet1!#REF!</definedName>
    <definedName name="___DAT14">#REF!</definedName>
    <definedName name="___DAT2">#REF!</definedName>
    <definedName name="___DAT3">#REF!</definedName>
    <definedName name="___DAT4">#REF!</definedName>
    <definedName name="___DAT5">#REF!</definedName>
    <definedName name="___DAT6">#REF!</definedName>
    <definedName name="___DAT7">#REF!</definedName>
    <definedName name="___DAT8">#REF!</definedName>
    <definedName name="___DAT9">#REF!</definedName>
    <definedName name="__123Graph_A" hidden="1">[2]FR!#REF!</definedName>
    <definedName name="__123Graph_B" hidden="1">[2]FR!#REF!</definedName>
    <definedName name="__123Graph_C" hidden="1">[2]FR!#REF!</definedName>
    <definedName name="__123Graph_D" hidden="1">[2]FR!#REF!</definedName>
    <definedName name="__123Graph_E" hidden="1">[2]FR!#REF!</definedName>
    <definedName name="__123Graph_F" hidden="1">[2]FR!#REF!</definedName>
    <definedName name="__123Graph_X" hidden="1">[3]FR!#REF!</definedName>
    <definedName name="__DAT1" localSheetId="6">#REF!</definedName>
    <definedName name="__DAT1" localSheetId="5">#REF!</definedName>
    <definedName name="__DAT1">#REF!</definedName>
    <definedName name="__DAT10" localSheetId="6">#REF!</definedName>
    <definedName name="__DAT10" localSheetId="5">#REF!</definedName>
    <definedName name="__DAT10">#REF!</definedName>
    <definedName name="__DAT11" localSheetId="6">#REF!</definedName>
    <definedName name="__DAT11" localSheetId="5">#REF!</definedName>
    <definedName name="__DAT11">#REF!</definedName>
    <definedName name="__DAT12" localSheetId="6">[1]Sheet1!#REF!</definedName>
    <definedName name="__DAT12" localSheetId="10">#REF!</definedName>
    <definedName name="__DAT12" localSheetId="9">#REF!</definedName>
    <definedName name="__DAT12" localSheetId="5">[1]Sheet1!#REF!</definedName>
    <definedName name="__DAT12">[1]Sheet1!#REF!</definedName>
    <definedName name="__DAT13" localSheetId="6">[1]Sheet1!#REF!</definedName>
    <definedName name="__DAT13" localSheetId="10">#REF!</definedName>
    <definedName name="__DAT13" localSheetId="9">#REF!</definedName>
    <definedName name="__DAT13" localSheetId="5">[1]Sheet1!#REF!</definedName>
    <definedName name="__DAT13">[1]Sheet1!#REF!</definedName>
    <definedName name="__DAT14" localSheetId="6">#REF!</definedName>
    <definedName name="__DAT14" localSheetId="5">#REF!</definedName>
    <definedName name="__DAT14">#REF!</definedName>
    <definedName name="__DAT2">#REF!</definedName>
    <definedName name="__DAT3">#REF!</definedName>
    <definedName name="__DAT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gcc2" hidden="1">{"YEAR99",#N/A,FALSE,"Sheet 1"}</definedName>
    <definedName name="__IntlFixup" hidden="1">TRUE</definedName>
    <definedName name="__shared_11_0_0">NA()</definedName>
    <definedName name="__shared_11_0_1">NA()</definedName>
    <definedName name="__shared_11_0_2">NA()</definedName>
    <definedName name="__shared_11_0_3">NA()</definedName>
    <definedName name="__shared_13_0_0">NA()</definedName>
    <definedName name="__shared_13_0_1">NA()</definedName>
    <definedName name="__shared_13_0_10">NA()</definedName>
    <definedName name="__shared_13_0_11">NA()</definedName>
    <definedName name="__shared_13_0_12">NA()</definedName>
    <definedName name="__shared_13_0_13">NA()</definedName>
    <definedName name="__shared_13_0_14">NA()</definedName>
    <definedName name="__shared_13_0_15">NA()</definedName>
    <definedName name="__shared_13_0_16">NA()</definedName>
    <definedName name="__shared_13_0_17">NA()</definedName>
    <definedName name="__shared_13_0_18">NA()</definedName>
    <definedName name="__shared_13_0_19">NA()</definedName>
    <definedName name="__shared_13_0_2">NA()</definedName>
    <definedName name="__shared_13_0_20">NA()</definedName>
    <definedName name="__shared_13_0_21">NA()</definedName>
    <definedName name="__shared_13_0_22">NA()</definedName>
    <definedName name="__shared_13_0_23">NA()</definedName>
    <definedName name="__shared_13_0_24">NA()</definedName>
    <definedName name="__shared_13_0_25">NA()</definedName>
    <definedName name="__shared_13_0_26">NA()</definedName>
    <definedName name="__shared_13_0_27">NA()</definedName>
    <definedName name="__shared_13_0_28">NA()</definedName>
    <definedName name="__shared_13_0_29">NA()</definedName>
    <definedName name="__shared_13_0_3">NA()</definedName>
    <definedName name="__shared_13_0_30">NA()</definedName>
    <definedName name="__shared_13_0_31">NA()</definedName>
    <definedName name="__shared_13_0_32">NA()</definedName>
    <definedName name="__shared_13_0_33">NA()</definedName>
    <definedName name="__shared_13_0_34">NA()</definedName>
    <definedName name="__shared_13_0_35">NA()</definedName>
    <definedName name="__shared_13_0_36">NA()</definedName>
    <definedName name="__shared_13_0_37">NA()</definedName>
    <definedName name="__shared_13_0_38">NA()</definedName>
    <definedName name="__shared_13_0_39">NA()</definedName>
    <definedName name="__shared_13_0_4">NA()</definedName>
    <definedName name="__shared_13_0_40">NA()</definedName>
    <definedName name="__shared_13_0_41">NA()</definedName>
    <definedName name="__shared_13_0_5">NA()</definedName>
    <definedName name="__shared_13_0_6">NA()</definedName>
    <definedName name="__shared_13_0_7">NA()</definedName>
    <definedName name="__shared_13_0_8">NA()</definedName>
    <definedName name="__shared_13_0_9">NA()</definedName>
    <definedName name="__shared_15_0_0">NA()</definedName>
    <definedName name="__shared_17_0_0">NA()</definedName>
    <definedName name="__shared_17_0_1">NA()</definedName>
    <definedName name="__shared_17_0_2">NA()</definedName>
    <definedName name="__shared_18_0_0">NA()</definedName>
    <definedName name="__shared_18_0_1">NA()</definedName>
    <definedName name="__shared_18_0_2">NA()</definedName>
    <definedName name="__shared_18_0_3">NA()</definedName>
    <definedName name="__shared_19_0_0">NA()</definedName>
    <definedName name="__shared_19_0_1">NA()</definedName>
    <definedName name="__shared_19_0_2">NA()</definedName>
    <definedName name="__shared_2_0_0">NA()</definedName>
    <definedName name="__shared_2_0_1">NA()</definedName>
    <definedName name="__shared_2_0_2">NA()</definedName>
    <definedName name="__shared_2_0_3">NA()</definedName>
    <definedName name="__shared_21_0_0">NA()</definedName>
    <definedName name="__shared_21_0_1">NA()</definedName>
    <definedName name="__shared_21_0_10">NA()</definedName>
    <definedName name="__shared_21_0_11">NA()</definedName>
    <definedName name="__shared_21_0_12">NA()</definedName>
    <definedName name="__shared_21_0_13">NA()</definedName>
    <definedName name="__shared_21_0_14">NA()</definedName>
    <definedName name="__shared_21_0_15">NA()</definedName>
    <definedName name="__shared_21_0_16">NA()</definedName>
    <definedName name="__shared_21_0_17">NA()</definedName>
    <definedName name="__shared_21_0_18">NA()</definedName>
    <definedName name="__shared_21_0_19">NA()</definedName>
    <definedName name="__shared_21_0_2">NA()</definedName>
    <definedName name="__shared_21_0_20">NA()</definedName>
    <definedName name="__shared_21_0_21">NA()</definedName>
    <definedName name="__shared_21_0_22">NA()</definedName>
    <definedName name="__shared_21_0_23">NA()</definedName>
    <definedName name="__shared_21_0_24">NA()</definedName>
    <definedName name="__shared_21_0_25">NA()</definedName>
    <definedName name="__shared_21_0_26">NA()</definedName>
    <definedName name="__shared_21_0_27">NA()</definedName>
    <definedName name="__shared_21_0_28">NA()</definedName>
    <definedName name="__shared_21_0_29">NA()</definedName>
    <definedName name="__shared_21_0_3">NA()</definedName>
    <definedName name="__shared_21_0_30">NA()</definedName>
    <definedName name="__shared_21_0_31">NA()</definedName>
    <definedName name="__shared_21_0_32">NA()</definedName>
    <definedName name="__shared_21_0_33">NA()</definedName>
    <definedName name="__shared_21_0_34">NA()</definedName>
    <definedName name="__shared_21_0_35">NA()</definedName>
    <definedName name="__shared_21_0_36">NA()</definedName>
    <definedName name="__shared_21_0_37">NA()</definedName>
    <definedName name="__shared_21_0_38">NA()</definedName>
    <definedName name="__shared_21_0_39">NA()</definedName>
    <definedName name="__shared_21_0_4">NA()</definedName>
    <definedName name="__shared_21_0_40">NA()</definedName>
    <definedName name="__shared_21_0_41">NA()</definedName>
    <definedName name="__shared_21_0_42">NA()</definedName>
    <definedName name="__shared_21_0_43">NA()</definedName>
    <definedName name="__shared_21_0_44">NA()</definedName>
    <definedName name="__shared_21_0_45">NA()</definedName>
    <definedName name="__shared_21_0_46">NA()</definedName>
    <definedName name="__shared_21_0_47">NA()</definedName>
    <definedName name="__shared_21_0_48">NA()</definedName>
    <definedName name="__shared_21_0_49">NA()</definedName>
    <definedName name="__shared_21_0_5">NA()</definedName>
    <definedName name="__shared_21_0_50">NA()</definedName>
    <definedName name="__shared_21_0_51">NA()</definedName>
    <definedName name="__shared_21_0_52">NA()</definedName>
    <definedName name="__shared_21_0_53">NA()</definedName>
    <definedName name="__shared_21_0_54">NA()</definedName>
    <definedName name="__shared_21_0_55">NA()</definedName>
    <definedName name="__shared_21_0_56">NA()</definedName>
    <definedName name="__shared_21_0_57">NA()</definedName>
    <definedName name="__shared_21_0_58">NA()</definedName>
    <definedName name="__shared_21_0_59">NA()</definedName>
    <definedName name="__shared_21_0_6">NA()</definedName>
    <definedName name="__shared_21_0_60">NA()</definedName>
    <definedName name="__shared_21_0_61">NA()</definedName>
    <definedName name="__shared_21_0_62">NA()</definedName>
    <definedName name="__shared_21_0_63">NA()</definedName>
    <definedName name="__shared_21_0_64">NA()</definedName>
    <definedName name="__shared_21_0_65">NA()</definedName>
    <definedName name="__shared_21_0_66">NA()</definedName>
    <definedName name="__shared_21_0_67">NA()</definedName>
    <definedName name="__shared_21_0_68">NA()</definedName>
    <definedName name="__shared_21_0_69">NA()</definedName>
    <definedName name="__shared_21_0_7">NA()</definedName>
    <definedName name="__shared_21_0_70">NA()</definedName>
    <definedName name="__shared_21_0_71">NA()</definedName>
    <definedName name="__shared_21_0_72">NA()</definedName>
    <definedName name="__shared_21_0_8">NA()</definedName>
    <definedName name="__shared_21_0_9">NA()</definedName>
    <definedName name="__shared_24_0_0">NA()</definedName>
    <definedName name="__shared_3_0_0">NA()</definedName>
    <definedName name="__shared_3_0_1">NA()</definedName>
    <definedName name="__shared_3_0_10">NA()</definedName>
    <definedName name="__shared_3_0_100">NA()</definedName>
    <definedName name="__shared_3_0_101">NA()</definedName>
    <definedName name="__shared_3_0_102">NA()</definedName>
    <definedName name="__shared_3_0_103">NA()</definedName>
    <definedName name="__shared_3_0_104">NA()</definedName>
    <definedName name="__shared_3_0_105">NA()</definedName>
    <definedName name="__shared_3_0_106">NA()</definedName>
    <definedName name="__shared_3_0_107">NA()</definedName>
    <definedName name="__shared_3_0_108">NA()</definedName>
    <definedName name="__shared_3_0_109">NA()</definedName>
    <definedName name="__shared_3_0_11">NA()</definedName>
    <definedName name="__shared_3_0_110">NA()</definedName>
    <definedName name="__shared_3_0_111">NA()</definedName>
    <definedName name="__shared_3_0_12">NA()</definedName>
    <definedName name="__shared_3_0_13">NA()</definedName>
    <definedName name="__shared_3_0_14">NA()</definedName>
    <definedName name="__shared_3_0_15">NA()</definedName>
    <definedName name="__shared_3_0_16">NA()</definedName>
    <definedName name="__shared_3_0_17">NA()</definedName>
    <definedName name="__shared_3_0_18">NA()</definedName>
    <definedName name="__shared_3_0_19">NA()</definedName>
    <definedName name="__shared_3_0_2">NA()</definedName>
    <definedName name="__shared_3_0_20">NA()</definedName>
    <definedName name="__shared_3_0_21">NA()</definedName>
    <definedName name="__shared_3_0_22">NA()</definedName>
    <definedName name="__shared_3_0_23">NA()</definedName>
    <definedName name="__shared_3_0_24">NA()</definedName>
    <definedName name="__shared_3_0_25">NA()</definedName>
    <definedName name="__shared_3_0_26">NA()</definedName>
    <definedName name="__shared_3_0_27">NA()</definedName>
    <definedName name="__shared_3_0_28">NA()</definedName>
    <definedName name="__shared_3_0_29">NA()</definedName>
    <definedName name="__shared_3_0_3">NA()</definedName>
    <definedName name="__shared_3_0_30">NA()</definedName>
    <definedName name="__shared_3_0_31">NA()</definedName>
    <definedName name="__shared_3_0_32">NA()</definedName>
    <definedName name="__shared_3_0_33">NA()</definedName>
    <definedName name="__shared_3_0_34">NA()</definedName>
    <definedName name="__shared_3_0_35">NA()</definedName>
    <definedName name="__shared_3_0_36">NA()</definedName>
    <definedName name="__shared_3_0_37">NA()</definedName>
    <definedName name="__shared_3_0_38">NA()</definedName>
    <definedName name="__shared_3_0_39">NA()</definedName>
    <definedName name="__shared_3_0_4">NA()</definedName>
    <definedName name="__shared_3_0_40">NA()</definedName>
    <definedName name="__shared_3_0_41">NA()</definedName>
    <definedName name="__shared_3_0_42">NA()</definedName>
    <definedName name="__shared_3_0_43">NA()</definedName>
    <definedName name="__shared_3_0_44">NA()</definedName>
    <definedName name="__shared_3_0_45">NA()</definedName>
    <definedName name="__shared_3_0_46">NA()</definedName>
    <definedName name="__shared_3_0_47">NA()</definedName>
    <definedName name="__shared_3_0_48">NA()</definedName>
    <definedName name="__shared_3_0_49">NA()</definedName>
    <definedName name="__shared_3_0_5">NA()</definedName>
    <definedName name="__shared_3_0_50">NA()</definedName>
    <definedName name="__shared_3_0_51">NA()</definedName>
    <definedName name="__shared_3_0_52">NA()</definedName>
    <definedName name="__shared_3_0_53">NA()</definedName>
    <definedName name="__shared_3_0_54">NA()</definedName>
    <definedName name="__shared_3_0_55">NA()</definedName>
    <definedName name="__shared_3_0_56">NA()</definedName>
    <definedName name="__shared_3_0_57">NA()</definedName>
    <definedName name="__shared_3_0_58">NA()</definedName>
    <definedName name="__shared_3_0_59">NA()</definedName>
    <definedName name="__shared_3_0_6">NA()</definedName>
    <definedName name="__shared_3_0_60">NA()</definedName>
    <definedName name="__shared_3_0_61">NA()</definedName>
    <definedName name="__shared_3_0_62">NA()</definedName>
    <definedName name="__shared_3_0_63">NA()</definedName>
    <definedName name="__shared_3_0_64">NA()</definedName>
    <definedName name="__shared_3_0_65">NA()</definedName>
    <definedName name="__shared_3_0_66">NA()</definedName>
    <definedName name="__shared_3_0_67">NA()</definedName>
    <definedName name="__shared_3_0_68">NA()</definedName>
    <definedName name="__shared_3_0_69">NA()</definedName>
    <definedName name="__shared_3_0_7">NA()</definedName>
    <definedName name="__shared_3_0_70">NA()</definedName>
    <definedName name="__shared_3_0_71">NA()</definedName>
    <definedName name="__shared_3_0_72">NA()</definedName>
    <definedName name="__shared_3_0_73">NA()</definedName>
    <definedName name="__shared_3_0_74">NA()</definedName>
    <definedName name="__shared_3_0_75">NA()</definedName>
    <definedName name="__shared_3_0_76">NA()</definedName>
    <definedName name="__shared_3_0_77">NA()</definedName>
    <definedName name="__shared_3_0_78">NA()</definedName>
    <definedName name="__shared_3_0_79">NA()</definedName>
    <definedName name="__shared_3_0_8">NA()</definedName>
    <definedName name="__shared_3_0_80">NA()</definedName>
    <definedName name="__shared_3_0_81">NA()</definedName>
    <definedName name="__shared_3_0_82">NA()</definedName>
    <definedName name="__shared_3_0_83">NA()</definedName>
    <definedName name="__shared_3_0_84">NA()</definedName>
    <definedName name="__shared_3_0_85">NA()</definedName>
    <definedName name="__shared_3_0_86">NA()</definedName>
    <definedName name="__shared_3_0_87">NA()</definedName>
    <definedName name="__shared_3_0_88">NA()</definedName>
    <definedName name="__shared_3_0_89">NA()</definedName>
    <definedName name="__shared_3_0_9">NA()</definedName>
    <definedName name="__shared_3_0_90">NA()</definedName>
    <definedName name="__shared_3_0_91">NA()</definedName>
    <definedName name="__shared_3_0_92">NA()</definedName>
    <definedName name="__shared_3_0_93">NA()</definedName>
    <definedName name="__shared_3_0_94">NA()</definedName>
    <definedName name="__shared_3_0_95">NA()</definedName>
    <definedName name="__shared_3_0_96">NA()</definedName>
    <definedName name="__shared_3_0_97">NA()</definedName>
    <definedName name="__shared_3_0_98">NA()</definedName>
    <definedName name="__shared_3_0_99">NA()</definedName>
    <definedName name="__shared_4_0_0">NA()</definedName>
    <definedName name="__shared_4_0_1">NA()</definedName>
    <definedName name="__shared_4_0_10">NA()</definedName>
    <definedName name="__shared_4_0_11">NA()</definedName>
    <definedName name="__shared_4_0_12">NA()</definedName>
    <definedName name="__shared_4_0_13">NA()</definedName>
    <definedName name="__shared_4_0_14">NA()</definedName>
    <definedName name="__shared_4_0_15">NA()</definedName>
    <definedName name="__shared_4_0_16">NA()</definedName>
    <definedName name="__shared_4_0_17">NA()</definedName>
    <definedName name="__shared_4_0_18">NA()</definedName>
    <definedName name="__shared_4_0_19">NA()</definedName>
    <definedName name="__shared_4_0_2">NA()</definedName>
    <definedName name="__shared_4_0_20">NA()</definedName>
    <definedName name="__shared_4_0_21">NA()</definedName>
    <definedName name="__shared_4_0_22">NA()</definedName>
    <definedName name="__shared_4_0_23">NA()</definedName>
    <definedName name="__shared_4_0_24">NA()</definedName>
    <definedName name="__shared_4_0_25">NA()</definedName>
    <definedName name="__shared_4_0_26">NA()</definedName>
    <definedName name="__shared_4_0_27">NA()</definedName>
    <definedName name="__shared_4_0_28">NA()</definedName>
    <definedName name="__shared_4_0_29">NA()</definedName>
    <definedName name="__shared_4_0_3">NA()</definedName>
    <definedName name="__shared_4_0_30">NA()</definedName>
    <definedName name="__shared_4_0_31">NA()</definedName>
    <definedName name="__shared_4_0_32">NA()</definedName>
    <definedName name="__shared_4_0_33">NA()</definedName>
    <definedName name="__shared_4_0_34">NA()</definedName>
    <definedName name="__shared_4_0_35">NA()</definedName>
    <definedName name="__shared_4_0_36">NA()</definedName>
    <definedName name="__shared_4_0_37">NA()</definedName>
    <definedName name="__shared_4_0_38">NA()</definedName>
    <definedName name="__shared_4_0_39">NA()</definedName>
    <definedName name="__shared_4_0_4">NA()</definedName>
    <definedName name="__shared_4_0_40">NA()</definedName>
    <definedName name="__shared_4_0_41">NA()</definedName>
    <definedName name="__shared_4_0_42">NA()</definedName>
    <definedName name="__shared_4_0_43">NA()</definedName>
    <definedName name="__shared_4_0_44">NA()</definedName>
    <definedName name="__shared_4_0_45">NA()</definedName>
    <definedName name="__shared_4_0_46">NA()</definedName>
    <definedName name="__shared_4_0_47">NA()</definedName>
    <definedName name="__shared_4_0_5">NA()</definedName>
    <definedName name="__shared_4_0_6">NA()</definedName>
    <definedName name="__shared_4_0_7">NA()</definedName>
    <definedName name="__shared_4_0_8">NA()</definedName>
    <definedName name="__shared_4_0_9">NA()</definedName>
    <definedName name="__shared_5_0_0">NA()</definedName>
    <definedName name="__shared_5_0_1">NA()</definedName>
    <definedName name="__shared_5_0_10">NA()</definedName>
    <definedName name="__shared_5_0_11">NA()</definedName>
    <definedName name="__shared_5_0_12">NA()</definedName>
    <definedName name="__shared_5_0_13">NA()</definedName>
    <definedName name="__shared_5_0_14">NA()</definedName>
    <definedName name="__shared_5_0_15" localSheetId="6">(#REF!/365)*(#REF!-#REF!)*#REF!</definedName>
    <definedName name="__shared_5_0_15" localSheetId="5">(#REF!/365)*(#REF!-#REF!)*#REF!</definedName>
    <definedName name="__shared_5_0_15">(#REF!/365)*(#REF!-#REF!)*#REF!</definedName>
    <definedName name="__shared_5_0_16">NA()</definedName>
    <definedName name="__shared_5_0_17">NA()</definedName>
    <definedName name="__shared_5_0_18">NA()</definedName>
    <definedName name="__shared_5_0_19">NA()</definedName>
    <definedName name="__shared_5_0_2">NA()</definedName>
    <definedName name="__shared_5_0_20">NA()</definedName>
    <definedName name="__shared_5_0_21">NA()</definedName>
    <definedName name="__shared_5_0_22">NA()</definedName>
    <definedName name="__shared_5_0_23">NA()</definedName>
    <definedName name="__shared_5_0_24">NA()</definedName>
    <definedName name="__shared_5_0_25">NA()</definedName>
    <definedName name="__shared_5_0_26">NA()</definedName>
    <definedName name="__shared_5_0_27">NA()</definedName>
    <definedName name="__shared_5_0_28">NA()</definedName>
    <definedName name="__shared_5_0_29" localSheetId="6">(#REF!/365)*(#REF!-#REF!)*#REF!</definedName>
    <definedName name="__shared_5_0_29" localSheetId="5">(#REF!/365)*(#REF!-#REF!)*#REF!</definedName>
    <definedName name="__shared_5_0_29">(#REF!/365)*(#REF!-#REF!)*#REF!</definedName>
    <definedName name="__shared_5_0_3">NA()</definedName>
    <definedName name="__shared_5_0_30">NA()</definedName>
    <definedName name="__shared_5_0_31">NA()</definedName>
    <definedName name="__shared_5_0_32">NA()</definedName>
    <definedName name="__shared_5_0_33">NA()</definedName>
    <definedName name="__shared_5_0_34">NA()</definedName>
    <definedName name="__shared_5_0_35">NA()</definedName>
    <definedName name="__shared_5_0_36">NA()</definedName>
    <definedName name="__shared_5_0_37">NA()</definedName>
    <definedName name="__shared_5_0_38">NA()</definedName>
    <definedName name="__shared_5_0_39">NA()</definedName>
    <definedName name="__shared_5_0_4">NA()</definedName>
    <definedName name="__shared_5_0_40">NA()</definedName>
    <definedName name="__shared_5_0_41">NA()</definedName>
    <definedName name="__shared_5_0_42">NA()</definedName>
    <definedName name="__shared_5_0_43">NA()</definedName>
    <definedName name="__shared_5_0_44">NA()</definedName>
    <definedName name="__shared_5_0_45">NA()</definedName>
    <definedName name="__shared_5_0_46">NA()</definedName>
    <definedName name="__shared_5_0_47">NA()</definedName>
    <definedName name="__shared_5_0_48">NA()</definedName>
    <definedName name="__shared_5_0_49">NA()</definedName>
    <definedName name="__shared_5_0_5">NA()</definedName>
    <definedName name="__shared_5_0_50">NA()</definedName>
    <definedName name="__shared_5_0_51">NA()</definedName>
    <definedName name="__shared_5_0_52">NA()</definedName>
    <definedName name="__shared_5_0_53">NA()</definedName>
    <definedName name="__shared_5_0_54">NA()</definedName>
    <definedName name="__shared_5_0_55">NA()</definedName>
    <definedName name="__shared_5_0_56">NA()</definedName>
    <definedName name="__shared_5_0_57">NA()</definedName>
    <definedName name="__shared_5_0_58">NA()</definedName>
    <definedName name="__shared_5_0_59">NA()</definedName>
    <definedName name="__shared_5_0_6">NA()</definedName>
    <definedName name="__shared_5_0_7">NA()</definedName>
    <definedName name="__shared_5_0_8">NA()</definedName>
    <definedName name="__shared_5_0_9">NA()</definedName>
    <definedName name="__shared_6_0_0">NA()</definedName>
    <definedName name="__shared_6_0_1">NA()</definedName>
    <definedName name="__shared_6_0_10">NA()</definedName>
    <definedName name="__shared_6_0_11">NA()</definedName>
    <definedName name="__shared_6_0_12">NA()</definedName>
    <definedName name="__shared_6_0_13">NA()</definedName>
    <definedName name="__shared_6_0_14">NA()</definedName>
    <definedName name="__shared_6_0_15">NA()</definedName>
    <definedName name="__shared_6_0_16">NA()</definedName>
    <definedName name="__shared_6_0_17">NA()</definedName>
    <definedName name="__shared_6_0_18">NA()</definedName>
    <definedName name="__shared_6_0_19">NA()</definedName>
    <definedName name="__shared_6_0_2">NA()</definedName>
    <definedName name="__shared_6_0_20">NA()</definedName>
    <definedName name="__shared_6_0_3">NA()</definedName>
    <definedName name="__shared_6_0_4">NA()</definedName>
    <definedName name="__shared_6_0_5">NA()</definedName>
    <definedName name="__shared_6_0_6">NA()</definedName>
    <definedName name="__shared_6_0_7">NA()</definedName>
    <definedName name="__shared_6_0_8">NA()</definedName>
    <definedName name="__shared_6_0_9">NA()</definedName>
    <definedName name="__shared_7_0_0">NA()</definedName>
    <definedName name="__shared_7_0_1">NA()</definedName>
    <definedName name="__shared_7_0_10">NA()</definedName>
    <definedName name="__shared_7_0_2">#REF!</definedName>
    <definedName name="__shared_7_0_3">NA()</definedName>
    <definedName name="__shared_7_0_4">NA()</definedName>
    <definedName name="__shared_7_0_5">NA()</definedName>
    <definedName name="__shared_7_0_6">NA()</definedName>
    <definedName name="__shared_7_0_7">NA()</definedName>
    <definedName name="__shared_7_0_8">NA()</definedName>
    <definedName name="__shared_7_0_9">NA()</definedName>
    <definedName name="__shared_8_0_0">NA()</definedName>
    <definedName name="__shared_8_0_1">NA()</definedName>
    <definedName name="__shared_8_0_2">NA()</definedName>
    <definedName name="__shared_8_0_3">NA()</definedName>
    <definedName name="__shared_8_0_4">NA()</definedName>
    <definedName name="__shared_8_0_5">#REF!</definedName>
    <definedName name="__shared_8_0_6">NA()</definedName>
    <definedName name="__shared_8_0_7">NA()</definedName>
    <definedName name="__shared_8_0_8">NA()</definedName>
    <definedName name="__shared_8_0_9">NA()</definedName>
    <definedName name="__shared_9_0_0">NA()</definedName>
    <definedName name="__shared_9_0_1">NA()</definedName>
    <definedName name="__shared_9_0_10">NA()</definedName>
    <definedName name="__shared_9_0_11">NA()</definedName>
    <definedName name="__shared_9_0_12">NA()</definedName>
    <definedName name="__shared_9_0_13">NA()</definedName>
    <definedName name="__shared_9_0_14">NA()</definedName>
    <definedName name="__shared_9_0_15">NA()</definedName>
    <definedName name="__shared_9_0_16">NA()</definedName>
    <definedName name="__shared_9_0_17">NA()</definedName>
    <definedName name="__shared_9_0_18">NA()</definedName>
    <definedName name="__shared_9_0_19">NA()</definedName>
    <definedName name="__shared_9_0_2">NA()</definedName>
    <definedName name="__shared_9_0_20">NA()</definedName>
    <definedName name="__shared_9_0_21">NA()</definedName>
    <definedName name="__shared_9_0_22">NA()</definedName>
    <definedName name="__shared_9_0_23">NA()</definedName>
    <definedName name="__shared_9_0_24">NA()</definedName>
    <definedName name="__shared_9_0_25">NA()</definedName>
    <definedName name="__shared_9_0_26">NA()</definedName>
    <definedName name="__shared_9_0_27">NA()</definedName>
    <definedName name="__shared_9_0_28">NA()</definedName>
    <definedName name="__shared_9_0_29">NA()</definedName>
    <definedName name="__shared_9_0_3">NA()</definedName>
    <definedName name="__shared_9_0_30">NA()</definedName>
    <definedName name="__shared_9_0_31">NA()</definedName>
    <definedName name="__shared_9_0_32">NA()</definedName>
    <definedName name="__shared_9_0_33">NA()</definedName>
    <definedName name="__shared_9_0_34">NA()</definedName>
    <definedName name="__shared_9_0_35">NA()</definedName>
    <definedName name="__shared_9_0_36">NA()</definedName>
    <definedName name="__shared_9_0_37">NA()</definedName>
    <definedName name="__shared_9_0_38">NA()</definedName>
    <definedName name="__shared_9_0_39">NA()</definedName>
    <definedName name="__shared_9_0_4">NA()</definedName>
    <definedName name="__shared_9_0_40">NA()</definedName>
    <definedName name="__shared_9_0_41">NA()</definedName>
    <definedName name="__shared_9_0_42">NA()</definedName>
    <definedName name="__shared_9_0_43">NA()</definedName>
    <definedName name="__shared_9_0_44">NA()</definedName>
    <definedName name="__shared_9_0_45">NA()</definedName>
    <definedName name="__shared_9_0_46">NA()</definedName>
    <definedName name="__shared_9_0_47">NA()</definedName>
    <definedName name="__shared_9_0_48">NA()</definedName>
    <definedName name="__shared_9_0_49">NA()</definedName>
    <definedName name="__shared_9_0_5">NA()</definedName>
    <definedName name="__shared_9_0_50">NA()</definedName>
    <definedName name="__shared_9_0_51">NA()</definedName>
    <definedName name="__shared_9_0_52">NA()</definedName>
    <definedName name="__shared_9_0_53">NA()</definedName>
    <definedName name="__shared_9_0_54">NA()</definedName>
    <definedName name="__shared_9_0_55">NA()</definedName>
    <definedName name="__shared_9_0_56">NA()</definedName>
    <definedName name="__shared_9_0_57">NA()</definedName>
    <definedName name="__shared_9_0_58">NA()</definedName>
    <definedName name="__shared_9_0_59">NA()</definedName>
    <definedName name="__shared_9_0_6">NA()</definedName>
    <definedName name="__shared_9_0_60">NA()</definedName>
    <definedName name="__shared_9_0_61">NA()</definedName>
    <definedName name="__shared_9_0_62">NA()</definedName>
    <definedName name="__shared_9_0_63">NA()</definedName>
    <definedName name="__shared_9_0_64">NA()</definedName>
    <definedName name="__shared_9_0_65">NA()</definedName>
    <definedName name="__shared_9_0_66">NA()</definedName>
    <definedName name="__shared_9_0_67">NA()</definedName>
    <definedName name="__shared_9_0_68">NA()</definedName>
    <definedName name="__shared_9_0_7">NA()</definedName>
    <definedName name="__shared_9_0_8">NA()</definedName>
    <definedName name="__shared_9_0_9">NA()</definedName>
    <definedName name="_1">#REF!</definedName>
    <definedName name="_1234Graph_c" hidden="1">[4]FR!#REF!</definedName>
    <definedName name="_bb" localSheetId="6">#REF!</definedName>
    <definedName name="_bb" localSheetId="5">#REF!</definedName>
    <definedName name="_bb">#REF!</definedName>
    <definedName name="_DAT1" localSheetId="6">#REF!</definedName>
    <definedName name="_DAT1" localSheetId="5">#REF!</definedName>
    <definedName name="_DAT1">#REF!</definedName>
    <definedName name="_DAT10" localSheetId="6">#REF!</definedName>
    <definedName name="_DAT10" localSheetId="5">#REF!</definedName>
    <definedName name="_DAT10">#REF!</definedName>
    <definedName name="_DAT11">#REF!</definedName>
    <definedName name="_DAT12" localSheetId="10">#REF!</definedName>
    <definedName name="_DAT12" localSheetId="9">#REF!</definedName>
    <definedName name="_DAT12">[1]Sheet1!#REF!</definedName>
    <definedName name="_DAT13" localSheetId="10">#REF!</definedName>
    <definedName name="_DAT13" localSheetId="9">#REF!</definedName>
    <definedName name="_DAT13">[1]Sheet1!#REF!</definedName>
    <definedName name="_DAT14">#REF!</definedName>
    <definedName name="_DAT2">#REF!</definedName>
    <definedName name="_DAT3">#REF!</definedName>
    <definedName name="_DAT4">#REF!</definedName>
    <definedName name="_DAT5">#REF!</definedName>
    <definedName name="_DAT6">#REF!</definedName>
    <definedName name="_DAT7">#REF!</definedName>
    <definedName name="_DAT8">#REF!</definedName>
    <definedName name="_DAT9">#REF!</definedName>
    <definedName name="_Fill" hidden="1">[5]DATA!#REF!</definedName>
    <definedName name="_xlnm._FilterDatabase" localSheetId="4" hidden="1">'Linked TB'!$A$1:$J$2583</definedName>
    <definedName name="_xlnm._FilterDatabase" localSheetId="3" hidden="1">'NBD-MF-01-SOFP'!$A$4:$I$144</definedName>
    <definedName name="_xlnm._FilterDatabase" localSheetId="5" hidden="1">'System TB'!$A$2:$D$2778</definedName>
    <definedName name="_Key1" hidden="1">#REF!</definedName>
    <definedName name="_Order1" hidden="1">255</definedName>
    <definedName name="_Regression_Out" hidden="1">#REF!</definedName>
    <definedName name="_Regression_X" hidden="1">#REF!</definedName>
    <definedName name="_Regression_Y" hidden="1">#REF!</definedName>
    <definedName name="_Sort" hidden="1">#REF!</definedName>
    <definedName name="_xlnm_Database">NA()</definedName>
    <definedName name="a">#REF!</definedName>
    <definedName name="aa">#REF!</definedName>
    <definedName name="aaa">#REF!</definedName>
    <definedName name="ab" hidden="1">[2]FR!#REF!</definedName>
    <definedName name="ABC" localSheetId="6">#REF!</definedName>
    <definedName name="ABC" localSheetId="5">#REF!</definedName>
    <definedName name="ABC">#REF!</definedName>
    <definedName name="ABCd" localSheetId="6">#REF!</definedName>
    <definedName name="ABCd" localSheetId="5">#REF!</definedName>
    <definedName name="ABCd">#REF!</definedName>
    <definedName name="abcde" localSheetId="6">#REF!</definedName>
    <definedName name="abcde" localSheetId="5">#REF!</definedName>
    <definedName name="abcde">#REF!</definedName>
    <definedName name="AC_CDE" localSheetId="6">[6]DownLoad!$G$72:$G$88</definedName>
    <definedName name="AC_CDE" localSheetId="10">#REF!</definedName>
    <definedName name="AC_CDE" localSheetId="9">#REF!</definedName>
    <definedName name="AC_CDE" localSheetId="5">[6]DownLoad!$G$72:$G$88</definedName>
    <definedName name="AC_CDE">[7]DownLoad!$G$72:$G$88</definedName>
    <definedName name="AC_DTA" localSheetId="6">[6]DownLoad!$C$72:$G$88</definedName>
    <definedName name="AC_DTA" localSheetId="10">#REF!</definedName>
    <definedName name="AC_DTA" localSheetId="9">#REF!</definedName>
    <definedName name="AC_DTA" localSheetId="5">[6]DownLoad!$C$72:$G$88</definedName>
    <definedName name="AC_DTA">[7]DownLoad!$C$72:$G$88</definedName>
    <definedName name="acxda">#REF!</definedName>
    <definedName name="adad">#REF!</definedName>
    <definedName name="Adjustment" localSheetId="6">#REF!</definedName>
    <definedName name="Adjustment" localSheetId="5">#REF!</definedName>
    <definedName name="Adjustment">#REF!</definedName>
    <definedName name="as" localSheetId="6">#REF!</definedName>
    <definedName name="as" localSheetId="5">#REF!</definedName>
    <definedName name="as">#REF!</definedName>
    <definedName name="asasa">#REF!</definedName>
    <definedName name="ass">#REF!</definedName>
    <definedName name="AuraStyleDefaultsReset" hidden="1">#N/A</definedName>
    <definedName name="b" localSheetId="6">#REF!</definedName>
    <definedName name="b" localSheetId="5">#REF!</definedName>
    <definedName name="b">#REF!</definedName>
    <definedName name="B_TB" localSheetId="10">#REF!</definedName>
    <definedName name="B_TB" localSheetId="9">#REF!</definedName>
    <definedName name="B_TB">[8]B_TB!$A$1:$IV$65536</definedName>
    <definedName name="BANK" localSheetId="6">'[9]Bank _Inst_Master'!$A$2:$A$50</definedName>
    <definedName name="BANK" localSheetId="7">'[10]Bank _Inst_Master'!$A$2:$A$50</definedName>
    <definedName name="BANK" localSheetId="10">#REF!</definedName>
    <definedName name="BANK" localSheetId="9">#REF!</definedName>
    <definedName name="BANK" localSheetId="5">'[9]Bank _Inst_Master'!$A$2:$A$50</definedName>
    <definedName name="BANK">NA()</definedName>
    <definedName name="Beg_Bal" localSheetId="6">#REF!</definedName>
    <definedName name="Beg_Bal" localSheetId="7">#REF!</definedName>
    <definedName name="Beg_Bal" localSheetId="5">#REF!</definedName>
    <definedName name="Beg_Bal">#REF!</definedName>
    <definedName name="begin">#REF!</definedName>
    <definedName name="BGD" localSheetId="6">#REF!</definedName>
    <definedName name="BGD" localSheetId="5">#REF!</definedName>
    <definedName name="BGD">#REF!</definedName>
    <definedName name="Branch_Code">#REF!</definedName>
    <definedName name="BS">#REF!</definedName>
    <definedName name="BS_BRN">#REF!</definedName>
    <definedName name="bucket">OFFSET([11]Sheet1!$E$3,,,,(COUNTA([11]Sheet1!$E$3:$G$3)-COUNTIF([11]Sheet1!$E$3:$G$3,"")))</definedName>
    <definedName name="CAP_01" localSheetId="6">[12]Summery!$A$128:$A$131</definedName>
    <definedName name="CAP_01" localSheetId="10">#REF!</definedName>
    <definedName name="CAP_01" localSheetId="9">#REF!</definedName>
    <definedName name="CAP_01" localSheetId="5">[12]Summery!$A$128:$A$131</definedName>
    <definedName name="CAP_01">[12]Summery!$A$128:$A$131</definedName>
    <definedName name="Cash" localSheetId="10">#REF!,#REF!,#REF!</definedName>
    <definedName name="Cash" localSheetId="9">#REF!,#REF!,#REF!</definedName>
    <definedName name="Cash">'[13]Consol CF'!$E$69:$G$71,'[13]Consol CF'!$E$64,'[13]Consol CF'!$E$62</definedName>
    <definedName name="CAT">#REF!</definedName>
    <definedName name="CBSL">#REF!</definedName>
    <definedName name="CC">'[14]Customize Your Invoice'!$G$22:$G$25</definedName>
    <definedName name="CD" localSheetId="6">#REF!</definedName>
    <definedName name="CD" localSheetId="5">#REF!</definedName>
    <definedName name="CD">#REF!</definedName>
    <definedName name="cdd" localSheetId="6">#REF!</definedName>
    <definedName name="cdd" localSheetId="5">#REF!</definedName>
    <definedName name="cdd">#REF!</definedName>
    <definedName name="cddsvwsv">#REF!</definedName>
    <definedName name="CIQWBGuid" hidden="1">"Al_Meerav5.xlsx"</definedName>
    <definedName name="COF_AC" localSheetId="6">[15]Ld_Lcy!$G$1:$G$550</definedName>
    <definedName name="COF_AC" localSheetId="10">#REF!</definedName>
    <definedName name="COF_AC" localSheetId="9">#REF!</definedName>
    <definedName name="COF_AC" localSheetId="5">[15]Ld_Lcy!$G$1:$G$550</definedName>
    <definedName name="COF_AC">[16]Ld_Lcy!$G$1:$G$550</definedName>
    <definedName name="COF_LD" localSheetId="6">[15]Ld_Lcy!$A$1:$U$550</definedName>
    <definedName name="COF_LD" localSheetId="10">#REF!</definedName>
    <definedName name="COF_LD" localSheetId="9">#REF!</definedName>
    <definedName name="COF_LD" localSheetId="5">[15]Ld_Lcy!$A$1:$U$550</definedName>
    <definedName name="COF_LD">[16]Ld_Lcy!$A$1:$U$550</definedName>
    <definedName name="Company_List" localSheetId="10">#REF!</definedName>
    <definedName name="Company_List" localSheetId="9">#REF!</definedName>
    <definedName name="Company_List">[17]Sheet3!$I$3:$I$6</definedName>
    <definedName name="Coupon_Table">OFFSET(#REF!,0,0,COUNTA(#REF!),2)</definedName>
    <definedName name="Cum_Int" localSheetId="6">#REF!</definedName>
    <definedName name="Cum_Int" localSheetId="7">#REF!</definedName>
    <definedName name="Cum_Int" localSheetId="5">#REF!</definedName>
    <definedName name="Cum_Int">#REF!</definedName>
    <definedName name="cvd" localSheetId="6">#REF!</definedName>
    <definedName name="cvd" localSheetId="5">#REF!</definedName>
    <definedName name="cvd">#REF!</definedName>
    <definedName name="d" localSheetId="6">#REF!</definedName>
    <definedName name="d" localSheetId="5">#REF!</definedName>
    <definedName name="d">#REF!</definedName>
    <definedName name="Daily_Summary">OFFSET('[18]Daily Summary - BOND'!$C$1,0,0,COUNTA('[18]Daily Summary - BOND'!$C$1:$C$4755),300)</definedName>
    <definedName name="dasjkl" localSheetId="6">#REF!</definedName>
    <definedName name="dasjkl" localSheetId="5">#REF!</definedName>
    <definedName name="dasjkl">#REF!</definedName>
    <definedName name="Data" localSheetId="6">#REF!</definedName>
    <definedName name="Data" localSheetId="7">#REF!</definedName>
    <definedName name="Data" localSheetId="5">#REF!</definedName>
    <definedName name="Data">#REF!</definedName>
    <definedName name="_xlnm.Database" localSheetId="6">#REF!</definedName>
    <definedName name="_xlnm.Database" localSheetId="5">#REF!</definedName>
    <definedName name="_xlnm.Database">#REF!</definedName>
    <definedName name="Database1">#REF!</definedName>
    <definedName name="date">#REF!</definedName>
    <definedName name="DC">#REF!</definedName>
    <definedName name="ddd">#REF!</definedName>
    <definedName name="de">#REF!</definedName>
    <definedName name="df">#REF!</definedName>
    <definedName name="dflt2">'[14]Customize Your Invoice'!$E$23</definedName>
    <definedName name="dflt3">'[14]Customize Your Invoice'!$D$24</definedName>
    <definedName name="dflt4">'[14]Customize Your Invoice'!$E$26</definedName>
    <definedName name="dflt5">'[14]Customize Your Invoice'!$E$27</definedName>
    <definedName name="dflt6">'[14]Customize Your Invoice'!$D$28</definedName>
    <definedName name="dflt7">'[14]Customize Your Invoice'!$G$27</definedName>
    <definedName name="dftl8">'[14]Customize Your Invoice'!$G$27</definedName>
    <definedName name="did" localSheetId="6">#REF!</definedName>
    <definedName name="did" localSheetId="5">#REF!</definedName>
    <definedName name="did">#REF!</definedName>
    <definedName name="DiscRate">'[19]Expected Loss'!#REF!</definedName>
    <definedName name="Division" localSheetId="6">#REF!</definedName>
    <definedName name="Division" localSheetId="5">#REF!</definedName>
    <definedName name="Division">#REF!</definedName>
    <definedName name="division_List" localSheetId="10">#REF!</definedName>
    <definedName name="division_List" localSheetId="9">#REF!</definedName>
    <definedName name="division_List">[17]Sheet3!$A$2:$A$37</definedName>
    <definedName name="djnd" localSheetId="6">#REF!</definedName>
    <definedName name="djnd" localSheetId="5">#REF!</definedName>
    <definedName name="djnd">#REF!</definedName>
    <definedName name="DPA_Total" localSheetId="6">[12]Summery!$AR$121</definedName>
    <definedName name="DPA_Total" localSheetId="10">#REF!</definedName>
    <definedName name="DPA_Total" localSheetId="9">#REF!</definedName>
    <definedName name="DPA_Total" localSheetId="5">[12]Summery!$AR$121</definedName>
    <definedName name="DPA_Total">[12]Summery!$AR$121</definedName>
    <definedName name="DPMC_Total" localSheetId="6">[12]Summery!$P$121</definedName>
    <definedName name="DPMC_Total" localSheetId="10">#REF!</definedName>
    <definedName name="DPMC_Total" localSheetId="9">#REF!</definedName>
    <definedName name="DPMC_Total" localSheetId="5">[12]Summery!$P$121</definedName>
    <definedName name="DPMC_Total">[12]Summery!$P$121</definedName>
    <definedName name="DPMCL_Total" localSheetId="6">[12]Summery!$AD$121</definedName>
    <definedName name="DPMCL_Total" localSheetId="10">#REF!</definedName>
    <definedName name="DPMCL_Total" localSheetId="9">#REF!</definedName>
    <definedName name="DPMCL_Total" localSheetId="5">[12]Summery!$AD$121</definedName>
    <definedName name="DPMCL_Total">[12]Summery!$AD$121</definedName>
    <definedName name="Drate">#REF!</definedName>
    <definedName name="ds">#REF!</definedName>
    <definedName name="dt">'[14]Customize Your Invoice'!$D$24</definedName>
    <definedName name="EIR_Trading">OFFSET(#REF!,0,0,COUNTA(#REF!),15)</definedName>
    <definedName name="Employee_Cat" localSheetId="10">#REF!</definedName>
    <definedName name="Employee_Cat" localSheetId="9">#REF!</definedName>
    <definedName name="Employee_Cat">[17]Sheet3!$H$3:$H$28</definedName>
    <definedName name="End_Bal" localSheetId="6">#REF!</definedName>
    <definedName name="End_Bal" localSheetId="7">#REF!</definedName>
    <definedName name="End_Bal" localSheetId="5">#REF!</definedName>
    <definedName name="End_Bal">#REF!</definedName>
    <definedName name="Extra_Pay" localSheetId="6">#REF!</definedName>
    <definedName name="Extra_Pay" localSheetId="7">#REF!</definedName>
    <definedName name="Extra_Pay" localSheetId="5">#REF!</definedName>
    <definedName name="Extra_Pay">#REF!</definedName>
    <definedName name="fgs">#REF!</definedName>
    <definedName name="fpdate" localSheetId="10">#REF!</definedName>
    <definedName name="fpdate" localSheetId="9">#REF!</definedName>
    <definedName name="fpdate">[20]Lease!$D$8</definedName>
    <definedName name="frequency" localSheetId="6">{"Annually";"Semi-Annually";"Quarterly";"Bi-Monthly";"Monthly";"Semi-Monthly";"Bi-Weekly";"Weekly"}</definedName>
    <definedName name="frequency" localSheetId="10">{"Annually";"Semi-Annually";"Quarterly";"Bi-Monthly";"Monthly";"Semi-Monthly";"Bi-Weekly";"Weekly"}</definedName>
    <definedName name="frequency" localSheetId="9">{"Annually";"Semi-Annually";"Quarterly";"Bi-Monthly";"Monthly";"Semi-Monthly";"Bi-Weekly";"Weekly"}</definedName>
    <definedName name="frequency" localSheetId="5">{"Annually";"Semi-Annually";"Quarterly";"Bi-Monthly";"Monthly";"Semi-Monthly";"Bi-Weekly";"Weekly"}</definedName>
    <definedName name="frequency">{"Annually";"Semi-Annually";"Quarterly";"Bi-Monthly";"Monthly";"Semi-Monthly";"Bi-Weekly";"Weekly"}</definedName>
    <definedName name="Full_Print" localSheetId="6">#REF!</definedName>
    <definedName name="Full_Print" localSheetId="7">#REF!</definedName>
    <definedName name="Full_Print" localSheetId="5">#REF!</definedName>
    <definedName name="Full_Print">#REF!</definedName>
    <definedName name="hdddbj" localSheetId="6">#REF!</definedName>
    <definedName name="hdddbj" localSheetId="5">#REF!</definedName>
    <definedName name="hdddbj">#REF!</definedName>
    <definedName name="hdkdclkjdjf">#REF!</definedName>
    <definedName name="hdlasjl">#REF!</definedName>
    <definedName name="Header_Row">ROW(#REF!)</definedName>
    <definedName name="hjhkj">#REF!</definedName>
    <definedName name="hjj" localSheetId="7">#REF!</definedName>
    <definedName name="hjj">#REF!</definedName>
    <definedName name="i">#REF!</definedName>
    <definedName name="i78.54">'[21]Cash flow'!#REF!</definedName>
    <definedName name="ID">#REF!</definedName>
    <definedName name="Int" localSheetId="6">#REF!</definedName>
    <definedName name="Int" localSheetId="7">#REF!</definedName>
    <definedName name="Int" localSheetId="5">#REF!</definedName>
    <definedName name="Int">#REF!</definedName>
    <definedName name="Inter_Br" localSheetId="6">#REF!</definedName>
    <definedName name="Inter_Br" localSheetId="5">#REF!</definedName>
    <definedName name="Inter_Br">#REF!</definedName>
    <definedName name="Interest_Rate" localSheetId="7">#REF!</definedName>
    <definedName name="Interest_Rate">#REF!</definedName>
    <definedName name="IRR">OFFSET(#REF!,0,0,COUNTA(#REF!),1)</definedName>
    <definedName name="jadljal">#REF!</definedName>
    <definedName name="jhh" localSheetId="6">#REF!</definedName>
    <definedName name="jhh" localSheetId="7">#REF!</definedName>
    <definedName name="jhh" localSheetId="5">#REF!</definedName>
    <definedName name="jhh">#REF!</definedName>
    <definedName name="jljk">#REF!</definedName>
    <definedName name="kkd">#REF!</definedName>
    <definedName name="Last_Row" localSheetId="6">IF(Breakups!Values_Entered,Header_Row+Breakups!Number_of_Payments,Header_Row)</definedName>
    <definedName name="Last_Row" localSheetId="7">IF('CBSL Provision'!Values_Entered,Header_Row+'CBSL Provision'!Number_of_Payments,Header_Row)</definedName>
    <definedName name="Last_Row" localSheetId="10">IF('RPT List-Jun 25'!Values_Entered,Header_Row+'RPT List-Jun 25'!Number_of_Payments,Header_Row)</definedName>
    <definedName name="Last_Row" localSheetId="9">IF('RPT List-May 25'!Values_Entered,Header_Row+'RPT List-May 25'!Number_of_Payments,Header_Row)</definedName>
    <definedName name="Last_Row" localSheetId="5">IF('System TB'!Values_Entered,Header_Row+'System TB'!Number_of_Payments,Header_Row)</definedName>
    <definedName name="Last_Row">IF(Values_Entered,Header_Row+Number_of_Payments,Header_Row)</definedName>
    <definedName name="LGD">#REF!</definedName>
    <definedName name="LGD_C">'[19]Expected Loss'!$B$6</definedName>
    <definedName name="LGD_NC">'[19]Expected Loss'!#REF!</definedName>
    <definedName name="LGDD">#REF!</definedName>
    <definedName name="Loan_Amount" localSheetId="6">#REF!</definedName>
    <definedName name="loan_amount" localSheetId="7">[20]Lease!$D$5</definedName>
    <definedName name="loan_amount" localSheetId="10">#REF!</definedName>
    <definedName name="loan_amount" localSheetId="9">#REF!</definedName>
    <definedName name="Loan_Amount" localSheetId="5">#REF!</definedName>
    <definedName name="loan_amount">[20]Lease!$D$5</definedName>
    <definedName name="Loan_Start" localSheetId="6">#REF!</definedName>
    <definedName name="Loan_Start" localSheetId="7">#REF!</definedName>
    <definedName name="Loan_Start" localSheetId="5">#REF!</definedName>
    <definedName name="Loan_Start">#REF!</definedName>
    <definedName name="Loan_Years" localSheetId="6">#REF!</definedName>
    <definedName name="Loan_Years" localSheetId="7">#REF!</definedName>
    <definedName name="Loan_Years" localSheetId="5">#REF!</definedName>
    <definedName name="Loan_Years">#REF!</definedName>
    <definedName name="Locations_List" localSheetId="10">#REF!</definedName>
    <definedName name="Locations_List" localSheetId="9">#REF!</definedName>
    <definedName name="Locations_List">[17]Sheet3!$J$3:$J$66</definedName>
    <definedName name="Market_valuation">OFFSET('[18]Market Valuation'!#REF!,'[18]Market Valuation'!$P$579,0,COUNTA('[18]Market Valuation'!$B$36:$B$95),16)</definedName>
    <definedName name="months_per_period" localSheetId="6">INDEX({12,6,3,2,1,0.5,0.5,0.25},MATCH([20]Lease!$D$9,Breakups!frequency,0))</definedName>
    <definedName name="months_per_period" localSheetId="10">INDEX({12,6,3,2,1,0.5,0.5,0.25},MATCH(#REF!,'RPT List-Jun 25'!frequency,0))</definedName>
    <definedName name="months_per_period" localSheetId="9">INDEX({12,6,3,2,1,0.5,0.5,0.25},MATCH(#REF!,'RPT List-May 25'!frequency,0))</definedName>
    <definedName name="months_per_period" localSheetId="5">INDEX({12,6,3,2,1,0.5,0.5,0.25},MATCH([20]Lease!$D$9,'System TB'!frequency,0))</definedName>
    <definedName name="months_per_period">INDEX({12,6,3,2,1,0.5,0.5,0.25},MATCH([20]Lease!$D$9,frequency,0))</definedName>
    <definedName name="n">#REF!</definedName>
    <definedName name="NetIncome" localSheetId="6">#REF!</definedName>
    <definedName name="NetIncome" localSheetId="5">#REF!</definedName>
    <definedName name="NetIncome">#REF!</definedName>
    <definedName name="NetWorth">[22]calculations!$C$23</definedName>
    <definedName name="Next_Rating">#REF!</definedName>
    <definedName name="nper">#N/A</definedName>
    <definedName name="Num_Pmt_Per_Year" localSheetId="6">#REF!</definedName>
    <definedName name="Num_Pmt_Per_Year" localSheetId="7">#REF!</definedName>
    <definedName name="Num_Pmt_Per_Year" localSheetId="5">#REF!</definedName>
    <definedName name="Num_Pmt_Per_Year">#REF!</definedName>
    <definedName name="Number_of_Payments" localSheetId="6">MATCH(0.01,Breakups!End_Bal,-1)+1</definedName>
    <definedName name="Number_of_Payments" localSheetId="7">MATCH(0.01,'CBSL Provision'!End_Bal,-1)+1</definedName>
    <definedName name="Number_of_Payments" localSheetId="10">MATCH(0.01,End_Bal,-1)+1</definedName>
    <definedName name="Number_of_Payments" localSheetId="9">MATCH(0.01,End_Bal,-1)+1</definedName>
    <definedName name="Number_of_Payments" localSheetId="5">MATCH(0.01,'System TB'!End_Bal,-1)+1</definedName>
    <definedName name="Number_of_Payments">MATCH(0.01,End_Bal,-1)+1</definedName>
    <definedName name="Ohbch">#REF!</definedName>
    <definedName name="ohjo">#REF!</definedName>
    <definedName name="osdwe">#REF!</definedName>
    <definedName name="Pay_Date" localSheetId="6">#REF!</definedName>
    <definedName name="Pay_Date" localSheetId="7">#REF!</definedName>
    <definedName name="Pay_Date" localSheetId="5">#REF!</definedName>
    <definedName name="Pay_Date">#REF!</definedName>
    <definedName name="Pay_Num" localSheetId="7">#REF!</definedName>
    <definedName name="Pay_Num">#REF!</definedName>
    <definedName name="payment" localSheetId="10">#REF!</definedName>
    <definedName name="payment" localSheetId="9">#REF!</definedName>
    <definedName name="payment">[20]Lease!$D$11</definedName>
    <definedName name="Payment_Date" localSheetId="6">DATE(YEAR(Breakups!Loan_Start),MONTH(Breakups!Loan_Start)+Payment_Number,DAY(Breakups!Loan_Start))</definedName>
    <definedName name="Payment_Date" localSheetId="7">DATE(YEAR('CBSL Provision'!Loan_Start),MONTH('CBSL Provision'!Loan_Start)+Payment_Number,DAY('CBSL Provision'!Loan_Start))</definedName>
    <definedName name="Payment_Date" localSheetId="10">DATE(YEAR(Loan_Start),MONTH(Loan_Start)+Payment_Number,DAY(Loan_Start))</definedName>
    <definedName name="Payment_Date" localSheetId="9">DATE(YEAR(Loan_Start),MONTH(Loan_Start)+Payment_Number,DAY(Loan_Start))</definedName>
    <definedName name="Payment_Date" localSheetId="5">DATE(YEAR('System TB'!Loan_Start),MONTH('System TB'!Loan_Start)+Payment_Number,DAY('System TB'!Loan_Start))</definedName>
    <definedName name="Payment_Date">DATE(YEAR(Loan_Start),MONTH(Loan_Start)+Payment_Number,DAY(Loan_Start))</definedName>
    <definedName name="periods_per_year" localSheetId="6">INDEX({1,2,4,6,12,24,26,52},MATCH([20]Lease!$D$9,Breakups!frequency,0))</definedName>
    <definedName name="periods_per_year" localSheetId="10">INDEX({1,2,4,6,12,24,26,52},MATCH(#REF!,'RPT List-Jun 25'!frequency,0))</definedName>
    <definedName name="periods_per_year" localSheetId="9">INDEX({1,2,4,6,12,24,26,52},MATCH(#REF!,'RPT List-May 25'!frequency,0))</definedName>
    <definedName name="periods_per_year" localSheetId="5">INDEX({1,2,4,6,12,24,26,52},MATCH([20]Lease!$D$9,'System TB'!frequency,0))</definedName>
    <definedName name="periods_per_year">INDEX({1,2,4,6,12,24,26,52},MATCH([20]Lease!$D$9,frequency,0))</definedName>
    <definedName name="Posting">#REF!</definedName>
    <definedName name="pp">#REF!</definedName>
    <definedName name="Prasad">#REF!</definedName>
    <definedName name="Princ" localSheetId="7">#REF!</definedName>
    <definedName name="Princ">#REF!</definedName>
    <definedName name="_xlnm.Print_Area" localSheetId="6">#REF!</definedName>
    <definedName name="_xlnm.Print_Area" localSheetId="3">'NBD-MF-01-SOFP'!$A$1:$D$144</definedName>
    <definedName name="_xlnm.Print_Area" localSheetId="2">'NBD-MF-02-SOCI'!$B$1:$E$105</definedName>
    <definedName name="_xlnm.Print_Area" localSheetId="5">#REF!</definedName>
    <definedName name="_xlnm.Print_Area">#REF!</definedName>
    <definedName name="PRINT_AREA_MI" localSheetId="6">#REF!</definedName>
    <definedName name="PRINT_AREA_MI" localSheetId="5">#REF!</definedName>
    <definedName name="PRINT_AREA_MI">#REF!</definedName>
    <definedName name="Print_Area_Reset" localSheetId="6">OFFSET(Breakups!Full_Print,0,0,Breakups!Last_Row)</definedName>
    <definedName name="Print_Area_Reset">OFFSET('System TB'!Full_Print,0,0,'System TB'!Last_Row)</definedName>
    <definedName name="_xlnm.Print_Titles">#N/A</definedName>
    <definedName name="q">#REF!</definedName>
    <definedName name="qdqfca">#REF!</definedName>
    <definedName name="qqqqqqqqqq">#REF!</definedName>
    <definedName name="Query2" localSheetId="6">#REF!</definedName>
    <definedName name="Query2" localSheetId="5">#REF!</definedName>
    <definedName name="Query2">#REF!</definedName>
    <definedName name="rate" localSheetId="10">#REF!</definedName>
    <definedName name="rate" localSheetId="9">#REF!</definedName>
    <definedName name="rate">[20]Lease!$H$5</definedName>
    <definedName name="RF">#REF!</definedName>
    <definedName name="s">#REF!</definedName>
    <definedName name="sadsa" hidden="1">[2]FR!#REF!</definedName>
    <definedName name="SAPBEXrevision" hidden="1">406</definedName>
    <definedName name="SAPBEXsysID" hidden="1">"BWP"</definedName>
    <definedName name="SAPBEXwbID" hidden="1">"403L6HVXI3CVPSOCIMJIUWWEC"</definedName>
    <definedName name="Sched_Pay">#REF!</definedName>
    <definedName name="Scheduled_Extra_Payments" localSheetId="6">#REF!</definedName>
    <definedName name="Scheduled_Extra_Payments" localSheetId="7">#REF!</definedName>
    <definedName name="Scheduled_Extra_Payments" localSheetId="5">#REF!</definedName>
    <definedName name="Scheduled_Extra_Payments">#REF!</definedName>
    <definedName name="Scheduled_Interest_Rate" localSheetId="6">#REF!</definedName>
    <definedName name="Scheduled_Interest_Rate" localSheetId="7">#REF!</definedName>
    <definedName name="Scheduled_Interest_Rate" localSheetId="5">#REF!</definedName>
    <definedName name="Scheduled_Interest_Rate">#REF!</definedName>
    <definedName name="Scheduled_Monthly_Payment" localSheetId="6">#REF!</definedName>
    <definedName name="Scheduled_Monthly_Payment" localSheetId="7">#REF!</definedName>
    <definedName name="Scheduled_Monthly_Payment" localSheetId="5">#REF!</definedName>
    <definedName name="Scheduled_Monthly_Payment">#REF!</definedName>
    <definedName name="sd">#REF!</definedName>
    <definedName name="sdsd">#REF!</definedName>
    <definedName name="Segmentdata">OFFSET([11]Sheet1!$E$4,,,,(COUNTA([11]Sheet1!$E$3:$G$3)-COUNTIF([11]Sheet1!$E$3:$G$3,"")))</definedName>
    <definedName name="skkgsfkfks" localSheetId="6">#REF!</definedName>
    <definedName name="skkgsfkfks" localSheetId="5">#REF!</definedName>
    <definedName name="skkgsfkfks">#REF!</definedName>
    <definedName name="Spell">#REF!</definedName>
    <definedName name="SS" localSheetId="6">#REF!</definedName>
    <definedName name="SS" localSheetId="5">#REF!</definedName>
    <definedName name="ss">#REF!</definedName>
    <definedName name="sss">#REF!</definedName>
    <definedName name="ssss">#REF!</definedName>
    <definedName name="sssss" localSheetId="6">[1]Sheet1!#REF!</definedName>
    <definedName name="sssss" localSheetId="10">#REF!</definedName>
    <definedName name="sssss" localSheetId="9">#REF!</definedName>
    <definedName name="sssss" localSheetId="5">[1]Sheet1!#REF!</definedName>
    <definedName name="sssss">[1]Sheet1!#REF!</definedName>
    <definedName name="ssws">#REF!</definedName>
    <definedName name="summery">NA()</definedName>
    <definedName name="t">#REF!</definedName>
    <definedName name="TB">[23]TB!$A:$IV</definedName>
    <definedName name="TBPL">'[24]TB-PL'!$A:$IV</definedName>
    <definedName name="term" localSheetId="10">#REF!</definedName>
    <definedName name="term" localSheetId="9">#REF!</definedName>
    <definedName name="term">[20]Lease!$D$7</definedName>
    <definedName name="TEST0" localSheetId="6">#REF!</definedName>
    <definedName name="TEST0" localSheetId="5">#REF!</definedName>
    <definedName name="TEST0">#REF!</definedName>
    <definedName name="TESTHKEY" localSheetId="6">#REF!</definedName>
    <definedName name="TESTHKEY" localSheetId="5">#REF!</definedName>
    <definedName name="TESTHKEY">#REF!</definedName>
    <definedName name="TESTKEYS" localSheetId="6">#REF!</definedName>
    <definedName name="TESTKEYS" localSheetId="5">#REF!</definedName>
    <definedName name="TESTKEYS">#REF!</definedName>
    <definedName name="TESTVKEY">#REF!</definedName>
    <definedName name="Total_Interest" localSheetId="7">#REF!</definedName>
    <definedName name="Total_Interest">#REF!</definedName>
    <definedName name="Total_Pay" localSheetId="7">#REF!</definedName>
    <definedName name="Total_Pay">#REF!</definedName>
    <definedName name="TotalAssets">[22]calculations!$C$15</definedName>
    <definedName name="TotalLiabilites">[22]calculations!$C$20</definedName>
    <definedName name="Type" localSheetId="6">'[9]Bank _Inst_Master'!$B$51:$B$62</definedName>
    <definedName name="Type" localSheetId="7">'[25]Bank _Inst_Master'!$B$51:$B$62</definedName>
    <definedName name="Type" localSheetId="10">#REF!</definedName>
    <definedName name="Type" localSheetId="9">#REF!</definedName>
    <definedName name="Type" localSheetId="5">'[9]Bank _Inst_Master'!$B$51:$B$62</definedName>
    <definedName name="Type">'[25]Bank _Inst_Master'!$B$51:$B$62</definedName>
    <definedName name="v" localSheetId="6">#REF!</definedName>
    <definedName name="v" localSheetId="5">#REF!</definedName>
    <definedName name="v">#REF!</definedName>
    <definedName name="Values_Entered" localSheetId="6">IF(Breakups!Loan_Amount*Interest_Rate*Breakups!Loan_Years*Breakups!Loan_Start&gt;0,1,0)</definedName>
    <definedName name="Values_Entered" localSheetId="7">IF('CBSL Provision'!loan_amount*'CBSL Provision'!Interest_Rate*'CBSL Provision'!Loan_Years*'CBSL Provision'!Loan_Start&gt;0,1,0)</definedName>
    <definedName name="Values_Entered" localSheetId="10">IF('RPT List-Jun 25'!loan_amount*Interest_Rate*Loan_Years*Loan_Start&gt;0,1,0)</definedName>
    <definedName name="Values_Entered" localSheetId="9">IF('RPT List-May 25'!loan_amount*Interest_Rate*Loan_Years*Loan_Start&gt;0,1,0)</definedName>
    <definedName name="Values_Entered" localSheetId="5">IF('System TB'!Loan_Amount*Interest_Rate*'System TB'!Loan_Years*'System TB'!Loan_Start&gt;0,1,0)</definedName>
    <definedName name="Values_Entered">IF([0]!loan_amount*Interest_Rate*Loan_Years*Loan_Start&gt;0,1,0)</definedName>
    <definedName name="vital5">'[14]Customize Your Invoice'!$E$15</definedName>
    <definedName name="VS_Regions" localSheetId="10">#REF!</definedName>
    <definedName name="VS_Regions" localSheetId="9">#REF!</definedName>
    <definedName name="VS_Regions">[26]VS!$E$73:$E$79</definedName>
    <definedName name="wfw">#REF!</definedName>
    <definedName name="WITH" localSheetId="6">#REF!</definedName>
    <definedName name="WITH" localSheetId="7">#REF!</definedName>
    <definedName name="WITH" localSheetId="5">#REF!</definedName>
    <definedName name="WITH">#REF!</definedName>
    <definedName name="wrn.1997." hidden="1">{"YEAR97",#N/A,FALSE,"Sheet 1";"YEAR97_ASSUMP",#N/A,FALSE,"Sheet 1"}</definedName>
    <definedName name="wrn.1997.1" hidden="1">{"YEAR97",#N/A,FALSE,"Sheet 1";"YEAR97_ASSUMP",#N/A,FALSE,"Sheet 1"}</definedName>
    <definedName name="wrn.1998." hidden="1">{"YEAR98",#N/A,FALSE,"Sheet 1";"YEAR98_ASSUMP",#N/A,FALSE,"Sheet 1";"YEAR98_PERCENT",#N/A,FALSE,"Sheet 1"}</definedName>
    <definedName name="wrn.1999." hidden="1">{"YEAR99",#N/A,FALSE,"Sheet 1"}</definedName>
    <definedName name="wrn.2000." hidden="1">{"YEAR00",#N/A,FALSE,"Sheet 1"}</definedName>
    <definedName name="wrn.2001." hidden="1">{"YEAR01",#N/A,FALSE,"Sheet 1"}</definedName>
    <definedName name="wrn.2002." hidden="1">{"YEAR02",#N/A,FALSE,"Sheet 1"}</definedName>
    <definedName name="wrn.2004" hidden="1">{"YEAR01",#N/A,FALSE,"Sheet 1"}</definedName>
    <definedName name="wrn.ALL_REPORTS." hidden="1">{"YEAR98",#N/A,FALSE,"Sheet 1";"YEAR99",#N/A,FALSE,"Sheet 1";"YEAR00",#N/A,FALSE,"Sheet 1";"YEAR01",#N/A,FALSE,"Sheet 1";"YEAR02",#N/A,FALSE,"Sheet 1";"YEARLY_SUM",#N/A,FALSE,"Sheet 1"}</definedName>
    <definedName name="wrn.ALL_REPORTS2" hidden="1">{"YEAR98",#N/A,FALSE,"Sheet 1";"YEAR99",#N/A,FALSE,"Sheet 1";"YEAR00",#N/A,FALSE,"Sheet 1";"YEAR01",#N/A,FALSE,"Sheet 1";"YEAR02",#N/A,FALSE,"Sheet 1";"YEARLY_SUM",#N/A,FALSE,"Sheet 1"}</definedName>
    <definedName name="wrn.YEARLY_SUM." hidden="1">{"YEARLY_SUM",#N/A,FALSE,"Sheet 1"}</definedName>
    <definedName name="wvqvqv">#REF!</definedName>
    <definedName name="WWWW" localSheetId="6">#REF!</definedName>
    <definedName name="WWWW" localSheetId="5">#REF!</definedName>
    <definedName name="WWWW">#REF!</definedName>
    <definedName name="X" hidden="1">#REF!</definedName>
    <definedName name="Year_numbers">{12;24;36;48;60}</definedName>
    <definedName name="Year_ratingscale">{"Year 1";"Year 2";"Year 3";"Year 4";"Year 5"}</definedName>
    <definedName name="YEAR1_PD">#REF!</definedName>
    <definedName name="YEAR2_PD">#REF!</definedName>
    <definedName name="YEAR3_PD">#REF!</definedName>
    <definedName name="YEAR4_PD">#REF!</definedName>
    <definedName name="YEAR5_PD">#REF!</definedName>
    <definedName name="YEAR6_PD">#REF!</definedName>
    <definedName name="yu" hidden="1">{"YEAR98",#N/A,FALSE,"Sheet 1";"YEAR99",#N/A,FALSE,"Sheet 1";"YEAR00",#N/A,FALSE,"Sheet 1";"YEAR01",#N/A,FALSE,"Sheet 1";"YEAR02",#N/A,FALSE,"Sheet 1";"YEARLY_SUM",#N/A,FALSE,"Sheet 1"}</definedName>
    <definedName name="z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01" i="4" l="1"/>
  <c r="D47" i="4" l="1"/>
  <c r="E125" i="4"/>
  <c r="E95" i="4"/>
  <c r="E80" i="5" l="1"/>
  <c r="F33" i="10"/>
  <c r="F32" i="10"/>
  <c r="F35" i="10" s="1"/>
  <c r="F30" i="10"/>
  <c r="E25" i="9" l="1"/>
  <c r="E4" i="9"/>
  <c r="E2583" i="6" l="1"/>
  <c r="G2583" i="6" s="1"/>
  <c r="D2589" i="8"/>
  <c r="D2590" i="8"/>
  <c r="D2591" i="8"/>
  <c r="D2592" i="8"/>
  <c r="D2593" i="8"/>
  <c r="D2594" i="8"/>
  <c r="D2595" i="8"/>
  <c r="D2596" i="8"/>
  <c r="D2597" i="8"/>
  <c r="D2598" i="8"/>
  <c r="D2599" i="8"/>
  <c r="D2600" i="8"/>
  <c r="D2601" i="8"/>
  <c r="D2602" i="8"/>
  <c r="D2603" i="8"/>
  <c r="D2604" i="8"/>
  <c r="D2605" i="8"/>
  <c r="D2606" i="8"/>
  <c r="D2607" i="8"/>
  <c r="D2608" i="8"/>
  <c r="D2609" i="8"/>
  <c r="D2610" i="8"/>
  <c r="D2611" i="8"/>
  <c r="D2612" i="8"/>
  <c r="D2613" i="8"/>
  <c r="D2614" i="8"/>
  <c r="D2615" i="8"/>
  <c r="D2616" i="8"/>
  <c r="D2617" i="8"/>
  <c r="D2618" i="8"/>
  <c r="D2619" i="8"/>
  <c r="D2620" i="8"/>
  <c r="D2621" i="8"/>
  <c r="D2622" i="8"/>
  <c r="D2623" i="8"/>
  <c r="D2624" i="8"/>
  <c r="D2625" i="8"/>
  <c r="D2626" i="8"/>
  <c r="D2627" i="8"/>
  <c r="D2628" i="8"/>
  <c r="D2629" i="8"/>
  <c r="D2630" i="8"/>
  <c r="D2631" i="8"/>
  <c r="D2632" i="8"/>
  <c r="D2633" i="8"/>
  <c r="D2634" i="8"/>
  <c r="D2635" i="8"/>
  <c r="D2636" i="8"/>
  <c r="D2637" i="8"/>
  <c r="D2638" i="8"/>
  <c r="D2639" i="8"/>
  <c r="D2640" i="8"/>
  <c r="D2641" i="8"/>
  <c r="D2642" i="8"/>
  <c r="D2643" i="8"/>
  <c r="D2644" i="8"/>
  <c r="D2645" i="8"/>
  <c r="D2646" i="8"/>
  <c r="D2647" i="8"/>
  <c r="D2648" i="8"/>
  <c r="D2649" i="8"/>
  <c r="D2650" i="8"/>
  <c r="D2651" i="8"/>
  <c r="D2652" i="8"/>
  <c r="D2653" i="8"/>
  <c r="D2654" i="8"/>
  <c r="D2655" i="8"/>
  <c r="D2656" i="8"/>
  <c r="D2657" i="8"/>
  <c r="D2658" i="8"/>
  <c r="D2659" i="8"/>
  <c r="D2660" i="8"/>
  <c r="D2661" i="8"/>
  <c r="D2662" i="8"/>
  <c r="D2663" i="8"/>
  <c r="D2664" i="8"/>
  <c r="D2665" i="8"/>
  <c r="D2666" i="8"/>
  <c r="D2667" i="8"/>
  <c r="D2668" i="8"/>
  <c r="D2669" i="8"/>
  <c r="D2670" i="8"/>
  <c r="D2671" i="8"/>
  <c r="D2672" i="8"/>
  <c r="D2673" i="8"/>
  <c r="D2674" i="8"/>
  <c r="D2675" i="8"/>
  <c r="D2676" i="8"/>
  <c r="D2677" i="8"/>
  <c r="D2678" i="8"/>
  <c r="D2679" i="8"/>
  <c r="D2680" i="8"/>
  <c r="D2681" i="8"/>
  <c r="D2682" i="8"/>
  <c r="D2683" i="8"/>
  <c r="D2684" i="8"/>
  <c r="D2685" i="8"/>
  <c r="D2686" i="8"/>
  <c r="D2687" i="8"/>
  <c r="D2688" i="8"/>
  <c r="D2689" i="8"/>
  <c r="D2690" i="8"/>
  <c r="D2691" i="8"/>
  <c r="D2692" i="8"/>
  <c r="D2693" i="8"/>
  <c r="D2694" i="8"/>
  <c r="D2695" i="8"/>
  <c r="D2696" i="8"/>
  <c r="D2697" i="8"/>
  <c r="D2698" i="8"/>
  <c r="D2699" i="8"/>
  <c r="D2700" i="8"/>
  <c r="D2701" i="8"/>
  <c r="D2702" i="8"/>
  <c r="D2703" i="8"/>
  <c r="D2704" i="8"/>
  <c r="D2705" i="8"/>
  <c r="D2706" i="8"/>
  <c r="D2707" i="8"/>
  <c r="D2708" i="8"/>
  <c r="D2709" i="8"/>
  <c r="D2710" i="8"/>
  <c r="D2711" i="8"/>
  <c r="D2712" i="8"/>
  <c r="D2713" i="8"/>
  <c r="D2714" i="8"/>
  <c r="D2715" i="8"/>
  <c r="D2716" i="8"/>
  <c r="D2717" i="8"/>
  <c r="D2718" i="8"/>
  <c r="D2719" i="8"/>
  <c r="D2720" i="8"/>
  <c r="D2721" i="8"/>
  <c r="D2722" i="8"/>
  <c r="D2723" i="8"/>
  <c r="D2724" i="8"/>
  <c r="D2725" i="8"/>
  <c r="D2726" i="8"/>
  <c r="D2727" i="8"/>
  <c r="D2728" i="8"/>
  <c r="D2729" i="8"/>
  <c r="D2730" i="8"/>
  <c r="D2731" i="8"/>
  <c r="D2732" i="8"/>
  <c r="D2733" i="8"/>
  <c r="D2734" i="8"/>
  <c r="D2735" i="8"/>
  <c r="D2736" i="8"/>
  <c r="D2737" i="8"/>
  <c r="D2738" i="8"/>
  <c r="D2739" i="8"/>
  <c r="D2740" i="8"/>
  <c r="D2741" i="8"/>
  <c r="D2742" i="8"/>
  <c r="D2743" i="8"/>
  <c r="D2744" i="8"/>
  <c r="D2745" i="8"/>
  <c r="D2746" i="8"/>
  <c r="D2747" i="8"/>
  <c r="D2748" i="8"/>
  <c r="D2749" i="8"/>
  <c r="D2750" i="8"/>
  <c r="D2751" i="8"/>
  <c r="D2752" i="8"/>
  <c r="D2753" i="8"/>
  <c r="D2754" i="8"/>
  <c r="D2755" i="8"/>
  <c r="D2756" i="8"/>
  <c r="D2757" i="8"/>
  <c r="D2758" i="8"/>
  <c r="D2759" i="8"/>
  <c r="D2760" i="8"/>
  <c r="D2761" i="8"/>
  <c r="D2762" i="8"/>
  <c r="D2763" i="8"/>
  <c r="D2764" i="8"/>
  <c r="D2765" i="8"/>
  <c r="D2766" i="8"/>
  <c r="D2767" i="8"/>
  <c r="D2768" i="8"/>
  <c r="D2769" i="8"/>
  <c r="D2770" i="8"/>
  <c r="D2771" i="8"/>
  <c r="D2772" i="8"/>
  <c r="D2773" i="8"/>
  <c r="D2774" i="8"/>
  <c r="D2775" i="8"/>
  <c r="D2776" i="8"/>
  <c r="D2777" i="8"/>
  <c r="D2778" i="8"/>
  <c r="C10" i="11" l="1"/>
  <c r="D10" i="11"/>
  <c r="E10" i="11"/>
  <c r="AD1" i="22" l="1"/>
  <c r="AC1" i="22"/>
  <c r="AA1" i="22"/>
  <c r="Z1" i="22"/>
  <c r="Y1" i="22"/>
  <c r="X1" i="22"/>
  <c r="V1" i="22"/>
  <c r="U1" i="22"/>
  <c r="K1" i="22"/>
  <c r="I1" i="22"/>
  <c r="G1" i="22"/>
  <c r="F1" i="22"/>
  <c r="E1" i="22"/>
  <c r="E33" i="10"/>
  <c r="E35" i="10" s="1"/>
  <c r="E32" i="10"/>
  <c r="E30" i="10"/>
  <c r="D25" i="9" l="1"/>
  <c r="D15" i="9"/>
  <c r="D4" i="9"/>
  <c r="E2576" i="6" l="1"/>
  <c r="E2577" i="6"/>
  <c r="G2577" i="6" s="1"/>
  <c r="E2578" i="6"/>
  <c r="E2579" i="6"/>
  <c r="G2579" i="6" s="1"/>
  <c r="E2580" i="6"/>
  <c r="G2580" i="6" s="1"/>
  <c r="E2581" i="6"/>
  <c r="G2581" i="6" s="1"/>
  <c r="E2582" i="6"/>
  <c r="G2582" i="6" s="1"/>
  <c r="D2577" i="8"/>
  <c r="D2578" i="8"/>
  <c r="D2579" i="8"/>
  <c r="D2580" i="8"/>
  <c r="D2581" i="8"/>
  <c r="D2582" i="8"/>
  <c r="D2583" i="8"/>
  <c r="D2584" i="8"/>
  <c r="D2585" i="8"/>
  <c r="D2586" i="8"/>
  <c r="D2587" i="8"/>
  <c r="D2588" i="8"/>
  <c r="D2" i="4"/>
  <c r="I2" i="5"/>
  <c r="G2578" i="6" l="1"/>
  <c r="C2578" i="6"/>
  <c r="G2576" i="6"/>
  <c r="C2576" i="6"/>
  <c r="E135" i="4"/>
  <c r="E61" i="4" l="1"/>
  <c r="E60" i="4"/>
  <c r="D86" i="5"/>
  <c r="H86" i="5" l="1"/>
  <c r="H80" i="5"/>
  <c r="H66" i="5"/>
  <c r="H29" i="5"/>
  <c r="H28" i="5"/>
  <c r="AD1" i="21"/>
  <c r="AC1" i="21"/>
  <c r="AA1" i="21"/>
  <c r="Z1" i="21"/>
  <c r="Y1" i="21"/>
  <c r="X1" i="21"/>
  <c r="V1" i="21"/>
  <c r="U1" i="21"/>
  <c r="K1" i="21"/>
  <c r="I1" i="21"/>
  <c r="G1" i="21"/>
  <c r="F1" i="21"/>
  <c r="E1" i="21"/>
  <c r="D35" i="10"/>
  <c r="D33" i="10"/>
  <c r="D32" i="10"/>
  <c r="D30" i="10"/>
  <c r="O27" i="10"/>
  <c r="N27" i="10"/>
  <c r="M27" i="10"/>
  <c r="L27" i="10"/>
  <c r="K27" i="10"/>
  <c r="J27" i="10"/>
  <c r="I27" i="10"/>
  <c r="H27" i="10"/>
  <c r="G27" i="10"/>
  <c r="F27" i="10"/>
  <c r="E27" i="10"/>
  <c r="D27" i="10"/>
  <c r="C4" i="9" l="1"/>
  <c r="C25" i="9"/>
  <c r="C15" i="9"/>
  <c r="E2567" i="6" l="1"/>
  <c r="G2567" i="6" s="1"/>
  <c r="E2568" i="6"/>
  <c r="G2568" i="6" s="1"/>
  <c r="E2569" i="6"/>
  <c r="G2569" i="6" s="1"/>
  <c r="E2570" i="6"/>
  <c r="G2570" i="6" s="1"/>
  <c r="E2571" i="6"/>
  <c r="G2571" i="6" s="1"/>
  <c r="E2572" i="6"/>
  <c r="G2572" i="6" s="1"/>
  <c r="E2573" i="6"/>
  <c r="G2573" i="6" s="1"/>
  <c r="E2574" i="6"/>
  <c r="E2575" i="6"/>
  <c r="G2575" i="6" s="1"/>
  <c r="C1" i="8"/>
  <c r="D2567" i="8"/>
  <c r="D2568" i="8"/>
  <c r="D2569" i="8"/>
  <c r="D2570" i="8"/>
  <c r="D2571" i="8"/>
  <c r="D2572" i="8"/>
  <c r="D2573" i="8"/>
  <c r="D2574" i="8"/>
  <c r="D2575" i="8"/>
  <c r="D2576" i="8"/>
  <c r="G2574" i="6" l="1"/>
  <c r="C2574" i="6"/>
  <c r="M80" i="5"/>
  <c r="D75" i="4" l="1"/>
  <c r="B25" i="9"/>
  <c r="B15" i="9"/>
  <c r="B4" i="9"/>
  <c r="C27" i="10" l="1"/>
  <c r="F25" i="11"/>
  <c r="C16" i="11" s="1"/>
  <c r="E2559" i="6" l="1"/>
  <c r="G2559" i="6" s="1"/>
  <c r="E2560" i="6"/>
  <c r="G2560" i="6" s="1"/>
  <c r="E2561" i="6"/>
  <c r="G2561" i="6" s="1"/>
  <c r="E2562" i="6"/>
  <c r="G2562" i="6" s="1"/>
  <c r="E2563" i="6"/>
  <c r="G2563" i="6" s="1"/>
  <c r="E2564" i="6"/>
  <c r="G2564" i="6" s="1"/>
  <c r="E2565" i="6"/>
  <c r="G2565" i="6" s="1"/>
  <c r="E2566" i="6"/>
  <c r="G2566" i="6" s="1"/>
  <c r="N18" i="10" l="1"/>
  <c r="M16" i="10"/>
  <c r="L16" i="10"/>
  <c r="K16" i="10"/>
  <c r="J16" i="10"/>
  <c r="I16" i="10"/>
  <c r="H16" i="10"/>
  <c r="G16" i="10"/>
  <c r="F16" i="10"/>
  <c r="E16" i="10"/>
  <c r="D16" i="10"/>
  <c r="C16" i="10"/>
  <c r="N16" i="10"/>
  <c r="N33" i="10" l="1"/>
  <c r="N32" i="10"/>
  <c r="N35" i="10" s="1"/>
  <c r="N30" i="10"/>
  <c r="E2558" i="6" l="1"/>
  <c r="G2558" i="6" s="1"/>
  <c r="E2557" i="6"/>
  <c r="G2557" i="6" s="1"/>
  <c r="E2556" i="6"/>
  <c r="G2556" i="6" s="1"/>
  <c r="E2555" i="6"/>
  <c r="G2555" i="6" s="1"/>
  <c r="E2554" i="6"/>
  <c r="G2554" i="6" s="1"/>
  <c r="E2553" i="6"/>
  <c r="G2553" i="6" s="1"/>
  <c r="E2552" i="6"/>
  <c r="G2552" i="6" s="1"/>
  <c r="E2551" i="6"/>
  <c r="G2551" i="6" s="1"/>
  <c r="E2550" i="6"/>
  <c r="G2550" i="6" s="1"/>
  <c r="D29" i="5" l="1"/>
  <c r="M33" i="10" l="1"/>
  <c r="M32" i="10"/>
  <c r="M35" i="10" s="1"/>
  <c r="M30" i="10"/>
  <c r="E2549" i="6" l="1"/>
  <c r="G2549" i="6" s="1"/>
  <c r="H95" i="4" l="1"/>
  <c r="D13" i="4"/>
  <c r="H13" i="4"/>
  <c r="H60" i="4"/>
  <c r="H61" i="4"/>
  <c r="H62" i="4"/>
  <c r="H63" i="4"/>
  <c r="H64" i="4"/>
  <c r="H75" i="4"/>
  <c r="H101" i="4"/>
  <c r="H125" i="4"/>
  <c r="H2" i="5" l="1"/>
  <c r="L33" i="10" l="1"/>
  <c r="L32" i="10"/>
  <c r="L30" i="10"/>
  <c r="E2541" i="6" l="1"/>
  <c r="G2541" i="6" s="1"/>
  <c r="E2542" i="6"/>
  <c r="G2542" i="6" s="1"/>
  <c r="E2543" i="6"/>
  <c r="G2543" i="6" s="1"/>
  <c r="E2544" i="6"/>
  <c r="G2544" i="6" s="1"/>
  <c r="E2545" i="6"/>
  <c r="G2545" i="6" s="1"/>
  <c r="E2546" i="6"/>
  <c r="G2546" i="6" s="1"/>
  <c r="E2547" i="6"/>
  <c r="G2547" i="6" s="1"/>
  <c r="E2548" i="6"/>
  <c r="G2548" i="6" s="1"/>
  <c r="H10" i="11" l="1"/>
  <c r="H13" i="11" s="1"/>
  <c r="G10" i="11"/>
  <c r="K33" i="10"/>
  <c r="K32" i="10"/>
  <c r="K30" i="10"/>
  <c r="E2531" i="6" l="1"/>
  <c r="G2531" i="6" s="1"/>
  <c r="E2532" i="6"/>
  <c r="G2532" i="6" s="1"/>
  <c r="E2533" i="6"/>
  <c r="G2533" i="6" s="1"/>
  <c r="E2534" i="6"/>
  <c r="G2534" i="6" s="1"/>
  <c r="E2535" i="6"/>
  <c r="G2535" i="6" s="1"/>
  <c r="E2536" i="6"/>
  <c r="G2536" i="6" s="1"/>
  <c r="E2537" i="6"/>
  <c r="G2537" i="6" s="1"/>
  <c r="E2538" i="6"/>
  <c r="G2538" i="6" s="1"/>
  <c r="E2539" i="6"/>
  <c r="G2539" i="6" s="1"/>
  <c r="E2540" i="6"/>
  <c r="G2540" i="6" s="1"/>
  <c r="D2528" i="8"/>
  <c r="D2529" i="8"/>
  <c r="D2530" i="8"/>
  <c r="D2531" i="8"/>
  <c r="D2532" i="8"/>
  <c r="D2533" i="8"/>
  <c r="D2534" i="8"/>
  <c r="D2535" i="8"/>
  <c r="D2536" i="8"/>
  <c r="D2537" i="8"/>
  <c r="D2538" i="8"/>
  <c r="D2539" i="8"/>
  <c r="D2540" i="8"/>
  <c r="D2541" i="8"/>
  <c r="D2542" i="8"/>
  <c r="D2543" i="8"/>
  <c r="D2544" i="8"/>
  <c r="D2545" i="8"/>
  <c r="D2546" i="8"/>
  <c r="D2547" i="8"/>
  <c r="D2548" i="8"/>
  <c r="D2549" i="8"/>
  <c r="D2550" i="8"/>
  <c r="D2551" i="8"/>
  <c r="D2552" i="8"/>
  <c r="D2553" i="8"/>
  <c r="D2554" i="8"/>
  <c r="D2555" i="8"/>
  <c r="D2556" i="8"/>
  <c r="D2557" i="8"/>
  <c r="D2558" i="8"/>
  <c r="D2559" i="8"/>
  <c r="D2560" i="8"/>
  <c r="D2561" i="8"/>
  <c r="D2562" i="8"/>
  <c r="D2563" i="8"/>
  <c r="D2564" i="8"/>
  <c r="D2565" i="8"/>
  <c r="D2566" i="8"/>
  <c r="J52" i="4" l="1"/>
  <c r="E136" i="4"/>
  <c r="I5" i="4"/>
  <c r="D136" i="4" l="1"/>
  <c r="H136" i="4"/>
  <c r="I136" i="4"/>
  <c r="E108" i="5"/>
  <c r="L131" i="4" l="1"/>
  <c r="I131" i="4"/>
  <c r="I89" i="4"/>
  <c r="L13" i="5" l="1"/>
  <c r="I94" i="4"/>
  <c r="L4" i="5"/>
  <c r="L5" i="5"/>
  <c r="J12" i="10" l="1"/>
  <c r="E2530" i="6"/>
  <c r="F2585" i="6"/>
  <c r="C14" i="11"/>
  <c r="C18" i="11" s="1"/>
  <c r="I70" i="17"/>
  <c r="I51" i="17"/>
  <c r="H43" i="17"/>
  <c r="C98" i="17"/>
  <c r="B98" i="17"/>
  <c r="D34" i="11" l="1"/>
  <c r="C34" i="11"/>
  <c r="C42" i="11"/>
  <c r="D42" i="11"/>
  <c r="F6" i="11"/>
  <c r="I21" i="9" l="1"/>
  <c r="I9" i="9"/>
  <c r="J30" i="10" l="1"/>
  <c r="K35" i="10"/>
  <c r="J33" i="10"/>
  <c r="J32" i="10"/>
  <c r="J35" i="10" s="1"/>
  <c r="E2523" i="6" l="1"/>
  <c r="G2523" i="6" s="1"/>
  <c r="E2524" i="6"/>
  <c r="G2524" i="6" s="1"/>
  <c r="E2525" i="6"/>
  <c r="G2525" i="6" s="1"/>
  <c r="E2526" i="6"/>
  <c r="G2526" i="6" s="1"/>
  <c r="E2527" i="6"/>
  <c r="G2527" i="6" s="1"/>
  <c r="E2528" i="6"/>
  <c r="G2528" i="6" s="1"/>
  <c r="E2529" i="6"/>
  <c r="G2529" i="6" s="1"/>
  <c r="G2530" i="6"/>
  <c r="D2520" i="8"/>
  <c r="D2521" i="8"/>
  <c r="D2522" i="8"/>
  <c r="D2523" i="8"/>
  <c r="D2524" i="8"/>
  <c r="D2525" i="8"/>
  <c r="D2526" i="8"/>
  <c r="D2527" i="8"/>
  <c r="I12" i="10" l="1"/>
  <c r="E2522" i="6" l="1"/>
  <c r="H30" i="9"/>
  <c r="I45" i="4" l="1"/>
  <c r="C3" i="15"/>
  <c r="H21" i="9"/>
  <c r="L105" i="5"/>
  <c r="E2520" i="6" l="1"/>
  <c r="E2517" i="6"/>
  <c r="E2518" i="6" l="1"/>
  <c r="N8" i="9"/>
  <c r="E27" i="5" l="1"/>
  <c r="H27" i="5" s="1"/>
  <c r="E2420" i="6"/>
  <c r="E2421" i="6"/>
  <c r="E2503" i="6"/>
  <c r="G2503" i="6" s="1"/>
  <c r="D27" i="5" l="1"/>
  <c r="E2422" i="6"/>
  <c r="G2522" i="6" l="1"/>
  <c r="E2504" i="6"/>
  <c r="G2504" i="6" s="1"/>
  <c r="E2505" i="6"/>
  <c r="G2505" i="6" s="1"/>
  <c r="E2506" i="6"/>
  <c r="G2506" i="6" s="1"/>
  <c r="E2507" i="6"/>
  <c r="G2507" i="6" s="1"/>
  <c r="E2508" i="6"/>
  <c r="G2508" i="6" s="1"/>
  <c r="E2509" i="6"/>
  <c r="G2509" i="6" s="1"/>
  <c r="E2510" i="6"/>
  <c r="G2510" i="6" s="1"/>
  <c r="E2511" i="6"/>
  <c r="G2511" i="6" s="1"/>
  <c r="E2512" i="6"/>
  <c r="G2512" i="6" s="1"/>
  <c r="E2513" i="6"/>
  <c r="C2513" i="6" s="1"/>
  <c r="E2514" i="6"/>
  <c r="G2514" i="6" s="1"/>
  <c r="E2515" i="6"/>
  <c r="G2515" i="6" s="1"/>
  <c r="E2516" i="6"/>
  <c r="G2516" i="6" s="1"/>
  <c r="G2517" i="6"/>
  <c r="G2518" i="6"/>
  <c r="E2519" i="6"/>
  <c r="G2519" i="6" s="1"/>
  <c r="G2520" i="6"/>
  <c r="E2521" i="6"/>
  <c r="G2521" i="6" s="1"/>
  <c r="M9" i="9"/>
  <c r="C30" i="9"/>
  <c r="I30" i="9"/>
  <c r="J30" i="9"/>
  <c r="K30" i="9"/>
  <c r="L30" i="9"/>
  <c r="M30" i="9"/>
  <c r="N30" i="9"/>
  <c r="G21" i="9"/>
  <c r="J9" i="9"/>
  <c r="K9" i="9"/>
  <c r="L9" i="9"/>
  <c r="H9" i="9"/>
  <c r="G2513" i="6" l="1"/>
  <c r="D2500" i="8"/>
  <c r="D2501" i="8"/>
  <c r="D2502" i="8"/>
  <c r="D2503" i="8"/>
  <c r="D2504" i="8"/>
  <c r="D2505" i="8"/>
  <c r="D2506" i="8"/>
  <c r="D2507" i="8"/>
  <c r="D2508" i="8"/>
  <c r="D2509" i="8"/>
  <c r="D2510" i="8"/>
  <c r="D2511" i="8"/>
  <c r="D2512" i="8"/>
  <c r="D2513" i="8"/>
  <c r="D2514" i="8"/>
  <c r="D2515" i="8"/>
  <c r="D2516" i="8"/>
  <c r="D2517" i="8"/>
  <c r="D2518" i="8"/>
  <c r="D2519" i="8"/>
  <c r="D46" i="11" l="1"/>
  <c r="C46" i="11"/>
  <c r="E47" i="4" s="1"/>
  <c r="I32" i="10"/>
  <c r="I33" i="10"/>
  <c r="I30" i="10"/>
  <c r="I38" i="10"/>
  <c r="I15" i="10"/>
  <c r="I35" i="10" l="1"/>
  <c r="H47" i="4"/>
  <c r="G30" i="9"/>
  <c r="E58" i="4" l="1"/>
  <c r="E57" i="4"/>
  <c r="D48" i="11"/>
  <c r="E54" i="4" s="1"/>
  <c r="H54" i="4" s="1"/>
  <c r="C48" i="11"/>
  <c r="E53" i="4" s="1"/>
  <c r="D47" i="11"/>
  <c r="E51" i="4" s="1"/>
  <c r="H51" i="4" s="1"/>
  <c r="C47" i="11"/>
  <c r="E48" i="4"/>
  <c r="H48" i="4" s="1"/>
  <c r="F9" i="11"/>
  <c r="F7" i="11"/>
  <c r="H33" i="10"/>
  <c r="H32" i="10"/>
  <c r="H30" i="10"/>
  <c r="D57" i="4" l="1"/>
  <c r="H57" i="4"/>
  <c r="D58" i="4"/>
  <c r="H58" i="4"/>
  <c r="D53" i="4"/>
  <c r="H53" i="4"/>
  <c r="I52" i="4"/>
  <c r="E42" i="11"/>
  <c r="F10" i="11"/>
  <c r="E47" i="11"/>
  <c r="E50" i="4"/>
  <c r="D49" i="11"/>
  <c r="E48" i="11"/>
  <c r="E34" i="11"/>
  <c r="D50" i="4" l="1"/>
  <c r="H50" i="4"/>
  <c r="E46" i="11"/>
  <c r="E49" i="11" s="1"/>
  <c r="C49" i="11"/>
  <c r="E2497" i="6" l="1"/>
  <c r="G2497" i="6" s="1"/>
  <c r="E2498" i="6"/>
  <c r="G2498" i="6" s="1"/>
  <c r="E2499" i="6"/>
  <c r="E2500" i="6"/>
  <c r="G2500" i="6" s="1"/>
  <c r="E2501" i="6"/>
  <c r="G2501" i="6" s="1"/>
  <c r="E2502" i="6"/>
  <c r="G2502" i="6" s="1"/>
  <c r="D2494" i="8"/>
  <c r="D2495" i="8"/>
  <c r="D2496" i="8"/>
  <c r="D2497" i="8"/>
  <c r="D2498" i="8"/>
  <c r="D2499" i="8"/>
  <c r="I132" i="4"/>
  <c r="G2499" i="6" l="1"/>
  <c r="E64" i="4"/>
  <c r="D64" i="4" s="1"/>
  <c r="E56" i="4"/>
  <c r="H56" i="4" s="1"/>
  <c r="E63" i="4"/>
  <c r="D63" i="4" s="1"/>
  <c r="E59" i="4"/>
  <c r="H59" i="4" s="1"/>
  <c r="E46" i="4" l="1"/>
  <c r="H46" i="4" s="1"/>
  <c r="D56" i="4"/>
  <c r="L31" i="5" l="1"/>
  <c r="I99" i="4" l="1"/>
  <c r="D48" i="4" l="1"/>
  <c r="D46" i="4" s="1"/>
  <c r="H35" i="10"/>
  <c r="G38" i="10"/>
  <c r="H38" i="10"/>
  <c r="G17" i="10"/>
  <c r="G15" i="10"/>
  <c r="G12" i="10"/>
  <c r="F12" i="10"/>
  <c r="G19" i="10" l="1"/>
  <c r="F30" i="9"/>
  <c r="F21" i="9"/>
  <c r="F9" i="9"/>
  <c r="B94" i="17" l="1"/>
  <c r="E2495" i="6"/>
  <c r="G2495" i="6" s="1"/>
  <c r="E2491" i="6"/>
  <c r="E2492" i="6"/>
  <c r="G2492" i="6" s="1"/>
  <c r="E2493" i="6"/>
  <c r="G2493" i="6" s="1"/>
  <c r="E2494" i="6"/>
  <c r="G2494" i="6" s="1"/>
  <c r="D2314" i="8"/>
  <c r="D2315" i="8"/>
  <c r="D2316" i="8"/>
  <c r="D2317" i="8"/>
  <c r="D2318" i="8"/>
  <c r="D2319" i="8"/>
  <c r="D2320" i="8"/>
  <c r="D2321" i="8"/>
  <c r="D2322" i="8"/>
  <c r="D2323" i="8"/>
  <c r="D2324" i="8"/>
  <c r="D2325" i="8"/>
  <c r="D2326" i="8"/>
  <c r="D2327" i="8"/>
  <c r="D2328" i="8"/>
  <c r="D2329" i="8"/>
  <c r="D2330" i="8"/>
  <c r="D2331" i="8"/>
  <c r="D2332" i="8"/>
  <c r="D2333" i="8"/>
  <c r="D2334" i="8"/>
  <c r="D2335" i="8"/>
  <c r="D2336" i="8"/>
  <c r="D2337" i="8"/>
  <c r="D2338" i="8"/>
  <c r="D2339" i="8"/>
  <c r="D2340" i="8"/>
  <c r="D2341" i="8"/>
  <c r="D2342" i="8"/>
  <c r="D2343" i="8"/>
  <c r="D2344" i="8"/>
  <c r="D2345" i="8"/>
  <c r="D2346" i="8"/>
  <c r="D2347" i="8"/>
  <c r="D2348" i="8"/>
  <c r="D2349" i="8"/>
  <c r="D2350" i="8"/>
  <c r="D2351" i="8"/>
  <c r="D2352" i="8"/>
  <c r="D2353" i="8"/>
  <c r="D2354" i="8"/>
  <c r="D2355" i="8"/>
  <c r="D2356" i="8"/>
  <c r="D2357" i="8"/>
  <c r="D2358" i="8"/>
  <c r="D2359" i="8"/>
  <c r="D2360" i="8"/>
  <c r="D2361" i="8"/>
  <c r="D2362" i="8"/>
  <c r="D2363" i="8"/>
  <c r="D2364" i="8"/>
  <c r="D2365" i="8"/>
  <c r="D2366" i="8"/>
  <c r="D2367" i="8"/>
  <c r="D2368" i="8"/>
  <c r="D2369" i="8"/>
  <c r="D2370" i="8"/>
  <c r="D2371" i="8"/>
  <c r="D2372" i="8"/>
  <c r="D2373" i="8"/>
  <c r="D2374" i="8"/>
  <c r="D2375" i="8"/>
  <c r="D2376" i="8"/>
  <c r="D2377" i="8"/>
  <c r="D2378" i="8"/>
  <c r="D2379" i="8"/>
  <c r="D2380" i="8"/>
  <c r="D2381" i="8"/>
  <c r="D2382" i="8"/>
  <c r="D2383" i="8"/>
  <c r="D2384" i="8"/>
  <c r="D2385" i="8"/>
  <c r="D2386" i="8"/>
  <c r="D2387" i="8"/>
  <c r="D2388" i="8"/>
  <c r="D2389" i="8"/>
  <c r="D2390" i="8"/>
  <c r="D2391" i="8"/>
  <c r="D2392" i="8"/>
  <c r="D2393" i="8"/>
  <c r="D2394" i="8"/>
  <c r="D2395" i="8"/>
  <c r="D2396" i="8"/>
  <c r="D2397" i="8"/>
  <c r="D2398" i="8"/>
  <c r="D2399" i="8"/>
  <c r="D2400" i="8"/>
  <c r="D2401" i="8"/>
  <c r="D2402" i="8"/>
  <c r="D2403" i="8"/>
  <c r="D2404" i="8"/>
  <c r="D2405" i="8"/>
  <c r="D2406" i="8"/>
  <c r="D2407" i="8"/>
  <c r="D2408" i="8"/>
  <c r="D2409" i="8"/>
  <c r="D2410" i="8"/>
  <c r="D2411" i="8"/>
  <c r="D2412" i="8"/>
  <c r="D2413" i="8"/>
  <c r="D2414" i="8"/>
  <c r="D2415" i="8"/>
  <c r="D2416" i="8"/>
  <c r="D2417" i="8"/>
  <c r="D2418" i="8"/>
  <c r="D2419" i="8"/>
  <c r="D2420" i="8"/>
  <c r="D2421" i="8"/>
  <c r="D2422" i="8"/>
  <c r="D2423" i="8"/>
  <c r="D2424" i="8"/>
  <c r="D2425" i="8"/>
  <c r="D2426" i="8"/>
  <c r="D2427" i="8"/>
  <c r="D2428" i="8"/>
  <c r="D2429" i="8"/>
  <c r="D2430" i="8"/>
  <c r="D2431" i="8"/>
  <c r="D2432" i="8"/>
  <c r="D2433" i="8"/>
  <c r="D2434" i="8"/>
  <c r="D2435" i="8"/>
  <c r="D2436" i="8"/>
  <c r="D2437" i="8"/>
  <c r="D2438" i="8"/>
  <c r="D2439" i="8"/>
  <c r="D2440" i="8"/>
  <c r="D2441" i="8"/>
  <c r="D2442" i="8"/>
  <c r="D2443" i="8"/>
  <c r="D2444" i="8"/>
  <c r="D2445" i="8"/>
  <c r="D2446" i="8"/>
  <c r="D2447" i="8"/>
  <c r="D2448" i="8"/>
  <c r="D2449" i="8"/>
  <c r="D2450" i="8"/>
  <c r="D2451" i="8"/>
  <c r="D2452" i="8"/>
  <c r="D2453" i="8"/>
  <c r="D2454" i="8"/>
  <c r="D2455" i="8"/>
  <c r="D2456" i="8"/>
  <c r="D2457" i="8"/>
  <c r="D2458" i="8"/>
  <c r="D2459" i="8"/>
  <c r="D2460" i="8"/>
  <c r="D2461" i="8"/>
  <c r="D2462" i="8"/>
  <c r="D2463" i="8"/>
  <c r="D2464" i="8"/>
  <c r="D2465" i="8"/>
  <c r="D2466" i="8"/>
  <c r="D2467" i="8"/>
  <c r="D2468" i="8"/>
  <c r="D2469" i="8"/>
  <c r="D2470" i="8"/>
  <c r="D2471" i="8"/>
  <c r="D2472" i="8"/>
  <c r="D2473" i="8"/>
  <c r="D2474" i="8"/>
  <c r="D2475" i="8"/>
  <c r="D2476" i="8"/>
  <c r="D2477" i="8"/>
  <c r="D2478" i="8"/>
  <c r="D2479" i="8"/>
  <c r="D2480" i="8"/>
  <c r="D2481" i="8"/>
  <c r="D2482" i="8"/>
  <c r="D2483" i="8"/>
  <c r="D2484" i="8"/>
  <c r="D2485" i="8"/>
  <c r="D2486" i="8"/>
  <c r="D2487" i="8"/>
  <c r="D2488" i="8"/>
  <c r="D2489" i="8"/>
  <c r="D2490" i="8"/>
  <c r="D2491" i="8"/>
  <c r="D2492" i="8"/>
  <c r="D2493" i="8"/>
  <c r="G2491" i="6" l="1"/>
  <c r="E2415" i="6" l="1"/>
  <c r="C2415" i="6" s="1"/>
  <c r="I130" i="4"/>
  <c r="L8" i="5" l="1"/>
  <c r="F17" i="10"/>
  <c r="F15" i="10"/>
  <c r="F19" i="10" s="1"/>
  <c r="F38" i="10"/>
  <c r="E21" i="9" l="1"/>
  <c r="E30" i="9" l="1"/>
  <c r="E1587" i="6"/>
  <c r="E9" i="9"/>
  <c r="C94" i="17" l="1"/>
  <c r="E2472" i="6"/>
  <c r="G2472" i="6" s="1"/>
  <c r="E2473" i="6"/>
  <c r="G2473" i="6" s="1"/>
  <c r="E2474" i="6"/>
  <c r="G2474" i="6" s="1"/>
  <c r="E2475" i="6"/>
  <c r="G2475" i="6" s="1"/>
  <c r="E2476" i="6"/>
  <c r="G2476" i="6" s="1"/>
  <c r="E2477" i="6"/>
  <c r="G2477" i="6" s="1"/>
  <c r="E2478" i="6"/>
  <c r="G2478" i="6" s="1"/>
  <c r="E2479" i="6"/>
  <c r="G2479" i="6" s="1"/>
  <c r="E2480" i="6"/>
  <c r="G2480" i="6" s="1"/>
  <c r="E2481" i="6"/>
  <c r="G2481" i="6" s="1"/>
  <c r="E2482" i="6"/>
  <c r="G2482" i="6" s="1"/>
  <c r="E2483" i="6"/>
  <c r="G2483" i="6" s="1"/>
  <c r="E2484" i="6"/>
  <c r="G2484" i="6" s="1"/>
  <c r="E2485" i="6"/>
  <c r="G2485" i="6" s="1"/>
  <c r="E2486" i="6"/>
  <c r="G2486" i="6" s="1"/>
  <c r="E2487" i="6"/>
  <c r="G2487" i="6" s="1"/>
  <c r="E2488" i="6"/>
  <c r="G2488" i="6" s="1"/>
  <c r="E2489" i="6"/>
  <c r="G2489" i="6" s="1"/>
  <c r="E2490" i="6"/>
  <c r="G2490" i="6" s="1"/>
  <c r="E2471" i="6"/>
  <c r="G2471" i="6" s="1"/>
  <c r="D2295" i="8"/>
  <c r="D2296" i="8"/>
  <c r="D2297" i="8"/>
  <c r="D2298" i="8"/>
  <c r="D2299" i="8"/>
  <c r="D2300" i="8"/>
  <c r="D2301" i="8"/>
  <c r="D2302" i="8"/>
  <c r="D2303" i="8"/>
  <c r="D2304" i="8"/>
  <c r="D2305" i="8"/>
  <c r="D2306" i="8"/>
  <c r="D2307" i="8"/>
  <c r="D2308" i="8"/>
  <c r="D2309" i="8"/>
  <c r="D2310" i="8"/>
  <c r="D2311" i="8"/>
  <c r="D2312" i="8"/>
  <c r="D2313" i="8"/>
  <c r="D2294" i="8"/>
  <c r="D30" i="9" l="1"/>
  <c r="E2470" i="6" l="1"/>
  <c r="G2470" i="6" s="1"/>
  <c r="E2469" i="6"/>
  <c r="G2469" i="6" s="1"/>
  <c r="D2292" i="8"/>
  <c r="D2293" i="8"/>
  <c r="L98" i="5" l="1"/>
  <c r="L100" i="5"/>
  <c r="L103" i="5"/>
  <c r="L99" i="5"/>
  <c r="L95" i="5"/>
  <c r="C95" i="17"/>
  <c r="L79" i="5" s="1"/>
  <c r="B95" i="17"/>
  <c r="B96" i="17" s="1"/>
  <c r="C96" i="17" l="1"/>
  <c r="L83" i="5" s="1"/>
  <c r="L60" i="5" l="1"/>
  <c r="I127" i="4" l="1"/>
  <c r="E2496" i="6" l="1"/>
  <c r="E2468" i="6"/>
  <c r="E2467" i="6"/>
  <c r="G2467" i="6" s="1"/>
  <c r="E2466" i="6"/>
  <c r="G2466" i="6" s="1"/>
  <c r="E2465" i="6"/>
  <c r="G2465" i="6" s="1"/>
  <c r="E2464" i="6"/>
  <c r="E2463" i="6"/>
  <c r="E2462" i="6"/>
  <c r="E2461" i="6"/>
  <c r="E2460" i="6"/>
  <c r="E2459" i="6"/>
  <c r="E2458" i="6"/>
  <c r="E2457" i="6"/>
  <c r="E2456" i="6"/>
  <c r="E2455" i="6"/>
  <c r="E2454" i="6"/>
  <c r="E2453" i="6"/>
  <c r="E2452" i="6"/>
  <c r="E2451" i="6"/>
  <c r="E2450" i="6"/>
  <c r="E2449" i="6"/>
  <c r="E2448" i="6"/>
  <c r="E2447" i="6"/>
  <c r="E2446" i="6"/>
  <c r="E2445" i="6"/>
  <c r="E2444" i="6"/>
  <c r="E2443" i="6"/>
  <c r="E2442" i="6"/>
  <c r="E2441" i="6"/>
  <c r="E2440" i="6"/>
  <c r="E2439" i="6"/>
  <c r="E2438" i="6"/>
  <c r="E2437" i="6"/>
  <c r="E2436" i="6"/>
  <c r="E2435" i="6"/>
  <c r="E2434" i="6"/>
  <c r="E2433" i="6"/>
  <c r="E2432" i="6"/>
  <c r="E2431" i="6"/>
  <c r="E2430" i="6"/>
  <c r="E2429" i="6"/>
  <c r="E2428" i="6"/>
  <c r="E2427" i="6"/>
  <c r="E2426" i="6"/>
  <c r="E2425" i="6"/>
  <c r="E2424" i="6"/>
  <c r="E2423" i="6"/>
  <c r="E2419" i="6"/>
  <c r="E2418" i="6"/>
  <c r="E2417" i="6"/>
  <c r="E2416" i="6"/>
  <c r="E2414" i="6"/>
  <c r="E2413" i="6"/>
  <c r="E2412" i="6"/>
  <c r="E2411" i="6"/>
  <c r="E2410" i="6"/>
  <c r="E2409" i="6"/>
  <c r="E2408" i="6"/>
  <c r="J35" i="4" s="1"/>
  <c r="E2407" i="6"/>
  <c r="E2406" i="6"/>
  <c r="E2405" i="6"/>
  <c r="E2404" i="6"/>
  <c r="E2403" i="6"/>
  <c r="E2402" i="6"/>
  <c r="E2401" i="6"/>
  <c r="E2400" i="6"/>
  <c r="E2399" i="6"/>
  <c r="E2398" i="6"/>
  <c r="E2397" i="6"/>
  <c r="E2396" i="6"/>
  <c r="E2395" i="6"/>
  <c r="E2394" i="6"/>
  <c r="E2393" i="6"/>
  <c r="E2392" i="6"/>
  <c r="E2391" i="6"/>
  <c r="E2390" i="6"/>
  <c r="E2389" i="6"/>
  <c r="C2389" i="6" s="1"/>
  <c r="E2388" i="6"/>
  <c r="E2387" i="6"/>
  <c r="E2386" i="6"/>
  <c r="E2385" i="6"/>
  <c r="E2384" i="6"/>
  <c r="E2383" i="6"/>
  <c r="E2382" i="6"/>
  <c r="E2381" i="6"/>
  <c r="E2380" i="6"/>
  <c r="E2379" i="6"/>
  <c r="E2378" i="6"/>
  <c r="E2377" i="6"/>
  <c r="E2376" i="6"/>
  <c r="E2375" i="6"/>
  <c r="E2374" i="6"/>
  <c r="E2373" i="6"/>
  <c r="E2372" i="6"/>
  <c r="E2371" i="6"/>
  <c r="E2370" i="6"/>
  <c r="E2369" i="6"/>
  <c r="E2368" i="6"/>
  <c r="E2367" i="6"/>
  <c r="E2366" i="6"/>
  <c r="E2365" i="6"/>
  <c r="E2364" i="6"/>
  <c r="E2363" i="6"/>
  <c r="E2362" i="6"/>
  <c r="E2361" i="6"/>
  <c r="E2360" i="6"/>
  <c r="E2359" i="6"/>
  <c r="E2358" i="6"/>
  <c r="E2357" i="6"/>
  <c r="E2356" i="6"/>
  <c r="E2355" i="6"/>
  <c r="E2354" i="6"/>
  <c r="E2353" i="6"/>
  <c r="E2352" i="6"/>
  <c r="E2351" i="6"/>
  <c r="E2350" i="6"/>
  <c r="E2349" i="6"/>
  <c r="E2348" i="6"/>
  <c r="E2347" i="6"/>
  <c r="E2346" i="6"/>
  <c r="E2345" i="6"/>
  <c r="E2344" i="6"/>
  <c r="E2343" i="6"/>
  <c r="E2342" i="6"/>
  <c r="E2341" i="6"/>
  <c r="E2340" i="6"/>
  <c r="E2339" i="6"/>
  <c r="E2338" i="6"/>
  <c r="E2337" i="6"/>
  <c r="E2336" i="6"/>
  <c r="E2335" i="6"/>
  <c r="E2334" i="6"/>
  <c r="E2333" i="6"/>
  <c r="E2332" i="6"/>
  <c r="E2331" i="6"/>
  <c r="E2330" i="6"/>
  <c r="E2329" i="6"/>
  <c r="E2328" i="6"/>
  <c r="E2327" i="6"/>
  <c r="E2326" i="6"/>
  <c r="E2325" i="6"/>
  <c r="E2324" i="6"/>
  <c r="E2323" i="6"/>
  <c r="E2322" i="6"/>
  <c r="E2321" i="6"/>
  <c r="E2320" i="6"/>
  <c r="E2319" i="6"/>
  <c r="E2318" i="6"/>
  <c r="E2317" i="6"/>
  <c r="E2316" i="6"/>
  <c r="E2315" i="6"/>
  <c r="E2314" i="6"/>
  <c r="E2313" i="6"/>
  <c r="E2312" i="6"/>
  <c r="E2311" i="6"/>
  <c r="E2310" i="6"/>
  <c r="E2309" i="6"/>
  <c r="E2308" i="6"/>
  <c r="E2307" i="6"/>
  <c r="E2306" i="6"/>
  <c r="E2305" i="6"/>
  <c r="E2304" i="6"/>
  <c r="E2303" i="6"/>
  <c r="E2302" i="6"/>
  <c r="E2301" i="6"/>
  <c r="E2300" i="6"/>
  <c r="E2299" i="6"/>
  <c r="E2298" i="6"/>
  <c r="E2297" i="6"/>
  <c r="E2296" i="6"/>
  <c r="E2295" i="6"/>
  <c r="E2294" i="6"/>
  <c r="E2293" i="6"/>
  <c r="E2292" i="6"/>
  <c r="E2291" i="6"/>
  <c r="E2290" i="6"/>
  <c r="E2289" i="6"/>
  <c r="E2288" i="6"/>
  <c r="E2287" i="6"/>
  <c r="E2286" i="6"/>
  <c r="E2285" i="6"/>
  <c r="E2284" i="6"/>
  <c r="E2283" i="6"/>
  <c r="E2282" i="6"/>
  <c r="E2281" i="6"/>
  <c r="E2280" i="6"/>
  <c r="E2279" i="6"/>
  <c r="E2278" i="6"/>
  <c r="E2277" i="6"/>
  <c r="E2276" i="6"/>
  <c r="E2275" i="6"/>
  <c r="E2274" i="6"/>
  <c r="E2273" i="6"/>
  <c r="E2272" i="6"/>
  <c r="E2271" i="6"/>
  <c r="E2270" i="6"/>
  <c r="E2269" i="6"/>
  <c r="E2268" i="6"/>
  <c r="E2267" i="6"/>
  <c r="E2266" i="6"/>
  <c r="E2265" i="6"/>
  <c r="E2264" i="6"/>
  <c r="E2263" i="6"/>
  <c r="E2262" i="6"/>
  <c r="E2261" i="6"/>
  <c r="E2260" i="6"/>
  <c r="E2259" i="6"/>
  <c r="E2258" i="6"/>
  <c r="E2257" i="6"/>
  <c r="E2256" i="6"/>
  <c r="E2255" i="6"/>
  <c r="E2254" i="6"/>
  <c r="E2253" i="6"/>
  <c r="E2252" i="6"/>
  <c r="E2251" i="6"/>
  <c r="E2250" i="6"/>
  <c r="E2249" i="6"/>
  <c r="E2248" i="6"/>
  <c r="E2247" i="6"/>
  <c r="E2246" i="6"/>
  <c r="E2245" i="6"/>
  <c r="E2244" i="6"/>
  <c r="E2243" i="6"/>
  <c r="E2242" i="6"/>
  <c r="E2241" i="6"/>
  <c r="E2240" i="6"/>
  <c r="E2239" i="6"/>
  <c r="E2238" i="6"/>
  <c r="E2237" i="6"/>
  <c r="E2236" i="6"/>
  <c r="E2235" i="6"/>
  <c r="E2234" i="6"/>
  <c r="E2233" i="6"/>
  <c r="E2232" i="6"/>
  <c r="E2231" i="6"/>
  <c r="E2230" i="6"/>
  <c r="E2229" i="6"/>
  <c r="E2228" i="6"/>
  <c r="E2227" i="6"/>
  <c r="E2226" i="6"/>
  <c r="E2225" i="6"/>
  <c r="E2224" i="6"/>
  <c r="E2223" i="6"/>
  <c r="E2222" i="6"/>
  <c r="E2221" i="6"/>
  <c r="E2220" i="6"/>
  <c r="E2219" i="6"/>
  <c r="E2218" i="6"/>
  <c r="E2217" i="6"/>
  <c r="E2216" i="6"/>
  <c r="E2215" i="6"/>
  <c r="E2214" i="6"/>
  <c r="E2213" i="6"/>
  <c r="E2212" i="6"/>
  <c r="E2211" i="6"/>
  <c r="E2210" i="6"/>
  <c r="E2209" i="6"/>
  <c r="E2208" i="6"/>
  <c r="E2207" i="6"/>
  <c r="E2206" i="6"/>
  <c r="E2205" i="6"/>
  <c r="E2204" i="6"/>
  <c r="E2203" i="6"/>
  <c r="E2202" i="6"/>
  <c r="E2201" i="6"/>
  <c r="E2200" i="6"/>
  <c r="E2199" i="6"/>
  <c r="E2198" i="6"/>
  <c r="E2197" i="6"/>
  <c r="E2196" i="6"/>
  <c r="E2195" i="6"/>
  <c r="E2194" i="6"/>
  <c r="E2193" i="6"/>
  <c r="E2192" i="6"/>
  <c r="E2191" i="6"/>
  <c r="E2190" i="6"/>
  <c r="E2189" i="6"/>
  <c r="E2188" i="6"/>
  <c r="E2187" i="6"/>
  <c r="E2186" i="6"/>
  <c r="E2185" i="6"/>
  <c r="E2184" i="6"/>
  <c r="E2183" i="6"/>
  <c r="E2182" i="6"/>
  <c r="E2181" i="6"/>
  <c r="E2180" i="6"/>
  <c r="E2179" i="6"/>
  <c r="E2178" i="6"/>
  <c r="E2177" i="6"/>
  <c r="E2176" i="6"/>
  <c r="E2175" i="6"/>
  <c r="E2174" i="6"/>
  <c r="E2173" i="6"/>
  <c r="E2172" i="6"/>
  <c r="E2171" i="6"/>
  <c r="E2170" i="6"/>
  <c r="E2169" i="6"/>
  <c r="E2168" i="6"/>
  <c r="E2167" i="6"/>
  <c r="E2166" i="6"/>
  <c r="E2165" i="6"/>
  <c r="E2164" i="6"/>
  <c r="E2163" i="6"/>
  <c r="E2162" i="6"/>
  <c r="E2161" i="6"/>
  <c r="E2160" i="6"/>
  <c r="E2159" i="6"/>
  <c r="E2158" i="6"/>
  <c r="E2157" i="6"/>
  <c r="E2156" i="6"/>
  <c r="E2155" i="6"/>
  <c r="E2154" i="6"/>
  <c r="E2153" i="6"/>
  <c r="E2152" i="6"/>
  <c r="E2151" i="6"/>
  <c r="E2150" i="6"/>
  <c r="E2149" i="6"/>
  <c r="E2148" i="6"/>
  <c r="E2147" i="6"/>
  <c r="E2146" i="6"/>
  <c r="E2145" i="6"/>
  <c r="E2144" i="6"/>
  <c r="E2143" i="6"/>
  <c r="E2142" i="6"/>
  <c r="E2141" i="6"/>
  <c r="E2140" i="6"/>
  <c r="E2139" i="6"/>
  <c r="E2138" i="6"/>
  <c r="E2137" i="6"/>
  <c r="E2136" i="6"/>
  <c r="E2135" i="6"/>
  <c r="E2134" i="6"/>
  <c r="E2133" i="6"/>
  <c r="E2132" i="6"/>
  <c r="E2131" i="6"/>
  <c r="E2130" i="6"/>
  <c r="E2129" i="6"/>
  <c r="E2128" i="6"/>
  <c r="E2127" i="6"/>
  <c r="E2126" i="6"/>
  <c r="E2125" i="6"/>
  <c r="E2124" i="6"/>
  <c r="E2123" i="6"/>
  <c r="E2122" i="6"/>
  <c r="E2121" i="6"/>
  <c r="E2120" i="6"/>
  <c r="E2119" i="6"/>
  <c r="E2118" i="6"/>
  <c r="E2117" i="6"/>
  <c r="E2116" i="6"/>
  <c r="E2115" i="6"/>
  <c r="E2114" i="6"/>
  <c r="E2113" i="6"/>
  <c r="E2112" i="6"/>
  <c r="E2111" i="6"/>
  <c r="E2110" i="6"/>
  <c r="E2109" i="6"/>
  <c r="E2108" i="6"/>
  <c r="E2107" i="6"/>
  <c r="E2106" i="6"/>
  <c r="E2105" i="6"/>
  <c r="E2104" i="6"/>
  <c r="E2103" i="6"/>
  <c r="E2102" i="6"/>
  <c r="E2101" i="6"/>
  <c r="E2100" i="6"/>
  <c r="E2099" i="6"/>
  <c r="E2098" i="6"/>
  <c r="E2097" i="6"/>
  <c r="E2096" i="6"/>
  <c r="E2095" i="6"/>
  <c r="E2094" i="6"/>
  <c r="E2093" i="6"/>
  <c r="E2092" i="6"/>
  <c r="E2091" i="6"/>
  <c r="E2090" i="6"/>
  <c r="E2089" i="6"/>
  <c r="E2088" i="6"/>
  <c r="E2087" i="6"/>
  <c r="E2086" i="6"/>
  <c r="E2085" i="6"/>
  <c r="E2084" i="6"/>
  <c r="E2083" i="6"/>
  <c r="E2082" i="6"/>
  <c r="E2081" i="6"/>
  <c r="E2080" i="6"/>
  <c r="E2079" i="6"/>
  <c r="E2078" i="6"/>
  <c r="E2077" i="6"/>
  <c r="E2076" i="6"/>
  <c r="E2075" i="6"/>
  <c r="E2074" i="6"/>
  <c r="E2073" i="6"/>
  <c r="E2072" i="6"/>
  <c r="E2071" i="6"/>
  <c r="E2070" i="6"/>
  <c r="E2069" i="6"/>
  <c r="E2068" i="6"/>
  <c r="E2067" i="6"/>
  <c r="E2066" i="6"/>
  <c r="E2065" i="6"/>
  <c r="E2064" i="6"/>
  <c r="E2063" i="6"/>
  <c r="E2062" i="6"/>
  <c r="E2061" i="6"/>
  <c r="E2060" i="6"/>
  <c r="E2059" i="6"/>
  <c r="E2058" i="6"/>
  <c r="E2057" i="6"/>
  <c r="E2056" i="6"/>
  <c r="E2055" i="6"/>
  <c r="E2054" i="6"/>
  <c r="E2053" i="6"/>
  <c r="E2052" i="6"/>
  <c r="E2051" i="6"/>
  <c r="E2050" i="6"/>
  <c r="E2049" i="6"/>
  <c r="E2048" i="6"/>
  <c r="E2047" i="6"/>
  <c r="E2046" i="6"/>
  <c r="E2045" i="6"/>
  <c r="E2044" i="6"/>
  <c r="E2043" i="6"/>
  <c r="E2042" i="6"/>
  <c r="E2041" i="6"/>
  <c r="E2040" i="6"/>
  <c r="E2039" i="6"/>
  <c r="E2038" i="6"/>
  <c r="E2037" i="6"/>
  <c r="E2036" i="6"/>
  <c r="E2035" i="6"/>
  <c r="E2034" i="6"/>
  <c r="E2033" i="6"/>
  <c r="E2032" i="6"/>
  <c r="E2031" i="6"/>
  <c r="E2030" i="6"/>
  <c r="E2029" i="6"/>
  <c r="E2028" i="6"/>
  <c r="E2027" i="6"/>
  <c r="E2026" i="6"/>
  <c r="E2025" i="6"/>
  <c r="E2024" i="6"/>
  <c r="E2023" i="6"/>
  <c r="E2022" i="6"/>
  <c r="E2021" i="6"/>
  <c r="E2020" i="6"/>
  <c r="E2019" i="6"/>
  <c r="E2018" i="6"/>
  <c r="E2017" i="6"/>
  <c r="E2016" i="6"/>
  <c r="E2015" i="6"/>
  <c r="E2014" i="6"/>
  <c r="E2013" i="6"/>
  <c r="E2012" i="6"/>
  <c r="E2011" i="6"/>
  <c r="E2010" i="6"/>
  <c r="E2009" i="6"/>
  <c r="E2008" i="6"/>
  <c r="E2007" i="6"/>
  <c r="E2006" i="6"/>
  <c r="E2005" i="6"/>
  <c r="E2004" i="6"/>
  <c r="E2003" i="6"/>
  <c r="E2002" i="6"/>
  <c r="E2001" i="6"/>
  <c r="E2000" i="6"/>
  <c r="E1999" i="6"/>
  <c r="E1998" i="6"/>
  <c r="E1997" i="6"/>
  <c r="E1996" i="6"/>
  <c r="E1995" i="6"/>
  <c r="E1994" i="6"/>
  <c r="E1993" i="6"/>
  <c r="E1992" i="6"/>
  <c r="E1991" i="6"/>
  <c r="E1990" i="6"/>
  <c r="E1989" i="6"/>
  <c r="E1988" i="6"/>
  <c r="E1987" i="6"/>
  <c r="E1986" i="6"/>
  <c r="E1985" i="6"/>
  <c r="E1984" i="6"/>
  <c r="E1983" i="6"/>
  <c r="E1982" i="6"/>
  <c r="E1981" i="6"/>
  <c r="E1980" i="6"/>
  <c r="E1979" i="6"/>
  <c r="E1978" i="6"/>
  <c r="E1977" i="6"/>
  <c r="E1976" i="6"/>
  <c r="E1975" i="6"/>
  <c r="E1974" i="6"/>
  <c r="E1973" i="6"/>
  <c r="E1972" i="6"/>
  <c r="E1971" i="6"/>
  <c r="E1970" i="6"/>
  <c r="E1969" i="6"/>
  <c r="E1968" i="6"/>
  <c r="E1967" i="6"/>
  <c r="E1966" i="6"/>
  <c r="E1965" i="6"/>
  <c r="E1964" i="6"/>
  <c r="E1963" i="6"/>
  <c r="E1962" i="6"/>
  <c r="E1961" i="6"/>
  <c r="E1960" i="6"/>
  <c r="E1959" i="6"/>
  <c r="E1958" i="6"/>
  <c r="E1957" i="6"/>
  <c r="E1956" i="6"/>
  <c r="E1955" i="6"/>
  <c r="E1954" i="6"/>
  <c r="E1953" i="6"/>
  <c r="E1952" i="6"/>
  <c r="E1951" i="6"/>
  <c r="E1950" i="6"/>
  <c r="E1949" i="6"/>
  <c r="E1948" i="6"/>
  <c r="E1947" i="6"/>
  <c r="E1946" i="6"/>
  <c r="E1945" i="6"/>
  <c r="E1944" i="6"/>
  <c r="E1943" i="6"/>
  <c r="E1942" i="6"/>
  <c r="E1941" i="6"/>
  <c r="E1940" i="6"/>
  <c r="E1939" i="6"/>
  <c r="E1938" i="6"/>
  <c r="E1937" i="6"/>
  <c r="E1936" i="6"/>
  <c r="E1935" i="6"/>
  <c r="E1934" i="6"/>
  <c r="E1933" i="6"/>
  <c r="E1932" i="6"/>
  <c r="E1931" i="6"/>
  <c r="E1930" i="6"/>
  <c r="E1929" i="6"/>
  <c r="E1928" i="6"/>
  <c r="E1927" i="6"/>
  <c r="E1926" i="6"/>
  <c r="E1925" i="6"/>
  <c r="E1924" i="6"/>
  <c r="E1923" i="6"/>
  <c r="E1922" i="6"/>
  <c r="E1921" i="6"/>
  <c r="E1920" i="6"/>
  <c r="E1919" i="6"/>
  <c r="E1918" i="6"/>
  <c r="E1917" i="6"/>
  <c r="E1916" i="6"/>
  <c r="E1915" i="6"/>
  <c r="E1914" i="6"/>
  <c r="E1913" i="6"/>
  <c r="E1912" i="6"/>
  <c r="E1911" i="6"/>
  <c r="E1910" i="6"/>
  <c r="E1909" i="6"/>
  <c r="E1908" i="6"/>
  <c r="E1907" i="6"/>
  <c r="E1906" i="6"/>
  <c r="E1905" i="6"/>
  <c r="E1904" i="6"/>
  <c r="E1903" i="6"/>
  <c r="E1902" i="6"/>
  <c r="E1901" i="6"/>
  <c r="E1900" i="6"/>
  <c r="E1899" i="6"/>
  <c r="E1898" i="6"/>
  <c r="E1897" i="6"/>
  <c r="E1896" i="6"/>
  <c r="E1895" i="6"/>
  <c r="E1894" i="6"/>
  <c r="E1893" i="6"/>
  <c r="E1892" i="6"/>
  <c r="E1891" i="6"/>
  <c r="E1890" i="6"/>
  <c r="E1889" i="6"/>
  <c r="E1888" i="6"/>
  <c r="E1887" i="6"/>
  <c r="E1886" i="6"/>
  <c r="E1885" i="6"/>
  <c r="E1884" i="6"/>
  <c r="E1883" i="6"/>
  <c r="E1882" i="6"/>
  <c r="E1881" i="6"/>
  <c r="E1880" i="6"/>
  <c r="E1879" i="6"/>
  <c r="E1878" i="6"/>
  <c r="E1877" i="6"/>
  <c r="E1876" i="6"/>
  <c r="E1875" i="6"/>
  <c r="E1874" i="6"/>
  <c r="E1873" i="6"/>
  <c r="E1872" i="6"/>
  <c r="E1871" i="6"/>
  <c r="E1870" i="6"/>
  <c r="E1869" i="6"/>
  <c r="E1868" i="6"/>
  <c r="E1867" i="6"/>
  <c r="E1866" i="6"/>
  <c r="E1865" i="6"/>
  <c r="E1864" i="6"/>
  <c r="E1863" i="6"/>
  <c r="E1862" i="6"/>
  <c r="E1861" i="6"/>
  <c r="E1860" i="6"/>
  <c r="E1859" i="6"/>
  <c r="E1858" i="6"/>
  <c r="E1857" i="6"/>
  <c r="E1856" i="6"/>
  <c r="E1855" i="6"/>
  <c r="E1854" i="6"/>
  <c r="E1853" i="6"/>
  <c r="E1852" i="6"/>
  <c r="E1851" i="6"/>
  <c r="E1850" i="6"/>
  <c r="E1849" i="6"/>
  <c r="E1848" i="6"/>
  <c r="E1847" i="6"/>
  <c r="E1846" i="6"/>
  <c r="E1845" i="6"/>
  <c r="E1844" i="6"/>
  <c r="E1843" i="6"/>
  <c r="E1842" i="6"/>
  <c r="E1841" i="6"/>
  <c r="E1840" i="6"/>
  <c r="E1839" i="6"/>
  <c r="E1838" i="6"/>
  <c r="E1837" i="6"/>
  <c r="E1836" i="6"/>
  <c r="E1835" i="6"/>
  <c r="E1834" i="6"/>
  <c r="E1833" i="6"/>
  <c r="E1832" i="6"/>
  <c r="E1831" i="6"/>
  <c r="E1830" i="6"/>
  <c r="E1829" i="6"/>
  <c r="E1828" i="6"/>
  <c r="E1827" i="6"/>
  <c r="E1826" i="6"/>
  <c r="E1825" i="6"/>
  <c r="E1824" i="6"/>
  <c r="E1823" i="6"/>
  <c r="E1822" i="6"/>
  <c r="E1821" i="6"/>
  <c r="E1820" i="6"/>
  <c r="E1819" i="6"/>
  <c r="E1818" i="6"/>
  <c r="E1817" i="6"/>
  <c r="E1816" i="6"/>
  <c r="E1815" i="6"/>
  <c r="E1814" i="6"/>
  <c r="E1813" i="6"/>
  <c r="E1812" i="6"/>
  <c r="E1811" i="6"/>
  <c r="E1810" i="6"/>
  <c r="E1809" i="6"/>
  <c r="E1808" i="6"/>
  <c r="E1807" i="6"/>
  <c r="E1806" i="6"/>
  <c r="E1805" i="6"/>
  <c r="E1804" i="6"/>
  <c r="E1803" i="6"/>
  <c r="E1802" i="6"/>
  <c r="E1801" i="6"/>
  <c r="E1800" i="6"/>
  <c r="E1799" i="6"/>
  <c r="E1798" i="6"/>
  <c r="E1797" i="6"/>
  <c r="E1796" i="6"/>
  <c r="E1795" i="6"/>
  <c r="E1794" i="6"/>
  <c r="E1793" i="6"/>
  <c r="E1792" i="6"/>
  <c r="E1791" i="6"/>
  <c r="E1790" i="6"/>
  <c r="E1789" i="6"/>
  <c r="E1788" i="6"/>
  <c r="E1787" i="6"/>
  <c r="E1786" i="6"/>
  <c r="E1785" i="6"/>
  <c r="E1784" i="6"/>
  <c r="E1783" i="6"/>
  <c r="E1782" i="6"/>
  <c r="E1781" i="6"/>
  <c r="E1780" i="6"/>
  <c r="E1779" i="6"/>
  <c r="E1778" i="6"/>
  <c r="E1777" i="6"/>
  <c r="E1776" i="6"/>
  <c r="E1775" i="6"/>
  <c r="E1774" i="6"/>
  <c r="E1773" i="6"/>
  <c r="E1772" i="6"/>
  <c r="E1771" i="6"/>
  <c r="E1770" i="6"/>
  <c r="E1769" i="6"/>
  <c r="E1768" i="6"/>
  <c r="E1767" i="6"/>
  <c r="E1766" i="6"/>
  <c r="E1765" i="6"/>
  <c r="E1764" i="6"/>
  <c r="E1763" i="6"/>
  <c r="E1762" i="6"/>
  <c r="E1761" i="6"/>
  <c r="E1760" i="6"/>
  <c r="E1759" i="6"/>
  <c r="E1758" i="6"/>
  <c r="E1757" i="6"/>
  <c r="E1756" i="6"/>
  <c r="E1755" i="6"/>
  <c r="E1754" i="6"/>
  <c r="E1753" i="6"/>
  <c r="E1752" i="6"/>
  <c r="E1751" i="6"/>
  <c r="E1750" i="6"/>
  <c r="E1749" i="6"/>
  <c r="E1748" i="6"/>
  <c r="E1747" i="6"/>
  <c r="E1746" i="6"/>
  <c r="E1745" i="6"/>
  <c r="E1744" i="6"/>
  <c r="E1743" i="6"/>
  <c r="E1742" i="6"/>
  <c r="E1741" i="6"/>
  <c r="E1740" i="6"/>
  <c r="E1739" i="6"/>
  <c r="E1738" i="6"/>
  <c r="E1737" i="6"/>
  <c r="E1736" i="6"/>
  <c r="E1735" i="6"/>
  <c r="E1734" i="6"/>
  <c r="E1733" i="6"/>
  <c r="E1732" i="6"/>
  <c r="E1731" i="6"/>
  <c r="E1730" i="6"/>
  <c r="E1729" i="6"/>
  <c r="E1728" i="6"/>
  <c r="E1727" i="6"/>
  <c r="E1726" i="6"/>
  <c r="E1725" i="6"/>
  <c r="E1724" i="6"/>
  <c r="E1723" i="6"/>
  <c r="E1722" i="6"/>
  <c r="E1721" i="6"/>
  <c r="E1720" i="6"/>
  <c r="E1719" i="6"/>
  <c r="E1718" i="6"/>
  <c r="E1717" i="6"/>
  <c r="E1716" i="6"/>
  <c r="E1715" i="6"/>
  <c r="E1714" i="6"/>
  <c r="E1713" i="6"/>
  <c r="E1712" i="6"/>
  <c r="E1711" i="6"/>
  <c r="E1710" i="6"/>
  <c r="E1709" i="6"/>
  <c r="E1708" i="6"/>
  <c r="E1707" i="6"/>
  <c r="E1706" i="6"/>
  <c r="E1705" i="6"/>
  <c r="E1704" i="6"/>
  <c r="E1703" i="6"/>
  <c r="E1702" i="6"/>
  <c r="E1701" i="6"/>
  <c r="E1700" i="6"/>
  <c r="E1699" i="6"/>
  <c r="E1698" i="6"/>
  <c r="E1697" i="6"/>
  <c r="E1696" i="6"/>
  <c r="E1695" i="6"/>
  <c r="E1694" i="6"/>
  <c r="E1693" i="6"/>
  <c r="E1692" i="6"/>
  <c r="E1691" i="6"/>
  <c r="E1690" i="6"/>
  <c r="E1689" i="6"/>
  <c r="E1688" i="6"/>
  <c r="E1687" i="6"/>
  <c r="E1686" i="6"/>
  <c r="E1685" i="6"/>
  <c r="E1684" i="6"/>
  <c r="E1683" i="6"/>
  <c r="E1682" i="6"/>
  <c r="E1681" i="6"/>
  <c r="E1680" i="6"/>
  <c r="E1679" i="6"/>
  <c r="E1678" i="6"/>
  <c r="E1677" i="6"/>
  <c r="E1676" i="6"/>
  <c r="E1675" i="6"/>
  <c r="E1674" i="6"/>
  <c r="E1673" i="6"/>
  <c r="E1672" i="6"/>
  <c r="E1671" i="6"/>
  <c r="E1670" i="6"/>
  <c r="E1669" i="6"/>
  <c r="E1668" i="6"/>
  <c r="E1667" i="6"/>
  <c r="E1666" i="6"/>
  <c r="E1665" i="6"/>
  <c r="E1664" i="6"/>
  <c r="E1663" i="6"/>
  <c r="E1662" i="6"/>
  <c r="E1661" i="6"/>
  <c r="E1660" i="6"/>
  <c r="E1659" i="6"/>
  <c r="E1658" i="6"/>
  <c r="E1657" i="6"/>
  <c r="E1656" i="6"/>
  <c r="E1655" i="6"/>
  <c r="E1654" i="6"/>
  <c r="E1653" i="6"/>
  <c r="E1652" i="6"/>
  <c r="E1651" i="6"/>
  <c r="E1650" i="6"/>
  <c r="E1649" i="6"/>
  <c r="E1648" i="6"/>
  <c r="E1647" i="6"/>
  <c r="E1646" i="6"/>
  <c r="E1645" i="6"/>
  <c r="E1644" i="6"/>
  <c r="E1643" i="6"/>
  <c r="E1642" i="6"/>
  <c r="E1641" i="6"/>
  <c r="E1640" i="6"/>
  <c r="E1639" i="6"/>
  <c r="E1638" i="6"/>
  <c r="E1637" i="6"/>
  <c r="E1636" i="6"/>
  <c r="E1635" i="6"/>
  <c r="E1634" i="6"/>
  <c r="E1633" i="6"/>
  <c r="E1632" i="6"/>
  <c r="E1631" i="6"/>
  <c r="E1630" i="6"/>
  <c r="E1629" i="6"/>
  <c r="E1628" i="6"/>
  <c r="E1627" i="6"/>
  <c r="E1626" i="6"/>
  <c r="E1625" i="6"/>
  <c r="E1624" i="6"/>
  <c r="E1623" i="6"/>
  <c r="E1622" i="6"/>
  <c r="E1621" i="6"/>
  <c r="E1620" i="6"/>
  <c r="E1619" i="6"/>
  <c r="E1618" i="6"/>
  <c r="E1617" i="6"/>
  <c r="E1616" i="6"/>
  <c r="E1615" i="6"/>
  <c r="E1614" i="6"/>
  <c r="E1613" i="6"/>
  <c r="E1612" i="6"/>
  <c r="E1611" i="6"/>
  <c r="E1610" i="6"/>
  <c r="E1609" i="6"/>
  <c r="E1608" i="6"/>
  <c r="E1607" i="6"/>
  <c r="E1606" i="6"/>
  <c r="E1605" i="6"/>
  <c r="E1604" i="6"/>
  <c r="E1603" i="6"/>
  <c r="E1602" i="6"/>
  <c r="E1601" i="6"/>
  <c r="E1600" i="6"/>
  <c r="E1599" i="6"/>
  <c r="E1598" i="6"/>
  <c r="E1597" i="6"/>
  <c r="E1596" i="6"/>
  <c r="E1595" i="6"/>
  <c r="E1594" i="6"/>
  <c r="E1593" i="6"/>
  <c r="E1592" i="6"/>
  <c r="E1591" i="6"/>
  <c r="E1590" i="6"/>
  <c r="E1589" i="6"/>
  <c r="E1588" i="6"/>
  <c r="E1586" i="6"/>
  <c r="E1585" i="6"/>
  <c r="E1584" i="6"/>
  <c r="E1583" i="6"/>
  <c r="E1582" i="6"/>
  <c r="E1581" i="6"/>
  <c r="E1580" i="6"/>
  <c r="E1579" i="6"/>
  <c r="E1578" i="6"/>
  <c r="E1577" i="6"/>
  <c r="E1576" i="6"/>
  <c r="E1575" i="6"/>
  <c r="E1574" i="6"/>
  <c r="E1573" i="6"/>
  <c r="E1572" i="6"/>
  <c r="E1571" i="6"/>
  <c r="E1570" i="6"/>
  <c r="E1569" i="6"/>
  <c r="E1568" i="6"/>
  <c r="E1567" i="6"/>
  <c r="E1566" i="6"/>
  <c r="E1565" i="6"/>
  <c r="E1564" i="6"/>
  <c r="E1563" i="6"/>
  <c r="E1562" i="6"/>
  <c r="E1561" i="6"/>
  <c r="E1560" i="6"/>
  <c r="E1559" i="6"/>
  <c r="E1558" i="6"/>
  <c r="E1557" i="6"/>
  <c r="E1556" i="6"/>
  <c r="E1555" i="6"/>
  <c r="E1554" i="6"/>
  <c r="E1553" i="6"/>
  <c r="E1552" i="6"/>
  <c r="E1551" i="6"/>
  <c r="E1550" i="6"/>
  <c r="E1549" i="6"/>
  <c r="E1548" i="6"/>
  <c r="E1547" i="6"/>
  <c r="E1546" i="6"/>
  <c r="E1545" i="6"/>
  <c r="E1544" i="6"/>
  <c r="E1543" i="6"/>
  <c r="E1542" i="6"/>
  <c r="E1541" i="6"/>
  <c r="E1540" i="6"/>
  <c r="E1539" i="6"/>
  <c r="E1538" i="6"/>
  <c r="E1537" i="6"/>
  <c r="E1536" i="6"/>
  <c r="E1535" i="6"/>
  <c r="E1534" i="6"/>
  <c r="E1533" i="6"/>
  <c r="E1532" i="6"/>
  <c r="E1531" i="6"/>
  <c r="E1530" i="6"/>
  <c r="E1529" i="6"/>
  <c r="E1528" i="6"/>
  <c r="E1527" i="6"/>
  <c r="E1526" i="6"/>
  <c r="E1525" i="6"/>
  <c r="E1524" i="6"/>
  <c r="E1523" i="6"/>
  <c r="E1522" i="6"/>
  <c r="E1521" i="6"/>
  <c r="E1520" i="6"/>
  <c r="E1519" i="6"/>
  <c r="E1518" i="6"/>
  <c r="E1517" i="6"/>
  <c r="E1516" i="6"/>
  <c r="E1515" i="6"/>
  <c r="E1514" i="6"/>
  <c r="E1513" i="6"/>
  <c r="E1512" i="6"/>
  <c r="E1511" i="6"/>
  <c r="E1510" i="6"/>
  <c r="E1509" i="6"/>
  <c r="E1508" i="6"/>
  <c r="E1507" i="6"/>
  <c r="E1506" i="6"/>
  <c r="E1505" i="6"/>
  <c r="E1504" i="6"/>
  <c r="E1503" i="6"/>
  <c r="E1502" i="6"/>
  <c r="E1501" i="6"/>
  <c r="E1500" i="6"/>
  <c r="E1499" i="6"/>
  <c r="E1498" i="6"/>
  <c r="E1497" i="6"/>
  <c r="E1496" i="6"/>
  <c r="E1495" i="6"/>
  <c r="E1494" i="6"/>
  <c r="E1493" i="6"/>
  <c r="E1492" i="6"/>
  <c r="E1491" i="6"/>
  <c r="E1490" i="6"/>
  <c r="E1489" i="6"/>
  <c r="E1488" i="6"/>
  <c r="E1487" i="6"/>
  <c r="E1486" i="6"/>
  <c r="E1485" i="6"/>
  <c r="E1484" i="6"/>
  <c r="E1483" i="6"/>
  <c r="E1482" i="6"/>
  <c r="E1481" i="6"/>
  <c r="E1480" i="6"/>
  <c r="E1479" i="6"/>
  <c r="E1478" i="6"/>
  <c r="E1477" i="6"/>
  <c r="E1476" i="6"/>
  <c r="E1475" i="6"/>
  <c r="E1474" i="6"/>
  <c r="E1473" i="6"/>
  <c r="E1472" i="6"/>
  <c r="E1471" i="6"/>
  <c r="E1470" i="6"/>
  <c r="E1469" i="6"/>
  <c r="E1468" i="6"/>
  <c r="E1467" i="6"/>
  <c r="E1466" i="6"/>
  <c r="E1465" i="6"/>
  <c r="E1464" i="6"/>
  <c r="E1463" i="6"/>
  <c r="E1462" i="6"/>
  <c r="E1461" i="6"/>
  <c r="E1460" i="6"/>
  <c r="E1459" i="6"/>
  <c r="E1458" i="6"/>
  <c r="E1457" i="6"/>
  <c r="E1456" i="6"/>
  <c r="E1455" i="6"/>
  <c r="E1454" i="6"/>
  <c r="E1453" i="6"/>
  <c r="E1452" i="6"/>
  <c r="E1451" i="6"/>
  <c r="E1450" i="6"/>
  <c r="E1449" i="6"/>
  <c r="E1448" i="6"/>
  <c r="E1447" i="6"/>
  <c r="E1446" i="6"/>
  <c r="E1445" i="6"/>
  <c r="E1444" i="6"/>
  <c r="E1443" i="6"/>
  <c r="E1442" i="6"/>
  <c r="E1441" i="6"/>
  <c r="E1440" i="6"/>
  <c r="E1439" i="6"/>
  <c r="E1438" i="6"/>
  <c r="E1437" i="6"/>
  <c r="E1436" i="6"/>
  <c r="E1435" i="6"/>
  <c r="E1434" i="6"/>
  <c r="E1433" i="6"/>
  <c r="E1432" i="6"/>
  <c r="E1431" i="6"/>
  <c r="E1430" i="6"/>
  <c r="E1429" i="6"/>
  <c r="E1428" i="6"/>
  <c r="E1427" i="6"/>
  <c r="E1426" i="6"/>
  <c r="E1425" i="6"/>
  <c r="E1424" i="6"/>
  <c r="E1423" i="6"/>
  <c r="E1422" i="6"/>
  <c r="E1421" i="6"/>
  <c r="E1420" i="6"/>
  <c r="E1419" i="6"/>
  <c r="E1418" i="6"/>
  <c r="E1417" i="6"/>
  <c r="E1416" i="6"/>
  <c r="E1415" i="6"/>
  <c r="E1414" i="6"/>
  <c r="E1413" i="6"/>
  <c r="E1412" i="6"/>
  <c r="E1411" i="6"/>
  <c r="E1410" i="6"/>
  <c r="E1409" i="6"/>
  <c r="E1408" i="6"/>
  <c r="E1407" i="6"/>
  <c r="E1406" i="6"/>
  <c r="E1405" i="6"/>
  <c r="E1404" i="6"/>
  <c r="E1403" i="6"/>
  <c r="E1402" i="6"/>
  <c r="E1401" i="6"/>
  <c r="E1400" i="6"/>
  <c r="E1399" i="6"/>
  <c r="E1398" i="6"/>
  <c r="E1397" i="6"/>
  <c r="E1396" i="6"/>
  <c r="E1395" i="6"/>
  <c r="E1394" i="6"/>
  <c r="E1393" i="6"/>
  <c r="E1392" i="6"/>
  <c r="E1391" i="6"/>
  <c r="E1390" i="6"/>
  <c r="E1389" i="6"/>
  <c r="E1388" i="6"/>
  <c r="E1387" i="6"/>
  <c r="E1386" i="6"/>
  <c r="E1385" i="6"/>
  <c r="E1384" i="6"/>
  <c r="E1383" i="6"/>
  <c r="E1382" i="6"/>
  <c r="E1381" i="6"/>
  <c r="E1380" i="6"/>
  <c r="E1379" i="6"/>
  <c r="E1378" i="6"/>
  <c r="E1377" i="6"/>
  <c r="E1376" i="6"/>
  <c r="E1375" i="6"/>
  <c r="E1374" i="6"/>
  <c r="E1373" i="6"/>
  <c r="E1372" i="6"/>
  <c r="E1371" i="6"/>
  <c r="E1370" i="6"/>
  <c r="E1369" i="6"/>
  <c r="E1368" i="6"/>
  <c r="E1367" i="6"/>
  <c r="E1366" i="6"/>
  <c r="E1365" i="6"/>
  <c r="E1364" i="6"/>
  <c r="E1363" i="6"/>
  <c r="E1362" i="6"/>
  <c r="E1361" i="6"/>
  <c r="E1360" i="6"/>
  <c r="E1359" i="6"/>
  <c r="E1358" i="6"/>
  <c r="E1357" i="6"/>
  <c r="E1356" i="6"/>
  <c r="E1355" i="6"/>
  <c r="E1354" i="6"/>
  <c r="E1353" i="6"/>
  <c r="E1352" i="6"/>
  <c r="E1351" i="6"/>
  <c r="E1350" i="6"/>
  <c r="E1349" i="6"/>
  <c r="E1348" i="6"/>
  <c r="E1347" i="6"/>
  <c r="E1346" i="6"/>
  <c r="E1345" i="6"/>
  <c r="E1344" i="6"/>
  <c r="E1343" i="6"/>
  <c r="E1342" i="6"/>
  <c r="E1341" i="6"/>
  <c r="E1340" i="6"/>
  <c r="E1339" i="6"/>
  <c r="E1338" i="6"/>
  <c r="E1337" i="6"/>
  <c r="E1336" i="6"/>
  <c r="E1335" i="6"/>
  <c r="E1334" i="6"/>
  <c r="E1333" i="6"/>
  <c r="E1332" i="6"/>
  <c r="E1331" i="6"/>
  <c r="E1330" i="6"/>
  <c r="E1329" i="6"/>
  <c r="E1328" i="6"/>
  <c r="E1327" i="6"/>
  <c r="E1326" i="6"/>
  <c r="E1325" i="6"/>
  <c r="E1324" i="6"/>
  <c r="E1323" i="6"/>
  <c r="E1322" i="6"/>
  <c r="E1321" i="6"/>
  <c r="E1320" i="6"/>
  <c r="E1319" i="6"/>
  <c r="E1318" i="6"/>
  <c r="E1317" i="6"/>
  <c r="E1316" i="6"/>
  <c r="E1315" i="6"/>
  <c r="E1314" i="6"/>
  <c r="E1313" i="6"/>
  <c r="E1312" i="6"/>
  <c r="E1311" i="6"/>
  <c r="E1310" i="6"/>
  <c r="E1309" i="6"/>
  <c r="E1308" i="6"/>
  <c r="E1307" i="6"/>
  <c r="E1306" i="6"/>
  <c r="E1305" i="6"/>
  <c r="E1304" i="6"/>
  <c r="E1303" i="6"/>
  <c r="E1302" i="6"/>
  <c r="E1301" i="6"/>
  <c r="E1300" i="6"/>
  <c r="E1299" i="6"/>
  <c r="E1298" i="6"/>
  <c r="E1297" i="6"/>
  <c r="E1296" i="6"/>
  <c r="E1295" i="6"/>
  <c r="E1294" i="6"/>
  <c r="E1293" i="6"/>
  <c r="E1292" i="6"/>
  <c r="E1291" i="6"/>
  <c r="E1290" i="6"/>
  <c r="E1289" i="6"/>
  <c r="E1288" i="6"/>
  <c r="E1287" i="6"/>
  <c r="E1286" i="6"/>
  <c r="E1285" i="6"/>
  <c r="E1284" i="6"/>
  <c r="E1283" i="6"/>
  <c r="E1282" i="6"/>
  <c r="E1281" i="6"/>
  <c r="E1280" i="6"/>
  <c r="E1279" i="6"/>
  <c r="E1278" i="6"/>
  <c r="E1277" i="6"/>
  <c r="E1276" i="6"/>
  <c r="E1275" i="6"/>
  <c r="E1274" i="6"/>
  <c r="E1273" i="6"/>
  <c r="E1272" i="6"/>
  <c r="E1271" i="6"/>
  <c r="E1270" i="6"/>
  <c r="E1269" i="6"/>
  <c r="E1268" i="6"/>
  <c r="E1267" i="6"/>
  <c r="E1266" i="6"/>
  <c r="E1265" i="6"/>
  <c r="E1264" i="6"/>
  <c r="E1263" i="6"/>
  <c r="E1262" i="6"/>
  <c r="E1261" i="6"/>
  <c r="E1260" i="6"/>
  <c r="E1259" i="6"/>
  <c r="E1258" i="6"/>
  <c r="E1257" i="6"/>
  <c r="E1256" i="6"/>
  <c r="E1255" i="6"/>
  <c r="E1254" i="6"/>
  <c r="E1253" i="6"/>
  <c r="E1252" i="6"/>
  <c r="E1251" i="6"/>
  <c r="E1250" i="6"/>
  <c r="E1249" i="6"/>
  <c r="E1248" i="6"/>
  <c r="E1247" i="6"/>
  <c r="E1246" i="6"/>
  <c r="E1245" i="6"/>
  <c r="E1244" i="6"/>
  <c r="E1243" i="6"/>
  <c r="E1242" i="6"/>
  <c r="E1241" i="6"/>
  <c r="E1240" i="6"/>
  <c r="E1239" i="6"/>
  <c r="E1238" i="6"/>
  <c r="E1237" i="6"/>
  <c r="E1236" i="6"/>
  <c r="E1235" i="6"/>
  <c r="E1234" i="6"/>
  <c r="E1233" i="6"/>
  <c r="E1232" i="6"/>
  <c r="E1231" i="6"/>
  <c r="E1230" i="6"/>
  <c r="E1229" i="6"/>
  <c r="E1228" i="6"/>
  <c r="E1227" i="6"/>
  <c r="E1226" i="6"/>
  <c r="E1225" i="6"/>
  <c r="E1224" i="6"/>
  <c r="E1223" i="6"/>
  <c r="E1222" i="6"/>
  <c r="E1221" i="6"/>
  <c r="E1220" i="6"/>
  <c r="E1219" i="6"/>
  <c r="E1218" i="6"/>
  <c r="E1217" i="6"/>
  <c r="E1216" i="6"/>
  <c r="E1215" i="6"/>
  <c r="E1214" i="6"/>
  <c r="E1213" i="6"/>
  <c r="E1212" i="6"/>
  <c r="E1211" i="6"/>
  <c r="E1210" i="6"/>
  <c r="E1209" i="6"/>
  <c r="E1208" i="6"/>
  <c r="E1207" i="6"/>
  <c r="E1206" i="6"/>
  <c r="E1205" i="6"/>
  <c r="E1204" i="6"/>
  <c r="E1203" i="6"/>
  <c r="E1202" i="6"/>
  <c r="E1201" i="6"/>
  <c r="E1200" i="6"/>
  <c r="E1199" i="6"/>
  <c r="E1198" i="6"/>
  <c r="E1197" i="6"/>
  <c r="E1196" i="6"/>
  <c r="E1195" i="6"/>
  <c r="E1194" i="6"/>
  <c r="E1193" i="6"/>
  <c r="E1192" i="6"/>
  <c r="E1191" i="6"/>
  <c r="E1190" i="6"/>
  <c r="E1189" i="6"/>
  <c r="E1188" i="6"/>
  <c r="E1187" i="6"/>
  <c r="E1186" i="6"/>
  <c r="E1185" i="6"/>
  <c r="E1184" i="6"/>
  <c r="E1183" i="6"/>
  <c r="E1182" i="6"/>
  <c r="E1181" i="6"/>
  <c r="E1180" i="6"/>
  <c r="E1179" i="6"/>
  <c r="E1178" i="6"/>
  <c r="E1177" i="6"/>
  <c r="E1176" i="6"/>
  <c r="E1175" i="6"/>
  <c r="E1174" i="6"/>
  <c r="E1173" i="6"/>
  <c r="E1172" i="6"/>
  <c r="E1171" i="6"/>
  <c r="E1170" i="6"/>
  <c r="E1169" i="6"/>
  <c r="E1168" i="6"/>
  <c r="E1167" i="6"/>
  <c r="E1166" i="6"/>
  <c r="E1165" i="6"/>
  <c r="E1164" i="6"/>
  <c r="E1163" i="6"/>
  <c r="E1162" i="6"/>
  <c r="E1161" i="6"/>
  <c r="E1160" i="6"/>
  <c r="E1159" i="6"/>
  <c r="E1158" i="6"/>
  <c r="E1157" i="6"/>
  <c r="E1156" i="6"/>
  <c r="E1155" i="6"/>
  <c r="E1154" i="6"/>
  <c r="E1153" i="6"/>
  <c r="E1152" i="6"/>
  <c r="E1151" i="6"/>
  <c r="E1150" i="6"/>
  <c r="E1149" i="6"/>
  <c r="E1148" i="6"/>
  <c r="E1147" i="6"/>
  <c r="E1146" i="6"/>
  <c r="E1145" i="6"/>
  <c r="E1144" i="6"/>
  <c r="E1143" i="6"/>
  <c r="E1142" i="6"/>
  <c r="E1141" i="6"/>
  <c r="E1140" i="6"/>
  <c r="E1139" i="6"/>
  <c r="E1138" i="6"/>
  <c r="E1137" i="6"/>
  <c r="E1136" i="6"/>
  <c r="E1135" i="6"/>
  <c r="E1134" i="6"/>
  <c r="E1133" i="6"/>
  <c r="E1132" i="6"/>
  <c r="E1131" i="6"/>
  <c r="E1130" i="6"/>
  <c r="E1129" i="6"/>
  <c r="E1128" i="6"/>
  <c r="E1127" i="6"/>
  <c r="E1126" i="6"/>
  <c r="E1125" i="6"/>
  <c r="E1124" i="6"/>
  <c r="E1123" i="6"/>
  <c r="E1122" i="6"/>
  <c r="E1121" i="6"/>
  <c r="E1120" i="6"/>
  <c r="E1119" i="6"/>
  <c r="E1118" i="6"/>
  <c r="E1117" i="6"/>
  <c r="E1116" i="6"/>
  <c r="E1115" i="6"/>
  <c r="E1114" i="6"/>
  <c r="E1113" i="6"/>
  <c r="E1112" i="6"/>
  <c r="E1111" i="6"/>
  <c r="E1110" i="6"/>
  <c r="E1109" i="6"/>
  <c r="E1108" i="6"/>
  <c r="E1107" i="6"/>
  <c r="E1106" i="6"/>
  <c r="E1105" i="6"/>
  <c r="E1104" i="6"/>
  <c r="E1103" i="6"/>
  <c r="E1102" i="6"/>
  <c r="E1101" i="6"/>
  <c r="E1100" i="6"/>
  <c r="E1099" i="6"/>
  <c r="E1098" i="6"/>
  <c r="E1097" i="6"/>
  <c r="E1096" i="6"/>
  <c r="E1095" i="6"/>
  <c r="E1094" i="6"/>
  <c r="E1093" i="6"/>
  <c r="E1092" i="6"/>
  <c r="E1091" i="6"/>
  <c r="E1090" i="6"/>
  <c r="E1089" i="6"/>
  <c r="E1088" i="6"/>
  <c r="E1087" i="6"/>
  <c r="E1086" i="6"/>
  <c r="E1085" i="6"/>
  <c r="E1084" i="6"/>
  <c r="E1083" i="6"/>
  <c r="E1082" i="6"/>
  <c r="E1081" i="6"/>
  <c r="E1080" i="6"/>
  <c r="E1079" i="6"/>
  <c r="E1078" i="6"/>
  <c r="E1077" i="6"/>
  <c r="E1076" i="6"/>
  <c r="E1075" i="6"/>
  <c r="E1074" i="6"/>
  <c r="E1073" i="6"/>
  <c r="E1072" i="6"/>
  <c r="E1071" i="6"/>
  <c r="E1070" i="6"/>
  <c r="E1069" i="6"/>
  <c r="E1068" i="6"/>
  <c r="E1067" i="6"/>
  <c r="E1066" i="6"/>
  <c r="E1065" i="6"/>
  <c r="E1064" i="6"/>
  <c r="E1063" i="6"/>
  <c r="E1062" i="6"/>
  <c r="E1061" i="6"/>
  <c r="E1060" i="6"/>
  <c r="E1059" i="6"/>
  <c r="E1058" i="6"/>
  <c r="E1057" i="6"/>
  <c r="E1056" i="6"/>
  <c r="E1055" i="6"/>
  <c r="E1054" i="6"/>
  <c r="E1053" i="6"/>
  <c r="E1052" i="6"/>
  <c r="E1051" i="6"/>
  <c r="E1050" i="6"/>
  <c r="E1049" i="6"/>
  <c r="E1048" i="6"/>
  <c r="E1047" i="6"/>
  <c r="E1046" i="6"/>
  <c r="E1045" i="6"/>
  <c r="E1044" i="6"/>
  <c r="E1043" i="6"/>
  <c r="E1042" i="6"/>
  <c r="E1041" i="6"/>
  <c r="E1040" i="6"/>
  <c r="E1039" i="6"/>
  <c r="E1038" i="6"/>
  <c r="E1037" i="6"/>
  <c r="E1036" i="6"/>
  <c r="E1035" i="6"/>
  <c r="E1034" i="6"/>
  <c r="E1033" i="6"/>
  <c r="E1032" i="6"/>
  <c r="E1031" i="6"/>
  <c r="E1030" i="6"/>
  <c r="E1029" i="6"/>
  <c r="E1028" i="6"/>
  <c r="E1027" i="6"/>
  <c r="E1026" i="6"/>
  <c r="E1025" i="6"/>
  <c r="E1024" i="6"/>
  <c r="E1023" i="6"/>
  <c r="E1022" i="6"/>
  <c r="E1021" i="6"/>
  <c r="E1020" i="6"/>
  <c r="E1019" i="6"/>
  <c r="E1018" i="6"/>
  <c r="E1017" i="6"/>
  <c r="E1016" i="6"/>
  <c r="E1015" i="6"/>
  <c r="E1014" i="6"/>
  <c r="E1013" i="6"/>
  <c r="E1012" i="6"/>
  <c r="E1011" i="6"/>
  <c r="E1010" i="6"/>
  <c r="E1009" i="6"/>
  <c r="E1008" i="6"/>
  <c r="E1007" i="6"/>
  <c r="E1006" i="6"/>
  <c r="E1005" i="6"/>
  <c r="E1004" i="6"/>
  <c r="E1003" i="6"/>
  <c r="E1002" i="6"/>
  <c r="E1001" i="6"/>
  <c r="E1000" i="6"/>
  <c r="E999" i="6"/>
  <c r="E998" i="6"/>
  <c r="E997" i="6"/>
  <c r="E996" i="6"/>
  <c r="E995" i="6"/>
  <c r="E994" i="6"/>
  <c r="E993" i="6"/>
  <c r="E992" i="6"/>
  <c r="E991" i="6"/>
  <c r="E990" i="6"/>
  <c r="E989" i="6"/>
  <c r="E988" i="6"/>
  <c r="E987" i="6"/>
  <c r="E986" i="6"/>
  <c r="E985" i="6"/>
  <c r="E984" i="6"/>
  <c r="E983" i="6"/>
  <c r="E982" i="6"/>
  <c r="E981" i="6"/>
  <c r="E980" i="6"/>
  <c r="E979" i="6"/>
  <c r="E978" i="6"/>
  <c r="E977" i="6"/>
  <c r="E976" i="6"/>
  <c r="E975" i="6"/>
  <c r="E974" i="6"/>
  <c r="E973" i="6"/>
  <c r="E972" i="6"/>
  <c r="E971" i="6"/>
  <c r="E970" i="6"/>
  <c r="E969" i="6"/>
  <c r="E968" i="6"/>
  <c r="E967" i="6"/>
  <c r="E966" i="6"/>
  <c r="E965" i="6"/>
  <c r="E964" i="6"/>
  <c r="E963" i="6"/>
  <c r="E962" i="6"/>
  <c r="E961" i="6"/>
  <c r="E960" i="6"/>
  <c r="E959" i="6"/>
  <c r="E958" i="6"/>
  <c r="E957" i="6"/>
  <c r="E956" i="6"/>
  <c r="E955" i="6"/>
  <c r="E954" i="6"/>
  <c r="E953" i="6"/>
  <c r="E952" i="6"/>
  <c r="E951" i="6"/>
  <c r="E950" i="6"/>
  <c r="E949" i="6"/>
  <c r="E948" i="6"/>
  <c r="E947" i="6"/>
  <c r="E946" i="6"/>
  <c r="E945" i="6"/>
  <c r="E944" i="6"/>
  <c r="E943" i="6"/>
  <c r="E942" i="6"/>
  <c r="E941" i="6"/>
  <c r="E940" i="6"/>
  <c r="E939" i="6"/>
  <c r="E938" i="6"/>
  <c r="E937" i="6"/>
  <c r="E936" i="6"/>
  <c r="E935" i="6"/>
  <c r="E934" i="6"/>
  <c r="E933" i="6"/>
  <c r="E932" i="6"/>
  <c r="E931" i="6"/>
  <c r="E930" i="6"/>
  <c r="E929" i="6"/>
  <c r="E928" i="6"/>
  <c r="E927" i="6"/>
  <c r="E926" i="6"/>
  <c r="E925" i="6"/>
  <c r="E924" i="6"/>
  <c r="E923" i="6"/>
  <c r="E922" i="6"/>
  <c r="E921" i="6"/>
  <c r="E920" i="6"/>
  <c r="E919" i="6"/>
  <c r="E918" i="6"/>
  <c r="E917" i="6"/>
  <c r="E916" i="6"/>
  <c r="E915" i="6"/>
  <c r="E914" i="6"/>
  <c r="E913" i="6"/>
  <c r="E912" i="6"/>
  <c r="E911" i="6"/>
  <c r="E910" i="6"/>
  <c r="E909" i="6"/>
  <c r="E908" i="6"/>
  <c r="E907" i="6"/>
  <c r="E906" i="6"/>
  <c r="E905" i="6"/>
  <c r="E904" i="6"/>
  <c r="E903" i="6"/>
  <c r="E902" i="6"/>
  <c r="E901" i="6"/>
  <c r="E900" i="6"/>
  <c r="E899" i="6"/>
  <c r="E898" i="6"/>
  <c r="E897" i="6"/>
  <c r="E896" i="6"/>
  <c r="E895" i="6"/>
  <c r="E894" i="6"/>
  <c r="E893" i="6"/>
  <c r="E892" i="6"/>
  <c r="E891" i="6"/>
  <c r="E890" i="6"/>
  <c r="E889" i="6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C289" i="6" s="1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E4" i="6"/>
  <c r="E3" i="6"/>
  <c r="D2289" i="8"/>
  <c r="D2290" i="8"/>
  <c r="D2291" i="8"/>
  <c r="G2496" i="6" l="1"/>
  <c r="C2496" i="6"/>
  <c r="G2468" i="6"/>
  <c r="C2468" i="6"/>
  <c r="C2193" i="6"/>
  <c r="C1296" i="6"/>
  <c r="C1362" i="6"/>
  <c r="C1297" i="6"/>
  <c r="C214" i="6"/>
  <c r="C216" i="6"/>
  <c r="C218" i="6"/>
  <c r="C213" i="6"/>
  <c r="C33" i="10"/>
  <c r="C35" i="10" s="1"/>
  <c r="E38" i="10" l="1"/>
  <c r="B30" i="9" l="1"/>
  <c r="G2464" i="6" l="1"/>
  <c r="G2463" i="6"/>
  <c r="G2462" i="6"/>
  <c r="G2461" i="6"/>
  <c r="G2447" i="6" l="1"/>
  <c r="G2448" i="6"/>
  <c r="G2449" i="6"/>
  <c r="G2450" i="6"/>
  <c r="G2451" i="6"/>
  <c r="G2452" i="6"/>
  <c r="G2453" i="6"/>
  <c r="G2454" i="6"/>
  <c r="G2455" i="6"/>
  <c r="G2456" i="6"/>
  <c r="G2457" i="6"/>
  <c r="G2459" i="6"/>
  <c r="G2460" i="6"/>
  <c r="D2270" i="8"/>
  <c r="D2271" i="8"/>
  <c r="D2272" i="8"/>
  <c r="D2273" i="8"/>
  <c r="D2274" i="8"/>
  <c r="D2275" i="8"/>
  <c r="D2276" i="8"/>
  <c r="D2277" i="8"/>
  <c r="D2278" i="8"/>
  <c r="D2279" i="8"/>
  <c r="D2280" i="8"/>
  <c r="D2281" i="8"/>
  <c r="D2282" i="8"/>
  <c r="D2283" i="8"/>
  <c r="D2284" i="8"/>
  <c r="D2285" i="8"/>
  <c r="D2286" i="8"/>
  <c r="D2287" i="8"/>
  <c r="D2288" i="8"/>
  <c r="D2269" i="8"/>
  <c r="D2268" i="8"/>
  <c r="D2267" i="8"/>
  <c r="D2266" i="8"/>
  <c r="D2265" i="8"/>
  <c r="D2264" i="8"/>
  <c r="D2263" i="8"/>
  <c r="D2262" i="8"/>
  <c r="D2261" i="8"/>
  <c r="D2260" i="8"/>
  <c r="D2259" i="8"/>
  <c r="D2258" i="8"/>
  <c r="D2257" i="8"/>
  <c r="D2256" i="8"/>
  <c r="D2255" i="8"/>
  <c r="D2254" i="8"/>
  <c r="D2253" i="8"/>
  <c r="D2252" i="8"/>
  <c r="D2251" i="8"/>
  <c r="D2250" i="8"/>
  <c r="D2249" i="8"/>
  <c r="D2248" i="8"/>
  <c r="D2247" i="8"/>
  <c r="D2246" i="8"/>
  <c r="D2245" i="8"/>
  <c r="D2244" i="8"/>
  <c r="D2243" i="8"/>
  <c r="D2242" i="8"/>
  <c r="D2241" i="8"/>
  <c r="D2240" i="8"/>
  <c r="D2239" i="8"/>
  <c r="D2238" i="8"/>
  <c r="D2237" i="8"/>
  <c r="D2236" i="8"/>
  <c r="D2235" i="8"/>
  <c r="D2234" i="8"/>
  <c r="D2233" i="8"/>
  <c r="D2232" i="8"/>
  <c r="D2231" i="8"/>
  <c r="D2230" i="8"/>
  <c r="D2229" i="8"/>
  <c r="D2228" i="8"/>
  <c r="D2227" i="8"/>
  <c r="D2226" i="8"/>
  <c r="D2225" i="8"/>
  <c r="D2224" i="8"/>
  <c r="D2223" i="8"/>
  <c r="D2222" i="8"/>
  <c r="D2221" i="8"/>
  <c r="D2220" i="8"/>
  <c r="D2219" i="8"/>
  <c r="D2218" i="8"/>
  <c r="D2217" i="8"/>
  <c r="D2216" i="8"/>
  <c r="D2215" i="8"/>
  <c r="D2214" i="8"/>
  <c r="D2213" i="8"/>
  <c r="D2212" i="8"/>
  <c r="D2211" i="8"/>
  <c r="D2210" i="8"/>
  <c r="D2209" i="8"/>
  <c r="D2208" i="8"/>
  <c r="D2207" i="8"/>
  <c r="D2206" i="8"/>
  <c r="D2205" i="8"/>
  <c r="D2204" i="8"/>
  <c r="D2203" i="8"/>
  <c r="D2202" i="8"/>
  <c r="D2201" i="8"/>
  <c r="D2200" i="8"/>
  <c r="D2199" i="8"/>
  <c r="D2198" i="8"/>
  <c r="D2197" i="8"/>
  <c r="D2196" i="8"/>
  <c r="D2195" i="8"/>
  <c r="D2194" i="8"/>
  <c r="D2193" i="8"/>
  <c r="D2192" i="8"/>
  <c r="D2191" i="8"/>
  <c r="D2190" i="8"/>
  <c r="D2189" i="8"/>
  <c r="D2188" i="8"/>
  <c r="D2187" i="8"/>
  <c r="D2186" i="8"/>
  <c r="D2185" i="8"/>
  <c r="D2184" i="8"/>
  <c r="D2183" i="8"/>
  <c r="D2182" i="8"/>
  <c r="D2181" i="8"/>
  <c r="D2180" i="8"/>
  <c r="D2179" i="8"/>
  <c r="D2178" i="8"/>
  <c r="D2177" i="8"/>
  <c r="D2176" i="8"/>
  <c r="D2175" i="8"/>
  <c r="D2174" i="8"/>
  <c r="D2173" i="8"/>
  <c r="D2172" i="8"/>
  <c r="D2171" i="8"/>
  <c r="D2170" i="8"/>
  <c r="D2169" i="8"/>
  <c r="D2168" i="8"/>
  <c r="D2167" i="8"/>
  <c r="D2166" i="8"/>
  <c r="D2165" i="8"/>
  <c r="D2164" i="8"/>
  <c r="D2163" i="8"/>
  <c r="D2162" i="8"/>
  <c r="D2161" i="8"/>
  <c r="D2160" i="8"/>
  <c r="D2159" i="8"/>
  <c r="D2158" i="8"/>
  <c r="D2157" i="8"/>
  <c r="D2156" i="8"/>
  <c r="D2155" i="8"/>
  <c r="D2154" i="8"/>
  <c r="D2153" i="8"/>
  <c r="D2152" i="8"/>
  <c r="D2151" i="8"/>
  <c r="D2150" i="8"/>
  <c r="D2149" i="8"/>
  <c r="D2148" i="8"/>
  <c r="D2147" i="8"/>
  <c r="D2146" i="8"/>
  <c r="D2145" i="8"/>
  <c r="D2144" i="8"/>
  <c r="D2143" i="8"/>
  <c r="D2142" i="8"/>
  <c r="D2141" i="8"/>
  <c r="D2140" i="8"/>
  <c r="D2139" i="8"/>
  <c r="D2138" i="8"/>
  <c r="D2137" i="8"/>
  <c r="D2136" i="8"/>
  <c r="D2135" i="8"/>
  <c r="D2134" i="8"/>
  <c r="D2133" i="8"/>
  <c r="D2132" i="8"/>
  <c r="D2131" i="8"/>
  <c r="D2130" i="8"/>
  <c r="D2129" i="8"/>
  <c r="D2128" i="8"/>
  <c r="D2127" i="8"/>
  <c r="D2126" i="8"/>
  <c r="D2125" i="8"/>
  <c r="D2124" i="8"/>
  <c r="D2123" i="8"/>
  <c r="D2122" i="8"/>
  <c r="D2121" i="8"/>
  <c r="D2120" i="8"/>
  <c r="D2119" i="8"/>
  <c r="D2118" i="8"/>
  <c r="D2117" i="8"/>
  <c r="D2116" i="8"/>
  <c r="D2115" i="8"/>
  <c r="D2114" i="8"/>
  <c r="D2113" i="8"/>
  <c r="D2112" i="8"/>
  <c r="D2111" i="8"/>
  <c r="D2110" i="8"/>
  <c r="D2109" i="8"/>
  <c r="D2108" i="8"/>
  <c r="D2107" i="8"/>
  <c r="D2106" i="8"/>
  <c r="D2105" i="8"/>
  <c r="D2104" i="8"/>
  <c r="D2103" i="8"/>
  <c r="D2102" i="8"/>
  <c r="D2101" i="8"/>
  <c r="D2100" i="8"/>
  <c r="D2099" i="8"/>
  <c r="D2098" i="8"/>
  <c r="D2097" i="8"/>
  <c r="D2096" i="8"/>
  <c r="D2095" i="8"/>
  <c r="D2094" i="8"/>
  <c r="D2093" i="8"/>
  <c r="D2092" i="8"/>
  <c r="D2091" i="8"/>
  <c r="D2090" i="8"/>
  <c r="D2089" i="8"/>
  <c r="D2088" i="8"/>
  <c r="D2087" i="8"/>
  <c r="D2086" i="8"/>
  <c r="D2085" i="8"/>
  <c r="D2084" i="8"/>
  <c r="D2083" i="8"/>
  <c r="D2082" i="8"/>
  <c r="D2081" i="8"/>
  <c r="D2080" i="8"/>
  <c r="D2079" i="8"/>
  <c r="D2078" i="8"/>
  <c r="D2077" i="8"/>
  <c r="D2076" i="8"/>
  <c r="D2075" i="8"/>
  <c r="D2074" i="8"/>
  <c r="D2073" i="8"/>
  <c r="D2072" i="8"/>
  <c r="D2071" i="8"/>
  <c r="D2070" i="8"/>
  <c r="D2069" i="8"/>
  <c r="D2068" i="8"/>
  <c r="D2067" i="8"/>
  <c r="D2066" i="8"/>
  <c r="D2065" i="8"/>
  <c r="D2064" i="8"/>
  <c r="D2063" i="8"/>
  <c r="D2062" i="8"/>
  <c r="D2061" i="8"/>
  <c r="D2060" i="8"/>
  <c r="D2059" i="8"/>
  <c r="D2058" i="8"/>
  <c r="D2057" i="8"/>
  <c r="D2056" i="8"/>
  <c r="D2055" i="8"/>
  <c r="D2054" i="8"/>
  <c r="D2053" i="8"/>
  <c r="D2052" i="8"/>
  <c r="D2051" i="8"/>
  <c r="D2050" i="8"/>
  <c r="D2049" i="8"/>
  <c r="D2048" i="8"/>
  <c r="D2047" i="8"/>
  <c r="D2046" i="8"/>
  <c r="D2045" i="8"/>
  <c r="D2044" i="8"/>
  <c r="D2043" i="8"/>
  <c r="D2042" i="8"/>
  <c r="D2041" i="8"/>
  <c r="D2040" i="8"/>
  <c r="D2039" i="8"/>
  <c r="D2038" i="8"/>
  <c r="D2037" i="8"/>
  <c r="D2036" i="8"/>
  <c r="D2035" i="8"/>
  <c r="D2034" i="8"/>
  <c r="D2033" i="8"/>
  <c r="D2032" i="8"/>
  <c r="D2031" i="8"/>
  <c r="D2030" i="8"/>
  <c r="D2029" i="8"/>
  <c r="D2028" i="8"/>
  <c r="D2027" i="8"/>
  <c r="D2026" i="8"/>
  <c r="D2025" i="8"/>
  <c r="D2024" i="8"/>
  <c r="D2023" i="8"/>
  <c r="D2022" i="8"/>
  <c r="D2021" i="8"/>
  <c r="D2020" i="8"/>
  <c r="D2019" i="8"/>
  <c r="D2018" i="8"/>
  <c r="D2017" i="8"/>
  <c r="D2016" i="8"/>
  <c r="D2015" i="8"/>
  <c r="D2014" i="8"/>
  <c r="D2013" i="8"/>
  <c r="D2012" i="8"/>
  <c r="D2011" i="8"/>
  <c r="D2010" i="8"/>
  <c r="D2009" i="8"/>
  <c r="D2008" i="8"/>
  <c r="D2007" i="8"/>
  <c r="D2006" i="8"/>
  <c r="D2005" i="8"/>
  <c r="D2004" i="8"/>
  <c r="D2003" i="8"/>
  <c r="D2002" i="8"/>
  <c r="D2001" i="8"/>
  <c r="D2000" i="8"/>
  <c r="D1999" i="8"/>
  <c r="D1998" i="8"/>
  <c r="D1997" i="8"/>
  <c r="D1996" i="8"/>
  <c r="D1995" i="8"/>
  <c r="D1994" i="8"/>
  <c r="D1993" i="8"/>
  <c r="D1992" i="8"/>
  <c r="D1991" i="8"/>
  <c r="D1990" i="8"/>
  <c r="D1989" i="8"/>
  <c r="D1988" i="8"/>
  <c r="D1987" i="8"/>
  <c r="D1986" i="8"/>
  <c r="D1985" i="8"/>
  <c r="D1984" i="8"/>
  <c r="D1983" i="8"/>
  <c r="D1982" i="8"/>
  <c r="D1981" i="8"/>
  <c r="D1980" i="8"/>
  <c r="D1979" i="8"/>
  <c r="D1978" i="8"/>
  <c r="D1977" i="8"/>
  <c r="D1976" i="8"/>
  <c r="D1975" i="8"/>
  <c r="D1974" i="8"/>
  <c r="D1973" i="8"/>
  <c r="D1972" i="8"/>
  <c r="D1971" i="8"/>
  <c r="D1970" i="8"/>
  <c r="D1969" i="8"/>
  <c r="D1968" i="8"/>
  <c r="D1967" i="8"/>
  <c r="D1966" i="8"/>
  <c r="D1965" i="8"/>
  <c r="D1964" i="8"/>
  <c r="D1963" i="8"/>
  <c r="D1962" i="8"/>
  <c r="D1961" i="8"/>
  <c r="D1960" i="8"/>
  <c r="D1959" i="8"/>
  <c r="D1958" i="8"/>
  <c r="D1957" i="8"/>
  <c r="D1956" i="8"/>
  <c r="D1955" i="8"/>
  <c r="D1954" i="8"/>
  <c r="D1953" i="8"/>
  <c r="D1952" i="8"/>
  <c r="D1951" i="8"/>
  <c r="D1950" i="8"/>
  <c r="D1949" i="8"/>
  <c r="D1948" i="8"/>
  <c r="D1947" i="8"/>
  <c r="D1946" i="8"/>
  <c r="D1945" i="8"/>
  <c r="D1944" i="8"/>
  <c r="D1943" i="8"/>
  <c r="D1942" i="8"/>
  <c r="D1941" i="8"/>
  <c r="D1940" i="8"/>
  <c r="D1939" i="8"/>
  <c r="D1938" i="8"/>
  <c r="D1937" i="8"/>
  <c r="D1936" i="8"/>
  <c r="D1935" i="8"/>
  <c r="D1934" i="8"/>
  <c r="D1933" i="8"/>
  <c r="D1932" i="8"/>
  <c r="D1931" i="8"/>
  <c r="D1930" i="8"/>
  <c r="D1929" i="8"/>
  <c r="D1928" i="8"/>
  <c r="D1927" i="8"/>
  <c r="D1926" i="8"/>
  <c r="D1925" i="8"/>
  <c r="D1924" i="8"/>
  <c r="D1923" i="8"/>
  <c r="D1922" i="8"/>
  <c r="D1921" i="8"/>
  <c r="D1920" i="8"/>
  <c r="D1919" i="8"/>
  <c r="D1918" i="8"/>
  <c r="D1917" i="8"/>
  <c r="D1916" i="8"/>
  <c r="D1915" i="8"/>
  <c r="D1914" i="8"/>
  <c r="D1913" i="8"/>
  <c r="D1912" i="8"/>
  <c r="D1911" i="8"/>
  <c r="D1910" i="8"/>
  <c r="D1909" i="8"/>
  <c r="D1908" i="8"/>
  <c r="D1907" i="8"/>
  <c r="D1906" i="8"/>
  <c r="D1905" i="8"/>
  <c r="D1904" i="8"/>
  <c r="D1903" i="8"/>
  <c r="D1902" i="8"/>
  <c r="D1901" i="8"/>
  <c r="D1900" i="8"/>
  <c r="D1899" i="8"/>
  <c r="D1898" i="8"/>
  <c r="D1897" i="8"/>
  <c r="D1896" i="8"/>
  <c r="D1895" i="8"/>
  <c r="D1894" i="8"/>
  <c r="D1893" i="8"/>
  <c r="D1892" i="8"/>
  <c r="D1891" i="8"/>
  <c r="D1890" i="8"/>
  <c r="D1889" i="8"/>
  <c r="D1888" i="8"/>
  <c r="D1887" i="8"/>
  <c r="D1886" i="8"/>
  <c r="D1885" i="8"/>
  <c r="D1884" i="8"/>
  <c r="D1883" i="8"/>
  <c r="D1882" i="8"/>
  <c r="D1881" i="8"/>
  <c r="D1880" i="8"/>
  <c r="D1879" i="8"/>
  <c r="D1878" i="8"/>
  <c r="D1877" i="8"/>
  <c r="D1876" i="8"/>
  <c r="D1875" i="8"/>
  <c r="D1874" i="8"/>
  <c r="D1873" i="8"/>
  <c r="D1872" i="8"/>
  <c r="D1871" i="8"/>
  <c r="D1870" i="8"/>
  <c r="D1869" i="8"/>
  <c r="D1868" i="8"/>
  <c r="D1867" i="8"/>
  <c r="D1866" i="8"/>
  <c r="D1865" i="8"/>
  <c r="D1864" i="8"/>
  <c r="D1863" i="8"/>
  <c r="D1862" i="8"/>
  <c r="D1861" i="8"/>
  <c r="D1860" i="8"/>
  <c r="D1859" i="8"/>
  <c r="D1858" i="8"/>
  <c r="D1857" i="8"/>
  <c r="D1856" i="8"/>
  <c r="D1855" i="8"/>
  <c r="D1854" i="8"/>
  <c r="D1853" i="8"/>
  <c r="D1852" i="8"/>
  <c r="D1851" i="8"/>
  <c r="D1850" i="8"/>
  <c r="D1849" i="8"/>
  <c r="D1848" i="8"/>
  <c r="D1847" i="8"/>
  <c r="D1846" i="8"/>
  <c r="D1845" i="8"/>
  <c r="D1844" i="8"/>
  <c r="D1843" i="8"/>
  <c r="D1842" i="8"/>
  <c r="D1841" i="8"/>
  <c r="D1840" i="8"/>
  <c r="D1839" i="8"/>
  <c r="D1838" i="8"/>
  <c r="D1837" i="8"/>
  <c r="D1836" i="8"/>
  <c r="D1835" i="8"/>
  <c r="D1834" i="8"/>
  <c r="D1833" i="8"/>
  <c r="D1832" i="8"/>
  <c r="D1831" i="8"/>
  <c r="D1830" i="8"/>
  <c r="D1829" i="8"/>
  <c r="D1828" i="8"/>
  <c r="D1827" i="8"/>
  <c r="D1826" i="8"/>
  <c r="D1825" i="8"/>
  <c r="D1824" i="8"/>
  <c r="D1823" i="8"/>
  <c r="D1822" i="8"/>
  <c r="D1821" i="8"/>
  <c r="D1820" i="8"/>
  <c r="D1819" i="8"/>
  <c r="D1818" i="8"/>
  <c r="D1817" i="8"/>
  <c r="D1816" i="8"/>
  <c r="D1815" i="8"/>
  <c r="D1814" i="8"/>
  <c r="D1813" i="8"/>
  <c r="D1812" i="8"/>
  <c r="D1811" i="8"/>
  <c r="D1810" i="8"/>
  <c r="D1809" i="8"/>
  <c r="D1808" i="8"/>
  <c r="D1807" i="8"/>
  <c r="D1806" i="8"/>
  <c r="D1805" i="8"/>
  <c r="D1804" i="8"/>
  <c r="D1803" i="8"/>
  <c r="D1802" i="8"/>
  <c r="D1801" i="8"/>
  <c r="D1800" i="8"/>
  <c r="D1799" i="8"/>
  <c r="D1798" i="8"/>
  <c r="D1797" i="8"/>
  <c r="D1796" i="8"/>
  <c r="D1795" i="8"/>
  <c r="D1794" i="8"/>
  <c r="D1793" i="8"/>
  <c r="D1792" i="8"/>
  <c r="D1791" i="8"/>
  <c r="D1790" i="8"/>
  <c r="D1789" i="8"/>
  <c r="D1788" i="8"/>
  <c r="D1787" i="8"/>
  <c r="D1786" i="8"/>
  <c r="D1785" i="8"/>
  <c r="D1784" i="8"/>
  <c r="D1783" i="8"/>
  <c r="D1782" i="8"/>
  <c r="D1781" i="8"/>
  <c r="D1780" i="8"/>
  <c r="D1779" i="8"/>
  <c r="D1778" i="8"/>
  <c r="D1777" i="8"/>
  <c r="D1776" i="8"/>
  <c r="D1775" i="8"/>
  <c r="D1774" i="8"/>
  <c r="D1773" i="8"/>
  <c r="D1772" i="8"/>
  <c r="D1771" i="8"/>
  <c r="D1770" i="8"/>
  <c r="D1769" i="8"/>
  <c r="D1768" i="8"/>
  <c r="D1767" i="8"/>
  <c r="D1766" i="8"/>
  <c r="D1765" i="8"/>
  <c r="D1764" i="8"/>
  <c r="D1763" i="8"/>
  <c r="D1762" i="8"/>
  <c r="D1761" i="8"/>
  <c r="D1760" i="8"/>
  <c r="D1759" i="8"/>
  <c r="D1758" i="8"/>
  <c r="D1757" i="8"/>
  <c r="D1756" i="8"/>
  <c r="D1755" i="8"/>
  <c r="D1754" i="8"/>
  <c r="D1753" i="8"/>
  <c r="D1752" i="8"/>
  <c r="D1751" i="8"/>
  <c r="D1750" i="8"/>
  <c r="D1749" i="8"/>
  <c r="D1748" i="8"/>
  <c r="D1747" i="8"/>
  <c r="D1746" i="8"/>
  <c r="D1745" i="8"/>
  <c r="D1744" i="8"/>
  <c r="D1743" i="8"/>
  <c r="D1742" i="8"/>
  <c r="D1741" i="8"/>
  <c r="D1740" i="8"/>
  <c r="D1739" i="8"/>
  <c r="D1738" i="8"/>
  <c r="D1737" i="8"/>
  <c r="D1736" i="8"/>
  <c r="D1735" i="8"/>
  <c r="D1734" i="8"/>
  <c r="D1733" i="8"/>
  <c r="D1732" i="8"/>
  <c r="D1731" i="8"/>
  <c r="D1730" i="8"/>
  <c r="D1729" i="8"/>
  <c r="D1728" i="8"/>
  <c r="D1727" i="8"/>
  <c r="D1726" i="8"/>
  <c r="D1725" i="8"/>
  <c r="D1724" i="8"/>
  <c r="D1723" i="8"/>
  <c r="D1722" i="8"/>
  <c r="D1721" i="8"/>
  <c r="D1720" i="8"/>
  <c r="D1719" i="8"/>
  <c r="D1718" i="8"/>
  <c r="D1717" i="8"/>
  <c r="D1716" i="8"/>
  <c r="D1715" i="8"/>
  <c r="D1714" i="8"/>
  <c r="D1713" i="8"/>
  <c r="D1712" i="8"/>
  <c r="D1711" i="8"/>
  <c r="D1710" i="8"/>
  <c r="D1709" i="8"/>
  <c r="D1708" i="8"/>
  <c r="D1707" i="8"/>
  <c r="D1706" i="8"/>
  <c r="D1705" i="8"/>
  <c r="D1704" i="8"/>
  <c r="D1703" i="8"/>
  <c r="D1702" i="8"/>
  <c r="D1701" i="8"/>
  <c r="D1700" i="8"/>
  <c r="D1699" i="8"/>
  <c r="D1698" i="8"/>
  <c r="D1697" i="8"/>
  <c r="D1696" i="8"/>
  <c r="D1695" i="8"/>
  <c r="D1694" i="8"/>
  <c r="D1693" i="8"/>
  <c r="D1692" i="8"/>
  <c r="D1691" i="8"/>
  <c r="D1690" i="8"/>
  <c r="D1689" i="8"/>
  <c r="D1688" i="8"/>
  <c r="D1687" i="8"/>
  <c r="D1686" i="8"/>
  <c r="D1685" i="8"/>
  <c r="D1684" i="8"/>
  <c r="D1683" i="8"/>
  <c r="D1682" i="8"/>
  <c r="D1681" i="8"/>
  <c r="D1680" i="8"/>
  <c r="D1679" i="8"/>
  <c r="D1678" i="8"/>
  <c r="D1677" i="8"/>
  <c r="D1676" i="8"/>
  <c r="D1675" i="8"/>
  <c r="D1674" i="8"/>
  <c r="D1673" i="8"/>
  <c r="D1672" i="8"/>
  <c r="D1671" i="8"/>
  <c r="D1670" i="8"/>
  <c r="D1669" i="8"/>
  <c r="D1668" i="8"/>
  <c r="D1667" i="8"/>
  <c r="D1666" i="8"/>
  <c r="D1665" i="8"/>
  <c r="D1664" i="8"/>
  <c r="D1663" i="8"/>
  <c r="D1662" i="8"/>
  <c r="D1661" i="8"/>
  <c r="D1660" i="8"/>
  <c r="D1659" i="8"/>
  <c r="D1658" i="8"/>
  <c r="D1657" i="8"/>
  <c r="D1656" i="8"/>
  <c r="D1655" i="8"/>
  <c r="D1654" i="8"/>
  <c r="D1653" i="8"/>
  <c r="D1652" i="8"/>
  <c r="D1651" i="8"/>
  <c r="D1650" i="8"/>
  <c r="D1649" i="8"/>
  <c r="D1648" i="8"/>
  <c r="D1647" i="8"/>
  <c r="D1646" i="8"/>
  <c r="D1645" i="8"/>
  <c r="D1644" i="8"/>
  <c r="D1643" i="8"/>
  <c r="D1642" i="8"/>
  <c r="D1641" i="8"/>
  <c r="D1640" i="8"/>
  <c r="D1639" i="8"/>
  <c r="D1638" i="8"/>
  <c r="D1637" i="8"/>
  <c r="D1636" i="8"/>
  <c r="D1635" i="8"/>
  <c r="D1634" i="8"/>
  <c r="D1633" i="8"/>
  <c r="D1632" i="8"/>
  <c r="D1631" i="8"/>
  <c r="D1630" i="8"/>
  <c r="D1629" i="8"/>
  <c r="D1628" i="8"/>
  <c r="D1627" i="8"/>
  <c r="D1626" i="8"/>
  <c r="D1625" i="8"/>
  <c r="D1624" i="8"/>
  <c r="D1623" i="8"/>
  <c r="D1622" i="8"/>
  <c r="D1621" i="8"/>
  <c r="D1620" i="8"/>
  <c r="D1619" i="8"/>
  <c r="D1618" i="8"/>
  <c r="D1617" i="8"/>
  <c r="D1616" i="8"/>
  <c r="D1615" i="8"/>
  <c r="D1614" i="8"/>
  <c r="D1613" i="8"/>
  <c r="D1612" i="8"/>
  <c r="D1611" i="8"/>
  <c r="D1610" i="8"/>
  <c r="D1609" i="8"/>
  <c r="D1608" i="8"/>
  <c r="D1607" i="8"/>
  <c r="D1606" i="8"/>
  <c r="D1605" i="8"/>
  <c r="D1604" i="8"/>
  <c r="D1603" i="8"/>
  <c r="D1602" i="8"/>
  <c r="D1601" i="8"/>
  <c r="D1600" i="8"/>
  <c r="D1599" i="8"/>
  <c r="D1598" i="8"/>
  <c r="D1597" i="8"/>
  <c r="D1596" i="8"/>
  <c r="D1595" i="8"/>
  <c r="D1594" i="8"/>
  <c r="D1593" i="8"/>
  <c r="D1592" i="8"/>
  <c r="D1591" i="8"/>
  <c r="D1590" i="8"/>
  <c r="D1589" i="8"/>
  <c r="D1588" i="8"/>
  <c r="D1587" i="8"/>
  <c r="D1586" i="8"/>
  <c r="D1585" i="8"/>
  <c r="D1584" i="8"/>
  <c r="D1583" i="8"/>
  <c r="D1582" i="8"/>
  <c r="D1581" i="8"/>
  <c r="D1580" i="8"/>
  <c r="D1579" i="8"/>
  <c r="D1578" i="8"/>
  <c r="D1577" i="8"/>
  <c r="D1576" i="8"/>
  <c r="D1575" i="8"/>
  <c r="D1574" i="8"/>
  <c r="D1573" i="8"/>
  <c r="D1572" i="8"/>
  <c r="D1571" i="8"/>
  <c r="D1570" i="8"/>
  <c r="D1569" i="8"/>
  <c r="D1568" i="8"/>
  <c r="D1567" i="8"/>
  <c r="D1566" i="8"/>
  <c r="D1565" i="8"/>
  <c r="D1564" i="8"/>
  <c r="D1563" i="8"/>
  <c r="D1562" i="8"/>
  <c r="D1561" i="8"/>
  <c r="D1560" i="8"/>
  <c r="D1559" i="8"/>
  <c r="D1558" i="8"/>
  <c r="D1557" i="8"/>
  <c r="D1556" i="8"/>
  <c r="D1555" i="8"/>
  <c r="D1554" i="8"/>
  <c r="D1553" i="8"/>
  <c r="D1552" i="8"/>
  <c r="D1551" i="8"/>
  <c r="D1550" i="8"/>
  <c r="D1549" i="8"/>
  <c r="D1548" i="8"/>
  <c r="D1547" i="8"/>
  <c r="D1546" i="8"/>
  <c r="D1545" i="8"/>
  <c r="D1544" i="8"/>
  <c r="D1543" i="8"/>
  <c r="D1542" i="8"/>
  <c r="D1541" i="8"/>
  <c r="D1540" i="8"/>
  <c r="D1539" i="8"/>
  <c r="D1538" i="8"/>
  <c r="D1537" i="8"/>
  <c r="D1536" i="8"/>
  <c r="D1535" i="8"/>
  <c r="D1534" i="8"/>
  <c r="D1533" i="8"/>
  <c r="D1532" i="8"/>
  <c r="D1531" i="8"/>
  <c r="D1530" i="8"/>
  <c r="D1529" i="8"/>
  <c r="D1528" i="8"/>
  <c r="D1527" i="8"/>
  <c r="D1526" i="8"/>
  <c r="D1525" i="8"/>
  <c r="D1524" i="8"/>
  <c r="D1523" i="8"/>
  <c r="D1522" i="8"/>
  <c r="D1521" i="8"/>
  <c r="D1520" i="8"/>
  <c r="D1519" i="8"/>
  <c r="D1518" i="8"/>
  <c r="D1517" i="8"/>
  <c r="D1516" i="8"/>
  <c r="D1515" i="8"/>
  <c r="D1514" i="8"/>
  <c r="D1513" i="8"/>
  <c r="D1512" i="8"/>
  <c r="D1511" i="8"/>
  <c r="D1510" i="8"/>
  <c r="D1509" i="8"/>
  <c r="D1508" i="8"/>
  <c r="D1507" i="8"/>
  <c r="D1506" i="8"/>
  <c r="D1505" i="8"/>
  <c r="D1504" i="8"/>
  <c r="D1503" i="8"/>
  <c r="D1502" i="8"/>
  <c r="D1501" i="8"/>
  <c r="D1500" i="8"/>
  <c r="D1499" i="8"/>
  <c r="D1498" i="8"/>
  <c r="D1497" i="8"/>
  <c r="D1496" i="8"/>
  <c r="D1495" i="8"/>
  <c r="D1494" i="8"/>
  <c r="D1493" i="8"/>
  <c r="D1492" i="8"/>
  <c r="D1491" i="8"/>
  <c r="D1490" i="8"/>
  <c r="D1489" i="8"/>
  <c r="D1488" i="8"/>
  <c r="D1487" i="8"/>
  <c r="D1486" i="8"/>
  <c r="D1485" i="8"/>
  <c r="D1484" i="8"/>
  <c r="D1483" i="8"/>
  <c r="D1482" i="8"/>
  <c r="D1481" i="8"/>
  <c r="D1480" i="8"/>
  <c r="D1479" i="8"/>
  <c r="D1478" i="8"/>
  <c r="D1477" i="8"/>
  <c r="D1476" i="8"/>
  <c r="D1475" i="8"/>
  <c r="D1474" i="8"/>
  <c r="D1473" i="8"/>
  <c r="D1472" i="8"/>
  <c r="D1471" i="8"/>
  <c r="D1470" i="8"/>
  <c r="D1469" i="8"/>
  <c r="D1468" i="8"/>
  <c r="D1467" i="8"/>
  <c r="D1466" i="8"/>
  <c r="D1465" i="8"/>
  <c r="D1464" i="8"/>
  <c r="D1463" i="8"/>
  <c r="D1462" i="8"/>
  <c r="D1461" i="8"/>
  <c r="D1460" i="8"/>
  <c r="D1459" i="8"/>
  <c r="D1458" i="8"/>
  <c r="D1457" i="8"/>
  <c r="D1456" i="8"/>
  <c r="D1455" i="8"/>
  <c r="D1454" i="8"/>
  <c r="D1453" i="8"/>
  <c r="D1452" i="8"/>
  <c r="D1451" i="8"/>
  <c r="D1450" i="8"/>
  <c r="D1449" i="8"/>
  <c r="D1448" i="8"/>
  <c r="D1447" i="8"/>
  <c r="D1446" i="8"/>
  <c r="D1445" i="8"/>
  <c r="D1444" i="8"/>
  <c r="D1443" i="8"/>
  <c r="D1442" i="8"/>
  <c r="D1441" i="8"/>
  <c r="D1440" i="8"/>
  <c r="D1439" i="8"/>
  <c r="D1438" i="8"/>
  <c r="D1437" i="8"/>
  <c r="D1436" i="8"/>
  <c r="D1435" i="8"/>
  <c r="D1434" i="8"/>
  <c r="D1433" i="8"/>
  <c r="D1432" i="8"/>
  <c r="D1431" i="8"/>
  <c r="D1430" i="8"/>
  <c r="D1429" i="8"/>
  <c r="D1428" i="8"/>
  <c r="D1427" i="8"/>
  <c r="D1426" i="8"/>
  <c r="D1425" i="8"/>
  <c r="D1424" i="8"/>
  <c r="D1423" i="8"/>
  <c r="D1422" i="8"/>
  <c r="D1421" i="8"/>
  <c r="D1420" i="8"/>
  <c r="D1419" i="8"/>
  <c r="D1418" i="8"/>
  <c r="D1417" i="8"/>
  <c r="D1416" i="8"/>
  <c r="D1415" i="8"/>
  <c r="D1414" i="8"/>
  <c r="D1413" i="8"/>
  <c r="D1412" i="8"/>
  <c r="D1411" i="8"/>
  <c r="D1410" i="8"/>
  <c r="D1409" i="8"/>
  <c r="D1408" i="8"/>
  <c r="D1407" i="8"/>
  <c r="D1406" i="8"/>
  <c r="D1405" i="8"/>
  <c r="D1404" i="8"/>
  <c r="D1403" i="8"/>
  <c r="D1402" i="8"/>
  <c r="D1401" i="8"/>
  <c r="D1400" i="8"/>
  <c r="D1399" i="8"/>
  <c r="D1398" i="8"/>
  <c r="D1397" i="8"/>
  <c r="D1396" i="8"/>
  <c r="D1395" i="8"/>
  <c r="D1394" i="8"/>
  <c r="D1393" i="8"/>
  <c r="D1392" i="8"/>
  <c r="D1391" i="8"/>
  <c r="D1390" i="8"/>
  <c r="D1389" i="8"/>
  <c r="D1388" i="8"/>
  <c r="D1387" i="8"/>
  <c r="D1386" i="8"/>
  <c r="D1385" i="8"/>
  <c r="D1384" i="8"/>
  <c r="D1383" i="8"/>
  <c r="D1382" i="8"/>
  <c r="D1381" i="8"/>
  <c r="D1380" i="8"/>
  <c r="D1379" i="8"/>
  <c r="D1378" i="8"/>
  <c r="D1377" i="8"/>
  <c r="D1376" i="8"/>
  <c r="D1375" i="8"/>
  <c r="D1374" i="8"/>
  <c r="D1373" i="8"/>
  <c r="D1372" i="8"/>
  <c r="D1371" i="8"/>
  <c r="D1370" i="8"/>
  <c r="D1369" i="8"/>
  <c r="D1368" i="8"/>
  <c r="D1367" i="8"/>
  <c r="D1366" i="8"/>
  <c r="D1365" i="8"/>
  <c r="D1364" i="8"/>
  <c r="D1363" i="8"/>
  <c r="D1362" i="8"/>
  <c r="D1361" i="8"/>
  <c r="D1360" i="8"/>
  <c r="D1359" i="8"/>
  <c r="D1358" i="8"/>
  <c r="D1357" i="8"/>
  <c r="D1356" i="8"/>
  <c r="D1355" i="8"/>
  <c r="D1354" i="8"/>
  <c r="D1353" i="8"/>
  <c r="D1352" i="8"/>
  <c r="D1351" i="8"/>
  <c r="D1350" i="8"/>
  <c r="D1349" i="8"/>
  <c r="D1348" i="8"/>
  <c r="D1347" i="8"/>
  <c r="D1346" i="8"/>
  <c r="D1345" i="8"/>
  <c r="D1344" i="8"/>
  <c r="D1343" i="8"/>
  <c r="D1342" i="8"/>
  <c r="D1341" i="8"/>
  <c r="D1340" i="8"/>
  <c r="D1339" i="8"/>
  <c r="D1338" i="8"/>
  <c r="D1337" i="8"/>
  <c r="D1336" i="8"/>
  <c r="D1335" i="8"/>
  <c r="D1334" i="8"/>
  <c r="D1333" i="8"/>
  <c r="D1332" i="8"/>
  <c r="D1331" i="8"/>
  <c r="D1330" i="8"/>
  <c r="D1329" i="8"/>
  <c r="D1328" i="8"/>
  <c r="D1327" i="8"/>
  <c r="D1326" i="8"/>
  <c r="D1325" i="8"/>
  <c r="D1324" i="8"/>
  <c r="D1323" i="8"/>
  <c r="D1322" i="8"/>
  <c r="D1321" i="8"/>
  <c r="D1320" i="8"/>
  <c r="D1319" i="8"/>
  <c r="D1318" i="8"/>
  <c r="D1317" i="8"/>
  <c r="D1316" i="8"/>
  <c r="D1315" i="8"/>
  <c r="D1314" i="8"/>
  <c r="D1313" i="8"/>
  <c r="D1312" i="8"/>
  <c r="D1311" i="8"/>
  <c r="D1310" i="8"/>
  <c r="D1309" i="8"/>
  <c r="D1308" i="8"/>
  <c r="D1307" i="8"/>
  <c r="D1306" i="8"/>
  <c r="D1305" i="8"/>
  <c r="D1304" i="8"/>
  <c r="D1303" i="8"/>
  <c r="D1302" i="8"/>
  <c r="D1301" i="8"/>
  <c r="D1300" i="8"/>
  <c r="D1299" i="8"/>
  <c r="D1298" i="8"/>
  <c r="D1297" i="8"/>
  <c r="D1296" i="8"/>
  <c r="D1295" i="8"/>
  <c r="D1294" i="8"/>
  <c r="D1293" i="8"/>
  <c r="D1292" i="8"/>
  <c r="D1291" i="8"/>
  <c r="D1290" i="8"/>
  <c r="D1289" i="8"/>
  <c r="D1288" i="8"/>
  <c r="D1287" i="8"/>
  <c r="D1286" i="8"/>
  <c r="D1285" i="8"/>
  <c r="D1284" i="8"/>
  <c r="D1283" i="8"/>
  <c r="D1282" i="8"/>
  <c r="D1281" i="8"/>
  <c r="D1280" i="8"/>
  <c r="D1279" i="8"/>
  <c r="D1278" i="8"/>
  <c r="D1277" i="8"/>
  <c r="D1276" i="8"/>
  <c r="D1275" i="8"/>
  <c r="D1274" i="8"/>
  <c r="D1273" i="8"/>
  <c r="D1272" i="8"/>
  <c r="D1271" i="8"/>
  <c r="D1270" i="8"/>
  <c r="D1269" i="8"/>
  <c r="D1268" i="8"/>
  <c r="D1267" i="8"/>
  <c r="D1266" i="8"/>
  <c r="D1265" i="8"/>
  <c r="D1264" i="8"/>
  <c r="D1263" i="8"/>
  <c r="D1262" i="8"/>
  <c r="D1261" i="8"/>
  <c r="D1260" i="8"/>
  <c r="D1259" i="8"/>
  <c r="D1258" i="8"/>
  <c r="D1257" i="8"/>
  <c r="D1256" i="8"/>
  <c r="D1255" i="8"/>
  <c r="D1254" i="8"/>
  <c r="D1253" i="8"/>
  <c r="D1252" i="8"/>
  <c r="D1251" i="8"/>
  <c r="D1250" i="8"/>
  <c r="D1249" i="8"/>
  <c r="D1248" i="8"/>
  <c r="D1247" i="8"/>
  <c r="D1246" i="8"/>
  <c r="D1245" i="8"/>
  <c r="D1244" i="8"/>
  <c r="D1243" i="8"/>
  <c r="D1242" i="8"/>
  <c r="D1241" i="8"/>
  <c r="D1240" i="8"/>
  <c r="D1239" i="8"/>
  <c r="D1238" i="8"/>
  <c r="D1237" i="8"/>
  <c r="D1236" i="8"/>
  <c r="D1235" i="8"/>
  <c r="D1234" i="8"/>
  <c r="D1233" i="8"/>
  <c r="D1232" i="8"/>
  <c r="D1231" i="8"/>
  <c r="D1230" i="8"/>
  <c r="D1229" i="8"/>
  <c r="D1228" i="8"/>
  <c r="D1227" i="8"/>
  <c r="D1226" i="8"/>
  <c r="D1225" i="8"/>
  <c r="D1224" i="8"/>
  <c r="D1223" i="8"/>
  <c r="D1222" i="8"/>
  <c r="D1221" i="8"/>
  <c r="D1220" i="8"/>
  <c r="D1219" i="8"/>
  <c r="D1218" i="8"/>
  <c r="D1217" i="8"/>
  <c r="D1216" i="8"/>
  <c r="D1215" i="8"/>
  <c r="D1214" i="8"/>
  <c r="D1213" i="8"/>
  <c r="D1212" i="8"/>
  <c r="D1211" i="8"/>
  <c r="D1210" i="8"/>
  <c r="D1209" i="8"/>
  <c r="D1208" i="8"/>
  <c r="D1207" i="8"/>
  <c r="D1206" i="8"/>
  <c r="D1205" i="8"/>
  <c r="D1204" i="8"/>
  <c r="D1203" i="8"/>
  <c r="D1202" i="8"/>
  <c r="D1201" i="8"/>
  <c r="D1200" i="8"/>
  <c r="D1199" i="8"/>
  <c r="D1198" i="8"/>
  <c r="D1197" i="8"/>
  <c r="D1196" i="8"/>
  <c r="D1195" i="8"/>
  <c r="D1194" i="8"/>
  <c r="D1193" i="8"/>
  <c r="D1192" i="8"/>
  <c r="D1191" i="8"/>
  <c r="D1190" i="8"/>
  <c r="D1189" i="8"/>
  <c r="D1188" i="8"/>
  <c r="D1187" i="8"/>
  <c r="D1186" i="8"/>
  <c r="D1185" i="8"/>
  <c r="D1184" i="8"/>
  <c r="D1183" i="8"/>
  <c r="D1182" i="8"/>
  <c r="D1181" i="8"/>
  <c r="D1180" i="8"/>
  <c r="D1179" i="8"/>
  <c r="D1178" i="8"/>
  <c r="D1177" i="8"/>
  <c r="D1176" i="8"/>
  <c r="D1175" i="8"/>
  <c r="D1174" i="8"/>
  <c r="D1173" i="8"/>
  <c r="D1172" i="8"/>
  <c r="D1171" i="8"/>
  <c r="D1170" i="8"/>
  <c r="D1169" i="8"/>
  <c r="D1168" i="8"/>
  <c r="D1167" i="8"/>
  <c r="D1166" i="8"/>
  <c r="D1165" i="8"/>
  <c r="D1164" i="8"/>
  <c r="D1163" i="8"/>
  <c r="D1162" i="8"/>
  <c r="D1161" i="8"/>
  <c r="D1160" i="8"/>
  <c r="D1159" i="8"/>
  <c r="D1158" i="8"/>
  <c r="D1157" i="8"/>
  <c r="D1156" i="8"/>
  <c r="D1155" i="8"/>
  <c r="D1154" i="8"/>
  <c r="D1153" i="8"/>
  <c r="D1152" i="8"/>
  <c r="D1151" i="8"/>
  <c r="D1150" i="8"/>
  <c r="D1149" i="8"/>
  <c r="D1148" i="8"/>
  <c r="D1147" i="8"/>
  <c r="D1146" i="8"/>
  <c r="D1145" i="8"/>
  <c r="D1144" i="8"/>
  <c r="D1143" i="8"/>
  <c r="D1142" i="8"/>
  <c r="D1141" i="8"/>
  <c r="D1140" i="8"/>
  <c r="D1139" i="8"/>
  <c r="D1138" i="8"/>
  <c r="D1137" i="8"/>
  <c r="D1136" i="8"/>
  <c r="D1135" i="8"/>
  <c r="D1134" i="8"/>
  <c r="D1133" i="8"/>
  <c r="D1132" i="8"/>
  <c r="D1131" i="8"/>
  <c r="D1130" i="8"/>
  <c r="D1129" i="8"/>
  <c r="D1128" i="8"/>
  <c r="D1127" i="8"/>
  <c r="D1126" i="8"/>
  <c r="D1125" i="8"/>
  <c r="D1124" i="8"/>
  <c r="D1123" i="8"/>
  <c r="D1122" i="8"/>
  <c r="D1121" i="8"/>
  <c r="D1120" i="8"/>
  <c r="D1119" i="8"/>
  <c r="D1118" i="8"/>
  <c r="D1117" i="8"/>
  <c r="D1116" i="8"/>
  <c r="D1115" i="8"/>
  <c r="D1114" i="8"/>
  <c r="D1113" i="8"/>
  <c r="D1112" i="8"/>
  <c r="D1111" i="8"/>
  <c r="D1110" i="8"/>
  <c r="D1109" i="8"/>
  <c r="D1108" i="8"/>
  <c r="D1107" i="8"/>
  <c r="D1106" i="8"/>
  <c r="D1105" i="8"/>
  <c r="D1104" i="8"/>
  <c r="D1103" i="8"/>
  <c r="D1102" i="8"/>
  <c r="D1101" i="8"/>
  <c r="D1100" i="8"/>
  <c r="D1099" i="8"/>
  <c r="D1098" i="8"/>
  <c r="D1097" i="8"/>
  <c r="D1096" i="8"/>
  <c r="D1095" i="8"/>
  <c r="D1094" i="8"/>
  <c r="D1093" i="8"/>
  <c r="D1092" i="8"/>
  <c r="D1091" i="8"/>
  <c r="D1090" i="8"/>
  <c r="D1089" i="8"/>
  <c r="D1088" i="8"/>
  <c r="D1087" i="8"/>
  <c r="D1086" i="8"/>
  <c r="D1085" i="8"/>
  <c r="D1084" i="8"/>
  <c r="D1083" i="8"/>
  <c r="D1082" i="8"/>
  <c r="D1081" i="8"/>
  <c r="D1080" i="8"/>
  <c r="D1079" i="8"/>
  <c r="D1078" i="8"/>
  <c r="D1077" i="8"/>
  <c r="D1076" i="8"/>
  <c r="D1075" i="8"/>
  <c r="D1074" i="8"/>
  <c r="D1073" i="8"/>
  <c r="D1072" i="8"/>
  <c r="D1071" i="8"/>
  <c r="D1070" i="8"/>
  <c r="D1069" i="8"/>
  <c r="D1068" i="8"/>
  <c r="D1067" i="8"/>
  <c r="D1066" i="8"/>
  <c r="D1065" i="8"/>
  <c r="D1064" i="8"/>
  <c r="D1063" i="8"/>
  <c r="D1062" i="8"/>
  <c r="D1061" i="8"/>
  <c r="D1060" i="8"/>
  <c r="D1059" i="8"/>
  <c r="D1058" i="8"/>
  <c r="D1057" i="8"/>
  <c r="D1056" i="8"/>
  <c r="D1055" i="8"/>
  <c r="D1054" i="8"/>
  <c r="D1053" i="8"/>
  <c r="D1052" i="8"/>
  <c r="D1051" i="8"/>
  <c r="D1050" i="8"/>
  <c r="D1049" i="8"/>
  <c r="D1048" i="8"/>
  <c r="D1047" i="8"/>
  <c r="D1046" i="8"/>
  <c r="D1045" i="8"/>
  <c r="D1044" i="8"/>
  <c r="D1043" i="8"/>
  <c r="D1042" i="8"/>
  <c r="D1041" i="8"/>
  <c r="D1040" i="8"/>
  <c r="D1039" i="8"/>
  <c r="D1038" i="8"/>
  <c r="D1037" i="8"/>
  <c r="D1036" i="8"/>
  <c r="D1035" i="8"/>
  <c r="D1034" i="8"/>
  <c r="D1033" i="8"/>
  <c r="D1032" i="8"/>
  <c r="D1031" i="8"/>
  <c r="D1030" i="8"/>
  <c r="D1029" i="8"/>
  <c r="D1028" i="8"/>
  <c r="D1027" i="8"/>
  <c r="D1026" i="8"/>
  <c r="D1025" i="8"/>
  <c r="D1024" i="8"/>
  <c r="D1023" i="8"/>
  <c r="D1022" i="8"/>
  <c r="D1021" i="8"/>
  <c r="D1020" i="8"/>
  <c r="D1019" i="8"/>
  <c r="D1018" i="8"/>
  <c r="D1017" i="8"/>
  <c r="D1016" i="8"/>
  <c r="D1015" i="8"/>
  <c r="D1014" i="8"/>
  <c r="D1013" i="8"/>
  <c r="D1012" i="8"/>
  <c r="D1011" i="8"/>
  <c r="D1010" i="8"/>
  <c r="D1009" i="8"/>
  <c r="D1008" i="8"/>
  <c r="D1007" i="8"/>
  <c r="D1006" i="8"/>
  <c r="D1005" i="8"/>
  <c r="D1004" i="8"/>
  <c r="D1003" i="8"/>
  <c r="D1002" i="8"/>
  <c r="D1001" i="8"/>
  <c r="D1000" i="8"/>
  <c r="D999" i="8"/>
  <c r="D998" i="8"/>
  <c r="D997" i="8"/>
  <c r="D996" i="8"/>
  <c r="D995" i="8"/>
  <c r="D994" i="8"/>
  <c r="D993" i="8"/>
  <c r="D992" i="8"/>
  <c r="D991" i="8"/>
  <c r="D990" i="8"/>
  <c r="D989" i="8"/>
  <c r="D988" i="8"/>
  <c r="D987" i="8"/>
  <c r="D986" i="8"/>
  <c r="D985" i="8"/>
  <c r="D984" i="8"/>
  <c r="D983" i="8"/>
  <c r="D982" i="8"/>
  <c r="D981" i="8"/>
  <c r="D980" i="8"/>
  <c r="D979" i="8"/>
  <c r="D978" i="8"/>
  <c r="D977" i="8"/>
  <c r="D976" i="8"/>
  <c r="D975" i="8"/>
  <c r="D974" i="8"/>
  <c r="D973" i="8"/>
  <c r="D972" i="8"/>
  <c r="D971" i="8"/>
  <c r="D970" i="8"/>
  <c r="D969" i="8"/>
  <c r="D968" i="8"/>
  <c r="D967" i="8"/>
  <c r="D966" i="8"/>
  <c r="D965" i="8"/>
  <c r="D964" i="8"/>
  <c r="D963" i="8"/>
  <c r="D962" i="8"/>
  <c r="D961" i="8"/>
  <c r="D960" i="8"/>
  <c r="D959" i="8"/>
  <c r="D958" i="8"/>
  <c r="D957" i="8"/>
  <c r="D956" i="8"/>
  <c r="D955" i="8"/>
  <c r="D954" i="8"/>
  <c r="D953" i="8"/>
  <c r="D952" i="8"/>
  <c r="D951" i="8"/>
  <c r="D950" i="8"/>
  <c r="D949" i="8"/>
  <c r="D948" i="8"/>
  <c r="D947" i="8"/>
  <c r="D946" i="8"/>
  <c r="D945" i="8"/>
  <c r="D944" i="8"/>
  <c r="D943" i="8"/>
  <c r="D942" i="8"/>
  <c r="D941" i="8"/>
  <c r="D940" i="8"/>
  <c r="D939" i="8"/>
  <c r="D938" i="8"/>
  <c r="D937" i="8"/>
  <c r="D936" i="8"/>
  <c r="D935" i="8"/>
  <c r="D934" i="8"/>
  <c r="D933" i="8"/>
  <c r="D932" i="8"/>
  <c r="D931" i="8"/>
  <c r="D930" i="8"/>
  <c r="D929" i="8"/>
  <c r="D928" i="8"/>
  <c r="D927" i="8"/>
  <c r="D926" i="8"/>
  <c r="D925" i="8"/>
  <c r="D924" i="8"/>
  <c r="D923" i="8"/>
  <c r="D922" i="8"/>
  <c r="D921" i="8"/>
  <c r="D920" i="8"/>
  <c r="D919" i="8"/>
  <c r="D918" i="8"/>
  <c r="D917" i="8"/>
  <c r="D916" i="8"/>
  <c r="D915" i="8"/>
  <c r="D914" i="8"/>
  <c r="D913" i="8"/>
  <c r="D912" i="8"/>
  <c r="D911" i="8"/>
  <c r="D910" i="8"/>
  <c r="D909" i="8"/>
  <c r="D908" i="8"/>
  <c r="D907" i="8"/>
  <c r="D906" i="8"/>
  <c r="D905" i="8"/>
  <c r="D904" i="8"/>
  <c r="D903" i="8"/>
  <c r="D902" i="8"/>
  <c r="D901" i="8"/>
  <c r="D900" i="8"/>
  <c r="D899" i="8"/>
  <c r="D898" i="8"/>
  <c r="D897" i="8"/>
  <c r="D896" i="8"/>
  <c r="D895" i="8"/>
  <c r="D894" i="8"/>
  <c r="D893" i="8"/>
  <c r="D892" i="8"/>
  <c r="D891" i="8"/>
  <c r="D890" i="8"/>
  <c r="D889" i="8"/>
  <c r="D888" i="8"/>
  <c r="D887" i="8"/>
  <c r="D886" i="8"/>
  <c r="D885" i="8"/>
  <c r="D884" i="8"/>
  <c r="D883" i="8"/>
  <c r="D882" i="8"/>
  <c r="D881" i="8"/>
  <c r="D880" i="8"/>
  <c r="D879" i="8"/>
  <c r="D878" i="8"/>
  <c r="D877" i="8"/>
  <c r="D876" i="8"/>
  <c r="D875" i="8"/>
  <c r="D874" i="8"/>
  <c r="D873" i="8"/>
  <c r="D872" i="8"/>
  <c r="D871" i="8"/>
  <c r="D870" i="8"/>
  <c r="D869" i="8"/>
  <c r="D868" i="8"/>
  <c r="D867" i="8"/>
  <c r="D866" i="8"/>
  <c r="D865" i="8"/>
  <c r="D864" i="8"/>
  <c r="D863" i="8"/>
  <c r="D862" i="8"/>
  <c r="D861" i="8"/>
  <c r="D860" i="8"/>
  <c r="D859" i="8"/>
  <c r="D858" i="8"/>
  <c r="D857" i="8"/>
  <c r="D856" i="8"/>
  <c r="D855" i="8"/>
  <c r="D854" i="8"/>
  <c r="D853" i="8"/>
  <c r="D852" i="8"/>
  <c r="D851" i="8"/>
  <c r="D850" i="8"/>
  <c r="D849" i="8"/>
  <c r="D848" i="8"/>
  <c r="D847" i="8"/>
  <c r="D846" i="8"/>
  <c r="D845" i="8"/>
  <c r="D844" i="8"/>
  <c r="D843" i="8"/>
  <c r="D842" i="8"/>
  <c r="D841" i="8"/>
  <c r="D840" i="8"/>
  <c r="D839" i="8"/>
  <c r="D838" i="8"/>
  <c r="D837" i="8"/>
  <c r="D836" i="8"/>
  <c r="D835" i="8"/>
  <c r="D834" i="8"/>
  <c r="D833" i="8"/>
  <c r="D832" i="8"/>
  <c r="D831" i="8"/>
  <c r="D830" i="8"/>
  <c r="D829" i="8"/>
  <c r="D828" i="8"/>
  <c r="D827" i="8"/>
  <c r="D826" i="8"/>
  <c r="D825" i="8"/>
  <c r="D824" i="8"/>
  <c r="D823" i="8"/>
  <c r="D822" i="8"/>
  <c r="D821" i="8"/>
  <c r="D820" i="8"/>
  <c r="D819" i="8"/>
  <c r="D818" i="8"/>
  <c r="D817" i="8"/>
  <c r="D816" i="8"/>
  <c r="D815" i="8"/>
  <c r="D814" i="8"/>
  <c r="D813" i="8"/>
  <c r="D812" i="8"/>
  <c r="D811" i="8"/>
  <c r="D810" i="8"/>
  <c r="D809" i="8"/>
  <c r="D808" i="8"/>
  <c r="D807" i="8"/>
  <c r="D806" i="8"/>
  <c r="D805" i="8"/>
  <c r="D804" i="8"/>
  <c r="D803" i="8"/>
  <c r="D802" i="8"/>
  <c r="D801" i="8"/>
  <c r="D800" i="8"/>
  <c r="D799" i="8"/>
  <c r="D798" i="8"/>
  <c r="D797" i="8"/>
  <c r="D796" i="8"/>
  <c r="D795" i="8"/>
  <c r="D794" i="8"/>
  <c r="D793" i="8"/>
  <c r="D792" i="8"/>
  <c r="D791" i="8"/>
  <c r="D790" i="8"/>
  <c r="D789" i="8"/>
  <c r="D788" i="8"/>
  <c r="D787" i="8"/>
  <c r="D786" i="8"/>
  <c r="D785" i="8"/>
  <c r="D784" i="8"/>
  <c r="D783" i="8"/>
  <c r="D782" i="8"/>
  <c r="D781" i="8"/>
  <c r="D780" i="8"/>
  <c r="D779" i="8"/>
  <c r="D778" i="8"/>
  <c r="D777" i="8"/>
  <c r="D776" i="8"/>
  <c r="D775" i="8"/>
  <c r="D774" i="8"/>
  <c r="D773" i="8"/>
  <c r="D772" i="8"/>
  <c r="D771" i="8"/>
  <c r="D770" i="8"/>
  <c r="D769" i="8"/>
  <c r="D768" i="8"/>
  <c r="D767" i="8"/>
  <c r="D766" i="8"/>
  <c r="D765" i="8"/>
  <c r="D764" i="8"/>
  <c r="D763" i="8"/>
  <c r="D762" i="8"/>
  <c r="D761" i="8"/>
  <c r="D760" i="8"/>
  <c r="D759" i="8"/>
  <c r="D758" i="8"/>
  <c r="D757" i="8"/>
  <c r="D756" i="8"/>
  <c r="D755" i="8"/>
  <c r="D754" i="8"/>
  <c r="D753" i="8"/>
  <c r="D752" i="8"/>
  <c r="D751" i="8"/>
  <c r="D750" i="8"/>
  <c r="D749" i="8"/>
  <c r="D748" i="8"/>
  <c r="D747" i="8"/>
  <c r="D746" i="8"/>
  <c r="D745" i="8"/>
  <c r="D744" i="8"/>
  <c r="D743" i="8"/>
  <c r="D742" i="8"/>
  <c r="D741" i="8"/>
  <c r="D740" i="8"/>
  <c r="D739" i="8"/>
  <c r="D738" i="8"/>
  <c r="D737" i="8"/>
  <c r="D736" i="8"/>
  <c r="D735" i="8"/>
  <c r="D734" i="8"/>
  <c r="D733" i="8"/>
  <c r="D732" i="8"/>
  <c r="D731" i="8"/>
  <c r="D730" i="8"/>
  <c r="D729" i="8"/>
  <c r="D728" i="8"/>
  <c r="D727" i="8"/>
  <c r="D726" i="8"/>
  <c r="D725" i="8"/>
  <c r="D724" i="8"/>
  <c r="D723" i="8"/>
  <c r="D722" i="8"/>
  <c r="D721" i="8"/>
  <c r="D720" i="8"/>
  <c r="D719" i="8"/>
  <c r="D718" i="8"/>
  <c r="D717" i="8"/>
  <c r="D716" i="8"/>
  <c r="D715" i="8"/>
  <c r="D714" i="8"/>
  <c r="D713" i="8"/>
  <c r="D712" i="8"/>
  <c r="D711" i="8"/>
  <c r="D710" i="8"/>
  <c r="D709" i="8"/>
  <c r="D708" i="8"/>
  <c r="D707" i="8"/>
  <c r="D706" i="8"/>
  <c r="D705" i="8"/>
  <c r="D704" i="8"/>
  <c r="D703" i="8"/>
  <c r="D702" i="8"/>
  <c r="D701" i="8"/>
  <c r="D700" i="8"/>
  <c r="D699" i="8"/>
  <c r="D698" i="8"/>
  <c r="D697" i="8"/>
  <c r="D696" i="8"/>
  <c r="D695" i="8"/>
  <c r="D694" i="8"/>
  <c r="D693" i="8"/>
  <c r="D692" i="8"/>
  <c r="D691" i="8"/>
  <c r="D690" i="8"/>
  <c r="D689" i="8"/>
  <c r="D688" i="8"/>
  <c r="D687" i="8"/>
  <c r="D686" i="8"/>
  <c r="D685" i="8"/>
  <c r="D684" i="8"/>
  <c r="D683" i="8"/>
  <c r="D682" i="8"/>
  <c r="D681" i="8"/>
  <c r="D680" i="8"/>
  <c r="D679" i="8"/>
  <c r="D678" i="8"/>
  <c r="D677" i="8"/>
  <c r="D676" i="8"/>
  <c r="D675" i="8"/>
  <c r="D674" i="8"/>
  <c r="D673" i="8"/>
  <c r="D672" i="8"/>
  <c r="D671" i="8"/>
  <c r="D670" i="8"/>
  <c r="D669" i="8"/>
  <c r="D668" i="8"/>
  <c r="D667" i="8"/>
  <c r="D666" i="8"/>
  <c r="D665" i="8"/>
  <c r="D664" i="8"/>
  <c r="D663" i="8"/>
  <c r="D662" i="8"/>
  <c r="D661" i="8"/>
  <c r="D660" i="8"/>
  <c r="D659" i="8"/>
  <c r="D658" i="8"/>
  <c r="D657" i="8"/>
  <c r="D656" i="8"/>
  <c r="D655" i="8"/>
  <c r="D654" i="8"/>
  <c r="D653" i="8"/>
  <c r="D652" i="8"/>
  <c r="D651" i="8"/>
  <c r="D650" i="8"/>
  <c r="D649" i="8"/>
  <c r="D648" i="8"/>
  <c r="D647" i="8"/>
  <c r="D646" i="8"/>
  <c r="D645" i="8"/>
  <c r="D644" i="8"/>
  <c r="D643" i="8"/>
  <c r="D642" i="8"/>
  <c r="D641" i="8"/>
  <c r="D640" i="8"/>
  <c r="D639" i="8"/>
  <c r="D638" i="8"/>
  <c r="D637" i="8"/>
  <c r="D636" i="8"/>
  <c r="D635" i="8"/>
  <c r="D634" i="8"/>
  <c r="D633" i="8"/>
  <c r="D632" i="8"/>
  <c r="D631" i="8"/>
  <c r="D630" i="8"/>
  <c r="D629" i="8"/>
  <c r="D628" i="8"/>
  <c r="D627" i="8"/>
  <c r="D626" i="8"/>
  <c r="D625" i="8"/>
  <c r="D624" i="8"/>
  <c r="D623" i="8"/>
  <c r="D622" i="8"/>
  <c r="D621" i="8"/>
  <c r="D620" i="8"/>
  <c r="D619" i="8"/>
  <c r="D618" i="8"/>
  <c r="D617" i="8"/>
  <c r="D616" i="8"/>
  <c r="D615" i="8"/>
  <c r="D614" i="8"/>
  <c r="D613" i="8"/>
  <c r="D612" i="8"/>
  <c r="D611" i="8"/>
  <c r="D610" i="8"/>
  <c r="D609" i="8"/>
  <c r="D608" i="8"/>
  <c r="D607" i="8"/>
  <c r="D606" i="8"/>
  <c r="D605" i="8"/>
  <c r="D604" i="8"/>
  <c r="D603" i="8"/>
  <c r="D602" i="8"/>
  <c r="D601" i="8"/>
  <c r="D600" i="8"/>
  <c r="D599" i="8"/>
  <c r="D598" i="8"/>
  <c r="D597" i="8"/>
  <c r="D596" i="8"/>
  <c r="D595" i="8"/>
  <c r="D594" i="8"/>
  <c r="D593" i="8"/>
  <c r="D592" i="8"/>
  <c r="D591" i="8"/>
  <c r="D590" i="8"/>
  <c r="D589" i="8"/>
  <c r="D588" i="8"/>
  <c r="D587" i="8"/>
  <c r="D586" i="8"/>
  <c r="D585" i="8"/>
  <c r="D584" i="8"/>
  <c r="D583" i="8"/>
  <c r="D582" i="8"/>
  <c r="D581" i="8"/>
  <c r="D580" i="8"/>
  <c r="D579" i="8"/>
  <c r="D578" i="8"/>
  <c r="D577" i="8"/>
  <c r="D576" i="8"/>
  <c r="D575" i="8"/>
  <c r="D574" i="8"/>
  <c r="D573" i="8"/>
  <c r="D572" i="8"/>
  <c r="D571" i="8"/>
  <c r="D570" i="8"/>
  <c r="D569" i="8"/>
  <c r="D568" i="8"/>
  <c r="D567" i="8"/>
  <c r="D566" i="8"/>
  <c r="D565" i="8"/>
  <c r="D564" i="8"/>
  <c r="D563" i="8"/>
  <c r="D562" i="8"/>
  <c r="D561" i="8"/>
  <c r="D560" i="8"/>
  <c r="D559" i="8"/>
  <c r="D558" i="8"/>
  <c r="D557" i="8"/>
  <c r="D556" i="8"/>
  <c r="D555" i="8"/>
  <c r="D554" i="8"/>
  <c r="D553" i="8"/>
  <c r="D552" i="8"/>
  <c r="D551" i="8"/>
  <c r="D550" i="8"/>
  <c r="D549" i="8"/>
  <c r="D548" i="8"/>
  <c r="D547" i="8"/>
  <c r="D546" i="8"/>
  <c r="D545" i="8"/>
  <c r="D544" i="8"/>
  <c r="D543" i="8"/>
  <c r="D542" i="8"/>
  <c r="D541" i="8"/>
  <c r="D540" i="8"/>
  <c r="D539" i="8"/>
  <c r="D538" i="8"/>
  <c r="D537" i="8"/>
  <c r="D536" i="8"/>
  <c r="D535" i="8"/>
  <c r="D534" i="8"/>
  <c r="D533" i="8"/>
  <c r="D532" i="8"/>
  <c r="D531" i="8"/>
  <c r="D530" i="8"/>
  <c r="D529" i="8"/>
  <c r="D528" i="8"/>
  <c r="D527" i="8"/>
  <c r="D526" i="8"/>
  <c r="D525" i="8"/>
  <c r="D524" i="8"/>
  <c r="D523" i="8"/>
  <c r="D522" i="8"/>
  <c r="D521" i="8"/>
  <c r="D520" i="8"/>
  <c r="D519" i="8"/>
  <c r="D518" i="8"/>
  <c r="D517" i="8"/>
  <c r="D516" i="8"/>
  <c r="D515" i="8"/>
  <c r="D514" i="8"/>
  <c r="D513" i="8"/>
  <c r="D512" i="8"/>
  <c r="D511" i="8"/>
  <c r="D510" i="8"/>
  <c r="D509" i="8"/>
  <c r="D508" i="8"/>
  <c r="D507" i="8"/>
  <c r="D506" i="8"/>
  <c r="D505" i="8"/>
  <c r="D504" i="8"/>
  <c r="D503" i="8"/>
  <c r="D502" i="8"/>
  <c r="D501" i="8"/>
  <c r="D500" i="8"/>
  <c r="D499" i="8"/>
  <c r="D498" i="8"/>
  <c r="D497" i="8"/>
  <c r="D496" i="8"/>
  <c r="D495" i="8"/>
  <c r="D494" i="8"/>
  <c r="D493" i="8"/>
  <c r="D492" i="8"/>
  <c r="D491" i="8"/>
  <c r="D490" i="8"/>
  <c r="D489" i="8"/>
  <c r="D488" i="8"/>
  <c r="D487" i="8"/>
  <c r="D486" i="8"/>
  <c r="D485" i="8"/>
  <c r="D484" i="8"/>
  <c r="D483" i="8"/>
  <c r="D482" i="8"/>
  <c r="D481" i="8"/>
  <c r="D480" i="8"/>
  <c r="D479" i="8"/>
  <c r="D478" i="8"/>
  <c r="D477" i="8"/>
  <c r="D476" i="8"/>
  <c r="D475" i="8"/>
  <c r="D474" i="8"/>
  <c r="D473" i="8"/>
  <c r="D472" i="8"/>
  <c r="D471" i="8"/>
  <c r="D470" i="8"/>
  <c r="D469" i="8"/>
  <c r="D468" i="8"/>
  <c r="D467" i="8"/>
  <c r="D466" i="8"/>
  <c r="D465" i="8"/>
  <c r="D464" i="8"/>
  <c r="D463" i="8"/>
  <c r="D462" i="8"/>
  <c r="D461" i="8"/>
  <c r="D460" i="8"/>
  <c r="D459" i="8"/>
  <c r="D458" i="8"/>
  <c r="D457" i="8"/>
  <c r="D456" i="8"/>
  <c r="D455" i="8"/>
  <c r="D454" i="8"/>
  <c r="D453" i="8"/>
  <c r="D452" i="8"/>
  <c r="D451" i="8"/>
  <c r="D450" i="8"/>
  <c r="D449" i="8"/>
  <c r="D448" i="8"/>
  <c r="D447" i="8"/>
  <c r="D446" i="8"/>
  <c r="D445" i="8"/>
  <c r="D444" i="8"/>
  <c r="D443" i="8"/>
  <c r="D442" i="8"/>
  <c r="D441" i="8"/>
  <c r="D440" i="8"/>
  <c r="D439" i="8"/>
  <c r="D438" i="8"/>
  <c r="D437" i="8"/>
  <c r="D436" i="8"/>
  <c r="D435" i="8"/>
  <c r="D434" i="8"/>
  <c r="D433" i="8"/>
  <c r="D432" i="8"/>
  <c r="D431" i="8"/>
  <c r="D430" i="8"/>
  <c r="D429" i="8"/>
  <c r="D428" i="8"/>
  <c r="D427" i="8"/>
  <c r="D426" i="8"/>
  <c r="D425" i="8"/>
  <c r="D424" i="8"/>
  <c r="D423" i="8"/>
  <c r="D422" i="8"/>
  <c r="D421" i="8"/>
  <c r="D420" i="8"/>
  <c r="D419" i="8"/>
  <c r="D418" i="8"/>
  <c r="D417" i="8"/>
  <c r="D416" i="8"/>
  <c r="D415" i="8"/>
  <c r="D414" i="8"/>
  <c r="D413" i="8"/>
  <c r="D412" i="8"/>
  <c r="D411" i="8"/>
  <c r="D410" i="8"/>
  <c r="D409" i="8"/>
  <c r="D408" i="8"/>
  <c r="D407" i="8"/>
  <c r="D406" i="8"/>
  <c r="D405" i="8"/>
  <c r="D404" i="8"/>
  <c r="D403" i="8"/>
  <c r="D402" i="8"/>
  <c r="D401" i="8"/>
  <c r="D400" i="8"/>
  <c r="D399" i="8"/>
  <c r="D398" i="8"/>
  <c r="D397" i="8"/>
  <c r="D396" i="8"/>
  <c r="D395" i="8"/>
  <c r="D394" i="8"/>
  <c r="D393" i="8"/>
  <c r="D392" i="8"/>
  <c r="D391" i="8"/>
  <c r="D390" i="8"/>
  <c r="D389" i="8"/>
  <c r="D388" i="8"/>
  <c r="D387" i="8"/>
  <c r="D386" i="8"/>
  <c r="D385" i="8"/>
  <c r="D384" i="8"/>
  <c r="D383" i="8"/>
  <c r="D382" i="8"/>
  <c r="D381" i="8"/>
  <c r="D380" i="8"/>
  <c r="D379" i="8"/>
  <c r="D378" i="8"/>
  <c r="D377" i="8"/>
  <c r="D376" i="8"/>
  <c r="D375" i="8"/>
  <c r="D374" i="8"/>
  <c r="D373" i="8"/>
  <c r="D372" i="8"/>
  <c r="D371" i="8"/>
  <c r="D370" i="8"/>
  <c r="D369" i="8"/>
  <c r="D368" i="8"/>
  <c r="D367" i="8"/>
  <c r="D366" i="8"/>
  <c r="D365" i="8"/>
  <c r="D364" i="8"/>
  <c r="D363" i="8"/>
  <c r="D362" i="8"/>
  <c r="D361" i="8"/>
  <c r="D360" i="8"/>
  <c r="D359" i="8"/>
  <c r="D358" i="8"/>
  <c r="D357" i="8"/>
  <c r="D356" i="8"/>
  <c r="D355" i="8"/>
  <c r="D354" i="8"/>
  <c r="D353" i="8"/>
  <c r="D352" i="8"/>
  <c r="D351" i="8"/>
  <c r="D350" i="8"/>
  <c r="D349" i="8"/>
  <c r="D348" i="8"/>
  <c r="D347" i="8"/>
  <c r="D346" i="8"/>
  <c r="D345" i="8"/>
  <c r="D344" i="8"/>
  <c r="D343" i="8"/>
  <c r="D342" i="8"/>
  <c r="D341" i="8"/>
  <c r="D340" i="8"/>
  <c r="D339" i="8"/>
  <c r="D338" i="8"/>
  <c r="D337" i="8"/>
  <c r="D336" i="8"/>
  <c r="D335" i="8"/>
  <c r="D334" i="8"/>
  <c r="D333" i="8"/>
  <c r="D332" i="8"/>
  <c r="D331" i="8"/>
  <c r="D330" i="8"/>
  <c r="D329" i="8"/>
  <c r="D328" i="8"/>
  <c r="D327" i="8"/>
  <c r="D326" i="8"/>
  <c r="D325" i="8"/>
  <c r="D324" i="8"/>
  <c r="D323" i="8"/>
  <c r="D322" i="8"/>
  <c r="D321" i="8"/>
  <c r="D320" i="8"/>
  <c r="D319" i="8"/>
  <c r="D318" i="8"/>
  <c r="D317" i="8"/>
  <c r="D316" i="8"/>
  <c r="D315" i="8"/>
  <c r="D314" i="8"/>
  <c r="D313" i="8"/>
  <c r="D312" i="8"/>
  <c r="D311" i="8"/>
  <c r="D310" i="8"/>
  <c r="D309" i="8"/>
  <c r="D308" i="8"/>
  <c r="D307" i="8"/>
  <c r="D306" i="8"/>
  <c r="D305" i="8"/>
  <c r="D304" i="8"/>
  <c r="D303" i="8"/>
  <c r="D302" i="8"/>
  <c r="D301" i="8"/>
  <c r="D300" i="8"/>
  <c r="D299" i="8"/>
  <c r="D298" i="8"/>
  <c r="D297" i="8"/>
  <c r="D296" i="8"/>
  <c r="D295" i="8"/>
  <c r="D294" i="8"/>
  <c r="D293" i="8"/>
  <c r="D292" i="8"/>
  <c r="D291" i="8"/>
  <c r="D290" i="8"/>
  <c r="D289" i="8"/>
  <c r="D288" i="8"/>
  <c r="D287" i="8"/>
  <c r="D286" i="8"/>
  <c r="D285" i="8"/>
  <c r="D284" i="8"/>
  <c r="D283" i="8"/>
  <c r="D282" i="8"/>
  <c r="D281" i="8"/>
  <c r="D280" i="8"/>
  <c r="D279" i="8"/>
  <c r="D278" i="8"/>
  <c r="D277" i="8"/>
  <c r="D276" i="8"/>
  <c r="D275" i="8"/>
  <c r="D274" i="8"/>
  <c r="D273" i="8"/>
  <c r="D272" i="8"/>
  <c r="D271" i="8"/>
  <c r="D270" i="8"/>
  <c r="D269" i="8"/>
  <c r="D268" i="8"/>
  <c r="D267" i="8"/>
  <c r="D266" i="8"/>
  <c r="D265" i="8"/>
  <c r="D264" i="8"/>
  <c r="D263" i="8"/>
  <c r="D262" i="8"/>
  <c r="D261" i="8"/>
  <c r="D260" i="8"/>
  <c r="D259" i="8"/>
  <c r="D258" i="8"/>
  <c r="D257" i="8"/>
  <c r="D256" i="8"/>
  <c r="D255" i="8"/>
  <c r="D254" i="8"/>
  <c r="D253" i="8"/>
  <c r="D252" i="8"/>
  <c r="D251" i="8"/>
  <c r="D250" i="8"/>
  <c r="D249" i="8"/>
  <c r="D248" i="8"/>
  <c r="D247" i="8"/>
  <c r="D246" i="8"/>
  <c r="D245" i="8"/>
  <c r="D244" i="8"/>
  <c r="D243" i="8"/>
  <c r="D242" i="8"/>
  <c r="D241" i="8"/>
  <c r="D240" i="8"/>
  <c r="D239" i="8"/>
  <c r="D238" i="8"/>
  <c r="D237" i="8"/>
  <c r="D236" i="8"/>
  <c r="D235" i="8"/>
  <c r="D234" i="8"/>
  <c r="D233" i="8"/>
  <c r="D232" i="8"/>
  <c r="D231" i="8"/>
  <c r="D230" i="8"/>
  <c r="D229" i="8"/>
  <c r="D228" i="8"/>
  <c r="D227" i="8"/>
  <c r="D226" i="8"/>
  <c r="D225" i="8"/>
  <c r="D224" i="8"/>
  <c r="D223" i="8"/>
  <c r="D222" i="8"/>
  <c r="D221" i="8"/>
  <c r="D220" i="8"/>
  <c r="D219" i="8"/>
  <c r="D218" i="8"/>
  <c r="D217" i="8"/>
  <c r="D216" i="8"/>
  <c r="D215" i="8"/>
  <c r="D214" i="8"/>
  <c r="D213" i="8"/>
  <c r="D212" i="8"/>
  <c r="D211" i="8"/>
  <c r="D210" i="8"/>
  <c r="D209" i="8"/>
  <c r="D208" i="8"/>
  <c r="D207" i="8"/>
  <c r="D206" i="8"/>
  <c r="D205" i="8"/>
  <c r="D204" i="8"/>
  <c r="D203" i="8"/>
  <c r="D202" i="8"/>
  <c r="D201" i="8"/>
  <c r="D200" i="8"/>
  <c r="D199" i="8"/>
  <c r="D198" i="8"/>
  <c r="D197" i="8"/>
  <c r="D196" i="8"/>
  <c r="D195" i="8"/>
  <c r="D194" i="8"/>
  <c r="D193" i="8"/>
  <c r="D192" i="8"/>
  <c r="D191" i="8"/>
  <c r="D190" i="8"/>
  <c r="D189" i="8"/>
  <c r="D188" i="8"/>
  <c r="D187" i="8"/>
  <c r="D186" i="8"/>
  <c r="D185" i="8"/>
  <c r="D184" i="8"/>
  <c r="D183" i="8"/>
  <c r="D182" i="8"/>
  <c r="D181" i="8"/>
  <c r="D180" i="8"/>
  <c r="D179" i="8"/>
  <c r="D178" i="8"/>
  <c r="D177" i="8"/>
  <c r="D176" i="8"/>
  <c r="D175" i="8"/>
  <c r="D174" i="8"/>
  <c r="D173" i="8"/>
  <c r="D172" i="8"/>
  <c r="D171" i="8"/>
  <c r="D170" i="8"/>
  <c r="D169" i="8"/>
  <c r="D168" i="8"/>
  <c r="D167" i="8"/>
  <c r="D166" i="8"/>
  <c r="D165" i="8"/>
  <c r="D164" i="8"/>
  <c r="D163" i="8"/>
  <c r="D162" i="8"/>
  <c r="D161" i="8"/>
  <c r="D160" i="8"/>
  <c r="D159" i="8"/>
  <c r="D158" i="8"/>
  <c r="D157" i="8"/>
  <c r="D156" i="8"/>
  <c r="D155" i="8"/>
  <c r="D154" i="8"/>
  <c r="D153" i="8"/>
  <c r="D152" i="8"/>
  <c r="D151" i="8"/>
  <c r="D150" i="8"/>
  <c r="D149" i="8"/>
  <c r="D148" i="8"/>
  <c r="D147" i="8"/>
  <c r="D146" i="8"/>
  <c r="D145" i="8"/>
  <c r="D144" i="8"/>
  <c r="D143" i="8"/>
  <c r="D142" i="8"/>
  <c r="D141" i="8"/>
  <c r="D140" i="8"/>
  <c r="D139" i="8"/>
  <c r="D138" i="8"/>
  <c r="D137" i="8"/>
  <c r="D136" i="8"/>
  <c r="D135" i="8"/>
  <c r="D134" i="8"/>
  <c r="D133" i="8"/>
  <c r="D132" i="8"/>
  <c r="D131" i="8"/>
  <c r="D130" i="8"/>
  <c r="D129" i="8"/>
  <c r="D128" i="8"/>
  <c r="D127" i="8"/>
  <c r="D126" i="8"/>
  <c r="D125" i="8"/>
  <c r="D124" i="8"/>
  <c r="D123" i="8"/>
  <c r="D122" i="8"/>
  <c r="D121" i="8"/>
  <c r="D120" i="8"/>
  <c r="D119" i="8"/>
  <c r="D118" i="8"/>
  <c r="D117" i="8"/>
  <c r="D116" i="8"/>
  <c r="D115" i="8"/>
  <c r="D114" i="8"/>
  <c r="D113" i="8"/>
  <c r="D112" i="8"/>
  <c r="D111" i="8"/>
  <c r="D110" i="8"/>
  <c r="D109" i="8"/>
  <c r="D108" i="8"/>
  <c r="D107" i="8"/>
  <c r="D106" i="8"/>
  <c r="D105" i="8"/>
  <c r="D104" i="8"/>
  <c r="D103" i="8"/>
  <c r="D102" i="8"/>
  <c r="D101" i="8"/>
  <c r="D100" i="8"/>
  <c r="D99" i="8"/>
  <c r="D98" i="8"/>
  <c r="D97" i="8"/>
  <c r="D96" i="8"/>
  <c r="D95" i="8"/>
  <c r="D94" i="8"/>
  <c r="D93" i="8"/>
  <c r="D92" i="8"/>
  <c r="D91" i="8"/>
  <c r="D90" i="8"/>
  <c r="D89" i="8"/>
  <c r="D88" i="8"/>
  <c r="D87" i="8"/>
  <c r="D86" i="8"/>
  <c r="D85" i="8"/>
  <c r="D84" i="8"/>
  <c r="D83" i="8"/>
  <c r="D82" i="8"/>
  <c r="D81" i="8"/>
  <c r="D80" i="8"/>
  <c r="D79" i="8"/>
  <c r="D78" i="8"/>
  <c r="D77" i="8"/>
  <c r="D76" i="8"/>
  <c r="D75" i="8"/>
  <c r="D74" i="8"/>
  <c r="D73" i="8"/>
  <c r="D72" i="8"/>
  <c r="D71" i="8"/>
  <c r="D70" i="8"/>
  <c r="D69" i="8"/>
  <c r="D68" i="8"/>
  <c r="D67" i="8"/>
  <c r="D66" i="8"/>
  <c r="D65" i="8"/>
  <c r="D64" i="8"/>
  <c r="D63" i="8"/>
  <c r="D62" i="8"/>
  <c r="D61" i="8"/>
  <c r="D60" i="8"/>
  <c r="D59" i="8"/>
  <c r="D58" i="8"/>
  <c r="D57" i="8"/>
  <c r="D56" i="8"/>
  <c r="D55" i="8"/>
  <c r="D54" i="8"/>
  <c r="D53" i="8"/>
  <c r="D52" i="8"/>
  <c r="D51" i="8"/>
  <c r="D50" i="8"/>
  <c r="D49" i="8"/>
  <c r="D48" i="8"/>
  <c r="D47" i="8"/>
  <c r="D46" i="8"/>
  <c r="D45" i="8"/>
  <c r="D44" i="8"/>
  <c r="D43" i="8"/>
  <c r="D42" i="8"/>
  <c r="D41" i="8"/>
  <c r="D40" i="8"/>
  <c r="D39" i="8"/>
  <c r="D38" i="8"/>
  <c r="D37" i="8"/>
  <c r="D36" i="8"/>
  <c r="D35" i="8"/>
  <c r="D34" i="8"/>
  <c r="D33" i="8"/>
  <c r="D32" i="8"/>
  <c r="D31" i="8"/>
  <c r="D30" i="8"/>
  <c r="D29" i="8"/>
  <c r="D28" i="8"/>
  <c r="D27" i="8"/>
  <c r="D26" i="8"/>
  <c r="D25" i="8"/>
  <c r="D24" i="8"/>
  <c r="D23" i="8"/>
  <c r="D22" i="8"/>
  <c r="D21" i="8"/>
  <c r="D20" i="8"/>
  <c r="D19" i="8"/>
  <c r="D18" i="8"/>
  <c r="D17" i="8"/>
  <c r="D16" i="8"/>
  <c r="D15" i="8"/>
  <c r="D14" i="8"/>
  <c r="D13" i="8"/>
  <c r="D12" i="8"/>
  <c r="D11" i="8"/>
  <c r="D10" i="8"/>
  <c r="D9" i="8"/>
  <c r="D8" i="8"/>
  <c r="D7" i="8"/>
  <c r="D6" i="8"/>
  <c r="D5" i="8"/>
  <c r="D4" i="8"/>
  <c r="G2458" i="6" l="1"/>
  <c r="C2458" i="6"/>
  <c r="J29" i="5" l="1"/>
  <c r="J66" i="5"/>
  <c r="J86" i="5"/>
  <c r="M81" i="5" l="1"/>
  <c r="J80" i="5" l="1"/>
  <c r="G2438" i="6" l="1"/>
  <c r="G2439" i="6"/>
  <c r="G2440" i="6"/>
  <c r="G2441" i="6"/>
  <c r="G2442" i="6"/>
  <c r="G2443" i="6"/>
  <c r="G2444" i="6"/>
  <c r="G2445" i="6"/>
  <c r="G2446" i="6"/>
  <c r="L35" i="10" l="1"/>
  <c r="O33" i="10" l="1"/>
  <c r="K38" i="10"/>
  <c r="J38" i="10" l="1"/>
  <c r="O34" i="10" l="1"/>
  <c r="G2433" i="6" l="1"/>
  <c r="G2432" i="6"/>
  <c r="E63" i="5" l="1"/>
  <c r="H63" i="5" s="1"/>
  <c r="D63" i="5" l="1"/>
  <c r="J63" i="5"/>
  <c r="E134" i="4" l="1"/>
  <c r="D134" i="4" l="1"/>
  <c r="H134" i="4"/>
  <c r="I135" i="4"/>
  <c r="H135" i="4"/>
  <c r="I133" i="4"/>
  <c r="I129" i="4"/>
  <c r="I128" i="4"/>
  <c r="I93" i="4"/>
  <c r="I90" i="4"/>
  <c r="I87" i="4"/>
  <c r="I81" i="4"/>
  <c r="I80" i="4"/>
  <c r="I73" i="4"/>
  <c r="I69" i="4"/>
  <c r="I34" i="4"/>
  <c r="I11" i="4"/>
  <c r="I91" i="4" l="1"/>
  <c r="I4" i="4"/>
  <c r="G2437" i="6"/>
  <c r="C2445" i="6" l="1"/>
  <c r="L38" i="10" l="1"/>
  <c r="M38" i="10"/>
  <c r="N38" i="10"/>
  <c r="G2436" i="6" l="1"/>
  <c r="C2436" i="6" l="1"/>
  <c r="C32" i="10" l="1"/>
  <c r="C30" i="10"/>
  <c r="O30" i="10" s="1"/>
  <c r="D38" i="10"/>
  <c r="C38" i="10"/>
  <c r="O35" i="10" l="1"/>
  <c r="O32" i="10"/>
  <c r="G2434" i="6" l="1"/>
  <c r="G2435" i="6"/>
  <c r="C2435" i="6" l="1"/>
  <c r="B9" i="9" l="1"/>
  <c r="N17" i="10" l="1"/>
  <c r="M17" i="10"/>
  <c r="L17" i="10"/>
  <c r="N15" i="10"/>
  <c r="M15" i="10"/>
  <c r="L15" i="10"/>
  <c r="G2430" i="6"/>
  <c r="G2431" i="6"/>
  <c r="N19" i="10" l="1"/>
  <c r="N12" i="10"/>
  <c r="M12" i="10"/>
  <c r="L12" i="10"/>
  <c r="K12" i="10"/>
  <c r="E12" i="10"/>
  <c r="D12" i="10"/>
  <c r="C12" i="10"/>
  <c r="H12" i="10"/>
  <c r="O11" i="10"/>
  <c r="D3" i="8" l="1"/>
  <c r="G2421" i="6" l="1"/>
  <c r="G2422" i="6"/>
  <c r="G2423" i="6"/>
  <c r="G2424" i="6"/>
  <c r="G2425" i="6"/>
  <c r="G2426" i="6"/>
  <c r="G2427" i="6"/>
  <c r="I134" i="4" l="1"/>
  <c r="M19" i="10" l="1"/>
  <c r="L21" i="9" l="1"/>
  <c r="N3" i="9" l="1"/>
  <c r="G2396" i="6"/>
  <c r="G2369" i="6"/>
  <c r="G2361" i="6"/>
  <c r="G2429" i="6"/>
  <c r="G2428" i="6"/>
  <c r="G2417" i="6" l="1"/>
  <c r="K21" i="9" l="1"/>
  <c r="N21" i="9"/>
  <c r="M21" i="9"/>
  <c r="D21" i="9"/>
  <c r="C21" i="9"/>
  <c r="B21" i="9"/>
  <c r="G2418" i="6" l="1"/>
  <c r="G2419" i="6"/>
  <c r="G2420" i="6"/>
  <c r="J21" i="9" l="1"/>
  <c r="K17" i="10" l="1"/>
  <c r="J17" i="10"/>
  <c r="I17" i="10"/>
  <c r="I19" i="10" s="1"/>
  <c r="K15" i="10"/>
  <c r="J15" i="10"/>
  <c r="J19" i="10" s="1"/>
  <c r="G3" i="6" l="1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2001" i="6"/>
  <c r="G2002" i="6"/>
  <c r="G2003" i="6"/>
  <c r="G2004" i="6"/>
  <c r="G2005" i="6"/>
  <c r="G2006" i="6"/>
  <c r="G2007" i="6"/>
  <c r="G2008" i="6"/>
  <c r="G2009" i="6"/>
  <c r="G2010" i="6"/>
  <c r="G2011" i="6"/>
  <c r="G2012" i="6"/>
  <c r="G2013" i="6"/>
  <c r="G2014" i="6"/>
  <c r="G2015" i="6"/>
  <c r="G2016" i="6"/>
  <c r="G2017" i="6"/>
  <c r="G2018" i="6"/>
  <c r="G2019" i="6"/>
  <c r="G2020" i="6"/>
  <c r="G2021" i="6"/>
  <c r="G2022" i="6"/>
  <c r="G2023" i="6"/>
  <c r="G2024" i="6"/>
  <c r="G2025" i="6"/>
  <c r="G2026" i="6"/>
  <c r="G2027" i="6"/>
  <c r="G2028" i="6"/>
  <c r="G2029" i="6"/>
  <c r="G2030" i="6"/>
  <c r="G2031" i="6"/>
  <c r="G2032" i="6"/>
  <c r="G2033" i="6"/>
  <c r="G2034" i="6"/>
  <c r="G2035" i="6"/>
  <c r="G2036" i="6"/>
  <c r="G2037" i="6"/>
  <c r="G2038" i="6"/>
  <c r="G2039" i="6"/>
  <c r="G2040" i="6"/>
  <c r="G2041" i="6"/>
  <c r="G2042" i="6"/>
  <c r="G2043" i="6"/>
  <c r="G2044" i="6"/>
  <c r="G2045" i="6"/>
  <c r="G2046" i="6"/>
  <c r="G2047" i="6"/>
  <c r="G2048" i="6"/>
  <c r="G2049" i="6"/>
  <c r="G2050" i="6"/>
  <c r="G2051" i="6"/>
  <c r="G2052" i="6"/>
  <c r="G2053" i="6"/>
  <c r="G2054" i="6"/>
  <c r="G2055" i="6"/>
  <c r="G2056" i="6"/>
  <c r="G2057" i="6"/>
  <c r="G2058" i="6"/>
  <c r="G2059" i="6"/>
  <c r="G2060" i="6"/>
  <c r="G2061" i="6"/>
  <c r="G2062" i="6"/>
  <c r="G2063" i="6"/>
  <c r="G2064" i="6"/>
  <c r="G2065" i="6"/>
  <c r="G2066" i="6"/>
  <c r="G2067" i="6"/>
  <c r="G2068" i="6"/>
  <c r="G2069" i="6"/>
  <c r="G2070" i="6"/>
  <c r="G2071" i="6"/>
  <c r="G2072" i="6"/>
  <c r="G2073" i="6"/>
  <c r="G2074" i="6"/>
  <c r="G2075" i="6"/>
  <c r="G2076" i="6"/>
  <c r="G2077" i="6"/>
  <c r="G2078" i="6"/>
  <c r="G2079" i="6"/>
  <c r="G2080" i="6"/>
  <c r="G2081" i="6"/>
  <c r="G2082" i="6"/>
  <c r="G2083" i="6"/>
  <c r="G2084" i="6"/>
  <c r="G2085" i="6"/>
  <c r="G2086" i="6"/>
  <c r="G2087" i="6"/>
  <c r="G2088" i="6"/>
  <c r="G2089" i="6"/>
  <c r="G2090" i="6"/>
  <c r="G2091" i="6"/>
  <c r="G2092" i="6"/>
  <c r="G2093" i="6"/>
  <c r="G2094" i="6"/>
  <c r="G2095" i="6"/>
  <c r="G2096" i="6"/>
  <c r="G2097" i="6"/>
  <c r="G2098" i="6"/>
  <c r="G2099" i="6"/>
  <c r="G2100" i="6"/>
  <c r="G2101" i="6"/>
  <c r="G2102" i="6"/>
  <c r="G2103" i="6"/>
  <c r="G2104" i="6"/>
  <c r="G2105" i="6"/>
  <c r="G2106" i="6"/>
  <c r="G2107" i="6"/>
  <c r="G2108" i="6"/>
  <c r="G2109" i="6"/>
  <c r="G2110" i="6"/>
  <c r="G2111" i="6"/>
  <c r="G2112" i="6"/>
  <c r="G2113" i="6"/>
  <c r="G2114" i="6"/>
  <c r="G2115" i="6"/>
  <c r="G2116" i="6"/>
  <c r="G2117" i="6"/>
  <c r="G2118" i="6"/>
  <c r="G2119" i="6"/>
  <c r="G2120" i="6"/>
  <c r="G2121" i="6"/>
  <c r="G2122" i="6"/>
  <c r="G2123" i="6"/>
  <c r="G2124" i="6"/>
  <c r="G2125" i="6"/>
  <c r="G2126" i="6"/>
  <c r="G2127" i="6"/>
  <c r="G2128" i="6"/>
  <c r="G2129" i="6"/>
  <c r="G2130" i="6"/>
  <c r="G2131" i="6"/>
  <c r="G2132" i="6"/>
  <c r="G2133" i="6"/>
  <c r="G2134" i="6"/>
  <c r="G2135" i="6"/>
  <c r="G2136" i="6"/>
  <c r="G2137" i="6"/>
  <c r="G2138" i="6"/>
  <c r="G2139" i="6"/>
  <c r="G2140" i="6"/>
  <c r="G2141" i="6"/>
  <c r="G2142" i="6"/>
  <c r="G2143" i="6"/>
  <c r="G2144" i="6"/>
  <c r="G2145" i="6"/>
  <c r="G2146" i="6"/>
  <c r="G2147" i="6"/>
  <c r="G2148" i="6"/>
  <c r="G2149" i="6"/>
  <c r="G2150" i="6"/>
  <c r="G2151" i="6"/>
  <c r="G2152" i="6"/>
  <c r="G2153" i="6"/>
  <c r="G2154" i="6"/>
  <c r="G2155" i="6"/>
  <c r="G2156" i="6"/>
  <c r="G2157" i="6"/>
  <c r="G2158" i="6"/>
  <c r="G2159" i="6"/>
  <c r="G2160" i="6"/>
  <c r="G2161" i="6"/>
  <c r="G2162" i="6"/>
  <c r="G2163" i="6"/>
  <c r="G2164" i="6"/>
  <c r="G2165" i="6"/>
  <c r="G2166" i="6"/>
  <c r="G2167" i="6"/>
  <c r="G2168" i="6"/>
  <c r="G2169" i="6"/>
  <c r="G2170" i="6"/>
  <c r="G2171" i="6"/>
  <c r="G2172" i="6"/>
  <c r="G2173" i="6"/>
  <c r="G2174" i="6"/>
  <c r="G2175" i="6"/>
  <c r="G2176" i="6"/>
  <c r="G2177" i="6"/>
  <c r="G2178" i="6"/>
  <c r="G2179" i="6"/>
  <c r="G2180" i="6"/>
  <c r="G2181" i="6"/>
  <c r="G2182" i="6"/>
  <c r="G2183" i="6"/>
  <c r="G2184" i="6"/>
  <c r="G2185" i="6"/>
  <c r="G2186" i="6"/>
  <c r="G2187" i="6"/>
  <c r="G2188" i="6"/>
  <c r="G2189" i="6"/>
  <c r="G2190" i="6"/>
  <c r="G2191" i="6"/>
  <c r="G2192" i="6"/>
  <c r="G2193" i="6"/>
  <c r="G2194" i="6"/>
  <c r="G2195" i="6"/>
  <c r="G2196" i="6"/>
  <c r="G2197" i="6"/>
  <c r="G2198" i="6"/>
  <c r="G2199" i="6"/>
  <c r="G2200" i="6"/>
  <c r="G2201" i="6"/>
  <c r="G2202" i="6"/>
  <c r="G2203" i="6"/>
  <c r="G2204" i="6"/>
  <c r="G2205" i="6"/>
  <c r="G2206" i="6"/>
  <c r="G2207" i="6"/>
  <c r="G2208" i="6"/>
  <c r="G2209" i="6"/>
  <c r="G2210" i="6"/>
  <c r="G2211" i="6"/>
  <c r="G2212" i="6"/>
  <c r="G2213" i="6"/>
  <c r="G2214" i="6"/>
  <c r="G2215" i="6"/>
  <c r="G2216" i="6"/>
  <c r="G2217" i="6"/>
  <c r="G2218" i="6"/>
  <c r="G2219" i="6"/>
  <c r="G2220" i="6"/>
  <c r="G2221" i="6"/>
  <c r="G2222" i="6"/>
  <c r="G2223" i="6"/>
  <c r="G2224" i="6"/>
  <c r="G2225" i="6"/>
  <c r="G2226" i="6"/>
  <c r="G2227" i="6"/>
  <c r="G2228" i="6"/>
  <c r="G2229" i="6"/>
  <c r="G2230" i="6"/>
  <c r="G2231" i="6"/>
  <c r="G2232" i="6"/>
  <c r="G2233" i="6"/>
  <c r="G2234" i="6"/>
  <c r="G2235" i="6"/>
  <c r="G2237" i="6"/>
  <c r="G2238" i="6"/>
  <c r="G2239" i="6"/>
  <c r="G2240" i="6"/>
  <c r="G2241" i="6"/>
  <c r="G2242" i="6"/>
  <c r="G2243" i="6"/>
  <c r="G2244" i="6"/>
  <c r="G2245" i="6"/>
  <c r="G2246" i="6"/>
  <c r="G2247" i="6"/>
  <c r="G2248" i="6"/>
  <c r="G2249" i="6"/>
  <c r="G2250" i="6"/>
  <c r="G2251" i="6"/>
  <c r="G2252" i="6"/>
  <c r="G2253" i="6"/>
  <c r="G2254" i="6"/>
  <c r="G2255" i="6"/>
  <c r="G2256" i="6"/>
  <c r="G2257" i="6"/>
  <c r="G2258" i="6"/>
  <c r="G2259" i="6"/>
  <c r="G2260" i="6"/>
  <c r="G2261" i="6"/>
  <c r="G2262" i="6"/>
  <c r="G2263" i="6"/>
  <c r="G2264" i="6"/>
  <c r="G2265" i="6"/>
  <c r="G2266" i="6"/>
  <c r="G2267" i="6"/>
  <c r="G2268" i="6"/>
  <c r="G2269" i="6"/>
  <c r="G2270" i="6"/>
  <c r="G2271" i="6"/>
  <c r="G2272" i="6"/>
  <c r="G2273" i="6"/>
  <c r="G2274" i="6"/>
  <c r="G2275" i="6"/>
  <c r="G2276" i="6"/>
  <c r="G2277" i="6"/>
  <c r="G2278" i="6"/>
  <c r="G2279" i="6"/>
  <c r="G2280" i="6"/>
  <c r="G2281" i="6"/>
  <c r="G2282" i="6"/>
  <c r="G2283" i="6"/>
  <c r="G2284" i="6"/>
  <c r="G2285" i="6"/>
  <c r="G2286" i="6"/>
  <c r="G2287" i="6"/>
  <c r="G2289" i="6"/>
  <c r="G2290" i="6"/>
  <c r="G2291" i="6"/>
  <c r="G2292" i="6"/>
  <c r="G2293" i="6"/>
  <c r="G2294" i="6"/>
  <c r="G2295" i="6"/>
  <c r="G2296" i="6"/>
  <c r="G2297" i="6"/>
  <c r="G2298" i="6"/>
  <c r="G2299" i="6"/>
  <c r="G2300" i="6"/>
  <c r="G2301" i="6"/>
  <c r="G2302" i="6"/>
  <c r="G2303" i="6"/>
  <c r="G2304" i="6"/>
  <c r="G2305" i="6"/>
  <c r="G2306" i="6"/>
  <c r="G2307" i="6"/>
  <c r="G2308" i="6"/>
  <c r="G2309" i="6"/>
  <c r="G2310" i="6"/>
  <c r="G2311" i="6"/>
  <c r="G2312" i="6"/>
  <c r="G2313" i="6"/>
  <c r="G2314" i="6"/>
  <c r="G2315" i="6"/>
  <c r="G2316" i="6"/>
  <c r="G2317" i="6"/>
  <c r="G2318" i="6"/>
  <c r="G2319" i="6"/>
  <c r="G2320" i="6"/>
  <c r="G2321" i="6"/>
  <c r="G2322" i="6"/>
  <c r="G2323" i="6"/>
  <c r="G2324" i="6"/>
  <c r="G2325" i="6"/>
  <c r="G2326" i="6"/>
  <c r="G2327" i="6"/>
  <c r="G2328" i="6"/>
  <c r="G2329" i="6"/>
  <c r="G2330" i="6"/>
  <c r="G2331" i="6"/>
  <c r="G2332" i="6"/>
  <c r="G2333" i="6"/>
  <c r="G2334" i="6"/>
  <c r="G2335" i="6"/>
  <c r="G2336" i="6"/>
  <c r="G2337" i="6"/>
  <c r="G2338" i="6"/>
  <c r="G2339" i="6"/>
  <c r="G2340" i="6"/>
  <c r="G2341" i="6"/>
  <c r="G2342" i="6"/>
  <c r="G2343" i="6"/>
  <c r="G2344" i="6"/>
  <c r="G2345" i="6"/>
  <c r="G2346" i="6"/>
  <c r="G2347" i="6"/>
  <c r="G2348" i="6"/>
  <c r="G2349" i="6"/>
  <c r="G2350" i="6"/>
  <c r="G2351" i="6"/>
  <c r="G2352" i="6"/>
  <c r="G2353" i="6"/>
  <c r="G2354" i="6"/>
  <c r="G2355" i="6"/>
  <c r="G2356" i="6"/>
  <c r="G2357" i="6"/>
  <c r="G2358" i="6"/>
  <c r="G2359" i="6"/>
  <c r="G2360" i="6"/>
  <c r="G2362" i="6"/>
  <c r="G2363" i="6"/>
  <c r="G2364" i="6"/>
  <c r="G2365" i="6"/>
  <c r="G2366" i="6"/>
  <c r="G2367" i="6"/>
  <c r="G2368" i="6"/>
  <c r="G2371" i="6"/>
  <c r="G2372" i="6"/>
  <c r="G2373" i="6"/>
  <c r="G2374" i="6"/>
  <c r="G2375" i="6"/>
  <c r="G2376" i="6"/>
  <c r="G2377" i="6"/>
  <c r="G2378" i="6"/>
  <c r="G2379" i="6"/>
  <c r="G2380" i="6"/>
  <c r="G2381" i="6"/>
  <c r="G2382" i="6"/>
  <c r="G2383" i="6"/>
  <c r="G2384" i="6"/>
  <c r="G2385" i="6"/>
  <c r="G2386" i="6"/>
  <c r="G2387" i="6"/>
  <c r="G2388" i="6"/>
  <c r="G2389" i="6"/>
  <c r="G2390" i="6"/>
  <c r="G2391" i="6"/>
  <c r="G2392" i="6"/>
  <c r="G2393" i="6"/>
  <c r="G2394" i="6"/>
  <c r="G2395" i="6"/>
  <c r="G2397" i="6"/>
  <c r="G2398" i="6"/>
  <c r="G2399" i="6"/>
  <c r="G2400" i="6"/>
  <c r="G2401" i="6"/>
  <c r="G2402" i="6"/>
  <c r="G2403" i="6"/>
  <c r="G2404" i="6"/>
  <c r="G2405" i="6"/>
  <c r="G2406" i="6"/>
  <c r="G2407" i="6"/>
  <c r="G2408" i="6"/>
  <c r="G2409" i="6"/>
  <c r="G2410" i="6"/>
  <c r="G2411" i="6"/>
  <c r="G2412" i="6"/>
  <c r="G2413" i="6"/>
  <c r="G2414" i="6"/>
  <c r="G2415" i="6"/>
  <c r="G2416" i="6"/>
  <c r="E2" i="6"/>
  <c r="E2585" i="6" s="1"/>
  <c r="G2" i="6" l="1"/>
  <c r="G2370" i="6"/>
  <c r="G2236" i="6"/>
  <c r="G2288" i="6"/>
  <c r="G2585" i="6" l="1"/>
  <c r="C2251" i="6" l="1"/>
  <c r="C2258" i="6"/>
  <c r="C2242" i="6"/>
  <c r="C2226" i="6"/>
  <c r="C2257" i="6"/>
  <c r="C2249" i="6"/>
  <c r="C1225" i="6"/>
  <c r="C1113" i="6"/>
  <c r="C2264" i="6"/>
  <c r="C2248" i="6"/>
  <c r="C1976" i="6"/>
  <c r="C1760" i="6"/>
  <c r="C1224" i="6"/>
  <c r="C1222" i="6"/>
  <c r="C366" i="6"/>
  <c r="C270" i="6"/>
  <c r="C2243" i="6"/>
  <c r="C2246" i="6"/>
  <c r="C2245" i="6"/>
  <c r="C2259" i="6"/>
  <c r="C2263" i="6"/>
  <c r="C2247" i="6"/>
  <c r="C1223" i="6"/>
  <c r="C2252" i="6"/>
  <c r="C2244" i="6"/>
  <c r="C2108" i="6"/>
  <c r="C1772" i="6"/>
  <c r="C284" i="6"/>
  <c r="C1771" i="6"/>
  <c r="C2250" i="6"/>
  <c r="C1770" i="6"/>
  <c r="C1226" i="6"/>
  <c r="D54" i="4" l="1"/>
  <c r="C2368" i="6" l="1"/>
  <c r="C2240" i="6"/>
  <c r="C1606" i="6"/>
  <c r="C1445" i="6"/>
  <c r="C1231" i="6"/>
  <c r="C364" i="6"/>
  <c r="C1773" i="6"/>
  <c r="C361" i="6"/>
  <c r="C295" i="6"/>
  <c r="C344" i="6"/>
  <c r="C1049" i="6"/>
  <c r="C267" i="6"/>
  <c r="C1693" i="6"/>
  <c r="C243" i="6"/>
  <c r="C298" i="6"/>
  <c r="C2110" i="6"/>
  <c r="C2192" i="6"/>
  <c r="C2197" i="6"/>
  <c r="C1437" i="6"/>
  <c r="C263" i="6"/>
  <c r="C1548" i="6"/>
  <c r="C328" i="6"/>
  <c r="C1992" i="6"/>
  <c r="C266" i="6"/>
  <c r="C264" i="6"/>
  <c r="C1802" i="6"/>
  <c r="C297" i="6"/>
  <c r="C1553" i="6"/>
  <c r="C2004" i="6"/>
  <c r="C1970" i="6"/>
  <c r="C1286" i="6"/>
  <c r="C248" i="6"/>
  <c r="C1353" i="6"/>
  <c r="C252" i="6"/>
  <c r="C262" i="6"/>
  <c r="C260" i="6"/>
  <c r="C255" i="6"/>
  <c r="C259" i="6"/>
  <c r="C273" i="6"/>
  <c r="C257" i="6"/>
  <c r="C251" i="6"/>
  <c r="C1668" i="6"/>
  <c r="C1150" i="6"/>
  <c r="C1091" i="6"/>
  <c r="C246" i="6"/>
  <c r="C187" i="6"/>
  <c r="C326" i="6"/>
  <c r="C1799" i="6"/>
  <c r="C1361" i="6"/>
  <c r="C253" i="6"/>
  <c r="C269" i="6"/>
  <c r="C244" i="6"/>
  <c r="C1843" i="6"/>
  <c r="C256" i="6"/>
  <c r="C2101" i="6"/>
  <c r="C2066" i="6"/>
  <c r="C2074" i="6"/>
  <c r="C258" i="6"/>
  <c r="C254" i="6"/>
  <c r="C1929" i="6"/>
  <c r="C1642" i="6"/>
  <c r="C1667" i="6"/>
  <c r="C365" i="6"/>
  <c r="C245" i="6"/>
  <c r="C2366" i="6"/>
  <c r="C2188" i="6"/>
  <c r="C2270" i="6"/>
  <c r="C1997" i="6"/>
  <c r="C2007" i="6"/>
  <c r="C1093" i="6"/>
  <c r="C1571" i="6"/>
  <c r="C1256" i="6"/>
  <c r="C261" i="6"/>
  <c r="C215" i="6"/>
  <c r="C2113" i="6"/>
  <c r="C1369" i="6"/>
  <c r="C1766" i="6"/>
  <c r="C217" i="6"/>
  <c r="C1501" i="6"/>
  <c r="C1441" i="6"/>
  <c r="C1356" i="6"/>
  <c r="C2012" i="6"/>
  <c r="C2165" i="6"/>
  <c r="C1641" i="6"/>
  <c r="C1643" i="6"/>
  <c r="C1263" i="6"/>
  <c r="C337" i="6"/>
  <c r="C310" i="6"/>
  <c r="C1841" i="6"/>
  <c r="C351" i="6"/>
  <c r="C242" i="6"/>
  <c r="C1840" i="6"/>
  <c r="C1953" i="6"/>
  <c r="C1695" i="6"/>
  <c r="C1628" i="6"/>
  <c r="C317" i="6"/>
  <c r="C250" i="6"/>
  <c r="C1814" i="6"/>
  <c r="C1708" i="6"/>
  <c r="C1160" i="6"/>
  <c r="C1095" i="6"/>
  <c r="C1154" i="6"/>
  <c r="C158" i="6"/>
  <c r="C2241" i="6"/>
  <c r="C2098" i="6"/>
  <c r="C1215" i="6"/>
  <c r="C856" i="6"/>
  <c r="C1120" i="6"/>
  <c r="C855" i="6"/>
  <c r="C1051" i="6"/>
  <c r="C358" i="6"/>
  <c r="C156" i="6"/>
  <c r="C307" i="6"/>
  <c r="C1951" i="6"/>
  <c r="C1311" i="6"/>
  <c r="C1646" i="6"/>
  <c r="C1572" i="6"/>
  <c r="C1374" i="6"/>
  <c r="C169" i="6"/>
  <c r="C202" i="6"/>
  <c r="C1964" i="6"/>
  <c r="C1725" i="6"/>
  <c r="C1072" i="6"/>
  <c r="C1054" i="6"/>
  <c r="C176" i="6"/>
  <c r="C175" i="6"/>
  <c r="C166" i="6"/>
  <c r="C164" i="6"/>
  <c r="C163" i="6"/>
  <c r="C199" i="6"/>
  <c r="C197" i="6"/>
  <c r="C334" i="6"/>
  <c r="C332" i="6"/>
  <c r="C1213" i="6"/>
  <c r="C1080" i="6"/>
  <c r="C1645" i="6"/>
  <c r="C1338" i="6"/>
  <c r="C1268" i="6"/>
  <c r="C1337" i="6"/>
  <c r="C1070" i="6"/>
  <c r="C1163" i="6"/>
  <c r="C167" i="6"/>
  <c r="C159" i="6"/>
  <c r="C2178" i="6"/>
  <c r="C2233" i="6"/>
  <c r="C1884" i="6"/>
  <c r="C1650" i="6"/>
  <c r="C1644" i="6"/>
  <c r="C1071" i="6"/>
  <c r="C172" i="6"/>
  <c r="C171" i="6"/>
  <c r="C168" i="6"/>
  <c r="C157" i="6"/>
  <c r="C2144" i="6"/>
  <c r="C1788" i="6"/>
  <c r="C1098" i="6"/>
  <c r="C1694" i="6"/>
  <c r="C1145" i="6"/>
  <c r="C1119" i="6"/>
  <c r="C173" i="6"/>
  <c r="C170" i="6"/>
  <c r="C161" i="6"/>
  <c r="C155" i="6"/>
  <c r="C198" i="6"/>
  <c r="C336" i="6"/>
  <c r="C2177" i="6"/>
  <c r="C2070" i="6"/>
  <c r="C1870" i="6"/>
  <c r="C1648" i="6"/>
  <c r="C1647" i="6"/>
  <c r="C1167" i="6"/>
  <c r="C174" i="6"/>
  <c r="C165" i="6"/>
  <c r="C162" i="6"/>
  <c r="C160" i="6"/>
  <c r="C186" i="6"/>
  <c r="C1149" i="6"/>
  <c r="C1986" i="6"/>
  <c r="C854" i="6"/>
  <c r="C1919" i="6"/>
  <c r="C853" i="6"/>
  <c r="C188" i="6"/>
  <c r="C1052" i="6"/>
  <c r="C203" i="6"/>
  <c r="C201" i="6"/>
  <c r="C2235" i="6"/>
  <c r="B1049" i="6" l="1"/>
  <c r="B267" i="6"/>
  <c r="B1693" i="6"/>
  <c r="B243" i="6"/>
  <c r="B2110" i="6"/>
  <c r="B2192" i="6"/>
  <c r="B2197" i="6"/>
  <c r="B263" i="6"/>
  <c r="B1548" i="6"/>
  <c r="B328" i="6"/>
  <c r="B2193" i="6"/>
  <c r="B1992" i="6"/>
  <c r="B266" i="6"/>
  <c r="B264" i="6"/>
  <c r="B1802" i="6"/>
  <c r="B1572" i="6"/>
  <c r="B1296" i="6"/>
  <c r="B197" i="6"/>
  <c r="B334" i="6"/>
  <c r="B2178" i="6"/>
  <c r="B2233" i="6"/>
  <c r="B198" i="6"/>
  <c r="B2177" i="6"/>
  <c r="B2070" i="6"/>
  <c r="C265" i="6"/>
  <c r="B2394" i="6"/>
  <c r="B2393" i="6"/>
  <c r="B2340" i="6"/>
  <c r="B12" i="6"/>
  <c r="B2" i="6"/>
  <c r="B1073" i="6"/>
  <c r="B1074" i="6"/>
  <c r="B5" i="6"/>
  <c r="B2341" i="6"/>
  <c r="B2344" i="6"/>
  <c r="B2342" i="6"/>
  <c r="B1863" i="6"/>
  <c r="B10" i="6"/>
  <c r="B2316" i="6"/>
  <c r="B1797" i="6"/>
  <c r="B1789" i="6"/>
  <c r="B1791" i="6"/>
  <c r="B1764" i="6"/>
  <c r="B1430" i="6"/>
  <c r="B1158" i="6"/>
  <c r="B2224" i="6"/>
  <c r="B1998" i="6"/>
  <c r="B1792" i="6"/>
  <c r="B1696" i="6"/>
  <c r="B1157" i="6"/>
  <c r="B1429" i="6"/>
  <c r="B1729" i="6"/>
  <c r="B128" i="6"/>
  <c r="B3" i="6"/>
  <c r="B4" i="6"/>
  <c r="B330" i="6"/>
  <c r="B1790" i="6"/>
  <c r="B1666" i="6"/>
  <c r="B1159" i="6"/>
  <c r="B1273" i="6"/>
  <c r="B2164" i="6"/>
  <c r="B1096" i="6"/>
  <c r="B1503" i="6"/>
  <c r="B2255" i="6"/>
  <c r="B1236" i="6"/>
  <c r="B11" i="6"/>
  <c r="B129" i="6"/>
  <c r="C2394" i="6"/>
  <c r="C2393" i="6"/>
  <c r="C2340" i="6"/>
  <c r="C12" i="6"/>
  <c r="C2" i="6"/>
  <c r="E31" i="9" s="1"/>
  <c r="E32" i="9" s="1"/>
  <c r="C1073" i="6"/>
  <c r="C1074" i="6"/>
  <c r="C5" i="6"/>
  <c r="C2341" i="6"/>
  <c r="C2344" i="6"/>
  <c r="C2342" i="6"/>
  <c r="C1863" i="6"/>
  <c r="C10" i="6"/>
  <c r="C2316" i="6"/>
  <c r="C1797" i="6"/>
  <c r="C1789" i="6"/>
  <c r="C1791" i="6"/>
  <c r="C1764" i="6"/>
  <c r="C1430" i="6"/>
  <c r="C1158" i="6"/>
  <c r="C2224" i="6"/>
  <c r="C1998" i="6"/>
  <c r="C1792" i="6"/>
  <c r="C1696" i="6"/>
  <c r="C1157" i="6"/>
  <c r="C1429" i="6"/>
  <c r="C1729" i="6"/>
  <c r="C128" i="6"/>
  <c r="C3" i="6"/>
  <c r="C4" i="6"/>
  <c r="C330" i="6"/>
  <c r="C1790" i="6"/>
  <c r="C1666" i="6"/>
  <c r="C1159" i="6"/>
  <c r="C1273" i="6"/>
  <c r="C2164" i="6"/>
  <c r="C1096" i="6"/>
  <c r="C1503" i="6"/>
  <c r="C2255" i="6"/>
  <c r="C1236" i="6"/>
  <c r="C11" i="6"/>
  <c r="C129" i="6"/>
  <c r="N10" i="9" l="1"/>
  <c r="P19" i="10"/>
  <c r="E14" i="4"/>
  <c r="D14" i="4" s="1"/>
  <c r="E94" i="4"/>
  <c r="D94" i="4" s="1"/>
  <c r="D125" i="4"/>
  <c r="E18" i="5"/>
  <c r="H18" i="5" s="1"/>
  <c r="E77" i="4"/>
  <c r="D77" i="4" s="1"/>
  <c r="E131" i="4"/>
  <c r="H131" i="4" s="1"/>
  <c r="E102" i="4"/>
  <c r="D102" i="4" s="1"/>
  <c r="E10" i="5"/>
  <c r="D10" i="5" s="1"/>
  <c r="E5" i="5"/>
  <c r="H5" i="5" s="1"/>
  <c r="E8" i="5"/>
  <c r="E8" i="4"/>
  <c r="D8" i="4" s="1"/>
  <c r="E15" i="5"/>
  <c r="H15" i="5" s="1"/>
  <c r="E22" i="5"/>
  <c r="H22" i="5" s="1"/>
  <c r="E89" i="4"/>
  <c r="E132" i="4"/>
  <c r="D132" i="4" s="1"/>
  <c r="E128" i="4"/>
  <c r="E90" i="4"/>
  <c r="D90" i="4" s="1"/>
  <c r="E6" i="4"/>
  <c r="K131" i="4"/>
  <c r="E126" i="4"/>
  <c r="E104" i="5"/>
  <c r="H104" i="5" s="1"/>
  <c r="E99" i="5"/>
  <c r="H99" i="5" s="1"/>
  <c r="E88" i="5"/>
  <c r="H88" i="5" s="1"/>
  <c r="E78" i="5"/>
  <c r="H78" i="5" s="1"/>
  <c r="E64" i="5"/>
  <c r="H64" i="5" s="1"/>
  <c r="E71" i="5"/>
  <c r="H71" i="5" s="1"/>
  <c r="E97" i="5"/>
  <c r="H97" i="5" s="1"/>
  <c r="E87" i="5"/>
  <c r="H87" i="5" s="1"/>
  <c r="E74" i="5"/>
  <c r="H74" i="5" s="1"/>
  <c r="E83" i="5"/>
  <c r="H83" i="5" s="1"/>
  <c r="E79" i="5"/>
  <c r="H79" i="5" s="1"/>
  <c r="E95" i="5"/>
  <c r="H95" i="5" s="1"/>
  <c r="E85" i="5"/>
  <c r="H85" i="5" s="1"/>
  <c r="E73" i="5"/>
  <c r="H73" i="5" s="1"/>
  <c r="E62" i="5"/>
  <c r="H62" i="5" s="1"/>
  <c r="E93" i="5"/>
  <c r="H93" i="5" s="1"/>
  <c r="E84" i="5"/>
  <c r="H84" i="5" s="1"/>
  <c r="E72" i="5"/>
  <c r="H72" i="5" s="1"/>
  <c r="E92" i="5"/>
  <c r="H92" i="5" s="1"/>
  <c r="E89" i="5"/>
  <c r="D89" i="5" s="1"/>
  <c r="E91" i="5"/>
  <c r="H91" i="5" s="1"/>
  <c r="E81" i="5"/>
  <c r="E90" i="5"/>
  <c r="H90" i="5" s="1"/>
  <c r="E102" i="5"/>
  <c r="H102" i="5" s="1"/>
  <c r="E59" i="5"/>
  <c r="E50" i="5"/>
  <c r="H50" i="5" s="1"/>
  <c r="E41" i="5"/>
  <c r="H41" i="5" s="1"/>
  <c r="E30" i="5"/>
  <c r="H30" i="5" s="1"/>
  <c r="E49" i="5"/>
  <c r="H49" i="5" s="1"/>
  <c r="E40" i="5"/>
  <c r="H40" i="5" s="1"/>
  <c r="E12" i="5"/>
  <c r="H12" i="5" s="1"/>
  <c r="E19" i="5"/>
  <c r="H19" i="5" s="1"/>
  <c r="E46" i="5"/>
  <c r="H46" i="5" s="1"/>
  <c r="E24" i="5"/>
  <c r="H24" i="5" s="1"/>
  <c r="E45" i="5"/>
  <c r="H45" i="5" s="1"/>
  <c r="E35" i="5"/>
  <c r="H35" i="5" s="1"/>
  <c r="E7" i="5"/>
  <c r="H7" i="5" s="1"/>
  <c r="E34" i="5"/>
  <c r="H34" i="5" s="1"/>
  <c r="E58" i="5"/>
  <c r="H58" i="5" s="1"/>
  <c r="E57" i="5"/>
  <c r="H57" i="5" s="1"/>
  <c r="E48" i="5"/>
  <c r="H48" i="5" s="1"/>
  <c r="E39" i="5"/>
  <c r="H39" i="5" s="1"/>
  <c r="J27" i="5"/>
  <c r="E11" i="5"/>
  <c r="H11" i="5" s="1"/>
  <c r="E47" i="5"/>
  <c r="H47" i="5" s="1"/>
  <c r="E38" i="5"/>
  <c r="H38" i="5" s="1"/>
  <c r="E25" i="5"/>
  <c r="H25" i="5" s="1"/>
  <c r="E9" i="5"/>
  <c r="H9" i="5" s="1"/>
  <c r="E36" i="5"/>
  <c r="H36" i="5" s="1"/>
  <c r="E6" i="5"/>
  <c r="H6" i="5" s="1"/>
  <c r="E56" i="5"/>
  <c r="H56" i="5" s="1"/>
  <c r="E55" i="5"/>
  <c r="H55" i="5" s="1"/>
  <c r="E54" i="5"/>
  <c r="H54" i="5" s="1"/>
  <c r="E53" i="5"/>
  <c r="H53" i="5" s="1"/>
  <c r="E52" i="5"/>
  <c r="H52" i="5" s="1"/>
  <c r="E43" i="5"/>
  <c r="H43" i="5" s="1"/>
  <c r="E33" i="5"/>
  <c r="H33" i="5" s="1"/>
  <c r="E21" i="5"/>
  <c r="H21" i="5" s="1"/>
  <c r="E23" i="5"/>
  <c r="H23" i="5" s="1"/>
  <c r="E44" i="5"/>
  <c r="H44" i="5" s="1"/>
  <c r="E127" i="4"/>
  <c r="H127" i="4" s="1"/>
  <c r="E130" i="4"/>
  <c r="H130" i="4" s="1"/>
  <c r="H81" i="5" l="1"/>
  <c r="D81" i="5"/>
  <c r="H89" i="5"/>
  <c r="J89" i="5" s="1"/>
  <c r="H8" i="5"/>
  <c r="J8" i="5" s="1"/>
  <c r="D8" i="5"/>
  <c r="M8" i="5" s="1"/>
  <c r="H10" i="5"/>
  <c r="J10" i="5" s="1"/>
  <c r="D59" i="5"/>
  <c r="H59" i="5"/>
  <c r="J59" i="5" s="1"/>
  <c r="J9" i="5"/>
  <c r="D9" i="5"/>
  <c r="J55" i="5"/>
  <c r="J21" i="5"/>
  <c r="J6" i="5"/>
  <c r="J39" i="5"/>
  <c r="J24" i="5"/>
  <c r="J50" i="5"/>
  <c r="J72" i="5"/>
  <c r="J83" i="5"/>
  <c r="J99" i="5"/>
  <c r="D22" i="5"/>
  <c r="J22" i="5"/>
  <c r="J43" i="5"/>
  <c r="J57" i="5"/>
  <c r="J19" i="5"/>
  <c r="J102" i="5"/>
  <c r="D93" i="5"/>
  <c r="J93" i="5"/>
  <c r="J87" i="5"/>
  <c r="D15" i="5"/>
  <c r="J15" i="5"/>
  <c r="D18" i="5"/>
  <c r="J18" i="5"/>
  <c r="J36" i="5"/>
  <c r="J84" i="5"/>
  <c r="J52" i="5"/>
  <c r="J25" i="5"/>
  <c r="J58" i="5"/>
  <c r="J12" i="5"/>
  <c r="J90" i="5"/>
  <c r="J62" i="5"/>
  <c r="J97" i="5"/>
  <c r="J48" i="5"/>
  <c r="J74" i="5"/>
  <c r="J53" i="5"/>
  <c r="J38" i="5"/>
  <c r="J34" i="5"/>
  <c r="J40" i="5"/>
  <c r="J81" i="5"/>
  <c r="J73" i="5"/>
  <c r="J71" i="5"/>
  <c r="J47" i="5"/>
  <c r="J7" i="5"/>
  <c r="J49" i="5"/>
  <c r="J91" i="5"/>
  <c r="J85" i="5"/>
  <c r="J64" i="5"/>
  <c r="D5" i="5"/>
  <c r="J5" i="5"/>
  <c r="J46" i="5"/>
  <c r="J11" i="5"/>
  <c r="J35" i="5"/>
  <c r="J95" i="5"/>
  <c r="D78" i="5"/>
  <c r="J78" i="5"/>
  <c r="J44" i="5"/>
  <c r="J23" i="5"/>
  <c r="J56" i="5"/>
  <c r="J45" i="5"/>
  <c r="J41" i="5"/>
  <c r="J92" i="5"/>
  <c r="J79" i="5"/>
  <c r="J88" i="5"/>
  <c r="H14" i="4"/>
  <c r="D126" i="4"/>
  <c r="H126" i="4"/>
  <c r="H77" i="4"/>
  <c r="D89" i="4"/>
  <c r="J89" i="4" s="1"/>
  <c r="H89" i="4"/>
  <c r="H8" i="4"/>
  <c r="D6" i="4"/>
  <c r="H6" i="4"/>
  <c r="J90" i="4"/>
  <c r="H90" i="4"/>
  <c r="H94" i="4"/>
  <c r="D128" i="4"/>
  <c r="H128" i="4"/>
  <c r="H132" i="4"/>
  <c r="H102" i="4"/>
  <c r="J30" i="5"/>
  <c r="D30" i="5"/>
  <c r="D131" i="4"/>
  <c r="J131" i="4"/>
  <c r="E103" i="5"/>
  <c r="H103" i="5" s="1"/>
  <c r="D127" i="4"/>
  <c r="J127" i="4" s="1"/>
  <c r="J33" i="5"/>
  <c r="D33" i="5"/>
  <c r="J54" i="5"/>
  <c r="D54" i="5"/>
  <c r="D104" i="5"/>
  <c r="J104" i="5"/>
  <c r="E61" i="5"/>
  <c r="H61" i="5" s="1"/>
  <c r="E70" i="5"/>
  <c r="H70" i="5" s="1"/>
  <c r="E77" i="5"/>
  <c r="H77" i="5" s="1"/>
  <c r="E82" i="5"/>
  <c r="H82" i="5" s="1"/>
  <c r="E37" i="5"/>
  <c r="H37" i="5" s="1"/>
  <c r="E42" i="5"/>
  <c r="H42" i="5" s="1"/>
  <c r="E20" i="5"/>
  <c r="H20" i="5" s="1"/>
  <c r="E4" i="5"/>
  <c r="H4" i="5" s="1"/>
  <c r="E32" i="5"/>
  <c r="H32" i="5" s="1"/>
  <c r="E51" i="5"/>
  <c r="H51" i="5" s="1"/>
  <c r="D95" i="5"/>
  <c r="M95" i="5" s="1"/>
  <c r="M5" i="5" l="1"/>
  <c r="J70" i="5"/>
  <c r="J37" i="5"/>
  <c r="J77" i="5"/>
  <c r="J32" i="5"/>
  <c r="J61" i="5"/>
  <c r="J20" i="5"/>
  <c r="J82" i="5"/>
  <c r="J132" i="4"/>
  <c r="D103" i="5"/>
  <c r="M103" i="5" s="1"/>
  <c r="J103" i="5"/>
  <c r="E101" i="5"/>
  <c r="H101" i="5" s="1"/>
  <c r="O51" i="5"/>
  <c r="O52" i="5" s="1"/>
  <c r="J51" i="5"/>
  <c r="O4" i="5"/>
  <c r="O5" i="5" s="1"/>
  <c r="J4" i="5"/>
  <c r="O42" i="5"/>
  <c r="O43" i="5" s="1"/>
  <c r="J42" i="5"/>
  <c r="E31" i="5"/>
  <c r="H31" i="5" s="1"/>
  <c r="E76" i="5"/>
  <c r="H76" i="5" s="1"/>
  <c r="N5" i="9"/>
  <c r="E17" i="5" s="1"/>
  <c r="H17" i="5" s="1"/>
  <c r="J76" i="5" l="1"/>
  <c r="J101" i="5"/>
  <c r="J17" i="5"/>
  <c r="O31" i="5"/>
  <c r="O32" i="5" s="1"/>
  <c r="O54" i="5" s="1"/>
  <c r="J31" i="5"/>
  <c r="L19" i="10" l="1"/>
  <c r="K19" i="10"/>
  <c r="O18" i="10"/>
  <c r="E67" i="5" s="1"/>
  <c r="H17" i="10"/>
  <c r="E17" i="10"/>
  <c r="D17" i="10"/>
  <c r="C17" i="10"/>
  <c r="H15" i="10"/>
  <c r="E15" i="10"/>
  <c r="D15" i="10"/>
  <c r="C15" i="10"/>
  <c r="O10" i="10"/>
  <c r="O9" i="10"/>
  <c r="O8" i="10"/>
  <c r="O7" i="10"/>
  <c r="O6" i="10"/>
  <c r="O5" i="10"/>
  <c r="O4" i="10"/>
  <c r="O3" i="10"/>
  <c r="D17" i="5"/>
  <c r="H67" i="5" l="1"/>
  <c r="J67" i="5" s="1"/>
  <c r="O17" i="10"/>
  <c r="H19" i="10"/>
  <c r="E19" i="10"/>
  <c r="O16" i="10"/>
  <c r="E68" i="5" s="1"/>
  <c r="H68" i="5" s="1"/>
  <c r="O12" i="10"/>
  <c r="D19" i="10"/>
  <c r="O15" i="10"/>
  <c r="E69" i="5" s="1"/>
  <c r="H69" i="5" s="1"/>
  <c r="C19" i="10"/>
  <c r="D9" i="9"/>
  <c r="C9" i="9"/>
  <c r="N7" i="9"/>
  <c r="N6" i="9"/>
  <c r="G9" i="9"/>
  <c r="D68" i="5" l="1"/>
  <c r="E28" i="5"/>
  <c r="J69" i="5"/>
  <c r="O19" i="10"/>
  <c r="P20" i="10" s="1"/>
  <c r="N4" i="9"/>
  <c r="E16" i="5" s="1"/>
  <c r="D16" i="5" s="1"/>
  <c r="H16" i="5" l="1"/>
  <c r="D28" i="5"/>
  <c r="N9" i="9"/>
  <c r="N11" i="9" s="1"/>
  <c r="J68" i="5"/>
  <c r="E26" i="5"/>
  <c r="H26" i="5" s="1"/>
  <c r="J28" i="5"/>
  <c r="J26" i="5" l="1"/>
  <c r="E14" i="5"/>
  <c r="H14" i="5" s="1"/>
  <c r="J16" i="5"/>
  <c r="E65" i="5"/>
  <c r="H65" i="5" s="1"/>
  <c r="D69" i="5"/>
  <c r="E13" i="5" l="1"/>
  <c r="J14" i="5"/>
  <c r="E60" i="5"/>
  <c r="H60" i="5" s="1"/>
  <c r="J65" i="5"/>
  <c r="E3" i="5" l="1"/>
  <c r="H3" i="5" s="1"/>
  <c r="J3" i="5" s="1"/>
  <c r="H13" i="5"/>
  <c r="J13" i="5" s="1"/>
  <c r="O13" i="5"/>
  <c r="O14" i="5" s="1"/>
  <c r="J60" i="5"/>
  <c r="E75" i="5" l="1"/>
  <c r="H75" i="5" s="1"/>
  <c r="J75" i="5" s="1"/>
  <c r="E137" i="4"/>
  <c r="D135" i="4"/>
  <c r="D130" i="4"/>
  <c r="E129" i="4"/>
  <c r="H129" i="4" s="1"/>
  <c r="E124" i="4"/>
  <c r="H124" i="4" s="1"/>
  <c r="E123" i="4"/>
  <c r="H123" i="4" s="1"/>
  <c r="E122" i="4"/>
  <c r="H122" i="4" s="1"/>
  <c r="E121" i="4"/>
  <c r="H121" i="4" s="1"/>
  <c r="E119" i="4"/>
  <c r="H119" i="4" s="1"/>
  <c r="E118" i="4"/>
  <c r="H118" i="4" s="1"/>
  <c r="E117" i="4"/>
  <c r="H117" i="4" s="1"/>
  <c r="E116" i="4"/>
  <c r="H116" i="4" s="1"/>
  <c r="E115" i="4"/>
  <c r="H115" i="4" s="1"/>
  <c r="E114" i="4"/>
  <c r="H114" i="4" s="1"/>
  <c r="E112" i="4"/>
  <c r="H112" i="4" s="1"/>
  <c r="E111" i="4"/>
  <c r="H111" i="4" s="1"/>
  <c r="E110" i="4"/>
  <c r="H110" i="4" s="1"/>
  <c r="E109" i="4"/>
  <c r="H109" i="4" s="1"/>
  <c r="E108" i="4"/>
  <c r="H108" i="4" s="1"/>
  <c r="E106" i="4"/>
  <c r="H106" i="4" s="1"/>
  <c r="E105" i="4"/>
  <c r="H105" i="4" s="1"/>
  <c r="E104" i="4"/>
  <c r="H104" i="4" s="1"/>
  <c r="E103" i="4"/>
  <c r="H103" i="4" s="1"/>
  <c r="E100" i="4"/>
  <c r="H100" i="4" s="1"/>
  <c r="E98" i="4"/>
  <c r="H98" i="4" s="1"/>
  <c r="E97" i="4"/>
  <c r="H97" i="4" s="1"/>
  <c r="E96" i="4"/>
  <c r="D95" i="4"/>
  <c r="E93" i="4"/>
  <c r="E88" i="4"/>
  <c r="H88" i="4" s="1"/>
  <c r="E87" i="4"/>
  <c r="H87" i="4" s="1"/>
  <c r="E86" i="4"/>
  <c r="H86" i="4" s="1"/>
  <c r="E85" i="4"/>
  <c r="H85" i="4" s="1"/>
  <c r="E84" i="4"/>
  <c r="H84" i="4" s="1"/>
  <c r="E83" i="4"/>
  <c r="H83" i="4" s="1"/>
  <c r="E82" i="4"/>
  <c r="H82" i="4" s="1"/>
  <c r="E80" i="4"/>
  <c r="H80" i="4" s="1"/>
  <c r="E79" i="4"/>
  <c r="H79" i="4" s="1"/>
  <c r="E78" i="4"/>
  <c r="H78" i="4" s="1"/>
  <c r="E76" i="4"/>
  <c r="H76" i="4" s="1"/>
  <c r="E74" i="4"/>
  <c r="E72" i="4"/>
  <c r="H72" i="4" s="1"/>
  <c r="E71" i="4"/>
  <c r="H71" i="4" s="1"/>
  <c r="E70" i="4"/>
  <c r="E68" i="4"/>
  <c r="H68" i="4" s="1"/>
  <c r="D51" i="4"/>
  <c r="D49" i="4" s="1"/>
  <c r="E67" i="4"/>
  <c r="H67" i="4" s="1"/>
  <c r="E66" i="4"/>
  <c r="H66" i="4" s="1"/>
  <c r="E44" i="4"/>
  <c r="H44" i="4" s="1"/>
  <c r="E43" i="4"/>
  <c r="H43" i="4" s="1"/>
  <c r="E42" i="4"/>
  <c r="H42" i="4" s="1"/>
  <c r="E41" i="4"/>
  <c r="H41" i="4" s="1"/>
  <c r="E39" i="4"/>
  <c r="H39" i="4" s="1"/>
  <c r="E38" i="4"/>
  <c r="H38" i="4" s="1"/>
  <c r="E37" i="4"/>
  <c r="H37" i="4" s="1"/>
  <c r="E36" i="4"/>
  <c r="H36" i="4" s="1"/>
  <c r="E35" i="4"/>
  <c r="D35" i="4" s="1"/>
  <c r="E33" i="4"/>
  <c r="H33" i="4" s="1"/>
  <c r="E32" i="4"/>
  <c r="H32" i="4" s="1"/>
  <c r="E31" i="4"/>
  <c r="H31" i="4" s="1"/>
  <c r="E30" i="4"/>
  <c r="H30" i="4" s="1"/>
  <c r="E29" i="4"/>
  <c r="H29" i="4" s="1"/>
  <c r="E27" i="4"/>
  <c r="H27" i="4" s="1"/>
  <c r="E26" i="4"/>
  <c r="H26" i="4" s="1"/>
  <c r="E25" i="4"/>
  <c r="H25" i="4" s="1"/>
  <c r="E24" i="4"/>
  <c r="H24" i="4" s="1"/>
  <c r="E23" i="4"/>
  <c r="H23" i="4" s="1"/>
  <c r="E21" i="4"/>
  <c r="H21" i="4" s="1"/>
  <c r="E20" i="4"/>
  <c r="H20" i="4" s="1"/>
  <c r="E19" i="4"/>
  <c r="H19" i="4" s="1"/>
  <c r="E18" i="4"/>
  <c r="H18" i="4" s="1"/>
  <c r="E17" i="4"/>
  <c r="H17" i="4" s="1"/>
  <c r="E16" i="4"/>
  <c r="H16" i="4" s="1"/>
  <c r="E12" i="4"/>
  <c r="H12" i="4" s="1"/>
  <c r="E7" i="4"/>
  <c r="H7" i="4" s="1"/>
  <c r="E9" i="4"/>
  <c r="D9" i="4" s="1"/>
  <c r="E10" i="4"/>
  <c r="H10" i="4" s="1"/>
  <c r="E94" i="5" l="1"/>
  <c r="H94" i="5" s="1"/>
  <c r="J94" i="5" s="1"/>
  <c r="D93" i="4"/>
  <c r="H93" i="4"/>
  <c r="D70" i="4"/>
  <c r="H70" i="4"/>
  <c r="H9" i="4"/>
  <c r="D96" i="4"/>
  <c r="H96" i="4"/>
  <c r="H35" i="4"/>
  <c r="D74" i="4"/>
  <c r="H74" i="4"/>
  <c r="D137" i="4"/>
  <c r="D133" i="4" s="1"/>
  <c r="J133" i="4" s="1"/>
  <c r="H137" i="4"/>
  <c r="J130" i="4"/>
  <c r="D10" i="4"/>
  <c r="D26" i="4"/>
  <c r="D36" i="4"/>
  <c r="D83" i="4"/>
  <c r="D111" i="4"/>
  <c r="D121" i="4"/>
  <c r="D17" i="4"/>
  <c r="D18" i="4"/>
  <c r="D27" i="4"/>
  <c r="D37" i="4"/>
  <c r="D84" i="4"/>
  <c r="D103" i="4"/>
  <c r="D112" i="4"/>
  <c r="D122" i="4"/>
  <c r="D19" i="4"/>
  <c r="D29" i="4"/>
  <c r="D38" i="4"/>
  <c r="D60" i="4"/>
  <c r="D76" i="4"/>
  <c r="D85" i="4"/>
  <c r="D104" i="4"/>
  <c r="D114" i="4"/>
  <c r="D123" i="4"/>
  <c r="D7" i="4"/>
  <c r="D20" i="4"/>
  <c r="D30" i="4"/>
  <c r="D39" i="4"/>
  <c r="D61" i="4"/>
  <c r="D86" i="4"/>
  <c r="D97" i="4"/>
  <c r="D105" i="4"/>
  <c r="D115" i="4"/>
  <c r="D124" i="4"/>
  <c r="D12" i="4"/>
  <c r="D21" i="4"/>
  <c r="D31" i="4"/>
  <c r="D41" i="4"/>
  <c r="D68" i="4"/>
  <c r="D78" i="4"/>
  <c r="D87" i="4"/>
  <c r="D98" i="4"/>
  <c r="D106" i="4"/>
  <c r="D116" i="4"/>
  <c r="D32" i="4"/>
  <c r="D42" i="4"/>
  <c r="D79" i="4"/>
  <c r="D88" i="4"/>
  <c r="D108" i="4"/>
  <c r="D117" i="4"/>
  <c r="D23" i="4"/>
  <c r="D24" i="4"/>
  <c r="D33" i="4"/>
  <c r="D43" i="4"/>
  <c r="D66" i="4"/>
  <c r="D71" i="4"/>
  <c r="D80" i="4"/>
  <c r="J80" i="4" s="1"/>
  <c r="D100" i="4"/>
  <c r="D109" i="4"/>
  <c r="D118" i="4"/>
  <c r="D16" i="4"/>
  <c r="D25" i="4"/>
  <c r="D44" i="4"/>
  <c r="D67" i="4"/>
  <c r="D72" i="4"/>
  <c r="D82" i="4"/>
  <c r="D110" i="4"/>
  <c r="D119" i="4"/>
  <c r="D129" i="4"/>
  <c r="D52" i="4"/>
  <c r="E5" i="4"/>
  <c r="H5" i="4" s="1"/>
  <c r="E133" i="4"/>
  <c r="H133" i="4" s="1"/>
  <c r="E120" i="4"/>
  <c r="H120" i="4" s="1"/>
  <c r="E113" i="4"/>
  <c r="H113" i="4" s="1"/>
  <c r="E107" i="4"/>
  <c r="H107" i="4" s="1"/>
  <c r="E99" i="4"/>
  <c r="H99" i="4" s="1"/>
  <c r="E92" i="4"/>
  <c r="H92" i="4" s="1"/>
  <c r="E81" i="4"/>
  <c r="H81" i="4" s="1"/>
  <c r="E73" i="4"/>
  <c r="H73" i="4" s="1"/>
  <c r="E69" i="4"/>
  <c r="H69" i="4" s="1"/>
  <c r="E65" i="4"/>
  <c r="H65" i="4" s="1"/>
  <c r="E62" i="4"/>
  <c r="E55" i="4" s="1"/>
  <c r="H55" i="4" s="1"/>
  <c r="E49" i="4"/>
  <c r="H49" i="4" s="1"/>
  <c r="E40" i="4"/>
  <c r="H40" i="4" s="1"/>
  <c r="E34" i="4"/>
  <c r="H34" i="4" s="1"/>
  <c r="E28" i="4"/>
  <c r="H28" i="4" s="1"/>
  <c r="E22" i="4"/>
  <c r="H22" i="4" s="1"/>
  <c r="E15" i="4"/>
  <c r="H15" i="4" s="1"/>
  <c r="E11" i="4"/>
  <c r="H11" i="4" s="1"/>
  <c r="E96" i="5" l="1"/>
  <c r="E98" i="5" s="1"/>
  <c r="D5" i="4"/>
  <c r="J5" i="4" s="1"/>
  <c r="D99" i="4"/>
  <c r="J99" i="4" s="1"/>
  <c r="D45" i="4"/>
  <c r="D92" i="4"/>
  <c r="D73" i="4"/>
  <c r="J73" i="4" s="1"/>
  <c r="E91" i="4"/>
  <c r="H91" i="4" s="1"/>
  <c r="J128" i="4"/>
  <c r="J129" i="4"/>
  <c r="J87" i="4"/>
  <c r="J93" i="4"/>
  <c r="E52" i="4"/>
  <c r="D99" i="5"/>
  <c r="M99" i="5" s="1"/>
  <c r="H96" i="5" l="1"/>
  <c r="J96" i="5" s="1"/>
  <c r="H98" i="5"/>
  <c r="J98" i="5" s="1"/>
  <c r="E100" i="5"/>
  <c r="E45" i="4"/>
  <c r="H52" i="4"/>
  <c r="D102" i="5"/>
  <c r="D97" i="5"/>
  <c r="D92" i="5"/>
  <c r="D88" i="5"/>
  <c r="D87" i="5"/>
  <c r="D85" i="5"/>
  <c r="D84" i="5"/>
  <c r="D83" i="5"/>
  <c r="D80" i="5"/>
  <c r="D66" i="5"/>
  <c r="D6" i="5"/>
  <c r="D7" i="5"/>
  <c r="D12" i="5"/>
  <c r="E105" i="5" l="1"/>
  <c r="H100" i="5"/>
  <c r="J100" i="5" s="1"/>
  <c r="E4" i="4"/>
  <c r="H45" i="4"/>
  <c r="D101" i="5"/>
  <c r="D49" i="5"/>
  <c r="D58" i="5"/>
  <c r="D74" i="5"/>
  <c r="D40" i="5"/>
  <c r="D19" i="5"/>
  <c r="D14" i="5" s="1"/>
  <c r="D41" i="5"/>
  <c r="D50" i="5"/>
  <c r="D21" i="5"/>
  <c r="D43" i="5"/>
  <c r="D52" i="5"/>
  <c r="D62" i="5"/>
  <c r="D36" i="5"/>
  <c r="D44" i="5"/>
  <c r="D53" i="5"/>
  <c r="D79" i="5"/>
  <c r="D77" i="5" s="1"/>
  <c r="L78" i="5" s="1"/>
  <c r="M79" i="5" s="1"/>
  <c r="D23" i="5"/>
  <c r="D35" i="5"/>
  <c r="D45" i="5"/>
  <c r="D64" i="5"/>
  <c r="D90" i="5"/>
  <c r="D34" i="5"/>
  <c r="D46" i="5"/>
  <c r="D55" i="5"/>
  <c r="D71" i="5"/>
  <c r="D91" i="5"/>
  <c r="D24" i="5"/>
  <c r="D25" i="5"/>
  <c r="D38" i="5"/>
  <c r="D47" i="5"/>
  <c r="D56" i="5"/>
  <c r="D72" i="5"/>
  <c r="D11" i="5"/>
  <c r="D4" i="5" s="1"/>
  <c r="M4" i="5" s="1"/>
  <c r="D26" i="5"/>
  <c r="D39" i="5"/>
  <c r="D48" i="5"/>
  <c r="D57" i="5"/>
  <c r="D73" i="5"/>
  <c r="D67" i="5"/>
  <c r="D120" i="4"/>
  <c r="J94" i="4" s="1"/>
  <c r="D113" i="4"/>
  <c r="D107" i="4"/>
  <c r="D81" i="4"/>
  <c r="D69" i="4"/>
  <c r="J69" i="4" s="1"/>
  <c r="D65" i="4"/>
  <c r="D62" i="4"/>
  <c r="D59" i="4"/>
  <c r="D55" i="4" s="1"/>
  <c r="J45" i="4" s="1"/>
  <c r="D40" i="4"/>
  <c r="D34" i="4"/>
  <c r="J34" i="4" s="1"/>
  <c r="J36" i="4" s="1"/>
  <c r="D28" i="4"/>
  <c r="D22" i="4"/>
  <c r="D15" i="4"/>
  <c r="D11" i="4"/>
  <c r="H105" i="5" l="1"/>
  <c r="J105" i="5" s="1"/>
  <c r="H4" i="4"/>
  <c r="E3" i="4"/>
  <c r="D82" i="5"/>
  <c r="L82" i="5" s="1"/>
  <c r="M83" i="5" s="1"/>
  <c r="D4" i="4"/>
  <c r="J4" i="4" s="1"/>
  <c r="J11" i="4"/>
  <c r="D91" i="4"/>
  <c r="J91" i="4" s="1"/>
  <c r="J81" i="4"/>
  <c r="D20" i="5"/>
  <c r="D13" i="5" s="1"/>
  <c r="M13" i="5" s="1"/>
  <c r="D70" i="5"/>
  <c r="D37" i="5"/>
  <c r="D61" i="5"/>
  <c r="D42" i="5"/>
  <c r="D51" i="5"/>
  <c r="D32" i="5"/>
  <c r="D65" i="5"/>
  <c r="D3" i="4" l="1"/>
  <c r="K91" i="4"/>
  <c r="D31" i="5"/>
  <c r="M31" i="5" s="1"/>
  <c r="C5" i="15"/>
  <c r="C7" i="15" s="1"/>
  <c r="C25" i="15" s="1"/>
  <c r="D60" i="5"/>
  <c r="M60" i="5" s="1"/>
  <c r="D76" i="5"/>
  <c r="D3" i="5" l="1"/>
  <c r="D75" i="5" s="1"/>
  <c r="D94" i="5" s="1"/>
  <c r="D96" i="5" s="1"/>
  <c r="D98" i="5" s="1"/>
  <c r="M98" i="5" l="1"/>
  <c r="D100" i="5"/>
  <c r="M100" i="5" s="1"/>
  <c r="D105" i="5" l="1"/>
  <c r="M105" i="5" s="1"/>
  <c r="C23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Dimuthu Prasad</author>
  </authors>
  <commentList>
    <comment ref="B41" authorId="0" shapeId="0" xr:uid="{011DE7F4-8495-4EC6-9A55-69F2DC5A7F2B}">
      <text>
        <r>
          <rPr>
            <b/>
            <sz val="9"/>
            <color indexed="81"/>
            <rFont val="Tahoma"/>
            <family val="2"/>
          </rPr>
          <t>Dimuthu Prasad:</t>
        </r>
        <r>
          <rPr>
            <sz val="9"/>
            <color indexed="81"/>
            <rFont val="Tahoma"/>
            <family val="2"/>
          </rPr>
          <t xml:space="preserve">
Should Change Mannual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Aloka Hewawasam</author>
  </authors>
  <commentList>
    <comment ref="D35" authorId="0" shapeId="0" xr:uid="{FDE9AE1E-FB39-40BD-9281-DD2A865F974F}">
      <text>
        <r>
          <rPr>
            <b/>
            <sz val="9"/>
            <color indexed="81"/>
            <rFont val="Tahoma"/>
            <family val="2"/>
          </rPr>
          <t>Aloka Hewawasam:</t>
        </r>
        <r>
          <rPr>
            <sz val="9"/>
            <color indexed="81"/>
            <rFont val="Tahoma"/>
            <family val="2"/>
          </rPr>
          <t xml:space="preserve">
Savings income</t>
        </r>
      </text>
    </comment>
    <comment ref="D2290" authorId="0" shapeId="0" xr:uid="{7E3BF716-38C8-4999-BF56-ABCFF20ACD69}">
      <text>
        <r>
          <rPr>
            <b/>
            <sz val="9"/>
            <color indexed="81"/>
            <rFont val="Tahoma"/>
            <family val="2"/>
          </rPr>
          <t>Aloka Hewawasam:</t>
        </r>
        <r>
          <rPr>
            <sz val="9"/>
            <color indexed="81"/>
            <rFont val="Tahoma"/>
            <family val="2"/>
          </rPr>
          <t xml:space="preserve">
FD income</t>
        </r>
      </text>
    </comment>
    <comment ref="D2392" authorId="0" shapeId="0" xr:uid="{9EFD889B-D154-4BF4-8CF9-53A6EDA47E66}">
      <text>
        <r>
          <rPr>
            <b/>
            <sz val="9"/>
            <color indexed="81"/>
            <rFont val="Tahoma"/>
            <family val="2"/>
          </rPr>
          <t>Aloka Hewawasam:</t>
        </r>
        <r>
          <rPr>
            <sz val="9"/>
            <color indexed="81"/>
            <rFont val="Tahoma"/>
            <family val="2"/>
          </rPr>
          <t xml:space="preserve">
Treasury Bills/Bonds Income</t>
        </r>
      </text>
    </comment>
  </commentList>
</comments>
</file>

<file path=xl/sharedStrings.xml><?xml version="1.0" encoding="utf-8"?>
<sst xmlns="http://schemas.openxmlformats.org/spreadsheetml/2006/main" count="16802" uniqueCount="6682">
  <si>
    <t>Rs.'000</t>
  </si>
  <si>
    <t>1.1.0.0.0.0</t>
  </si>
  <si>
    <t>1.1.1.0.0.0</t>
  </si>
  <si>
    <t>1.1.1.1.0.0</t>
  </si>
  <si>
    <t>Cash in Hand (LKR)</t>
  </si>
  <si>
    <t>1.1.1.2.0.0</t>
  </si>
  <si>
    <t>Cash in Hand (Foreign Currency)</t>
  </si>
  <si>
    <t>1.1.1.3.0.0</t>
  </si>
  <si>
    <t>Demand Deposits with banks (LKR)</t>
  </si>
  <si>
    <t>1.1.1.4.0.0</t>
  </si>
  <si>
    <t>Demand Deposits with banks (Foreign Currency)</t>
  </si>
  <si>
    <t>1.1.1.5.0.0</t>
  </si>
  <si>
    <t>Gold Bullion in Hand</t>
  </si>
  <si>
    <t>1.1.2.0.0.0</t>
  </si>
  <si>
    <t>1.1.2.1.0.0</t>
  </si>
  <si>
    <t>Balances with Central Bank</t>
  </si>
  <si>
    <t>1.1.2.2.0.0</t>
  </si>
  <si>
    <t>Balances with Banks and Other Financial Institutions (LKR)</t>
  </si>
  <si>
    <t>1.1.2.3.0.0</t>
  </si>
  <si>
    <t>Balances with Banks and Other Financial Institutions (Foreign Currency)</t>
  </si>
  <si>
    <t>1.1.3.0.0.0</t>
  </si>
  <si>
    <t>1.1.3.1.0.0</t>
  </si>
  <si>
    <t>Central Bank</t>
  </si>
  <si>
    <t>1.1.3.2.0.0</t>
  </si>
  <si>
    <t>Licensed Commercial Banks</t>
  </si>
  <si>
    <t>1.1.3.3.0.0</t>
  </si>
  <si>
    <t>Licensed Specialised Banks</t>
  </si>
  <si>
    <t>1.1.3.4.0.0</t>
  </si>
  <si>
    <t>Primary Dealer Companies</t>
  </si>
  <si>
    <t>1.1.3.5.0.0</t>
  </si>
  <si>
    <t>Licensed Finance Companies</t>
  </si>
  <si>
    <t>1.1.3.6.0.0</t>
  </si>
  <si>
    <t>Other Customers</t>
  </si>
  <si>
    <t>1.1.4.0.0.0</t>
  </si>
  <si>
    <t>Derivative Financial Assets</t>
  </si>
  <si>
    <t>1.1.4.1.0.0</t>
  </si>
  <si>
    <t>Currency Swaps</t>
  </si>
  <si>
    <t>1.1.4.2.0.0</t>
  </si>
  <si>
    <t>Currency Options</t>
  </si>
  <si>
    <t>1.1.4.3.0.0</t>
  </si>
  <si>
    <t>Forward Contracts</t>
  </si>
  <si>
    <t>1.1.4.4.0.0</t>
  </si>
  <si>
    <t>Futures</t>
  </si>
  <si>
    <t>1.1.4.5.0.0</t>
  </si>
  <si>
    <t>Other</t>
  </si>
  <si>
    <t>1.1.5.0.0.0</t>
  </si>
  <si>
    <t>Financial Assets Measured at Fair Value Through Profit or Loss</t>
  </si>
  <si>
    <t>1.1.5.1.0.0</t>
  </si>
  <si>
    <t>Sri Lanka Government Securities and Central Bank Securities</t>
  </si>
  <si>
    <t>1.1.5.2.0.0</t>
  </si>
  <si>
    <t>Equity Securities</t>
  </si>
  <si>
    <t>1.1.5.3.0.0</t>
  </si>
  <si>
    <t>Banks, Financial Institutions and Other Corporate Debt Securities</t>
  </si>
  <si>
    <t>1.1.5.4.0.0</t>
  </si>
  <si>
    <t>Unit Trusts</t>
  </si>
  <si>
    <t>1.1.5.5.0.0</t>
  </si>
  <si>
    <t>Other Financial Assets measured at Fair Value through Profit or Loss</t>
  </si>
  <si>
    <t>1.1.6.0.0.0</t>
  </si>
  <si>
    <t>1.1.6.1.0.0</t>
  </si>
  <si>
    <t>1.1.6.2.0.0</t>
  </si>
  <si>
    <t>1.1.6.3.0.0</t>
  </si>
  <si>
    <t>1.1.6.4.0.0</t>
  </si>
  <si>
    <t>1.1.6.5.0.0</t>
  </si>
  <si>
    <t>Other Financial Assets measured at Fair Value through Other Comprehensive Income</t>
  </si>
  <si>
    <t>1.1.7.0.0.0</t>
  </si>
  <si>
    <t>1.1.7.1.0.0</t>
  </si>
  <si>
    <t>1.1.7.2.0.0</t>
  </si>
  <si>
    <t>1.1.7.3.0.0</t>
  </si>
  <si>
    <t>1.1.7.4.0.0</t>
  </si>
  <si>
    <t>Other Financial Assets measured at amortized cost</t>
  </si>
  <si>
    <t>1.1.8.0.0.0</t>
  </si>
  <si>
    <t>Financial Assets Measured at Amortized Cost – Loans and Advances</t>
  </si>
  <si>
    <t>1.1.8.1.0.0</t>
  </si>
  <si>
    <t>1.1.8.1.1.0</t>
  </si>
  <si>
    <t>Loans and Advances</t>
  </si>
  <si>
    <t>1.1.8.1.2.0</t>
  </si>
  <si>
    <t>Impairment(-)</t>
  </si>
  <si>
    <t>1.1.8.2.0.0</t>
  </si>
  <si>
    <t>1.1.8.2.1.0</t>
  </si>
  <si>
    <t>1.1.8.2.2.0</t>
  </si>
  <si>
    <t>1.1.8.3.0.0</t>
  </si>
  <si>
    <t>1.1.8.3.1.0</t>
  </si>
  <si>
    <t>1.1.8.3.2.0</t>
  </si>
  <si>
    <t>1.1.9.0.0.0</t>
  </si>
  <si>
    <t>Financial Assets Measured at Amortized Cost – Due from Related Parties</t>
  </si>
  <si>
    <t>1.1.9.1.0.0</t>
  </si>
  <si>
    <t>1.1.9.1.1.0</t>
  </si>
  <si>
    <t>1.1.9.1.2.0</t>
  </si>
  <si>
    <t>1.1.9.2.0.0</t>
  </si>
  <si>
    <t>1.1.9.2.1.0</t>
  </si>
  <si>
    <t>1.1.9.2.2.0</t>
  </si>
  <si>
    <t>1.1.9.3.0.0</t>
  </si>
  <si>
    <t>1.1.9.3.1.0</t>
  </si>
  <si>
    <t>1.1.9.3.2.0</t>
  </si>
  <si>
    <t>1.1.10.0.0.0</t>
  </si>
  <si>
    <t>1.1.10.1.0.0</t>
  </si>
  <si>
    <t>Subsidiaries</t>
  </si>
  <si>
    <t>1.1.10.2.0.0</t>
  </si>
  <si>
    <t>Associates</t>
  </si>
  <si>
    <t>1.1.10.3.0.0</t>
  </si>
  <si>
    <t>Joint Ventures and Arrangements</t>
  </si>
  <si>
    <t>1.1.11.0.0.0</t>
  </si>
  <si>
    <t>1.1.11.1.0.0</t>
  </si>
  <si>
    <t>Investment properties</t>
  </si>
  <si>
    <t>1.1.11.2.0.0</t>
  </si>
  <si>
    <t>Net Revaluation Gain/Loss (+/-)</t>
  </si>
  <si>
    <t>1.1.11.3.0.0</t>
  </si>
  <si>
    <t>Real estate and other immovable properties held for trading purposes</t>
  </si>
  <si>
    <t>1.1.12.0.0.0</t>
  </si>
  <si>
    <t>1.1.12.1.0.0</t>
  </si>
  <si>
    <t>Land and Buildings</t>
  </si>
  <si>
    <t>1.1.12.2.0.0</t>
  </si>
  <si>
    <t>Computer Equipment</t>
  </si>
  <si>
    <t>1.1.12.3.0.0</t>
  </si>
  <si>
    <t>Motor Vehicles</t>
  </si>
  <si>
    <t>1.1.12.4.0.0</t>
  </si>
  <si>
    <t>Office Equipment, Furniture and Fittings</t>
  </si>
  <si>
    <t>1.1.12.5.0.0</t>
  </si>
  <si>
    <t>Capital Work-in progress</t>
  </si>
  <si>
    <t>1.1.12.6.0.0</t>
  </si>
  <si>
    <t>Others</t>
  </si>
  <si>
    <t>1.1.13.0.0.0</t>
  </si>
  <si>
    <t>1.1.14.0.0.0</t>
  </si>
  <si>
    <t>1.1.14.1.0.0</t>
  </si>
  <si>
    <t>Goodwill</t>
  </si>
  <si>
    <t>1.1.14.2.0.0</t>
  </si>
  <si>
    <t>License / Trade Mark</t>
  </si>
  <si>
    <t>1.1.14.3.0.0</t>
  </si>
  <si>
    <t>Computer Software</t>
  </si>
  <si>
    <t>1.1.14.4.0.0</t>
  </si>
  <si>
    <t>Research &amp; Development</t>
  </si>
  <si>
    <t>1.1.14.5.0.0</t>
  </si>
  <si>
    <t>1.1.15.0.0.0</t>
  </si>
  <si>
    <t>Deferred Tax Assets</t>
  </si>
  <si>
    <t>1.1.16.0.0.0</t>
  </si>
  <si>
    <t>Defined Benefit Plan Assets</t>
  </si>
  <si>
    <t>1.1.17.0.0.0</t>
  </si>
  <si>
    <t>1.1.18.0.0.0</t>
  </si>
  <si>
    <t>1.2.0.0.0.0</t>
  </si>
  <si>
    <t>1.2.1.0.0.0</t>
  </si>
  <si>
    <t>1.2.1.1.0.0</t>
  </si>
  <si>
    <t>Overdraft Facilities</t>
  </si>
  <si>
    <t>1.2.1.2.0.0</t>
  </si>
  <si>
    <t>Term Loans</t>
  </si>
  <si>
    <t>1.2.1.3.0.0</t>
  </si>
  <si>
    <t>Securitization Loans</t>
  </si>
  <si>
    <t>1.2.1.4.0.0</t>
  </si>
  <si>
    <t>Foreign Currency Exposures</t>
  </si>
  <si>
    <t>1.2.1.5.0.0</t>
  </si>
  <si>
    <t>Central Bank and Sri Lanka Deposit Insurance and Liquidity Support Scheme</t>
  </si>
  <si>
    <t>1.2.1.6.0.0</t>
  </si>
  <si>
    <t>Other Exposures</t>
  </si>
  <si>
    <t>1.2.2.0.0.0</t>
  </si>
  <si>
    <t>Financial Liabilities measured at Amortized Cost - (Deposits) Due to Customers</t>
  </si>
  <si>
    <t>1.2.2.1.0.0</t>
  </si>
  <si>
    <t>Savings Deposits (LKR)</t>
  </si>
  <si>
    <t>1.2.2.2.0.0</t>
  </si>
  <si>
    <t>Institutional Time deposits (LKR)</t>
  </si>
  <si>
    <t>1.2.2.3.0.0</t>
  </si>
  <si>
    <t>Retail Time deposits (LKR)</t>
  </si>
  <si>
    <t>1.2.2.4.0.0</t>
  </si>
  <si>
    <t>Recurring Time Deposits (LKR)</t>
  </si>
  <si>
    <t>1.2.2.5.0.0</t>
  </si>
  <si>
    <t>Foreign Currency Deposits</t>
  </si>
  <si>
    <t>1.2.2.6.0.0</t>
  </si>
  <si>
    <t>Dormant Deposits</t>
  </si>
  <si>
    <t>1.2.2.7.0.0</t>
  </si>
  <si>
    <t>Other Deposits</t>
  </si>
  <si>
    <t>1.2.3.0.0.0</t>
  </si>
  <si>
    <t>Derivative Financial Liabilities</t>
  </si>
  <si>
    <t>1.2.3.1.0.0</t>
  </si>
  <si>
    <t>1.2.3.2.0.0</t>
  </si>
  <si>
    <t>1.2.3.3.0.0</t>
  </si>
  <si>
    <t>Swaps</t>
  </si>
  <si>
    <t>1.2.3.4.0.0</t>
  </si>
  <si>
    <t>Options</t>
  </si>
  <si>
    <t>1.2.3.5.0.0</t>
  </si>
  <si>
    <t>1.2.4.0.0.0</t>
  </si>
  <si>
    <t xml:space="preserve">Securities Sold under Repurchase Agreements </t>
  </si>
  <si>
    <t>1.2.4.1.0.0</t>
  </si>
  <si>
    <t>1.2.4.2.0.0</t>
  </si>
  <si>
    <t>1.2.4.3.0.0</t>
  </si>
  <si>
    <t>1.2.4.4.0.0</t>
  </si>
  <si>
    <t>1.2.4.5.0.0</t>
  </si>
  <si>
    <t>1.2.4.6.0.0</t>
  </si>
  <si>
    <t>1.2.5.0.0.0</t>
  </si>
  <si>
    <t>Debt Securities and Other Borrowings from Non-Financial Institutions</t>
  </si>
  <si>
    <t>1.2.5.1.0.0</t>
  </si>
  <si>
    <t>Debentures / Bonds</t>
  </si>
  <si>
    <t>1.2.5.2.0.0</t>
  </si>
  <si>
    <t>Preference Shares</t>
  </si>
  <si>
    <t>1.2.5.3.0.0</t>
  </si>
  <si>
    <t>Convertible Debt Securities</t>
  </si>
  <si>
    <t>1.2.5.4.0.0</t>
  </si>
  <si>
    <t>1.2.5.5.0.0</t>
  </si>
  <si>
    <t>1.2.5.6.0.0</t>
  </si>
  <si>
    <t>1.2.6.0.0.0</t>
  </si>
  <si>
    <t>Lease Liabilities</t>
  </si>
  <si>
    <t>1.2.7.0.0.0</t>
  </si>
  <si>
    <t>Current Tax Liabilities</t>
  </si>
  <si>
    <t>1.2.8.0.0.0</t>
  </si>
  <si>
    <t>Deferred Tax Liabilities</t>
  </si>
  <si>
    <t>1.2.9.0.0.0</t>
  </si>
  <si>
    <t>Defined Benefit Obligation</t>
  </si>
  <si>
    <t>1.2.10.0.0.0</t>
  </si>
  <si>
    <t>Due to Related Parties</t>
  </si>
  <si>
    <t>1.2.11.0.0.0</t>
  </si>
  <si>
    <t>Other Liabilities</t>
  </si>
  <si>
    <t>1.3.0.0.0.0</t>
  </si>
  <si>
    <t>Equity</t>
  </si>
  <si>
    <t>1.3.1.0.0.0</t>
  </si>
  <si>
    <t>Stated Capital</t>
  </si>
  <si>
    <t>1.3.2.0.0.0</t>
  </si>
  <si>
    <t>Reserves</t>
  </si>
  <si>
    <t>1.3.3.0.0.0</t>
  </si>
  <si>
    <t>Retained Earnings</t>
  </si>
  <si>
    <t>1.3.4.0.0.0</t>
  </si>
  <si>
    <t>Instructions</t>
  </si>
  <si>
    <t>(a) Please follow the Sri Lanka Financial Reporting Standards guidelines to submit this return</t>
  </si>
  <si>
    <t>(b) Do not net-off any receivable balances with  any payable balances</t>
  </si>
  <si>
    <t>(c) Include the Transaction Cost and Net of Impairment, Amortisation and Depreciation</t>
  </si>
  <si>
    <t>(d) Financial Institutions shall mean Licensed banks, Licensed finance companies, Registered leasing establishments, Licensed micro-finance companies and Primary dealers in government securities</t>
  </si>
  <si>
    <t>Monthly Financial Return Statement of Comprehensive Income</t>
  </si>
  <si>
    <t>Net Interest Income</t>
  </si>
  <si>
    <t>Interest Income</t>
  </si>
  <si>
    <t>Balances with Central Bank and Financial Institutions</t>
  </si>
  <si>
    <t>Securities Purchased under Resale Agreements</t>
  </si>
  <si>
    <t>1.1.1.6.0.0</t>
  </si>
  <si>
    <t>Financial Assets Measured at Fair Value Through Other Comprehensive Income</t>
  </si>
  <si>
    <t>1.1.1.7.0.0</t>
  </si>
  <si>
    <t>Financial Assets Measured at Amortized Cost - Debt and Other Financial Instruments</t>
  </si>
  <si>
    <t>1.1.1.8.0.0</t>
  </si>
  <si>
    <t>Interest Expenses</t>
  </si>
  <si>
    <t>Financial Liabilities measured at Amortized Cost - Due to Financial Institutions</t>
  </si>
  <si>
    <t>1.1.2.1.1.0</t>
  </si>
  <si>
    <t>1.1.2.1.2.0</t>
  </si>
  <si>
    <t>1.1.2.1.3.0</t>
  </si>
  <si>
    <t>1.1.2.1.4.0</t>
  </si>
  <si>
    <t>1.1.2.1.5.0</t>
  </si>
  <si>
    <t>1.1.2.2.1.0</t>
  </si>
  <si>
    <t>Savings Deposits</t>
  </si>
  <si>
    <t>1.1.2.2.2.0</t>
  </si>
  <si>
    <t>Time Deposits</t>
  </si>
  <si>
    <t>1.1.2.2.3.0</t>
  </si>
  <si>
    <t>1.1.2.4.0.0</t>
  </si>
  <si>
    <t>Securities Sold under Repurchase Agreements (REPO)</t>
  </si>
  <si>
    <t>1.1.2.5.0.0</t>
  </si>
  <si>
    <t>1.1.2.5.1.0</t>
  </si>
  <si>
    <t>1.1.2.5.2.0</t>
  </si>
  <si>
    <t>1.1.2.6.0.0</t>
  </si>
  <si>
    <t>Interest on Lease Liabilities</t>
  </si>
  <si>
    <t>1.1.2.7.0.0</t>
  </si>
  <si>
    <t>Net Fee and Commission Income/(Expenses) (+/-)</t>
  </si>
  <si>
    <t>Fee and Commission Income</t>
  </si>
  <si>
    <t>Loans and Advances related Services</t>
  </si>
  <si>
    <t>Deposits related services</t>
  </si>
  <si>
    <t>Off-Balance Sheet Activities</t>
  </si>
  <si>
    <t>Other Financial Services</t>
  </si>
  <si>
    <t>Fee and Commission Expenses</t>
  </si>
  <si>
    <t>Deposits and Borrowings</t>
  </si>
  <si>
    <t>Net Gains/(Losses) from Financial Instruments (+/-)</t>
  </si>
  <si>
    <t>Fair Value Gains/(Losses) on Debt Instruments</t>
  </si>
  <si>
    <t>Gains/(Losses) on sale of Debt Instruments</t>
  </si>
  <si>
    <t>Fair Value Gains/(Losses) on Equity Instruments</t>
  </si>
  <si>
    <t>Gains/(Losses) on sale of Equity Instruments</t>
  </si>
  <si>
    <t>1.3.5.0.0.0</t>
  </si>
  <si>
    <t>Fair Value Gains/(Losses) on Derivative Instruments</t>
  </si>
  <si>
    <t>1.3.6.0.0.0</t>
  </si>
  <si>
    <t>Gains/(Losses) on sale of Derivative Instruments</t>
  </si>
  <si>
    <t>1.3.7.0.0.0</t>
  </si>
  <si>
    <t>Fair Value Gains/(Losses) on Other Financial Instruments</t>
  </si>
  <si>
    <t>1.3.8.0.0.0</t>
  </si>
  <si>
    <t>Gains/(Losses) on Other Financial Instruments</t>
  </si>
  <si>
    <t>1.4.0.0.0.0</t>
  </si>
  <si>
    <t>Net Other Operating Income (+/-)</t>
  </si>
  <si>
    <t>1.4.1.0.0.0</t>
  </si>
  <si>
    <t>Gains/(Losses) on Sale of Real Estates</t>
  </si>
  <si>
    <t>1.4.2.0.0.0</t>
  </si>
  <si>
    <t>Gains/(Losses) on Sale of Investment Properties</t>
  </si>
  <si>
    <t>1.4.3.0.0.0</t>
  </si>
  <si>
    <t>Gain/(Losses) on Sale of Property, Plant &amp; Equipment</t>
  </si>
  <si>
    <t>1.4.4.0.0.0</t>
  </si>
  <si>
    <t>Gain/(Losses) on Revaluation of Investment Properties</t>
  </si>
  <si>
    <t>1.4.5.0.0.0</t>
  </si>
  <si>
    <t>Dividend Income from Subsidiaries</t>
  </si>
  <si>
    <t>1.4.6.0.0.0</t>
  </si>
  <si>
    <t>Dividend Income from Associates</t>
  </si>
  <si>
    <t>1.4.7.0.0.0</t>
  </si>
  <si>
    <t>Dividend Income from Other Companies</t>
  </si>
  <si>
    <t>1.4.8.0.0.0</t>
  </si>
  <si>
    <t>Other income</t>
  </si>
  <si>
    <t>1.5.0.0.0.0</t>
  </si>
  <si>
    <t>Impairment (+/-)</t>
  </si>
  <si>
    <t>1.5.1.0.0.0</t>
  </si>
  <si>
    <t>Impairment of Financial Assets (excluding loans and receivables)</t>
  </si>
  <si>
    <t>1.5.1.1.0.0</t>
  </si>
  <si>
    <t>Financial Assets-Fair value through other comprehensive income (+/-)</t>
  </si>
  <si>
    <t>1.5.1.2.0.0</t>
  </si>
  <si>
    <t>Financial Assets- Amortised Cost (+/-)</t>
  </si>
  <si>
    <t>1.5.1.3.0.0</t>
  </si>
  <si>
    <t>Investments in Subsidiaries, Associates and Joint Ventures (+/-)</t>
  </si>
  <si>
    <t>1.5.2.0.0.0</t>
  </si>
  <si>
    <t>Impairment of Loans and Receivables</t>
  </si>
  <si>
    <t>1.5.2.1.0.0</t>
  </si>
  <si>
    <t>Loans and Receivables - Financial Institutions (+/-)</t>
  </si>
  <si>
    <t>1.5.2.2.0.0</t>
  </si>
  <si>
    <t>Loans and Advances to Other Customers-Individual Impairment (+/-)</t>
  </si>
  <si>
    <t>1.5.2.3.0.0</t>
  </si>
  <si>
    <t>Loans and Advances to Other Customers-Collective Impairment (+/-)</t>
  </si>
  <si>
    <t>1.5.2.4.0.0</t>
  </si>
  <si>
    <t>Recovery of Written Off Loans (-)</t>
  </si>
  <si>
    <t>1.5.3.0.0.0</t>
  </si>
  <si>
    <t>Impairment of Non-Financial Assets</t>
  </si>
  <si>
    <t>1.5.3.1.0.0</t>
  </si>
  <si>
    <t>Property, Plant &amp; Equipment (+/-)</t>
  </si>
  <si>
    <t>1.5.3.2.0.0</t>
  </si>
  <si>
    <t>Investment Properties (+/-)</t>
  </si>
  <si>
    <t>1.5.3.3.0.0</t>
  </si>
  <si>
    <t>Others (+/-)</t>
  </si>
  <si>
    <t>1.5.4.0.0.0</t>
  </si>
  <si>
    <t>Impairment of Off-Balance Sheet Assets</t>
  </si>
  <si>
    <t>1.6.0.0.0.0</t>
  </si>
  <si>
    <t>Net Operating Income</t>
  </si>
  <si>
    <t>1.7.0.0.0.0</t>
  </si>
  <si>
    <t>Operating Expenses</t>
  </si>
  <si>
    <t>1.7.1.0.0.0</t>
  </si>
  <si>
    <t>Personnel Expenses</t>
  </si>
  <si>
    <t>1.7.1.1.0.0</t>
  </si>
  <si>
    <t>Employee Remuneration</t>
  </si>
  <si>
    <t>1.7.1.2.0.0</t>
  </si>
  <si>
    <t>Contributions to Defined Contribution/Benefit Plans</t>
  </si>
  <si>
    <t>1.7.1.3.0.0</t>
  </si>
  <si>
    <t>Directors' Emoluments</t>
  </si>
  <si>
    <t>1.7.1.4.0.0</t>
  </si>
  <si>
    <t>1.7.2.0.0.0</t>
  </si>
  <si>
    <t>Other Expenses</t>
  </si>
  <si>
    <t>1.7.2.1.0.0</t>
  </si>
  <si>
    <t>Auditors' Expenses</t>
  </si>
  <si>
    <t>1.7.2.2.0.0</t>
  </si>
  <si>
    <t>Professional &amp; Legal Expenses</t>
  </si>
  <si>
    <t>1.7.2.3.0.0</t>
  </si>
  <si>
    <t>Depreciation of Property, Plant &amp; Equipment (+/-)</t>
  </si>
  <si>
    <t>1.7.2.4.0.0</t>
  </si>
  <si>
    <t>Depreciation of Right-of-Use Assets (+/-)</t>
  </si>
  <si>
    <t>1.7.2.5.0.0</t>
  </si>
  <si>
    <t>Amortization of Intangible Assets (+/-)</t>
  </si>
  <si>
    <t>1.7.2.6.0.0</t>
  </si>
  <si>
    <t>Advertising &amp; Business Promotion Expenses</t>
  </si>
  <si>
    <t>1.7.2.7.0.0</t>
  </si>
  <si>
    <t>Office Administration &amp; Establishment Expenses</t>
  </si>
  <si>
    <t>1.7.2.8.0.0</t>
  </si>
  <si>
    <t>Deposit Insurance Premium</t>
  </si>
  <si>
    <t>1.7.2.9.0.0</t>
  </si>
  <si>
    <t>Penalties Charged by Legal Entities</t>
  </si>
  <si>
    <t>1.7.2.10.0.0</t>
  </si>
  <si>
    <t>Regulatory Fees</t>
  </si>
  <si>
    <t>1.7.2.11.0.0</t>
  </si>
  <si>
    <t>1.8.0.0.0.0</t>
  </si>
  <si>
    <t>Operating Profit/(Loss) Before Value Added Tax (VAT)</t>
  </si>
  <si>
    <t>1.9.0.0.0.0</t>
  </si>
  <si>
    <t>Value Added Tax on Financial Services (+/-)</t>
  </si>
  <si>
    <t>1.10.0.0.0.0</t>
  </si>
  <si>
    <t>Operating Profit/(Loss) After Value Added Tax (VAT)</t>
  </si>
  <si>
    <t>1.11.0.0.0.0</t>
  </si>
  <si>
    <t>Share of Profit/(Loss) of Associates &amp; Joint Ventures (+/-)</t>
  </si>
  <si>
    <t>1.12.0.0.0.0</t>
  </si>
  <si>
    <t>Profit/(Loss) Before Income Tax</t>
  </si>
  <si>
    <t>1.13.0.0.0.0</t>
  </si>
  <si>
    <t>Income Tax Expenses (+/-)</t>
  </si>
  <si>
    <t>1.14.0.0.0.0</t>
  </si>
  <si>
    <t>Profit/(Loss) for the Year</t>
  </si>
  <si>
    <t>1.15.0.0.0.0</t>
  </si>
  <si>
    <t>Other Comprehensive Income For the Year, Net of Tax</t>
  </si>
  <si>
    <t>1.15.1.0.0.0</t>
  </si>
  <si>
    <t>Items that will never be reclassified to profit or loss, net of Tax (+/-)</t>
  </si>
  <si>
    <t>1.15.2.0.0.0</t>
  </si>
  <si>
    <t>Items that are or may be reclassified to profit or loss,net of Tax (+/-)</t>
  </si>
  <si>
    <t>1.15.3.0.0.0</t>
  </si>
  <si>
    <t>Other (+/-)</t>
  </si>
  <si>
    <t>1.16.0.0.0.0</t>
  </si>
  <si>
    <t>Total Comprehensive Income for the Year</t>
  </si>
  <si>
    <r>
      <t xml:space="preserve">Assets </t>
    </r>
    <r>
      <rPr>
        <b/>
        <vertAlign val="superscript"/>
        <sz val="11"/>
        <color theme="1"/>
        <rFont val="Calibri"/>
        <family val="2"/>
        <scheme val="minor"/>
      </rPr>
      <t>b</t>
    </r>
  </si>
  <si>
    <r>
      <t xml:space="preserve">Cash and Cash Equivalents </t>
    </r>
    <r>
      <rPr>
        <b/>
        <vertAlign val="superscript"/>
        <sz val="11"/>
        <color theme="1"/>
        <rFont val="Calibri"/>
        <family val="2"/>
        <scheme val="minor"/>
      </rPr>
      <t>c</t>
    </r>
  </si>
  <si>
    <r>
      <t xml:space="preserve">Balances with Central Bank and Financial Institutions </t>
    </r>
    <r>
      <rPr>
        <b/>
        <vertAlign val="superscript"/>
        <sz val="11"/>
        <color theme="1"/>
        <rFont val="Calibri"/>
        <family val="2"/>
        <scheme val="minor"/>
      </rPr>
      <t>c,d</t>
    </r>
  </si>
  <si>
    <r>
      <t xml:space="preserve">Securities Purchased under Resale Agreements </t>
    </r>
    <r>
      <rPr>
        <b/>
        <vertAlign val="superscript"/>
        <sz val="11"/>
        <color theme="1"/>
        <rFont val="Calibri"/>
        <family val="2"/>
        <scheme val="minor"/>
      </rPr>
      <t>c</t>
    </r>
  </si>
  <si>
    <r>
      <t xml:space="preserve">Financial Assets Measured at Fair Value Through Other Comprehensive Income </t>
    </r>
    <r>
      <rPr>
        <b/>
        <vertAlign val="superscript"/>
        <sz val="11"/>
        <color theme="1"/>
        <rFont val="Calibri"/>
        <family val="2"/>
        <scheme val="minor"/>
      </rPr>
      <t>c</t>
    </r>
  </si>
  <si>
    <r>
      <t xml:space="preserve">Financial Assets Measured at Amortized Cost - Debt and Other Financial Instruments </t>
    </r>
    <r>
      <rPr>
        <b/>
        <vertAlign val="superscript"/>
        <sz val="11"/>
        <color theme="1"/>
        <rFont val="Calibri"/>
        <family val="2"/>
        <scheme val="minor"/>
      </rPr>
      <t>c,d</t>
    </r>
  </si>
  <si>
    <r>
      <t xml:space="preserve">Stage 01: Loans and Advances </t>
    </r>
    <r>
      <rPr>
        <vertAlign val="superscript"/>
        <sz val="11"/>
        <color theme="1"/>
        <rFont val="Calibri"/>
        <family val="2"/>
        <scheme val="minor"/>
      </rPr>
      <t>c</t>
    </r>
  </si>
  <si>
    <r>
      <t>Stage 02: Loans and Advances</t>
    </r>
    <r>
      <rPr>
        <vertAlign val="superscript"/>
        <sz val="11"/>
        <color theme="1"/>
        <rFont val="Calibri"/>
        <family val="2"/>
        <scheme val="minor"/>
      </rPr>
      <t xml:space="preserve"> c</t>
    </r>
  </si>
  <si>
    <r>
      <t>Stage 03: Loans and Advances</t>
    </r>
    <r>
      <rPr>
        <vertAlign val="superscript"/>
        <sz val="11"/>
        <color theme="1"/>
        <rFont val="Calibri"/>
        <family val="2"/>
        <scheme val="minor"/>
      </rPr>
      <t xml:space="preserve"> c</t>
    </r>
  </si>
  <si>
    <r>
      <t xml:space="preserve">Stage 03: Loans and Advances </t>
    </r>
    <r>
      <rPr>
        <vertAlign val="superscript"/>
        <sz val="11"/>
        <color theme="1"/>
        <rFont val="Calibri"/>
        <family val="2"/>
        <scheme val="minor"/>
      </rPr>
      <t>c</t>
    </r>
  </si>
  <si>
    <r>
      <t>Investment in Equity Instruments in Other Entities</t>
    </r>
    <r>
      <rPr>
        <b/>
        <vertAlign val="superscript"/>
        <sz val="11"/>
        <color theme="1"/>
        <rFont val="Calibri"/>
        <family val="2"/>
        <scheme val="minor"/>
      </rPr>
      <t xml:space="preserve"> c</t>
    </r>
  </si>
  <si>
    <r>
      <t xml:space="preserve">Investment Properties and Real Estates </t>
    </r>
    <r>
      <rPr>
        <b/>
        <vertAlign val="superscript"/>
        <sz val="11"/>
        <color theme="1"/>
        <rFont val="Calibri"/>
        <family val="2"/>
        <scheme val="minor"/>
      </rPr>
      <t>c</t>
    </r>
  </si>
  <si>
    <r>
      <t xml:space="preserve">Property, Plant and Equipment </t>
    </r>
    <r>
      <rPr>
        <b/>
        <vertAlign val="superscript"/>
        <sz val="11"/>
        <color theme="1"/>
        <rFont val="Calibri"/>
        <family val="2"/>
        <scheme val="minor"/>
      </rPr>
      <t>c</t>
    </r>
  </si>
  <si>
    <r>
      <t xml:space="preserve">Intangible Assets </t>
    </r>
    <r>
      <rPr>
        <b/>
        <vertAlign val="superscript"/>
        <sz val="11"/>
        <color theme="1"/>
        <rFont val="Calibri"/>
        <family val="2"/>
        <scheme val="minor"/>
      </rPr>
      <t>c</t>
    </r>
  </si>
  <si>
    <r>
      <t xml:space="preserve">Other Dues from Related Parties </t>
    </r>
    <r>
      <rPr>
        <b/>
        <vertAlign val="superscript"/>
        <sz val="11"/>
        <color theme="1"/>
        <rFont val="Calibri"/>
        <family val="2"/>
        <scheme val="minor"/>
      </rPr>
      <t>c</t>
    </r>
  </si>
  <si>
    <r>
      <t xml:space="preserve">Other Assets </t>
    </r>
    <r>
      <rPr>
        <b/>
        <vertAlign val="superscript"/>
        <sz val="11"/>
        <color theme="1"/>
        <rFont val="Calibri"/>
        <family val="2"/>
        <scheme val="minor"/>
      </rPr>
      <t>c</t>
    </r>
  </si>
  <si>
    <r>
      <t xml:space="preserve">Liabilities </t>
    </r>
    <r>
      <rPr>
        <b/>
        <vertAlign val="superscript"/>
        <sz val="11"/>
        <color theme="1"/>
        <rFont val="Calibri"/>
        <family val="2"/>
        <scheme val="minor"/>
      </rPr>
      <t>b</t>
    </r>
  </si>
  <si>
    <r>
      <t xml:space="preserve">Financial Liabilities measured at Amortized Cost - Due to Financial Institutions </t>
    </r>
    <r>
      <rPr>
        <b/>
        <vertAlign val="superscript"/>
        <sz val="11"/>
        <color theme="1"/>
        <rFont val="Calibri"/>
        <family val="2"/>
        <scheme val="minor"/>
      </rPr>
      <t>d</t>
    </r>
  </si>
  <si>
    <t>Account #</t>
  </si>
  <si>
    <t>AR Code</t>
  </si>
  <si>
    <t>Account Name</t>
  </si>
  <si>
    <t>0091</t>
  </si>
  <si>
    <t>BAD DEBTS LEASE - SPECIFIC</t>
  </si>
  <si>
    <t>0094</t>
  </si>
  <si>
    <t>BAD DEBTS LOAN - GENERAL</t>
  </si>
  <si>
    <t>1441</t>
  </si>
  <si>
    <t>BAD DEBTS - CASH MISAPPROPRIATION</t>
  </si>
  <si>
    <t>1247</t>
  </si>
  <si>
    <t>WRITE OFF - BAD DEBTS</t>
  </si>
  <si>
    <t>2427</t>
  </si>
  <si>
    <t>IMPAIRMENT - FIXED DEPOSIT</t>
  </si>
  <si>
    <t>0289</t>
  </si>
  <si>
    <t>BAD DEBTS-LEASE - SPECIFIC</t>
  </si>
  <si>
    <t>2431</t>
  </si>
  <si>
    <t>WRITE OFF - INVESTMENT PROPERTY</t>
  </si>
  <si>
    <t>0095</t>
  </si>
  <si>
    <t>BAD DEBTS DEALER REFINANCE - SPECIFIC</t>
  </si>
  <si>
    <t>1418</t>
  </si>
  <si>
    <t>BAD DEBTS - REPOSSESSED ASSETS</t>
  </si>
  <si>
    <t>0092</t>
  </si>
  <si>
    <t>BAD DEBTS HIRE PURCHASE - SPECIFIC</t>
  </si>
  <si>
    <t>0093</t>
  </si>
  <si>
    <t>BAD DEBTS LOAN - SPECIFIC</t>
  </si>
  <si>
    <t>1399</t>
  </si>
  <si>
    <t>WRITTEN OFF LOAN DEBTORS-DEALER FINANCE KALYANA</t>
  </si>
  <si>
    <t>0248</t>
  </si>
  <si>
    <t>BAD DEBTS-LEASE - GENERAL</t>
  </si>
  <si>
    <t>0421</t>
  </si>
  <si>
    <t>INCOME TAX</t>
  </si>
  <si>
    <t>Income Tax</t>
  </si>
  <si>
    <t>1921</t>
  </si>
  <si>
    <t>INVESTMENT PROPERTY AQUIRED FROM LISVIN</t>
  </si>
  <si>
    <t>2430</t>
  </si>
  <si>
    <t>PROVISION FOR WRITE OFF INVESTMENT PROPERTY</t>
  </si>
  <si>
    <t>0147</t>
  </si>
  <si>
    <t>FURNITURE &amp; FITTINGS</t>
  </si>
  <si>
    <t>0148</t>
  </si>
  <si>
    <t>LEASE HOLD IMPROVEMENTS</t>
  </si>
  <si>
    <t>0273</t>
  </si>
  <si>
    <t>PROVISION FOR DEPRECIATION - FURNITURE &amp; FITTINGS</t>
  </si>
  <si>
    <t>0275</t>
  </si>
  <si>
    <t>PROVISION FOR DEPRECIATION - MOTOR VEHICLES</t>
  </si>
  <si>
    <t>0150</t>
  </si>
  <si>
    <t>OFFICE EQUIPMENTS</t>
  </si>
  <si>
    <t>0149</t>
  </si>
  <si>
    <t>MOTOR VEHICLES</t>
  </si>
  <si>
    <t>0274</t>
  </si>
  <si>
    <t>PROVISION FOR DEPRECIATION - LEASE HOLD IMPROVEMENTS</t>
  </si>
  <si>
    <t>0276</t>
  </si>
  <si>
    <t>PROVISION FOR DEPRECIATION - OFFICE EQUIPMENTS</t>
  </si>
  <si>
    <t>1470</t>
  </si>
  <si>
    <t>INTANGIBLE ASSETS</t>
  </si>
  <si>
    <t>0291</t>
  </si>
  <si>
    <t>CUMULATIVE AMORTIZATION - INTANGIBLE ASSETS</t>
  </si>
  <si>
    <t>2349</t>
  </si>
  <si>
    <t>PROVISION FOR GOODWILL WRITE-OFF</t>
  </si>
  <si>
    <t>1938</t>
  </si>
  <si>
    <t>GOODWILL ON AQUISITION OF LISVIN</t>
  </si>
  <si>
    <t>1933</t>
  </si>
  <si>
    <t>LEASE RIGHT TO USE ASSET</t>
  </si>
  <si>
    <t>2445</t>
  </si>
  <si>
    <t>ACCUMILATED DEPRECEATION FOR RIGHT TO USE ASSET</t>
  </si>
  <si>
    <t>0228</t>
  </si>
  <si>
    <t>COMMERCIAL BANK LOAN REF 351948</t>
  </si>
  <si>
    <t>1402</t>
  </si>
  <si>
    <t>COMMERCIAL BANK LOAN - 860873</t>
  </si>
  <si>
    <t>1754</t>
  </si>
  <si>
    <t>HNB STLs</t>
  </si>
  <si>
    <t>1764</t>
  </si>
  <si>
    <t>SAMPATH BANK LOAN NO-3029 6000 0960</t>
  </si>
  <si>
    <t>1700</t>
  </si>
  <si>
    <t>DPMC LOAN 2</t>
  </si>
  <si>
    <t>1337</t>
  </si>
  <si>
    <t>HSBC BANK LOAN 01</t>
  </si>
  <si>
    <t>2086</t>
  </si>
  <si>
    <t>INTEREST PAYABLE ON INTER COMPANY BORROWING</t>
  </si>
  <si>
    <t>2232</t>
  </si>
  <si>
    <t>CURRENT LIABILITY OF LTL - SAMPATH 302965000719</t>
  </si>
  <si>
    <t>2377</t>
  </si>
  <si>
    <t>SHORT TERM LOAN - ACPL</t>
  </si>
  <si>
    <t>2247</t>
  </si>
  <si>
    <t>COMMERCIAL BANK LTL - 1714288</t>
  </si>
  <si>
    <t>2242</t>
  </si>
  <si>
    <t>CURRENT LIABILITY OF LTL - HNB 003040119085</t>
  </si>
  <si>
    <t>0222</t>
  </si>
  <si>
    <t>COMMERCIAL BANK LTL - 1492276</t>
  </si>
  <si>
    <t>0232</t>
  </si>
  <si>
    <t>STANDARD CHARTERED BANK - LOAN</t>
  </si>
  <si>
    <t>0236</t>
  </si>
  <si>
    <t>LOAN - MR. D.P.PIERIS</t>
  </si>
  <si>
    <t>1254</t>
  </si>
  <si>
    <t>COMMERCIAL BANK LOAN REF 590445</t>
  </si>
  <si>
    <t>1174</t>
  </si>
  <si>
    <t>COMMERCIAL BANK LOAN REF 542112</t>
  </si>
  <si>
    <t>1750</t>
  </si>
  <si>
    <t>HNB BANK LTL - 003040175739</t>
  </si>
  <si>
    <t>1751</t>
  </si>
  <si>
    <t>HNB STL-02-240MN</t>
  </si>
  <si>
    <t>2017</t>
  </si>
  <si>
    <t>UNION BANK STL-500MN</t>
  </si>
  <si>
    <t>1944</t>
  </si>
  <si>
    <t>HNB BANK LTL - 003040138260</t>
  </si>
  <si>
    <t>1943</t>
  </si>
  <si>
    <t>CURRENT LIABILITY OF LONG TERM LOAN</t>
  </si>
  <si>
    <t>2230</t>
  </si>
  <si>
    <t>CURRENT LIABILITY OF LTL - SAMPATH 302965000492</t>
  </si>
  <si>
    <t>2231</t>
  </si>
  <si>
    <t>CURRENT LIABILITY OF LTL - SAMPATH 302965000494</t>
  </si>
  <si>
    <t>2233</t>
  </si>
  <si>
    <t>CURRENT LIABILITY OF LTL - SAMPATH 302965000759</t>
  </si>
  <si>
    <t>2385</t>
  </si>
  <si>
    <t>SHORT TERM LOAN-SEYLAN</t>
  </si>
  <si>
    <t>0447</t>
  </si>
  <si>
    <t>LOAN-DPMC FINANCIAL SERVICES</t>
  </si>
  <si>
    <t>1175</t>
  </si>
  <si>
    <t>COMMERCIAL BANK LOAN REF 542440</t>
  </si>
  <si>
    <t>1705</t>
  </si>
  <si>
    <t>STL 01- STANDARD CHARTERED BANK</t>
  </si>
  <si>
    <t>1620</t>
  </si>
  <si>
    <t>DEUTSCHE BANK SECURITIZATION TRUST 4</t>
  </si>
  <si>
    <t>1699</t>
  </si>
  <si>
    <t>DP TECHNOLOGIES (PVT) LTD - SHORT TERM LOAN</t>
  </si>
  <si>
    <t>1728</t>
  </si>
  <si>
    <t>DPMC LOAN 05</t>
  </si>
  <si>
    <t>1748</t>
  </si>
  <si>
    <t>COM BANK STL-01-240MN</t>
  </si>
  <si>
    <t>2117</t>
  </si>
  <si>
    <t>SAMPATH BANK LTL - 302965000759</t>
  </si>
  <si>
    <t>2378</t>
  </si>
  <si>
    <t>SHORT TERM LOAN - AIBL</t>
  </si>
  <si>
    <t>2224</t>
  </si>
  <si>
    <t>SAMPATH BANK LTL - 302965000913</t>
  </si>
  <si>
    <t>2245</t>
  </si>
  <si>
    <t>CURRENT LIABILITY OF SECURITIZATION</t>
  </si>
  <si>
    <t>2477</t>
  </si>
  <si>
    <t>REPO CONTROL ACCOUNT (T)</t>
  </si>
  <si>
    <t>2237</t>
  </si>
  <si>
    <t>CURRENT LIABILITY OF LTL - COMMERCIAL 1492276</t>
  </si>
  <si>
    <t>0430</t>
  </si>
  <si>
    <t>NDB SECURITISATION LOAN</t>
  </si>
  <si>
    <t>0225</t>
  </si>
  <si>
    <t>COMMERCIAL BANK LOAN REF 263978</t>
  </si>
  <si>
    <t>0267</t>
  </si>
  <si>
    <t>PROMISSORY NOTES</t>
  </si>
  <si>
    <t>1374</t>
  </si>
  <si>
    <t>NDB SECURITISATION TRUST 03</t>
  </si>
  <si>
    <t>1703</t>
  </si>
  <si>
    <t>DPMC LANKA LOAN 1</t>
  </si>
  <si>
    <t>1761</t>
  </si>
  <si>
    <t>DPMC LOAN 6</t>
  </si>
  <si>
    <t>1706</t>
  </si>
  <si>
    <t>SAMPATH BANK LTL - 302965000494</t>
  </si>
  <si>
    <t>1749</t>
  </si>
  <si>
    <t>COMMERCIAL BANK LTL - 1702068</t>
  </si>
  <si>
    <t>1896</t>
  </si>
  <si>
    <t>DEUTSCHE SECURITIZATION TRUST 05</t>
  </si>
  <si>
    <t>1376</t>
  </si>
  <si>
    <t xml:space="preserve"> DEFERRED SECURITIZATION EXPENSE</t>
  </si>
  <si>
    <t>2107</t>
  </si>
  <si>
    <t>UNION BANK LTL - 9974001000009506</t>
  </si>
  <si>
    <t>1950</t>
  </si>
  <si>
    <t>SAMPATH BANK LTL - 302965000719</t>
  </si>
  <si>
    <t>2084</t>
  </si>
  <si>
    <t>INTEREST PAYABLE ON BANK LOAN</t>
  </si>
  <si>
    <t>2234</t>
  </si>
  <si>
    <t>CURRENT LIABILITY OF LTL - SAMPATH 302965000913</t>
  </si>
  <si>
    <t>2244</t>
  </si>
  <si>
    <t>CURRENT LIABILITY OF LTL - UNION 9974001000009506</t>
  </si>
  <si>
    <t>0223</t>
  </si>
  <si>
    <t>COMMERCIAL BANK LTL - 1490755</t>
  </si>
  <si>
    <t>0226</t>
  </si>
  <si>
    <t>COMMERCIAL BANK LOAN REF 269972</t>
  </si>
  <si>
    <t>1202</t>
  </si>
  <si>
    <t>SAMPATH BANK LOAN- NO 393065000420</t>
  </si>
  <si>
    <t>1752</t>
  </si>
  <si>
    <t>SAMPATH BANK-STL</t>
  </si>
  <si>
    <t>1702</t>
  </si>
  <si>
    <t>DPMC LOAN 4</t>
  </si>
  <si>
    <t>1863</t>
  </si>
  <si>
    <t>DB SECURITISATION TRUST 06</t>
  </si>
  <si>
    <t>1989</t>
  </si>
  <si>
    <t>DPMC LANKA - STL</t>
  </si>
  <si>
    <t>2163</t>
  </si>
  <si>
    <t>COMMERCIAL BANK LTL - 1989383</t>
  </si>
  <si>
    <t>2376</t>
  </si>
  <si>
    <t>SHORT TERM LOAN - DPRL</t>
  </si>
  <si>
    <t>2475</t>
  </si>
  <si>
    <t>FUNDING FROM SEC ISSUES / FACILITIES A/C (T)</t>
  </si>
  <si>
    <t>2238</t>
  </si>
  <si>
    <t>CURRENT LIABILITY OF LTL - COMMERCIAL 1702068</t>
  </si>
  <si>
    <t>2433</t>
  </si>
  <si>
    <t>INTER COMPANY BULLET LOAN-DPL</t>
  </si>
  <si>
    <t>2236</t>
  </si>
  <si>
    <t>CURRENT LIABILITY OF LTL - COMMERCIAL 1915253</t>
  </si>
  <si>
    <t>2241</t>
  </si>
  <si>
    <t>CURRENT LIABILITY OF LTL - HNB 003040175739</t>
  </si>
  <si>
    <t>0224</t>
  </si>
  <si>
    <t>COMMERCIAL BANK LTL - 1915253</t>
  </si>
  <si>
    <t>0227</t>
  </si>
  <si>
    <t>COMMERCIAL BANK LOAN REF 272853</t>
  </si>
  <si>
    <t>0229</t>
  </si>
  <si>
    <t>HATTON NATIONAL BANK LTD. - LOAN</t>
  </si>
  <si>
    <t>0235</t>
  </si>
  <si>
    <t>LOAN - DAVID PIERIS MOTOR COMPANY LTD.</t>
  </si>
  <si>
    <t>1334</t>
  </si>
  <si>
    <t>SAMPATH BANK LOAN- NO 393065000439</t>
  </si>
  <si>
    <t>1827</t>
  </si>
  <si>
    <t>NATIONS TRUST BANK- STL</t>
  </si>
  <si>
    <t>2085</t>
  </si>
  <si>
    <t>INTEREST PAYABLE ON COMMERCAIL PAPER</t>
  </si>
  <si>
    <t>2235</t>
  </si>
  <si>
    <t>CURRENT LIABILITY OF LTL - COMMERCIAL 1490755</t>
  </si>
  <si>
    <t>2379</t>
  </si>
  <si>
    <t>SHORT TERM LOAN - DPAH</t>
  </si>
  <si>
    <t>2246</t>
  </si>
  <si>
    <t>CURRENT LIABILITY OF INTERCOMPANY BORROWINGS</t>
  </si>
  <si>
    <t>2240</t>
  </si>
  <si>
    <t>CURRENT LIABILITY OF LTL - COMMERCIAL 1989383</t>
  </si>
  <si>
    <t>2239</t>
  </si>
  <si>
    <t>CURRENT LIABILITY OF LTL - COMMERCIAL 1714288</t>
  </si>
  <si>
    <t>2345</t>
  </si>
  <si>
    <t>BULLET LOAN-ACPL</t>
  </si>
  <si>
    <t>0287</t>
  </si>
  <si>
    <t>INTEREST PAYABLE ON SECURITISATIONS</t>
  </si>
  <si>
    <t>1558</t>
  </si>
  <si>
    <t>SAMPATH BANK LOAN - NO 302960000514</t>
  </si>
  <si>
    <t>1701</t>
  </si>
  <si>
    <t>DPMC LOAN 3</t>
  </si>
  <si>
    <t>1707</t>
  </si>
  <si>
    <t>SAMPATH BANK LTL - 302965000492</t>
  </si>
  <si>
    <t>1176</t>
  </si>
  <si>
    <t>COMMERCIAL BANK LOAN REF 542969</t>
  </si>
  <si>
    <t>1530</t>
  </si>
  <si>
    <t>COMMERCAIL BANK - SHORT TERM LOAN</t>
  </si>
  <si>
    <t>2003</t>
  </si>
  <si>
    <t>DPMC LANKA LOAN-04</t>
  </si>
  <si>
    <t>2380</t>
  </si>
  <si>
    <t>SHORT TERM LOAN - ASPL</t>
  </si>
  <si>
    <t>2360</t>
  </si>
  <si>
    <t>DP LOGISTICS- SHORT TERM LOANS</t>
  </si>
  <si>
    <t>2344</t>
  </si>
  <si>
    <t>BULLET LOAN-AIBL</t>
  </si>
  <si>
    <t>0419</t>
  </si>
  <si>
    <t>HATTON NATIONAL BANK -LOAN 2</t>
  </si>
  <si>
    <t>0230</t>
  </si>
  <si>
    <t>PEOPLE'S BANK - LOAN</t>
  </si>
  <si>
    <t>0231</t>
  </si>
  <si>
    <t>NATIONAL DEVELOPMENT BANK - LOAN</t>
  </si>
  <si>
    <t>0237</t>
  </si>
  <si>
    <t>LOAN - MR. J.D.PIERIS</t>
  </si>
  <si>
    <t>1265</t>
  </si>
  <si>
    <t>PAN ASIA BANK LOAN</t>
  </si>
  <si>
    <t>1193</t>
  </si>
  <si>
    <t>COMMERCIAL PAPERS ISSUED</t>
  </si>
  <si>
    <t>1424</t>
  </si>
  <si>
    <t>DEFERRED STRUCTURING FEE - SCB LOAN</t>
  </si>
  <si>
    <t>1709</t>
  </si>
  <si>
    <t>Seylan Bank LTL - CBK/13/000324</t>
  </si>
  <si>
    <t>1704</t>
  </si>
  <si>
    <t>DPMC LANK LOAN 2</t>
  </si>
  <si>
    <t>1821</t>
  </si>
  <si>
    <t>HNB BANK LTL - 003040119085</t>
  </si>
  <si>
    <t>1353</t>
  </si>
  <si>
    <t xml:space="preserve"> HATTON NATIONAL BANK LTD. - LOAN 03</t>
  </si>
  <si>
    <t>2025</t>
  </si>
  <si>
    <t>DPMC LANKA-BULLET LOAN</t>
  </si>
  <si>
    <t>2142</t>
  </si>
  <si>
    <t>DPMC LOAN-BULLET-01</t>
  </si>
  <si>
    <t>2474</t>
  </si>
  <si>
    <t>FUNDING SEC ISSUES COUP / FACILITIES A/C (TT)</t>
  </si>
  <si>
    <t>2432</t>
  </si>
  <si>
    <t>INTERCOMPANY BULLET LOAN-ASPL</t>
  </si>
  <si>
    <t>2347</t>
  </si>
  <si>
    <t>BULLET LOAN - DPMCAH</t>
  </si>
  <si>
    <t>2243</t>
  </si>
  <si>
    <t>CURRENT LIABILITY OF LTL - HNB 003040138260</t>
  </si>
  <si>
    <t>2595</t>
  </si>
  <si>
    <t>DFCC LTL</t>
  </si>
  <si>
    <t>0264</t>
  </si>
  <si>
    <t>INCOME TAX PAYABLE</t>
  </si>
  <si>
    <t>0288</t>
  </si>
  <si>
    <t>DEFERRED TAX PAYABLE</t>
  </si>
  <si>
    <t>2077</t>
  </si>
  <si>
    <t>ACTUARIAL (GAIN)/LOSS ON GRATIUTY PROVISION</t>
  </si>
  <si>
    <t>0004</t>
  </si>
  <si>
    <t>ORDINARY SHARECAPITAL</t>
  </si>
  <si>
    <t>1012</t>
  </si>
  <si>
    <t>10a</t>
  </si>
  <si>
    <t>STAFF BONUS - GALLE</t>
  </si>
  <si>
    <t>1017</t>
  </si>
  <si>
    <t>STAFF BONUS - KANDY</t>
  </si>
  <si>
    <t>0613</t>
  </si>
  <si>
    <t>SALARIES &amp; WAGES - AMPARA</t>
  </si>
  <si>
    <t>0622</t>
  </si>
  <si>
    <t>SALARIES &amp; WAGES - BADULLA</t>
  </si>
  <si>
    <t>1004</t>
  </si>
  <si>
    <t>STAFF BONUS - AMPARA</t>
  </si>
  <si>
    <t>0616</t>
  </si>
  <si>
    <t>SALARIES &amp; WAGES - DAMBULLA</t>
  </si>
  <si>
    <t>1014</t>
  </si>
  <si>
    <t>STAFF BONUS - MONARAGALA</t>
  </si>
  <si>
    <t>1020</t>
  </si>
  <si>
    <t>STAFF BONUS - PUTTALAM</t>
  </si>
  <si>
    <t>1021</t>
  </si>
  <si>
    <t>STAFF BONUS - NEGOMBO</t>
  </si>
  <si>
    <t>0627</t>
  </si>
  <si>
    <t>SALARIES &amp; WAGES - KURUNEGALA</t>
  </si>
  <si>
    <t>0624</t>
  </si>
  <si>
    <t>SALARIES &amp; WAGES - POLONNARUWA</t>
  </si>
  <si>
    <t>0626</t>
  </si>
  <si>
    <t>SALARIES &amp; WAGES - KANDY</t>
  </si>
  <si>
    <t>1015</t>
  </si>
  <si>
    <t>STAFF BONUS - POLONNARUWA</t>
  </si>
  <si>
    <t>0615</t>
  </si>
  <si>
    <t>SALARIES &amp; WAGES - MADAPATHA</t>
  </si>
  <si>
    <t>1011</t>
  </si>
  <si>
    <t>STAFF BONUS - TISSAMAHARAMA</t>
  </si>
  <si>
    <t>1013</t>
  </si>
  <si>
    <t>STAFF BONUS - BADULLA</t>
  </si>
  <si>
    <t>1024</t>
  </si>
  <si>
    <t>STAFF BONUS - MATARA</t>
  </si>
  <si>
    <t>0631</t>
  </si>
  <si>
    <t>SALARIES &amp; WAGES - CHILAW</t>
  </si>
  <si>
    <t>0635</t>
  </si>
  <si>
    <t>SALARIES &amp; WAGES - AMBALANTHOTA</t>
  </si>
  <si>
    <t>0037</t>
  </si>
  <si>
    <t>SALARIES &amp; WAGES - HO</t>
  </si>
  <si>
    <t>0068</t>
  </si>
  <si>
    <t>STAFF BONUS - HO</t>
  </si>
  <si>
    <t>1010</t>
  </si>
  <si>
    <t>STAFF BONUS - EMBILIPITIYA</t>
  </si>
  <si>
    <t>0617</t>
  </si>
  <si>
    <t>SALARIES &amp; WAGES - YAKKALA</t>
  </si>
  <si>
    <t>0621</t>
  </si>
  <si>
    <t>SALARIES &amp; WAGES - GALLE</t>
  </si>
  <si>
    <t>1025</t>
  </si>
  <si>
    <t>STAFF BONUS - BATTARAMULLA</t>
  </si>
  <si>
    <t>0619</t>
  </si>
  <si>
    <t>SALARIES &amp; WAGES - EMBILIPITIYA</t>
  </si>
  <si>
    <t>1006</t>
  </si>
  <si>
    <t>STAFF BONUS - MADAPATHA</t>
  </si>
  <si>
    <t>1016</t>
  </si>
  <si>
    <t>STAFF BONUS - DEHIATTAKANDIYA</t>
  </si>
  <si>
    <t>0625</t>
  </si>
  <si>
    <t>SALARIES &amp; WAGES - DEHIATTAKANDIYA</t>
  </si>
  <si>
    <t>0628</t>
  </si>
  <si>
    <t>SALARIES &amp; WAGES - NUWARA ELIYA</t>
  </si>
  <si>
    <t>1018</t>
  </si>
  <si>
    <t>STAFF BONUS - KURUNEGALA</t>
  </si>
  <si>
    <t>1008</t>
  </si>
  <si>
    <t>STAFF BONUS - YAKKALA</t>
  </si>
  <si>
    <t>0620</t>
  </si>
  <si>
    <t>SALARIES &amp; WAGES - TISSAMAHARAMA</t>
  </si>
  <si>
    <t>0632</t>
  </si>
  <si>
    <t>SALARIES &amp; WAGES - MATHUGAMA</t>
  </si>
  <si>
    <t>0629</t>
  </si>
  <si>
    <t>SALARIES &amp; WAGES - PUTTALAM</t>
  </si>
  <si>
    <t>1005</t>
  </si>
  <si>
    <t>STAFF BONUS - ANURADHAPURA</t>
  </si>
  <si>
    <t>1861</t>
  </si>
  <si>
    <t>SECOUNDMENT FEES-DPMC/DPA</t>
  </si>
  <si>
    <t>0618</t>
  </si>
  <si>
    <t>SALARIES &amp; WAGES - RATHNAPURA</t>
  </si>
  <si>
    <t>1019</t>
  </si>
  <si>
    <t>STAFF BONUS - NUWARAELIYA</t>
  </si>
  <si>
    <t>1022</t>
  </si>
  <si>
    <t>STAFF BONUS - CHILAW</t>
  </si>
  <si>
    <t>0630</t>
  </si>
  <si>
    <t>SALARIES &amp; WAGES - NEGOMBO</t>
  </si>
  <si>
    <t>0623</t>
  </si>
  <si>
    <t>SALARIES &amp; WAGES - MONARAGALA</t>
  </si>
  <si>
    <t>0636</t>
  </si>
  <si>
    <t>SALARIES &amp; WAGES - KALUTARA</t>
  </si>
  <si>
    <t>1026</t>
  </si>
  <si>
    <t>STAFF BONUS - AMBALANTHOTA</t>
  </si>
  <si>
    <t>1009</t>
  </si>
  <si>
    <t>STAFF BONUS - RATHNAPURA</t>
  </si>
  <si>
    <t>0614</t>
  </si>
  <si>
    <t>SALARIES &amp; WAGES - ANURADHAPURA</t>
  </si>
  <si>
    <t>1023</t>
  </si>
  <si>
    <t>STAFF BONUS - MATHUGAMA</t>
  </si>
  <si>
    <t>1027</t>
  </si>
  <si>
    <t>STAFF BONUS - KALUTARA</t>
  </si>
  <si>
    <t>0633</t>
  </si>
  <si>
    <t>SALARIES &amp; WAGES - MATARA</t>
  </si>
  <si>
    <t>0634</t>
  </si>
  <si>
    <t>SALARIES &amp; WAGES - BATTARAMULLA</t>
  </si>
  <si>
    <t>1007</t>
  </si>
  <si>
    <t>STAFF BONUS - DAMBULLA</t>
  </si>
  <si>
    <t>0038</t>
  </si>
  <si>
    <t>10b</t>
  </si>
  <si>
    <t>E.P.F. CONTRIBUTION - HO</t>
  </si>
  <si>
    <t>0039</t>
  </si>
  <si>
    <t>E.T.F. CONTRIBUTION- HO</t>
  </si>
  <si>
    <t>1060</t>
  </si>
  <si>
    <t>E.P.F. CONTRIBUTION - GALLE</t>
  </si>
  <si>
    <t>1071</t>
  </si>
  <si>
    <t>E.P.F. CONTRIBUTION - MATHUGAMA</t>
  </si>
  <si>
    <t>1052</t>
  </si>
  <si>
    <t>E.P.F. CONTRIBUTION - AMPARA</t>
  </si>
  <si>
    <t>1070</t>
  </si>
  <si>
    <t>E.P.F. CONTRIBUTION - CHILAW</t>
  </si>
  <si>
    <t>1075</t>
  </si>
  <si>
    <t>E.P.F. CONTRIBUTION - KALUTHARA</t>
  </si>
  <si>
    <t>1064</t>
  </si>
  <si>
    <t>E.P.F. CONTRIBUTION - DEHIATTAKANDIYA</t>
  </si>
  <si>
    <t>1068</t>
  </si>
  <si>
    <t>E.P.F. CONTRIBUTION - PUTTALAM</t>
  </si>
  <si>
    <t>1066</t>
  </si>
  <si>
    <t>E.P.F. CONTRIBUTION - KURUNEGALA</t>
  </si>
  <si>
    <t>1056</t>
  </si>
  <si>
    <t>E.P.F. CONTRIBUTION - YAKKALA</t>
  </si>
  <si>
    <t>1057</t>
  </si>
  <si>
    <t>E.P.F. CONTRIBUTION - RATHNAPURA</t>
  </si>
  <si>
    <t>1074</t>
  </si>
  <si>
    <t>E.P.F. CONTRIBUTION - AMBALANTHOTA</t>
  </si>
  <si>
    <t>1054</t>
  </si>
  <si>
    <t>E.P.F. CONTRIBUTION - MADAPATHA</t>
  </si>
  <si>
    <t>1059</t>
  </si>
  <si>
    <t>E.P.F. CONTRIBUTION - TISSAMAHARAMA</t>
  </si>
  <si>
    <t>1053</t>
  </si>
  <si>
    <t>E.P.F. CONTRIBUTION - ANURADHAPURA</t>
  </si>
  <si>
    <t>1065</t>
  </si>
  <si>
    <t>E.P.F. CONTRIBUTION - KANDY</t>
  </si>
  <si>
    <t>1061</t>
  </si>
  <si>
    <t>E.P.F. CONTRIBUTION - BADULLA</t>
  </si>
  <si>
    <t>1062</t>
  </si>
  <si>
    <t>E.P.F. CONTRIBUTION - MONARAGALA</t>
  </si>
  <si>
    <t>1073</t>
  </si>
  <si>
    <t>E.P.F. CONTRIBUTION - BATTARAMULLA</t>
  </si>
  <si>
    <t>1067</t>
  </si>
  <si>
    <t>E.P.F. CONTRIBUTION - NUWARAELIYA</t>
  </si>
  <si>
    <t>1058</t>
  </si>
  <si>
    <t>E.P.F. CONTRIBUTION - EMBILIPITIYA</t>
  </si>
  <si>
    <t>1055</t>
  </si>
  <si>
    <t>E.P.F. CONTRIBUTION - DAMBULLA</t>
  </si>
  <si>
    <t>1063</t>
  </si>
  <si>
    <t>E.P.F. CONTRIBUTION - POLONNARUWA</t>
  </si>
  <si>
    <t>1069</t>
  </si>
  <si>
    <t>E.P.F. CONTRIBUTION - NEGOMBO</t>
  </si>
  <si>
    <t>1072</t>
  </si>
  <si>
    <t>E.P.F. CONTRIBUTION - MATARA</t>
  </si>
  <si>
    <t>1078</t>
  </si>
  <si>
    <t>E.T.F. CONTRIBUTION- MADAPATHA</t>
  </si>
  <si>
    <t>1080</t>
  </si>
  <si>
    <t>E.T.F. CONTRIBUTION- YAKKALA</t>
  </si>
  <si>
    <t>1084</t>
  </si>
  <si>
    <t>E.T.F. CONTRIBUTION- GALLE</t>
  </si>
  <si>
    <t>1089</t>
  </si>
  <si>
    <t>E.T.F. CONTRIBUTION- KANDY</t>
  </si>
  <si>
    <t>1095</t>
  </si>
  <si>
    <t>E.T.F. CONTRIBUTION- MATHUGAMA</t>
  </si>
  <si>
    <t>1081</t>
  </si>
  <si>
    <t>E.T.F. CONTRIBUTION- RATHNAPURA</t>
  </si>
  <si>
    <t>1087</t>
  </si>
  <si>
    <t>E.T.F. CONTRIBUTION- POLONNARUWA</t>
  </si>
  <si>
    <t>1079</t>
  </si>
  <si>
    <t>E.T.F. CONTRIBUTION- DAMBULLA</t>
  </si>
  <si>
    <t>1098</t>
  </si>
  <si>
    <t>E.T.F. CONTRIBUTION- AMBALANTHOTA</t>
  </si>
  <si>
    <t>1082</t>
  </si>
  <si>
    <t>E.T.F. CONTRIBUTION- EMBILIPITIYA</t>
  </si>
  <si>
    <t>1088</t>
  </si>
  <si>
    <t>E.T.F. CONTRIBUTION- DEHIATTAKANDIYA</t>
  </si>
  <si>
    <t>1092</t>
  </si>
  <si>
    <t>E.T.F. CONTRIBUTION- PUTTALAM</t>
  </si>
  <si>
    <t>1076</t>
  </si>
  <si>
    <t>E.T.F. CONTRIBUTION- AMPARA</t>
  </si>
  <si>
    <t>1077</t>
  </si>
  <si>
    <t>E.T.F. CONTRIBUTION- ANURADHAPURA</t>
  </si>
  <si>
    <t>1090</t>
  </si>
  <si>
    <t>E.T.F. CONTRIBUTION- KURUNEGALA</t>
  </si>
  <si>
    <t>1097</t>
  </si>
  <si>
    <t>E.T.F. CONTRIBUTION- BATTARAMULLA</t>
  </si>
  <si>
    <t>1086</t>
  </si>
  <si>
    <t>E.T.F. CONTRIBUTION- MONARAGALA</t>
  </si>
  <si>
    <t>1096</t>
  </si>
  <si>
    <t>E.T.F. CONTRIBUTION- MATARA</t>
  </si>
  <si>
    <t>1099</t>
  </si>
  <si>
    <t>E.T.F. CONTRIBUTION- KALUTARA</t>
  </si>
  <si>
    <t>1091</t>
  </si>
  <si>
    <t>E.T.F. CONTRIBUTION- NUWARAELIYA</t>
  </si>
  <si>
    <t>1094</t>
  </si>
  <si>
    <t>E.T.F. CONTRIBUTION- CHILAW</t>
  </si>
  <si>
    <t>1085</t>
  </si>
  <si>
    <t>E.T.F. CONTRIBUTION- BADULLA</t>
  </si>
  <si>
    <t>1083</t>
  </si>
  <si>
    <t>E.T.F. CONTRIBUTION- TISSAMAHARAMA</t>
  </si>
  <si>
    <t>1093</t>
  </si>
  <si>
    <t>E.T.F. CONTRIBUTION- NEGOMBO</t>
  </si>
  <si>
    <t>0426</t>
  </si>
  <si>
    <t>10c</t>
  </si>
  <si>
    <t>GRATUITY EXPENSES</t>
  </si>
  <si>
    <t>0936</t>
  </si>
  <si>
    <t>10d</t>
  </si>
  <si>
    <t>STAFF TRAINING - GALLE</t>
  </si>
  <si>
    <t>0938</t>
  </si>
  <si>
    <t>STAFF TRAINING - MONARAGALA</t>
  </si>
  <si>
    <t>1288</t>
  </si>
  <si>
    <t>STAFF TRAINING - KEGALLE</t>
  </si>
  <si>
    <t>0928</t>
  </si>
  <si>
    <t>STAFF TRAINING - AMPARA</t>
  </si>
  <si>
    <t>0929</t>
  </si>
  <si>
    <t>STAFF TRAINING - ANURADHAPURA</t>
  </si>
  <si>
    <t>0945</t>
  </si>
  <si>
    <t>STAFF TRAINING - NEGOMBO</t>
  </si>
  <si>
    <t>0937</t>
  </si>
  <si>
    <t>STAFF TRAINING - BADULLA</t>
  </si>
  <si>
    <t>1411</t>
  </si>
  <si>
    <t>STAFF TRAINNING - BALANGODA</t>
  </si>
  <si>
    <t>2215</t>
  </si>
  <si>
    <t>STAFF TRAINNIG-PILIYANDALA</t>
  </si>
  <si>
    <t>0931</t>
  </si>
  <si>
    <t>STAFF TRAINING - DAMBULLA</t>
  </si>
  <si>
    <t>0941</t>
  </si>
  <si>
    <t>STAFF TRAINING - KANDY</t>
  </si>
  <si>
    <t>0949</t>
  </si>
  <si>
    <t>STAFF TRAINING - BATTARAMULLA</t>
  </si>
  <si>
    <t>0950</t>
  </si>
  <si>
    <t>STAFF TRAINING - AMBALANTHOTA</t>
  </si>
  <si>
    <t>1758</t>
  </si>
  <si>
    <t>STAFF TRAINING-KULIYAPITIYA</t>
  </si>
  <si>
    <t>2216</t>
  </si>
  <si>
    <t>STAFF TRAINNIG-MALIGAWATTA</t>
  </si>
  <si>
    <t>0943</t>
  </si>
  <si>
    <t>STAFF TRAINING - NUWARAELIYA</t>
  </si>
  <si>
    <t>0946</t>
  </si>
  <si>
    <t>STAFF TRAINING - CHILAW</t>
  </si>
  <si>
    <t>1757</t>
  </si>
  <si>
    <t>STAFF TRAINING-NIKAWERATIYA</t>
  </si>
  <si>
    <t>1967</t>
  </si>
  <si>
    <t>STAFF TRAINNIG-DENIYAYA</t>
  </si>
  <si>
    <t>0939</t>
  </si>
  <si>
    <t>STAFF TRAINING - POLONNARUWA</t>
  </si>
  <si>
    <t>0932</t>
  </si>
  <si>
    <t>STAFF TRAINING - YAKKALA</t>
  </si>
  <si>
    <t>0942</t>
  </si>
  <si>
    <t>STAFF TRAINING - KURUNEGALA</t>
  </si>
  <si>
    <t>1412</t>
  </si>
  <si>
    <t>STAFF TRAINNING - MAHIYANGANAYA</t>
  </si>
  <si>
    <t>1916</t>
  </si>
  <si>
    <t>STAFF TRAINNIG-AWISSAWELLA</t>
  </si>
  <si>
    <t>0930</t>
  </si>
  <si>
    <t>STAFF TRAINING - MADAPATHA</t>
  </si>
  <si>
    <t>0935</t>
  </si>
  <si>
    <t>STAFF TRAINING - TISSAMAHARAMA</t>
  </si>
  <si>
    <t>0940</t>
  </si>
  <si>
    <t>STAFF TRAINING - DEHIATTAKANDIYA</t>
  </si>
  <si>
    <t>1226</t>
  </si>
  <si>
    <t>STAFF TRAINING - TRINCO</t>
  </si>
  <si>
    <t>0948</t>
  </si>
  <si>
    <t>STAFF TRAINING - MATARA</t>
  </si>
  <si>
    <t>2265</t>
  </si>
  <si>
    <t>STAFF TRAINING - BATICOLOA</t>
  </si>
  <si>
    <t>0944</t>
  </si>
  <si>
    <t>STAFF TRAINING - PUTTALAM</t>
  </si>
  <si>
    <t>0947</t>
  </si>
  <si>
    <t>STAFF TRAINING - MATHUGAMA</t>
  </si>
  <si>
    <t>1287</t>
  </si>
  <si>
    <t>STAFF TRAINING - VAUNIYA</t>
  </si>
  <si>
    <t>0934</t>
  </si>
  <si>
    <t>STAFF TRAINING - EMBILIPITIYA</t>
  </si>
  <si>
    <t>1914</t>
  </si>
  <si>
    <t>STAFF TRAINNIG-MATALE</t>
  </si>
  <si>
    <t>1915</t>
  </si>
  <si>
    <t>STAFF TRAINNIG-GAMPOLA</t>
  </si>
  <si>
    <t>2296</t>
  </si>
  <si>
    <t>STAFF TRAINING - KIRIBATHGODA</t>
  </si>
  <si>
    <t>0040</t>
  </si>
  <si>
    <t>STAFF TRAINING - HO</t>
  </si>
  <si>
    <t>0951</t>
  </si>
  <si>
    <t>STAFF TRAINING - KALUTHARA</t>
  </si>
  <si>
    <t>0933</t>
  </si>
  <si>
    <t>STAFF TRAINING - RATHNAPURA</t>
  </si>
  <si>
    <t>1913</t>
  </si>
  <si>
    <t>STAFF TRAINNIG-KEKIRAWA</t>
  </si>
  <si>
    <t>0769</t>
  </si>
  <si>
    <t>10e</t>
  </si>
  <si>
    <t>STAFF WELFARE &amp; BENEFITS - POLONNARUWA</t>
  </si>
  <si>
    <t>0776</t>
  </si>
  <si>
    <t>STAFF WELFARE &amp; BENEFITS - CHILAW</t>
  </si>
  <si>
    <t>0778</t>
  </si>
  <si>
    <t>STAFF WELFARE &amp; BENEFITS - MATARA</t>
  </si>
  <si>
    <t>0805</t>
  </si>
  <si>
    <t>STAFF MEDICAL EXPENSES - KALUTARA</t>
  </si>
  <si>
    <t>0783</t>
  </si>
  <si>
    <t>STAFF MEDICAL EXPENSES - ANURADHAPURA</t>
  </si>
  <si>
    <t>0790</t>
  </si>
  <si>
    <t>STAFF MEDICAL EXPENSES - GALLE</t>
  </si>
  <si>
    <t>0796</t>
  </si>
  <si>
    <t>STAFF MEDICAL EXPENSES - KURUNEGALA</t>
  </si>
  <si>
    <t>0850</t>
  </si>
  <si>
    <t>TEA &amp; MEAL EXPENSES - MATARA</t>
  </si>
  <si>
    <t>0788</t>
  </si>
  <si>
    <t>STAFF MEDICAL EXPENSES - EMBILIPITIYA</t>
  </si>
  <si>
    <t>0845</t>
  </si>
  <si>
    <t>TEA &amp; MEAL EXPENSES - NUWARAELIYA</t>
  </si>
  <si>
    <t>1494</t>
  </si>
  <si>
    <t>TEA &amp; MEAL EXPENSES - DENIYAYA</t>
  </si>
  <si>
    <t>1567</t>
  </si>
  <si>
    <t>TEA &amp; MEAL EXPENSES - GAMPOLA</t>
  </si>
  <si>
    <t>1787</t>
  </si>
  <si>
    <t>TEA &amp; MEALS EXPENSES - AVISSAWELLA</t>
  </si>
  <si>
    <t>1568</t>
  </si>
  <si>
    <t>TEA &amp; MEAL EXPENSES - KULIYAPITIYA</t>
  </si>
  <si>
    <t>1663</t>
  </si>
  <si>
    <t>TEA &amp; MEAL EXPENSES  - MATALE</t>
  </si>
  <si>
    <t>2022</t>
  </si>
  <si>
    <t>STAFF WALFARE &amp; BENIFITS-HORANA</t>
  </si>
  <si>
    <t>2274</t>
  </si>
  <si>
    <t>TEA &amp; MEAL EXPENSES  - KIRIBATHGODA</t>
  </si>
  <si>
    <t>0041</t>
  </si>
  <si>
    <t>STAFF WELFARE &amp; BENEFITS - HO</t>
  </si>
  <si>
    <t>0831</t>
  </si>
  <si>
    <t>TEA &amp; MEAL EXPENSES - ANURADHAPURA</t>
  </si>
  <si>
    <t>1228</t>
  </si>
  <si>
    <t>TEA &amp; MEALS EXPENSES  - TRINCO</t>
  </si>
  <si>
    <t>0767</t>
  </si>
  <si>
    <t>STAFF WELFARE &amp; BENEFITS - BADULLA</t>
  </si>
  <si>
    <t>0768</t>
  </si>
  <si>
    <t>STAFF WELFARE &amp; BENEFITS - MONARAGALA</t>
  </si>
  <si>
    <t>0773</t>
  </si>
  <si>
    <t>STAFF WELFARE &amp; BENEFITS - NUWARAELIYA</t>
  </si>
  <si>
    <t>0774</t>
  </si>
  <si>
    <t>STAFF WELFARE &amp; BENEFITS - PUTTALAM</t>
  </si>
  <si>
    <t>0777</t>
  </si>
  <si>
    <t>STAFF WELFARE &amp; BENEFITS - MATHUGAMA</t>
  </si>
  <si>
    <t>0799</t>
  </si>
  <si>
    <t>STAFF MEDICAL EXPENSES - NEGOMBO</t>
  </si>
  <si>
    <t>0785</t>
  </si>
  <si>
    <t>STAFF MEDICAL EXPENSES - DAMBULLA</t>
  </si>
  <si>
    <t>0792</t>
  </si>
  <si>
    <t>STAFF MEDICAL EXPENSES - MONARAGALA</t>
  </si>
  <si>
    <t>0794</t>
  </si>
  <si>
    <t>STAFF MEDICAL EXPENSES - DEHIATTAKANDIYA</t>
  </si>
  <si>
    <t>0840</t>
  </si>
  <si>
    <t>TEA &amp; MEAL EXPENSES - MONARAGALA</t>
  </si>
  <si>
    <t>0852</t>
  </si>
  <si>
    <t>TEA &amp; MEAL EXPENSES - AMBALANTHOTA</t>
  </si>
  <si>
    <t>0838</t>
  </si>
  <si>
    <t>TEA &amp; MEAL EXPENSES - GALLE</t>
  </si>
  <si>
    <t>1366</t>
  </si>
  <si>
    <t>TEA &amp; MEAL EXPENSES - VAVUNIYA</t>
  </si>
  <si>
    <t>1370</t>
  </si>
  <si>
    <t>TEA &amp; MEAL EXPENSES -BATTICALOA</t>
  </si>
  <si>
    <t>1520</t>
  </si>
  <si>
    <t>TEA &amp; MEAL EXPENSES - NIKAWERATIYA</t>
  </si>
  <si>
    <t>1959</t>
  </si>
  <si>
    <t>TEA &amp; MEAL EXPENSES-GALEWELA</t>
  </si>
  <si>
    <t>1955</t>
  </si>
  <si>
    <t>STAFF WELFARE &amp; BENEFITS - MULLAITTIVU</t>
  </si>
  <si>
    <t>2275</t>
  </si>
  <si>
    <t>STAFF WALFARE &amp; BENIFITS-KIRIBATHGODA</t>
  </si>
  <si>
    <t>2357</t>
  </si>
  <si>
    <t>TEA &amp; MEALS EXPENSE - MAWANELLA</t>
  </si>
  <si>
    <t>2225</t>
  </si>
  <si>
    <t>STAFF WELFARE &amp; BENIFITS-MALIGAWATTA</t>
  </si>
  <si>
    <t>2320</t>
  </si>
  <si>
    <t>STAFF WELFARE &amp; BENIFITS - BANDARAWELLA</t>
  </si>
  <si>
    <t>1227</t>
  </si>
  <si>
    <t>STAFF MEDICAL EXPENSES  - TRINCO</t>
  </si>
  <si>
    <t>1285</t>
  </si>
  <si>
    <t>STAFF WELFARE &amp; BENIFITS - KEGALLE</t>
  </si>
  <si>
    <t>1286</t>
  </si>
  <si>
    <t>STAFF WELFARE &amp; BENIFITS - VAUNIYA</t>
  </si>
  <si>
    <t>0800</t>
  </si>
  <si>
    <t>STAFF MEDICAL EXPENSES - CHILAW</t>
  </si>
  <si>
    <t>0791</t>
  </si>
  <si>
    <t>STAFF MEDICAL EXPENSES - BADULLA</t>
  </si>
  <si>
    <t>0833</t>
  </si>
  <si>
    <t>TEA &amp; MEAL EXPENSES - DAMBULLA</t>
  </si>
  <si>
    <t>0841</t>
  </si>
  <si>
    <t>TEA &amp; MEAL EXPENSES - POLONNARUWA</t>
  </si>
  <si>
    <t>0836</t>
  </si>
  <si>
    <t>TEA &amp; MEAL EXPENSES - EMBILIPITIYA</t>
  </si>
  <si>
    <t>0847</t>
  </si>
  <si>
    <t>TEA &amp; MEAL EXPENSES - NEGOMBO</t>
  </si>
  <si>
    <t>1688</t>
  </si>
  <si>
    <t>TEA &amp; MEAL EXPENSES-KILINOCHCHI</t>
  </si>
  <si>
    <t>1565</t>
  </si>
  <si>
    <t>STAFF WELFARE &amp; BENIFITS  - KULIYAPITIYA</t>
  </si>
  <si>
    <t>1721</t>
  </si>
  <si>
    <t>STAFF WELFARE &amp; BENEFITS-KEKIRAWA</t>
  </si>
  <si>
    <t>1744</t>
  </si>
  <si>
    <t>TEA &amp; MEAL EXPENSES- WALASMULLA</t>
  </si>
  <si>
    <t>1403</t>
  </si>
  <si>
    <t>STAFF WELFARE &amp; BENIFITS - BALANGODA</t>
  </si>
  <si>
    <t>2049</t>
  </si>
  <si>
    <t>TEA &amp; MEAL EXPENSES-HORANA</t>
  </si>
  <si>
    <t>0837</t>
  </si>
  <si>
    <t>TEA &amp; MEAL EXPENSES - TISSAMAHARAMA</t>
  </si>
  <si>
    <t>0853</t>
  </si>
  <si>
    <t>TEA &amp; MEAL EXPENSES - KALUTARA</t>
  </si>
  <si>
    <t>0758</t>
  </si>
  <si>
    <t>STAFF WELFARE &amp; BENEFITS - AMPARA</t>
  </si>
  <si>
    <t>0759</t>
  </si>
  <si>
    <t>STAFF WELFARE &amp; BENEFITS - ANURADHAPURA</t>
  </si>
  <si>
    <t>0760</t>
  </si>
  <si>
    <t>STAFF WELFARE &amp; BENEFITS - MADAPATHA</t>
  </si>
  <si>
    <t>0761</t>
  </si>
  <si>
    <t>STAFF WELFARE &amp; BENEFITS - DAMBULLA</t>
  </si>
  <si>
    <t>0770</t>
  </si>
  <si>
    <t>STAFF WELFARE &amp; BENEFITS - DEHIATTAKANDIYA</t>
  </si>
  <si>
    <t>0802</t>
  </si>
  <si>
    <t>STAFF MEDICAL EXPENSES - MATARA</t>
  </si>
  <si>
    <t>1161</t>
  </si>
  <si>
    <t>STAFF WELFARE &amp; BENEFITS - BATTICALOA</t>
  </si>
  <si>
    <t>0843</t>
  </si>
  <si>
    <t>TEA &amp; MEAL EXPENSES - KANDY</t>
  </si>
  <si>
    <t>0846</t>
  </si>
  <si>
    <t>TEA &amp; MEAL EXPENSES - PUTTALAM</t>
  </si>
  <si>
    <t>0848</t>
  </si>
  <si>
    <t>TEA &amp; MEAL EXPENSES - CHILAW</t>
  </si>
  <si>
    <t>1343</t>
  </si>
  <si>
    <t>STAFF WELFARE &amp; BENIFITS - JAFFNA</t>
  </si>
  <si>
    <t>1642</t>
  </si>
  <si>
    <t>TEA &amp; MEAL EXPENSES - HOROWPATHANA</t>
  </si>
  <si>
    <t>1641</t>
  </si>
  <si>
    <t>STAFF WELFARE &amp; BENEFITS - HOROWPATHANA</t>
  </si>
  <si>
    <t>1952</t>
  </si>
  <si>
    <t>TEA &amp; MEAL EXPENSES- MALIGAWATTA</t>
  </si>
  <si>
    <t>2358</t>
  </si>
  <si>
    <t>STAFF WELFAIRE &amp; BENIFITS - MAWANELLA</t>
  </si>
  <si>
    <t>2302</t>
  </si>
  <si>
    <t>TEA &amp; MEAL EXPENSES - ELPITIYA</t>
  </si>
  <si>
    <t>0058</t>
  </si>
  <si>
    <t>STAFF MEDICAL EXPENSES - HO</t>
  </si>
  <si>
    <t>0059</t>
  </si>
  <si>
    <t>ANNUAL GET TOGETHER EXPENSES</t>
  </si>
  <si>
    <t>0763</t>
  </si>
  <si>
    <t>STAFF WELFARE &amp; BENEFITS - RATHNAPURA</t>
  </si>
  <si>
    <t>0764</t>
  </si>
  <si>
    <t>STAFF WELFARE &amp; BENEFITS - EMBILIPITIYA</t>
  </si>
  <si>
    <t>0766</t>
  </si>
  <si>
    <t>STAFF WELFARE &amp; BENEFITS - GALLE</t>
  </si>
  <si>
    <t>0780</t>
  </si>
  <si>
    <t>STAFF WELFARE &amp; BENEFITS - AMBALANTHOTA</t>
  </si>
  <si>
    <t>0804</t>
  </si>
  <si>
    <t>STAFF MEDICAL EXPENSES - AMBALANTHOTA</t>
  </si>
  <si>
    <t>0789</t>
  </si>
  <si>
    <t>STAFF MEDICAL EXPENSES - TISSAMAHARAMA</t>
  </si>
  <si>
    <t>0795</t>
  </si>
  <si>
    <t>STAFF MEDICAL EXPENSES - KANDY</t>
  </si>
  <si>
    <t>0849</t>
  </si>
  <si>
    <t>TEA &amp; MEAL EXPENSES - MATHUGAMA</t>
  </si>
  <si>
    <t>0784</t>
  </si>
  <si>
    <t>STAFF MEDICAL EXPENSES - MADAPATHA</t>
  </si>
  <si>
    <t>0797</t>
  </si>
  <si>
    <t>STAFF MEDICAL EXPENSES - NUWARAELIYA</t>
  </si>
  <si>
    <t>1455</t>
  </si>
  <si>
    <t>STAFF WELFARE &amp; BENEFITS - MANNAR</t>
  </si>
  <si>
    <t>1493</t>
  </si>
  <si>
    <t>STAFF WELFARE &amp; BENEFITS - DENIYAYA</t>
  </si>
  <si>
    <t>1519</t>
  </si>
  <si>
    <t>STAFF WELFARE &amp; BENEFITS - NIKAWERATIYA</t>
  </si>
  <si>
    <t>1662</t>
  </si>
  <si>
    <t>STAFF WELFARE &amp; BENEFITS - MATALE</t>
  </si>
  <si>
    <t>1566</t>
  </si>
  <si>
    <t>STAFF WELFARE &amp; BENIFITS  - GAMPOLA</t>
  </si>
  <si>
    <t>2021</t>
  </si>
  <si>
    <t>STAFF WALFARE &amp; BENIFITS-ELPITIYA</t>
  </si>
  <si>
    <t>1953</t>
  </si>
  <si>
    <t>TEA &amp; MEAL EXPENSES- MULLAITTIVU</t>
  </si>
  <si>
    <t>0057</t>
  </si>
  <si>
    <t>TEA &amp; MEAL EXPENSES - HO</t>
  </si>
  <si>
    <t>0765</t>
  </si>
  <si>
    <t>STAFF WELFARE &amp; BENEFITS - TISSAMAHARAMA</t>
  </si>
  <si>
    <t>0779</t>
  </si>
  <si>
    <t>STAFF WELFARE &amp; BENEFITS - BATTARAMULLA</t>
  </si>
  <si>
    <t>0798</t>
  </si>
  <si>
    <t>STAFF MEDICAL EXPENSES - PUTTALAM</t>
  </si>
  <si>
    <t>0834</t>
  </si>
  <si>
    <t>TEA &amp; MEAL EXPENSES - YAKKALA</t>
  </si>
  <si>
    <t>0842</t>
  </si>
  <si>
    <t>TEA &amp; MEAL EXPENSES - DEHIATTAKANDIYA</t>
  </si>
  <si>
    <t>0787</t>
  </si>
  <si>
    <t>STAFF MEDICAL EXPENSES - RATHNAPURA</t>
  </si>
  <si>
    <t>1344</t>
  </si>
  <si>
    <t>TEA &amp; MEAL EXPENSES - JAFFNA</t>
  </si>
  <si>
    <t>1456</t>
  </si>
  <si>
    <t>TEA &amp; MEAL EXPENSES - MANNAR</t>
  </si>
  <si>
    <t>1563</t>
  </si>
  <si>
    <t>STAFF MEDICAL EXPENSES  - GAMPOLA</t>
  </si>
  <si>
    <t>1614</t>
  </si>
  <si>
    <t>TEA &amp; MEAL EXPENSES - AKKARAIPATTU</t>
  </si>
  <si>
    <t>1317</t>
  </si>
  <si>
    <t>TEA &amp; MEAL EXPENSES - KEGALLE</t>
  </si>
  <si>
    <t>1224</t>
  </si>
  <si>
    <t>STAFF WELFARE &amp; BENIFITS - TRINCO</t>
  </si>
  <si>
    <t>0803</t>
  </si>
  <si>
    <t>STAFF MEDICAL EXPENSES - BATTARAMULLA</t>
  </si>
  <si>
    <t>0832</t>
  </si>
  <si>
    <t>TEA &amp; MEAL EXPENSES - MADAPATHA</t>
  </si>
  <si>
    <t>0839</t>
  </si>
  <si>
    <t>TEA &amp; MEAL EXPENSES - BADULLA</t>
  </si>
  <si>
    <t>0851</t>
  </si>
  <si>
    <t>TEA &amp; MEAL EXPENSES - BATTARAMULLA</t>
  </si>
  <si>
    <t>0835</t>
  </si>
  <si>
    <t>TEA &amp; MEAL EXPENSES - RATHNAPURA</t>
  </si>
  <si>
    <t>1427</t>
  </si>
  <si>
    <t>STAFF WELFARE &amp; BENIFITS - MAHIYANGANAYA</t>
  </si>
  <si>
    <t>1375</t>
  </si>
  <si>
    <t>TEA &amp; MEAL EXPENSES -BALANGODA</t>
  </si>
  <si>
    <t>1793</t>
  </si>
  <si>
    <t>STAFF WELFARE &amp; BENIFIT-AWISSAWELLA</t>
  </si>
  <si>
    <t>1687</t>
  </si>
  <si>
    <t>STAFF WELFARE &amp; BENEFITS-KILINOCHCHI</t>
  </si>
  <si>
    <t>1954</t>
  </si>
  <si>
    <t>STAFF WELFARE &amp; BENEFITS - GALEWELLA</t>
  </si>
  <si>
    <t>2353</t>
  </si>
  <si>
    <t>STAFF INCENTIVE - HO</t>
  </si>
  <si>
    <t>2321</t>
  </si>
  <si>
    <t>TEA &amp; MEAL - BANDARAWELLA</t>
  </si>
  <si>
    <t>2319</t>
  </si>
  <si>
    <t>0786</t>
  </si>
  <si>
    <t>STAFF MEDICAL EXPENSES - YAKKALA</t>
  </si>
  <si>
    <t>0793</t>
  </si>
  <si>
    <t>STAFF MEDICAL EXPENSES - POLONNARUWA</t>
  </si>
  <si>
    <t>0762</t>
  </si>
  <si>
    <t>STAFF WELFARE &amp; BENEFITS - YAKKALA</t>
  </si>
  <si>
    <t>0771</t>
  </si>
  <si>
    <t>STAFF WELFARE &amp; BENEFITS - KANDY</t>
  </si>
  <si>
    <t>0772</t>
  </si>
  <si>
    <t>STAFF WELFARE &amp; BENEFITS - KURUNEGALA</t>
  </si>
  <si>
    <t>0775</t>
  </si>
  <si>
    <t>STAFF WELFARE &amp; BENEFITS - NEGOMBO</t>
  </si>
  <si>
    <t>0781</t>
  </si>
  <si>
    <t>STAFF WELFARE &amp; BENEFITS - KALUTHARA</t>
  </si>
  <si>
    <t>0801</t>
  </si>
  <si>
    <t>STAFF MEDICAL EXPENSES - MATHUGAMA</t>
  </si>
  <si>
    <t>0782</t>
  </si>
  <si>
    <t>STAFF MEDICAL EXPENSES - AMPARA</t>
  </si>
  <si>
    <t>0830</t>
  </si>
  <si>
    <t>TEA &amp; MEAL EXPENSES - AMPARA</t>
  </si>
  <si>
    <t>0844</t>
  </si>
  <si>
    <t>TEA &amp; MEAL EXPENSES - KURUNEGALA</t>
  </si>
  <si>
    <t>1428</t>
  </si>
  <si>
    <t>TEA &amp; MEALS EXPENSES - MAHIYANGANAYA</t>
  </si>
  <si>
    <t>1640</t>
  </si>
  <si>
    <t>STAFF WELFARE &amp; BENEFITS - AKKARAIPATTU</t>
  </si>
  <si>
    <t>1722</t>
  </si>
  <si>
    <t>TEA &amp; MEAL EXPENSES-KEKIRAWA</t>
  </si>
  <si>
    <t>1743</t>
  </si>
  <si>
    <t>STAFF WELFARE &amp; BENIFITS- WALASMULLA</t>
  </si>
  <si>
    <t>2023</t>
  </si>
  <si>
    <t>STAFF WALFARE &amp; BENIFITS-WELLAWAYA</t>
  </si>
  <si>
    <t>2041</t>
  </si>
  <si>
    <t>TEA &amp; MEAL EXPENSES-WELLAWAYA</t>
  </si>
  <si>
    <t>1564</t>
  </si>
  <si>
    <t>STAFF MEDICAL EXPENSES  - KULIYAPITIYA</t>
  </si>
  <si>
    <t>2523</t>
  </si>
  <si>
    <t>STAFF MEDICAL EXPENSES - MATALE</t>
  </si>
  <si>
    <t>2554</t>
  </si>
  <si>
    <t>STAFF WELFARE &amp; BENEFITS - BORELLA</t>
  </si>
  <si>
    <t>2503</t>
  </si>
  <si>
    <t>STAFF WELFARE &amp; BENIFITS-AMBALANGODA</t>
  </si>
  <si>
    <t>2555</t>
  </si>
  <si>
    <t>TEA &amp; MEAL - BORELLA</t>
  </si>
  <si>
    <t>2502</t>
  </si>
  <si>
    <t>TEA &amp; MEAL EXPENSE - AMBALANGODA</t>
  </si>
  <si>
    <t>2576</t>
  </si>
  <si>
    <t>TEA &amp; MEAL - NUGEGODA</t>
  </si>
  <si>
    <t>2213</t>
  </si>
  <si>
    <t>11a</t>
  </si>
  <si>
    <t>DIRECTOR'S REMUNERATIONS</t>
  </si>
  <si>
    <t>0432</t>
  </si>
  <si>
    <t>11b</t>
  </si>
  <si>
    <t>PROFESSIONAL CHARGES - HO</t>
  </si>
  <si>
    <t>1049</t>
  </si>
  <si>
    <t>PROFESSIONAL CHARGES - BATTARAMULLA</t>
  </si>
  <si>
    <t>2483</t>
  </si>
  <si>
    <t>PROFESSIONAL FEES - GALEWELA</t>
  </si>
  <si>
    <t>0286</t>
  </si>
  <si>
    <t>CRIB CHARGES</t>
  </si>
  <si>
    <t>1033</t>
  </si>
  <si>
    <t>PROFESSIONAL CHARGES - RATHNAPURA</t>
  </si>
  <si>
    <t>1045</t>
  </si>
  <si>
    <t>PROFESSIONAL CHARGES - NEGOMBO</t>
  </si>
  <si>
    <t>1273</t>
  </si>
  <si>
    <t>PROFESSIONAL CHARGES - KEGALLE</t>
  </si>
  <si>
    <t>1040</t>
  </si>
  <si>
    <t>PROFESSIONAL CHARGES - DEHIATTAKANDIYA</t>
  </si>
  <si>
    <t>1050</t>
  </si>
  <si>
    <t>PROFESSIONAL CHARGES - AMBALANTHOTA</t>
  </si>
  <si>
    <t>1039</t>
  </si>
  <si>
    <t>PROFESSIONAL CHARGES - POLONNARUWA</t>
  </si>
  <si>
    <t>0099</t>
  </si>
  <si>
    <t>SECRETARIAL FEES - S.S.P. CORPORATE SERVICES</t>
  </si>
  <si>
    <t>1048</t>
  </si>
  <si>
    <t>PROFESSIONAL CHARGES - MATARA</t>
  </si>
  <si>
    <t>1051</t>
  </si>
  <si>
    <t>PROFESSIONAL CHARGES - KALUTARA</t>
  </si>
  <si>
    <t>1368</t>
  </si>
  <si>
    <t>PROFESSIONAL CHARGES - JAFFNA</t>
  </si>
  <si>
    <t>2482</t>
  </si>
  <si>
    <t>PROFESSIONAL FEES - MATALE</t>
  </si>
  <si>
    <t>1031</t>
  </si>
  <si>
    <t>PROFESSIONAL CHARGES - DAMBULLA</t>
  </si>
  <si>
    <t>1032</t>
  </si>
  <si>
    <t>PROFESSIONAL CHARGES - YAKKALA</t>
  </si>
  <si>
    <t>1037</t>
  </si>
  <si>
    <t>PROFESSIONAL CHARGES - BADULLA</t>
  </si>
  <si>
    <t>1274</t>
  </si>
  <si>
    <t>PROFESSIONAL CHARGES - VAUNIYA</t>
  </si>
  <si>
    <t>1028</t>
  </si>
  <si>
    <t>PROFESSIONAL CHARGES - AMPARA</t>
  </si>
  <si>
    <t>1034</t>
  </si>
  <si>
    <t>PROFESSIONAL CHARGES - EMBILIPITIYA</t>
  </si>
  <si>
    <t>1043</t>
  </si>
  <si>
    <t>PROFESSIONAL CHARGES - NUWARAELIYA</t>
  </si>
  <si>
    <t>1364</t>
  </si>
  <si>
    <t>STAFF RECRUITMENT EXPENSES</t>
  </si>
  <si>
    <t>1369</t>
  </si>
  <si>
    <t>PROFESSIONAL CHARGES - BALANGODA</t>
  </si>
  <si>
    <t>0111</t>
  </si>
  <si>
    <t>LEGAL FEES - RECOVERIES</t>
  </si>
  <si>
    <t>1030</t>
  </si>
  <si>
    <t>PROFESSIONAL CHARGES - MADAPATHA</t>
  </si>
  <si>
    <t>1036</t>
  </si>
  <si>
    <t>PROFESSIONAL CHARGES - GALLE</t>
  </si>
  <si>
    <t>1029</t>
  </si>
  <si>
    <t>PROFESSIONAL CHARGES - ANURADHAPURA</t>
  </si>
  <si>
    <t>1903</t>
  </si>
  <si>
    <t>2492</t>
  </si>
  <si>
    <t>PROFESSIONAL FEES - KEKIRAWA</t>
  </si>
  <si>
    <t>1042</t>
  </si>
  <si>
    <t>PROFESSIONAL CHARGES - KURUNEGALA</t>
  </si>
  <si>
    <t>1044</t>
  </si>
  <si>
    <t>PROFESSIONAL CHARGES - PUTTALAM</t>
  </si>
  <si>
    <t>1046</t>
  </si>
  <si>
    <t>PROFESSIONAL CHARGES - CHILAW</t>
  </si>
  <si>
    <t>0100</t>
  </si>
  <si>
    <t>SECRETARIAL FEES - D.P. CORPORATE SERVICES</t>
  </si>
  <si>
    <t>0101</t>
  </si>
  <si>
    <t>LEGAL FEES - ADMIN</t>
  </si>
  <si>
    <t>1035</t>
  </si>
  <si>
    <t>PROFESSIONAL CHARGES - TISSAMAHARAMA</t>
  </si>
  <si>
    <t>1047</t>
  </si>
  <si>
    <t>PROFESSIONAL CHARGES - MATHUGAMA</t>
  </si>
  <si>
    <t>1038</t>
  </si>
  <si>
    <t>PROFESSIONAL CHARGES - MONARAGALA</t>
  </si>
  <si>
    <t>1041</t>
  </si>
  <si>
    <t>PROFESSIONAL CHARGES - KANDY</t>
  </si>
  <si>
    <t>2132</t>
  </si>
  <si>
    <t>SURCHARGES &amp; PENALTIES</t>
  </si>
  <si>
    <t>1124</t>
  </si>
  <si>
    <t>11c</t>
  </si>
  <si>
    <t>DEPRECIATION - COMPUTER SOFTWARE-ANURADHAPURA</t>
  </si>
  <si>
    <t>1132</t>
  </si>
  <si>
    <t>DEPRECIATION - COMPUTER SOFTWARE- BADULLA</t>
  </si>
  <si>
    <t>1146</t>
  </si>
  <si>
    <t>DEPRECIATION - COMPUTER SOFTWARE- KALUTARA</t>
  </si>
  <si>
    <t>1134</t>
  </si>
  <si>
    <t>DEPRECIATION - COMPUTER SOFTWARE- POLONNARUWA</t>
  </si>
  <si>
    <t>1130</t>
  </si>
  <si>
    <t>DEPRECIATION - COMPUTER SOFTWARE- TISSAMAHARAMA</t>
  </si>
  <si>
    <t>1144</t>
  </si>
  <si>
    <t>DEPRECIATION - COMPUTER SOFTWARE- BATTARAMULLA</t>
  </si>
  <si>
    <t>1145</t>
  </si>
  <si>
    <t>DEPRECIATION - COMPUTER SOFTWARE- AMBALANTHOTA</t>
  </si>
  <si>
    <t>2439</t>
  </si>
  <si>
    <t>DEPRECIATION ON LEASE RIGHT TO USE ASSET</t>
  </si>
  <si>
    <t>0090</t>
  </si>
  <si>
    <t>DEPRECIATION - OFFICE EQUIPMENTS</t>
  </si>
  <si>
    <t>1125</t>
  </si>
  <si>
    <t>DEPRECIATION - COMPUTER SOFTWARE- MADAPATHA</t>
  </si>
  <si>
    <t>1126</t>
  </si>
  <si>
    <t>DEPRECIATION - COMPUTER SOFTWARE- DAMBULLA</t>
  </si>
  <si>
    <t>1128</t>
  </si>
  <si>
    <t>DEPRECIATION - COMPUTER SOFTWARE- RATHNAPURA</t>
  </si>
  <si>
    <t>1129</t>
  </si>
  <si>
    <t>DEPRECIATION - COMPUTER SOFTWARE- EMBILIPITIYA</t>
  </si>
  <si>
    <t>1143</t>
  </si>
  <si>
    <t>DEPRECIATION - COMPUTER SOFTWARE- MATARA</t>
  </si>
  <si>
    <t>1131</t>
  </si>
  <si>
    <t>DEPRECIATION - COMPUTER SOFTWARE- GALLE</t>
  </si>
  <si>
    <t>1133</t>
  </si>
  <si>
    <t>DEPRECIATION - COMPUTER SOFTWARE- MONARAGALA</t>
  </si>
  <si>
    <t>1135</t>
  </si>
  <si>
    <t>DEPRECIATION - COMPUTER SOFTWARE- DEHIATTAKANDIYA</t>
  </si>
  <si>
    <t>1136</t>
  </si>
  <si>
    <t>DEPRECIATION - COMPUTER SOFTWARE- KANDY</t>
  </si>
  <si>
    <t>1139</t>
  </si>
  <si>
    <t>DEPRECIATION - COMPUTER SOFTWARE- PUTTALAM</t>
  </si>
  <si>
    <t>1142</t>
  </si>
  <si>
    <t>DEPRECIATION - COMPUTER SOFTWARE- MATHUGAMA</t>
  </si>
  <si>
    <t>0088</t>
  </si>
  <si>
    <t>DEPRECIATION - LEASE HOLD IMPROVEMENTS</t>
  </si>
  <si>
    <t>0089</t>
  </si>
  <si>
    <t>DEPRECIATION - MOTOR VEHICLES</t>
  </si>
  <si>
    <t>1137</t>
  </si>
  <si>
    <t>DEPRECIATION - COMPUTER SOFTWARE- KURUNEGALA</t>
  </si>
  <si>
    <t>1127</t>
  </si>
  <si>
    <t>DEPRECIATION - COMPUTER SOFTWARE- YAKKALA</t>
  </si>
  <si>
    <t>1138</t>
  </si>
  <si>
    <t>DEPRECIATION - COMPUTER SOFTWARE- NUWARAELIYA</t>
  </si>
  <si>
    <t>1140</t>
  </si>
  <si>
    <t>DEPRECIATION - COMPUTER SOFTWARE- NEGOMBO</t>
  </si>
  <si>
    <t>1147</t>
  </si>
  <si>
    <t>DEPRECIATION - COMPUTER SOFTWARE- AMPARA</t>
  </si>
  <si>
    <t>0087</t>
  </si>
  <si>
    <t>DEPRECIATION - FURNITURE &amp; FITTINGS</t>
  </si>
  <si>
    <t>1141</t>
  </si>
  <si>
    <t>DEPRECIATION - COMPUTER SOFTWARE- CHILAW</t>
  </si>
  <si>
    <t>0086</t>
  </si>
  <si>
    <t>11d</t>
  </si>
  <si>
    <t>AMORTISATION - INTANGIBLE ASSETS</t>
  </si>
  <si>
    <t>0491</t>
  </si>
  <si>
    <t>11e</t>
  </si>
  <si>
    <t>CASH TRANSPORT FEES - AMPARA</t>
  </si>
  <si>
    <t>0524</t>
  </si>
  <si>
    <t>BUILDING MAINTENANCE - BADULLA</t>
  </si>
  <si>
    <t>0531</t>
  </si>
  <si>
    <t>BUILDING MAINTENANCE - PUTTALAM</t>
  </si>
  <si>
    <t>0533</t>
  </si>
  <si>
    <t>BUILDING MAINTENANCE - CHILAW</t>
  </si>
  <si>
    <t>0543</t>
  </si>
  <si>
    <t>DATA COMMUNICATION CHARGES - DAMBULLA</t>
  </si>
  <si>
    <t>0556</t>
  </si>
  <si>
    <t>DATA COMMUNICATION CHARGES - PUTTALAM</t>
  </si>
  <si>
    <t>0565</t>
  </si>
  <si>
    <t>TELEPHONE CHARGES - AMPARA</t>
  </si>
  <si>
    <t>0410</t>
  </si>
  <si>
    <t>AMERICAN WATER</t>
  </si>
  <si>
    <t>0439</t>
  </si>
  <si>
    <t>RENT EXPENSES - DAMBULLA</t>
  </si>
  <si>
    <t>0417</t>
  </si>
  <si>
    <t>ELECTRICITY - ANURADHAPURA</t>
  </si>
  <si>
    <t>0053</t>
  </si>
  <si>
    <t>ELECTRICITY - BADULLA</t>
  </si>
  <si>
    <t>0054</t>
  </si>
  <si>
    <t>ELECTRICITY - PUTTALAM</t>
  </si>
  <si>
    <t>0061</t>
  </si>
  <si>
    <t>RENT EXPENSES - KANDY</t>
  </si>
  <si>
    <t>0071</t>
  </si>
  <si>
    <t>BUILDING MAINTENANCE - HO</t>
  </si>
  <si>
    <t>0102</t>
  </si>
  <si>
    <t>INTERNAL AUDIT FEES</t>
  </si>
  <si>
    <t>0121</t>
  </si>
  <si>
    <t>BANK CHARGES - SEYLAN BANK</t>
  </si>
  <si>
    <t>0124</t>
  </si>
  <si>
    <t>STAMP DUTY</t>
  </si>
  <si>
    <t>0455</t>
  </si>
  <si>
    <t>ORZONE WATERCOR</t>
  </si>
  <si>
    <t>0462</t>
  </si>
  <si>
    <t>ELECTRICITY - AMPARA</t>
  </si>
  <si>
    <t>1188</t>
  </si>
  <si>
    <t>NEWS PAPERS &amp; PERIOD - BATTICALOA</t>
  </si>
  <si>
    <t>1214</t>
  </si>
  <si>
    <t>GARAGE CHARGES - BADULLA</t>
  </si>
  <si>
    <t>1223</t>
  </si>
  <si>
    <t>TRAVELLING &amp; SUBSISTANCE - TRINCO</t>
  </si>
  <si>
    <t>1236</t>
  </si>
  <si>
    <t>CASH TRANSPORT FEES - TRINCO</t>
  </si>
  <si>
    <t>1255</t>
  </si>
  <si>
    <t>GARAGE CHARGES - EMBILIPITIYA</t>
  </si>
  <si>
    <t>0973</t>
  </si>
  <si>
    <t>RECOVERY VISIT EXPENSES - NEGOMBO</t>
  </si>
  <si>
    <t>1279</t>
  </si>
  <si>
    <t>RECOVERY VISIT EXPENSES - VAUNIYA</t>
  </si>
  <si>
    <t>1290</t>
  </si>
  <si>
    <t>JANITORIAL &amp; SANITORY WORK - VAUNIYA</t>
  </si>
  <si>
    <t>1300</t>
  </si>
  <si>
    <t>DOMESTIC COURIER CHARGES - KEGALLE</t>
  </si>
  <si>
    <t>0604</t>
  </si>
  <si>
    <t>OFFICE EQUIPMENT MAINTENANCE - NUWARA ELIYA</t>
  </si>
  <si>
    <t>0606</t>
  </si>
  <si>
    <t>OFFICE EQUIPMENT MAINTENANCE - NEGOMBO</t>
  </si>
  <si>
    <t>0608</t>
  </si>
  <si>
    <t>OFFICE EQUIPMENT MAINTENANCE - MATHUGAMA</t>
  </si>
  <si>
    <t>0610</t>
  </si>
  <si>
    <t>OFFICE EQUIPMENT MAINTENANCE - BATTARAMULLA</t>
  </si>
  <si>
    <t>0646</t>
  </si>
  <si>
    <t>DOMESTIC COURIER CHARGES - BADULLA</t>
  </si>
  <si>
    <t>0669</t>
  </si>
  <si>
    <t>JANITORIAL &amp; SANITORY WORK - GALLE</t>
  </si>
  <si>
    <t>0707</t>
  </si>
  <si>
    <t>WATER CHARGES - AMBALANTHOTA</t>
  </si>
  <si>
    <t>0757</t>
  </si>
  <si>
    <t>PRINTING &amp; STATIONERY - KALUTHARA</t>
  </si>
  <si>
    <t>0721</t>
  </si>
  <si>
    <t>POSTAGE &amp; STAMPS - POLONNARUWA</t>
  </si>
  <si>
    <t>0856</t>
  </si>
  <si>
    <t>TRAVELLING &amp; SUBSISTANCE - ANURADHAPURA</t>
  </si>
  <si>
    <t>0858</t>
  </si>
  <si>
    <t>TRAVELLING &amp; SUBSISTANCE - DAMBULLA</t>
  </si>
  <si>
    <t>0860</t>
  </si>
  <si>
    <t>TRAVELLING &amp; SUBSISTANCE - RATHNAPURA</t>
  </si>
  <si>
    <t>0904</t>
  </si>
  <si>
    <t>TRADE &amp; REVENUE LICENSE - AMPARA</t>
  </si>
  <si>
    <t>0674</t>
  </si>
  <si>
    <t>JANITORIAL &amp; SANITORY WORK - KANDY</t>
  </si>
  <si>
    <t>0702</t>
  </si>
  <si>
    <t>WATER CHARGES - NEGOMBO</t>
  </si>
  <si>
    <t>0717</t>
  </si>
  <si>
    <t>POSTAGE &amp; STAMPS - TISSAMAHARAMA</t>
  </si>
  <si>
    <t>0731</t>
  </si>
  <si>
    <t>POSTAGE &amp; STAMPS - BATTARAMULLA</t>
  </si>
  <si>
    <t>1154</t>
  </si>
  <si>
    <t>RENT EXPENSES - BATTARAMULLA</t>
  </si>
  <si>
    <t>0879</t>
  </si>
  <si>
    <t>NEWS PAPERS &amp; PERIOD - AMPARA</t>
  </si>
  <si>
    <t>0906</t>
  </si>
  <si>
    <t>TRADE &amp; REVENUE LICENSE - MADAPATHA</t>
  </si>
  <si>
    <t>0925</t>
  </si>
  <si>
    <t>TRADE &amp; REVENUE LICENSE - BATTARAMULLA</t>
  </si>
  <si>
    <t>0962</t>
  </si>
  <si>
    <t>RECOVERY VISIT EXPENSES - EMBILIPITIYA</t>
  </si>
  <si>
    <t>0975</t>
  </si>
  <si>
    <t>RECOVERY VISIT EXPENSES - MATHUGAMA</t>
  </si>
  <si>
    <t>1305</t>
  </si>
  <si>
    <t>OFFICE EQUIPMENTS MAINTENANCE - KEGALLE</t>
  </si>
  <si>
    <t>1306</t>
  </si>
  <si>
    <t>OFFICE EQUIPMENTS MAINTENANCE - VAUNIYA</t>
  </si>
  <si>
    <t>1308</t>
  </si>
  <si>
    <t>WATER CHARGES - KEGALLE</t>
  </si>
  <si>
    <t>1309</t>
  </si>
  <si>
    <t>TRAVELLING &amp; SUBSISTANCE - KEKIRAWA</t>
  </si>
  <si>
    <t>1310</t>
  </si>
  <si>
    <t>TRAVELLING &amp; SUBSISTANCE - WALASMULLA</t>
  </si>
  <si>
    <t>0599</t>
  </si>
  <si>
    <t>OFFICE EQUIPMENT MAINTENANCE - MONARAGALA</t>
  </si>
  <si>
    <t>0602</t>
  </si>
  <si>
    <t>OFFICE EQUIPMENT MAINTENANCE - KANDY</t>
  </si>
  <si>
    <t>0720</t>
  </si>
  <si>
    <t>POSTAGE &amp; STAMPS - MONARAGALA</t>
  </si>
  <si>
    <t>0892</t>
  </si>
  <si>
    <t>NEWS PAPERS &amp; PERIOD - KANDY</t>
  </si>
  <si>
    <t>0919</t>
  </si>
  <si>
    <t>TRADE &amp; REVENUE LICENSE - NUWARAELIYA</t>
  </si>
  <si>
    <t>1501</t>
  </si>
  <si>
    <t>PRINTING &amp; STATIONERY - DENIYAYA</t>
  </si>
  <si>
    <t>1539</t>
  </si>
  <si>
    <t>POSTAGE AND STAMP - DENIYAYA</t>
  </si>
  <si>
    <t>1378</t>
  </si>
  <si>
    <t>TRAVELLING &amp; SUBSISTANCE - BALANGODA</t>
  </si>
  <si>
    <t>1409</t>
  </si>
  <si>
    <t>POSTAGE &amp; STAMPS - BALANGODA</t>
  </si>
  <si>
    <t>1348</t>
  </si>
  <si>
    <t>BANK CHARGES - HSBC BANK</t>
  </si>
  <si>
    <t>1451</t>
  </si>
  <si>
    <t>JANITORIAL &amp; SANITORY WORK - MANNAR</t>
  </si>
  <si>
    <t>1459</t>
  </si>
  <si>
    <t>SECURITY EXPENSES - NUWARA ELIYA</t>
  </si>
  <si>
    <t>1502</t>
  </si>
  <si>
    <t>DATA COMMUNICATION CHARGES - MAHIYANGANAYA</t>
  </si>
  <si>
    <t>1345</t>
  </si>
  <si>
    <t>JANITORIAL &amp; SANITORY WORK - JAFFNA</t>
  </si>
  <si>
    <t>1357</t>
  </si>
  <si>
    <t>GARAGE CHARGES - DEHIATTAKANDIYA</t>
  </si>
  <si>
    <t>1365</t>
  </si>
  <si>
    <t>CASH TRANSPORT FEES - JAFFNA</t>
  </si>
  <si>
    <t>1609</t>
  </si>
  <si>
    <t>RECOVERY VISIT EXPENSES - GAMPOLA</t>
  </si>
  <si>
    <t>1615</t>
  </si>
  <si>
    <t>POSTAGE &amp; STAMPS - AKKARAIPATTU</t>
  </si>
  <si>
    <t>1635</t>
  </si>
  <si>
    <t>OFFICE EQUIPMENT MAINTENANCE - HOROWPATHANA</t>
  </si>
  <si>
    <t>1653</t>
  </si>
  <si>
    <t>BUILDING MAINTENANCE - MATALE</t>
  </si>
  <si>
    <t>1679</t>
  </si>
  <si>
    <t>CASH TRANSPORT FEES - KILINOCHCHI</t>
  </si>
  <si>
    <t>1736</t>
  </si>
  <si>
    <t>DOMESTIC COURIER CHARGES-WALASMULLA</t>
  </si>
  <si>
    <t>1738</t>
  </si>
  <si>
    <t>JANITORIAL &amp; SANITORY WORK-WALASMULLA</t>
  </si>
  <si>
    <t>1782</t>
  </si>
  <si>
    <t>CASH TRANSPORT FEES- AWISSAWELLA</t>
  </si>
  <si>
    <t>1785</t>
  </si>
  <si>
    <t>ELECTRICITY-AWISSAWELLA</t>
  </si>
  <si>
    <t>1578</t>
  </si>
  <si>
    <t>WATER CHARGES  - KULIYAPITIYA</t>
  </si>
  <si>
    <t>1585</t>
  </si>
  <si>
    <t>POSTAGE &amp; STAMPS  - GAMPOLA</t>
  </si>
  <si>
    <t>1597</t>
  </si>
  <si>
    <t>CASH TRANSPORT FEES - GAMPOLA</t>
  </si>
  <si>
    <t>1648</t>
  </si>
  <si>
    <t>RENT EXPENSE - AKKARAIPATTU</t>
  </si>
  <si>
    <t>1692</t>
  </si>
  <si>
    <t>RENT EXPENSES-KILINOCHCHI</t>
  </si>
  <si>
    <t>1725</t>
  </si>
  <si>
    <t>RENT EXPENSES-KEKIRAWA</t>
  </si>
  <si>
    <t>1737</t>
  </si>
  <si>
    <t>ELECTRICITY CHARGES-WALASMULLA</t>
  </si>
  <si>
    <t>1828</t>
  </si>
  <si>
    <t>FUEL &amp; OIL- GAMPOLA</t>
  </si>
  <si>
    <t>1576</t>
  </si>
  <si>
    <t>TRAVELLING &amp; SUBSISTANCE - KULIYAPITIYA</t>
  </si>
  <si>
    <t>1745</t>
  </si>
  <si>
    <t>TELEPHONE CHARGES-WALASMULLA</t>
  </si>
  <si>
    <t>1805</t>
  </si>
  <si>
    <t>SECURITY EXPENSES- BADULLA</t>
  </si>
  <si>
    <t>1842</t>
  </si>
  <si>
    <t>FUEL &amp; OIL - GALLE</t>
  </si>
  <si>
    <t>1588</t>
  </si>
  <si>
    <t>NEWS PAPERS &amp; PERIOD - KULIYAPITIYA</t>
  </si>
  <si>
    <t>1593</t>
  </si>
  <si>
    <t>PRINTING &amp; STATIONERY  - GAMPOLA</t>
  </si>
  <si>
    <t>1629</t>
  </si>
  <si>
    <t>DOMESTIC COURIER CHARGES - HOROWPATHANA</t>
  </si>
  <si>
    <t>1695</t>
  </si>
  <si>
    <t>PRINTING &amp; STATIONARY - MATALE</t>
  </si>
  <si>
    <t>1836</t>
  </si>
  <si>
    <t>FUEL &amp; OIL-VAUNIYA</t>
  </si>
  <si>
    <t>1845</t>
  </si>
  <si>
    <t>FUEL &amp; OIL-KILINOCHCHI</t>
  </si>
  <si>
    <t>1875</t>
  </si>
  <si>
    <t>VEHICLE REPAIRS &amp; MAINTANANCE-MATALE</t>
  </si>
  <si>
    <t>1894</t>
  </si>
  <si>
    <t>FUEL &amp; OIL- BADULLA</t>
  </si>
  <si>
    <t>1919</t>
  </si>
  <si>
    <t>VEHICLE REPAIRE &amp; MAINTANANCE-KEGALLA</t>
  </si>
  <si>
    <t>1453</t>
  </si>
  <si>
    <t>RECOVERY VISIT EXPENSES - MANNAR</t>
  </si>
  <si>
    <t>1333</t>
  </si>
  <si>
    <t>TRAVELLING &amp; SUBSISTANCE - JAFFNA</t>
  </si>
  <si>
    <t>1404</t>
  </si>
  <si>
    <t>BUILDING MAINTENANCE - BALANGODA</t>
  </si>
  <si>
    <t>1515</t>
  </si>
  <si>
    <t>JANITORIAL &amp; SANITORY WORK - NIKAWERATIYA</t>
  </si>
  <si>
    <t>1522</t>
  </si>
  <si>
    <t>TRAVELLING &amp; SUBSISTANCE - NIKAWERATIYA</t>
  </si>
  <si>
    <t>1941</t>
  </si>
  <si>
    <t>BANK CHARGES -BOC</t>
  </si>
  <si>
    <t>2106</t>
  </si>
  <si>
    <t>WATER CHARGES-HORANA</t>
  </si>
  <si>
    <t>2043</t>
  </si>
  <si>
    <t>TRAVELING &amp; SUBSISTANCE-WELLAWAYA</t>
  </si>
  <si>
    <t>2042</t>
  </si>
  <si>
    <t>VEHICLE REPAIRE &amp; MAINTANANCE-WELLAWAYA</t>
  </si>
  <si>
    <t>1993</t>
  </si>
  <si>
    <t>NEWS PAPER &amp; PERIOD-GALEWELA</t>
  </si>
  <si>
    <t>2010</t>
  </si>
  <si>
    <t>CASH TRANSPORT FEES - MALIGAWATTA</t>
  </si>
  <si>
    <t>2074</t>
  </si>
  <si>
    <t>TELEPHONE CHAEGES-MULLAITTVU</t>
  </si>
  <si>
    <t>2134</t>
  </si>
  <si>
    <t>POSTAGE &amp; STAMPS-MULLAITIVUE</t>
  </si>
  <si>
    <t>2309</t>
  </si>
  <si>
    <t>TELEPHONE CHARGES - ELPITIYA</t>
  </si>
  <si>
    <t>2122</t>
  </si>
  <si>
    <t>FUEL &amp; OIL-KALUTHARA</t>
  </si>
  <si>
    <t>2130</t>
  </si>
  <si>
    <t>COMMISSION ON EASY PAY MACHINE COLLECTION</t>
  </si>
  <si>
    <t>2223</t>
  </si>
  <si>
    <t>FUEL &amp; OIL-KEKIRAWA</t>
  </si>
  <si>
    <t>2297</t>
  </si>
  <si>
    <t>FUEL &amp; OIL - KIRIBATHGODA</t>
  </si>
  <si>
    <t>2373</t>
  </si>
  <si>
    <t>TELEPHONE CHARGES - MAWENALLA</t>
  </si>
  <si>
    <t>2282</t>
  </si>
  <si>
    <t>TRAVELLING &amp; SUBSISTANCE-ELPITIYA</t>
  </si>
  <si>
    <t>2295</t>
  </si>
  <si>
    <t>SECURITY EXPENSE-KIRIBATHGODA</t>
  </si>
  <si>
    <t>2220</t>
  </si>
  <si>
    <t>GARAGE CHARGES-YAKKALA</t>
  </si>
  <si>
    <t>2131</t>
  </si>
  <si>
    <t>FUEL &amp; OIL-MATARA</t>
  </si>
  <si>
    <t>2221</t>
  </si>
  <si>
    <t>NEWS PAPER &amp; PERIOD-MANNAR</t>
  </si>
  <si>
    <t>2258</t>
  </si>
  <si>
    <t>SECURITY EXPENSES-MULLAITIVU</t>
  </si>
  <si>
    <t>2381</t>
  </si>
  <si>
    <t>RENT EXPENSE - MAWANELLA</t>
  </si>
  <si>
    <t>2333</t>
  </si>
  <si>
    <t>WATER CHARGES - ELPITIYA</t>
  </si>
  <si>
    <t>2390</t>
  </si>
  <si>
    <t>DOMESTIC COURIER CHARGES - BANDARAWELLA</t>
  </si>
  <si>
    <t>0494</t>
  </si>
  <si>
    <t>CASH TRANSPORT FEES - DAMBULLA</t>
  </si>
  <si>
    <t>0501</t>
  </si>
  <si>
    <t>CASH TRANSPORT FEES - MONARAGALA</t>
  </si>
  <si>
    <t>0530</t>
  </si>
  <si>
    <t>BUILDING MAINTENANCE - NUWARA ELIYA</t>
  </si>
  <si>
    <t>0535</t>
  </si>
  <si>
    <t>BUILDING MAINTENANCE - MATARA</t>
  </si>
  <si>
    <t>0541</t>
  </si>
  <si>
    <t>DATA COMMUNICATION CHARGES - ANURADHAPURA</t>
  </si>
  <si>
    <t>0553</t>
  </si>
  <si>
    <t>DATA COMMUNICATION CHARGES - KANDY</t>
  </si>
  <si>
    <t>0399</t>
  </si>
  <si>
    <t>TRADE LICENCES</t>
  </si>
  <si>
    <t>0405</t>
  </si>
  <si>
    <t>RENT EXPENSES- NUWARA ELIYA</t>
  </si>
  <si>
    <t>0043</t>
  </si>
  <si>
    <t>DIALOG TELEKOM LTD</t>
  </si>
  <si>
    <t>0056</t>
  </si>
  <si>
    <t>JANITORIAL &amp; SANITORY WORK - HO</t>
  </si>
  <si>
    <t>0060</t>
  </si>
  <si>
    <t>RENT EXPENSES - HEAD OFFICE</t>
  </si>
  <si>
    <t>0063</t>
  </si>
  <si>
    <t>RENT EXPENSES - MATHUGAMA</t>
  </si>
  <si>
    <t>0070</t>
  </si>
  <si>
    <t>FUEL &amp; OIL-HQ</t>
  </si>
  <si>
    <t>0285</t>
  </si>
  <si>
    <t>NEWS PAPERS &amp; PERIOD- HO</t>
  </si>
  <si>
    <t>0120</t>
  </si>
  <si>
    <t>BANK CHARGES - PEOPLE'S BANK</t>
  </si>
  <si>
    <t>0449</t>
  </si>
  <si>
    <t>RENT EXPENSES-AMPARA</t>
  </si>
  <si>
    <t>0456</t>
  </si>
  <si>
    <t>ELECTRICITY - DAMBULLA</t>
  </si>
  <si>
    <t>0461</t>
  </si>
  <si>
    <t>VAT UNCLAIMABLE</t>
  </si>
  <si>
    <t>1215</t>
  </si>
  <si>
    <t>GARAGE CHARGES - GALLE</t>
  </si>
  <si>
    <t>1222</t>
  </si>
  <si>
    <t>GARAGE CHARGES - DAMBULLA</t>
  </si>
  <si>
    <t>1246</t>
  </si>
  <si>
    <t>GARAGE CHARGES - NUWARA ELIYA</t>
  </si>
  <si>
    <t>0681</t>
  </si>
  <si>
    <t>JANITORIAL &amp; SANITORY WORK - MATARA</t>
  </si>
  <si>
    <t>1216</t>
  </si>
  <si>
    <t>PARKING CHARGES - HO</t>
  </si>
  <si>
    <t>1270</t>
  </si>
  <si>
    <t>TRADE &amp; REVENUE LICENSE - VAUNIYA</t>
  </si>
  <si>
    <t>1296</t>
  </si>
  <si>
    <t>RENT EXPENSES- KEGALLE</t>
  </si>
  <si>
    <t>0609</t>
  </si>
  <si>
    <t>OFFICE EQUIPMENT MAINTENANCE - MATARA</t>
  </si>
  <si>
    <t>0667</t>
  </si>
  <si>
    <t>JANITORIAL &amp; SANITORY WORK - EMBILIPITIYA</t>
  </si>
  <si>
    <t>0673</t>
  </si>
  <si>
    <t>JANITORIAL &amp; SANITORY WORK - DEHIATTAKANDIYA</t>
  </si>
  <si>
    <t>0701</t>
  </si>
  <si>
    <t>WATER CHARGES - PUTTALAM</t>
  </si>
  <si>
    <t>0734</t>
  </si>
  <si>
    <t>PRINTING &amp; STATIONERY - AMPARA</t>
  </si>
  <si>
    <t>0744</t>
  </si>
  <si>
    <t>PRINTING &amp; STATIONERY - MONARAGALA</t>
  </si>
  <si>
    <t>0747</t>
  </si>
  <si>
    <t>PRINTING &amp; STATIONERY - KANDY</t>
  </si>
  <si>
    <t>0584</t>
  </si>
  <si>
    <t>TELEPHONE CHARGES - MATHUGAMA</t>
  </si>
  <si>
    <t>0643</t>
  </si>
  <si>
    <t>DOMESTIC COURIER CHARGES - EMBILIPITIYA</t>
  </si>
  <si>
    <t>0645</t>
  </si>
  <si>
    <t>DOMESTIC COURIER CHARGES - GALLE</t>
  </si>
  <si>
    <t>0656</t>
  </si>
  <si>
    <t>DOMESTIC COURIER CHARGES - MATHUGAMA</t>
  </si>
  <si>
    <t>0686</t>
  </si>
  <si>
    <t>WATER CHARGES - AMPARA</t>
  </si>
  <si>
    <t>0687</t>
  </si>
  <si>
    <t>WATER CHARGES - ANURADHAPURA</t>
  </si>
  <si>
    <t>0865</t>
  </si>
  <si>
    <t>TRAVELLING &amp; SUBSISTANCE - MONARAGALA</t>
  </si>
  <si>
    <t>0873</t>
  </si>
  <si>
    <t>TRAVELLING &amp; SUBSISTANCE - CHILAW</t>
  </si>
  <si>
    <t>0885</t>
  </si>
  <si>
    <t>NEWS PAPERS &amp; PERIOD - EMBILIPITIYA</t>
  </si>
  <si>
    <t>0887</t>
  </si>
  <si>
    <t>NEWS PAPERS &amp; PERIOD - GALLE</t>
  </si>
  <si>
    <t>0691</t>
  </si>
  <si>
    <t>WATER CHARGES - RATHNAPURA</t>
  </si>
  <si>
    <t>0680</t>
  </si>
  <si>
    <t>JANITORIAL &amp; SANITORY WORK - MATHUGAMA</t>
  </si>
  <si>
    <t>0685</t>
  </si>
  <si>
    <t>WATER CHARGES - HO</t>
  </si>
  <si>
    <t>0698</t>
  </si>
  <si>
    <t>WATER CHARGES - DEHIATTAKANDIYA</t>
  </si>
  <si>
    <t>0710</t>
  </si>
  <si>
    <t>POSTAGE &amp; STAMPS - AMPARA</t>
  </si>
  <si>
    <t>0716</t>
  </si>
  <si>
    <t>POSTAGE &amp; STAMPS - EMBILIPITIYA</t>
  </si>
  <si>
    <t>0728</t>
  </si>
  <si>
    <t>POSTAGE &amp; STAMPS - CHILAW</t>
  </si>
  <si>
    <t>0581</t>
  </si>
  <si>
    <t>TELEPHONE CHARGES - PUTTALAM</t>
  </si>
  <si>
    <t>0965</t>
  </si>
  <si>
    <t>RECOVERY VISIT EXPENSES - BADULLA</t>
  </si>
  <si>
    <t>0693</t>
  </si>
  <si>
    <t>WATER CHARGES - TISSAMAHARAMA</t>
  </si>
  <si>
    <t>0733</t>
  </si>
  <si>
    <t>POSTAGE &amp; STAMPS - KALUTARA</t>
  </si>
  <si>
    <t>0897</t>
  </si>
  <si>
    <t>NEWS PAPERS &amp; PERIOD - CHILAW</t>
  </si>
  <si>
    <t>0910</t>
  </si>
  <si>
    <t>TRADE &amp; REVENUE LICENSE - EMBILIPITIYA</t>
  </si>
  <si>
    <t>1426</t>
  </si>
  <si>
    <t>TRAVELLING &amp; SUBSISTANCE - MAHIYANGANAYA</t>
  </si>
  <si>
    <t>1448</t>
  </si>
  <si>
    <t>DATA COMMUNICATION CHARGES - MANNAR</t>
  </si>
  <si>
    <t>1484</t>
  </si>
  <si>
    <t>BUILDING MAINTENANCE - DENIYAYA</t>
  </si>
  <si>
    <t>1434</t>
  </si>
  <si>
    <t>TELEPHONE CHARGES -  MAHIYANGANAYA</t>
  </si>
  <si>
    <t>1514</t>
  </si>
  <si>
    <t>ELECTRICITY - NIKAWERATIYA</t>
  </si>
  <si>
    <t>1328</t>
  </si>
  <si>
    <t>GARAGE CHARGES - CHILAW</t>
  </si>
  <si>
    <t>1346</t>
  </si>
  <si>
    <t>TELEPHONE CHARGES - JAFFNA</t>
  </si>
  <si>
    <t>1457</t>
  </si>
  <si>
    <t>TELEPHONE CHARGES - MANNAR</t>
  </si>
  <si>
    <t>1360</t>
  </si>
  <si>
    <t>DATA COMMUNICATION CHARGES - JAFFNA</t>
  </si>
  <si>
    <t>1450</t>
  </si>
  <si>
    <t>ELECTRICITY - MANNAR</t>
  </si>
  <si>
    <t>1489</t>
  </si>
  <si>
    <t>JANITORIAL &amp; SANITORY WORK - DENIYAYA</t>
  </si>
  <si>
    <t>1336</t>
  </si>
  <si>
    <t>RMV CHARGES</t>
  </si>
  <si>
    <t>1569</t>
  </si>
  <si>
    <t>RENT EXPENSE - HOROWPATHANA</t>
  </si>
  <si>
    <t>1570</t>
  </si>
  <si>
    <t>RENT EXPENSE - KULIYAPITIYA</t>
  </si>
  <si>
    <t>1571</t>
  </si>
  <si>
    <t>ELECTRICITY - GAMPOLA</t>
  </si>
  <si>
    <t>1572</t>
  </si>
  <si>
    <t>ELECTRICITY - KULIYAPITIYA</t>
  </si>
  <si>
    <t>1587</t>
  </si>
  <si>
    <t>NEWS PAPERS &amp; PERIOD - GAMPOLA</t>
  </si>
  <si>
    <t>1598</t>
  </si>
  <si>
    <t>CASH TRANSPORT FEES - KULIYAPITIYA</t>
  </si>
  <si>
    <t>1603</t>
  </si>
  <si>
    <t>OFFICE EQUIPMENT MAINTENANCE - GAMPOLA</t>
  </si>
  <si>
    <t>1610</t>
  </si>
  <si>
    <t>RECOVERY VISIT EXPENSES - KULIYAPITIYA</t>
  </si>
  <si>
    <t>1753</t>
  </si>
  <si>
    <t>RECOVERY EXPENSES-HQ</t>
  </si>
  <si>
    <t>1584</t>
  </si>
  <si>
    <t>TRADE &amp; REVENUE LICENCE - KULIYAPITIYA</t>
  </si>
  <si>
    <t>1594</t>
  </si>
  <si>
    <t>PRINTING &amp; STATIONERY  - KULIYAPITIYA</t>
  </si>
  <si>
    <t>1661</t>
  </si>
  <si>
    <t>Trade and Revenue License - Matale</t>
  </si>
  <si>
    <t>1855</t>
  </si>
  <si>
    <t>FUEL &amp; OIL-TRINCO</t>
  </si>
  <si>
    <t>1877</t>
  </si>
  <si>
    <t>VEHICLE REPAIRS &amp; MAINTANANCE-EMBILIPITIYA</t>
  </si>
  <si>
    <t>1602</t>
  </si>
  <si>
    <t>BUILDING MAINTENANCE - KULIYAPITIYA</t>
  </si>
  <si>
    <t>1711</t>
  </si>
  <si>
    <t>TRADE &amp; REVENUE LICENSE - JAFFNA</t>
  </si>
  <si>
    <t>1812</t>
  </si>
  <si>
    <t>SECURITY EXPENSES- KALUTARA</t>
  </si>
  <si>
    <t>1882</t>
  </si>
  <si>
    <t>VEHICLE REPAIRS &amp; MAINTANANCE-BALANGODA</t>
  </si>
  <si>
    <t>1890</t>
  </si>
  <si>
    <t>VEHICLE REPAIRS &amp; MAINTANANCE-AKKARAIPATTU</t>
  </si>
  <si>
    <t>1577</t>
  </si>
  <si>
    <t>WATER CHARGES  - GAMPOLA</t>
  </si>
  <si>
    <t>1625</t>
  </si>
  <si>
    <t>CASH TRANSPORT FEES - HOROWPATHANA</t>
  </si>
  <si>
    <t>1627</t>
  </si>
  <si>
    <t>DATA COMMUNICATION CHARGES - HOROWPATHANA</t>
  </si>
  <si>
    <t>1630</t>
  </si>
  <si>
    <t>ELECTRICITY - AKKARAIPATTU</t>
  </si>
  <si>
    <t>1716</t>
  </si>
  <si>
    <t>ELECTRICITY-KEKIRAWA</t>
  </si>
  <si>
    <t>1803</t>
  </si>
  <si>
    <t>SECURITY EXPENSES- AMBALANTOTA</t>
  </si>
  <si>
    <t>1884</t>
  </si>
  <si>
    <t>VEHICLE REPAIRS &amp; MAINTANANCE-DEHIATTAKANDIYA</t>
  </si>
  <si>
    <t>1354</t>
  </si>
  <si>
    <t>TRADE &amp; REVENUE LICENSE - BATTICALOA</t>
  </si>
  <si>
    <t>1379</t>
  </si>
  <si>
    <t>DOMESTIC COURIER CHARGES - BALANGODA</t>
  </si>
  <si>
    <t>1395</t>
  </si>
  <si>
    <t>DATA COMMUNICATION CHARGES - BALANGODA</t>
  </si>
  <si>
    <t>1461</t>
  </si>
  <si>
    <t>GARAGE CHARGES - ANURADHAPURA</t>
  </si>
  <si>
    <t>1507</t>
  </si>
  <si>
    <t>JANITORIAL &amp; SANITORY WORK - MAHIYANGANAYA</t>
  </si>
  <si>
    <t>1332</t>
  </si>
  <si>
    <t>GARAGE CHARGES - JAFFNA</t>
  </si>
  <si>
    <t>1543</t>
  </si>
  <si>
    <t>PRINTING &amp; STATIONERY - NIKAWARATIYA</t>
  </si>
  <si>
    <t>2029</t>
  </si>
  <si>
    <t>BUILDING MAINTANANCE-MULLAITTIVE</t>
  </si>
  <si>
    <t>2058</t>
  </si>
  <si>
    <t>FUEL &amp; OIL-WELLAWAYA</t>
  </si>
  <si>
    <t>2093</t>
  </si>
  <si>
    <t>JANITORIAL &amp; SANITORY WORK-HORANA</t>
  </si>
  <si>
    <t>2110</t>
  </si>
  <si>
    <t>FUEL &amp; OIL-DAMBULLA</t>
  </si>
  <si>
    <t>1957</t>
  </si>
  <si>
    <t>OFFICE EQUIPMENT MAINTANANCE-GALEWALA</t>
  </si>
  <si>
    <t>2011</t>
  </si>
  <si>
    <t>DOMESTIC COURIER CHARGES-MALIGAWATTA</t>
  </si>
  <si>
    <t>2047</t>
  </si>
  <si>
    <t>NEWS PAPER &amp; PERIOD-WELLAWAYA</t>
  </si>
  <si>
    <t>2067</t>
  </si>
  <si>
    <t>DOMESTIC COURIER CHARGES-MULLAITTUV</t>
  </si>
  <si>
    <t>2053</t>
  </si>
  <si>
    <t>DATA COMMUNICATION CHARGES-HORANA</t>
  </si>
  <si>
    <t>1988</t>
  </si>
  <si>
    <t>RENT EXPENSES-MALIGAWATTA</t>
  </si>
  <si>
    <t>2028</t>
  </si>
  <si>
    <t>PRINTING &amp; STATIONERY-MULLAITTVU</t>
  </si>
  <si>
    <t>2276</t>
  </si>
  <si>
    <t>BUILDING MAINTANACE-KIRIBATHGODA</t>
  </si>
  <si>
    <t>2365</t>
  </si>
  <si>
    <t>DOMESTIC COURIER CHARGES - MAWANELLA</t>
  </si>
  <si>
    <t>2364</t>
  </si>
  <si>
    <t>DATA COMMUNICATION CHARGES - MAWANELLA</t>
  </si>
  <si>
    <t>2146</t>
  </si>
  <si>
    <t>TRADE &amp; REVENUE LICENCES-MULLAITTIVUE</t>
  </si>
  <si>
    <t>2328</t>
  </si>
  <si>
    <t>WATER CHARGES - BANDARAWELA</t>
  </si>
  <si>
    <t>2329</t>
  </si>
  <si>
    <t>TRADE &amp; REVENUE LICENSE – BANDARAWELA</t>
  </si>
  <si>
    <t>2370</t>
  </si>
  <si>
    <t>JANITORIAL &amp; SANITORY WORK - MAWANELLA</t>
  </si>
  <si>
    <t>2371</t>
  </si>
  <si>
    <t>WATER CHARGES - MAWANELLA</t>
  </si>
  <si>
    <t>2301</t>
  </si>
  <si>
    <t>OFFICE EQUIPMENTS MAINTANANCE-ELPITIYA</t>
  </si>
  <si>
    <t>2383</t>
  </si>
  <si>
    <t>VEHICLE REPAIRE &amp; MAINTANACE – BANDARAWELLA</t>
  </si>
  <si>
    <t>2436</t>
  </si>
  <si>
    <t>OFFICE EQUIPMENT MAINTANANCE-MAWANELLA</t>
  </si>
  <si>
    <t>2249</t>
  </si>
  <si>
    <t>VEHICLE REPAIRE &amp; MAINTAINCE-AMPARA</t>
  </si>
  <si>
    <t>0493</t>
  </si>
  <si>
    <t>CASH TRANSPORT FEES - MADAPATHA</t>
  </si>
  <si>
    <t>0496</t>
  </si>
  <si>
    <t>CASH TRANSPORT FEES - RATHNAPURA</t>
  </si>
  <si>
    <t>0500</t>
  </si>
  <si>
    <t>CASH TRANSPORT FEES - BADULLA</t>
  </si>
  <si>
    <t>0504</t>
  </si>
  <si>
    <t>CASH TRANSPORT FEES - KANDY</t>
  </si>
  <si>
    <t>0508</t>
  </si>
  <si>
    <t>CASH TRANSPORT FEES - NEGOMBO</t>
  </si>
  <si>
    <t>0516</t>
  </si>
  <si>
    <t>BUILDING MAINTENANCE - ANURADHAPURA</t>
  </si>
  <si>
    <t>0528</t>
  </si>
  <si>
    <t>BUILDING MAINTENANCE - KANDY</t>
  </si>
  <si>
    <t>0529</t>
  </si>
  <si>
    <t>BUILDING MAINTENANCE - KURUNEGALA</t>
  </si>
  <si>
    <t>0545</t>
  </si>
  <si>
    <t>DATA COMMUNICATION CHARGES - RATHNAPURA</t>
  </si>
  <si>
    <t>0549</t>
  </si>
  <si>
    <t>DATA COMMUNICATION CHARGES - BADULLA</t>
  </si>
  <si>
    <t>0550</t>
  </si>
  <si>
    <t>DATA COMMUNICATION CHARGES - MONARAGALA</t>
  </si>
  <si>
    <t>0552</t>
  </si>
  <si>
    <t>DATA COMMUNICATION CHARGES - DEHIATTAKANDIYA</t>
  </si>
  <si>
    <t>0562</t>
  </si>
  <si>
    <t>DATA COMMUNICATION CHARGES - AMBALANTHOTA</t>
  </si>
  <si>
    <t>0564</t>
  </si>
  <si>
    <t>TELEPHONE CHARGES - HO</t>
  </si>
  <si>
    <t>0398</t>
  </si>
  <si>
    <t>CASH TRANSPORT FEES - HO</t>
  </si>
  <si>
    <t>0403</t>
  </si>
  <si>
    <t>RENT EXPENSES - PUTTALAM</t>
  </si>
  <si>
    <t>0413</t>
  </si>
  <si>
    <t>ELECTRICITY - RATHNAPURA</t>
  </si>
  <si>
    <t>0438</t>
  </si>
  <si>
    <t>RENT EXPENSES - BADULLA</t>
  </si>
  <si>
    <t>0441</t>
  </si>
  <si>
    <t>RENT EXPENSES - MONARAGALA</t>
  </si>
  <si>
    <t>0442</t>
  </si>
  <si>
    <t>BANK CHARGES - DEUTSCHE BANK</t>
  </si>
  <si>
    <t>0393</t>
  </si>
  <si>
    <t>RENT EXPENSE - GALLE</t>
  </si>
  <si>
    <t>0073</t>
  </si>
  <si>
    <t>COMPUTER SYSTEM MAINTENANCE</t>
  </si>
  <si>
    <t>0097</t>
  </si>
  <si>
    <t>ACCESS NATURAL WATER</t>
  </si>
  <si>
    <t>0083</t>
  </si>
  <si>
    <t>CENTRALBANK LICENCE RENEWAL FEE</t>
  </si>
  <si>
    <t>0106</t>
  </si>
  <si>
    <t>TRAVELLING &amp; SUBSISTANCE</t>
  </si>
  <si>
    <t>0119</t>
  </si>
  <si>
    <t>BANK CHARGES - HNB</t>
  </si>
  <si>
    <t>0445</t>
  </si>
  <si>
    <t>ELECTRICITY - MONARAGALA</t>
  </si>
  <si>
    <t>0446</t>
  </si>
  <si>
    <t>ELECTRICITY - YAKKALA</t>
  </si>
  <si>
    <t>1186</t>
  </si>
  <si>
    <t>PRINTING &amp; STATIONERY - BATTICALOA</t>
  </si>
  <si>
    <t>1213</t>
  </si>
  <si>
    <t>GARAGE CHARGES - KURUNEGALA</t>
  </si>
  <si>
    <t>1231</t>
  </si>
  <si>
    <t>TELEPHONE CHARGES  - TRINCO</t>
  </si>
  <si>
    <t>1232</t>
  </si>
  <si>
    <t>RECOVERY VISIT EXPENSES  - TRINCO</t>
  </si>
  <si>
    <t>1235</t>
  </si>
  <si>
    <t>DOMESTIC COURIER CHARGES - TRINCO</t>
  </si>
  <si>
    <t>0972</t>
  </si>
  <si>
    <t>RECOVERY VISIT EXPENSES - PUTTALAM</t>
  </si>
  <si>
    <t>1162</t>
  </si>
  <si>
    <t>TRAVELLING &amp; SUBSISTANCE - BATTICALOA</t>
  </si>
  <si>
    <t>1291</t>
  </si>
  <si>
    <t>TELEPHONE CHARGES - VAUNIYA</t>
  </si>
  <si>
    <t>1299</t>
  </si>
  <si>
    <t>DOMESTIC COURIER CHARGES - VAUNIYA</t>
  </si>
  <si>
    <t>1301</t>
  </si>
  <si>
    <t>PRINTING &amp; STATIONERY - KEGALLE</t>
  </si>
  <si>
    <t>1181</t>
  </si>
  <si>
    <t>WATER CHARGES - BATTICALOA</t>
  </si>
  <si>
    <t>0709</t>
  </si>
  <si>
    <t>WATER CHARGES - NUWARAELIYA</t>
  </si>
  <si>
    <t>0742</t>
  </si>
  <si>
    <t>PRINTING &amp; STATIONERY - GALLE</t>
  </si>
  <si>
    <t>0854</t>
  </si>
  <si>
    <t>TRAVELLING &amp; SUBSISTANCE - HQ</t>
  </si>
  <si>
    <t>0903</t>
  </si>
  <si>
    <t>TRADE,REVENUE AND OTHER LICENSE - HO</t>
  </si>
  <si>
    <t>0591</t>
  </si>
  <si>
    <t>OFFICE EQUIPMENT MAINTENANCE - MADAPATHA</t>
  </si>
  <si>
    <t>0638</t>
  </si>
  <si>
    <t>DOMESTIC COURIER CHARGES - ANURADHAPURA</t>
  </si>
  <si>
    <t>0703</t>
  </si>
  <si>
    <t>WATER CHARGES - CHILAW</t>
  </si>
  <si>
    <t>0706</t>
  </si>
  <si>
    <t>WATER CHARGES - BATTARAMULLA</t>
  </si>
  <si>
    <t>0712</t>
  </si>
  <si>
    <t>POSTAGE &amp; STAMPS - MADAPATHA</t>
  </si>
  <si>
    <t>0714</t>
  </si>
  <si>
    <t>POSTAGE &amp; STAMPS - YAKKALA</t>
  </si>
  <si>
    <t>0723</t>
  </si>
  <si>
    <t>POSTAGE &amp; STAMPS - KANDY</t>
  </si>
  <si>
    <t>1168</t>
  </si>
  <si>
    <t>TELEPHONE CHARGES - BATTICALOA</t>
  </si>
  <si>
    <t>0575</t>
  </si>
  <si>
    <t>TELEPHONE CHARGES - MONARAGALA</t>
  </si>
  <si>
    <t>0596</t>
  </si>
  <si>
    <t>OFFICE EQUIPMENT MAINTENANCE - TISSAMAHARAMA</t>
  </si>
  <si>
    <t>0597</t>
  </si>
  <si>
    <t>OFFICE EQUIPMENT MAINTENANCE - GALLE</t>
  </si>
  <si>
    <t>0640</t>
  </si>
  <si>
    <t>DOMESTIC COURIER CHARGES - DAMBULLA</t>
  </si>
  <si>
    <t>0924</t>
  </si>
  <si>
    <t>TRADE &amp; REVENUE LICENSE - MATARA</t>
  </si>
  <si>
    <t>0974</t>
  </si>
  <si>
    <t>RECOVERY VISIT EXPENSES - CHILAW</t>
  </si>
  <si>
    <t>0612</t>
  </si>
  <si>
    <t>OFFICE EQUIPMENT MAINTENANCE - KALUTHARA</t>
  </si>
  <si>
    <t>0718</t>
  </si>
  <si>
    <t>POSTAGE &amp; STAMPS - GALLE</t>
  </si>
  <si>
    <t>0891</t>
  </si>
  <si>
    <t>NEWS PAPERS &amp; PERIOD - DEHIATTAKANDIYA</t>
  </si>
  <si>
    <t>0900</t>
  </si>
  <si>
    <t>NEWS PAPERS &amp; PERIOD - BATTARAMULLA</t>
  </si>
  <si>
    <t>0901</t>
  </si>
  <si>
    <t>NEWS PAPERS &amp; PERIOD - AMBALANTHOTA</t>
  </si>
  <si>
    <t>0916</t>
  </si>
  <si>
    <t>TRADE &amp; REVENUE LICENSE - DEHIATTAKANDIYA</t>
  </si>
  <si>
    <t>0918</t>
  </si>
  <si>
    <t>TRADE &amp; REVENUE LICENSE - KURUNEGALA</t>
  </si>
  <si>
    <t>0964</t>
  </si>
  <si>
    <t>RECOVERY VISIT EXPENSES - GALLE</t>
  </si>
  <si>
    <t>0968</t>
  </si>
  <si>
    <t>RECOVERY VISIT EXPENSES - DEHIATTAKANDIYA</t>
  </si>
  <si>
    <t>1447</t>
  </si>
  <si>
    <t>CASH TRANSPORT FEES - MANNAR</t>
  </si>
  <si>
    <t>1505</t>
  </si>
  <si>
    <t>ELECTRICITY - MAHIYANGANAYA</t>
  </si>
  <si>
    <t>1511</t>
  </si>
  <si>
    <t>CASH TRANSPORT FEES - NIKAWERATIYA</t>
  </si>
  <si>
    <t>1429</t>
  </si>
  <si>
    <t>PRINTING &amp; STATIONERAY - MAHIYANGANAYA</t>
  </si>
  <si>
    <t>1433</t>
  </si>
  <si>
    <t>RECOVERY VISIT EXPENSES - MAHIYANGANAYA</t>
  </si>
  <si>
    <t>1490</t>
  </si>
  <si>
    <t>OFFICE EQUIPMENT MAINTENANCE - DENIYAYA</t>
  </si>
  <si>
    <t>1452</t>
  </si>
  <si>
    <t>OFFICE EQUIPMENT MAINTENANCE - MANNAR</t>
  </si>
  <si>
    <t>1329</t>
  </si>
  <si>
    <t>GARAGE CHARGES - RATHNAPURA</t>
  </si>
  <si>
    <t>1371</t>
  </si>
  <si>
    <t>GARAGE CHARGES - POLONNARUWA</t>
  </si>
  <si>
    <t>1573</t>
  </si>
  <si>
    <t>TELEPHONE CHARGES  - GAMPOLA</t>
  </si>
  <si>
    <t>1666</t>
  </si>
  <si>
    <t>Water Charges - Matale</t>
  </si>
  <si>
    <t>1715</t>
  </si>
  <si>
    <t>DATA COMMUNICATION CHARGES-KEKIRAWA</t>
  </si>
  <si>
    <t>1656</t>
  </si>
  <si>
    <t>DOMESTIC COURIER CHARGES - MATALE</t>
  </si>
  <si>
    <t>1769</t>
  </si>
  <si>
    <t>RENT EXPENSES- AWISSAWELLA</t>
  </si>
  <si>
    <t>1799</t>
  </si>
  <si>
    <t>WATER CHARGES-AWISSAWELLA</t>
  </si>
  <si>
    <t>1800</t>
  </si>
  <si>
    <t>TRADE &amp; REVENUE LICENSE - MAHIYANGANAYA</t>
  </si>
  <si>
    <t>1832</t>
  </si>
  <si>
    <t>FUEL &amp; OIL- KURUNEGALA</t>
  </si>
  <si>
    <t>1866</t>
  </si>
  <si>
    <t>VEHICLE REPAIRS &amp; MAINTANANCE-MONORAGALA</t>
  </si>
  <si>
    <t>1869</t>
  </si>
  <si>
    <t>VEHICLE REPAIRS &amp; MAINTANANCE-MATARA</t>
  </si>
  <si>
    <t>1870</t>
  </si>
  <si>
    <t>VEHICLE REPAIRS &amp; MAINTANANCE-RATHNAPURA</t>
  </si>
  <si>
    <t>1871</t>
  </si>
  <si>
    <t>VEHICLE REPAIRS &amp; MAINTANANCE-ANURADHAPURA</t>
  </si>
  <si>
    <t>1643</t>
  </si>
  <si>
    <t>TELEPHONE CHARGES - AKKARAIPATTU</t>
  </si>
  <si>
    <t>1644</t>
  </si>
  <si>
    <t>TELEPHONE CHARGES - HOROWPATHANA</t>
  </si>
  <si>
    <t>1684</t>
  </si>
  <si>
    <t>OFFICE EQUIPMENT MAINTENANCE - KILINOCHCHI</t>
  </si>
  <si>
    <t>1708</t>
  </si>
  <si>
    <t>POSTAGE &amp; STAMPS-MATALE</t>
  </si>
  <si>
    <t>1710</t>
  </si>
  <si>
    <t>COMMISSION ON PEOPLES BANK COLLECTION-002</t>
  </si>
  <si>
    <t>1726</t>
  </si>
  <si>
    <t>PRINTING &amp; STATIONERY-KEKIRAWA</t>
  </si>
  <si>
    <t>1859</t>
  </si>
  <si>
    <t>FUEL &amp; OIL- AKKARAIPATTU</t>
  </si>
  <si>
    <t>1892</t>
  </si>
  <si>
    <t>VEHICLE REPAIRS &amp; MAINTANANCE-KILINOCHCHI</t>
  </si>
  <si>
    <t>1895</t>
  </si>
  <si>
    <t>VEHICLE REPAIRE &amp; MAINTANANCE - BADULLA</t>
  </si>
  <si>
    <t>1599</t>
  </si>
  <si>
    <t>DATA COMMUNICATION CHARGES - GAMPOLA</t>
  </si>
  <si>
    <t>1683</t>
  </si>
  <si>
    <t>JANITORIAL &amp; SANITORY WORK- KILINOCHCHI</t>
  </si>
  <si>
    <t>1717</t>
  </si>
  <si>
    <t>JANITORIAL &amp; SANITORY WORK-KEKIRAWA</t>
  </si>
  <si>
    <t>1813</t>
  </si>
  <si>
    <t>SECURITY EXPENSES- NEGAMBO</t>
  </si>
  <si>
    <t>1910</t>
  </si>
  <si>
    <t>VEHICLE REPAIRE &amp; MAINTANACE-NEGAMBO</t>
  </si>
  <si>
    <t>1918</t>
  </si>
  <si>
    <t>FUEL &amp; OIL-KEGALLA</t>
  </si>
  <si>
    <t>1180</t>
  </si>
  <si>
    <t>JANITORIAL AND SANITORY WORK-BATTICALOA</t>
  </si>
  <si>
    <t>1396</t>
  </si>
  <si>
    <t>RENT EXPENSES - BALANGODA</t>
  </si>
  <si>
    <t>1425</t>
  </si>
  <si>
    <t>RECOVERIES SPECAIL PROMOTIONS EXPENSES</t>
  </si>
  <si>
    <t>1555</t>
  </si>
  <si>
    <t>DOMESTIC COURIER CHARGES-KEKIRAWA</t>
  </si>
  <si>
    <t>1397</t>
  </si>
  <si>
    <t>ELECTRICITY - BALANGODA</t>
  </si>
  <si>
    <t>2026</t>
  </si>
  <si>
    <t>ELECTRICITY-MULLAITTIVU</t>
  </si>
  <si>
    <t>1964</t>
  </si>
  <si>
    <t>WATER CHARGES-GALEWELA</t>
  </si>
  <si>
    <t>1994</t>
  </si>
  <si>
    <t>PRINTING &amp; STATIONERY-MALIGAWATTA</t>
  </si>
  <si>
    <t>2046</t>
  </si>
  <si>
    <t>ELECTRICITY-ELPITIYA</t>
  </si>
  <si>
    <t>1958</t>
  </si>
  <si>
    <t>PRINTING &amp; STATIONERY- GALEWELA</t>
  </si>
  <si>
    <t>2071</t>
  </si>
  <si>
    <t>OFFICE EQUIPMENT MAINTANANCE-HORANA</t>
  </si>
  <si>
    <t>1966</t>
  </si>
  <si>
    <t>DOMESTIC COURIER CHARGES - GALEWELA</t>
  </si>
  <si>
    <t>2036</t>
  </si>
  <si>
    <t>BUILDING MAINTANANCE-WELLAWAYA</t>
  </si>
  <si>
    <t>1992</t>
  </si>
  <si>
    <t>VEHICLE REPAIRE AND MAINTAINCE-GALEWELA</t>
  </si>
  <si>
    <t>2027</t>
  </si>
  <si>
    <t>JANITORIAL &amp; SANITORY WORK - MULLAITTIVU</t>
  </si>
  <si>
    <t>2369</t>
  </si>
  <si>
    <t>ELECTRICITY EXPENSES - MAWANELLA</t>
  </si>
  <si>
    <t>2291</t>
  </si>
  <si>
    <t>POSTAGE &amp; STAMPS-KIRIBATHGODA</t>
  </si>
  <si>
    <t>2284</t>
  </si>
  <si>
    <t>OFFICE EQUIPMENTS MAINTENANCE-KIRIBATHGODA</t>
  </si>
  <si>
    <t>2289</t>
  </si>
  <si>
    <t>WATER CHARGES-KIRIBATHGODA</t>
  </si>
  <si>
    <t>2290</t>
  </si>
  <si>
    <t>JANITORIAL &amp; SANITORY WORK-KIRIBATHGODA</t>
  </si>
  <si>
    <t>2294</t>
  </si>
  <si>
    <t>RENT EXPENSE -ELPITIYA</t>
  </si>
  <si>
    <t>2326</t>
  </si>
  <si>
    <t>ELECTRICITY EXPENSE - BANDARAWELA</t>
  </si>
  <si>
    <t>2262</t>
  </si>
  <si>
    <t>SECURITY EXPENSES (GARAGE)-MATARA</t>
  </si>
  <si>
    <t>2337</t>
  </si>
  <si>
    <t>DATA COMMUNICATION CHARGES - ELPITIYA</t>
  </si>
  <si>
    <t>2318</t>
  </si>
  <si>
    <t>FUEL &amp; OIL - TISSAMAHARAMA</t>
  </si>
  <si>
    <t>0510</t>
  </si>
  <si>
    <t>CASH TRANSPORT FEES - MATHUGAMA</t>
  </si>
  <si>
    <t>0514</t>
  </si>
  <si>
    <t>CASH TRANSPORT FEES - KALUTHARA</t>
  </si>
  <si>
    <t>0525</t>
  </si>
  <si>
    <t>BUILDING MAINTENANCE - MONARAGALA</t>
  </si>
  <si>
    <t>0527</t>
  </si>
  <si>
    <t>BUILDING MAINTENANCE - DEHIATTAKANDIYA</t>
  </si>
  <si>
    <t>0534</t>
  </si>
  <si>
    <t>BUILDING MAINTENANCE - MATHUGAMA</t>
  </si>
  <si>
    <t>0537</t>
  </si>
  <si>
    <t>BUILDING MAINTENANCE - AMBALANTHOTA</t>
  </si>
  <si>
    <t>0540</t>
  </si>
  <si>
    <t>DATA COMMUNICATION CHARGES - AMPARA</t>
  </si>
  <si>
    <t>0559</t>
  </si>
  <si>
    <t>DATA COMMUNICATION CHARGES - MATHUGAMA</t>
  </si>
  <si>
    <t>0563</t>
  </si>
  <si>
    <t>DATA COMMUNICATION CHARGES - KALUTARA</t>
  </si>
  <si>
    <t>0573</t>
  </si>
  <si>
    <t>TELEPHONE CHARGES - GALLE</t>
  </si>
  <si>
    <t>0437</t>
  </si>
  <si>
    <t>RENT EXPENSES - TISSAMAHARAMA</t>
  </si>
  <si>
    <t>0418</t>
  </si>
  <si>
    <t>ELECTRICITY - POLONNARUWA</t>
  </si>
  <si>
    <t>0047</t>
  </si>
  <si>
    <t>ELECTRICITY - MATARA</t>
  </si>
  <si>
    <t>0050</t>
  </si>
  <si>
    <t>ELECTRICITY - CHILAW</t>
  </si>
  <si>
    <t>0066</t>
  </si>
  <si>
    <t>PRINTING &amp; STATIONERY - HO</t>
  </si>
  <si>
    <t>0067</t>
  </si>
  <si>
    <t>DOMESTIC COURIER CHARGES - HO</t>
  </si>
  <si>
    <t>0069</t>
  </si>
  <si>
    <t>VEHICLE REPAIRS &amp; MAINTENANCE</t>
  </si>
  <si>
    <t>0072</t>
  </si>
  <si>
    <t>OFFICE EQUIPMENT MAINTENANCE - HO</t>
  </si>
  <si>
    <t>0914</t>
  </si>
  <si>
    <t>TRADE &amp; REVENUE LICENSE - MONARAGALA</t>
  </si>
  <si>
    <t>1229</t>
  </si>
  <si>
    <t>WATER CHARGES  - TRINCO</t>
  </si>
  <si>
    <t>1230</t>
  </si>
  <si>
    <t>WATER CHARGES  -</t>
  </si>
  <si>
    <t>1261</t>
  </si>
  <si>
    <t>ELECTRICITY - MADAPATHA</t>
  </si>
  <si>
    <t>1177</t>
  </si>
  <si>
    <t>RENT EXPENSES - BATTICALOA</t>
  </si>
  <si>
    <t>1263</t>
  </si>
  <si>
    <t>TRAVELLING &amp; SUBSISTANCE - KEGALLE</t>
  </si>
  <si>
    <t>1264</t>
  </si>
  <si>
    <t>TRAVELLING &amp; SUBSISTANCE - VAUNIYA</t>
  </si>
  <si>
    <t>1271</t>
  </si>
  <si>
    <t>CASH TRANSPORT FEES - VAUNIYA</t>
  </si>
  <si>
    <t>1281</t>
  </si>
  <si>
    <t>NEWS PAPERS &amp; PERIOD - KEGALLE</t>
  </si>
  <si>
    <t>0578</t>
  </si>
  <si>
    <t>TELEPHONE CHARGES - KANDY</t>
  </si>
  <si>
    <t>0671</t>
  </si>
  <si>
    <t>JANITORIAL &amp; SANITORY WORK - MONARAGALA</t>
  </si>
  <si>
    <t>0735</t>
  </si>
  <si>
    <t>PRINTING &amp; STATIONERY - ANURADHAPURA</t>
  </si>
  <si>
    <t>0736</t>
  </si>
  <si>
    <t>PRINTING &amp; STATIONERY - MADAPATHA</t>
  </si>
  <si>
    <t>0739</t>
  </si>
  <si>
    <t>PRINTING &amp; STATIONERY - RATHNAPURA</t>
  </si>
  <si>
    <t>0740</t>
  </si>
  <si>
    <t>PRINTING &amp; STATIONERY - EMBILIPITIYA</t>
  </si>
  <si>
    <t>0743</t>
  </si>
  <si>
    <t>PRINTING &amp; STATIONERY - BADULLA</t>
  </si>
  <si>
    <t>0650</t>
  </si>
  <si>
    <t>DOMESTIC COURIER CHARGES - KANDY</t>
  </si>
  <si>
    <t>0672</t>
  </si>
  <si>
    <t>JANITORIAL &amp; SANITORY WORK - POLONNARUWA</t>
  </si>
  <si>
    <t>0862</t>
  </si>
  <si>
    <t>TRAVELLING &amp; SUBSISTANCE - TISSAMAHARAMA</t>
  </si>
  <si>
    <t>0864</t>
  </si>
  <si>
    <t>TRAVELLING &amp; SUBSISTANCE - BADULLA</t>
  </si>
  <si>
    <t>0874</t>
  </si>
  <si>
    <t>TRAVELLING &amp; SUBSISTANCE - MATHUGAMA</t>
  </si>
  <si>
    <t>0888</t>
  </si>
  <si>
    <t>NEWS PAPERS &amp; PERIOD - BADULLA</t>
  </si>
  <si>
    <t>0890</t>
  </si>
  <si>
    <t>NEWS PAPERS &amp; PERIOD - POLONNARUWA</t>
  </si>
  <si>
    <t>0689</t>
  </si>
  <si>
    <t>WATER CHARGES - DAMBULLA</t>
  </si>
  <si>
    <t>0651</t>
  </si>
  <si>
    <t>DOMESTIC COURIER CHARGES - KURUNEGALA</t>
  </si>
  <si>
    <t>0658</t>
  </si>
  <si>
    <t>DOMESTIC COURIER CHARGES - BATTARAMULLA</t>
  </si>
  <si>
    <t>0704</t>
  </si>
  <si>
    <t>WATER CHARGES - MATHUGAMA</t>
  </si>
  <si>
    <t>0705</t>
  </si>
  <si>
    <t>WATER CHARGES - MATARA</t>
  </si>
  <si>
    <t>0722</t>
  </si>
  <si>
    <t>POSTAGE &amp; STAMPS - DEHIATTAKANDIYA</t>
  </si>
  <si>
    <t>0726</t>
  </si>
  <si>
    <t>POSTAGE &amp; STAMPS - PUTTALAM</t>
  </si>
  <si>
    <t>0592</t>
  </si>
  <si>
    <t>OFFICE EQUIPMENT MAINTENANCE - DAMBULLA</t>
  </si>
  <si>
    <t>0611</t>
  </si>
  <si>
    <t>OFFICE EQUIPMENT MAINTENANCE - AMBALANTOTA</t>
  </si>
  <si>
    <t>0927</t>
  </si>
  <si>
    <t>TRADE &amp; REVENUE LICENSE - KALUTARA</t>
  </si>
  <si>
    <t>0966</t>
  </si>
  <si>
    <t>RECOVERY VISIT EXPENSES - MONARAGALA</t>
  </si>
  <si>
    <t>1302</t>
  </si>
  <si>
    <t>PRINTING &amp; STATIONERY - VAUNIYA</t>
  </si>
  <si>
    <t>0598</t>
  </si>
  <si>
    <t>OFFICE EQUIPMENT MAINTENANCE - BADULLA</t>
  </si>
  <si>
    <t>0863</t>
  </si>
  <si>
    <t>TRAVELLING &amp; SUBSISTANCE - GALLE</t>
  </si>
  <si>
    <t>0896</t>
  </si>
  <si>
    <t>NEWS PAPERS &amp; PERIOD - NEGOMBO</t>
  </si>
  <si>
    <t>0898</t>
  </si>
  <si>
    <t>NEWS PAPERS &amp; PERIOD - MATHUGAMA</t>
  </si>
  <si>
    <t>0967</t>
  </si>
  <si>
    <t>RECOVERY VISIT EXPENSES - POLONNARUWA</t>
  </si>
  <si>
    <t>1438</t>
  </si>
  <si>
    <t>CASH TRANSPORT FEES - BALANGODA</t>
  </si>
  <si>
    <t>1544</t>
  </si>
  <si>
    <t>REPOSSESS VEHICLE SALES EXPENSES</t>
  </si>
  <si>
    <t>1406</t>
  </si>
  <si>
    <t>CASH TRANSPORT FEES - KEKIRAWA</t>
  </si>
  <si>
    <t>1509</t>
  </si>
  <si>
    <t>SECURITY EXPENSES - RATHNAPURA</t>
  </si>
  <si>
    <t>1449</t>
  </si>
  <si>
    <t>DOMESTIC COURIER CHARGES - MANNAR</t>
  </si>
  <si>
    <t>1417</t>
  </si>
  <si>
    <t>FUEL &amp; OIL - KD</t>
  </si>
  <si>
    <t>1471</t>
  </si>
  <si>
    <t>BUILDING MAINTENANCE -MAHIYANGANAYA</t>
  </si>
  <si>
    <t>1472</t>
  </si>
  <si>
    <t>1553</t>
  </si>
  <si>
    <t>DOMESTIC COURIER CHARGES - MAHIYANGANAYA</t>
  </si>
  <si>
    <t>1432</t>
  </si>
  <si>
    <t>OFFICE EQUIPMENT MAINTENANCE - MAHIYANGANAYA</t>
  </si>
  <si>
    <t>1559</t>
  </si>
  <si>
    <t>Rent Expenses - Gampola</t>
  </si>
  <si>
    <t>1596</t>
  </si>
  <si>
    <t>JANITORIAL &amp; SANITORY WORK - KULIYAPITIYA</t>
  </si>
  <si>
    <t>1632</t>
  </si>
  <si>
    <t>JANITORIAL &amp; SANITORY WORK - AKKARAIPATTU</t>
  </si>
  <si>
    <t>1634</t>
  </si>
  <si>
    <t>OFFICE EQUIPMENT MAINTENANCE - AKKARAIPATTU</t>
  </si>
  <si>
    <t>1678</t>
  </si>
  <si>
    <t>BUILDING MAINTENANCE-KILINOCHCHI</t>
  </si>
  <si>
    <t>1713</t>
  </si>
  <si>
    <t>PRINTING &amp; STATIONERY- KILINOCHCHI</t>
  </si>
  <si>
    <t>1723</t>
  </si>
  <si>
    <t>TELEPHONE CHARGES- KEKIRAWA</t>
  </si>
  <si>
    <t>1730</t>
  </si>
  <si>
    <t>RENT EXPENSES-WALASMULLA</t>
  </si>
  <si>
    <t>1733</t>
  </si>
  <si>
    <t>BUILDING MAINTENANCE-WALASMULLA</t>
  </si>
  <si>
    <t>1788</t>
  </si>
  <si>
    <t>PRINTING &amp; STATIONERY - AVISSAWELLA</t>
  </si>
  <si>
    <t>1575</t>
  </si>
  <si>
    <t>TRAVELLING &amp; SUBSISTANCE - GAMPOLA</t>
  </si>
  <si>
    <t>1583</t>
  </si>
  <si>
    <t>TRADE &amp; REVENUE LICENCE - GAMPOLA</t>
  </si>
  <si>
    <t>1654</t>
  </si>
  <si>
    <t>CASH TRANSPORT FEES - MATALE</t>
  </si>
  <si>
    <t>1698</t>
  </si>
  <si>
    <t>NEWS PAPER &amp; PERIODICALS-HOROWPATHANA</t>
  </si>
  <si>
    <t>1734</t>
  </si>
  <si>
    <t>CASH TRANSPORT FEES- WALASMULLA</t>
  </si>
  <si>
    <t>1783</t>
  </si>
  <si>
    <t>DATA COMUNICATION CHARGES- AWISSAWELLA</t>
  </si>
  <si>
    <t>1865</t>
  </si>
  <si>
    <t>FUEL &amp; OIL-MONORAGALA</t>
  </si>
  <si>
    <t>1646</t>
  </si>
  <si>
    <t>WATER CHARGES - AKKARIPATTU</t>
  </si>
  <si>
    <t>1691</t>
  </si>
  <si>
    <t>WATER CHARGES-KILINOCHCHI</t>
  </si>
  <si>
    <t>1807</t>
  </si>
  <si>
    <t>SECURITY EXPENSES- DENIYAYA</t>
  </si>
  <si>
    <t>1819</t>
  </si>
  <si>
    <t>SECURITY EXPENSES (GARAGE)- DAMBULLA</t>
  </si>
  <si>
    <t>1831</t>
  </si>
  <si>
    <t>FUEL &amp; OIL- RATNAPURA</t>
  </si>
  <si>
    <t>1883</t>
  </si>
  <si>
    <t>VEHICLE REPAIRS &amp; MAINTANANCE-TRINCO</t>
  </si>
  <si>
    <t>1887</t>
  </si>
  <si>
    <t>VEHICLE REPAIRS &amp; MAINTANANCE-CHILAW</t>
  </si>
  <si>
    <t>1686</t>
  </si>
  <si>
    <t>TRADE &amp; REVENUE LICENSE - KILINOCHCHI</t>
  </si>
  <si>
    <t>1689</t>
  </si>
  <si>
    <t>TELEPHONE CHARGES-KILINOCHCHI</t>
  </si>
  <si>
    <t>1724</t>
  </si>
  <si>
    <t>WATER CHARGES-KEKIRAWA</t>
  </si>
  <si>
    <t>1817</t>
  </si>
  <si>
    <t>SECURITY EXPENSES- MONORAGALA</t>
  </si>
  <si>
    <t>1891</t>
  </si>
  <si>
    <t>VEHICLE REPAIRS &amp; MAINTANANCE-HOROWPATHANA</t>
  </si>
  <si>
    <t>1909</t>
  </si>
  <si>
    <t>COMMISSION ON DIALOG eZ CASH PAYMENT</t>
  </si>
  <si>
    <t>1313</t>
  </si>
  <si>
    <t>BANK CHARGES - PAN ASIA</t>
  </si>
  <si>
    <t>1485</t>
  </si>
  <si>
    <t>CASH TRANSPORT FEES - DENIYAYA</t>
  </si>
  <si>
    <t>1523</t>
  </si>
  <si>
    <t>WATER CHARGES - NIKAWERATIYA</t>
  </si>
  <si>
    <t>1384</t>
  </si>
  <si>
    <t>PRINTING &amp; STATIONERY - BALANGODA</t>
  </si>
  <si>
    <t>1413</t>
  </si>
  <si>
    <t>JANITORIAL &amp; SANITORY WORK - BALANGODA</t>
  </si>
  <si>
    <t>1341</t>
  </si>
  <si>
    <t>PRINTING &amp; STATIONERY - JAFFNA</t>
  </si>
  <si>
    <t>1405</t>
  </si>
  <si>
    <t>RECOVERY VISIT EXPENSES - BALANGODA</t>
  </si>
  <si>
    <t>1942</t>
  </si>
  <si>
    <t>BANK CHARGES -DFCC</t>
  </si>
  <si>
    <t>2064</t>
  </si>
  <si>
    <t>CASH TRANSPORT FEES-HORANA</t>
  </si>
  <si>
    <t>2069</t>
  </si>
  <si>
    <t>DOMESTIC COURIER CHARGES-WELLAWAYA</t>
  </si>
  <si>
    <t>2070</t>
  </si>
  <si>
    <t>SECURITY EXPENSES-BATTARAMULLA</t>
  </si>
  <si>
    <t>2012</t>
  </si>
  <si>
    <t>VEHICLE REPAIRE AND MAINTAINCE-MULLAITTIVU</t>
  </si>
  <si>
    <t>1956</t>
  </si>
  <si>
    <t>BUILDING MAINTENANCE-GALEWELA</t>
  </si>
  <si>
    <t>2054</t>
  </si>
  <si>
    <t>RENT EXPENSES-HORANA</t>
  </si>
  <si>
    <t>2061</t>
  </si>
  <si>
    <t>DATA COMMUNICATION CHARGES-WELLAWAYA</t>
  </si>
  <si>
    <t>2065</t>
  </si>
  <si>
    <t>CASH TRANSPORT FEES-MULLAITTIVU</t>
  </si>
  <si>
    <t>2034</t>
  </si>
  <si>
    <t>BUILDING MAINTANANCE - MULLAITIVU</t>
  </si>
  <si>
    <t>2038</t>
  </si>
  <si>
    <t>PRINTING &amp; STATIONERY-WELLAWAYA</t>
  </si>
  <si>
    <t>2059</t>
  </si>
  <si>
    <t>WATER CHARGES-MULLAITTIVU</t>
  </si>
  <si>
    <t>2078</t>
  </si>
  <si>
    <t>OFFICE EQUIPMENT MAINTENANCE-MULLAITTIVU</t>
  </si>
  <si>
    <t>2090</t>
  </si>
  <si>
    <t>OUTSOURCE SERVICES</t>
  </si>
  <si>
    <t>2032</t>
  </si>
  <si>
    <t>BANK CHARGES-UNION BANK</t>
  </si>
  <si>
    <t>1995</t>
  </si>
  <si>
    <t>OFFICE EQUIPMENT MAINTENANCE-MALIGAWATTA</t>
  </si>
  <si>
    <t>1999</t>
  </si>
  <si>
    <t>JANITORIAL &amp; SANITORY WORK-MALIGAWATTA</t>
  </si>
  <si>
    <t>2050</t>
  </si>
  <si>
    <t>PRINTING &amp; STATIONERY-HORANA</t>
  </si>
  <si>
    <t>2140</t>
  </si>
  <si>
    <t>POSTAGE &amp; STAMPS-HORANA</t>
  </si>
  <si>
    <t>2123</t>
  </si>
  <si>
    <t>VEHICLE REPAIRE &amp; MAINTANANCE-KALUTHARA</t>
  </si>
  <si>
    <t>2124</t>
  </si>
  <si>
    <t>NEWS PAPERS &amp; PERIOD-MULLAITTUVE</t>
  </si>
  <si>
    <t>2324</t>
  </si>
  <si>
    <t>Telephone charges-Bandarawela</t>
  </si>
  <si>
    <t>2286</t>
  </si>
  <si>
    <t>TELEPHONE CHARGES-KIRIBATHGODA</t>
  </si>
  <si>
    <t>2292</t>
  </si>
  <si>
    <t>PRINTING &amp; STATIONERY-KIRIBATHGODA</t>
  </si>
  <si>
    <t>2141</t>
  </si>
  <si>
    <t>FUEL &amp; OIL-MAHIYANGANAYA</t>
  </si>
  <si>
    <t>2391</t>
  </si>
  <si>
    <t>OFFICE EQUIPMENTS MAINTANANCE - BANDARAWELLA</t>
  </si>
  <si>
    <t>0492</t>
  </si>
  <si>
    <t>CASH TRANSPORT FEES - ANURADHAPURA</t>
  </si>
  <si>
    <t>0497</t>
  </si>
  <si>
    <t>CASH TRANSPORT FEES - EMBILIPITIYA</t>
  </si>
  <si>
    <t>0502</t>
  </si>
  <si>
    <t>CASH TRANSPORT FEES - POLONNARUWA</t>
  </si>
  <si>
    <t>0517</t>
  </si>
  <si>
    <t>BUILDING MAINTENANCE - MADAPATHA</t>
  </si>
  <si>
    <t>0523</t>
  </si>
  <si>
    <t>BUILDING MAINTENANCE - GALLE</t>
  </si>
  <si>
    <t>0546</t>
  </si>
  <si>
    <t>DATA COMMUNICATION CHARGES - EMBILIPITIYA</t>
  </si>
  <si>
    <t>0557</t>
  </si>
  <si>
    <t>DATA COMMUNICATION CHARGES - NEGOMBO</t>
  </si>
  <si>
    <t>0561</t>
  </si>
  <si>
    <t>DATA COMMUNICATION CHARGES - BATTARAMULLA</t>
  </si>
  <si>
    <t>0572</t>
  </si>
  <si>
    <t>TELEPHONE CHARGES - TISSAMAHARAMA</t>
  </si>
  <si>
    <t>0404</t>
  </si>
  <si>
    <t>DEBIT TAX</t>
  </si>
  <si>
    <t>0408</t>
  </si>
  <si>
    <t>RENT EXPENSES- MADAPATHA</t>
  </si>
  <si>
    <t>0440</t>
  </si>
  <si>
    <t>RENT EXPENSES - YAKKALA</t>
  </si>
  <si>
    <t>0411</t>
  </si>
  <si>
    <t>RENT EXPENSES- KURUNEGALA</t>
  </si>
  <si>
    <t>0045</t>
  </si>
  <si>
    <t>ELECTRICITY - HEAD OFFICE</t>
  </si>
  <si>
    <t>0046</t>
  </si>
  <si>
    <t>ELECTRICITY - KANDY</t>
  </si>
  <si>
    <t>0065</t>
  </si>
  <si>
    <t>POSTAGE &amp; STAMPS - HO</t>
  </si>
  <si>
    <t>0110</t>
  </si>
  <si>
    <t>RECOVERY VISIT EXPENSES - HO</t>
  </si>
  <si>
    <t>0867</t>
  </si>
  <si>
    <t>TRAVELLING &amp; SUBSISTANCE - DEHIATTAKANDIYA</t>
  </si>
  <si>
    <t>0876</t>
  </si>
  <si>
    <t>TRAVELLING &amp; SUBSISTANCE - BATTARAMULLA</t>
  </si>
  <si>
    <t>0877</t>
  </si>
  <si>
    <t>TRAVELLING &amp; SUBSISTANCE - AMBALANTHOTA</t>
  </si>
  <si>
    <t>0915</t>
  </si>
  <si>
    <t>TRADE &amp; REVENUE LICENSE - POLONNARUWA</t>
  </si>
  <si>
    <t>0921</t>
  </si>
  <si>
    <t>TRADE &amp; REVENUE LICENSE - NEGOMBO</t>
  </si>
  <si>
    <t>1185</t>
  </si>
  <si>
    <t>RENT EXPENSES - EMBILIPITIYA</t>
  </si>
  <si>
    <t>1198</t>
  </si>
  <si>
    <t>BANK CHARGES - SAMPATH BANK</t>
  </si>
  <si>
    <t>1199</t>
  </si>
  <si>
    <t>ELECTRICITY - BATTICALOA</t>
  </si>
  <si>
    <t>1203</t>
  </si>
  <si>
    <t>ELECTRICITY- EMBILIPITIYA</t>
  </si>
  <si>
    <t>1269</t>
  </si>
  <si>
    <t>TRADE &amp; REVENUE LICENSE - KEGALLE</t>
  </si>
  <si>
    <t>1178</t>
  </si>
  <si>
    <t>DATA COMMUNICATION CHARGES-BATTICALOA</t>
  </si>
  <si>
    <t>0588</t>
  </si>
  <si>
    <t>TELEPHONE CHARGES - KALUTARA</t>
  </si>
  <si>
    <t>0603</t>
  </si>
  <si>
    <t>OFFICE EQUIPMENT MAINTENANCE - KURUNEGALA</t>
  </si>
  <si>
    <t>0668</t>
  </si>
  <si>
    <t>JANITORIAL &amp; SANITORY WORK - TISSAMAHARAMA</t>
  </si>
  <si>
    <t>0670</t>
  </si>
  <si>
    <t>JANITORIAL &amp; SANITORY WORK - BADULLA</t>
  </si>
  <si>
    <t>0738</t>
  </si>
  <si>
    <t>PRINTING &amp; STATIONERY - YAKKALA</t>
  </si>
  <si>
    <t>0745</t>
  </si>
  <si>
    <t>PRINTING &amp; STATIONERY - POLONNARUWA</t>
  </si>
  <si>
    <t>0750</t>
  </si>
  <si>
    <t>PRINTING &amp; STATIONERY - PUTTALAM</t>
  </si>
  <si>
    <t>0752</t>
  </si>
  <si>
    <t>PRINTING &amp; STATIONERY - CHILAW</t>
  </si>
  <si>
    <t>0647</t>
  </si>
  <si>
    <t>DOMESTIC COURIER CHARGES - MONARAGALA</t>
  </si>
  <si>
    <t>0653</t>
  </si>
  <si>
    <t>DOMESTIC COURIER CHARGES - PUTTALAM</t>
  </si>
  <si>
    <t>0655</t>
  </si>
  <si>
    <t>DOMESTIC COURIER CHARGES - CHILAW</t>
  </si>
  <si>
    <t>0871</t>
  </si>
  <si>
    <t>TRAVELLING &amp; SUBSISTANCE - PUTTALAM</t>
  </si>
  <si>
    <t>0905</t>
  </si>
  <si>
    <t>TRADE &amp; REVENUE LICENSE - ANURADHAPURA</t>
  </si>
  <si>
    <t>0970</t>
  </si>
  <si>
    <t>RECOVERY VISIT EXPENSES - KURUNEGALA</t>
  </si>
  <si>
    <t>0652</t>
  </si>
  <si>
    <t>DOMESTIC COURIER CHARGES - NUWARA ELIYA</t>
  </si>
  <si>
    <t>0677</t>
  </si>
  <si>
    <t>JANITORIAL &amp; SANITORY WORK - PUTTALAM</t>
  </si>
  <si>
    <t>0694</t>
  </si>
  <si>
    <t>WATER CHARGES - GALLE</t>
  </si>
  <si>
    <t>0699</t>
  </si>
  <si>
    <t>WATER CHARGES - KANDY</t>
  </si>
  <si>
    <t>0729</t>
  </si>
  <si>
    <t>POSTAGE &amp; STAMPS - MATHUGAMA</t>
  </si>
  <si>
    <t>1149</t>
  </si>
  <si>
    <t>ELECTRICITY - BATTARAMULLA</t>
  </si>
  <si>
    <t>1166</t>
  </si>
  <si>
    <t>DOMESTIC COURIER CHARGES - BATTICALOA</t>
  </si>
  <si>
    <t>0576</t>
  </si>
  <si>
    <t>TELEPHONE CHARGES - POLONNARUWA</t>
  </si>
  <si>
    <t>0577</t>
  </si>
  <si>
    <t>TELEPHONE CHARGES - DEHIATTAKANDIYA</t>
  </si>
  <si>
    <t>0580</t>
  </si>
  <si>
    <t>TELEPHONE CHARGES - NUWARA ELIYA</t>
  </si>
  <si>
    <t>0583</t>
  </si>
  <si>
    <t>TELEPHONE CHARGES - CHILAW</t>
  </si>
  <si>
    <t>0589</t>
  </si>
  <si>
    <t>OFFICE EQUIPMENT MAINTENANCE - AMPARA</t>
  </si>
  <si>
    <t>0922</t>
  </si>
  <si>
    <t>TRADE &amp; REVENUE LICENSE - CHILAW</t>
  </si>
  <si>
    <t>0961</t>
  </si>
  <si>
    <t>RECOVERY VISIT EXPENSES - RATHNAPURA</t>
  </si>
  <si>
    <t>1304</t>
  </si>
  <si>
    <t>BUILDING MAINTENANCE - KEGALLE</t>
  </si>
  <si>
    <t>1311</t>
  </si>
  <si>
    <t>GARAGE CHARGES - TRINCO</t>
  </si>
  <si>
    <t>0660</t>
  </si>
  <si>
    <t>DOMESTIC COURIER CHARGES - KALUTARA</t>
  </si>
  <si>
    <t>0732</t>
  </si>
  <si>
    <t>POSTAGE &amp; STAMPS - AMBALANTHOTA</t>
  </si>
  <si>
    <t>0859</t>
  </si>
  <si>
    <t>TRAVELLING &amp; SUBSISTANCE - YAKKALA</t>
  </si>
  <si>
    <t>0920</t>
  </si>
  <si>
    <t>TRADE &amp; REVENUE LICENSE - PUTTALAM</t>
  </si>
  <si>
    <t>0957</t>
  </si>
  <si>
    <t>RECOVERY VISIT EXPENSES - ANURADHAPURA</t>
  </si>
  <si>
    <t>1439</t>
  </si>
  <si>
    <t>CASH TRANSPORT FEES - MAHIYANGANAYA</t>
  </si>
  <si>
    <t>1525</t>
  </si>
  <si>
    <t>RENT EXPENSES - NIKAWERATIYA</t>
  </si>
  <si>
    <t>1503</t>
  </si>
  <si>
    <t>PRINTING &amp; STATIONERY - MANNAR</t>
  </si>
  <si>
    <t>1510</t>
  </si>
  <si>
    <t>BUILDING MAINTENANCE - NIKAWERATIYA</t>
  </si>
  <si>
    <t>1356</t>
  </si>
  <si>
    <t>BUILDING MAINTENANCE - JAFFNA</t>
  </si>
  <si>
    <t>1381</t>
  </si>
  <si>
    <t>OFFICE EQUIPMENT MAINTENANCE - BALANGODA</t>
  </si>
  <si>
    <t>1486</t>
  </si>
  <si>
    <t>DATA COMMUNICATION CHARGES - DENIYAYA</t>
  </si>
  <si>
    <t>1492</t>
  </si>
  <si>
    <t>TRADE &amp; REVENUE LICENSE - DENIYAYA</t>
  </si>
  <si>
    <t>1499</t>
  </si>
  <si>
    <t>WATER CHARGES - MANNAR</t>
  </si>
  <si>
    <t>1338</t>
  </si>
  <si>
    <t>RENT EXPENSES - JAFFNA</t>
  </si>
  <si>
    <t>1437</t>
  </si>
  <si>
    <t>GARAGE CHARGES - PUTTLAM</t>
  </si>
  <si>
    <t>1454</t>
  </si>
  <si>
    <t>RENT EXPENSES - MANNAR</t>
  </si>
  <si>
    <t>1339</t>
  </si>
  <si>
    <t>WATER CHARGES - JAFFNA</t>
  </si>
  <si>
    <t>1349</t>
  </si>
  <si>
    <t>ELECTRICITY - KALUTARA</t>
  </si>
  <si>
    <t>1420</t>
  </si>
  <si>
    <t>RECOVERY VISIT EXPENSES - BATTICOLOA</t>
  </si>
  <si>
    <t>1487</t>
  </si>
  <si>
    <t>DOMESTIC COURIER CHARGES - DENIYAYA</t>
  </si>
  <si>
    <t>1491</t>
  </si>
  <si>
    <t>RECOVERY VISIT EXPENSES - DENIYAYA</t>
  </si>
  <si>
    <t>1527</t>
  </si>
  <si>
    <t>NEWS PAPERS &amp; PERIOD - DENIYAYA</t>
  </si>
  <si>
    <t>1659</t>
  </si>
  <si>
    <t>OFFICE EQUIPMENT MAINTENANCE - MATALE</t>
  </si>
  <si>
    <t>1664</t>
  </si>
  <si>
    <t>TELEPHONE CHARGES - MATALE</t>
  </si>
  <si>
    <t>1735</t>
  </si>
  <si>
    <t>DATA COMMUNICATION CHARGES-WALASMULLA</t>
  </si>
  <si>
    <t>1746</t>
  </si>
  <si>
    <t>WATER CHARGES-WALASMULLA</t>
  </si>
  <si>
    <t>1747</t>
  </si>
  <si>
    <t>POSTAGE &amp; STAMPS - KILINOCHCHI</t>
  </si>
  <si>
    <t>1762</t>
  </si>
  <si>
    <t>NEWS PAPER &amp; PERIODICALS-WALASMULLA</t>
  </si>
  <si>
    <t>1601</t>
  </si>
  <si>
    <t>BUILDING MAINTENANCE - GAMPOLA</t>
  </si>
  <si>
    <t>1622</t>
  </si>
  <si>
    <t>BUILDING MAINTENANCE – AKKARAIPATTU</t>
  </si>
  <si>
    <t>1651</t>
  </si>
  <si>
    <t>PRINTING STATIONERY - HOROWPATHANA</t>
  </si>
  <si>
    <t>1655</t>
  </si>
  <si>
    <t>DATA COMMUNICATION CHARGES - MATALE</t>
  </si>
  <si>
    <t>1657</t>
  </si>
  <si>
    <t>ELECTRICITY CHARGES - MATALE</t>
  </si>
  <si>
    <t>1727</t>
  </si>
  <si>
    <t>POSTAGE AND STAMPS- KEKIRAWA</t>
  </si>
  <si>
    <t>1766</t>
  </si>
  <si>
    <t>PRINTING &amp; STATIONERY-WALASMULLA</t>
  </si>
  <si>
    <t>1801</t>
  </si>
  <si>
    <t>FUEL &amp; OIL- MATALE</t>
  </si>
  <si>
    <t>1806</t>
  </si>
  <si>
    <t>SECURITY EXPENSES- CHILAW</t>
  </si>
  <si>
    <t>1853</t>
  </si>
  <si>
    <t>FUEL &amp; OIL-ANURADHAPURA</t>
  </si>
  <si>
    <t>1880</t>
  </si>
  <si>
    <t>VEHICLE REPAIRS &amp; MAINTANANCE-MANNAR</t>
  </si>
  <si>
    <t>1647</t>
  </si>
  <si>
    <t>WATER CHARGES - HOROWPATHANA</t>
  </si>
  <si>
    <t>1809</t>
  </si>
  <si>
    <t>SECURITY EXPENSES- EMBILIPITIYA</t>
  </si>
  <si>
    <t>1829</t>
  </si>
  <si>
    <t>FUEL &amp; OIL- MANNAR</t>
  </si>
  <si>
    <t>1885</t>
  </si>
  <si>
    <t>VEHICLE REPAIRS &amp; MAINTANANCE-DENIYAYA</t>
  </si>
  <si>
    <t>1765</t>
  </si>
  <si>
    <t>News Papers &amp; Period - Kilinochchi</t>
  </si>
  <si>
    <t>1810</t>
  </si>
  <si>
    <t>SECURITY EXPENSES- KANDY</t>
  </si>
  <si>
    <t>1818</t>
  </si>
  <si>
    <t>SECURITY EXPENSES (GARAGE)- AMPARA</t>
  </si>
  <si>
    <t>1888</t>
  </si>
  <si>
    <t>VEHICLE REPAIRS &amp; MAINTANANCE-GALLE</t>
  </si>
  <si>
    <t>1889</t>
  </si>
  <si>
    <t>VEHICLE REPAIRS &amp; MAINTANANCE-MATHUGAMA</t>
  </si>
  <si>
    <t>1182</t>
  </si>
  <si>
    <t>CASH TRANSPORT FEES - BATTICALOA</t>
  </si>
  <si>
    <t>1350</t>
  </si>
  <si>
    <t>NEWS PAPERS &amp; PERIOD - JAFFNA</t>
  </si>
  <si>
    <t>1513</t>
  </si>
  <si>
    <t>DOMESTIC COURIER CHARGES - NIKAWERATIYA</t>
  </si>
  <si>
    <t>1517</t>
  </si>
  <si>
    <t>RECOVERY VISIT EXPENSES - NIKAWERATIYA</t>
  </si>
  <si>
    <t>1991</t>
  </si>
  <si>
    <t>VEHICLE REPAIRE AND MAINTENANCE-HORANA</t>
  </si>
  <si>
    <t>2082</t>
  </si>
  <si>
    <t>FUEL &amp; OIL-BALANGODA</t>
  </si>
  <si>
    <t>1961</t>
  </si>
  <si>
    <t>DATA COMMUNICATION CHARGES-GALEWELA</t>
  </si>
  <si>
    <t>2040</t>
  </si>
  <si>
    <t>VEHICLE REPAIRE &amp; MAINTANANCE-MALIGAWATTA</t>
  </si>
  <si>
    <t>2002</t>
  </si>
  <si>
    <t>TRAVELING &amp; SUBSISTANCE-GALEWELLA</t>
  </si>
  <si>
    <t>2030</t>
  </si>
  <si>
    <t>RENT EXPENSES-WELLAWAYA</t>
  </si>
  <si>
    <t>1963</t>
  </si>
  <si>
    <t>ELECTRICITY- GALEWELA</t>
  </si>
  <si>
    <t>1996</t>
  </si>
  <si>
    <t>BUILDING MAINTENANCE-MALIGAWATTA</t>
  </si>
  <si>
    <t>2045</t>
  </si>
  <si>
    <t>ELECTRICITY-WELLAWAYA</t>
  </si>
  <si>
    <t>2051</t>
  </si>
  <si>
    <t>BUILDING &amp; MAINTANANCE-ELPITIYA</t>
  </si>
  <si>
    <t>2109</t>
  </si>
  <si>
    <t>SECURITY EXPENSES-ANURADHAPURA</t>
  </si>
  <si>
    <t>2121</t>
  </si>
  <si>
    <t>NEWS PAPERS &amp; PERIOD-HORANA</t>
  </si>
  <si>
    <t>2259</t>
  </si>
  <si>
    <t>FUEL &amp; OIL-NIKAWERATIYA</t>
  </si>
  <si>
    <t>2287</t>
  </si>
  <si>
    <t>DATA COMMUNICATION CHARGES-KIRIBATHGODA</t>
  </si>
  <si>
    <t>2325</t>
  </si>
  <si>
    <t>BUILDING MAINTENANCE-BANDARAWELA</t>
  </si>
  <si>
    <t>2280</t>
  </si>
  <si>
    <t>RENT EXPENSES-KIRIBATHGODA</t>
  </si>
  <si>
    <t>2281</t>
  </si>
  <si>
    <t>RENT EXPENSES-BANDARAWELLA</t>
  </si>
  <si>
    <t>2338</t>
  </si>
  <si>
    <t>JANITORIAL &amp; SANITORY WORK - ELPITIYA</t>
  </si>
  <si>
    <t>2271</t>
  </si>
  <si>
    <t>SECURITY EXPENSES (GARAGE)-PUTTLAM</t>
  </si>
  <si>
    <t>2388</t>
  </si>
  <si>
    <t>PRINTING &amp; STATIONARY - BANDARAWELLA</t>
  </si>
  <si>
    <t>0444</t>
  </si>
  <si>
    <t>ELECTRICITY - TISSAMAHARAMA</t>
  </si>
  <si>
    <t>0495</t>
  </si>
  <si>
    <t>CASH TRANSPORT FEES - YAKKALA</t>
  </si>
  <si>
    <t>0498</t>
  </si>
  <si>
    <t>CASH TRANSPORT FEES - TISSAMAHARAMA</t>
  </si>
  <si>
    <t>0505</t>
  </si>
  <si>
    <t>CASH TRANSPORT FEES - KURUNEGALA</t>
  </si>
  <si>
    <t>0507</t>
  </si>
  <si>
    <t>CASH TRANSPORT FEES - PUTTALAM</t>
  </si>
  <si>
    <t>0512</t>
  </si>
  <si>
    <t>CASH TRANSPORT FEES - BATTARAMULLA</t>
  </si>
  <si>
    <t>0521</t>
  </si>
  <si>
    <t>BUILDING MAINTENANCE - EMBILIPITIYA</t>
  </si>
  <si>
    <t>0542</t>
  </si>
  <si>
    <t>DATA COMMUNICATION CHARGES - MADAPATHA</t>
  </si>
  <si>
    <t>0554</t>
  </si>
  <si>
    <t>DATA COMMUNICATION CHARGES - KURUNEGALA</t>
  </si>
  <si>
    <t>0558</t>
  </si>
  <si>
    <t>DATA COMMUNICATION CHARGES - CHILAW</t>
  </si>
  <si>
    <t>0567</t>
  </si>
  <si>
    <t>TELEPHONE CHARGES - MADAPATHA</t>
  </si>
  <si>
    <t>0570</t>
  </si>
  <si>
    <t>TELEPHONE CHARGES - RATHNAPURA</t>
  </si>
  <si>
    <t>0574</t>
  </si>
  <si>
    <t>TELEPHONE CHARGES - BADULLA</t>
  </si>
  <si>
    <t>0412</t>
  </si>
  <si>
    <t>RENT EXPENSES- NEGOMBO</t>
  </si>
  <si>
    <t>0044</t>
  </si>
  <si>
    <t>SUNTEL LTD</t>
  </si>
  <si>
    <t>0048</t>
  </si>
  <si>
    <t>ELECTRICITY - MATHUGAMA</t>
  </si>
  <si>
    <t>0052</t>
  </si>
  <si>
    <t>ELECTRICITY - GALLE</t>
  </si>
  <si>
    <t>0055</t>
  </si>
  <si>
    <t>ELECTRICITY - N'ELIYA</t>
  </si>
  <si>
    <t>0064</t>
  </si>
  <si>
    <t>RENT EXPENSES - CHILAW</t>
  </si>
  <si>
    <t>0096</t>
  </si>
  <si>
    <t>DATA COMMUNICATION CHARGES</t>
  </si>
  <si>
    <t>0122</t>
  </si>
  <si>
    <t>BANK CHARGES - STANDARD CHARTERED BANK</t>
  </si>
  <si>
    <t>0123</t>
  </si>
  <si>
    <t>BANK CHARGES - NDB BANK</t>
  </si>
  <si>
    <t>0912</t>
  </si>
  <si>
    <t>TRADE &amp; REVENUE LICENSE - GALLE</t>
  </si>
  <si>
    <t>0913</t>
  </si>
  <si>
    <t>TRADE &amp; REVENUE LICENSE - BADULLA</t>
  </si>
  <si>
    <t>1187</t>
  </si>
  <si>
    <t>POSTAGE &amp; STAMPS - BATTICALOA</t>
  </si>
  <si>
    <t>1241</t>
  </si>
  <si>
    <t>OFFICE EQUIPMENTS &amp; MAINTENANCE - TRINCO</t>
  </si>
  <si>
    <t>1245</t>
  </si>
  <si>
    <t>DATA COMMUNICATION CHARGES - TRINCO</t>
  </si>
  <si>
    <t>1251</t>
  </si>
  <si>
    <t>ELECTRICITY - TRINCO</t>
  </si>
  <si>
    <t>0675</t>
  </si>
  <si>
    <t>JANITORIAL &amp; SANITORY WORK - KURUNEGALA</t>
  </si>
  <si>
    <t>0979</t>
  </si>
  <si>
    <t>RECOVERY VISIT EXPENSES - KALUTHARA</t>
  </si>
  <si>
    <t>1272</t>
  </si>
  <si>
    <t>CASH TRANSPORT FEES - KEGALLE</t>
  </si>
  <si>
    <t>1282</t>
  </si>
  <si>
    <t>NEWS PAPERS &amp; PERIOD - VAUNIYA</t>
  </si>
  <si>
    <t>1292</t>
  </si>
  <si>
    <t>TELEPHONE CHARGES - KEGALLE</t>
  </si>
  <si>
    <t>1293</t>
  </si>
  <si>
    <t>ELECTRICITY - KEGALLE</t>
  </si>
  <si>
    <t>1297</t>
  </si>
  <si>
    <t>POSTAGE &amp; STAMPS - KEGALLE</t>
  </si>
  <si>
    <t>1298</t>
  </si>
  <si>
    <t>POSTAGE &amp; STAMPS - VAUNIYA</t>
  </si>
  <si>
    <t>0657</t>
  </si>
  <si>
    <t>DOMESTIC COURIER CHARGES - MATARA</t>
  </si>
  <si>
    <t>0746</t>
  </si>
  <si>
    <t>PRINTING &amp; STATIONERY - DEHIATTAKANDIYA</t>
  </si>
  <si>
    <t>0601</t>
  </si>
  <si>
    <t>OFFICE EQUIPMENT MAINTENANCE - DEHIATTAKANDIYA</t>
  </si>
  <si>
    <t>0855</t>
  </si>
  <si>
    <t>TRAVELLING &amp; SUBSISTANCE - AMPARA</t>
  </si>
  <si>
    <t>0857</t>
  </si>
  <si>
    <t>TRAVELLING &amp; SUBSISTANCE - MADAPATHA</t>
  </si>
  <si>
    <t>0866</t>
  </si>
  <si>
    <t>TRAVELLING &amp; SUBSISTANCE - POLONNARUWA</t>
  </si>
  <si>
    <t>0870</t>
  </si>
  <si>
    <t>TRAVELLING &amp; SUBSISTANCE - NUWARAELIYA</t>
  </si>
  <si>
    <t>0889</t>
  </si>
  <si>
    <t>NEWS PAPERS &amp; PERIOD - MONARAGALA</t>
  </si>
  <si>
    <t>0902</t>
  </si>
  <si>
    <t>NEWS PAPERS &amp; PERIOD - KALUTHARA</t>
  </si>
  <si>
    <t>0690</t>
  </si>
  <si>
    <t>WATER CHARGES - YAKKALA</t>
  </si>
  <si>
    <t>0692</t>
  </si>
  <si>
    <t>WATER CHARGES - EMBILIPITIYA</t>
  </si>
  <si>
    <t>0590</t>
  </si>
  <si>
    <t>OFFICE EQUIPMENT MAINTENANCE - ANURADHAPURA</t>
  </si>
  <si>
    <t>0678</t>
  </si>
  <si>
    <t>JANITORIAL &amp; SANITORY WORK - NEGOMBO</t>
  </si>
  <si>
    <t>0695</t>
  </si>
  <si>
    <t>WATER CHARGES - BADULLA</t>
  </si>
  <si>
    <t>0700</t>
  </si>
  <si>
    <t>WATER CHARGES - KURUNEGALA</t>
  </si>
  <si>
    <t>0713</t>
  </si>
  <si>
    <t>POSTAGE &amp; STAMPS - DAMBULLA</t>
  </si>
  <si>
    <t>0715</t>
  </si>
  <si>
    <t>POSTAGE &amp; STAMPS - RATHNAPURA</t>
  </si>
  <si>
    <t>0719</t>
  </si>
  <si>
    <t>POSTAGE &amp; STAMPS - BADULLA</t>
  </si>
  <si>
    <t>1152</t>
  </si>
  <si>
    <t>RENT EXPENSES - DEHIATTAKANDIYA</t>
  </si>
  <si>
    <t>0586</t>
  </si>
  <si>
    <t>TELEPHONE CHARGES - BATTARAMULLA</t>
  </si>
  <si>
    <t>0593</t>
  </si>
  <si>
    <t>OFFICE EQUIPMENT MAINTENANCE - YAKKALA</t>
  </si>
  <si>
    <t>0595</t>
  </si>
  <si>
    <t>OFFICE EQUIPMENT MAINTENANCE - EMBILIPITIYA</t>
  </si>
  <si>
    <t>0923</t>
  </si>
  <si>
    <t>TRADE &amp; REVENUE LICENSE - MATHUGAMA</t>
  </si>
  <si>
    <t>0963</t>
  </si>
  <si>
    <t>RECOVERY VISIT EXPENSES - TISSAMAHARAMA</t>
  </si>
  <si>
    <t>0661</t>
  </si>
  <si>
    <t>JANITORIAL &amp; SANITORY WORK - AMPARA</t>
  </si>
  <si>
    <t>0662</t>
  </si>
  <si>
    <t>JANITORIAL &amp; SANITORY WORK - ANURADHAPURA</t>
  </si>
  <si>
    <t>0663</t>
  </si>
  <si>
    <t>JANITORIAL &amp; SANITORY WORK - MADAPATHA</t>
  </si>
  <si>
    <t>0664</t>
  </si>
  <si>
    <t>JANITORIAL &amp; SANITORY WORK - DAMBULLA</t>
  </si>
  <si>
    <t>0665</t>
  </si>
  <si>
    <t>JANITORIAL &amp; SANITORY WORK - YAKKALA</t>
  </si>
  <si>
    <t>0724</t>
  </si>
  <si>
    <t>POSTAGE &amp; STAMPS - KURUNEGALA</t>
  </si>
  <si>
    <t>0893</t>
  </si>
  <si>
    <t>NEWS PAPERS &amp; PERIOD - KURUNEGALA</t>
  </si>
  <si>
    <t>0894</t>
  </si>
  <si>
    <t>NEWS PAPERS &amp; PERIOD - NUWARAELIYA</t>
  </si>
  <si>
    <t>0895</t>
  </si>
  <si>
    <t>NEWS PAPERS &amp; PERIOD - PUTTALAM</t>
  </si>
  <si>
    <t>0917</t>
  </si>
  <si>
    <t>TRADE &amp; REVENUE LICENSE - KANDY</t>
  </si>
  <si>
    <t>0956</t>
  </si>
  <si>
    <t>RECOVERY VISIT EXPENSES - AMPARA</t>
  </si>
  <si>
    <t>0960</t>
  </si>
  <si>
    <t>RECOVERY VISIT EXPENSES - YAKKALA</t>
  </si>
  <si>
    <t>1347</t>
  </si>
  <si>
    <t>DOMESTIC COURIER CHARGES - JAFFNA</t>
  </si>
  <si>
    <t>1415</t>
  </si>
  <si>
    <t>TRADE &amp; REVENUE LICENCE - BALANGODA</t>
  </si>
  <si>
    <t>1497</t>
  </si>
  <si>
    <t>WATER CHARGES - DENIYAYA</t>
  </si>
  <si>
    <t>1518</t>
  </si>
  <si>
    <t>TRADE &amp; REVENUE LICENSE - NIKAWERATIYA</t>
  </si>
  <si>
    <t>1331</t>
  </si>
  <si>
    <t>TRADE &amp; REVENUE LICENCE - TRINCO</t>
  </si>
  <si>
    <t>1382</t>
  </si>
  <si>
    <t>1431</t>
  </si>
  <si>
    <t>NEWS PAPERS &amp; PERIODICALS - MAHIYANGANAYA</t>
  </si>
  <si>
    <t>1377</t>
  </si>
  <si>
    <t>DEALER COMMISION ON CASH COLLECTING CENTRES</t>
  </si>
  <si>
    <t>1633</t>
  </si>
  <si>
    <t>JANITORIAL &amp; SANITORY WORK - HOROWPATHANA</t>
  </si>
  <si>
    <t>1638</t>
  </si>
  <si>
    <t>TRADE AND REVENUE LICENCES - AKKARAIPATTU</t>
  </si>
  <si>
    <t>1649</t>
  </si>
  <si>
    <t>RENT EXPENSE - MATALE</t>
  </si>
  <si>
    <t>1650</t>
  </si>
  <si>
    <t>RENT EXPENSE - KILINOCHCHI</t>
  </si>
  <si>
    <t>1697</t>
  </si>
  <si>
    <t>NEWS PAPER &amp; PERIODICALS-MATALE</t>
  </si>
  <si>
    <t>1714</t>
  </si>
  <si>
    <t>BUILDING MAINTENANCE -KEKIRAWA</t>
  </si>
  <si>
    <t>1720</t>
  </si>
  <si>
    <t>TRADE AND REVENUE LICENCES- KEKIRAWA</t>
  </si>
  <si>
    <t>1781</t>
  </si>
  <si>
    <t>BUILDING MAINTANCE - AWISSAWELLA</t>
  </si>
  <si>
    <t>1786</t>
  </si>
  <si>
    <t>OFFICE EQUIPMENT MAINTANCE-AWISSAWELLA</t>
  </si>
  <si>
    <t>1623</t>
  </si>
  <si>
    <t>BUILDING MAINTENANCE – HOROWPATHANA</t>
  </si>
  <si>
    <t>1680</t>
  </si>
  <si>
    <t>DATA COMMUNICATION CHARGES-KILINOCHCHI</t>
  </si>
  <si>
    <t>1802</t>
  </si>
  <si>
    <t>FUEL &amp; OIL-WALASMULLA</t>
  </si>
  <si>
    <t>1814</t>
  </si>
  <si>
    <t>SECURITY EXPENSES- TISSAMAHARAMA</t>
  </si>
  <si>
    <t>1835</t>
  </si>
  <si>
    <t>BANK CHARGES-NTB</t>
  </si>
  <si>
    <t>1841</t>
  </si>
  <si>
    <t>FUEL &amp; OIL - DENIYAYA</t>
  </si>
  <si>
    <t>1873</t>
  </si>
  <si>
    <t>VEHICLE REPAIRS &amp; MAINTANANCE-AWISSAWELLA</t>
  </si>
  <si>
    <t>1591</t>
  </si>
  <si>
    <t>DOMESTIC COURIER CHARGES - GAMPOLA</t>
  </si>
  <si>
    <t>1631</t>
  </si>
  <si>
    <t>ELECTRICITY - HOROWPATHANA</t>
  </si>
  <si>
    <t>1784</t>
  </si>
  <si>
    <t>DOMESTIC COURIER CHARGES- AWISSAWELLA</t>
  </si>
  <si>
    <t>1795</t>
  </si>
  <si>
    <t>POSTAGE &amp; STAMPS - AWISSAWELLA</t>
  </si>
  <si>
    <t>1811</t>
  </si>
  <si>
    <t>SECURITY EXPENSES- KULIYAPITIYA</t>
  </si>
  <si>
    <t>1886</t>
  </si>
  <si>
    <t>VEHICLE REPAIRS &amp; MAINTANANCE-KEKIRAWA</t>
  </si>
  <si>
    <t>1665</t>
  </si>
  <si>
    <t>TRAVELLING &amp; SUBSISTANCE - MATALE</t>
  </si>
  <si>
    <t>1675</t>
  </si>
  <si>
    <t>POSTAGE &amp; STAMPS - HOROWPATHANA</t>
  </si>
  <si>
    <t>1791</t>
  </si>
  <si>
    <t>TRAVELLING &amp; SUBSISTANCE - AVISSAWELLA</t>
  </si>
  <si>
    <t>1816</t>
  </si>
  <si>
    <t>SECURITY EXPENSES- YAKKALA</t>
  </si>
  <si>
    <t>1833</t>
  </si>
  <si>
    <t>FUEL &amp; OIL- POLONNARUWA</t>
  </si>
  <si>
    <t>1843</t>
  </si>
  <si>
    <t>FUEL &amp; OIL - CHILAW</t>
  </si>
  <si>
    <t>1856</t>
  </si>
  <si>
    <t>FUEL &amp; OIL-HOROWPATHANA</t>
  </si>
  <si>
    <t>1898</t>
  </si>
  <si>
    <t>TRADE &amp; REVENUE LICENCES-MANNAR</t>
  </si>
  <si>
    <t>1436</t>
  </si>
  <si>
    <t>RENT EXPENSE - MANNAR</t>
  </si>
  <si>
    <t>1464</t>
  </si>
  <si>
    <t>WATER CHARGES - BALANGODA</t>
  </si>
  <si>
    <t>1552</t>
  </si>
  <si>
    <t>POSTAGE &amp; STAMPS - NIKAWARATIYA</t>
  </si>
  <si>
    <t>2035</t>
  </si>
  <si>
    <t>VEHICLE REPAIRE &amp; MAINTANANCE-BATTARAMULLA</t>
  </si>
  <si>
    <t>2057</t>
  </si>
  <si>
    <t>JANITORIAL &amp; SANITORY WORK-WELLAWAYA</t>
  </si>
  <si>
    <t>2114</t>
  </si>
  <si>
    <t>TRAVELLING &amp; SUBSISTANCE - WELLAWAYA</t>
  </si>
  <si>
    <t>1962</t>
  </si>
  <si>
    <t>FUEL &amp; OIL- GALEWELA</t>
  </si>
  <si>
    <t>1987</t>
  </si>
  <si>
    <t>RENT EXPENSES-MULLAITTIVU</t>
  </si>
  <si>
    <t>1947</t>
  </si>
  <si>
    <t>TRADE REVENUE LICENCE-MALIGAWATTA</t>
  </si>
  <si>
    <t>2052</t>
  </si>
  <si>
    <t>TELEPHONE CHARGES-HORANA</t>
  </si>
  <si>
    <t>2092</t>
  </si>
  <si>
    <t>TRAVELING &amp; SUBSISTANCE-MULLAITTIVU</t>
  </si>
  <si>
    <t>2000</t>
  </si>
  <si>
    <t>FUEL &amp; OIL-MALIGAWATTA</t>
  </si>
  <si>
    <t>2033</t>
  </si>
  <si>
    <t>FUEL &amp; OIL- MULLAITIVU</t>
  </si>
  <si>
    <t>2044</t>
  </si>
  <si>
    <t>WATER CHARGES-WELLAWAYA</t>
  </si>
  <si>
    <t>2367</t>
  </si>
  <si>
    <t>TRADE &amp; REVENUE LICENCES - MAWANELLA</t>
  </si>
  <si>
    <t>2463</t>
  </si>
  <si>
    <t>BANK CHARGES ON BORROWING  (T)</t>
  </si>
  <si>
    <t>2375</t>
  </si>
  <si>
    <t>VEHICLE REPAIRE &amp; MAINTANACE - ELPITIYA</t>
  </si>
  <si>
    <t>2257</t>
  </si>
  <si>
    <t>SECURITY EXPENSES-KILINOCHCI</t>
  </si>
  <si>
    <t>2288</t>
  </si>
  <si>
    <t>ELECTRICITY CHARGES-KIRIBATHGODA</t>
  </si>
  <si>
    <t>2283</t>
  </si>
  <si>
    <t>BUILDING MAINTENANCE - KIRIBATHGODA</t>
  </si>
  <si>
    <t>2354</t>
  </si>
  <si>
    <t>2352</t>
  </si>
  <si>
    <t>FUEL &amp; OIL - JAFFNA</t>
  </si>
  <si>
    <t>2399</t>
  </si>
  <si>
    <t>TRADE FINANCE LC BANK COMMISSION EXPENSE</t>
  </si>
  <si>
    <t>2393</t>
  </si>
  <si>
    <t>NEWS PAPER &amp; PERIODICALS - KIRIBATHGODA</t>
  </si>
  <si>
    <t>2449</t>
  </si>
  <si>
    <t>SECURITY EXPENSES - KEGALLA</t>
  </si>
  <si>
    <t>0499</t>
  </si>
  <si>
    <t>CASH TRANSPORT FEES - GALLE</t>
  </si>
  <si>
    <t>0506</t>
  </si>
  <si>
    <t>CASH TRANSPORT FEES - NUWARA ELIYA</t>
  </si>
  <si>
    <t>0509</t>
  </si>
  <si>
    <t>CASH TRANSPORT FEES - CHILAW</t>
  </si>
  <si>
    <t>0513</t>
  </si>
  <si>
    <t>CASH TRANSPORT FEES - AMBALANTHOTA</t>
  </si>
  <si>
    <t>0515</t>
  </si>
  <si>
    <t>BUILDING MAINTENANCE - AMPARA</t>
  </si>
  <si>
    <t>0536</t>
  </si>
  <si>
    <t>BUILDING MAINTENANCE - BATTARAMULLA</t>
  </si>
  <si>
    <t>0538</t>
  </si>
  <si>
    <t>BUILDING MAINTENANCE - KALUTHARA</t>
  </si>
  <si>
    <t>0544</t>
  </si>
  <si>
    <t>DATA COMMUNICATION CHARGES - YAKKALA</t>
  </si>
  <si>
    <t>0547</t>
  </si>
  <si>
    <t>DATA COMMUNICATION CHARGES - TISSAMAHARAMA</t>
  </si>
  <si>
    <t>0548</t>
  </si>
  <si>
    <t>DATA COMMUNICATION CHARGES - GALLE</t>
  </si>
  <si>
    <t>0551</t>
  </si>
  <si>
    <t>DATA COMMUNICATION CHARGES - POLONNARUWA</t>
  </si>
  <si>
    <t>0560</t>
  </si>
  <si>
    <t>DATA COMMUNICATION CHARGES - MATARA</t>
  </si>
  <si>
    <t>0571</t>
  </si>
  <si>
    <t>TELEPHONE CHARGES - EMBILIPITIYA</t>
  </si>
  <si>
    <t>0395</t>
  </si>
  <si>
    <t>MANAGEMENT FEES</t>
  </si>
  <si>
    <t>0049</t>
  </si>
  <si>
    <t>ELECTRICITY - KURUNEGALA</t>
  </si>
  <si>
    <t>0098</t>
  </si>
  <si>
    <t>NATIONAL WATER SUPPLY &amp; DRAINAGE BOARD</t>
  </si>
  <si>
    <t>0085</t>
  </si>
  <si>
    <t>OTHER MEMBERSHIP RENEWAL FEE</t>
  </si>
  <si>
    <t>0868</t>
  </si>
  <si>
    <t>TRAVELLING &amp; SUBSISTANCE - KANDY</t>
  </si>
  <si>
    <t>0875</t>
  </si>
  <si>
    <t>TRAVELLING &amp; SUBSISTANCE - MATARA</t>
  </si>
  <si>
    <t>0907</t>
  </si>
  <si>
    <t>TRADE &amp; REVENUE LICENSE - DAMBULLA</t>
  </si>
  <si>
    <t>0909</t>
  </si>
  <si>
    <t>TRADE &amp; REVENUE LICENSE - RATHNAPURA</t>
  </si>
  <si>
    <t>0926</t>
  </si>
  <si>
    <t>TRADE &amp; REVENUE LICENSE - AMBALANTHOTA</t>
  </si>
  <si>
    <t>1189</t>
  </si>
  <si>
    <t>BUILDING MAINTENANCE - BATTICALOA</t>
  </si>
  <si>
    <t>1211</t>
  </si>
  <si>
    <t>ELECTRICITY - DEHIATTAKANDIYA</t>
  </si>
  <si>
    <t>1234</t>
  </si>
  <si>
    <t>PRINTING &amp; STATIONERY  - TRINCO</t>
  </si>
  <si>
    <t>1238</t>
  </si>
  <si>
    <t>NEWS PAPERS &amp; PERIODICALS - TRINCO</t>
  </si>
  <si>
    <t>1183</t>
  </si>
  <si>
    <t>RENT EXPENSES - KALUTARA</t>
  </si>
  <si>
    <t>1280</t>
  </si>
  <si>
    <t>RECOVERY VISIT EXPENSES - KEGALLE</t>
  </si>
  <si>
    <t>1294</t>
  </si>
  <si>
    <t>ELECTRICITY - VAUNIYA</t>
  </si>
  <si>
    <t>1165</t>
  </si>
  <si>
    <t>OFFICE EQUIPMENT MAINTENANCE - BATTICALOA</t>
  </si>
  <si>
    <t>1210</t>
  </si>
  <si>
    <t>TRANSPORT COST</t>
  </si>
  <si>
    <t>0587</t>
  </si>
  <si>
    <t>TELEPHONE CHARGES - AMBALANTHOTA</t>
  </si>
  <si>
    <t>0607</t>
  </si>
  <si>
    <t>OFFICE EQUIPMENT MAINTENANCE - CHILAW</t>
  </si>
  <si>
    <t>0708</t>
  </si>
  <si>
    <t>WATER CHARGES - KALUTATA</t>
  </si>
  <si>
    <t>0737</t>
  </si>
  <si>
    <t>PRINTING &amp; STATIONERY - DAMBULLA</t>
  </si>
  <si>
    <t>0749</t>
  </si>
  <si>
    <t>PRINTING &amp; STATIONERY - NUWARAELIYA</t>
  </si>
  <si>
    <t>0753</t>
  </si>
  <si>
    <t>PRINTING &amp; STATIONERY - MATHUGAMA</t>
  </si>
  <si>
    <t>0754</t>
  </si>
  <si>
    <t>PRINTING &amp; STATIONERY - MATARA</t>
  </si>
  <si>
    <t>0756</t>
  </si>
  <si>
    <t>PRINTING &amp; STATIONERY - AMBALANTHOTA</t>
  </si>
  <si>
    <t>0585</t>
  </si>
  <si>
    <t>TELEPHONE CHARGES - MATARA</t>
  </si>
  <si>
    <t>0642</t>
  </si>
  <si>
    <t>DOMESTIC COURIER CHARGES - RATHNAPURA</t>
  </si>
  <si>
    <t>0644</t>
  </si>
  <si>
    <t>DOMESTIC COURIER CHARGES - TISSAMAHARAMA</t>
  </si>
  <si>
    <t>0648</t>
  </si>
  <si>
    <t>DOMESTIC COURIER CHARGES - POLONNARUWA</t>
  </si>
  <si>
    <t>0654</t>
  </si>
  <si>
    <t>DOMESTIC COURIER CHARGES - NEGOMBO</t>
  </si>
  <si>
    <t>0676</t>
  </si>
  <si>
    <t>JANITORIAL &amp; SANITORY WORK - NUWARA ELIYA</t>
  </si>
  <si>
    <t>0696</t>
  </si>
  <si>
    <t>WATER CHARGES - MONARAGALA</t>
  </si>
  <si>
    <t>0697</t>
  </si>
  <si>
    <t>WATER CHARGES - POLONNARUWA</t>
  </si>
  <si>
    <t>0730</t>
  </si>
  <si>
    <t>POSTAGE &amp; STAMPS - MATARA</t>
  </si>
  <si>
    <t>0582</t>
  </si>
  <si>
    <t>TELEPHONE CHARGES - NEGOMBO</t>
  </si>
  <si>
    <t>0880</t>
  </si>
  <si>
    <t>NEWS PAPERS &amp; PERIOD - ANURADHAPURA</t>
  </si>
  <si>
    <t>0959</t>
  </si>
  <si>
    <t>RECOVERY VISIT EXPENSES - DAMBULLA</t>
  </si>
  <si>
    <t>0971</t>
  </si>
  <si>
    <t>RECOVERY VISIT EXPENSES - NUWARAELIYA</t>
  </si>
  <si>
    <t>0976</t>
  </si>
  <si>
    <t>RECOVERY VISIT EXPENSES - MATARA</t>
  </si>
  <si>
    <t>0978</t>
  </si>
  <si>
    <t>RECOVERY VISIT EXPENSES - AMBALANTHOTA</t>
  </si>
  <si>
    <t>1303</t>
  </si>
  <si>
    <t>BUILDING MAINTENANCE - VAUNIYA</t>
  </si>
  <si>
    <t>1307</t>
  </si>
  <si>
    <t>WATER CHARGES - VAUNIYA</t>
  </si>
  <si>
    <t>0600</t>
  </si>
  <si>
    <t>OFFICE EQUIPMENT MAINTENANCE - POLONNARUWA</t>
  </si>
  <si>
    <t>0882</t>
  </si>
  <si>
    <t>NEWS PAPERS &amp; PERIOD - DAMBULLA</t>
  </si>
  <si>
    <t>0911</t>
  </si>
  <si>
    <t>TRADE &amp; REVENUE LICENSE - TISSAMAHARAMA</t>
  </si>
  <si>
    <t>0969</t>
  </si>
  <si>
    <t>RECOVERY VISIT EXPENSES - KANDY</t>
  </si>
  <si>
    <t>1394</t>
  </si>
  <si>
    <t>TELEPHONE CHARGES - BALANGODA</t>
  </si>
  <si>
    <t>1521</t>
  </si>
  <si>
    <t>TELEPHONE CHARGES - NIKAWERATIYA</t>
  </si>
  <si>
    <t>1545</t>
  </si>
  <si>
    <t>NEWS PAPERS &amp; PERIODICALS - NIKAWARATIYA</t>
  </si>
  <si>
    <t>1352</t>
  </si>
  <si>
    <t>OFFICE EQUIPMENT MAINTENANCE - JAFFNA</t>
  </si>
  <si>
    <t>1500</t>
  </si>
  <si>
    <t>FILE ARCHIVE EXPENSES</t>
  </si>
  <si>
    <t>1315</t>
  </si>
  <si>
    <t>GARAGE CHARGES - AMPARA</t>
  </si>
  <si>
    <t>1465</t>
  </si>
  <si>
    <t>WATER CHARGES - MAHIYANGANAYA</t>
  </si>
  <si>
    <t>1430</t>
  </si>
  <si>
    <t>RENT EXPENSES - MAHIYANGANAYA</t>
  </si>
  <si>
    <t>1574</t>
  </si>
  <si>
    <t>TELEPHONE CHARGES  - KULIYAPITIYA</t>
  </si>
  <si>
    <t>1592</t>
  </si>
  <si>
    <t>DOMESTIC COURIER CHARGES - KULIYAPITIYA</t>
  </si>
  <si>
    <t>1617</t>
  </si>
  <si>
    <t>TRAVELLING &amp; SUBSISTANCE - AKKARAIPATTU</t>
  </si>
  <si>
    <t>1639</t>
  </si>
  <si>
    <t>TRADE AND REVENUE LICENCES - HOROWPATHANA</t>
  </si>
  <si>
    <t>1658</t>
  </si>
  <si>
    <t>JANITORIAL &amp; SANITORY WORK - MATALE</t>
  </si>
  <si>
    <t>1682</t>
  </si>
  <si>
    <t>ELECTRICITY-KILINOCHCHI</t>
  </si>
  <si>
    <t>1685</t>
  </si>
  <si>
    <t>RECOVERY VISIT EXPENSES-KILINOCHCI</t>
  </si>
  <si>
    <t>1690</t>
  </si>
  <si>
    <t>TRAVELLING &amp; SUBSISTANCE-KILINOCHCHI</t>
  </si>
  <si>
    <t>1767</t>
  </si>
  <si>
    <t>POSTAGE &amp; STAMPS-WALASMULA</t>
  </si>
  <si>
    <t>1792</t>
  </si>
  <si>
    <t>TRADE &amp; REVENUEI LICENCE-AWISSAWELLA</t>
  </si>
  <si>
    <t>1840</t>
  </si>
  <si>
    <t>COMMISSION ON EASY CASH</t>
  </si>
  <si>
    <t>1742</t>
  </si>
  <si>
    <t>TRADE &amp; REVENUE LICENCE-WALASMULLA</t>
  </si>
  <si>
    <t>1779</t>
  </si>
  <si>
    <t>GARAGE CHARGES-MATARA</t>
  </si>
  <si>
    <t>1878</t>
  </si>
  <si>
    <t>VEHICLE REPAIRS &amp; MAINTANANCE-GAMPOLA</t>
  </si>
  <si>
    <t>1881</t>
  </si>
  <si>
    <t>VEHICLE REPAIRS &amp; MAINTANANCE-VAUNIYA</t>
  </si>
  <si>
    <t>1586</t>
  </si>
  <si>
    <t>POSTAGE &amp; STAMPS  - KULIYAPITIYA</t>
  </si>
  <si>
    <t>1624</t>
  </si>
  <si>
    <t>CASH TRANSPORT FEES - AKKARAIPATTU</t>
  </si>
  <si>
    <t>1681</t>
  </si>
  <si>
    <t>DOMESTIC COURIER CHARGES-KILINOCHCHI</t>
  </si>
  <si>
    <t>1839</t>
  </si>
  <si>
    <t>FUEL &amp; OIL- MADAPATHA</t>
  </si>
  <si>
    <t>1872</t>
  </si>
  <si>
    <t>VEHICLE REPAIRS &amp; MAINTANANCE-POLONNARUWA</t>
  </si>
  <si>
    <t>1879</t>
  </si>
  <si>
    <t>VEHICLE REPAIRS &amp; MAINTANANCE-NUWARAELIYA</t>
  </si>
  <si>
    <t>1912</t>
  </si>
  <si>
    <t>FUEL &amp; OIL - MATHUGAMA</t>
  </si>
  <si>
    <t>1917</t>
  </si>
  <si>
    <t>VEHICLE REPAIRE &amp; MAINTANCE-PUTTALAM</t>
  </si>
  <si>
    <t>1458</t>
  </si>
  <si>
    <t>TRAVELLING &amp; SUBSISTANCE - MANNAR</t>
  </si>
  <si>
    <t>1407</t>
  </si>
  <si>
    <t>GARAGE FEES - BALANGODA</t>
  </si>
  <si>
    <t>1516</t>
  </si>
  <si>
    <t>OFFICE EQUIPMENT MAINTENANCE - NIKAWERATIYA</t>
  </si>
  <si>
    <t>1318</t>
  </si>
  <si>
    <t>SECURITY EXPENSES - HO</t>
  </si>
  <si>
    <t>1327</t>
  </si>
  <si>
    <t>GARAGE CHARGES - NEGOMBO</t>
  </si>
  <si>
    <t>1342</t>
  </si>
  <si>
    <t>POSTAGE &amp; STAMPS - JAFFNA</t>
  </si>
  <si>
    <t>1998</t>
  </si>
  <si>
    <t>TELEPHONE CHARGES-MALIGAWATTA</t>
  </si>
  <si>
    <t>2018</t>
  </si>
  <si>
    <t>ELECTRICITY - MALIGAWATTA</t>
  </si>
  <si>
    <t>2056</t>
  </si>
  <si>
    <t>TRAVELLING &amp; SUBSISTANCE-HORANA</t>
  </si>
  <si>
    <t>2118</t>
  </si>
  <si>
    <t>ELECTRICITY-HORANA</t>
  </si>
  <si>
    <t>2020</t>
  </si>
  <si>
    <t>SECURITY EXPENSES - MALIGAWATTA</t>
  </si>
  <si>
    <t>2079</t>
  </si>
  <si>
    <t>MSL REIMBURSEMENT EXPENSES</t>
  </si>
  <si>
    <t>2081</t>
  </si>
  <si>
    <t>JANITORIAL &amp; SANITORY WORKS-GALEWELLA</t>
  </si>
  <si>
    <t>1946</t>
  </si>
  <si>
    <t>BUILDING MAINTANACE-GALEWELA</t>
  </si>
  <si>
    <t>2113</t>
  </si>
  <si>
    <t>POSTAGE &amp; STAMPS-GALEWELLA</t>
  </si>
  <si>
    <t>1960</t>
  </si>
  <si>
    <t>TELEPHONE CHARGES-GALEWALA</t>
  </si>
  <si>
    <t>1965</t>
  </si>
  <si>
    <t>CASH TRANSPORT CHARGES-GALEWELA</t>
  </si>
  <si>
    <t>2019</t>
  </si>
  <si>
    <t>WATER CHARGES-MALIGAWATTA</t>
  </si>
  <si>
    <t>2068</t>
  </si>
  <si>
    <t>DOMESTIC COURIER CHARGES-HORANA</t>
  </si>
  <si>
    <t>2080</t>
  </si>
  <si>
    <t>TELEPHONE CHARGES-WELLAWAYA</t>
  </si>
  <si>
    <t>1997</t>
  </si>
  <si>
    <t>DATA COMMUNICATION CHARGES-MALIGAWATTA</t>
  </si>
  <si>
    <t>2055</t>
  </si>
  <si>
    <t>FUEL &amp; OIL-HORANA</t>
  </si>
  <si>
    <t>2306</t>
  </si>
  <si>
    <t>FUEL &amp; OIL - ELPITIYA</t>
  </si>
  <si>
    <t>2217</t>
  </si>
  <si>
    <t>TRADE &amp; REVENUE LICENCE-WELLAWAYA</t>
  </si>
  <si>
    <t>2341</t>
  </si>
  <si>
    <t>COMMISSION ON BOC COLLECTION A/C</t>
  </si>
  <si>
    <t>2363</t>
  </si>
  <si>
    <t>CASH TRANSPORT FEES - MAWANELLA</t>
  </si>
  <si>
    <t>2145</t>
  </si>
  <si>
    <t>POSTAGE &amp; STAMPS-MALIGAWATTA</t>
  </si>
  <si>
    <t>2256</t>
  </si>
  <si>
    <t>SECURITY EXPENSES-MANNAR</t>
  </si>
  <si>
    <t>2285</t>
  </si>
  <si>
    <t>CASH TRANSPORT FEES-KIRIBATHGODA</t>
  </si>
  <si>
    <t>2305</t>
  </si>
  <si>
    <t>PRINITING &amp; STATIONARIES - ELPITIYA</t>
  </si>
  <si>
    <t>2330</t>
  </si>
  <si>
    <t>FUEL &amp; OIL- BANDARAWELA</t>
  </si>
  <si>
    <t>2374</t>
  </si>
  <si>
    <t>NEWS PAPER &amp; PERIODICALS - ELPITIYA</t>
  </si>
  <si>
    <t>2372</t>
  </si>
  <si>
    <t>TRAVELING &amp; SUBSISTANCE - MAWENELLA</t>
  </si>
  <si>
    <t>2150</t>
  </si>
  <si>
    <t>TRADE &amp; REVENUE LICENSE-GALEWELA</t>
  </si>
  <si>
    <t>2248</t>
  </si>
  <si>
    <t>FUEL &amp; OIL-AMPARA</t>
  </si>
  <si>
    <t>2382</t>
  </si>
  <si>
    <t>VEHICLE REPAIRE &amp; MAINTANACE - JAFFNA</t>
  </si>
  <si>
    <t>2219</t>
  </si>
  <si>
    <t>NEWS PAPER &amp; PERIOD-MALIGAWATTA</t>
  </si>
  <si>
    <t>2342</t>
  </si>
  <si>
    <t>SECURITY EXPENSES - KURUNEGALA</t>
  </si>
  <si>
    <t>0503</t>
  </si>
  <si>
    <t>CASH TRANSPORT FEES - DEHIATTAKANDIYA</t>
  </si>
  <si>
    <t>0511</t>
  </si>
  <si>
    <t>CASH TRANSPORT FEES - MATARA</t>
  </si>
  <si>
    <t>0518</t>
  </si>
  <si>
    <t>BUILDING MAINTENANCE - DAMBULLA</t>
  </si>
  <si>
    <t>0519</t>
  </si>
  <si>
    <t>BUILDING MAINTENANCE - YAKKALA</t>
  </si>
  <si>
    <t>0520</t>
  </si>
  <si>
    <t>BUILDING MAINTENANCE - RATHNAPURA</t>
  </si>
  <si>
    <t>0522</t>
  </si>
  <si>
    <t>BUILDING MAINTENANCE - TISSAMAHARAMA</t>
  </si>
  <si>
    <t>0526</t>
  </si>
  <si>
    <t>BUILDING MAINTENANCE - POLONNARUWA</t>
  </si>
  <si>
    <t>0532</t>
  </si>
  <si>
    <t>BUILDING MAINTENANCE - NEGOMBO</t>
  </si>
  <si>
    <t>0539</t>
  </si>
  <si>
    <t>DATA COMMUNICATION CHARGES - HO</t>
  </si>
  <si>
    <t>0555</t>
  </si>
  <si>
    <t>DATA COMMUNICATION CHARGES - NUWARA ELIYA</t>
  </si>
  <si>
    <t>0566</t>
  </si>
  <si>
    <t>TELEPHONE CHARGES - ANURADHAPURA</t>
  </si>
  <si>
    <t>0568</t>
  </si>
  <si>
    <t>TELEPHONE CHARGES - DAMBULLA</t>
  </si>
  <si>
    <t>0569</t>
  </si>
  <si>
    <t>TELEPHONE CHARGES - YAKKALA</t>
  </si>
  <si>
    <t>0401</t>
  </si>
  <si>
    <t>REVENUE LICENCES</t>
  </si>
  <si>
    <t>0407</t>
  </si>
  <si>
    <t>RENT EXPENSES- RATHNAPURA</t>
  </si>
  <si>
    <t>0402</t>
  </si>
  <si>
    <t>RENT EXPENSES-ANURADHAPURA</t>
  </si>
  <si>
    <t>0415</t>
  </si>
  <si>
    <t>RENT EXPENSES-POLONNARUWA</t>
  </si>
  <si>
    <t>0042</t>
  </si>
  <si>
    <t>SRI LANKA TELECOM LTD.</t>
  </si>
  <si>
    <t>0051</t>
  </si>
  <si>
    <t>ELECTRICITY - NEGOMBO</t>
  </si>
  <si>
    <t>0062</t>
  </si>
  <si>
    <t>RENT EXPENSES - MATARA</t>
  </si>
  <si>
    <t>0084</t>
  </si>
  <si>
    <t>LEASING ASSOCIATION MEMBERSHIP RENEWAL FEE</t>
  </si>
  <si>
    <t>0118</t>
  </si>
  <si>
    <t>BANK CHARGES - COMMECIAL BANK</t>
  </si>
  <si>
    <t>0878</t>
  </si>
  <si>
    <t>TRAVELLING &amp; SUBSISTANCE - KALUTARA</t>
  </si>
  <si>
    <t>0908</t>
  </si>
  <si>
    <t>TRADE &amp; REVENUE LICENSE - YAKKALA</t>
  </si>
  <si>
    <t>1225</t>
  </si>
  <si>
    <t>JANITORIAL &amp; SANITORY WORKS - TRINCO</t>
  </si>
  <si>
    <t>1233</t>
  </si>
  <si>
    <t>POSTAGE &amp; STAMPS  - TRINCO</t>
  </si>
  <si>
    <t>1242</t>
  </si>
  <si>
    <t>GARAGE RENT - HO</t>
  </si>
  <si>
    <t>1243</t>
  </si>
  <si>
    <t>ELECTRICITY - AMBALANTHOTA</t>
  </si>
  <si>
    <t>1250</t>
  </si>
  <si>
    <t>GARAGE CHARGES - KANDY</t>
  </si>
  <si>
    <t>1252</t>
  </si>
  <si>
    <t>GARAGE CHARGES - MONARAGALA</t>
  </si>
  <si>
    <t>1260</t>
  </si>
  <si>
    <t>BUILDING MAINTENANCE - TRINCO</t>
  </si>
  <si>
    <t>1267</t>
  </si>
  <si>
    <t>DATA COMMUNICATION CHARGES - VAUNIYA</t>
  </si>
  <si>
    <t>1268</t>
  </si>
  <si>
    <t>DATA COMMUNICATION CHARGES - KEGALLE</t>
  </si>
  <si>
    <t>1289</t>
  </si>
  <si>
    <t>JANITORIAL &amp; SANITORY WORK - KEGALLE</t>
  </si>
  <si>
    <t>1295</t>
  </si>
  <si>
    <t>RENT EXPENSES- VAUNIYA</t>
  </si>
  <si>
    <t>1220</t>
  </si>
  <si>
    <t>RENT EXPENSES - TRINCOMALEE</t>
  </si>
  <si>
    <t>1221</t>
  </si>
  <si>
    <t>RENT EXPENSES - PILIYANDALA</t>
  </si>
  <si>
    <t>0666</t>
  </si>
  <si>
    <t>JANITORIAL &amp; SANITORY WORK - RATHNAPURA</t>
  </si>
  <si>
    <t>0741</t>
  </si>
  <si>
    <t>PRINTING &amp; STATIONERY - TISSAMAHARAMA</t>
  </si>
  <si>
    <t>0748</t>
  </si>
  <si>
    <t>PRINTING &amp; STATIONERY - KURUNEGALA</t>
  </si>
  <si>
    <t>0751</t>
  </si>
  <si>
    <t>PRINTING &amp; STATIONERY - NEGOMBO</t>
  </si>
  <si>
    <t>0755</t>
  </si>
  <si>
    <t>PRINTING &amp; STATIONERY - BATTARAMULLA</t>
  </si>
  <si>
    <t>0649</t>
  </si>
  <si>
    <t>DOMESTIC COURIER CHARGES - DEHIATTAKANDIYA</t>
  </si>
  <si>
    <t>0861</t>
  </si>
  <si>
    <t>TRAVELLING &amp; SUBSISTANCE - EMBILIPITIYA</t>
  </si>
  <si>
    <t>0869</t>
  </si>
  <si>
    <t>TRAVELLING &amp; SUBSISTANCE - KURUNEGALA</t>
  </si>
  <si>
    <t>0872</t>
  </si>
  <si>
    <t>TRAVELLING &amp; SUBSISTANCE - NEGOMBO</t>
  </si>
  <si>
    <t>0884</t>
  </si>
  <si>
    <t>NEWS PAPERS &amp; PERIOD - RATHNAPURA</t>
  </si>
  <si>
    <t>0886</t>
  </si>
  <si>
    <t>NEWS PAPERS &amp; PERIOD - TISSAMAHARAMA</t>
  </si>
  <si>
    <t>0594</t>
  </si>
  <si>
    <t>OFFICE EQUIPMENT MAINTENANCE - RATHNAPURA</t>
  </si>
  <si>
    <t>0637</t>
  </si>
  <si>
    <t>DOMESTIC COURIER CHARGES - AMPARA</t>
  </si>
  <si>
    <t>0659</t>
  </si>
  <si>
    <t>DOMESTIC COURIER CHARGES - AMBALANTOTA</t>
  </si>
  <si>
    <t>0679</t>
  </si>
  <si>
    <t>JANITORIAL &amp; SANITORY WORK - CHILAW</t>
  </si>
  <si>
    <t>0682</t>
  </si>
  <si>
    <t>JANITORIAL &amp; SANITORY WORK - BATTARAMULLA</t>
  </si>
  <si>
    <t>0683</t>
  </si>
  <si>
    <t>JANITORIAL &amp; SANITORY WORK - AMBALANTHOTA</t>
  </si>
  <si>
    <t>0684</t>
  </si>
  <si>
    <t>JANITORIAL &amp; SANITORY WORK - KALUTARA</t>
  </si>
  <si>
    <t>0725</t>
  </si>
  <si>
    <t>POSTAGE &amp; STAMPS - NUWARAELIYA</t>
  </si>
  <si>
    <t>0727</t>
  </si>
  <si>
    <t>POSTAGE &amp; STAMPS - NEGOMBO</t>
  </si>
  <si>
    <t>1167</t>
  </si>
  <si>
    <t>RENT EXPENSES - AMBALANTHOTA</t>
  </si>
  <si>
    <t>0579</t>
  </si>
  <si>
    <t>TELEPHONE CHARGES - KURUNEGALA</t>
  </si>
  <si>
    <t>0639</t>
  </si>
  <si>
    <t>DOMESTIC COURIER CHARGES - MADAPATHA</t>
  </si>
  <si>
    <t>0641</t>
  </si>
  <si>
    <t>DOMESTIC COURIER CHARGES - YAKKALA</t>
  </si>
  <si>
    <t>0958</t>
  </si>
  <si>
    <t>RECOVERY VISIT EXPENSES - MADAPATHA</t>
  </si>
  <si>
    <t>0977</t>
  </si>
  <si>
    <t>RECOVERY VISIT EXPENSES - BATTARAMULLA</t>
  </si>
  <si>
    <t>0605</t>
  </si>
  <si>
    <t>OFFICE EQUIPMENT MAINTENANCE - PUTTALAM</t>
  </si>
  <si>
    <t>0688</t>
  </si>
  <si>
    <t>WATER CHARGES - MADAPATHA</t>
  </si>
  <si>
    <t>0711</t>
  </si>
  <si>
    <t>POSTAGE &amp; STAMPS - ANURADHAPURA</t>
  </si>
  <si>
    <t>0881</t>
  </si>
  <si>
    <t>NEWS PAPERS &amp; PERIOD - MADAPATHA</t>
  </si>
  <si>
    <t>0883</t>
  </si>
  <si>
    <t>NEWS PAPERS &amp; PERIOD - YAKKALA</t>
  </si>
  <si>
    <t>0899</t>
  </si>
  <si>
    <t>NEWS PAPERS &amp; PERIOD - MATARA</t>
  </si>
  <si>
    <t>1423</t>
  </si>
  <si>
    <t>RECOVERY VISIT EXPENSES - JAFFNA</t>
  </si>
  <si>
    <t>1408</t>
  </si>
  <si>
    <t>NEWS PAPERS &amp; PERIOD - BALANGODA</t>
  </si>
  <si>
    <t>1495</t>
  </si>
  <si>
    <t>TELEPHONE CHARGES - DENIYAYA</t>
  </si>
  <si>
    <t>1498</t>
  </si>
  <si>
    <t>GARAGE FEES - DENIYAYA</t>
  </si>
  <si>
    <t>1504</t>
  </si>
  <si>
    <t>POSTAGE &amp; STAMPS - MANNAR</t>
  </si>
  <si>
    <t>1506</t>
  </si>
  <si>
    <t>POSTAGE &amp; STAMPS - MAHIYANGANAYA</t>
  </si>
  <si>
    <t>1524</t>
  </si>
  <si>
    <t>GARAGE CHARGES - NIKAWERATIYA</t>
  </si>
  <si>
    <t>1319</t>
  </si>
  <si>
    <t>GARAGE CHARGES - VAVUNIYA</t>
  </si>
  <si>
    <t>1446</t>
  </si>
  <si>
    <t>BUILDING MAINTENANCE - MANNAR</t>
  </si>
  <si>
    <t>1488</t>
  </si>
  <si>
    <t>ELECTRICITY - DENIYAYA</t>
  </si>
  <si>
    <t>1496</t>
  </si>
  <si>
    <t>TRAVELLING &amp; SUBSISTANCE - DENIYAYA</t>
  </si>
  <si>
    <t>1340</t>
  </si>
  <si>
    <t>ELECTRICITY - JAFFNA</t>
  </si>
  <si>
    <t>1595</t>
  </si>
  <si>
    <t>JANITORIAL &amp; SANITORY WORK - GAMPOLA</t>
  </si>
  <si>
    <t>1600</t>
  </si>
  <si>
    <t>DATA COMMUNICATION CHARGES - KULIYAPITIYA</t>
  </si>
  <si>
    <t>1604</t>
  </si>
  <si>
    <t>OFFICE EQUIPMENT MAINTENANCE - KULIYAPITIYA</t>
  </si>
  <si>
    <t>1616</t>
  </si>
  <si>
    <t>PRINTING &amp; STATIONERY - AKKARAIPATTU</t>
  </si>
  <si>
    <t>1626</t>
  </si>
  <si>
    <t>DATA COMMUNICATION CHARGES - AKKARAIPATTU</t>
  </si>
  <si>
    <t>1739</t>
  </si>
  <si>
    <t>OFFICE EQUIPMENT MAINTENANCE-WALASMULLA</t>
  </si>
  <si>
    <t>1789</t>
  </si>
  <si>
    <t>NEWS PAPERS &amp; PERIODICALS - AVISSAWELLA</t>
  </si>
  <si>
    <t>1790</t>
  </si>
  <si>
    <t>JANITORIAL &amp; SANITORY WORK - AVISSAWELLA</t>
  </si>
  <si>
    <t>1718</t>
  </si>
  <si>
    <t>OFFICE EQUIPMENT MAINTENANCE- KEKIRAWA</t>
  </si>
  <si>
    <t>1759</t>
  </si>
  <si>
    <t>NEWS PAPER &amp; PERIODICALS-KEKIRAWA</t>
  </si>
  <si>
    <t>1804</t>
  </si>
  <si>
    <t>SECURITY EXPENSES- AKKARAPATTU</t>
  </si>
  <si>
    <t>1830</t>
  </si>
  <si>
    <t>FUEL &amp; OIL- AWISSAWELLA</t>
  </si>
  <si>
    <t>1867</t>
  </si>
  <si>
    <t>VEHICLE REPAIRS &amp; MAINTANANCE-KANDY</t>
  </si>
  <si>
    <t>1876</t>
  </si>
  <si>
    <t>VEHICLE REPAIRS &amp; MAINTANANCE-WALASMULLA</t>
  </si>
  <si>
    <t>1628</t>
  </si>
  <si>
    <t>DOMESTIC COURIER CHARGES - AKKARAIPATTU</t>
  </si>
  <si>
    <t>1645</t>
  </si>
  <si>
    <t>TRAVELLING &amp; SUBSISTANCE - HOROWPATHANA</t>
  </si>
  <si>
    <t>1808</t>
  </si>
  <si>
    <t>SECURITY EXPENSES- DEHIATTAKANDIYA</t>
  </si>
  <si>
    <t>1820</t>
  </si>
  <si>
    <t>NEWS PEPAR &amp; PERIODICALS- AKKARAIPATTU</t>
  </si>
  <si>
    <t>1834</t>
  </si>
  <si>
    <t>FUEL &amp; OIL- NUWARA ELIYA</t>
  </si>
  <si>
    <t>1844</t>
  </si>
  <si>
    <t>FUEL &amp; OIL - DEHIATTAKANDIYA</t>
  </si>
  <si>
    <t>1868</t>
  </si>
  <si>
    <t>VEHICLE REPAIRS &amp; MAINTANANCE-KURUNEGALA</t>
  </si>
  <si>
    <t>1794</t>
  </si>
  <si>
    <t>TELEPHONE CHARGES-AWISSAWELA</t>
  </si>
  <si>
    <t>1815</t>
  </si>
  <si>
    <t>SECURITY EXPENSES- TRINCO</t>
  </si>
  <si>
    <t>1837</t>
  </si>
  <si>
    <t>COMMISSION FOR  COLLECTION VIA CREDIT CARD</t>
  </si>
  <si>
    <t>1874</t>
  </si>
  <si>
    <t>VEHICLE REPAIRS &amp; MAINTANANCE-MADAPATHA</t>
  </si>
  <si>
    <t>1911</t>
  </si>
  <si>
    <t>FUEL &amp; OIL- NEGAMBO</t>
  </si>
  <si>
    <t>1435</t>
  </si>
  <si>
    <t>RENT EXPENSE - DENIYAYA</t>
  </si>
  <si>
    <t>1512</t>
  </si>
  <si>
    <t>DATA COMMUNICATION CHARGES - NIKAWERATIYA</t>
  </si>
  <si>
    <t>2048</t>
  </si>
  <si>
    <t>POSTAGE &amp; STAMPS-WELLAWAYA</t>
  </si>
  <si>
    <t>2001</t>
  </si>
  <si>
    <t>TRAVELLING &amp; SUBSISTANCE-MALIGAWATTA</t>
  </si>
  <si>
    <t>1945</t>
  </si>
  <si>
    <t>FUEL &amp; OIL-PUTTALAM</t>
  </si>
  <si>
    <t>2063</t>
  </si>
  <si>
    <t>CASH TRANSPORT FEES-WELLAWAYA</t>
  </si>
  <si>
    <t>2037</t>
  </si>
  <si>
    <t>OFFICE EQUIPMENT MAINTANANCE-WELLAWAYA</t>
  </si>
  <si>
    <t>2039</t>
  </si>
  <si>
    <t>BUILDING &amp; MAINTANANCE-HORANA</t>
  </si>
  <si>
    <t>2119</t>
  </si>
  <si>
    <t>VEHICLE REPAIRE &amp; MAINTENANCE-DAMBULLA</t>
  </si>
  <si>
    <t>2111</t>
  </si>
  <si>
    <t>FUEL &amp; OIL-KULIYAPITIYA</t>
  </si>
  <si>
    <t>1948</t>
  </si>
  <si>
    <t>RENT EXPENSES-GALEWELLA</t>
  </si>
  <si>
    <t>2062</t>
  </si>
  <si>
    <t>DATA COMMUNICATION CHARGES-MULLAITTIVU</t>
  </si>
  <si>
    <t>2277</t>
  </si>
  <si>
    <t>TRAVELING &amp; SUBSISTANCE-KIRIBATHGODA</t>
  </si>
  <si>
    <t>2437</t>
  </si>
  <si>
    <t>CASH TRANSPORT CHARGES - BANDARAWELLA</t>
  </si>
  <si>
    <t>2361</t>
  </si>
  <si>
    <t>BUILDING MAINTENANCE - MAWANELLA</t>
  </si>
  <si>
    <t>2254</t>
  </si>
  <si>
    <t>TRADE &amp; REVENUE LICENCES-HORANA</t>
  </si>
  <si>
    <t>2327</t>
  </si>
  <si>
    <t>JANITORIAL &amp; SANITORY WORK-BANDARAWELA</t>
  </si>
  <si>
    <t>2125</t>
  </si>
  <si>
    <t>GARAGE CHARGES-MULLAITTIVE</t>
  </si>
  <si>
    <t>2138</t>
  </si>
  <si>
    <t>SECURITY EXPENSE-POLLONNARUWA</t>
  </si>
  <si>
    <t>2135</t>
  </si>
  <si>
    <t>VEHICLE REPAIRS &amp; MAINTENANCE-MAHIYANGANAYA</t>
  </si>
  <si>
    <t>2343</t>
  </si>
  <si>
    <t>TRAVELLING &amp; SUBSISTANCE - BANDARAWELLA</t>
  </si>
  <si>
    <t>2339</t>
  </si>
  <si>
    <t>DOMESTIC COURIER CHARGES - ELPITIYA</t>
  </si>
  <si>
    <t>2340</t>
  </si>
  <si>
    <t>CASH TRANSPORT FEES - ELPITIYA</t>
  </si>
  <si>
    <t>2438</t>
  </si>
  <si>
    <t>SECURITY EXPENSE - JAFFNA</t>
  </si>
  <si>
    <t>2446</t>
  </si>
  <si>
    <t>SECURITY EXPENSE - GALEWELA</t>
  </si>
  <si>
    <t>2392</t>
  </si>
  <si>
    <t>NEWS PAPER &amp; PERIODICALS - BANDARAWELLA</t>
  </si>
  <si>
    <t>2400</t>
  </si>
  <si>
    <t>TRADE FINANCE OTHER CHRAGES EXPENSE</t>
  </si>
  <si>
    <t>2561</t>
  </si>
  <si>
    <t>BANK CHARGES -CARGIILS  BANK</t>
  </si>
  <si>
    <t>2518</t>
  </si>
  <si>
    <t>BUILDING MAINTANANCE - AMBALANGODA</t>
  </si>
  <si>
    <t>2537</t>
  </si>
  <si>
    <t>BUILDING MAINTANANCE-BORELLA</t>
  </si>
  <si>
    <t>2516</t>
  </si>
  <si>
    <t>CASH TRANSPORT CHARGES - AMBALANGODA</t>
  </si>
  <si>
    <t>2539</t>
  </si>
  <si>
    <t>CASH TRANSPORT CHARGES-BORELLA</t>
  </si>
  <si>
    <t>2562</t>
  </si>
  <si>
    <t>COLLECTION COMMISSION - CARGILLS BANK</t>
  </si>
  <si>
    <t>2538</t>
  </si>
  <si>
    <t>DATA COMMUNICATION CHARGES - BORELLA</t>
  </si>
  <si>
    <t>2517</t>
  </si>
  <si>
    <t>DATA COMUNICATION CHARGES - AMBALANGODA</t>
  </si>
  <si>
    <t>2515</t>
  </si>
  <si>
    <t>DOMESTIC COURIER CHARGES - AMBALANGODA</t>
  </si>
  <si>
    <t>2540</t>
  </si>
  <si>
    <t>DOMESTIC COURIER CHARGES - BORELLA</t>
  </si>
  <si>
    <t>2541</t>
  </si>
  <si>
    <t>ELECTRICITY CHARGES - BORELLA</t>
  </si>
  <si>
    <t>2514</t>
  </si>
  <si>
    <t>ELECTRICITY EXPENSE - AMBALANGODA</t>
  </si>
  <si>
    <t>2513</t>
  </si>
  <si>
    <t>JANITORIAL &amp; SANITORY EXPENSE - AMBALANGODA</t>
  </si>
  <si>
    <t>2542</t>
  </si>
  <si>
    <t>JANITORIAL &amp; SANITORY WORK - BORELLA</t>
  </si>
  <si>
    <t>2544</t>
  </si>
  <si>
    <t>OFFICE EQUIPMENT MAINTANANCE-BORELLA</t>
  </si>
  <si>
    <t>2511</t>
  </si>
  <si>
    <t>OFFICE EQUIPMENTS MAINTANANCE - AMBALANGODA</t>
  </si>
  <si>
    <t>2509</t>
  </si>
  <si>
    <t>PRINTING &amp; STATIONARY - AMBALANGODA</t>
  </si>
  <si>
    <t>2546</t>
  </si>
  <si>
    <t>PRINTING &amp; STATIONERY  - BORELLA</t>
  </si>
  <si>
    <t>2526</t>
  </si>
  <si>
    <t>PRINTING &amp; STATIONERY -MAWENELLA</t>
  </si>
  <si>
    <t>1636</t>
  </si>
  <si>
    <t>RECOVERY VISIT EXPENSES - AKKARAIPATTU</t>
  </si>
  <si>
    <t>2496</t>
  </si>
  <si>
    <t>RENT EXPENSE - AMBALANGODA</t>
  </si>
  <si>
    <t>2506</t>
  </si>
  <si>
    <t>SECURITY EXPENSE - AMBALANGODA</t>
  </si>
  <si>
    <t>2501</t>
  </si>
  <si>
    <t>TELEPHONE CHARGES - AMBALANGODA</t>
  </si>
  <si>
    <t>2556</t>
  </si>
  <si>
    <t>TELEPHONE CHARGES - BORELLA</t>
  </si>
  <si>
    <t>2500</t>
  </si>
  <si>
    <t>TRADE &amp; REVENUE LICENCE - AMBALANGODA</t>
  </si>
  <si>
    <t>2558</t>
  </si>
  <si>
    <t>TRAVELLING &amp; SUBSISTANCE - BORELLA</t>
  </si>
  <si>
    <t>2499</t>
  </si>
  <si>
    <t>TRAVELLING &amp; SUBSISTANCE-AMBALANGODA</t>
  </si>
  <si>
    <t>2522</t>
  </si>
  <si>
    <t>TRADE REVENUE &amp; LICENCES - KIRIBATHGODA</t>
  </si>
  <si>
    <t>2573</t>
  </si>
  <si>
    <t>TRAVELLING &amp; SUBSISTANCE - NUGEGODA</t>
  </si>
  <si>
    <t>2581</t>
  </si>
  <si>
    <t>RENT EXPENSE - NUGEGODA</t>
  </si>
  <si>
    <t>2584</t>
  </si>
  <si>
    <t>PRINTING &amp; STATIONERY  - NUGEGODA</t>
  </si>
  <si>
    <t>2586</t>
  </si>
  <si>
    <t>OFFICE EQUIPMENT MAINTANANCE-NUGEGODA</t>
  </si>
  <si>
    <t>2589</t>
  </si>
  <si>
    <t>ELECTRICITY CHARGES - NUGEGODA</t>
  </si>
  <si>
    <t>2497</t>
  </si>
  <si>
    <t>WATER CHARGES - AMBALANGODA</t>
  </si>
  <si>
    <t>2560</t>
  </si>
  <si>
    <t>WATER CHARGES - BORELLA</t>
  </si>
  <si>
    <t>0104</t>
  </si>
  <si>
    <t>11f</t>
  </si>
  <si>
    <t>SALES COMMISSION - HO</t>
  </si>
  <si>
    <t>0472</t>
  </si>
  <si>
    <t>ADVERTISING EXPENSES - RATHNAPURA</t>
  </si>
  <si>
    <t>0489</t>
  </si>
  <si>
    <t>ADVERTISING EXPENSES - AMBALANTHOTA</t>
  </si>
  <si>
    <t>0981</t>
  </si>
  <si>
    <t>SALES COMMISSION - ANURADHAPURA</t>
  </si>
  <si>
    <t>0998</t>
  </si>
  <si>
    <t>SALES COMMISSION - CHILAW</t>
  </si>
  <si>
    <t>0999</t>
  </si>
  <si>
    <t>SALES COMMISSION - MATHUGAMA</t>
  </si>
  <si>
    <t>1001</t>
  </si>
  <si>
    <t>SALES COMMISSION - BATTARAMULLA</t>
  </si>
  <si>
    <t>1003</t>
  </si>
  <si>
    <t>SALES COMMISSION - KALUTHARA</t>
  </si>
  <si>
    <t>1467</t>
  </si>
  <si>
    <t>ADVERTISING EXPENSES - MAHIYANGANAYA</t>
  </si>
  <si>
    <t>1462</t>
  </si>
  <si>
    <t>ADVERTISING EXPENSES - MANNAR</t>
  </si>
  <si>
    <t>1668</t>
  </si>
  <si>
    <t>SALES COMMISSION - AKKARAIPATTU</t>
  </si>
  <si>
    <t>1755</t>
  </si>
  <si>
    <t>ADVERTISING EXPENSES - HOROWPATHANA</t>
  </si>
  <si>
    <t>2184</t>
  </si>
  <si>
    <t>PROMOTIONS EXPENSE-JAFFNA</t>
  </si>
  <si>
    <t>2189</t>
  </si>
  <si>
    <t>PROMOTIONS EXPENSE-KILINOCHCHI</t>
  </si>
  <si>
    <t>2173</t>
  </si>
  <si>
    <t>PROMOTIONS EXPENSE-BATTICALOA</t>
  </si>
  <si>
    <t>2170</t>
  </si>
  <si>
    <t>PROMOTIONS EXPENSE-AWISSAWELLA</t>
  </si>
  <si>
    <t>2180</t>
  </si>
  <si>
    <t>PROMOTIONS EXPENSE-GALLE</t>
  </si>
  <si>
    <t>2198</t>
  </si>
  <si>
    <t>PROMOTIONS EXPENSE-MONORAGALA</t>
  </si>
  <si>
    <t>2212</t>
  </si>
  <si>
    <t>PROMOTIONS EXPENSE-YAKKALA</t>
  </si>
  <si>
    <t>0434</t>
  </si>
  <si>
    <t>PROMOTIONS EXPENSES</t>
  </si>
  <si>
    <t>0469</t>
  </si>
  <si>
    <t>ADVERTISING EXPENSES - MADAPATHA</t>
  </si>
  <si>
    <t>0476</t>
  </si>
  <si>
    <t>ADVERTISING EXPENSES - BADULLA</t>
  </si>
  <si>
    <t>0483</t>
  </si>
  <si>
    <t>ADVERTISING EXPENSES - PUTTALAM</t>
  </si>
  <si>
    <t>0997</t>
  </si>
  <si>
    <t>SALES COMMISSION - NEGOMBO</t>
  </si>
  <si>
    <t>1002</t>
  </si>
  <si>
    <t>SALES COMMISSION - AMBALANTHOTA</t>
  </si>
  <si>
    <t>1163</t>
  </si>
  <si>
    <t>ADVERTISING EXPENSES - BATTICALOA</t>
  </si>
  <si>
    <t>1676</t>
  </si>
  <si>
    <t>SALES COMMISSIONS-HOROWPATHANA</t>
  </si>
  <si>
    <t>1590</t>
  </si>
  <si>
    <t>ADVERTISING EXPENSES - KULIYAPITIYA</t>
  </si>
  <si>
    <t>2167</t>
  </si>
  <si>
    <t>PROMOTIONS EXPENSE-AMBALANTOTA</t>
  </si>
  <si>
    <t>2174</t>
  </si>
  <si>
    <t>PROMOTIONS EXPENSE-CHILAW</t>
  </si>
  <si>
    <t>2195</t>
  </si>
  <si>
    <t>PROMOTIONS EXPENSE-MATARA</t>
  </si>
  <si>
    <t>2210</t>
  </si>
  <si>
    <t>PROMOTIONS EXPENSE-WALASMULLA</t>
  </si>
  <si>
    <t>2493</t>
  </si>
  <si>
    <t>SALES PROMOTION EXPENSE - PETROL BONANZA</t>
  </si>
  <si>
    <t>2188</t>
  </si>
  <si>
    <t>PROMOTIONS EXPENSE-KEKIRAWA</t>
  </si>
  <si>
    <t>0479</t>
  </si>
  <si>
    <t>ADVERTISING EXPENSES - DEHIATTAKANDIYA</t>
  </si>
  <si>
    <t>0468</t>
  </si>
  <si>
    <t>ADVERTISING EXPENSES - ANURADHAPURA</t>
  </si>
  <si>
    <t>0471</t>
  </si>
  <si>
    <t>ADVERTISING EXPENSES - YAKKALA</t>
  </si>
  <si>
    <t>0983</t>
  </si>
  <si>
    <t>SALES COMMISSION - DAMBULLA</t>
  </si>
  <si>
    <t>0987</t>
  </si>
  <si>
    <t>SALES COMMISSION - TISSAMAHARAMA</t>
  </si>
  <si>
    <t>0988</t>
  </si>
  <si>
    <t>SALES COMMISSION - GALLE</t>
  </si>
  <si>
    <t>0994</t>
  </si>
  <si>
    <t>SALES COMMISSION - KURUNEGALA</t>
  </si>
  <si>
    <t>2182</t>
  </si>
  <si>
    <t>PROMOTIONS EXPENSE-HORANA</t>
  </si>
  <si>
    <t>2208</t>
  </si>
  <si>
    <t>PROMOTIONS EXPENSE-TRINCOMALE</t>
  </si>
  <si>
    <t>2332</t>
  </si>
  <si>
    <t>PROMOTIONS EXPENSE - BANDARAWELLA</t>
  </si>
  <si>
    <t>2176</t>
  </si>
  <si>
    <t>PROMOTIONS EXPENSE-DEHIATTAKANDIYA</t>
  </si>
  <si>
    <t>2331</t>
  </si>
  <si>
    <t>ADVERTISING EXPENSE - BANDARAWELA</t>
  </si>
  <si>
    <t>2175</t>
  </si>
  <si>
    <t>PROMOTIONS EXPENSE-DAMBULLA</t>
  </si>
  <si>
    <t>2203</t>
  </si>
  <si>
    <t>PROMOTIONS EXPENSE-PILIYANDALA</t>
  </si>
  <si>
    <t>2229</t>
  </si>
  <si>
    <t>PROMOTIONS EXPENSES-BATTARAMULLA</t>
  </si>
  <si>
    <t>0467</t>
  </si>
  <si>
    <t>ADVERTISING EXPENSES - AMPARA</t>
  </si>
  <si>
    <t>0475</t>
  </si>
  <si>
    <t>ADVERTISING EXPENSES - GALLE</t>
  </si>
  <si>
    <t>0486</t>
  </si>
  <si>
    <t>ADVERTISING EXPENSES - MATHUGAMA</t>
  </si>
  <si>
    <t>0488</t>
  </si>
  <si>
    <t>ADVERTISING EXPENSES - BATTARAMULLA</t>
  </si>
  <si>
    <t>1239</t>
  </si>
  <si>
    <t>ADVERTISING EXPENSES - TRINCO</t>
  </si>
  <si>
    <t>0980</t>
  </si>
  <si>
    <t>SALES COMMISSION - AMPARA</t>
  </si>
  <si>
    <t>1275</t>
  </si>
  <si>
    <t>SALES COMMISSION - VAUNIYA</t>
  </si>
  <si>
    <t>1277</t>
  </si>
  <si>
    <t>ADVERTISING EXPENSES - KEGALLE</t>
  </si>
  <si>
    <t>0986</t>
  </si>
  <si>
    <t>SALES COMMISSION - EMBILIPITIYA</t>
  </si>
  <si>
    <t>0989</t>
  </si>
  <si>
    <t>SALES COMMISSION - BADULLA</t>
  </si>
  <si>
    <t>0993</t>
  </si>
  <si>
    <t>SALES COMMISSION - KANDY</t>
  </si>
  <si>
    <t>1534</t>
  </si>
  <si>
    <t>SALES COMMISSION - MANNAR</t>
  </si>
  <si>
    <t>1579</t>
  </si>
  <si>
    <t>SALES COMMISSION - GAMPOLA</t>
  </si>
  <si>
    <t>1548</t>
  </si>
  <si>
    <t>SALES COMMISSION - NIKAWARATIYA</t>
  </si>
  <si>
    <t>2169</t>
  </si>
  <si>
    <t>PROMOTIONS EXPENSE-ANURADHAPURA</t>
  </si>
  <si>
    <t>2185</t>
  </si>
  <si>
    <t>PROMOTIONS EXPENSE-KALUTARA</t>
  </si>
  <si>
    <t>2186</t>
  </si>
  <si>
    <t>PROMOTIONS EXPENSE-KANDY</t>
  </si>
  <si>
    <t>2193</t>
  </si>
  <si>
    <t>PROMOTIONS EXPENSE-MALIGAWATTA</t>
  </si>
  <si>
    <t>2304</t>
  </si>
  <si>
    <t>PROMOTIONS EXPENSE - ELPITIYA</t>
  </si>
  <si>
    <t>2196</t>
  </si>
  <si>
    <t>PROMOTIONS EXPENSE-MATALE</t>
  </si>
  <si>
    <t>2204</t>
  </si>
  <si>
    <t>PROMOTIONS EXPENSE-POLLONNARUWA</t>
  </si>
  <si>
    <t>1000</t>
  </si>
  <si>
    <t>SALES COMMISSION - MATARA</t>
  </si>
  <si>
    <t>1358</t>
  </si>
  <si>
    <t>SALES COMMISSION -VAUNIYA</t>
  </si>
  <si>
    <t>1535</t>
  </si>
  <si>
    <t>SALES COMMISSION - DENIYAYA</t>
  </si>
  <si>
    <t>2191</t>
  </si>
  <si>
    <t>PROMOTIONS EXPENSE-KURUNEGALA</t>
  </si>
  <si>
    <t>2209</t>
  </si>
  <si>
    <t>PROMOTIONS EXPENSE-VAUVNIYA</t>
  </si>
  <si>
    <t>0482</t>
  </si>
  <si>
    <t>ADVERTISING EXPENSES - NUWARA ELIYA</t>
  </si>
  <si>
    <t>0477</t>
  </si>
  <si>
    <t>ADVERTISING EXPENSES - MONARAGALA</t>
  </si>
  <si>
    <t>1164</t>
  </si>
  <si>
    <t>SALES COMMISSIONS - BATTICALOA</t>
  </si>
  <si>
    <t>1276</t>
  </si>
  <si>
    <t>SALES COMMISSION - KEGALLE</t>
  </si>
  <si>
    <t>1278</t>
  </si>
  <si>
    <t>ADVERTISING EXPENSES - VAUNIYA</t>
  </si>
  <si>
    <t>0982</t>
  </si>
  <si>
    <t>SALES COMMISSION - MADAPATHA</t>
  </si>
  <si>
    <t>0991</t>
  </si>
  <si>
    <t>SALES COMMISSION - POLONNARUWA</t>
  </si>
  <si>
    <t>0996</t>
  </si>
  <si>
    <t>SALES COMMISSION - PUTTALAM</t>
  </si>
  <si>
    <t>1526</t>
  </si>
  <si>
    <t>ADVERTISING EXPENSES - DENIYAYA</t>
  </si>
  <si>
    <t>1483</t>
  </si>
  <si>
    <t>SALES COMMISSION - MAHIYANGANAYA</t>
  </si>
  <si>
    <t>1667</t>
  </si>
  <si>
    <t>SALES COMMISSION - MATALE</t>
  </si>
  <si>
    <t>1589</t>
  </si>
  <si>
    <t>ADVERTISING EXPENSES - GAMPOLA</t>
  </si>
  <si>
    <t>1359</t>
  </si>
  <si>
    <t>SALES COMMISSION -JAFFNA</t>
  </si>
  <si>
    <t>2172</t>
  </si>
  <si>
    <t>PROMOTIONS EXPENSE-BALANGODA</t>
  </si>
  <si>
    <t>2202</t>
  </si>
  <si>
    <t>PROMOTIONS EXPENSE-NUWERAELIYA</t>
  </si>
  <si>
    <t>2206</t>
  </si>
  <si>
    <t>PROMOTIONS EXPENSE-RATHNAPURA</t>
  </si>
  <si>
    <t>2147</t>
  </si>
  <si>
    <t>ADVERTISING EXPENSE-WALASMULLA</t>
  </si>
  <si>
    <t>2192</t>
  </si>
  <si>
    <t>PROMOTIONS EXPENSE-MAHIYANGANAYA</t>
  </si>
  <si>
    <t>2211</t>
  </si>
  <si>
    <t>PROMOTIONS EXPENSE-WELLAWAYA</t>
  </si>
  <si>
    <t>2368</t>
  </si>
  <si>
    <t>PROMOTIONS EXPENSES - MAWANELLA</t>
  </si>
  <si>
    <t>2168</t>
  </si>
  <si>
    <t>PROMOTIONS EXPENSE-AMPARA</t>
  </si>
  <si>
    <t>2187</t>
  </si>
  <si>
    <t>PROMOTIONS EXPENSE-KEGALLA</t>
  </si>
  <si>
    <t>0470</t>
  </si>
  <si>
    <t>ADVERTISING EXPENSES - DAMBULLA</t>
  </si>
  <si>
    <t>0474</t>
  </si>
  <si>
    <t>ADVERTISING EXPENSES - TISSAMAHARAMA</t>
  </si>
  <si>
    <t>0478</t>
  </si>
  <si>
    <t>ADVERTISING EXPENSES - POLONNARUWA</t>
  </si>
  <si>
    <t>0480</t>
  </si>
  <si>
    <t>ADVERTISING EXPENSES - KANDY</t>
  </si>
  <si>
    <t>0485</t>
  </si>
  <si>
    <t>ADVERTISING EXPENSES - CHILAW</t>
  </si>
  <si>
    <t>1240</t>
  </si>
  <si>
    <t>SALES COMMISSIONS - TRINCO</t>
  </si>
  <si>
    <t>0984</t>
  </si>
  <si>
    <t>SALES COMMISSION - YAKKALA</t>
  </si>
  <si>
    <t>0985</t>
  </si>
  <si>
    <t>SALES COMMISSION - RATHNAPURA</t>
  </si>
  <si>
    <t>1410</t>
  </si>
  <si>
    <t>SALES COMMISSIONS - BALANGODA</t>
  </si>
  <si>
    <t>1383</t>
  </si>
  <si>
    <t>ADVERTISING EXPENSES - BALANGODA</t>
  </si>
  <si>
    <t>1542</t>
  </si>
  <si>
    <t>ADVERTISING EXPENSES - NIKAWARATIYA</t>
  </si>
  <si>
    <t>2060</t>
  </si>
  <si>
    <t>ADVERTISING EXPENSES-WELLAWAYA</t>
  </si>
  <si>
    <t>2201</t>
  </si>
  <si>
    <t>PROMOTIONS EXPENSE-NIKAWERATIYA</t>
  </si>
  <si>
    <t>2200</t>
  </si>
  <si>
    <t>PROMOTIONS EXPENSE-NEGAMBO</t>
  </si>
  <si>
    <t>2207</t>
  </si>
  <si>
    <t>PROMOTIONS EXPENSE-TISSAMAHARAMA</t>
  </si>
  <si>
    <t>2171</t>
  </si>
  <si>
    <t>PROMOTIONS EXPENSE-BADULLA</t>
  </si>
  <si>
    <t>2181</t>
  </si>
  <si>
    <t>PROMOTIONS EXPENSE-GAMPOLA</t>
  </si>
  <si>
    <t>2183</t>
  </si>
  <si>
    <t>PROMOTIONS EXPENSE-HOROWPATHANA</t>
  </si>
  <si>
    <t>2190</t>
  </si>
  <si>
    <t>PROMOTIONS EXPENSE-KULIYAPITIYA</t>
  </si>
  <si>
    <t>2194</t>
  </si>
  <si>
    <t>PROMOTIONS EXPENSE-MANNAR</t>
  </si>
  <si>
    <t>2197</t>
  </si>
  <si>
    <t>PROMOTIONS EXPENSE-MATHUGAMA</t>
  </si>
  <si>
    <t>2179</t>
  </si>
  <si>
    <t>PROMOTIONS EXPENSE-GALEWELLA</t>
  </si>
  <si>
    <t>0490</t>
  </si>
  <si>
    <t>ADVERTISING EXPENSES - KALUTHARA</t>
  </si>
  <si>
    <t>0105</t>
  </si>
  <si>
    <t>ADVERTISING EXPENSES - HO</t>
  </si>
  <si>
    <t>0473</t>
  </si>
  <si>
    <t>ADVERTISING EXPENSES - EMBILIPITIYA</t>
  </si>
  <si>
    <t>0481</t>
  </si>
  <si>
    <t>ADVERTISING EXPENSES - KURUNEGALA</t>
  </si>
  <si>
    <t>0484</t>
  </si>
  <si>
    <t>ADVERTISING EXPENSES - NEGOMBO</t>
  </si>
  <si>
    <t>0487</t>
  </si>
  <si>
    <t>ADVERTISING EXPENSES - MATARA</t>
  </si>
  <si>
    <t>0990</t>
  </si>
  <si>
    <t>SALES COMMISSION - MONARAGALA</t>
  </si>
  <si>
    <t>0992</t>
  </si>
  <si>
    <t>SALES COMMISSION - DEHIATTAKANDIYA</t>
  </si>
  <si>
    <t>0995</t>
  </si>
  <si>
    <t>SALES COMMISSION - NUWARAELIYA</t>
  </si>
  <si>
    <t>1361</t>
  </si>
  <si>
    <t>SALES COMMISSION - HQ</t>
  </si>
  <si>
    <t>1760</t>
  </si>
  <si>
    <t>ADVERTISING EXPENSES-KEKIRAWA</t>
  </si>
  <si>
    <t>1580</t>
  </si>
  <si>
    <t>SALES COMMISSION - KULIYAPITIYA</t>
  </si>
  <si>
    <t>2177</t>
  </si>
  <si>
    <t>PROMOTIONS EXPENSE-DENIYAYA</t>
  </si>
  <si>
    <t>2205</t>
  </si>
  <si>
    <t>PROMOTIONS EXPENSE-PUTTLAM</t>
  </si>
  <si>
    <t>2178</t>
  </si>
  <si>
    <t>PROMOTIONS EXPENSE-EMBILIPITIYA</t>
  </si>
  <si>
    <t>2293</t>
  </si>
  <si>
    <t>PROMOTIONS EXPENSE-KIRIBATHGODA</t>
  </si>
  <si>
    <t>2362</t>
  </si>
  <si>
    <t>ADVERTISING EXPENSE - MAWANELLA</t>
  </si>
  <si>
    <t>2166</t>
  </si>
  <si>
    <t>PROMOTIONS EXPENSE-AKKARAIPATHU</t>
  </si>
  <si>
    <t>2199</t>
  </si>
  <si>
    <t>PROMOTIONS EXPENSE-MULLAITTIVE</t>
  </si>
  <si>
    <t>2536</t>
  </si>
  <si>
    <t>ADVERTISING EXPENSE - BORELLA</t>
  </si>
  <si>
    <t>2507</t>
  </si>
  <si>
    <t>PROMOTION EXPENSE - AMBALANGODA</t>
  </si>
  <si>
    <t>2549</t>
  </si>
  <si>
    <t>PROMOTIONS EXPENSE-BORELLA</t>
  </si>
  <si>
    <t>2519</t>
  </si>
  <si>
    <t>ADVERTISMENT EXPENSE - AMBALANGODA</t>
  </si>
  <si>
    <t>2582</t>
  </si>
  <si>
    <t>PROMOTIONS EXPENSE-NUGEGODA</t>
  </si>
  <si>
    <t>0080</t>
  </si>
  <si>
    <t>11g</t>
  </si>
  <si>
    <t>FIRE COMMERCIAL INSURANCE</t>
  </si>
  <si>
    <t>2434</t>
  </si>
  <si>
    <t>INSURANCE FOR DIRECTORS LIABILITY</t>
  </si>
  <si>
    <t>0420</t>
  </si>
  <si>
    <t>MONEY INSURANCE</t>
  </si>
  <si>
    <t>0082</t>
  </si>
  <si>
    <t>CASH IN TRANSIT INSURANCE</t>
  </si>
  <si>
    <t>0077</t>
  </si>
  <si>
    <t>WORKMEN COMPENSATION INSURANCE</t>
  </si>
  <si>
    <t>0400</t>
  </si>
  <si>
    <t>INSURANCE-COMPANY &amp; STAFF MEMBERS VEHICLES</t>
  </si>
  <si>
    <t>0075</t>
  </si>
  <si>
    <t>FIDELITY &amp; GUARANTEE INSURANCE</t>
  </si>
  <si>
    <t>0081</t>
  </si>
  <si>
    <t>ELECTRONIC COMPUTER ALL RISK INSURANCE</t>
  </si>
  <si>
    <t>0079</t>
  </si>
  <si>
    <t>BURGLARY COMMERCIAL INSURANCE</t>
  </si>
  <si>
    <t>0076</t>
  </si>
  <si>
    <t>PERSONAL ACCIDENT INSURANCE</t>
  </si>
  <si>
    <t>0078</t>
  </si>
  <si>
    <t>GROUP LIFE INSURANCE</t>
  </si>
  <si>
    <t>1541</t>
  </si>
  <si>
    <t>PERSONAL ALL RISK INSURANCE</t>
  </si>
  <si>
    <t>1822</t>
  </si>
  <si>
    <t>PUBLIC LIABILITY INSURANCE</t>
  </si>
  <si>
    <t>0074</t>
  </si>
  <si>
    <t>SURGICAL &amp; HOSPITALISATION INSURANCE</t>
  </si>
  <si>
    <t>1536</t>
  </si>
  <si>
    <t>INSURANCE -  GOOD IN TRANSIT</t>
  </si>
  <si>
    <t>1100</t>
  </si>
  <si>
    <t>11h</t>
  </si>
  <si>
    <t>ENTERTAINMENT - AMPARA</t>
  </si>
  <si>
    <t>1104</t>
  </si>
  <si>
    <t>ENTERTAINMENT - YAKKALA</t>
  </si>
  <si>
    <t>1116</t>
  </si>
  <si>
    <t>ENTERTAINMENT - PUTTALAM</t>
  </si>
  <si>
    <t>1118</t>
  </si>
  <si>
    <t>ENTERTAINMENT - CHILAW</t>
  </si>
  <si>
    <t>1696</t>
  </si>
  <si>
    <t>COMMUNITY WELFARE EXPENSES</t>
  </si>
  <si>
    <t>0821</t>
  </si>
  <si>
    <t>SUNDRY EXPENSES - NUWARAELIYA</t>
  </si>
  <si>
    <t>0806</t>
  </si>
  <si>
    <t>SUNDRY EXPENSES - AMPARA</t>
  </si>
  <si>
    <t>0807</t>
  </si>
  <si>
    <t>SUNDRY EXPENSES - ANURADHAPURA</t>
  </si>
  <si>
    <t>0811</t>
  </si>
  <si>
    <t>SUNDRY EXPENSES - RATHNAPURA</t>
  </si>
  <si>
    <t>1102</t>
  </si>
  <si>
    <t>ENTERTAINMENT - MADAPATHA</t>
  </si>
  <si>
    <t>1107</t>
  </si>
  <si>
    <t>ENTERTAINMENT - TISSAMAHARAMA</t>
  </si>
  <si>
    <t>1109</t>
  </si>
  <si>
    <t>ENTERTAINMENT - BADULLA</t>
  </si>
  <si>
    <t>0284</t>
  </si>
  <si>
    <t>LEAN PROJECT EXPENSES - HO</t>
  </si>
  <si>
    <t>0824</t>
  </si>
  <si>
    <t>SUNDRY EXPENSES - CHILAW</t>
  </si>
  <si>
    <t>1237</t>
  </si>
  <si>
    <t>SUNDRY EXPENSES - TRINCO</t>
  </si>
  <si>
    <t>0814</t>
  </si>
  <si>
    <t>SUNDRY EXPENSES - GALLE</t>
  </si>
  <si>
    <t>1105</t>
  </si>
  <si>
    <t>ENTERTAINMENT - RATHNAPURA</t>
  </si>
  <si>
    <t>1110</t>
  </si>
  <si>
    <t>ENTERTAINMENT - MONARAGALA</t>
  </si>
  <si>
    <t>1114</t>
  </si>
  <si>
    <t>ENTERTAINMENT - KURUNEGALA</t>
  </si>
  <si>
    <t>0819</t>
  </si>
  <si>
    <t>SUNDRY EXPENSES - KANDY</t>
  </si>
  <si>
    <t>0822</t>
  </si>
  <si>
    <t>SUNDRY EXPENSES - PUTTALAM</t>
  </si>
  <si>
    <t>0826</t>
  </si>
  <si>
    <t>SUNDRY EXPENSES - MATARA</t>
  </si>
  <si>
    <t>0829</t>
  </si>
  <si>
    <t>SUNDRY EXPENSES - KALUTARA</t>
  </si>
  <si>
    <t>1121</t>
  </si>
  <si>
    <t>ENTERTAINMENT - BATTARAMULLA</t>
  </si>
  <si>
    <t>0812</t>
  </si>
  <si>
    <t>SUNDRY EXPENSES - EMBILIPITIYA</t>
  </si>
  <si>
    <t>0815</t>
  </si>
  <si>
    <t>SUNDRY EXPENSES - BADULLA</t>
  </si>
  <si>
    <t>0816</t>
  </si>
  <si>
    <t>SUNDRY EXPENSES - MONARAGALA</t>
  </si>
  <si>
    <t>1106</t>
  </si>
  <si>
    <t>ENTERTAINMENT - EMBILIPITIYA</t>
  </si>
  <si>
    <t>0823</t>
  </si>
  <si>
    <t>SUNDRY EXPENSES - NEGOMBO</t>
  </si>
  <si>
    <t>0825</t>
  </si>
  <si>
    <t>SUNDRY EXPENSES - MATHUGAMA</t>
  </si>
  <si>
    <t>1283</t>
  </si>
  <si>
    <t>SUNDRY EXPENSES - VAUNIYA</t>
  </si>
  <si>
    <t>1284</t>
  </si>
  <si>
    <t>SUNDRY EXPENSES - KEGALLE</t>
  </si>
  <si>
    <t>0813</t>
  </si>
  <si>
    <t>SUNDRY EXPENSES - TISSAMAHARAMA</t>
  </si>
  <si>
    <t>0809</t>
  </si>
  <si>
    <t>SUNDRY EXPENSES - DAMBULLA</t>
  </si>
  <si>
    <t>0817</t>
  </si>
  <si>
    <t>SUNDRY EXPENSES - POLONNARUWA</t>
  </si>
  <si>
    <t>0827</t>
  </si>
  <si>
    <t>SUNDRY EXPENSES - BATTARAMULLA</t>
  </si>
  <si>
    <t>1113</t>
  </si>
  <si>
    <t>ENTERTAINMENT - KANDY</t>
  </si>
  <si>
    <t>1117</t>
  </si>
  <si>
    <t>ENTERTAINMENT - NEGOMBO</t>
  </si>
  <si>
    <t>1123</t>
  </si>
  <si>
    <t>ENTERTAINMENT - KALUTARA</t>
  </si>
  <si>
    <t>1101</t>
  </si>
  <si>
    <t>ENTERTAINMENT - ANURADHAPURA</t>
  </si>
  <si>
    <t>0818</t>
  </si>
  <si>
    <t>SUNDRY EXPENSES - DEHIATTAKANDIYA</t>
  </si>
  <si>
    <t>0808</t>
  </si>
  <si>
    <t>SUNDRY EXPENSES - MADAPATHA</t>
  </si>
  <si>
    <t>1115</t>
  </si>
  <si>
    <t>ENTERTAINMENT - NUWARAELIYA</t>
  </si>
  <si>
    <t>1120</t>
  </si>
  <si>
    <t>ENTERTAINMENT - MATARA</t>
  </si>
  <si>
    <t>1108</t>
  </si>
  <si>
    <t>ENTERTAINMENT - GALLE</t>
  </si>
  <si>
    <t>1112</t>
  </si>
  <si>
    <t>ENTERTAINMENT - DEHIATTAKANDIYA</t>
  </si>
  <si>
    <t>1605</t>
  </si>
  <si>
    <t>ENTERTAINMENT - GAMPOLA</t>
  </si>
  <si>
    <t>1326</t>
  </si>
  <si>
    <t>SUNDRY EXPENSES - BATTICALOA</t>
  </si>
  <si>
    <t>0107</t>
  </si>
  <si>
    <t>ENTERTAINMENT - HO</t>
  </si>
  <si>
    <t>0820</t>
  </si>
  <si>
    <t>SUNDRY EXPENSES - KURUNEGALA</t>
  </si>
  <si>
    <t>0810</t>
  </si>
  <si>
    <t>SUNDRY EXPENSES - YAKKALA</t>
  </si>
  <si>
    <t>0828</t>
  </si>
  <si>
    <t>SUNDRY EXPENSES - AMBALANTHOTA</t>
  </si>
  <si>
    <t>1103</t>
  </si>
  <si>
    <t>ENTERTAINMENT - DAMBULLA</t>
  </si>
  <si>
    <t>1119</t>
  </si>
  <si>
    <t>ENTERTAINMENT - MATHUGAMA</t>
  </si>
  <si>
    <t>1122</t>
  </si>
  <si>
    <t>ENTERTAINMENT - AMBALANTOTA</t>
  </si>
  <si>
    <t>1111</t>
  </si>
  <si>
    <t>ENTERTAINMENT - POLONNARUWA</t>
  </si>
  <si>
    <t>1363</t>
  </si>
  <si>
    <t>DONATIONS</t>
  </si>
  <si>
    <t>0103</t>
  </si>
  <si>
    <t>11i</t>
  </si>
  <si>
    <t>EXTERNAL AUDIT FEES</t>
  </si>
  <si>
    <t>0125</t>
  </si>
  <si>
    <t>12a</t>
  </si>
  <si>
    <t>VAT ON FINANCIAL SERVICES</t>
  </si>
  <si>
    <t>2144</t>
  </si>
  <si>
    <t>12b</t>
  </si>
  <si>
    <t>1373</t>
  </si>
  <si>
    <t>15a</t>
  </si>
  <si>
    <t>DEALER COLLECTION CONTROL ACCOUNT</t>
  </si>
  <si>
    <t>1351</t>
  </si>
  <si>
    <t>CHANGE CASH CONTROL</t>
  </si>
  <si>
    <t>0270</t>
  </si>
  <si>
    <t>I.O.U.CONTROL ACCOUNT</t>
  </si>
  <si>
    <t>0151</t>
  </si>
  <si>
    <t>CASH IN HAND</t>
  </si>
  <si>
    <t>0152</t>
  </si>
  <si>
    <t>PETTYCASH CONTROL</t>
  </si>
  <si>
    <t>2270</t>
  </si>
  <si>
    <t>PENDING DEPOSIT-FACTORING</t>
  </si>
  <si>
    <t>0127</t>
  </si>
  <si>
    <t>15b</t>
  </si>
  <si>
    <t>CURRENT ACCOUNT NO (NDB) - 101110012218</t>
  </si>
  <si>
    <t>0009</t>
  </si>
  <si>
    <t>CURRENT ACCOUNT NO (PEOPLE'S) - 004-1-001-3-4105239</t>
  </si>
  <si>
    <t>1335</t>
  </si>
  <si>
    <t>CURRENT ACCOUNT NO (HSBC) - 012-161303-001</t>
  </si>
  <si>
    <t>2307</t>
  </si>
  <si>
    <t>SAVING ACCOUNT COMMERCAIL BANK - 2000024062</t>
  </si>
  <si>
    <t>2255</t>
  </si>
  <si>
    <t>SAVINGS ACCOUNT NO (HNB) - 003020725511</t>
  </si>
  <si>
    <t>2420</t>
  </si>
  <si>
    <t>CURRENT ACCOUNT - HNB (TRUST ) 003010525899</t>
  </si>
  <si>
    <t>2421</t>
  </si>
  <si>
    <t>HNB SAVING ACCOUNT (MONEY MARKET)-003020810466</t>
  </si>
  <si>
    <t>1621</t>
  </si>
  <si>
    <t>CURRENT ACCOUNT - (DEUTSCHE) 0041236-00-3</t>
  </si>
  <si>
    <t>1195</t>
  </si>
  <si>
    <t>CURRENT ACCOUNT NO (SAMPATH) - 001210005923</t>
  </si>
  <si>
    <t>1930</t>
  </si>
  <si>
    <t>SAVINGS ACCOUNT-NSB BATTARAMULLA (LISVIN)-1-0080-03-3542-8</t>
  </si>
  <si>
    <t>2425</t>
  </si>
  <si>
    <t>COMMERCAIL BANK MONEY MARKET SAVING A/C-2000010645</t>
  </si>
  <si>
    <t>2322</t>
  </si>
  <si>
    <t>CURRENT ACCOUNT (BOC) CORPORATE BRANCH-81267250</t>
  </si>
  <si>
    <t>1372</t>
  </si>
  <si>
    <t>CURRENT ACCOUNT NO (DEUTSCHE) 0041236-00-2</t>
  </si>
  <si>
    <t>1196</t>
  </si>
  <si>
    <t>SAVINGS ACCOUNT NO (SAMPATH) - 101213591941</t>
  </si>
  <si>
    <t>1258</t>
  </si>
  <si>
    <t>CURRENT ACCOUNT NO (PAN ASIA)-100111000668</t>
  </si>
  <si>
    <t>1796</t>
  </si>
  <si>
    <t>CURRENT ACCOUNT-PEOPLE'S BANK NARAHENPITA- 119-1-001-0000-7018</t>
  </si>
  <si>
    <t>1925</t>
  </si>
  <si>
    <t>CURRENT ACCOUNT-DFCC (LISVIN)-1001005091</t>
  </si>
  <si>
    <t>1929</t>
  </si>
  <si>
    <t>SAVINGS ACCOUNT-HNB (LISVIN)-85010010453</t>
  </si>
  <si>
    <t>1928</t>
  </si>
  <si>
    <t>SAVING ACCOUNT - DFCC VARDANA (LISVIN) - 001-107019-717</t>
  </si>
  <si>
    <t>0429</t>
  </si>
  <si>
    <t>CURRENT ACCOUNT NO (DEUTSCHE) - 0041236-00-0</t>
  </si>
  <si>
    <t>0002</t>
  </si>
  <si>
    <t>CURRENT ACCOUNT NO (HNB) - 003010275997</t>
  </si>
  <si>
    <t>0001</t>
  </si>
  <si>
    <t>CURRENT ACCOUNT NO (COMM) - 1415607202</t>
  </si>
  <si>
    <t>0126</t>
  </si>
  <si>
    <t>CURRENT ACCOUNT NO (NDB) - 101000105172</t>
  </si>
  <si>
    <t>1862</t>
  </si>
  <si>
    <t>CURRENT ACCOUNT (DEUTSCHE) 0041236-00-4</t>
  </si>
  <si>
    <t>1537</t>
  </si>
  <si>
    <t>CURRENT ACCOUNT PEOPLE'S BANK 004 1 002 2 4105239</t>
  </si>
  <si>
    <t>1931</t>
  </si>
  <si>
    <t>SAVINGS ACCOUNT-NSB PANADURA (LISVIN)-1-0043-06-4122-7</t>
  </si>
  <si>
    <t>1256</t>
  </si>
  <si>
    <t>CURRENT ACCOUNT NO (DEUTSCHE) 0041236-00-1</t>
  </si>
  <si>
    <t>1826</t>
  </si>
  <si>
    <t>CURRENT ACCOUNT -NATIONS TRUST BANK- 006100022820</t>
  </si>
  <si>
    <t>1927</t>
  </si>
  <si>
    <t>CURRENT ACCOUNT-SAMPATH (LISVIN)-006310000238</t>
  </si>
  <si>
    <t>2149</t>
  </si>
  <si>
    <t>CURRENT ACCOUNT-HNB-003010510426</t>
  </si>
  <si>
    <t>2359</t>
  </si>
  <si>
    <t>PEOPLE'S BANK SAVINGS ACCOUNT - 004-2-001-1-4105239</t>
  </si>
  <si>
    <t>2384</t>
  </si>
  <si>
    <t>CURRENT ACCOUNT-(SEYLAN -1010-00041323-001)</t>
  </si>
  <si>
    <t>1257</t>
  </si>
  <si>
    <t>CURRENT ACCOUNT NO (PAN ASIA) 100166000923</t>
  </si>
  <si>
    <t>1538</t>
  </si>
  <si>
    <t>PEOPLE'S BANK COLLECTION ACCOUNT</t>
  </si>
  <si>
    <t>1897</t>
  </si>
  <si>
    <t>CURRENT ACCOUNT NO (DEUTSCHE) - 0041236-00-5</t>
  </si>
  <si>
    <t>1926</t>
  </si>
  <si>
    <t>CURRENT ACCOUNT-HNB (LISVIN)-142010030296</t>
  </si>
  <si>
    <t>1924</t>
  </si>
  <si>
    <t>CURRENT A/C COMMERCAIL FOREIGN (LISVIN)-1030009903</t>
  </si>
  <si>
    <t>1932</t>
  </si>
  <si>
    <t>CURRENT ACCOUNT-BOC (LISVIN)-00006942346</t>
  </si>
  <si>
    <t>2264</t>
  </si>
  <si>
    <t>SAVINGS ACCOUNT SCB  - 18367112701</t>
  </si>
  <si>
    <t>2494</t>
  </si>
  <si>
    <t>CURRENT ACCOUNT (SAYLAN) - 0868-00041323-001</t>
  </si>
  <si>
    <t>0008</t>
  </si>
  <si>
    <t>CURRENT ACCOUNT NO (SEYLAN) - 0864-00041323-001</t>
  </si>
  <si>
    <t>2008</t>
  </si>
  <si>
    <t>CURRENT A/C- (UNION BANK)- 0080 1010 0001 2220</t>
  </si>
  <si>
    <t>2531</t>
  </si>
  <si>
    <t>CURRENT ACCOUNT - CARGILLS BANK 018952000002</t>
  </si>
  <si>
    <t>2533</t>
  </si>
  <si>
    <t>CURRENT ACCOUNT – COMMERCIAL BANK 1000452561</t>
  </si>
  <si>
    <t>2530</t>
  </si>
  <si>
    <t>CURRENT ACCOUNT - CUSTODIAN HNB  003010533056</t>
  </si>
  <si>
    <t>2532</t>
  </si>
  <si>
    <t>SAVINGS ACCOUNT - CARGILLS BANK 018103000056</t>
  </si>
  <si>
    <t>2534</t>
  </si>
  <si>
    <t>SAVINGS COMMERCIAL BANK 8012360105</t>
  </si>
  <si>
    <t>2137</t>
  </si>
  <si>
    <t>16a</t>
  </si>
  <si>
    <t>INVESTMENT IN FIXED DEPOSIT-PABC</t>
  </si>
  <si>
    <t>2334</t>
  </si>
  <si>
    <t>Investment in Fixed Deposit - NDB</t>
  </si>
  <si>
    <t>2476</t>
  </si>
  <si>
    <t>REVERSE REPO CONTROL ACCOUNT (T)</t>
  </si>
  <si>
    <t>1549</t>
  </si>
  <si>
    <t>INVESTMENT IN FIXED DEPOSIT - HNB</t>
  </si>
  <si>
    <t>1533</t>
  </si>
  <si>
    <t>INVESTMENT IN FIXED DEPOSIT - COM BANK</t>
  </si>
  <si>
    <t>2127</t>
  </si>
  <si>
    <t>INVESTMENT IN FIXED DEPOSIT-UNION BANK</t>
  </si>
  <si>
    <t>1551</t>
  </si>
  <si>
    <t>INVESTMENT IN COMMERCIAL PAPERS</t>
  </si>
  <si>
    <t>2129</t>
  </si>
  <si>
    <t>INVESTMENT OF FIXED DEPOSIT-SCB</t>
  </si>
  <si>
    <t>1763</t>
  </si>
  <si>
    <t>INVESTMENT IN FIXED DEPOSIT - SAMPATH</t>
  </si>
  <si>
    <t>2426</t>
  </si>
  <si>
    <t>16c</t>
  </si>
  <si>
    <t>PROVISION FOR IMPAIRMENT- FIXED DEPOSIT</t>
  </si>
  <si>
    <t>0135</t>
  </si>
  <si>
    <t>17a</t>
  </si>
  <si>
    <t>LOAN DEBTORS - NP</t>
  </si>
  <si>
    <t>0210</t>
  </si>
  <si>
    <t>UN EARNED INCOME LOAN - P</t>
  </si>
  <si>
    <t>1206</t>
  </si>
  <si>
    <t>LOAN RENTAL IN ARREARS - SME</t>
  </si>
  <si>
    <t>1848</t>
  </si>
  <si>
    <t>MT BROKER CONTROL-SOFTLOGIC STOCKBROKER</t>
  </si>
  <si>
    <t>1529</t>
  </si>
  <si>
    <t>LEGAL DEBTOR - DF</t>
  </si>
  <si>
    <t>1922</t>
  </si>
  <si>
    <t>FACTORING INTEREST RECEIVABLE</t>
  </si>
  <si>
    <t>2151</t>
  </si>
  <si>
    <t>2157</t>
  </si>
  <si>
    <t>2160</t>
  </si>
  <si>
    <t>2524</t>
  </si>
  <si>
    <t>DEFFERED MORATORIUM INTEREST INCOME - LOAN</t>
  </si>
  <si>
    <t>2490</t>
  </si>
  <si>
    <t>MORATORUIM DEBTOR CONTROL - 2ND</t>
  </si>
  <si>
    <t>2313</t>
  </si>
  <si>
    <t>INTEREST RECEIVABLE ON DEALER FINANCE</t>
  </si>
  <si>
    <t>2314</t>
  </si>
  <si>
    <t>INTEREST RECEIVABLE ON SME</t>
  </si>
  <si>
    <t>1208</t>
  </si>
  <si>
    <t>LOAN DEBTORS - TRADE FINANCE</t>
  </si>
  <si>
    <t>1156</t>
  </si>
  <si>
    <t>LOAN INSTALMENTS IN ARREARS - KALYANA</t>
  </si>
  <si>
    <t>1158</t>
  </si>
  <si>
    <t>CLOSURES - LOAN KALYANA</t>
  </si>
  <si>
    <t>1973</t>
  </si>
  <si>
    <t>UNEARNED INCOME-REVOLVIN LOAN</t>
  </si>
  <si>
    <t>0136</t>
  </si>
  <si>
    <t>LOAN DEBTORS - LEGAL</t>
  </si>
  <si>
    <t>0179</t>
  </si>
  <si>
    <t>LOAN INSTALMENTS IN ARREARS - P</t>
  </si>
  <si>
    <t>0459</t>
  </si>
  <si>
    <t>STAFF LOANS</t>
  </si>
  <si>
    <t>1200</t>
  </si>
  <si>
    <t>SME LOAN DEBTORS</t>
  </si>
  <si>
    <t>1475</t>
  </si>
  <si>
    <t>UN EARNED INCOME - DF - NEW</t>
  </si>
  <si>
    <t>1532</t>
  </si>
  <si>
    <t>INTEREST IN SUSPENSE - SME</t>
  </si>
  <si>
    <t>1612</t>
  </si>
  <si>
    <t>DEBTOR - FACTORING</t>
  </si>
  <si>
    <t>1968</t>
  </si>
  <si>
    <t>PLEDGE LOAN DEBTOR-NEW</t>
  </si>
  <si>
    <t>0138</t>
  </si>
  <si>
    <t>Pledge Loan Debtor</t>
  </si>
  <si>
    <t>1207</t>
  </si>
  <si>
    <t>CLOSURES - SME LOAN</t>
  </si>
  <si>
    <t>1557</t>
  </si>
  <si>
    <t>RESCHEDULMENT CLOSURE - SME</t>
  </si>
  <si>
    <t>1847</t>
  </si>
  <si>
    <t>MT BROKER CONTROL-ASSETLINE SECURITIES</t>
  </si>
  <si>
    <t>1386</t>
  </si>
  <si>
    <t>LOAN INSTALMENTS IN ARREARS - PRAGATHI</t>
  </si>
  <si>
    <t>1969</t>
  </si>
  <si>
    <t>LOAN RENTAL IN ARREASE-PLEDGE</t>
  </si>
  <si>
    <t>2101</t>
  </si>
  <si>
    <t>LOAN INSTALMENT ARREASE-COMMERCAIL CREDIT</t>
  </si>
  <si>
    <t>2316</t>
  </si>
  <si>
    <t>INTEREST RECEIVABLE ON PLADGE LOAN</t>
  </si>
  <si>
    <t>0451</t>
  </si>
  <si>
    <t>LOAN DEBTORS - SPARE PARTS</t>
  </si>
  <si>
    <t>0134</t>
  </si>
  <si>
    <t>LOAN DEBTORS - P</t>
  </si>
  <si>
    <t>0139</t>
  </si>
  <si>
    <t>LOAN DEBTORS - TRADE FINANCE - LEGAL</t>
  </si>
  <si>
    <t>0145</t>
  </si>
  <si>
    <t>LOAN DEBTORS - DEALER REFINANCE - LEGAL</t>
  </si>
  <si>
    <t>1205</t>
  </si>
  <si>
    <t>UNEARNED INCOME - SME LOAN</t>
  </si>
  <si>
    <t>1479</t>
  </si>
  <si>
    <t>CLOSURES -DF - NEW</t>
  </si>
  <si>
    <t>1849</t>
  </si>
  <si>
    <t>MT BROKER CONTROL-BARTLEET RELIGARE SECURITIES</t>
  </si>
  <si>
    <t>1392</t>
  </si>
  <si>
    <t>LOAN INSTALMENTS IN ARREARS - SPARE PARTS</t>
  </si>
  <si>
    <t>1972</t>
  </si>
  <si>
    <t>LOAN INSTALLMENT ARREASE-REVOLVING</t>
  </si>
  <si>
    <t>1985</t>
  </si>
  <si>
    <t>CLOUSER-REVOLVING LOAN</t>
  </si>
  <si>
    <t>2105</t>
  </si>
  <si>
    <t>UNERANED INCOME-COMMERCAIL CREDIT</t>
  </si>
  <si>
    <t>0466</t>
  </si>
  <si>
    <t>DEALER REFINANCE - KALYANA</t>
  </si>
  <si>
    <t>0137</t>
  </si>
  <si>
    <t>LOAN DEALER REFINANCE - PRAGATHI</t>
  </si>
  <si>
    <t>0211</t>
  </si>
  <si>
    <t>UN EARNED INCOME LOAN - NP</t>
  </si>
  <si>
    <t>0141</t>
  </si>
  <si>
    <t>LOAN DEBTORS - DEALER FINANCE - NP</t>
  </si>
  <si>
    <t>0144</t>
  </si>
  <si>
    <t>LOAN DEBTORS - DEALER REFINANCE - NP</t>
  </si>
  <si>
    <t>1155</t>
  </si>
  <si>
    <t>UN EARNED INCOME - KALYANA</t>
  </si>
  <si>
    <t>1474</t>
  </si>
  <si>
    <t>DEBTORS DEALER REFINANCE - NEW</t>
  </si>
  <si>
    <t>1970</t>
  </si>
  <si>
    <t>UNEARNED INCOME -PLADGE LOAN</t>
  </si>
  <si>
    <t>1971</t>
  </si>
  <si>
    <t>LOAN DEBTOR-REVOLVING</t>
  </si>
  <si>
    <t>2317</t>
  </si>
  <si>
    <t>INTEREST RECEIVABLE ON COMMERCAIL CREDIT</t>
  </si>
  <si>
    <t>0199</t>
  </si>
  <si>
    <t>UN EARNED INCOME - PRAGATHI</t>
  </si>
  <si>
    <t>0240</t>
  </si>
  <si>
    <t>EARNED INCOME LOAN -NP</t>
  </si>
  <si>
    <t>0142</t>
  </si>
  <si>
    <t>LOAN DEBTORS - DEALER FINANCE - LEGAL</t>
  </si>
  <si>
    <t>0143</t>
  </si>
  <si>
    <t>LOAN DEBTORS - DEALER REFINANCE - P</t>
  </si>
  <si>
    <t>2006</t>
  </si>
  <si>
    <t>RESCHEDULEMENT CLOUSER-REVOLVING</t>
  </si>
  <si>
    <t>2094</t>
  </si>
  <si>
    <t>CLOUSER-COMMERCAIL CREDIT</t>
  </si>
  <si>
    <t>2102</t>
  </si>
  <si>
    <t>RESCHEDULMENT CLOUSER-COMMERCAIL CREDIT</t>
  </si>
  <si>
    <t>2441</t>
  </si>
  <si>
    <t>PROVISION FOR MORATORUIM DEBTOR - LOAN</t>
  </si>
  <si>
    <t>2165</t>
  </si>
  <si>
    <t>2311</t>
  </si>
  <si>
    <t>INTEREST RECEIVABLE ON LOANS &amp; ADVANCES</t>
  </si>
  <si>
    <t>0140</t>
  </si>
  <si>
    <t>LOAN DEBTORS - DEALER FINANCE - P</t>
  </si>
  <si>
    <t>1984</t>
  </si>
  <si>
    <t>CLOUSER-PLEDGE LOAN</t>
  </si>
  <si>
    <t>2097</t>
  </si>
  <si>
    <t>LOAN DEBTOR-COMMERCAIL CREDIT</t>
  </si>
  <si>
    <t>2444</t>
  </si>
  <si>
    <t>DEFERRED /UE INTEREST ON MORATORIUM DEBTOR - LOAN</t>
  </si>
  <si>
    <t>2315</t>
  </si>
  <si>
    <t>INTEREST RECEIVABLE ON REVOLVIN LOAN</t>
  </si>
  <si>
    <t>1846</t>
  </si>
  <si>
    <t>17b</t>
  </si>
  <si>
    <t>MARGIN TRADING DEBTOR</t>
  </si>
  <si>
    <t>0281</t>
  </si>
  <si>
    <t>17c</t>
  </si>
  <si>
    <t>PROVISION FOR BAD DEBTS-REFINANCE</t>
  </si>
  <si>
    <t>0282</t>
  </si>
  <si>
    <t>PROVISION FOR BAD DEBTS-FACTORING</t>
  </si>
  <si>
    <t>0279</t>
  </si>
  <si>
    <t>PROVISION FOR BAD DEBTS-TERM LOANS</t>
  </si>
  <si>
    <t>2418</t>
  </si>
  <si>
    <t>PROVISION FOR BAD DEBT - SME</t>
  </si>
  <si>
    <t>0278</t>
  </si>
  <si>
    <t>PROVISION FOR BAD DEBTS-PLADGE LOAN</t>
  </si>
  <si>
    <t>0290</t>
  </si>
  <si>
    <t>PROVISION FOR BAD DEBTS-LOANS(SPECIFIC)</t>
  </si>
  <si>
    <t>0280</t>
  </si>
  <si>
    <t>PROVISION FOR BAD DEBTS-REVOLVIN LOAN</t>
  </si>
  <si>
    <t>0128</t>
  </si>
  <si>
    <t>18a</t>
  </si>
  <si>
    <t>LEASE DEBTORS - P</t>
  </si>
  <si>
    <t>0129</t>
  </si>
  <si>
    <t>LEASE DEBTORS - NP</t>
  </si>
  <si>
    <t>0132</t>
  </si>
  <si>
    <t>HIREPURCHASE DEBTORS - NP</t>
  </si>
  <si>
    <t>1562</t>
  </si>
  <si>
    <t>Used Vehical - Debtors</t>
  </si>
  <si>
    <t>1611</t>
  </si>
  <si>
    <t>PREPAID PROMOTIONAL  EXPENSES</t>
  </si>
  <si>
    <t>2448</t>
  </si>
  <si>
    <t>DEFERRED MORATORIUM INTEREST INCOME</t>
  </si>
  <si>
    <t>0218</t>
  </si>
  <si>
    <t>PREPAID RENTAL LEASE - P</t>
  </si>
  <si>
    <t>0130</t>
  </si>
  <si>
    <t>LEASE DEBTORS - LEGAL</t>
  </si>
  <si>
    <t>0181</t>
  </si>
  <si>
    <t>CLOSURES - LEASING</t>
  </si>
  <si>
    <t>0131</t>
  </si>
  <si>
    <t>HIREPURCHASE DEBTORS - P</t>
  </si>
  <si>
    <t>0183</t>
  </si>
  <si>
    <t>CLOSURES - HIRE PURCHASE</t>
  </si>
  <si>
    <t>0238</t>
  </si>
  <si>
    <t>EARNED INCOME LEASE-NP</t>
  </si>
  <si>
    <t>0184</t>
  </si>
  <si>
    <t>RESCHEDULEMENTS - HIRE PURCHASE</t>
  </si>
  <si>
    <t>0219</t>
  </si>
  <si>
    <t>PREPAID RENTAL LEASE - NP</t>
  </si>
  <si>
    <t>0239</t>
  </si>
  <si>
    <t>EARNED INCOME HIRE PURCHSE-NP</t>
  </si>
  <si>
    <t>2312</t>
  </si>
  <si>
    <t>INTEREST RECEIVABLE ON HIRE PURCHASE</t>
  </si>
  <si>
    <t>0182</t>
  </si>
  <si>
    <t>RESCHEDULEMENTS - LEASING</t>
  </si>
  <si>
    <t>0221</t>
  </si>
  <si>
    <t>PREPAID RENTAL HIRE PURCHASE - NP</t>
  </si>
  <si>
    <t>0178</t>
  </si>
  <si>
    <t>HIRE PURCHASE RENTALS IN ARREARS - NP</t>
  </si>
  <si>
    <t>1528</t>
  </si>
  <si>
    <t>LEGAL DEBTOR ASSET NOT REPOSSESS</t>
  </si>
  <si>
    <t>0133</t>
  </si>
  <si>
    <t>HIREPURCHASE DEBTORS - LEGAL</t>
  </si>
  <si>
    <t>0220</t>
  </si>
  <si>
    <t>PREPAID RENTAL HIRE PURCHASE - P</t>
  </si>
  <si>
    <t>0177</t>
  </si>
  <si>
    <t>HIRE PURCHASE RENTALS IN ARREARS - P</t>
  </si>
  <si>
    <t>2443</t>
  </si>
  <si>
    <t>DEFERRED /UE INTEREST ON MORATORIUM DEBTOR - LEASE</t>
  </si>
  <si>
    <t>2310</t>
  </si>
  <si>
    <t>INTEREST RECEIVABLE ON LEASE</t>
  </si>
  <si>
    <t>0175</t>
  </si>
  <si>
    <t>LEASE RENTALS IN ARREARS - P</t>
  </si>
  <si>
    <t>0176</t>
  </si>
  <si>
    <t>LEASE RENTALS IN ARREARS - NP</t>
  </si>
  <si>
    <t>2128</t>
  </si>
  <si>
    <t>INTEREST RECEIVABLE ON LEASE/LOAN/HP</t>
  </si>
  <si>
    <t>0208</t>
  </si>
  <si>
    <t>18b</t>
  </si>
  <si>
    <t>UN EARNED INCOME HIRE PURCHASE - P</t>
  </si>
  <si>
    <t>0206</t>
  </si>
  <si>
    <t>UN EARNED INCOME LEASE-P</t>
  </si>
  <si>
    <t>0207</t>
  </si>
  <si>
    <t>UN EARNED INCOME LEASE-NP</t>
  </si>
  <si>
    <t>0209</t>
  </si>
  <si>
    <t>UN EARNED INCOME HIRE PURCHASE - NP</t>
  </si>
  <si>
    <t>2442</t>
  </si>
  <si>
    <t>18d</t>
  </si>
  <si>
    <t>0277</t>
  </si>
  <si>
    <t>PROVISION FOR BAD DEBTS-LEASE</t>
  </si>
  <si>
    <t>2417</t>
  </si>
  <si>
    <t>PROVISION FOR BAD DEBTS-LEASE (SPECIFIC)</t>
  </si>
  <si>
    <t>2278</t>
  </si>
  <si>
    <t>19a</t>
  </si>
  <si>
    <t>INVESTMENT IN TREASURY BONDS-CURRENT</t>
  </si>
  <si>
    <t>1440</t>
  </si>
  <si>
    <t>UNEARNED INCOME - TREASURY BONDS</t>
  </si>
  <si>
    <t>2279</t>
  </si>
  <si>
    <t>UNEARNED INCOME TREASURY BONDS- CURRENT</t>
  </si>
  <si>
    <t>2473</t>
  </si>
  <si>
    <t>FVOCI - SECURITIES COUPON INTEREST (T)</t>
  </si>
  <si>
    <t>2465</t>
  </si>
  <si>
    <t>REPURCHASE/ PREMATURE SETTLE ACCOUNT (T)</t>
  </si>
  <si>
    <t>2480</t>
  </si>
  <si>
    <t>FVOCI - SECURITIES ASSET ACCOUNT (T)</t>
  </si>
  <si>
    <t>2455</t>
  </si>
  <si>
    <t>FVOCI SECURITIES REVALUATION (T)</t>
  </si>
  <si>
    <t>1466</t>
  </si>
  <si>
    <t>INVESTMENT IN TREASURY BONDS</t>
  </si>
  <si>
    <t>0448</t>
  </si>
  <si>
    <t>19b</t>
  </si>
  <si>
    <t>INVESTMENTS-DPMC FINANCIAL SERVICES</t>
  </si>
  <si>
    <t>0204</t>
  </si>
  <si>
    <t>SHARES IN UNQUOTED COMPANIES</t>
  </si>
  <si>
    <t>0203</t>
  </si>
  <si>
    <t>SHARES IN QUOTED COMPANIES</t>
  </si>
  <si>
    <t>2423</t>
  </si>
  <si>
    <t>20.1a</t>
  </si>
  <si>
    <t>INTER COMPANY RECEIVABLE - DPHPL</t>
  </si>
  <si>
    <t>1893</t>
  </si>
  <si>
    <t>27.2d</t>
  </si>
  <si>
    <t>INTER COMPANY RECOVERABLE FROM DPMC LANKA (PVT)</t>
  </si>
  <si>
    <t>2424</t>
  </si>
  <si>
    <t>20.1c</t>
  </si>
  <si>
    <t>INTER COMPANY RECEIVABLE - DPMCPL</t>
  </si>
  <si>
    <t>1212</t>
  </si>
  <si>
    <t>20.1d</t>
  </si>
  <si>
    <t>DP GLOBAL VENTURES (PVT) LTD</t>
  </si>
  <si>
    <t>1469</t>
  </si>
  <si>
    <t>20.1e</t>
  </si>
  <si>
    <t>DP LOGISTICS PVT LTD</t>
  </si>
  <si>
    <t>1905</t>
  </si>
  <si>
    <t>20.1f</t>
  </si>
  <si>
    <t>INTER COMPANY RECOVERABLE - DPA</t>
  </si>
  <si>
    <t>2126</t>
  </si>
  <si>
    <t>INTER COMPANY RECOVERABLE DPA-(SALE OF VEHICLE)</t>
  </si>
  <si>
    <t>2387</t>
  </si>
  <si>
    <t>20.1g</t>
  </si>
  <si>
    <t>INTER COMPNAY RECEIVABLE -DPRL</t>
  </si>
  <si>
    <t>1325</t>
  </si>
  <si>
    <t>20.1h</t>
  </si>
  <si>
    <t>INTER COMPANY RECOVERABLE- DPMCFS</t>
  </si>
  <si>
    <t>1324</t>
  </si>
  <si>
    <t>20.1i</t>
  </si>
  <si>
    <t>INTER COMPANY RECOVERABLE- ASSETLINE CORPORATE SERVICES</t>
  </si>
  <si>
    <t>1321</t>
  </si>
  <si>
    <t>20.1j</t>
  </si>
  <si>
    <t>INTER COMPANY RECOVERABLE- ASSETLINE SECURITY</t>
  </si>
  <si>
    <t>1322</t>
  </si>
  <si>
    <t>20.1k</t>
  </si>
  <si>
    <t>INTER COMPANY RECOVERABLE- ASSETLINE INSURANCE</t>
  </si>
  <si>
    <t>2408</t>
  </si>
  <si>
    <t>INTER COMPANY PAYABLE - AIBL</t>
  </si>
  <si>
    <t>1323</t>
  </si>
  <si>
    <t>20.1l</t>
  </si>
  <si>
    <t>INTER COMPANY RECOVERABLE- ASSETLINE CAPITAL</t>
  </si>
  <si>
    <t>2428</t>
  </si>
  <si>
    <t>20.1m</t>
  </si>
  <si>
    <t>INTER COMPANY RECOVARABLE DP INFO TECH</t>
  </si>
  <si>
    <t>0422</t>
  </si>
  <si>
    <t>20.2a</t>
  </si>
  <si>
    <t>GIFT ITEM CHARGES RECOVERABLE</t>
  </si>
  <si>
    <t>0428</t>
  </si>
  <si>
    <t>CLIENT INVESTMENT RECOVERABLE</t>
  </si>
  <si>
    <t>0189</t>
  </si>
  <si>
    <t>INSURANCE RECOVERABLE</t>
  </si>
  <si>
    <t>0193</t>
  </si>
  <si>
    <t>SERVICE CHARGES RECOVARABLE</t>
  </si>
  <si>
    <t>2397</t>
  </si>
  <si>
    <t>LC COMMISSION RECEIVABLE – TF</t>
  </si>
  <si>
    <t>0454</t>
  </si>
  <si>
    <t>OTHER CHARGES RECOVERABLE - TF</t>
  </si>
  <si>
    <t>2447</t>
  </si>
  <si>
    <t>MORATORUIM INTEREST RECEIVABLE</t>
  </si>
  <si>
    <t>0271</t>
  </si>
  <si>
    <t>OTHER CHARGES RECOVARABLE</t>
  </si>
  <si>
    <t>2099</t>
  </si>
  <si>
    <t>OTHER CHARGES RECOVERABLE-COMMERCAIL CREDIT</t>
  </si>
  <si>
    <t>2154</t>
  </si>
  <si>
    <t>0423</t>
  </si>
  <si>
    <t>EXTRA SERVICE CHARGES RECOVERABLE</t>
  </si>
  <si>
    <t>1857</t>
  </si>
  <si>
    <t>CRIB CHARGES RECOVERABLE</t>
  </si>
  <si>
    <t>0191</t>
  </si>
  <si>
    <t>R.M.V.CHARGES RECOVARABLE</t>
  </si>
  <si>
    <t>0194</t>
  </si>
  <si>
    <t>STAMP DUTY RECOVARABLE</t>
  </si>
  <si>
    <t>1191</t>
  </si>
  <si>
    <t>TRANSPORT CHARGES RECOVERABLE</t>
  </si>
  <si>
    <t>2153</t>
  </si>
  <si>
    <t>2252</t>
  </si>
  <si>
    <t>VEHICLE REGISTRATION FEES RECOVERABLE</t>
  </si>
  <si>
    <t>2398</t>
  </si>
  <si>
    <t>TRADE FINANCE CHARGES RECEIVABLE</t>
  </si>
  <si>
    <t>0192</t>
  </si>
  <si>
    <t>SEIZING CHARGES RECOVERABLE</t>
  </si>
  <si>
    <t>0190</t>
  </si>
  <si>
    <t>LEGAL FEES RECOVERABLE</t>
  </si>
  <si>
    <t>0195</t>
  </si>
  <si>
    <t>28c</t>
  </si>
  <si>
    <t>INSPECTION CHARGES RECOVERABLE</t>
  </si>
  <si>
    <t>1547</t>
  </si>
  <si>
    <t>SEMI LUXURY TAX RECOVERABLE</t>
  </si>
  <si>
    <t>1982</t>
  </si>
  <si>
    <t>OTHER CHARAGES RECOVERABLE-LOAN</t>
  </si>
  <si>
    <t>0188</t>
  </si>
  <si>
    <t>GARAGE FEES RECOVARABLE</t>
  </si>
  <si>
    <t>2251</t>
  </si>
  <si>
    <t>TRANSFER FEE RECOVARABLE</t>
  </si>
  <si>
    <t>0200</t>
  </si>
  <si>
    <t>20a</t>
  </si>
  <si>
    <t>REFUNDABLE SECURITY DEPOSITS</t>
  </si>
  <si>
    <t>0202</t>
  </si>
  <si>
    <t>STAFF LOANS AND ADVANCES</t>
  </si>
  <si>
    <t>1151</t>
  </si>
  <si>
    <t>TELEPHONE OVERCHARGES RECOVERABLE</t>
  </si>
  <si>
    <t>0187</t>
  </si>
  <si>
    <t>PROMOTION EXPENSES RECOVARABLE</t>
  </si>
  <si>
    <t>0952</t>
  </si>
  <si>
    <t>RECEIVABLE FROM DIALOG eZ CASH</t>
  </si>
  <si>
    <t>2066</t>
  </si>
  <si>
    <t>RENT INCOME RECOVERABLE</t>
  </si>
  <si>
    <t>0953</t>
  </si>
  <si>
    <t>REFUNDS ON CANCELLED INSURANCE POLICIES</t>
  </si>
  <si>
    <t>2136</t>
  </si>
  <si>
    <t>1248</t>
  </si>
  <si>
    <t>21a</t>
  </si>
  <si>
    <t>THREE WHEELER STOCK</t>
  </si>
  <si>
    <t>0185</t>
  </si>
  <si>
    <t>REPOSSESSED ASSETS - LEASING</t>
  </si>
  <si>
    <t>0158</t>
  </si>
  <si>
    <t>21b</t>
  </si>
  <si>
    <t>CURRENT ACCOUNT - DEHIATTAKANDIYA</t>
  </si>
  <si>
    <t>0160</t>
  </si>
  <si>
    <t>CURRENT ACCOUNT - GALLE</t>
  </si>
  <si>
    <t>0163</t>
  </si>
  <si>
    <t>CURRENT ACCOUNT - KURUNEGALA</t>
  </si>
  <si>
    <t>0172</t>
  </si>
  <si>
    <t>CURRENT ACCOUNT - RATNAPURA</t>
  </si>
  <si>
    <t>1266</t>
  </si>
  <si>
    <t>CASH SHORTAGE OR EXCESS - PAL ASELA (AM)</t>
  </si>
  <si>
    <t>1777</t>
  </si>
  <si>
    <t>UNIDENTIFIED DEBIT– C/A (PEOPLE'S) - 004-1-001-3-4105239</t>
  </si>
  <si>
    <t>1778</t>
  </si>
  <si>
    <t>UNIDENTIFIED DEBIT CURRENT ACCOUNT NO (COMM) – 1415607201</t>
  </si>
  <si>
    <t>2016</t>
  </si>
  <si>
    <t>CURRENT ACCOUNT - WELLAWAYA</t>
  </si>
  <si>
    <t>2222</t>
  </si>
  <si>
    <t>ESC RECOVERABLE</t>
  </si>
  <si>
    <t>2335</t>
  </si>
  <si>
    <t>WITHHOLDING TAX RECOVERABLE ON SAVINGS ACCOUNT</t>
  </si>
  <si>
    <t>0435</t>
  </si>
  <si>
    <t>CURRENT ACCOUNT - AMBALANTHOTA</t>
  </si>
  <si>
    <t>0197</t>
  </si>
  <si>
    <t>With Holding Tax Recoverable on GSEC</t>
  </si>
  <si>
    <t>0153</t>
  </si>
  <si>
    <t>CURRENT ACCOUNT - AMPARA</t>
  </si>
  <si>
    <t>0159</t>
  </si>
  <si>
    <t>CURRENT ACCOUNT - EMBILIPITIYA</t>
  </si>
  <si>
    <t>0168</t>
  </si>
  <si>
    <t>CURRENT ACCOUNT - NEGOMBO</t>
  </si>
  <si>
    <t>0171</t>
  </si>
  <si>
    <t>CURRENT ACCOUNT - PUTTALAM</t>
  </si>
  <si>
    <t>1218</t>
  </si>
  <si>
    <t>CURRENT ACCOUNT - PILIYANDALA</t>
  </si>
  <si>
    <t>1244</t>
  </si>
  <si>
    <t>CASH SHORTAGE OR EXCESS - D.G.L.L DEHIGAMPALA</t>
  </si>
  <si>
    <t>1824</t>
  </si>
  <si>
    <t>UNIDENTIFIED DEBIT PEOPLE'S BANK NARAHENPITA-119-1-001-0000-7018</t>
  </si>
  <si>
    <t>1197</t>
  </si>
  <si>
    <t>ADVANCE PAYMENT OF BULK PURCHASE-3W</t>
  </si>
  <si>
    <t>1923</t>
  </si>
  <si>
    <t>ADVANCE PAYMENT &amp; OTHER RECEIVABLE - LISVIN</t>
  </si>
  <si>
    <t>2299</t>
  </si>
  <si>
    <t>UNIDINTIFIED DEBIT- CURRENT ACCOUNT- 001210005923</t>
  </si>
  <si>
    <t>0155</t>
  </si>
  <si>
    <t>CURRENT ACCOUNT - BADULLA</t>
  </si>
  <si>
    <t>0166</t>
  </si>
  <si>
    <t>CURRENT ACCOUNT - MATARA</t>
  </si>
  <si>
    <t>0169</t>
  </si>
  <si>
    <t>CURRENT ACCOUNT - NUWARA ELIYA</t>
  </si>
  <si>
    <t>0170</t>
  </si>
  <si>
    <t>CURRENT ACCOUNT - POLONNARUWA</t>
  </si>
  <si>
    <t>1170</t>
  </si>
  <si>
    <t>CASH MISAPROPRIATION - HO (K.P.H.SILVA)</t>
  </si>
  <si>
    <t>1774</t>
  </si>
  <si>
    <t>UNIDENTIFIED DEBIT – CURRENT ACCOUNT NO (SAMPATH) – 001210005834</t>
  </si>
  <si>
    <t>1780</t>
  </si>
  <si>
    <t>UNIDENTIFIED DEBIT HNB-141</t>
  </si>
  <si>
    <t>2031</t>
  </si>
  <si>
    <t>UNIDENTIFIED DEBIT NTB - 006100022820</t>
  </si>
  <si>
    <t>2394</t>
  </si>
  <si>
    <t>WHT RECEIVABLE ON BUILDING RENT INCOME</t>
  </si>
  <si>
    <t>2336</t>
  </si>
  <si>
    <t>WITHHOLDING TAX RECOVERABLE ON FIXED DEPOSITS</t>
  </si>
  <si>
    <t>0157</t>
  </si>
  <si>
    <t>CURRENT ACCOUNT - DAMBULLA</t>
  </si>
  <si>
    <t>0165</t>
  </si>
  <si>
    <t>CURRENT ACCOUNT - MATHUGAMA</t>
  </si>
  <si>
    <t>1262</t>
  </si>
  <si>
    <t>CURRENT ACCOUNT - KEGALLE</t>
  </si>
  <si>
    <t>1169</t>
  </si>
  <si>
    <t>CASH MISAPROPRIATION - HO (R.Y.MADDUMAHEWA)</t>
  </si>
  <si>
    <t>1443</t>
  </si>
  <si>
    <t>PREPAID INSURANCE EXPENSES</t>
  </si>
  <si>
    <t>1367</t>
  </si>
  <si>
    <t>CURRENT ACCOUNT - BALANGODA</t>
  </si>
  <si>
    <t>1445</t>
  </si>
  <si>
    <t>DEFERRED EXPENSES</t>
  </si>
  <si>
    <t>1775</t>
  </si>
  <si>
    <t>UNIDENTIFIED DEBIT – CURRENT ACCOUNT NO (SAMPATH) – 001210005826</t>
  </si>
  <si>
    <t>1179</t>
  </si>
  <si>
    <t>CASH SHORTAGE OR EXCESS- P.V.R.P.A.B.ASMADALA</t>
  </si>
  <si>
    <t>1312</t>
  </si>
  <si>
    <t>CURRENT ACCOUNT - HQ (BATTARAMULLA)</t>
  </si>
  <si>
    <t>0431</t>
  </si>
  <si>
    <t>CURRENT ACCOUNT - KALUTHARA</t>
  </si>
  <si>
    <t>0433</t>
  </si>
  <si>
    <t>VAT RECOVERABLE</t>
  </si>
  <si>
    <t>0196</t>
  </si>
  <si>
    <t>ECONOMIC SERVICE CHARGES RECOVARABLE</t>
  </si>
  <si>
    <t>0198</t>
  </si>
  <si>
    <t>RENT DEPOSITS</t>
  </si>
  <si>
    <t>0161</t>
  </si>
  <si>
    <t>CURRENT ACCOUNT - HEAD OFFICE</t>
  </si>
  <si>
    <t>0162</t>
  </si>
  <si>
    <t>CURRENT ACCOUNT - KANDY</t>
  </si>
  <si>
    <t>0164</t>
  </si>
  <si>
    <t>CURRENT ACCOUNT - MADAPATHA</t>
  </si>
  <si>
    <t>0173</t>
  </si>
  <si>
    <t>CURRENT ACCOUNT - TISSAMAHARAMA</t>
  </si>
  <si>
    <t>0174</t>
  </si>
  <si>
    <t>CURRENT ACCOUNT - YAKKALA</t>
  </si>
  <si>
    <t>1153</t>
  </si>
  <si>
    <t>CURRENT ACCOUNT - BATTICALOA</t>
  </si>
  <si>
    <t>1171</t>
  </si>
  <si>
    <t>RECEIPT CONFIRMATION SUSPENSE</t>
  </si>
  <si>
    <t>1858</t>
  </si>
  <si>
    <t>CRIB CHARGES PAYABLE</t>
  </si>
  <si>
    <t>1400</t>
  </si>
  <si>
    <t>WHT RECOVERABLE ON COMMERCIAL PAPERS</t>
  </si>
  <si>
    <t>2112</t>
  </si>
  <si>
    <t>CASH SHORT IN EASY PAY MACHINE</t>
  </si>
  <si>
    <t>0201</t>
  </si>
  <si>
    <t>S.S.P. CORPORATE SERVICES LTD.</t>
  </si>
  <si>
    <t>0167</t>
  </si>
  <si>
    <t>CURRENT ACCOUNT - MONARAGALA</t>
  </si>
  <si>
    <t>1482</t>
  </si>
  <si>
    <t>CURRENT ACCOUNT - DENIYAYA BRANCH</t>
  </si>
  <si>
    <t>1694</t>
  </si>
  <si>
    <t>WHT RECOVERABLE ON LOANS</t>
  </si>
  <si>
    <t>1776</t>
  </si>
  <si>
    <t>UNIDENTIFIED DEBIT – CURRENT ACCOUNT NO (SCB) - 01-3671127-01</t>
  </si>
  <si>
    <t>1416</t>
  </si>
  <si>
    <t>INTEREST RECOVERABLE FROM BANKS</t>
  </si>
  <si>
    <t>2098</t>
  </si>
  <si>
    <t>OTHER CHARGES PAYABLE-COMMERCAIL CREDIT</t>
  </si>
  <si>
    <t>0465</t>
  </si>
  <si>
    <t>HIRING/RENT INCOME RECEIVABLE</t>
  </si>
  <si>
    <t>0406</t>
  </si>
  <si>
    <t>CASH MISAPPROPRIATION</t>
  </si>
  <si>
    <t>0154</t>
  </si>
  <si>
    <t>CURRENT ACCOUNT - ANURADHAPURA</t>
  </si>
  <si>
    <t>0457</t>
  </si>
  <si>
    <t>CURRENT ACCOUNT - BATTARAMULLA</t>
  </si>
  <si>
    <t>1150</t>
  </si>
  <si>
    <t>CASH SHORTAGE OR EXCESS - R.M.R.L.RUKSHAN (AM)</t>
  </si>
  <si>
    <t>0954</t>
  </si>
  <si>
    <t>PARKING CHARGES RECOVERABLE</t>
  </si>
  <si>
    <t>1219</t>
  </si>
  <si>
    <t>CURRENT ACCOUNT - TRINCOMALEE</t>
  </si>
  <si>
    <t>0955</t>
  </si>
  <si>
    <t>CASH SHORTAGE OR EXCESS/M.K.P.I.KUMARA</t>
  </si>
  <si>
    <t>1314</t>
  </si>
  <si>
    <t>CURRENT ACCOUNT - JAFFNA</t>
  </si>
  <si>
    <t>2250</t>
  </si>
  <si>
    <t>SALE PROCEED RECEIVABLE FROM FIXED ASSETS SALE</t>
  </si>
  <si>
    <t>2404</t>
  </si>
  <si>
    <t>27e</t>
  </si>
  <si>
    <t>ACCURED EXPENSE MERGE LOCATION - DPMC (PVT) LTD</t>
  </si>
  <si>
    <t>0156</t>
  </si>
  <si>
    <t>CURRENT ACCOUNT - CHILAW</t>
  </si>
  <si>
    <t>1253</t>
  </si>
  <si>
    <t>CASH SHORTAGE OR EXCESS - D.M.L.J.BANDARA (PL)</t>
  </si>
  <si>
    <t>1194</t>
  </si>
  <si>
    <t>LOSS ON ERRORS</t>
  </si>
  <si>
    <t>1259</t>
  </si>
  <si>
    <t>CURRENT ACCOUNT - VAUNIYA</t>
  </si>
  <si>
    <t>1838</t>
  </si>
  <si>
    <t>EXPENSES RECOVERABLE FROM SPORT CLUB</t>
  </si>
  <si>
    <t>1949</t>
  </si>
  <si>
    <t>INIDENTIFIED DEBIT-SAMPATH SAVING-941</t>
  </si>
  <si>
    <t>2073</t>
  </si>
  <si>
    <t>22.1c</t>
  </si>
  <si>
    <t>FAIRE VALUE GAIN OR LOSS ON INVESTMENT PROPERTY</t>
  </si>
  <si>
    <t>2411</t>
  </si>
  <si>
    <t>27.2a</t>
  </si>
  <si>
    <t>INTER COMPANY PAYABLE - DPHPL</t>
  </si>
  <si>
    <t>2414</t>
  </si>
  <si>
    <t>27.2b</t>
  </si>
  <si>
    <t>INTER COMPANY PAYABLE - DPMCAHPL</t>
  </si>
  <si>
    <t>2405</t>
  </si>
  <si>
    <t>27.2c</t>
  </si>
  <si>
    <t>INTER COMPANY PAYABLE -DPMCPL</t>
  </si>
  <si>
    <t>2415</t>
  </si>
  <si>
    <t>27.2e</t>
  </si>
  <si>
    <t>INTER COMPANY PAYABLE - DPRL</t>
  </si>
  <si>
    <t>2429</t>
  </si>
  <si>
    <t>27.2f</t>
  </si>
  <si>
    <t>INTER COMPANY PAYABLE - DP INFOR TECH</t>
  </si>
  <si>
    <t>2422</t>
  </si>
  <si>
    <t>27.2g</t>
  </si>
  <si>
    <t>INTER COMPANY PAYABLE - DPA</t>
  </si>
  <si>
    <t>2413</t>
  </si>
  <si>
    <t>27.2h</t>
  </si>
  <si>
    <t>INTER COMPANY PAYABLE - DPL</t>
  </si>
  <si>
    <t>2407</t>
  </si>
  <si>
    <t>27.2i</t>
  </si>
  <si>
    <t>INTER COMPANY PAYABLE - ACSPL</t>
  </si>
  <si>
    <t>2406</t>
  </si>
  <si>
    <t>27.2j</t>
  </si>
  <si>
    <t>INTER COMPANY PAYABLE - ACPL</t>
  </si>
  <si>
    <t>2409</t>
  </si>
  <si>
    <t>INTER COMPANY PAYABLE - ASPL</t>
  </si>
  <si>
    <t>0249</t>
  </si>
  <si>
    <t>27a</t>
  </si>
  <si>
    <t>LEASE CREDITORS</t>
  </si>
  <si>
    <t>0416</t>
  </si>
  <si>
    <t>27b</t>
  </si>
  <si>
    <t>ADVANCE RENTAL COLLECTED ON ARREARS FACILITIES</t>
  </si>
  <si>
    <t>1756</t>
  </si>
  <si>
    <t>UNIDENTIFIED DEPOSIT-HNB 141</t>
  </si>
  <si>
    <t>1825</t>
  </si>
  <si>
    <t>UNIDENTIFIED DEPOSIT- PEOPLE'S BANK NARAHENPITA-119-1-001-0000-7018</t>
  </si>
  <si>
    <t>2100</t>
  </si>
  <si>
    <t>OVERPAYMENT-COMMERCAIL CREDIT</t>
  </si>
  <si>
    <t>1979</t>
  </si>
  <si>
    <t>OVERPAYMENT-PLADGE LOAN</t>
  </si>
  <si>
    <t>0241</t>
  </si>
  <si>
    <t>RECEIPT SUSPENSE - LEASE</t>
  </si>
  <si>
    <t>0450</t>
  </si>
  <si>
    <t>TRADE FINANCE - SUSPENSE</t>
  </si>
  <si>
    <t>1980</t>
  </si>
  <si>
    <t>OVERPAYMENT-REVOLVING LOAN</t>
  </si>
  <si>
    <t>0409</t>
  </si>
  <si>
    <t>TRANSFER CREDIT-LEASE DEBTORS LEGAL</t>
  </si>
  <si>
    <t>0436</t>
  </si>
  <si>
    <t>RECEIPTS IN SUSPENSE - UNIDENTIFIED</t>
  </si>
  <si>
    <t>1362</t>
  </si>
  <si>
    <t>LEASE ASSET DISPOSAL ACCOUNT</t>
  </si>
  <si>
    <t>1772</t>
  </si>
  <si>
    <t>UNIDENTIFIED DEPOSIT – CURRENT ACCOUNT NO (SCB) - 01-3671127-01</t>
  </si>
  <si>
    <t>1770</t>
  </si>
  <si>
    <t>UNIDENTIFIED DEPOSIT – CURRENT ACCOUNT NO (SAMPATH) – 001210005834</t>
  </si>
  <si>
    <t>2323</t>
  </si>
  <si>
    <t>UN IDENTIFIED DEPOSIT - CURRENT ACCOUNT NO(BOC) - 0081267250</t>
  </si>
  <si>
    <t>2164</t>
  </si>
  <si>
    <t>UNIDINTIFIED DEPOSIT CURRENT A/C-HNB-003010510426</t>
  </si>
  <si>
    <t>0212</t>
  </si>
  <si>
    <t>OVERPAYMENTS - LEASE</t>
  </si>
  <si>
    <t>0213</t>
  </si>
  <si>
    <t>OVERPAYMENTS - HIRE PURCHASE</t>
  </si>
  <si>
    <t>1463</t>
  </si>
  <si>
    <t>OVERPAYMENTS - SME</t>
  </si>
  <si>
    <t>1550</t>
  </si>
  <si>
    <t>UNIDENTIFIED DEPOSIT - SAMPATH BANK A/C NO. 001210005923</t>
  </si>
  <si>
    <t>1618</t>
  </si>
  <si>
    <t>UNIDENTIFIED DEPOSIT - PEOPLES BANK 002</t>
  </si>
  <si>
    <t>0216</t>
  </si>
  <si>
    <t>OVERPAYMENTS -DEALER REFINANCE</t>
  </si>
  <si>
    <t>1899</t>
  </si>
  <si>
    <t>UNIDENTIFIED DEPOSIT PEOPLE'S BANK 001- 004-1-001-3-4105239</t>
  </si>
  <si>
    <t>1476</t>
  </si>
  <si>
    <t>LOAN INSTALMENTS IN ARREARS - DF -NEW</t>
  </si>
  <si>
    <t>2266</t>
  </si>
  <si>
    <t>PROVISONAL CUSTOMER ADVANCES</t>
  </si>
  <si>
    <t>0214</t>
  </si>
  <si>
    <t>OVERPAYMENTS - LOAN</t>
  </si>
  <si>
    <t>0215</t>
  </si>
  <si>
    <t>OVERPAYMENTS -DEALER FINANCE</t>
  </si>
  <si>
    <t>0260</t>
  </si>
  <si>
    <t>RESIDUAL DEPOSIT</t>
  </si>
  <si>
    <t>1355</t>
  </si>
  <si>
    <t>VEHICLE TRANSFER FEES CONTROL ACCOUNT</t>
  </si>
  <si>
    <t>1693</t>
  </si>
  <si>
    <t>UNIDENTIFIED DEPOSIT COM-BANK -1415607201</t>
  </si>
  <si>
    <t>1192</t>
  </si>
  <si>
    <t>UNIDENTIFIED BANK DEPOSIT</t>
  </si>
  <si>
    <t>2158</t>
  </si>
  <si>
    <t>2148</t>
  </si>
  <si>
    <t>OVERPAYMENT REFUND PENDING DISBURSED</t>
  </si>
  <si>
    <t>2435</t>
  </si>
  <si>
    <t>USED VEHICLE TRANSFER FEE PAYABLE</t>
  </si>
  <si>
    <t>2346</t>
  </si>
  <si>
    <t>UNIDENTIFIED DEPOSIT-COMMERCAIL -202</t>
  </si>
  <si>
    <t>0217</t>
  </si>
  <si>
    <t>OVERPAYMENTS -TRADE FINANCE</t>
  </si>
  <si>
    <t>2563</t>
  </si>
  <si>
    <t>UNIDENTIFIED DEPOSITS - CARGILLS BANK</t>
  </si>
  <si>
    <t>1935</t>
  </si>
  <si>
    <t>27c</t>
  </si>
  <si>
    <t>LEASE RIGHT TO USE LIABILITY</t>
  </si>
  <si>
    <t>0244</t>
  </si>
  <si>
    <t>27d</t>
  </si>
  <si>
    <t>ADVERTISING &amp; PROMOTION EXPENSES PAYABLE</t>
  </si>
  <si>
    <t>0464</t>
  </si>
  <si>
    <t>MANAGEMENT FEES PAYABLE</t>
  </si>
  <si>
    <t>1797</t>
  </si>
  <si>
    <t>PAYABLE OF MEMBER'S CONTRIBUTION TO SPORTS CLUB</t>
  </si>
  <si>
    <t>1771</t>
  </si>
  <si>
    <t>SLIP RETURN PAYABLE – CURRENT ACCOUNT NO (SAMPATH) - 001210005826</t>
  </si>
  <si>
    <t>2076</t>
  </si>
  <si>
    <t>INTRODUCER COMMISSION COLLECTED FROM CLIENT</t>
  </si>
  <si>
    <t>0253</t>
  </si>
  <si>
    <t>RENT PAYABLE</t>
  </si>
  <si>
    <t>0257</t>
  </si>
  <si>
    <t>RETENTION PAYABLE FOR INVESTMENT IN LISVIN</t>
  </si>
  <si>
    <t>2226</t>
  </si>
  <si>
    <t>TRADE CREDITOR UNPRESENTED-SCB</t>
  </si>
  <si>
    <t>2218</t>
  </si>
  <si>
    <t>JANITORIAL CHARGES-PAYABLE</t>
  </si>
  <si>
    <t>2253</t>
  </si>
  <si>
    <t>VEHICLE REGISTRATION FEES PAYABLE</t>
  </si>
  <si>
    <t>0255</t>
  </si>
  <si>
    <t>SEIZING CHARGES PAYABLE</t>
  </si>
  <si>
    <t>1983</t>
  </si>
  <si>
    <t>OTHER CHARGES PAYABLE-LOAN</t>
  </si>
  <si>
    <t>0243</t>
  </si>
  <si>
    <t>AUDIT FEES PAYABLE</t>
  </si>
  <si>
    <t>0268</t>
  </si>
  <si>
    <t>BANK GUARANTEE DEPOSITS</t>
  </si>
  <si>
    <t>0252</t>
  </si>
  <si>
    <t>R.M.V CHARGES PAYABLE</t>
  </si>
  <si>
    <t>1468</t>
  </si>
  <si>
    <t>DIVIDEND PAYABLE</t>
  </si>
  <si>
    <t>1934</t>
  </si>
  <si>
    <t>MOTOR VEHICLE LEASE RENTALS PAYABLE</t>
  </si>
  <si>
    <t>0425</t>
  </si>
  <si>
    <t>GIFT ITEM CHARGES PAYABLE</t>
  </si>
  <si>
    <t>0186</t>
  </si>
  <si>
    <t>REPOSSESSED ASSETS - HIRE PURCHASE</t>
  </si>
  <si>
    <t>0245</t>
  </si>
  <si>
    <t>GARAGE FEES PAYABLE</t>
  </si>
  <si>
    <t>1190</t>
  </si>
  <si>
    <t>TRANSPORT CHARGES PAYABLE</t>
  </si>
  <si>
    <t>1249</t>
  </si>
  <si>
    <t>TRADE CREDITORS - UNPRESENTED CHEQUES</t>
  </si>
  <si>
    <t>1798</t>
  </si>
  <si>
    <t>EMPLOYEE FACILITY DEDUCTION PAYABLE</t>
  </si>
  <si>
    <t>0250</t>
  </si>
  <si>
    <t>LEGAL FEES PAYABLE</t>
  </si>
  <si>
    <t>0256</t>
  </si>
  <si>
    <t>SUNDRY CREDITORS</t>
  </si>
  <si>
    <t>0272</t>
  </si>
  <si>
    <t>OPEN ARC SYSTEMS MANAGEMENT (PVT) LTD.</t>
  </si>
  <si>
    <t>0258</t>
  </si>
  <si>
    <t>WATER CHARGES PAYABLE</t>
  </si>
  <si>
    <t>0254</t>
  </si>
  <si>
    <t>SALARIES PAYABLE</t>
  </si>
  <si>
    <t>0259</t>
  </si>
  <si>
    <t>ELECTRICITY PAYABLE</t>
  </si>
  <si>
    <t>0261</t>
  </si>
  <si>
    <t>SECURITY DEPOSITS</t>
  </si>
  <si>
    <t>0251</t>
  </si>
  <si>
    <t>OTHER CHARGES PAYABLE</t>
  </si>
  <si>
    <t>1460</t>
  </si>
  <si>
    <t>FIXED ASSETS CREDITORS</t>
  </si>
  <si>
    <t>1401</t>
  </si>
  <si>
    <t>ACCRUED INSURANCE EXPENSES</t>
  </si>
  <si>
    <t>0247</t>
  </si>
  <si>
    <t>INSURANCE PAYABLE</t>
  </si>
  <si>
    <t>1385</t>
  </si>
  <si>
    <t>MSL CONTRA ACCOUNT</t>
  </si>
  <si>
    <t>2120</t>
  </si>
  <si>
    <t>TRADE CREDITOR UNPRESENTED-COM (202)</t>
  </si>
  <si>
    <t>2155</t>
  </si>
  <si>
    <t>OTHER CHARGES PAYABLE-ASSET DRAFT</t>
  </si>
  <si>
    <t>1674</t>
  </si>
  <si>
    <t>28a</t>
  </si>
  <si>
    <t>PROVISION FOR GUARANTEE FEE</t>
  </si>
  <si>
    <t>0396</t>
  </si>
  <si>
    <t>28b</t>
  </si>
  <si>
    <t>E.P.F PAYABLE</t>
  </si>
  <si>
    <t>1937</t>
  </si>
  <si>
    <t>VAT SURCHARGES PAYABLE</t>
  </si>
  <si>
    <t>0263</t>
  </si>
  <si>
    <t>VAT CONTROL</t>
  </si>
  <si>
    <t>0265</t>
  </si>
  <si>
    <t>STAMP DUTY PAYABLE</t>
  </si>
  <si>
    <t>2143</t>
  </si>
  <si>
    <t>2351</t>
  </si>
  <si>
    <t>WHT PAYABLE ON SPECEFIED FEE</t>
  </si>
  <si>
    <t>0427</t>
  </si>
  <si>
    <t>VAT ON FINANCIAL SERVICE A/C PAYABLE</t>
  </si>
  <si>
    <t>1669</t>
  </si>
  <si>
    <t>NBT PAYABLE</t>
  </si>
  <si>
    <t>0262</t>
  </si>
  <si>
    <t>ESC PAYABLE</t>
  </si>
  <si>
    <t>1546</t>
  </si>
  <si>
    <t>SEMI LUXURY TAX PAYABLE</t>
  </si>
  <si>
    <t>2355</t>
  </si>
  <si>
    <t>WITH HOLDING TAX PAYABLE</t>
  </si>
  <si>
    <t>2350</t>
  </si>
  <si>
    <t>WHT PAYABLE ON RENT EXPENSE</t>
  </si>
  <si>
    <t>2263</t>
  </si>
  <si>
    <t>DIVIDEND TAX PAYABLE</t>
  </si>
  <si>
    <t>0397</t>
  </si>
  <si>
    <t>E.T.F PAYABLE</t>
  </si>
  <si>
    <t>0242</t>
  </si>
  <si>
    <t>VAT SUSPENCE</t>
  </si>
  <si>
    <t>1823</t>
  </si>
  <si>
    <t>PAYE TAX PAYABLE</t>
  </si>
  <si>
    <t>0266</t>
  </si>
  <si>
    <t>1148</t>
  </si>
  <si>
    <t>STAMP DUTY PAYABLE - SME</t>
  </si>
  <si>
    <t>0443</t>
  </si>
  <si>
    <t>POSTING SUSPENSE</t>
  </si>
  <si>
    <t>0394</t>
  </si>
  <si>
    <t>ADVANCES</t>
  </si>
  <si>
    <t>0460</t>
  </si>
  <si>
    <t>CASH MISAPPROPRIATION - HO (D.D.C.DANGAMPALA)</t>
  </si>
  <si>
    <t>1908</t>
  </si>
  <si>
    <t>SALARY DEDUCTION FOR INCOME FUND</t>
  </si>
  <si>
    <t>0463</t>
  </si>
  <si>
    <t>CASH SHORTAGE OR EXCESS/A.V.JAYAWARDENA</t>
  </si>
  <si>
    <t>1330</t>
  </si>
  <si>
    <t>PROVISION FOR BONUS</t>
  </si>
  <si>
    <t>1554</t>
  </si>
  <si>
    <t>EMPLOYEES DEATH DONATION FUND</t>
  </si>
  <si>
    <t>1731</t>
  </si>
  <si>
    <t>Cash Misappropriation Account</t>
  </si>
  <si>
    <t>2403</t>
  </si>
  <si>
    <t>ACCURED EXPENSE CONTROL - DPMC LOCATION</t>
  </si>
  <si>
    <t>2091</t>
  </si>
  <si>
    <t>30a</t>
  </si>
  <si>
    <t>DIFFERED TAX TO OCI FROM GRATIUTY PROVISION</t>
  </si>
  <si>
    <t>0246</t>
  </si>
  <si>
    <t>31a</t>
  </si>
  <si>
    <t>GRATUITY PAYABLE</t>
  </si>
  <si>
    <t>0011</t>
  </si>
  <si>
    <t>5.1.1a</t>
  </si>
  <si>
    <t>EARNED INCOME-LEASING - P</t>
  </si>
  <si>
    <t>1157</t>
  </si>
  <si>
    <t>INTEREST INCOME ON MORATORIUM DEBTOR - LEASE</t>
  </si>
  <si>
    <t>1672</t>
  </si>
  <si>
    <t>5.1.1b</t>
  </si>
  <si>
    <t>DEFERRED PROMOTION EXPENSES</t>
  </si>
  <si>
    <t>0015</t>
  </si>
  <si>
    <t>5.1b</t>
  </si>
  <si>
    <t>INTEREST RECEIVED ON CASH BASIS - HP</t>
  </si>
  <si>
    <t>0014</t>
  </si>
  <si>
    <t>EARNED INCOME-HIRE PURCHASE-P</t>
  </si>
  <si>
    <t>1204</t>
  </si>
  <si>
    <t>5.1c</t>
  </si>
  <si>
    <t>EARNED INCOME - SME LOAN</t>
  </si>
  <si>
    <t>1978</t>
  </si>
  <si>
    <t>EARNED INCOME-INVOICE DICOUNTING</t>
  </si>
  <si>
    <t>2156</t>
  </si>
  <si>
    <t>2096</t>
  </si>
  <si>
    <t>EARNED INCOME-COMMERCAIL CREDIT</t>
  </si>
  <si>
    <t>0025</t>
  </si>
  <si>
    <t>EARNED INCOME - DRF</t>
  </si>
  <si>
    <t>0023</t>
  </si>
  <si>
    <t>INTEREST INCOME ON MORATORIUM DEBTOR - LOAN</t>
  </si>
  <si>
    <t>0026</t>
  </si>
  <si>
    <t>Earned Income Pledge Loan</t>
  </si>
  <si>
    <t>0452</t>
  </si>
  <si>
    <t>EARNED INCOME - SPARE PARTS</t>
  </si>
  <si>
    <t>1974</t>
  </si>
  <si>
    <t>EARNED INCOME-REVOLVIN</t>
  </si>
  <si>
    <t>1477</t>
  </si>
  <si>
    <t>EARNED INCOME - DF - NEW</t>
  </si>
  <si>
    <t>1864</t>
  </si>
  <si>
    <t>5.1d</t>
  </si>
  <si>
    <t>MARGINE TRADING INCOME</t>
  </si>
  <si>
    <t>2075</t>
  </si>
  <si>
    <t>MARGINE TRADING EXPENSES</t>
  </si>
  <si>
    <t>0028</t>
  </si>
  <si>
    <t>5.1e</t>
  </si>
  <si>
    <t>DEFAULT INTEREST - PRAGATHI</t>
  </si>
  <si>
    <t>2014</t>
  </si>
  <si>
    <t>DEFAULT INTEREST- REVOLVING</t>
  </si>
  <si>
    <t>2013</t>
  </si>
  <si>
    <t>DEFAULT INTEREST- PLADGE LOAN</t>
  </si>
  <si>
    <t>0024</t>
  </si>
  <si>
    <t>DEFAULT INTEREST - LOAN</t>
  </si>
  <si>
    <t>0013</t>
  </si>
  <si>
    <t>DEFAULT INTEREST - LEASE</t>
  </si>
  <si>
    <t>0016</t>
  </si>
  <si>
    <t>DEFAULT INTEREST - HP</t>
  </si>
  <si>
    <t>1390</t>
  </si>
  <si>
    <t>DEFAULT INTEREST - SPARE PARTS</t>
  </si>
  <si>
    <t>0027</t>
  </si>
  <si>
    <t>DEFAULT INTEREST - TF</t>
  </si>
  <si>
    <t>1480</t>
  </si>
  <si>
    <t>DEFAULT INTEREST - DF - NEW</t>
  </si>
  <si>
    <t>1531</t>
  </si>
  <si>
    <t>DEFAULT INTEREST - SME</t>
  </si>
  <si>
    <t>2095</t>
  </si>
  <si>
    <t>DEFAULT INTEREST-COMMERCAIL CREDIT</t>
  </si>
  <si>
    <t>2159</t>
  </si>
  <si>
    <t>0453</t>
  </si>
  <si>
    <t>1159</t>
  </si>
  <si>
    <t>DEFAULT INTEREST - KALYANA</t>
  </si>
  <si>
    <t>2015</t>
  </si>
  <si>
    <t>DEFAULT INTEREST- INVOICE DISCOUNTING</t>
  </si>
  <si>
    <t>0033</t>
  </si>
  <si>
    <t>5.1f</t>
  </si>
  <si>
    <t>INVESTMENT INCOME ON SAVING ACCOUNTS</t>
  </si>
  <si>
    <t>2089</t>
  </si>
  <si>
    <t>5.1g</t>
  </si>
  <si>
    <t>INVESTMENT INCOME ON FIXED DEPOSIT</t>
  </si>
  <si>
    <t>2457</t>
  </si>
  <si>
    <t>REPO INTEREST INCOME ACCOUNT (T)</t>
  </si>
  <si>
    <t>2088</t>
  </si>
  <si>
    <t>5.1h</t>
  </si>
  <si>
    <t>INVESTMENT INCOME ON TREASURY BOND</t>
  </si>
  <si>
    <t>2087</t>
  </si>
  <si>
    <t>INVESTMENT INCOME ON TREASURY BILLS</t>
  </si>
  <si>
    <t>2471</t>
  </si>
  <si>
    <t>FVOCI - SECURITIES INCOME ACCOUNT (T)</t>
  </si>
  <si>
    <t>0115</t>
  </si>
  <si>
    <t>6a</t>
  </si>
  <si>
    <t>INTEREST ON PROMISSORY NOTES / COMMERCIAL PAPERS</t>
  </si>
  <si>
    <t>2486</t>
  </si>
  <si>
    <t>REPO INTEREST EXPENSE ACCOUNT</t>
  </si>
  <si>
    <t>2083</t>
  </si>
  <si>
    <t>6b</t>
  </si>
  <si>
    <t>INTEREST EXPENSE ON SECURITIZATIONS</t>
  </si>
  <si>
    <t>0112</t>
  </si>
  <si>
    <t>INTEREST ON BANK LOANS</t>
  </si>
  <si>
    <t>2464</t>
  </si>
  <si>
    <t>6c</t>
  </si>
  <si>
    <t>EXPENSE ON FACILITY ISSUES  (T)</t>
  </si>
  <si>
    <t>0113</t>
  </si>
  <si>
    <t>INTEREST ON INTERCOMPANY BORROWINGS</t>
  </si>
  <si>
    <t>2484</t>
  </si>
  <si>
    <t>6d</t>
  </si>
  <si>
    <t>OVERDRAFT INTEREST - SCB</t>
  </si>
  <si>
    <t>1673</t>
  </si>
  <si>
    <t>GUARANTEE FEE EXPENSES</t>
  </si>
  <si>
    <t>0116</t>
  </si>
  <si>
    <t>OVERDRAFT INTEREST - SAMPATH BANK</t>
  </si>
  <si>
    <t>0117</t>
  </si>
  <si>
    <t>OVERDRAFT INTEREST - HNB</t>
  </si>
  <si>
    <t>2272</t>
  </si>
  <si>
    <t>OVERDRAFT INTEREST-COMMERCAIL BANK</t>
  </si>
  <si>
    <t>2535</t>
  </si>
  <si>
    <t>OVERDRAFT INTEREST - DFCC-007001014689</t>
  </si>
  <si>
    <t>0035</t>
  </si>
  <si>
    <t>7a</t>
  </si>
  <si>
    <t>COMMISSION ON GURANTEES</t>
  </si>
  <si>
    <t>0020</t>
  </si>
  <si>
    <t>SERVICE CHARGES - HP</t>
  </si>
  <si>
    <t>1201</t>
  </si>
  <si>
    <t>SERVICE CHARGES - SME</t>
  </si>
  <si>
    <t>2103</t>
  </si>
  <si>
    <t>SERVICE CHARGE-COMMERCAIL CREDIT</t>
  </si>
  <si>
    <t>0017</t>
  </si>
  <si>
    <t>SERVICE CHARGES - LEASE</t>
  </si>
  <si>
    <t>2402</t>
  </si>
  <si>
    <t>CHARGES INCOME TRADE FINANCE</t>
  </si>
  <si>
    <t>0424</t>
  </si>
  <si>
    <t>EXTRA SERVICE CHARGES INCOME</t>
  </si>
  <si>
    <t>2267</t>
  </si>
  <si>
    <t>SERVICE CHARGE INCOME-FACTORING</t>
  </si>
  <si>
    <t>2268</t>
  </si>
  <si>
    <t>DOCUMENTATION FEE INCOME-FACTORING</t>
  </si>
  <si>
    <t>2152</t>
  </si>
  <si>
    <t>1209</t>
  </si>
  <si>
    <t>SERVICE CHARGES - TF</t>
  </si>
  <si>
    <t>2396</t>
  </si>
  <si>
    <t>TRADE FINANCE LC COMMISSION INCOME</t>
  </si>
  <si>
    <t>0021</t>
  </si>
  <si>
    <t>7b</t>
  </si>
  <si>
    <t>TRANSFER FEE - HP</t>
  </si>
  <si>
    <t>0018</t>
  </si>
  <si>
    <t>TRANSFER FEE - LEASE</t>
  </si>
  <si>
    <t>0031</t>
  </si>
  <si>
    <t>8a</t>
  </si>
  <si>
    <t>DIVIDENDS INCOME</t>
  </si>
  <si>
    <t>1380</t>
  </si>
  <si>
    <t>8b</t>
  </si>
  <si>
    <t>DISPOSAL OF FURNITURE &amp; FITTINGS</t>
  </si>
  <si>
    <t>0414</t>
  </si>
  <si>
    <t>DISPOSAL OF MOTOR VEHICLES</t>
  </si>
  <si>
    <t>1316</t>
  </si>
  <si>
    <t>DISPOSAL OF OFFICE EQUIPMENTS</t>
  </si>
  <si>
    <t>1320</t>
  </si>
  <si>
    <t>DISPOSAL OF LEASE HOLD IMPROVEMENT</t>
  </si>
  <si>
    <t>0032</t>
  </si>
  <si>
    <t>8c</t>
  </si>
  <si>
    <t>HIRING INCOME</t>
  </si>
  <si>
    <t>1940</t>
  </si>
  <si>
    <t>BUILDING RENT INCOME</t>
  </si>
  <si>
    <t>1217</t>
  </si>
  <si>
    <t>GARAGE INCOME</t>
  </si>
  <si>
    <t>2072</t>
  </si>
  <si>
    <t>8d</t>
  </si>
  <si>
    <t>DOCUMENT CHARGES FOR CANCEL AGREEMENT</t>
  </si>
  <si>
    <t>2269</t>
  </si>
  <si>
    <t>CHEQUE RETURN FEE INCOME-FACTORING</t>
  </si>
  <si>
    <t>2162</t>
  </si>
  <si>
    <t>DUPLICATE DELETION CHARGES</t>
  </si>
  <si>
    <t>1481</t>
  </si>
  <si>
    <t>OTHER INCOME - DF- NEW</t>
  </si>
  <si>
    <t>0030</t>
  </si>
  <si>
    <t>CHEQUE RETURN CHARGES</t>
  </si>
  <si>
    <t>0036</t>
  </si>
  <si>
    <t>OTHER INCOME</t>
  </si>
  <si>
    <t>1160</t>
  </si>
  <si>
    <t>OTHER INCOME - KALYANA</t>
  </si>
  <si>
    <t>0034</t>
  </si>
  <si>
    <t>SUNDRY INCOME</t>
  </si>
  <si>
    <t>1473</t>
  </si>
  <si>
    <t>TENDER FEE INCOME</t>
  </si>
  <si>
    <t>0292</t>
  </si>
  <si>
    <t>E1</t>
  </si>
  <si>
    <t>DIVIDENDS PAID</t>
  </si>
  <si>
    <t>2466</t>
  </si>
  <si>
    <t>E2</t>
  </si>
  <si>
    <t>FVOCI - MARK TO MARKET GAINS LOSSES PROVISION (T)</t>
  </si>
  <si>
    <t>0006</t>
  </si>
  <si>
    <t>Eo</t>
  </si>
  <si>
    <t>ACCUMULATED PROFITS</t>
  </si>
  <si>
    <t>0007</t>
  </si>
  <si>
    <t>RESERVE FUND</t>
  </si>
  <si>
    <t>0003</t>
  </si>
  <si>
    <t>CURRENT ACCOUNT NO (HNB) - 003010145141</t>
  </si>
  <si>
    <t>1173</t>
  </si>
  <si>
    <t>CURRENT ACCOUNT NO (SAMPATH) - 001210005826</t>
  </si>
  <si>
    <t>1172</t>
  </si>
  <si>
    <t>CURRENT ACCOUNT NO (SAMPATH) - 001210005834 DTEX</t>
  </si>
  <si>
    <t>0000</t>
  </si>
  <si>
    <t>CURRENT ACCOUNT NO (COMM) - 1415607201</t>
  </si>
  <si>
    <t>0010</t>
  </si>
  <si>
    <t>CURRENT ACCOUNT NO (SCB) - 01-3671127-01</t>
  </si>
  <si>
    <t>2528</t>
  </si>
  <si>
    <t>CURRENT A/C DFCC 007001014689</t>
  </si>
  <si>
    <t>0234</t>
  </si>
  <si>
    <t>DP CAPITAL MANAGEMENT (PVT) LTD.</t>
  </si>
  <si>
    <t>1920</t>
  </si>
  <si>
    <t>COST OF CONTROL (AMALAGAMATION-LISVIN)</t>
  </si>
  <si>
    <t>1556</t>
  </si>
  <si>
    <t>2228</t>
  </si>
  <si>
    <t>INTEREST RECEIVABLE ON REPO INVESTMENT</t>
  </si>
  <si>
    <t>2458</t>
  </si>
  <si>
    <t>COUPON INTEREST ON SECURITY ISSUES FINANCE FACILITIES</t>
  </si>
  <si>
    <t>2472</t>
  </si>
  <si>
    <t>SECURITIES INCOME ACCOUNT (T)</t>
  </si>
  <si>
    <t>2478</t>
  </si>
  <si>
    <t>SECURITIES REVALUATION (T)</t>
  </si>
  <si>
    <t>2348</t>
  </si>
  <si>
    <t>GOODWILL WRITE-OFF</t>
  </si>
  <si>
    <t>2453</t>
  </si>
  <si>
    <t>PAYMENT SUSPENSE - DEALS ACCOUNT (T)</t>
  </si>
  <si>
    <t>1442</t>
  </si>
  <si>
    <t>PROVISION FOR BAD DEBTS - CASH MISAPPROPRIATION</t>
  </si>
  <si>
    <t>1671</t>
  </si>
  <si>
    <t>GAIN OR LOSS ON FALLING MARKET VALUE OF SHARES</t>
  </si>
  <si>
    <t>1854</t>
  </si>
  <si>
    <t>INVESTMENT IN SUBSIDERIES</t>
  </si>
  <si>
    <t>1907</t>
  </si>
  <si>
    <t>INTER COMPANY RECOVERABLE - DP TECHNOLOGIES</t>
  </si>
  <si>
    <t>1421</t>
  </si>
  <si>
    <t>Profit &amp; Loss a/c</t>
  </si>
  <si>
    <t>2412</t>
  </si>
  <si>
    <t>INTER COMPANY PAYABLE - DPIT</t>
  </si>
  <si>
    <t>2227</t>
  </si>
  <si>
    <t>INVESTMENT INCOME ON REPO</t>
  </si>
  <si>
    <t>2108</t>
  </si>
  <si>
    <t>INTEREST RECEIVABLE ON FIXED DEPOSIT</t>
  </si>
  <si>
    <t>1939</t>
  </si>
  <si>
    <t>PROVISION FOR DEPRECEATION LEASED ASSET-MV</t>
  </si>
  <si>
    <t>2214</t>
  </si>
  <si>
    <t>2260</t>
  </si>
  <si>
    <t>INTER COMPANY RECOVARABLE-HILL COTTAGE NUWARAELIYA</t>
  </si>
  <si>
    <t>2454</t>
  </si>
  <si>
    <t>RECEIPT SUSPENSE - COUPONS ACCOUNT (T)</t>
  </si>
  <si>
    <t>0233</t>
  </si>
  <si>
    <t>DPMC FINANCIAL SERVICES (PVT) LTD.</t>
  </si>
  <si>
    <t>0012</t>
  </si>
  <si>
    <t>INTEREST RECEIVED ON CASH BASIS - LE</t>
  </si>
  <si>
    <t>0005</t>
  </si>
  <si>
    <t>PREFERENCE SHARECAPITAL</t>
  </si>
  <si>
    <t>1508</t>
  </si>
  <si>
    <t>CHEQUE RETURN CHARGES - DF</t>
  </si>
  <si>
    <t>1398</t>
  </si>
  <si>
    <t>INVESTMENT FUND ACCOUNT</t>
  </si>
  <si>
    <t>2410</t>
  </si>
  <si>
    <t>INTER COMPANY PAYABLE - DPTECH</t>
  </si>
  <si>
    <t>2459</t>
  </si>
  <si>
    <t>MATURITY INTEREST ON SECURITY ISSUES FINANCE FACILITIES</t>
  </si>
  <si>
    <t>0205</t>
  </si>
  <si>
    <t>INVESTMENT IN TREASURY BILLS</t>
  </si>
  <si>
    <t>0269</t>
  </si>
  <si>
    <t>DP INSURANCE BROKERS LIMITED</t>
  </si>
  <si>
    <t>0029</t>
  </si>
  <si>
    <t>DEFAULT INTEREST - INSURANCE</t>
  </si>
  <si>
    <t>1670</t>
  </si>
  <si>
    <t>FAIR VALUE ADJUSTMENT FOR AFS</t>
  </si>
  <si>
    <t>1906</t>
  </si>
  <si>
    <t>INTER COMPANY RECOVERABLE - DPIT</t>
  </si>
  <si>
    <t>2133</t>
  </si>
  <si>
    <t>REALIZED GAIN/LOSS ON SALE OF TB AND BONDS</t>
  </si>
  <si>
    <t>0458</t>
  </si>
  <si>
    <t>INVESTMENT INCOME - DPMCFS</t>
  </si>
  <si>
    <t>0022</t>
  </si>
  <si>
    <t>PROFIT ON DISPOSAL OF ASSETS - HP</t>
  </si>
  <si>
    <t>1419</t>
  </si>
  <si>
    <t>INTEREST RECEIVABLE ON TREASURY BONDS</t>
  </si>
  <si>
    <t>1904</t>
  </si>
  <si>
    <t>EXPENSES RECOVERABLE FROM LISVIN</t>
  </si>
  <si>
    <t>1936</t>
  </si>
  <si>
    <t xml:space="preserve"> MOTOR VEHICLE LEASE INTERSET IN SUSPENCE</t>
  </si>
  <si>
    <t>2440</t>
  </si>
  <si>
    <t>INTERST ON LEASE RIGHT TO USE LIABILITY</t>
  </si>
  <si>
    <t>2467</t>
  </si>
  <si>
    <t>MARK TO MARKET GAINS LOSSES PROVISION (T)</t>
  </si>
  <si>
    <t>2462</t>
  </si>
  <si>
    <t>COUNTER PARTY CURRENT ACCOUNT (T)</t>
  </si>
  <si>
    <t>0146</t>
  </si>
  <si>
    <t>COMPUTER SOFTWARE</t>
  </si>
  <si>
    <t>0283</t>
  </si>
  <si>
    <t>DP GLOBAL SECURITIES (PVT) lTD</t>
  </si>
  <si>
    <t>0108</t>
  </si>
  <si>
    <t>INITAIL LOSS ON MORATORIUM DEBTORS - LEASE</t>
  </si>
  <si>
    <t>0109</t>
  </si>
  <si>
    <t>INITAIL LOSS ON MORATORIUM DEBTORS - LOAN</t>
  </si>
  <si>
    <t>0114</t>
  </si>
  <si>
    <t>INTEREST ON SHORT TERM BORROWINGS</t>
  </si>
  <si>
    <t>1860</t>
  </si>
  <si>
    <t>RENTAL COLLECTED FROM LEASE AND HP CLIENT IN LISVIN</t>
  </si>
  <si>
    <t>2456</t>
  </si>
  <si>
    <t>SECURITIES COUPON INTEREST ACCOUNT (T)</t>
  </si>
  <si>
    <t>0019</t>
  </si>
  <si>
    <t>PROFIT ON DISPOSAL OF ASSETS - LEASE</t>
  </si>
  <si>
    <t>1902</t>
  </si>
  <si>
    <t>UNEARNED INCOME - TREASURY BILLS</t>
  </si>
  <si>
    <t>2452</t>
  </si>
  <si>
    <t>SECURITIES ASSET ACCOUNT (T)</t>
  </si>
  <si>
    <t>2461</t>
  </si>
  <si>
    <t>RECEIPT SUSPENSE - DEALS - ACCOUNT (TT)</t>
  </si>
  <si>
    <t>IMP</t>
  </si>
  <si>
    <t>Intangible Assets</t>
  </si>
  <si>
    <t>Borrowings</t>
  </si>
  <si>
    <t>Bank Loans</t>
  </si>
  <si>
    <t>Gratuity</t>
  </si>
  <si>
    <t>Staff Incentives</t>
  </si>
  <si>
    <t>Professional Fees</t>
  </si>
  <si>
    <t>Legal Fees</t>
  </si>
  <si>
    <t>Courier Charges</t>
  </si>
  <si>
    <t>Telephone Charges</t>
  </si>
  <si>
    <t>Water Charges</t>
  </si>
  <si>
    <t>Rent &amp; Rates</t>
  </si>
  <si>
    <t>Internal Audit Fees</t>
  </si>
  <si>
    <t>Fuel &amp; Oil</t>
  </si>
  <si>
    <t>External Audit Fees</t>
  </si>
  <si>
    <t>IIS</t>
  </si>
  <si>
    <t>MOR</t>
  </si>
  <si>
    <t>MT</t>
  </si>
  <si>
    <t>PP</t>
  </si>
  <si>
    <t>OCH</t>
  </si>
  <si>
    <t>Insurance</t>
  </si>
  <si>
    <t>Int Exp</t>
  </si>
  <si>
    <t>Rs.</t>
  </si>
  <si>
    <t>As per Audited FS</t>
  </si>
  <si>
    <t>Loan</t>
  </si>
  <si>
    <t>PL-IMP</t>
  </si>
  <si>
    <t>PL-1.13.0.0.0.0</t>
  </si>
  <si>
    <t>PL-1.15.3.0.0.0</t>
  </si>
  <si>
    <t>PL-1.7.1.1.0.0</t>
  </si>
  <si>
    <t>PL-1.7.1.2.0.0</t>
  </si>
  <si>
    <t>PL-1.7.1.4.0.0</t>
  </si>
  <si>
    <t>PL-1.7.1.3.0.0</t>
  </si>
  <si>
    <t>PL-1.7.2.2.0.0</t>
  </si>
  <si>
    <t>PL-1.7.2.3.0.0</t>
  </si>
  <si>
    <t>PL-1.7.2.5.0.0</t>
  </si>
  <si>
    <t>PL-1.7.2.7.0.0</t>
  </si>
  <si>
    <t>PL-1.7.2.10.0.0</t>
  </si>
  <si>
    <t>PL-1.7.2.6.0.0</t>
  </si>
  <si>
    <t>PL-1.7.2.11.0.0</t>
  </si>
  <si>
    <t>PL-1.7.2.1.0.0</t>
  </si>
  <si>
    <t>PL-1.9.0.0.0.0</t>
  </si>
  <si>
    <t>PL-1.1.1.4.0.0</t>
  </si>
  <si>
    <t>PL-1.1.1.1.0.0</t>
  </si>
  <si>
    <t>PL-1.1.1.6.0.0</t>
  </si>
  <si>
    <t>PL-1.1.2.5.2.0</t>
  </si>
  <si>
    <t>PL-1.1.2.1.3.0</t>
  </si>
  <si>
    <t>PL-1.1.2.1.2.0</t>
  </si>
  <si>
    <t>PL-1.1.2.1.1.0</t>
  </si>
  <si>
    <t>PL-1.2.1.1.0.0</t>
  </si>
  <si>
    <t>PL-1.4.7.0.0.0</t>
  </si>
  <si>
    <t>PL-1.4.3.0.0.0</t>
  </si>
  <si>
    <t>PL-1.4.8.0.0.0</t>
  </si>
  <si>
    <t>PL-1.1.0.0.0.0</t>
  </si>
  <si>
    <t>PL-1.1.1.0.0.0</t>
  </si>
  <si>
    <t>PL-1.1.1.2.0.0</t>
  </si>
  <si>
    <t>PL-1.1.1.3.0.0</t>
  </si>
  <si>
    <t>PL-1.1.1.5.0.0</t>
  </si>
  <si>
    <t>PL-1.1.1.7.0.0</t>
  </si>
  <si>
    <t>PL-1.1.1.8.0.0</t>
  </si>
  <si>
    <t>PL-1.1.2.0.0.0</t>
  </si>
  <si>
    <t>PL-1.1.2.1.0.0</t>
  </si>
  <si>
    <t>PL-1.1.2.1.4.0</t>
  </si>
  <si>
    <t>PL-1.1.2.1.5.0</t>
  </si>
  <si>
    <t>PL-1.1.2.2.0.0</t>
  </si>
  <si>
    <t>PL-1.1.2.2.1.0</t>
  </si>
  <si>
    <t>PL-1.1.2.2.2.0</t>
  </si>
  <si>
    <t>PL-1.1.2.2.3.0</t>
  </si>
  <si>
    <t>PL-1.1.2.3.0.0</t>
  </si>
  <si>
    <t>PL-1.1.2.4.0.0</t>
  </si>
  <si>
    <t>PL-1.1.2.5.0.0</t>
  </si>
  <si>
    <t>PL-1.1.2.5.1.0</t>
  </si>
  <si>
    <t>PL-1.1.2.6.0.0</t>
  </si>
  <si>
    <t>PL-1.1.2.7.0.0</t>
  </si>
  <si>
    <t>PL-1.2.0.0.0.0</t>
  </si>
  <si>
    <t>PL-1.2.1.0.0.0</t>
  </si>
  <si>
    <t>PL-1.2.1.2.0.0</t>
  </si>
  <si>
    <t>PL-1.2.1.3.0.0</t>
  </si>
  <si>
    <t>PL-1.2.1.4.0.0</t>
  </si>
  <si>
    <t>PL-1.2.2.0.0.0</t>
  </si>
  <si>
    <t>PL-1.2.2.1.0.0</t>
  </si>
  <si>
    <t>PL-1.2.2.2.0.0</t>
  </si>
  <si>
    <t>PL-1.2.2.3.0.0</t>
  </si>
  <si>
    <t>PL-1.2.2.4.0.0</t>
  </si>
  <si>
    <t>PL-1.3.0.0.0.0</t>
  </si>
  <si>
    <t>PL-1.3.1.0.0.0</t>
  </si>
  <si>
    <t>PL-1.3.2.0.0.0</t>
  </si>
  <si>
    <t>PL-1.3.3.0.0.0</t>
  </si>
  <si>
    <t>PL-1.3.4.0.0.0</t>
  </si>
  <si>
    <t>PL-1.3.5.0.0.0</t>
  </si>
  <si>
    <t>PL-1.3.6.0.0.0</t>
  </si>
  <si>
    <t>PL-1.3.7.0.0.0</t>
  </si>
  <si>
    <t>PL-1.3.8.0.0.0</t>
  </si>
  <si>
    <t>PL-1.4.0.0.0.0</t>
  </si>
  <si>
    <t>PL-1.4.1.0.0.0</t>
  </si>
  <si>
    <t>PL-1.4.2.0.0.0</t>
  </si>
  <si>
    <t>PL-1.4.4.0.0.0</t>
  </si>
  <si>
    <t>PL-1.4.5.0.0.0</t>
  </si>
  <si>
    <t>PL-1.4.6.0.0.0</t>
  </si>
  <si>
    <t>PL-1.5.0.0.0.0</t>
  </si>
  <si>
    <t>PL-1.5.1.0.0.0</t>
  </si>
  <si>
    <t>PL-1.5.1.1.0.0</t>
  </si>
  <si>
    <t>PL-1.5.1.2.0.0</t>
  </si>
  <si>
    <t>PL-1.5.1.3.0.0</t>
  </si>
  <si>
    <t>PL-1.5.2.0.0.0</t>
  </si>
  <si>
    <t>PL-1.5.2.1.0.0</t>
  </si>
  <si>
    <t>PL-1.5.2.2.0.0</t>
  </si>
  <si>
    <t>PL-1.5.2.3.0.0</t>
  </si>
  <si>
    <t>PL-1.5.2.4.0.0</t>
  </si>
  <si>
    <t>PL-1.5.3.0.0.0</t>
  </si>
  <si>
    <t>PL-1.5.3.1.0.0</t>
  </si>
  <si>
    <t>PL-1.5.3.2.0.0</t>
  </si>
  <si>
    <t>PL-1.5.3.3.0.0</t>
  </si>
  <si>
    <t>PL-1.5.4.0.0.0</t>
  </si>
  <si>
    <t>PL-1.6.0.0.0.0</t>
  </si>
  <si>
    <t>PL-1.7.0.0.0.0</t>
  </si>
  <si>
    <t>PL-1.7.1.0.0.0</t>
  </si>
  <si>
    <t>PL-1.7.2.0.0.0</t>
  </si>
  <si>
    <t>PL-1.7.2.4.0.0</t>
  </si>
  <si>
    <t>PL-1.7.2.8.0.0</t>
  </si>
  <si>
    <t>PL-1.7.2.9.0.0</t>
  </si>
  <si>
    <t>PL-1.8.0.0.0.0</t>
  </si>
  <si>
    <t>PL-1.10.0.0.0.0</t>
  </si>
  <si>
    <t>PL-1.11.0.0.0.0</t>
  </si>
  <si>
    <t>PL-1.12.0.0.0.0</t>
  </si>
  <si>
    <t>PL-1.14.0.0.0.0</t>
  </si>
  <si>
    <t>PL-1.15.0.0.0.0</t>
  </si>
  <si>
    <t>PL-1.15.1.0.0.0</t>
  </si>
  <si>
    <t>PL-1.15.2.0.0.0</t>
  </si>
  <si>
    <t>BS-1.1.0.0.0.0</t>
  </si>
  <si>
    <t>BS-1.1.1.0.0.0</t>
  </si>
  <si>
    <t>BS-1.1.1.1.0.0</t>
  </si>
  <si>
    <t>BS-1.1.1.2.0.0</t>
  </si>
  <si>
    <t>BS-1.1.1.3.0.0</t>
  </si>
  <si>
    <t>BS-1.1.1.4.0.0</t>
  </si>
  <si>
    <t>BS-1.1.1.5.0.0</t>
  </si>
  <si>
    <t>BS-1.1.2.0.0.0</t>
  </si>
  <si>
    <t>BS-1.1.2.1.0.0</t>
  </si>
  <si>
    <t>BS-1.1.2.2.0.0</t>
  </si>
  <si>
    <t>BS-1.1.2.3.0.0</t>
  </si>
  <si>
    <t>BS-1.1.3.0.0.0</t>
  </si>
  <si>
    <t>BS-1.1.3.1.0.0</t>
  </si>
  <si>
    <t>BS-1.1.3.2.0.0</t>
  </si>
  <si>
    <t>BS-1.1.3.3.0.0</t>
  </si>
  <si>
    <t>BS-1.1.3.4.0.0</t>
  </si>
  <si>
    <t>BS-1.1.3.5.0.0</t>
  </si>
  <si>
    <t>BS-1.1.3.6.0.0</t>
  </si>
  <si>
    <t>BS-1.1.4.0.0.0</t>
  </si>
  <si>
    <t>BS-1.1.4.1.0.0</t>
  </si>
  <si>
    <t>BS-1.1.4.2.0.0</t>
  </si>
  <si>
    <t>BS-1.1.4.3.0.0</t>
  </si>
  <si>
    <t>BS-1.1.4.4.0.0</t>
  </si>
  <si>
    <t>BS-1.1.4.5.0.0</t>
  </si>
  <si>
    <t>BS-1.1.5.0.0.0</t>
  </si>
  <si>
    <t>BS-1.1.5.1.0.0</t>
  </si>
  <si>
    <t>BS-1.1.5.2.0.0</t>
  </si>
  <si>
    <t>BS-1.1.5.3.0.0</t>
  </si>
  <si>
    <t>BS-1.1.5.4.0.0</t>
  </si>
  <si>
    <t>BS-1.1.5.5.0.0</t>
  </si>
  <si>
    <t>BS-1.1.6.0.0.0</t>
  </si>
  <si>
    <t>BS-1.1.6.1.0.0</t>
  </si>
  <si>
    <t>BS-1.1.6.2.0.0</t>
  </si>
  <si>
    <t>BS-1.1.6.3.0.0</t>
  </si>
  <si>
    <t>BS-1.1.6.4.0.0</t>
  </si>
  <si>
    <t>BS-1.1.6.5.0.0</t>
  </si>
  <si>
    <t>BS-1.1.7.0.0.0</t>
  </si>
  <si>
    <t>BS-1.1.7.1.0.0</t>
  </si>
  <si>
    <t>BS-1.1.7.2.0.0</t>
  </si>
  <si>
    <t>BS-1.1.7.3.0.0</t>
  </si>
  <si>
    <t>BS-1.1.7.4.0.0</t>
  </si>
  <si>
    <t>BS-1.1.8.0.0.0</t>
  </si>
  <si>
    <t>BS-1.1.8.1.0.0</t>
  </si>
  <si>
    <t>BS-1.1.8.1.1.0</t>
  </si>
  <si>
    <t>BS-1.1.8.1.2.0</t>
  </si>
  <si>
    <t>BS-1.1.8.2.0.0</t>
  </si>
  <si>
    <t>BS-1.1.8.2.1.0</t>
  </si>
  <si>
    <t>BS-1.1.8.2.2.0</t>
  </si>
  <si>
    <t>BS-1.1.8.3.0.0</t>
  </si>
  <si>
    <t>BS-1.1.8.3.1.0</t>
  </si>
  <si>
    <t>BS-1.1.8.3.2.0</t>
  </si>
  <si>
    <t>BS-1.1.9.0.0.0</t>
  </si>
  <si>
    <t>BS-1.1.9.1.0.0</t>
  </si>
  <si>
    <t>BS-1.1.9.1.1.0</t>
  </si>
  <si>
    <t>BS-1.1.9.1.2.0</t>
  </si>
  <si>
    <t>BS-1.1.9.2.0.0</t>
  </si>
  <si>
    <t>BS-1.1.9.2.1.0</t>
  </si>
  <si>
    <t>BS-1.1.9.2.2.0</t>
  </si>
  <si>
    <t>BS-1.1.9.3.0.0</t>
  </si>
  <si>
    <t>BS-1.1.9.3.1.0</t>
  </si>
  <si>
    <t>BS-1.1.9.3.2.0</t>
  </si>
  <si>
    <t>BS-1.1.10.0.0.0</t>
  </si>
  <si>
    <t>BS-1.1.10.1.0.0</t>
  </si>
  <si>
    <t>BS-1.1.10.2.0.0</t>
  </si>
  <si>
    <t>BS-1.1.10.3.0.0</t>
  </si>
  <si>
    <t>BS-1.1.11.0.0.0</t>
  </si>
  <si>
    <t>BS-1.1.11.1.0.0</t>
  </si>
  <si>
    <t>BS-1.1.11.2.0.0</t>
  </si>
  <si>
    <t>BS-1.1.11.3.0.0</t>
  </si>
  <si>
    <t>BS-1.1.12.0.0.0</t>
  </si>
  <si>
    <t>BS-1.1.12.1.0.0</t>
  </si>
  <si>
    <t>BS-1.1.12.2.0.0</t>
  </si>
  <si>
    <t>BS-1.1.12.3.0.0</t>
  </si>
  <si>
    <t>BS-1.1.12.4.0.0</t>
  </si>
  <si>
    <t>BS-1.1.12.5.0.0</t>
  </si>
  <si>
    <t>BS-1.1.12.6.0.0</t>
  </si>
  <si>
    <t>BS-1.1.13.0.0.0</t>
  </si>
  <si>
    <t>BS-1.1.14.0.0.0</t>
  </si>
  <si>
    <t>BS-1.1.14.1.0.0</t>
  </si>
  <si>
    <t>BS-1.1.14.2.0.0</t>
  </si>
  <si>
    <t>BS-1.1.14.3.0.0</t>
  </si>
  <si>
    <t>BS-1.1.14.4.0.0</t>
  </si>
  <si>
    <t>BS-1.1.14.5.0.0</t>
  </si>
  <si>
    <t>BS-1.1.15.0.0.0</t>
  </si>
  <si>
    <t>BS-1.1.16.0.0.0</t>
  </si>
  <si>
    <t>BS-1.1.17.0.0.0</t>
  </si>
  <si>
    <t>BS-1.1.18.0.0.0</t>
  </si>
  <si>
    <t>BS-1.2.0.0.0.0</t>
  </si>
  <si>
    <t>BS-1.2.1.0.0.0</t>
  </si>
  <si>
    <t>BS-1.2.1.1.0.0</t>
  </si>
  <si>
    <t>BS-1.2.1.2.0.0</t>
  </si>
  <si>
    <t>BS-1.2.1.3.0.0</t>
  </si>
  <si>
    <t>BS-1.2.1.4.0.0</t>
  </si>
  <si>
    <t>BS-1.2.1.5.0.0</t>
  </si>
  <si>
    <t>BS-1.2.1.6.0.0</t>
  </si>
  <si>
    <t>BS-1.2.2.0.0.0</t>
  </si>
  <si>
    <t>BS-1.2.2.1.0.0</t>
  </si>
  <si>
    <t>BS-1.2.2.2.0.0</t>
  </si>
  <si>
    <t>BS-1.2.2.3.0.0</t>
  </si>
  <si>
    <t>BS-1.2.2.4.0.0</t>
  </si>
  <si>
    <t>BS-1.2.2.5.0.0</t>
  </si>
  <si>
    <t>BS-1.2.2.6.0.0</t>
  </si>
  <si>
    <t>BS-1.2.2.7.0.0</t>
  </si>
  <si>
    <t>BS-1.2.3.0.0.0</t>
  </si>
  <si>
    <t>BS-1.2.3.1.0.0</t>
  </si>
  <si>
    <t>BS-1.2.3.2.0.0</t>
  </si>
  <si>
    <t>BS-1.2.3.3.0.0</t>
  </si>
  <si>
    <t>BS-1.2.3.4.0.0</t>
  </si>
  <si>
    <t>BS-1.2.3.5.0.0</t>
  </si>
  <si>
    <t>BS-1.2.4.0.0.0</t>
  </si>
  <si>
    <t>BS-1.2.4.1.0.0</t>
  </si>
  <si>
    <t>BS-1.2.4.2.0.0</t>
  </si>
  <si>
    <t>BS-1.2.4.3.0.0</t>
  </si>
  <si>
    <t>BS-1.2.4.4.0.0</t>
  </si>
  <si>
    <t>BS-1.2.4.5.0.0</t>
  </si>
  <si>
    <t>BS-1.2.4.6.0.0</t>
  </si>
  <si>
    <t>BS-1.2.5.0.0.0</t>
  </si>
  <si>
    <t>BS-1.2.5.1.0.0</t>
  </si>
  <si>
    <t>BS-1.2.5.2.0.0</t>
  </si>
  <si>
    <t>BS-1.2.5.3.0.0</t>
  </si>
  <si>
    <t>BS-1.2.5.4.0.0</t>
  </si>
  <si>
    <t>BS-1.2.5.5.0.0</t>
  </si>
  <si>
    <t>BS-1.2.5.6.0.0</t>
  </si>
  <si>
    <t>BS-1.2.6.0.0.0</t>
  </si>
  <si>
    <t>BS-1.2.7.0.0.0</t>
  </si>
  <si>
    <t>BS-1.2.8.0.0.0</t>
  </si>
  <si>
    <t>BS-1.2.9.0.0.0</t>
  </si>
  <si>
    <t>BS-1.2.10.0.0.0</t>
  </si>
  <si>
    <t>BS-1.2.11.0.0.0</t>
  </si>
  <si>
    <t>BS-1.3.0.0.0.0</t>
  </si>
  <si>
    <t>BS-1.3.1.0.0.0</t>
  </si>
  <si>
    <t>BS-1.3.2.0.0.0</t>
  </si>
  <si>
    <t>BS-1.3.3.0.0.0</t>
  </si>
  <si>
    <t>Commercial Papers</t>
  </si>
  <si>
    <t>RPT Loans</t>
  </si>
  <si>
    <t>BS-1.3.4.0.0.0</t>
  </si>
  <si>
    <t>Statutory Reserve Fund</t>
  </si>
  <si>
    <t>Fair Value through Other Comprehensive Income Reserve</t>
  </si>
  <si>
    <t>BS Out</t>
  </si>
  <si>
    <t>LE</t>
  </si>
  <si>
    <t>LN</t>
  </si>
  <si>
    <t>IMP BS</t>
  </si>
  <si>
    <t>FVOCI</t>
  </si>
  <si>
    <t>Net Balance</t>
  </si>
  <si>
    <t>1607</t>
  </si>
  <si>
    <t>SUNDRY EXPENSES - GAMPOLA</t>
  </si>
  <si>
    <t>AMALGAMATION / ACQUISITION EXPENSES</t>
  </si>
  <si>
    <t>RECOVERABLE OF TOP UP INSURANCE PREMIUM FROM STAFF</t>
  </si>
  <si>
    <t>LOAN DEBTOR-ASSET DRAFT</t>
  </si>
  <si>
    <t>SERVICE CHARGE INCOME-ASSET DRAFT</t>
  </si>
  <si>
    <t>SERVICE CHARGES RECOVERABLE-ASSET DRAFT</t>
  </si>
  <si>
    <t>OTHER CHARGES RECOVARABLE-ASSET DRAFT</t>
  </si>
  <si>
    <t>EARNED INCOME-ASSET DRAFT</t>
  </si>
  <si>
    <t>LOAN INSTALLMENT AREARS-ASSET DRAFT</t>
  </si>
  <si>
    <t>OVERPAYMENT-ASSET DRAFT</t>
  </si>
  <si>
    <t>DEFAULT INTEREST-ASSET DRAFT</t>
  </si>
  <si>
    <t>CLOSURE-ASSET DRAFT</t>
  </si>
  <si>
    <t>UNEARNED INCOME-ASSET DRAFT</t>
  </si>
  <si>
    <t>2389</t>
  </si>
  <si>
    <t>POSTAGE &amp; STAMPS - BANDARAWELLA</t>
  </si>
  <si>
    <t>PROVISION FOR PRE PAID PROMOTION ASSET</t>
  </si>
  <si>
    <t>2460</t>
  </si>
  <si>
    <t>RECEIPT SUSPENCE MATURITIES ACCOUNTS (TT)</t>
  </si>
  <si>
    <t>2481</t>
  </si>
  <si>
    <t>FUNDING FROM SEC ISSUES / FACILITIES A/C</t>
  </si>
  <si>
    <t>2485</t>
  </si>
  <si>
    <t>PROFESSIONAL FEES - TRINCOMALEE</t>
  </si>
  <si>
    <t>2488</t>
  </si>
  <si>
    <t>RECEIPTS SUSPENSE - GROUP ACCOUNT</t>
  </si>
  <si>
    <t>2521</t>
  </si>
  <si>
    <t>PROFFESIONAL CHARGES - HOROWPATHANA</t>
  </si>
  <si>
    <t>2552</t>
  </si>
  <si>
    <t>STAFF MEDICAL EXPENSES - BORELLA</t>
  </si>
  <si>
    <t>2564</t>
  </si>
  <si>
    <t>DEALER FINANCE RENTAL IN ARREARS</t>
  </si>
  <si>
    <t>2567</t>
  </si>
  <si>
    <t>OVERPAYMNET- DEALER FINANCE</t>
  </si>
  <si>
    <t>2570</t>
  </si>
  <si>
    <t>SERVICE CHARGES RECOVERABLE- DEALER FINANCE</t>
  </si>
  <si>
    <t>2574</t>
  </si>
  <si>
    <t>TRADE &amp; REVENUE LICENSE - NUGEGODA</t>
  </si>
  <si>
    <t>2575</t>
  </si>
  <si>
    <t>TELEPHONE CHARGES - NUGEGODA</t>
  </si>
  <si>
    <t>2577</t>
  </si>
  <si>
    <t>STAFF WELFARE &amp; BENEFITS - NUGEGODA</t>
  </si>
  <si>
    <t>2588</t>
  </si>
  <si>
    <t>JANITORIAL &amp; SANITORY WORK - NUGEGODA</t>
  </si>
  <si>
    <t>2590</t>
  </si>
  <si>
    <t>DOMESTIC COURIER CHARGES - NUGEGODA</t>
  </si>
  <si>
    <t>2592</t>
  </si>
  <si>
    <t>DATA COMMUNICATION CHARGES - NUGEGODA</t>
  </si>
  <si>
    <t>2593</t>
  </si>
  <si>
    <t>BUILDING MAINTANANCE-NUGEGODA</t>
  </si>
  <si>
    <t>2594</t>
  </si>
  <si>
    <t>ADVERTISING EXPENSE - NUGEGODA</t>
  </si>
  <si>
    <t>2596</t>
  </si>
  <si>
    <t>SECURITY EXPENSES- DAMBULLA</t>
  </si>
  <si>
    <t>2597</t>
  </si>
  <si>
    <t>DEFERRED INTEREST IN SUSPENSE</t>
  </si>
  <si>
    <t>2598</t>
  </si>
  <si>
    <t>SECURITIES ASSET ACCOUNT-HTM</t>
  </si>
  <si>
    <t>2599</t>
  </si>
  <si>
    <t>SECURITIES COUPON INTEREST ACCOUNT-HTM</t>
  </si>
  <si>
    <t>2600</t>
  </si>
  <si>
    <t>SECURITIES INCOME ACCOUNT-HTM</t>
  </si>
  <si>
    <t>2602</t>
  </si>
  <si>
    <t>CURRENT ACCOUNT BANK OF CHINA</t>
  </si>
  <si>
    <t>2604</t>
  </si>
  <si>
    <t>PAN ASIA BANK CURRENT ACCOUNT NO - 100311009522</t>
  </si>
  <si>
    <t>2606</t>
  </si>
  <si>
    <t>SECURITY EXPENSES - BATTICALOA</t>
  </si>
  <si>
    <t>2663</t>
  </si>
  <si>
    <t>OVERDRAFT INTEREST - PABC</t>
  </si>
  <si>
    <t>2664</t>
  </si>
  <si>
    <t>PROVISLON FOR BAD DEBTS-LEASE - OVER 12 M ARREARS</t>
  </si>
  <si>
    <t>2666</t>
  </si>
  <si>
    <t>PROVISION FOR BAD DEBTS-TERM LOANS - OVER 12</t>
  </si>
  <si>
    <t>2667</t>
  </si>
  <si>
    <t>PROVISION FOR BAD DEBTS-REVOLVIN LOAN - OVER 12</t>
  </si>
  <si>
    <t>2668</t>
  </si>
  <si>
    <t>PROVISION FOR BAD DEBTS-REFINANCE - OVER 12</t>
  </si>
  <si>
    <t>2670</t>
  </si>
  <si>
    <t>BAD DEBTS-LEASE - GENERAL - OVER 12</t>
  </si>
  <si>
    <t>2671</t>
  </si>
  <si>
    <t>BAD DEBTS LOAN - GENERAL - OVER 12</t>
  </si>
  <si>
    <t>As per MA</t>
  </si>
  <si>
    <t>Interest Expense</t>
  </si>
  <si>
    <t>Borrowing Schedule - Loan Summary Sheet - Available at Treasury Folder - Prepared by Sanjeewa</t>
  </si>
  <si>
    <t>Cumulative</t>
  </si>
  <si>
    <t>Bank Overdrafts</t>
  </si>
  <si>
    <t>Other Borrowings</t>
  </si>
  <si>
    <t>Legder</t>
  </si>
  <si>
    <t>Diff</t>
  </si>
  <si>
    <t>Borrowings from Banks</t>
  </si>
  <si>
    <t>Securitization from Banks</t>
  </si>
  <si>
    <t>Amounts due to Related Companies</t>
  </si>
  <si>
    <t>Amount</t>
  </si>
  <si>
    <t>Margin Trading</t>
  </si>
  <si>
    <t>Write Off GL - 1247</t>
  </si>
  <si>
    <t>Description</t>
  </si>
  <si>
    <t>Other charges write off related to event based Legal Debtor</t>
  </si>
  <si>
    <t>Other charges write off related to Disposal loss contracts</t>
  </si>
  <si>
    <t>Disposal Loss Write Off Legal Debtor</t>
  </si>
  <si>
    <t>Writeback of 0130-Lease debtor Legal Disposal loss</t>
  </si>
  <si>
    <t>Writeback of 1528-legal debtor Event based write off</t>
  </si>
  <si>
    <t>Write Back/Off  the lease debtor legal repossessed vehicle (Stock Adjustment)</t>
  </si>
  <si>
    <t>Writeoff of 1528-legal debtor Event based write off</t>
  </si>
  <si>
    <t>Correction of JE</t>
  </si>
  <si>
    <t>IT Duplication Entry of a manual JE</t>
  </si>
  <si>
    <t>Recoveries (-)</t>
  </si>
  <si>
    <t>Loans Written Off (+/-)</t>
  </si>
  <si>
    <t>Disposal Losses (+/-)</t>
  </si>
  <si>
    <t>Gross Portfolio</t>
  </si>
  <si>
    <t>Category</t>
  </si>
  <si>
    <t>Staff Loan</t>
  </si>
  <si>
    <t>Balance</t>
  </si>
  <si>
    <t>CBSL Provision</t>
  </si>
  <si>
    <t xml:space="preserve">Lease </t>
  </si>
  <si>
    <t>As per Mgt Accounts</t>
  </si>
  <si>
    <t>Difference</t>
  </si>
  <si>
    <t>Net Portfolio Difference (adjust to Gross Accomodations)</t>
  </si>
  <si>
    <t>Acc Vlook</t>
  </si>
  <si>
    <t>Monthly Vlook</t>
  </si>
  <si>
    <t>Quarterly Vlook</t>
  </si>
  <si>
    <t>Securitizations</t>
  </si>
  <si>
    <t>Interest Payable</t>
  </si>
  <si>
    <t>Manual Update</t>
  </si>
  <si>
    <t>Manually update</t>
  </si>
  <si>
    <t>Net</t>
  </si>
  <si>
    <t>SSCL EXPENSE ACCOUNT</t>
  </si>
  <si>
    <t>GARAGE CHARGES - NUGEGODA</t>
  </si>
  <si>
    <t>PROVISION FOR IMPAIRMENT FOR TREASURY BOND</t>
  </si>
  <si>
    <t>FOREIGN TRAVELLING EXPENSES</t>
  </si>
  <si>
    <t>IMPAIRMENT CHARGE/REVERSAL FOR TREASURY BOND</t>
  </si>
  <si>
    <t>SSCL PAYABLE ACCOUNT</t>
  </si>
  <si>
    <t>CASH TRANSPORT CHARGES-NUGEGODA</t>
  </si>
  <si>
    <t>2672</t>
  </si>
  <si>
    <t>1184</t>
  </si>
  <si>
    <t>2676</t>
  </si>
  <si>
    <t>2674</t>
  </si>
  <si>
    <t>2675</t>
  </si>
  <si>
    <t>2673</t>
  </si>
  <si>
    <t>2591</t>
  </si>
  <si>
    <t>IFRS Code</t>
  </si>
  <si>
    <t>YTD</t>
  </si>
  <si>
    <t>Month</t>
  </si>
  <si>
    <t>Deposits</t>
  </si>
  <si>
    <t>Investment Properties</t>
  </si>
  <si>
    <t>Intercompany</t>
  </si>
  <si>
    <t>Last Month</t>
  </si>
  <si>
    <r>
      <t xml:space="preserve">Statement of Financial Position </t>
    </r>
    <r>
      <rPr>
        <b/>
        <vertAlign val="superscript"/>
        <sz val="12"/>
        <color theme="1"/>
        <rFont val="Calibri"/>
        <family val="2"/>
        <scheme val="minor"/>
      </rPr>
      <t>a</t>
    </r>
  </si>
  <si>
    <t>2580</t>
  </si>
  <si>
    <t>SECURITY EXPENSES - NUGEGODA</t>
  </si>
  <si>
    <t>2677</t>
  </si>
  <si>
    <t>MARGIN TRADING CLIENT OVERPAYMENT</t>
  </si>
  <si>
    <t>2601</t>
  </si>
  <si>
    <t>ADVETISING EXPENSES - MATALE</t>
  </si>
  <si>
    <t>2566</t>
  </si>
  <si>
    <t>OTHER CHARGES RECOVERABLE - DEALER FINANCE</t>
  </si>
  <si>
    <t>SSCL PAYABLE FOR VAT ON FS INCOME</t>
  </si>
  <si>
    <t>SSCL EXPENSE ON VAT ON FS</t>
  </si>
  <si>
    <t>OFFICE EQUIPMENT MAINTENANCE - BANDARAWELA</t>
  </si>
  <si>
    <t>2529</t>
  </si>
  <si>
    <t>SAVINGS ACCOUNT - DFCC  007115007675</t>
  </si>
  <si>
    <t>2678</t>
  </si>
  <si>
    <t>2679</t>
  </si>
  <si>
    <t>2680</t>
  </si>
  <si>
    <t>Retained Earnings Current Year</t>
  </si>
  <si>
    <t>Retained Earnings Prior Year</t>
  </si>
  <si>
    <t>2557</t>
  </si>
  <si>
    <t>TRADE &amp; REVENUE LICENSE - BORELLA</t>
  </si>
  <si>
    <t>2569</t>
  </si>
  <si>
    <t>SERVICE CHARGE INCOME - DEALER FINANCE</t>
  </si>
  <si>
    <t>2642</t>
  </si>
  <si>
    <t>FURNITURE &amp; FITTINGS MAINTENANCE -MALIGAWATTA</t>
  </si>
  <si>
    <t>2682</t>
  </si>
  <si>
    <t>LAND &amp; BUILDING</t>
  </si>
  <si>
    <t>2683</t>
  </si>
  <si>
    <t>DEPRECIATION -  LAND &amp; BUILDING</t>
  </si>
  <si>
    <t>2684</t>
  </si>
  <si>
    <t>PROVISION FOR DEPRECIATION LAND &amp; BUILDING</t>
  </si>
  <si>
    <t>2685</t>
  </si>
  <si>
    <t>DEPOSIT INSURANCE PREMIUM EXPENSES</t>
  </si>
  <si>
    <t>FIXED DEPOSIT INTEREST EXPENSE-CORPORATE</t>
  </si>
  <si>
    <t>2688</t>
  </si>
  <si>
    <t>FIXED DEPOSIT INTEREST EXPENSES-INDIVIDUAL</t>
  </si>
  <si>
    <t>FIXED DEPOSIT BORROWINGS-CORPORATE</t>
  </si>
  <si>
    <t>FIXED DEPOSIT INTEREST PAYABLE-CORPORATE</t>
  </si>
  <si>
    <t>2686</t>
  </si>
  <si>
    <t>FIXED DEPOSIT BORROWINGS-INDIVIDUAL</t>
  </si>
  <si>
    <t>2687</t>
  </si>
  <si>
    <t>FIXED DEPOSIT INTEREST PAYABLE-INDIVIDUAL</t>
  </si>
  <si>
    <t>2617</t>
  </si>
  <si>
    <t>FURNITURE &amp; FITTINGS MAINTENANCE  - BATTICALOA</t>
  </si>
  <si>
    <t>2571</t>
  </si>
  <si>
    <t>WATER CHARGES - NUGEGODA</t>
  </si>
  <si>
    <t>2585</t>
  </si>
  <si>
    <t>POSTAGE &amp; STAMPS  - NUGEGODA</t>
  </si>
  <si>
    <t>2690</t>
  </si>
  <si>
    <t>DEFFERED PROVISION FOR PREPAID PROMOTION</t>
  </si>
  <si>
    <t>Vlook</t>
  </si>
  <si>
    <t>Movement</t>
  </si>
  <si>
    <t>2640</t>
  </si>
  <si>
    <t>FURNITURE &amp; FITTINGS MAINTENANCE  - HEAD OFFICE</t>
  </si>
  <si>
    <t>2691</t>
  </si>
  <si>
    <t>INTER COMPANY RECOVERABLE -  ASSETLINE LANDS</t>
  </si>
  <si>
    <t>2693</t>
  </si>
  <si>
    <t>DEFERRED TAX ON AFS GAIN / LOSS</t>
  </si>
  <si>
    <t>Gain/(Loss) on re-measuring Available for Sale of Financial Assets</t>
  </si>
  <si>
    <t>Total Assets as per MA</t>
  </si>
  <si>
    <t>Total Assets as per CBSL Reporting</t>
  </si>
  <si>
    <t>IFRS Format</t>
  </si>
  <si>
    <t>IFRS Provision</t>
  </si>
  <si>
    <t>Specific Provision (Yard Provision)</t>
  </si>
  <si>
    <t>General Provision</t>
  </si>
  <si>
    <t>As at date</t>
  </si>
  <si>
    <t>Monthly charge</t>
  </si>
  <si>
    <t>CBSL Provision Requirement</t>
  </si>
  <si>
    <t>Excess</t>
  </si>
  <si>
    <t>1981</t>
  </si>
  <si>
    <t>OVERPAYMENT-INVOICE DISCOUNTING</t>
  </si>
  <si>
    <t>2694</t>
  </si>
  <si>
    <t>ADVERTISING EXPENSES - MATALE</t>
  </si>
  <si>
    <t>2692</t>
  </si>
  <si>
    <t>INTER COMPANY PAYABLE        -   ASSETLINE LANDS</t>
  </si>
  <si>
    <t>2616</t>
  </si>
  <si>
    <t>FURNITURE &amp; FITTINGS MAINTENANCE  - BATTARAMULLA</t>
  </si>
  <si>
    <t>INCOME</t>
  </si>
  <si>
    <t>Margin Trading Interest Income</t>
  </si>
  <si>
    <t>Default Interest Income on Leasing</t>
  </si>
  <si>
    <t>Default Interest Income on Loan &amp; Machinery</t>
  </si>
  <si>
    <t>Investment  Income</t>
  </si>
  <si>
    <t>Service Charge &amp; Transfer Fee Income</t>
  </si>
  <si>
    <t>Rent Income &amp; Other Income</t>
  </si>
  <si>
    <t xml:space="preserve">Disposal Profit from Fixed Asset </t>
  </si>
  <si>
    <t>TOTAL INCOME</t>
  </si>
  <si>
    <t>EXPENSES</t>
  </si>
  <si>
    <t>Salaries</t>
  </si>
  <si>
    <t xml:space="preserve">Bonus </t>
  </si>
  <si>
    <t>Staff Training</t>
  </si>
  <si>
    <t>Staff  Welfare &amp; Benefits</t>
  </si>
  <si>
    <t>Staff Tea and Meals</t>
  </si>
  <si>
    <t>Staff Medical</t>
  </si>
  <si>
    <t>Annual Get together Expense</t>
  </si>
  <si>
    <t>Electricity</t>
  </si>
  <si>
    <t>Depreciation</t>
  </si>
  <si>
    <t>Renewal &amp; Licenses</t>
  </si>
  <si>
    <t>Stationery, Postage &amp; Stamps</t>
  </si>
  <si>
    <t>Traveling &amp; Subsistence</t>
  </si>
  <si>
    <t>Vehicle Maintenance</t>
  </si>
  <si>
    <t>Building Maintenance</t>
  </si>
  <si>
    <t>Janitorial &amp; Sanitary</t>
  </si>
  <si>
    <t>Office Equipment Maintenance</t>
  </si>
  <si>
    <t>Advertising</t>
  </si>
  <si>
    <t>Sales Promotions</t>
  </si>
  <si>
    <t xml:space="preserve">Deferred Promotion Due to Early Terminations </t>
  </si>
  <si>
    <t>CRIB Charges</t>
  </si>
  <si>
    <t>Secretarial Fees</t>
  </si>
  <si>
    <t>Outsourced Services</t>
  </si>
  <si>
    <t>Data Com. Charge</t>
  </si>
  <si>
    <t>Information System Maintenance</t>
  </si>
  <si>
    <t>Security Expenses</t>
  </si>
  <si>
    <t>Community Welfare</t>
  </si>
  <si>
    <t>Recovery Expenses</t>
  </si>
  <si>
    <t>Bank Charges</t>
  </si>
  <si>
    <t>Loss on Disposal of Fixed Asset</t>
  </si>
  <si>
    <t>Fair Value Loss on Investment Property</t>
  </si>
  <si>
    <t>VAT on Financial Services</t>
  </si>
  <si>
    <t>Social Security Contribution Levey</t>
  </si>
  <si>
    <t>Stamp Duty</t>
  </si>
  <si>
    <t>Un claimable VAT Expense</t>
  </si>
  <si>
    <t>Goodwill Write off</t>
  </si>
  <si>
    <t>TOTAL EXPENSES</t>
  </si>
  <si>
    <t>Model Impairment Charge/(Reversal)</t>
  </si>
  <si>
    <t>Impairment Reversal Sale of Repossessed Vehicle</t>
  </si>
  <si>
    <t>Impairment Charge/ (Reversal) for Deferred Promotion</t>
  </si>
  <si>
    <t>Impairment Charge/ (Reversal) for Treasury Bonds</t>
  </si>
  <si>
    <t>Net Write Off</t>
  </si>
  <si>
    <t>Initial Loss on Moratorium Contract</t>
  </si>
  <si>
    <t>Profit Before Tax after Initial Loss</t>
  </si>
  <si>
    <t>OTHER COMPREHENSIVE INCOME</t>
  </si>
  <si>
    <t xml:space="preserve">Gain/(Loss) on re-measuring Available for </t>
  </si>
  <si>
    <t>Sale of Financial Assets</t>
  </si>
  <si>
    <t>PROFIT AFTER OTHER COMPREHENSIVE INCOME</t>
  </si>
  <si>
    <t>ACTUAL</t>
  </si>
  <si>
    <t>Assets</t>
  </si>
  <si>
    <t>Cash and Cash Equivalents</t>
  </si>
  <si>
    <t>Securities Purchased Under Resale Agreement</t>
  </si>
  <si>
    <t>Deposits with Licensed Commercial Banks (Page-15)</t>
  </si>
  <si>
    <t xml:space="preserve">Lease Rentals Receivable &amp; Stock Out on Hire </t>
  </si>
  <si>
    <t>Other Financial Assets</t>
  </si>
  <si>
    <t>Financial Assets - Fair Value through Other Comprehensive Income</t>
  </si>
  <si>
    <t>Other Non Financial Assets</t>
  </si>
  <si>
    <t xml:space="preserve">Property, Plant &amp; Equipment </t>
  </si>
  <si>
    <t>Deferred Taxation Assets</t>
  </si>
  <si>
    <t>Acquired License</t>
  </si>
  <si>
    <t>Right of Use Assets</t>
  </si>
  <si>
    <t>Total Assets</t>
  </si>
  <si>
    <t xml:space="preserve">Liabilities </t>
  </si>
  <si>
    <t>Bank Overdraft</t>
  </si>
  <si>
    <t>Financial Liabilities at Amortized Cost - Deposit</t>
  </si>
  <si>
    <t>Debt Instruments Issued &amp; Other Borrowed Funds</t>
  </si>
  <si>
    <t>Other Financial Liabilities</t>
  </si>
  <si>
    <t>Other Non Financial Liabilities</t>
  </si>
  <si>
    <t>Income Taxation Payable</t>
  </si>
  <si>
    <t>Deferred Taxation Liability</t>
  </si>
  <si>
    <t>Retirement Benefit Obligations</t>
  </si>
  <si>
    <t>Total liabilities</t>
  </si>
  <si>
    <t>Shareholders' Funds</t>
  </si>
  <si>
    <t>Total Shareholders' Funds</t>
  </si>
  <si>
    <t xml:space="preserve">Total Liabilities and Shareholders' Funds </t>
  </si>
  <si>
    <t>Actual</t>
  </si>
  <si>
    <t>Other Financail Liabilities</t>
  </si>
  <si>
    <t>Trade - Related Parties</t>
  </si>
  <si>
    <t xml:space="preserve">Trade - Other Parties </t>
  </si>
  <si>
    <t>Amount collected from customers</t>
  </si>
  <si>
    <t>Amounts Due to Related Parties</t>
  </si>
  <si>
    <t>Lease Right to Use Liability</t>
  </si>
  <si>
    <t>Advertising and Promotion Expenses Payable</t>
  </si>
  <si>
    <t xml:space="preserve">Insurance Payable </t>
  </si>
  <si>
    <t>RMV Charges Payable</t>
  </si>
  <si>
    <t>Accured Expense</t>
  </si>
  <si>
    <t>Seizing Charges Payable</t>
  </si>
  <si>
    <t>Rent Payable</t>
  </si>
  <si>
    <t>Fixed Asset Creditor</t>
  </si>
  <si>
    <t>Employees Death Donation Fund</t>
  </si>
  <si>
    <t>Other Payable (CRIB/Legal Fees ect.)</t>
  </si>
  <si>
    <t>Notes- 10</t>
  </si>
  <si>
    <t xml:space="preserve">Amounts Due From Related Parties </t>
  </si>
  <si>
    <t>FD Provision</t>
  </si>
  <si>
    <t>Notes -04</t>
  </si>
  <si>
    <t>Crop Insurance Levey</t>
  </si>
  <si>
    <t>CROP INSURANCE LEVY EXPENSE</t>
  </si>
  <si>
    <t>2633</t>
  </si>
  <si>
    <t>FURNITURE &amp; FITTINGS MAINTENANCE  - KEGALLE</t>
  </si>
  <si>
    <t>2470</t>
  </si>
  <si>
    <t>CAPITAL/PREMATURE - GAIN/LOSS (T)</t>
  </si>
  <si>
    <t>2627</t>
  </si>
  <si>
    <t>FURNITURE &amp; FITTINGS MAINTENANCE   - GAMPOLA</t>
  </si>
  <si>
    <t>PL-1.16.0.0.0.0</t>
  </si>
  <si>
    <t>2628</t>
  </si>
  <si>
    <t>FURNITURE &amp; FITTINGS MAINTENANCE -HORANA</t>
  </si>
  <si>
    <t>2510</t>
  </si>
  <si>
    <t>POSTAGE &amp; STAMP - AMBALANGODA</t>
  </si>
  <si>
    <t>2578</t>
  </si>
  <si>
    <t>STAFF TRAINING - NUGEGODA</t>
  </si>
  <si>
    <t>2553</t>
  </si>
  <si>
    <t>STAFF TRAINING - BORELLA</t>
  </si>
  <si>
    <t>2695</t>
  </si>
  <si>
    <t>BANK CHARGES- CHINA BANK</t>
  </si>
  <si>
    <t>2696</t>
  </si>
  <si>
    <t>COMMERCIAL BANK LONG TERM LOAN</t>
  </si>
  <si>
    <t>2717</t>
  </si>
  <si>
    <t>STAFF WELFARE &amp; BENEFITS - PANADURA</t>
  </si>
  <si>
    <t>2702</t>
  </si>
  <si>
    <t>DOMESTIC COURIER CHARGES - PANADURA</t>
  </si>
  <si>
    <t>2710</t>
  </si>
  <si>
    <t>2718</t>
  </si>
  <si>
    <t>TEA &amp; MEAL EXPENSES - PANADURA</t>
  </si>
  <si>
    <t>2699</t>
  </si>
  <si>
    <t>CASH TRANSPORT FEES - PANADURA</t>
  </si>
  <si>
    <t>2713</t>
  </si>
  <si>
    <t>RENT EXPENSES - PANADURA</t>
  </si>
  <si>
    <t>2632</t>
  </si>
  <si>
    <t>FURNITURE &amp; FITTINGS MAINTENANCE  - KANDY</t>
  </si>
  <si>
    <t>2707</t>
  </si>
  <si>
    <t>JANITORIAL &amp; SANITORY WORK - PANADURA</t>
  </si>
  <si>
    <t>2709</t>
  </si>
  <si>
    <t>POSTAGE &amp; STAMPS - PANADURA</t>
  </si>
  <si>
    <t>2721</t>
  </si>
  <si>
    <t>TRAVELLING &amp; SUBSISTANCE - PANADURA</t>
  </si>
  <si>
    <t>2720</t>
  </si>
  <si>
    <t>TRADE &amp; REVENUE LICENCE - PANADURA</t>
  </si>
  <si>
    <t>2719</t>
  </si>
  <si>
    <t>TELEPHONE CHARGES - PANADURA</t>
  </si>
  <si>
    <t>2698</t>
  </si>
  <si>
    <t>BUILDING MAINTENANCE - PANADURA</t>
  </si>
  <si>
    <t>2712</t>
  </si>
  <si>
    <t>PROMOTIONS EXPENSE-PANADURA</t>
  </si>
  <si>
    <t>2726</t>
  </si>
  <si>
    <t>INTRODUCER COMMISSION PAYABLE -ASSET DRAFT</t>
  </si>
  <si>
    <t>2705</t>
  </si>
  <si>
    <t>ELECTRICITY - PANADURA</t>
  </si>
  <si>
    <t>2708</t>
  </si>
  <si>
    <t>OFFICE EQUIPMENT MAINTENANCE - PANADURA</t>
  </si>
  <si>
    <t xml:space="preserve">Rounding </t>
  </si>
  <si>
    <t>2729</t>
  </si>
  <si>
    <t>EXPENSES OF SUSTAINABLE ACCOUNTING</t>
  </si>
  <si>
    <t>2727</t>
  </si>
  <si>
    <t xml:space="preserve">DOMESTIC COURIER CHARGES- KIRIBATHGODA </t>
  </si>
  <si>
    <t>Leasing &amp; Loan Interest Income</t>
  </si>
  <si>
    <t>Monthly</t>
  </si>
  <si>
    <t xml:space="preserve">Sustainability Accounting </t>
  </si>
  <si>
    <t>Realized Gain on Sale of Treasury Bond</t>
  </si>
  <si>
    <t>Operating Profit Before Impairment and Tax</t>
  </si>
  <si>
    <t>PROFIT BEFORE TAXES</t>
  </si>
  <si>
    <t>TAXES</t>
  </si>
  <si>
    <t>PROFIT AFTER TAXES</t>
  </si>
  <si>
    <t>2505</t>
  </si>
  <si>
    <t>STAFF MEDICALE EXPENSE - AMBALANGODA</t>
  </si>
  <si>
    <t>2722</t>
  </si>
  <si>
    <t>WATER CHARGES - PANADURA</t>
  </si>
  <si>
    <t>2728</t>
  </si>
  <si>
    <t>CURRENT ACCOUNT - CUSTODIAN NDB 111260000884</t>
  </si>
  <si>
    <t>All expenses</t>
  </si>
  <si>
    <t>HR Cost</t>
  </si>
  <si>
    <t>Recheck</t>
  </si>
  <si>
    <t>1740</t>
  </si>
  <si>
    <t>RECOVERY VISIT EXPENSES-WALASMULLA</t>
  </si>
  <si>
    <t>2700</t>
  </si>
  <si>
    <t>DATA COMMUNICATION CHARGES - PANADURA</t>
  </si>
  <si>
    <t>2752</t>
  </si>
  <si>
    <t>NDB BANK LTL</t>
  </si>
  <si>
    <t>2724</t>
  </si>
  <si>
    <t>ADVERTISING EXPENSES - ELPITIYA</t>
  </si>
  <si>
    <t>2776</t>
  </si>
  <si>
    <t>TEA &amp; MEAL EXPENSES - WELLAWATTA</t>
  </si>
  <si>
    <t>2770</t>
  </si>
  <si>
    <t>PROMOTIONS EXPENSE-WELLAWATTA</t>
  </si>
  <si>
    <t>2768</t>
  </si>
  <si>
    <t>PRINTING &amp; STATIONERY - WELLAWATTA</t>
  </si>
  <si>
    <t>1637</t>
  </si>
  <si>
    <t>RECOVERY VISIT EXPENSES - HOROWPATHANA</t>
  </si>
  <si>
    <t>2697</t>
  </si>
  <si>
    <t>ADVERTISING EXPENSES - PANADURA</t>
  </si>
  <si>
    <t>2778</t>
  </si>
  <si>
    <t>TRADE &amp; REVENUE LICENCE - WELLAWATTA</t>
  </si>
  <si>
    <t>2755</t>
  </si>
  <si>
    <t>BUILDING MAINTENANCE - WELLAWATTA</t>
  </si>
  <si>
    <t>2401</t>
  </si>
  <si>
    <t>FUEL &amp; OIL - MAWANELLA</t>
  </si>
  <si>
    <t>2765</t>
  </si>
  <si>
    <t>JANITORIAL &amp; SANITORY WORK - WELLAWATTA</t>
  </si>
  <si>
    <t>2762</t>
  </si>
  <si>
    <t>ELECTRICITY - WELLAWATTA</t>
  </si>
  <si>
    <t>2766</t>
  </si>
  <si>
    <t>OFFICE EQUIPMENT MAINTENANCE - WELLAWATTA</t>
  </si>
  <si>
    <t>2779</t>
  </si>
  <si>
    <t>TRAVELLING &amp; SUBSISTANCE - WELLAWATTA</t>
  </si>
  <si>
    <t>2771</t>
  </si>
  <si>
    <t>RENT EXPENSES - WELLAWATTA</t>
  </si>
  <si>
    <t>2756</t>
  </si>
  <si>
    <t>CASH TRANSPORT FEES - WELLAWATTA</t>
  </si>
  <si>
    <t>2783</t>
  </si>
  <si>
    <t>BUILDING RENT INCOME - CHILAW</t>
  </si>
  <si>
    <t>2784</t>
  </si>
  <si>
    <t>BUILDING RENT INCOME - JAFFNA</t>
  </si>
  <si>
    <t>2785</t>
  </si>
  <si>
    <t>CARGILLS BANK LTL</t>
  </si>
  <si>
    <t>2786</t>
  </si>
  <si>
    <t>HNB LTL</t>
  </si>
  <si>
    <t>2741</t>
  </si>
  <si>
    <t>LOAN DEBTOR AGAINST FIXED DEPOSIT</t>
  </si>
  <si>
    <t>2777</t>
  </si>
  <si>
    <t>TELEPHONE CHARGES - WELLAWATTA</t>
  </si>
  <si>
    <t>2754</t>
  </si>
  <si>
    <t>ADVERTISING EXPENSES - WELLAWATTA</t>
  </si>
  <si>
    <t>2775</t>
  </si>
  <si>
    <t>STAFF WELFARE &amp; BENEFITS - WELLAWATTA</t>
  </si>
  <si>
    <t>RPT</t>
  </si>
  <si>
    <t>Prepared and Sent by Dileesha</t>
  </si>
  <si>
    <t>2782</t>
  </si>
  <si>
    <t>ADVERTISING EXPENSES - MULLAITHIVU</t>
  </si>
  <si>
    <t>2780</t>
  </si>
  <si>
    <t>WATER CHARGES - WELLAWATTA</t>
  </si>
  <si>
    <t>2740</t>
  </si>
  <si>
    <t>INTEREST RECEIVABLE FOR LOAN DEBTOR FIXED DEPOSIT</t>
  </si>
  <si>
    <t>2751</t>
  </si>
  <si>
    <t>EARNED INCOME - LOAN DEBTOR AGAINST FIXED DEPOSIT</t>
  </si>
  <si>
    <t>2757</t>
  </si>
  <si>
    <t>DATA COMMUNICATION CHARGES - WELLAWATTA</t>
  </si>
  <si>
    <t>2759</t>
  </si>
  <si>
    <t>DOMESTIC COURIER CHARGES - WELLAWATTA</t>
  </si>
  <si>
    <t xml:space="preserve">As per Form 1 </t>
  </si>
  <si>
    <t>Gross (Gross-IIS)</t>
  </si>
  <si>
    <t xml:space="preserve">Stage 1 </t>
  </si>
  <si>
    <t xml:space="preserve">Stage 2 </t>
  </si>
  <si>
    <t xml:space="preserve">Stage 3 </t>
  </si>
  <si>
    <t xml:space="preserve">Total </t>
  </si>
  <si>
    <t>without RPT</t>
  </si>
  <si>
    <t>2732</t>
  </si>
  <si>
    <t>FIXED DEPOSIT BORROWING</t>
  </si>
  <si>
    <t>2738</t>
  </si>
  <si>
    <t>INTEREST PAYABLE FD BORROWING - MATURITY</t>
  </si>
  <si>
    <t>2731</t>
  </si>
  <si>
    <t>FD PREMATURE WITHDRAWAL CONTROL - PARTIAL REFUND</t>
  </si>
  <si>
    <t>2739</t>
  </si>
  <si>
    <t>INTEREST PAYABLE FD BORROWING - MONTHLY</t>
  </si>
  <si>
    <t>2743</t>
  </si>
  <si>
    <t>WHT PAYEBLE FIXED DEPOSIT</t>
  </si>
  <si>
    <t>1660</t>
  </si>
  <si>
    <t>RECOVERY VISIT EXPENSES - MATALE</t>
  </si>
  <si>
    <t>2737</t>
  </si>
  <si>
    <t>INTEREST EXPENSE FD BORROWING - MONTHLY</t>
  </si>
  <si>
    <t>2733</t>
  </si>
  <si>
    <t>FIXED DEPOSIT BORROWING CONTROL</t>
  </si>
  <si>
    <t>2736</t>
  </si>
  <si>
    <t>INTEREST EXPENSE FD BORROWING - MATURITY</t>
  </si>
  <si>
    <t>2730</t>
  </si>
  <si>
    <t>FD PREMATURE WITHDRAWAL CONTROL</t>
  </si>
  <si>
    <t>1773</t>
  </si>
  <si>
    <t>INIDENTIFIED DEPOSIT (PEOPLE'S) – C/A NO-004-1-001-3-4105239</t>
  </si>
  <si>
    <t>2796</t>
  </si>
  <si>
    <t>INVESTMENT IN FIXED DEPOSIT USD -  NTB</t>
  </si>
  <si>
    <t>2801</t>
  </si>
  <si>
    <t>FOREIGN BORROWING  USD -  NTB</t>
  </si>
  <si>
    <t>2799</t>
  </si>
  <si>
    <t>INTEREST PAYABLE ON USD BORROWING</t>
  </si>
  <si>
    <t>2802</t>
  </si>
  <si>
    <t>INVESTMENT INCOME SAVING ACCOUNT USD -  NTB</t>
  </si>
  <si>
    <t>2798</t>
  </si>
  <si>
    <t>INTEREST INCOME FIXED DEPOSIT USD -  NTB</t>
  </si>
  <si>
    <t>2803</t>
  </si>
  <si>
    <t>FOREIGN EXCHANGE GAIN OR LOSS ACCOUNT</t>
  </si>
  <si>
    <t>2797</t>
  </si>
  <si>
    <t>INTEREST RECEIVABLE FIXED DEPOSIT USD -  NTB</t>
  </si>
  <si>
    <t>2800</t>
  </si>
  <si>
    <t>INTEREST EXPENSE ON USD BORROWING</t>
  </si>
  <si>
    <t>2795</t>
  </si>
  <si>
    <t>S/A  - EXTERNAL COMMERCIAL BORROWING A/C (ECBA) - USD 270100004376</t>
  </si>
  <si>
    <t>Foreign Funding</t>
  </si>
  <si>
    <t>Other Assets c</t>
  </si>
  <si>
    <t>2742</t>
  </si>
  <si>
    <t>TEMPORARY REFUND AGAINST FD CONTROL ACCOUNT</t>
  </si>
  <si>
    <t>2804</t>
  </si>
  <si>
    <t>RE.REPO EXCHANGE REVALUATION</t>
  </si>
  <si>
    <t>2809</t>
  </si>
  <si>
    <t>BORROWINGS EXCHANGE GAIN / LOSS-UN REALIZED</t>
  </si>
  <si>
    <t>2807</t>
  </si>
  <si>
    <t>BORROWINGS EXCHANGE GAIN / LOSS - INTEREST-UN REALIZED</t>
  </si>
  <si>
    <t>2806</t>
  </si>
  <si>
    <t>BORROWINGS EXCHANGE REVALUATION - INTER</t>
  </si>
  <si>
    <t>2808</t>
  </si>
  <si>
    <t>BORROWINGS EXCHANGE REVALUATION</t>
  </si>
  <si>
    <t>2805</t>
  </si>
  <si>
    <t>RE.REPO EXCHANGE REVALUATION GAIN / LOSS-UN REALIZED</t>
  </si>
  <si>
    <t>2810</t>
  </si>
  <si>
    <t>NTB LTL</t>
  </si>
  <si>
    <t xml:space="preserve">LOAN RENTAL IN ARREARS - SME </t>
  </si>
  <si>
    <t>STAFF WELFARE &amp; BENIFITS-WELLAWAYA</t>
  </si>
  <si>
    <t>2825</t>
  </si>
  <si>
    <t>RENT EXPENSES - KANDY CITY</t>
  </si>
  <si>
    <t>2831</t>
  </si>
  <si>
    <t>TELEPHONE CHARGES - KANDY CITY</t>
  </si>
  <si>
    <t>2829</t>
  </si>
  <si>
    <t>STAFF WELFARE &amp; BENEFITS - KANDY CITY</t>
  </si>
  <si>
    <t xml:space="preserve">FURNITURE &amp; FITTINGS MAINTENANCE  - HEAD OFFICE </t>
  </si>
  <si>
    <t>IMPAIRMENT REVERSAL FOR DISPOSAL OF REPOSSED VEHICLE</t>
  </si>
  <si>
    <t xml:space="preserve">CURRENT LIABILITY OF LTL - SAMPATH 302965000719 </t>
  </si>
  <si>
    <t>2504</t>
  </si>
  <si>
    <t>STAFF TRAINING EXPENSE - AMBALANGODA</t>
  </si>
  <si>
    <t xml:space="preserve">SAMPATH BANK LOAN NO-3029 6000 0960 </t>
  </si>
  <si>
    <t>2781</t>
  </si>
  <si>
    <t>ADVERTISING EXPENSES - AKKARAIPATHU</t>
  </si>
  <si>
    <t xml:space="preserve">TRADE &amp; REVENUE LICENSE - AMPARA </t>
  </si>
  <si>
    <t xml:space="preserve">MORATORUIM DEBTOR CONTROL - 2ND </t>
  </si>
  <si>
    <t xml:space="preserve">SAVINGS ACCOUNT - CARGILLS BANK 018103000056                </t>
  </si>
  <si>
    <t xml:space="preserve">WATER CHARGES - BANDARAWELA                                   </t>
  </si>
  <si>
    <t xml:space="preserve">RETENTION PAYABLE FOR INVESTMENT IN LISVIN </t>
  </si>
  <si>
    <t xml:space="preserve">CURRENT LIABILITY OF LTL - SAMPATH 302965000494 </t>
  </si>
  <si>
    <t xml:space="preserve">CRIB CHARGES                                                </t>
  </si>
  <si>
    <t>2833</t>
  </si>
  <si>
    <t>TRAVELLING &amp; SUBSISTANCE - KANDY CITY</t>
  </si>
  <si>
    <t xml:space="preserve">HNB BANK LTL - 003040138260 </t>
  </si>
  <si>
    <t xml:space="preserve">CURRENT ACCOUNT - AMBALANTHOTA </t>
  </si>
  <si>
    <t>OTHER INCOME - OVER 360 DAYS UNCLIMED LIABILITIES</t>
  </si>
  <si>
    <t>SALE PROCEED RECEIVE FROM AUCTION VEHICLE</t>
  </si>
  <si>
    <t xml:space="preserve">RECEIPTS IN SUSPENSE - UNIDENTIFIED </t>
  </si>
  <si>
    <t>PRE PAID PROMOTIONAL EXPENSE - LOAN</t>
  </si>
  <si>
    <t xml:space="preserve">TRADE,REVENUE AND OTHER LICENSE - HO </t>
  </si>
  <si>
    <t xml:space="preserve">STL 01- STANDARD CHARTERED BANK </t>
  </si>
  <si>
    <t xml:space="preserve">LOAN-DPMC FINANCIAL SERVICES </t>
  </si>
  <si>
    <t xml:space="preserve">UNEARNED INCOME TREASURY BONDS- CURRENT </t>
  </si>
  <si>
    <t xml:space="preserve">CURRENT ACCOUNT - CARGILLS BANK 018952000002             </t>
  </si>
  <si>
    <t xml:space="preserve">SSCL EXPENSE ON VAT ON FS </t>
  </si>
  <si>
    <t>2812</t>
  </si>
  <si>
    <t>BUILDING MAINTENANCE - KANDY CITY</t>
  </si>
  <si>
    <t>2820</t>
  </si>
  <si>
    <t>OFFICE EQUIPMENT MAINTENANCE - KANDY CITY</t>
  </si>
  <si>
    <t xml:space="preserve">SAMPATH BANK LTL - 302965000719 </t>
  </si>
  <si>
    <t xml:space="preserve">BANK CHARGES - PAN ASIA </t>
  </si>
  <si>
    <t>2830</t>
  </si>
  <si>
    <t>TEA &amp; MEAL EXPENSES - KANDY CITY</t>
  </si>
  <si>
    <t xml:space="preserve">WATER CHARGES  - </t>
  </si>
  <si>
    <t>2813</t>
  </si>
  <si>
    <t>CASH TRANSPORT FEES - KANDY CITY</t>
  </si>
  <si>
    <t xml:space="preserve">CURRENT ACCOUNT BANK OF CHINA </t>
  </si>
  <si>
    <t>2832</t>
  </si>
  <si>
    <t>TRADE &amp; REVENUE LICENCE - KANDY CITY</t>
  </si>
  <si>
    <t xml:space="preserve">Pledge Loan Debtor </t>
  </si>
  <si>
    <t xml:space="preserve"> DEFERRED SECURITIZATION EXPENSE </t>
  </si>
  <si>
    <t>2550</t>
  </si>
  <si>
    <t>RENT EXPENSE - BORELLA</t>
  </si>
  <si>
    <t xml:space="preserve">INVESTMENTS-DPMC FINANCIAL SERVICES </t>
  </si>
  <si>
    <t>2725</t>
  </si>
  <si>
    <t>TRADE &amp; REVENUE LICENCE - ELPITIYA</t>
  </si>
  <si>
    <t xml:space="preserve">OVERPAYMENTS - HIRE PURCHASE </t>
  </si>
  <si>
    <t xml:space="preserve">SAMPATH BANK LTL - 302965000494 </t>
  </si>
  <si>
    <t xml:space="preserve">POSTAGE &amp; STAMPS - KILINOCHCHI </t>
  </si>
  <si>
    <t>PREPAID PROMOTIONAL  EXPENSES - LEASE</t>
  </si>
  <si>
    <t xml:space="preserve">CURRENT ACCOUNT PEOPLE'S BANK 004 1 002 2 4105239 </t>
  </si>
  <si>
    <t xml:space="preserve">AUCTION CUSTOMER OVER PAYMENT </t>
  </si>
  <si>
    <t xml:space="preserve">SECURITY EXPENSES (GARAGE)- AMPARA </t>
  </si>
  <si>
    <t>2816</t>
  </si>
  <si>
    <t>ELECTRICITY - KANDY CITY</t>
  </si>
  <si>
    <t xml:space="preserve">CASH SHORT IN EASY PAY MACHINE </t>
  </si>
  <si>
    <t xml:space="preserve">NEWS PAPERS &amp; PERIOD-HORANA </t>
  </si>
  <si>
    <t xml:space="preserve">Earned Income Pledge Loan </t>
  </si>
  <si>
    <t xml:space="preserve">CURRENT ACCOUNT -NATIONS TRUST BANK- 006100022820 </t>
  </si>
  <si>
    <t>2824</t>
  </si>
  <si>
    <t>PROMOTIONS EXPENSE-KANDY CITY</t>
  </si>
  <si>
    <t xml:space="preserve">LOAN DEBTORS - DEALER REFINANCE - NP </t>
  </si>
  <si>
    <t>2834</t>
  </si>
  <si>
    <t>WATER CHARGES - KANDY CITY</t>
  </si>
  <si>
    <t xml:space="preserve">OVERPAYMENTS -DEALER REFINANCE </t>
  </si>
  <si>
    <t xml:space="preserve"> MOTOR VEHICLE LEASE INTERSET IN SUSPENCE </t>
  </si>
  <si>
    <t xml:space="preserve">FUEL &amp; OIL-WALASMULLA </t>
  </si>
  <si>
    <t>2819</t>
  </si>
  <si>
    <t>JANITORIAL &amp; SANITORY WORK - KANDY CITY</t>
  </si>
  <si>
    <t xml:space="preserve">VEHICLE TRANSFER FEES CONTROL ACCOUNT </t>
  </si>
  <si>
    <t xml:space="preserve">OTHER INCOME </t>
  </si>
  <si>
    <t xml:space="preserve">INSPECTION CHARGES RECOVERABLE </t>
  </si>
  <si>
    <t>2822</t>
  </si>
  <si>
    <t>PRINTING &amp; STATIONERY - KANDY CITY</t>
  </si>
  <si>
    <t xml:space="preserve">OVERPAYMENTS -DEALER FINANCE </t>
  </si>
  <si>
    <t xml:space="preserve">CASH SHORTAGE OR EXCESS/M.K.P.I.KUMARA </t>
  </si>
  <si>
    <t xml:space="preserve">DP GLOBAL SECURITIES (PVT) lTD                                        </t>
  </si>
  <si>
    <t xml:space="preserve">LOAN DEBTORS - DEALER REFINANCE - P </t>
  </si>
  <si>
    <t xml:space="preserve">DPMC LANKA LOAN-04 </t>
  </si>
  <si>
    <t xml:space="preserve">TEA &amp; MEALS EXPENSES - MAHIYANGANAYA </t>
  </si>
  <si>
    <t>CROP INSURANCE LEVY PAYABLE</t>
  </si>
  <si>
    <t xml:space="preserve">DEFERRED STRUCTURING FEE - SCB LOAN </t>
  </si>
  <si>
    <t xml:space="preserve">INTER COMPANY RECOVERABLE FROM DPMC LANKA (PVT) </t>
  </si>
  <si>
    <t xml:space="preserve">OVERPAYMENTS -TRADE FINANCE </t>
  </si>
  <si>
    <t xml:space="preserve">CURRENT LIABILITY OF LTL - HNB 003040138260 </t>
  </si>
  <si>
    <t>FD Loan</t>
  </si>
  <si>
    <t>Impairment</t>
  </si>
  <si>
    <t>UNREALIZED EXCHANGE GAIN OR LOSS ON FD &amp; SAVINGS ACCOUNT</t>
  </si>
  <si>
    <t>2835</t>
  </si>
  <si>
    <t>PRINTING &amp; STATIONERY - PANADURA</t>
  </si>
  <si>
    <t>2836</t>
  </si>
  <si>
    <t>OVERDRAFT INTEREST – SEYLAN BANK</t>
  </si>
  <si>
    <t>This Month</t>
  </si>
  <si>
    <t>Variance</t>
  </si>
  <si>
    <t>CONTRACT NO</t>
  </si>
  <si>
    <t>CLIENT NO</t>
  </si>
  <si>
    <t>BRANCH</t>
  </si>
  <si>
    <t>OUTSTANDING</t>
  </si>
  <si>
    <t>GROSS OUTSTANDING</t>
  </si>
  <si>
    <t>DPD</t>
  </si>
  <si>
    <t>P/NP</t>
  </si>
  <si>
    <t>MODEL PROVISION</t>
  </si>
  <si>
    <t>100% PROVIDED REASON</t>
  </si>
  <si>
    <t>FINAL PROVISION</t>
  </si>
  <si>
    <t>YARD CONTRACTS</t>
  </si>
  <si>
    <t>MODEL LEASE/LOAN</t>
  </si>
  <si>
    <t>AGE BUCKET</t>
  </si>
  <si>
    <t>ARREARS</t>
  </si>
  <si>
    <t>EQUIPMENT DESCRIPTION</t>
  </si>
  <si>
    <t>PRODUCT TYPE</t>
  </si>
  <si>
    <t>REIGION</t>
  </si>
  <si>
    <t>PD/LGD CATEGORY</t>
  </si>
  <si>
    <t>PRODUCT CATEGORY</t>
  </si>
  <si>
    <t>NET PRINCIPLE EXPOSURE</t>
  </si>
  <si>
    <t>LOSS RATIO</t>
  </si>
  <si>
    <t>DEFERRED PROMOTION</t>
  </si>
  <si>
    <t>PROVISION FOR DP</t>
  </si>
  <si>
    <t>GROSS EXP + DP</t>
  </si>
  <si>
    <t>IMP + PRO.DP</t>
  </si>
  <si>
    <t>PRODUCT</t>
  </si>
  <si>
    <t>FUTURE CAPITAL</t>
  </si>
  <si>
    <t>TOTAL ARREARS</t>
  </si>
  <si>
    <t>RELATED-PARTY CONTRACT</t>
  </si>
  <si>
    <t>STAFF CONTRACT</t>
  </si>
  <si>
    <t>ACTUAL LEASE/LOAN</t>
  </si>
  <si>
    <t>STAGE</t>
  </si>
  <si>
    <t>RPSM250127190</t>
  </si>
  <si>
    <t>RP</t>
  </si>
  <si>
    <t>P</t>
  </si>
  <si>
    <t>NON-YARD</t>
  </si>
  <si>
    <t>Lease</t>
  </si>
  <si>
    <t>No Arrears</t>
  </si>
  <si>
    <t>SUV(Sport Utility Vehicles)</t>
  </si>
  <si>
    <t>Auto</t>
  </si>
  <si>
    <t>Sabaragamuwa</t>
  </si>
  <si>
    <t>4W</t>
  </si>
  <si>
    <t>SM</t>
  </si>
  <si>
    <t>RPT CONTRACT</t>
  </si>
  <si>
    <t>NON-STAFF</t>
  </si>
  <si>
    <t>LOAN</t>
  </si>
  <si>
    <t>HQAT240026320</t>
  </si>
  <si>
    <t>HQ</t>
  </si>
  <si>
    <t>Western Colombo</t>
  </si>
  <si>
    <t>AT</t>
  </si>
  <si>
    <t>HQSM240119370</t>
  </si>
  <si>
    <t>MOTOR CARS</t>
  </si>
  <si>
    <t>NUSM240125340</t>
  </si>
  <si>
    <t>NU</t>
  </si>
  <si>
    <t>HQSM240119630</t>
  </si>
  <si>
    <t>BUSINESS LOAN</t>
  </si>
  <si>
    <t>Non Auto</t>
  </si>
  <si>
    <t>TL</t>
  </si>
  <si>
    <t>MWSM240115300</t>
  </si>
  <si>
    <t>MW</t>
  </si>
  <si>
    <t>Green Loan</t>
  </si>
  <si>
    <t>HQSM240124320</t>
  </si>
  <si>
    <t>HQSM250127770</t>
  </si>
  <si>
    <t>HQUV241676660</t>
  </si>
  <si>
    <t>Crew Cab</t>
  </si>
  <si>
    <t>UV</t>
  </si>
  <si>
    <t>LEASE</t>
  </si>
  <si>
    <t>HQSM240126470</t>
  </si>
  <si>
    <t>HQLE244581260</t>
  </si>
  <si>
    <t>AFL Green Loans</t>
  </si>
  <si>
    <t>O.EQP</t>
  </si>
  <si>
    <t>HQAT240025880</t>
  </si>
  <si>
    <t>HQSM240113110</t>
  </si>
  <si>
    <t>HQLE244606320</t>
  </si>
  <si>
    <t>HQLE254706310</t>
  </si>
  <si>
    <t>Motor Bikes</t>
  </si>
  <si>
    <t>BAJAJ</t>
  </si>
  <si>
    <t>2W</t>
  </si>
  <si>
    <t>2579</t>
  </si>
  <si>
    <t>STAFF MEDICAL EXPENSES - NUGEGODA</t>
  </si>
  <si>
    <t>2837</t>
  </si>
  <si>
    <t>POSTAGE &amp; STAMPS - MAWANELLA</t>
  </si>
  <si>
    <t>2839</t>
  </si>
  <si>
    <t>BUILDING MAINTENANCE - KOTTAWA</t>
  </si>
  <si>
    <t>2849</t>
  </si>
  <si>
    <t>PRINTING &amp; STATIONERY - KOTTAWA</t>
  </si>
  <si>
    <t>2851</t>
  </si>
  <si>
    <t>PROMOTIONS EXPENSE-KOTTAWA</t>
  </si>
  <si>
    <t>2852</t>
  </si>
  <si>
    <t>RENT EXPENSES - KOTTAWA</t>
  </si>
  <si>
    <t>2862</t>
  </si>
  <si>
    <t>REALIZED EXCHANGE GAIN / LOSS ON FOREIGN EXCHANGE</t>
  </si>
  <si>
    <t>2863</t>
  </si>
  <si>
    <t>PABC LTL</t>
  </si>
  <si>
    <t>2858</t>
  </si>
  <si>
    <t>TELEPHONE CHARGES - KOTTAWA</t>
  </si>
  <si>
    <t>2843</t>
  </si>
  <si>
    <t>ELECTRICITY - KOTTAWA</t>
  </si>
  <si>
    <t>2844</t>
  </si>
  <si>
    <t>FUEL &amp; OIL- KOTTAWA</t>
  </si>
  <si>
    <t>2846</t>
  </si>
  <si>
    <t>JANITORIAL &amp; SANITORY WORK - KOTTAWA</t>
  </si>
  <si>
    <t>2854</t>
  </si>
  <si>
    <t>STAFF MEDICAL EXPENSES - KOTTAWA</t>
  </si>
  <si>
    <t>Event based write off</t>
  </si>
  <si>
    <t>MR. D.A.S. SILVA</t>
  </si>
  <si>
    <t>Mr. W.M.P. De Alwis</t>
  </si>
  <si>
    <t>MR. A.N.S. ALUTHGAMAGE</t>
  </si>
  <si>
    <t>David Pieris City Developments (Private) Limited</t>
  </si>
  <si>
    <t>Mr. W.G. Kithsiri</t>
  </si>
  <si>
    <t>MR. M. De Silva</t>
  </si>
  <si>
    <t>Mr. U.L.A. Premasiri</t>
  </si>
  <si>
    <t>Mr. N. Handunge</t>
  </si>
  <si>
    <t>Mr. G.L.W.N. Perera</t>
  </si>
  <si>
    <t>MR. M.M.W.V MEDAGEDARA</t>
  </si>
  <si>
    <t>Mr. S.R. Handunge</t>
  </si>
  <si>
    <t>2856</t>
  </si>
  <si>
    <t>STAFF WELFARE &amp; BENEFITS - KOTTAWA</t>
  </si>
  <si>
    <t>2857</t>
  </si>
  <si>
    <t>TEA &amp; MEAL EXPENSES - KOTTAWA</t>
  </si>
  <si>
    <t>2860</t>
  </si>
  <si>
    <t>TRAVELLING &amp; SUBSISTANCE - KOTTAWA</t>
  </si>
  <si>
    <t>Reconcilling Items</t>
  </si>
  <si>
    <t>UV debtor -1562</t>
  </si>
  <si>
    <t>GL Diff</t>
  </si>
  <si>
    <t>AKLE204360110</t>
  </si>
  <si>
    <t>AMUV200921360</t>
  </si>
  <si>
    <t>Rec</t>
  </si>
  <si>
    <t>BRAT250031890</t>
  </si>
  <si>
    <t>BR</t>
  </si>
  <si>
    <t>HQAT250031160</t>
  </si>
  <si>
    <t>0-30 days</t>
  </si>
  <si>
    <t>FY 2024/25 Actual * Increment</t>
  </si>
  <si>
    <t>MR. G.A.S. JAYAMPATHI</t>
  </si>
  <si>
    <t>Mrs. G.H. Bohoran</t>
  </si>
  <si>
    <t>Revaluation Reserve</t>
  </si>
  <si>
    <t>Proposed Dividnd</t>
  </si>
  <si>
    <t>2867</t>
  </si>
  <si>
    <t>SAMPATH BANK LTL</t>
  </si>
  <si>
    <t>2868</t>
  </si>
  <si>
    <t>REVALUATION GAIN / LOSS ON LAND AND BUILDING</t>
  </si>
  <si>
    <t>2828</t>
  </si>
  <si>
    <t>STAFF TRAINING - KANDY CITY</t>
  </si>
  <si>
    <t>2861</t>
  </si>
  <si>
    <t>WATER CHARGES - KOTTAWA</t>
  </si>
  <si>
    <t>2842</t>
  </si>
  <si>
    <t>DOMESTIC COURIER CHARGES - KOTTAWA</t>
  </si>
  <si>
    <t>2814</t>
  </si>
  <si>
    <t>DATA COMMUNICATION CHARGES - KANDY CITY</t>
  </si>
  <si>
    <t>2864</t>
  </si>
  <si>
    <t>FUEL &amp; OIL - WELLAWATTA</t>
  </si>
  <si>
    <t>2866</t>
  </si>
  <si>
    <t>CURRENT ACCOUNT – COMMERCIAL BANK 1000928226</t>
  </si>
  <si>
    <t>2869</t>
  </si>
  <si>
    <t>DEFERRED TAX ON REVALUATION OF LD &amp; BUID GAIN/LOSS</t>
  </si>
  <si>
    <t>31-60 days</t>
  </si>
  <si>
    <t>Name</t>
  </si>
  <si>
    <t>1560</t>
  </si>
  <si>
    <t>Gampola</t>
  </si>
  <si>
    <t>2116</t>
  </si>
  <si>
    <t>INTRODCUCER COMMISSION PAYABLE</t>
  </si>
  <si>
    <t>2734</t>
  </si>
  <si>
    <t>FIXED DEPOSIT BORROWING CONTROL - MATURITY</t>
  </si>
  <si>
    <t>2735</t>
  </si>
  <si>
    <t>FIXED DEPOSIT BORROWING RENEWAL CONTROL A/C</t>
  </si>
  <si>
    <t>2744</t>
  </si>
  <si>
    <t>CHEQUE COLLECTION FOR FIXED DEPOSIT</t>
  </si>
  <si>
    <t>2817</t>
  </si>
  <si>
    <t>ENTERTAINMENT - KANDY CITY</t>
  </si>
  <si>
    <t>2865</t>
  </si>
  <si>
    <t>FUEL &amp; OIL- NUGEGODA</t>
  </si>
  <si>
    <t>2870</t>
  </si>
  <si>
    <t>INTER COMPANY PAYABLE TO DPMC LANKA (PVT) LIMITED</t>
  </si>
  <si>
    <t>2871</t>
  </si>
  <si>
    <t>FD EIR ADJUSTMENT</t>
  </si>
  <si>
    <t>2872</t>
  </si>
  <si>
    <t>FUEL &amp; OIL-BORELLA</t>
  </si>
  <si>
    <t>2874</t>
  </si>
  <si>
    <t>TRAVELLING ALLOWANCE</t>
  </si>
  <si>
    <t>2875</t>
  </si>
  <si>
    <t>OVERDRAFT INTEREST - NATIONS TRUST BANK</t>
  </si>
  <si>
    <t>CLIENT NAME</t>
  </si>
  <si>
    <t>MR. N.D.P.S.R. KALYANARATNE</t>
  </si>
  <si>
    <t>HQSM250129930</t>
  </si>
  <si>
    <t>Locally Assembled 4Ws</t>
  </si>
  <si>
    <t>Mr. M.C. Ambagahawatta</t>
  </si>
  <si>
    <t>HQLE254830410</t>
  </si>
  <si>
    <t>`</t>
  </si>
  <si>
    <t>KDUV180611960</t>
  </si>
  <si>
    <r>
      <t xml:space="preserve">Right of Use Assets </t>
    </r>
    <r>
      <rPr>
        <vertAlign val="superscript"/>
        <sz val="11"/>
        <color theme="1"/>
        <rFont val="Calibri"/>
        <family val="2"/>
        <scheme val="minor"/>
      </rPr>
      <t>c</t>
    </r>
  </si>
  <si>
    <t>2826</t>
  </si>
  <si>
    <t>SECURITY EXPENSE-KANDY CITY</t>
  </si>
  <si>
    <t>2611</t>
  </si>
  <si>
    <t>FURNITURE &amp; FITTINGS MAINTENANCE  - ANURADHAPURA</t>
  </si>
  <si>
    <t>2479</t>
  </si>
  <si>
    <t>2789</t>
  </si>
  <si>
    <t>PORTFOLIO MANAGEMENT FEE INCOME-MARGIN TRADING</t>
  </si>
  <si>
    <t>2527</t>
  </si>
  <si>
    <t>STAFF MEDICAL EXPENSES -MAWANELLE</t>
  </si>
  <si>
    <t>2623</t>
  </si>
  <si>
    <t>FURNITURE &amp; FITTINGS MAINTENANCE  - ELPITIYA</t>
  </si>
  <si>
    <t>2794</t>
  </si>
  <si>
    <t>COUNTER PARTY CURRENT ACCOUNT</t>
  </si>
  <si>
    <t>2662</t>
  </si>
  <si>
    <t>FURNITURE &amp; FITTINGS MAINTENANCE  - YAKKALA</t>
  </si>
  <si>
    <t>2619</t>
  </si>
  <si>
    <t>FURNITURE &amp; FITTINGS MAINTENANCE  - CHILAW</t>
  </si>
  <si>
    <t>2624</t>
  </si>
  <si>
    <t>FURNITURE &amp; FITTINGS MAINTENANCE  - EMBILIPITIYA</t>
  </si>
  <si>
    <t>2669</t>
  </si>
  <si>
    <t>PROVISION FOR BAD DEBTS-FACTORING - OVER 12</t>
  </si>
  <si>
    <t>2790</t>
  </si>
  <si>
    <t>BROKER SETTLEMENT SUSPENSE ACCOUNT-MARGIN TRADING</t>
  </si>
  <si>
    <t>2649</t>
  </si>
  <si>
    <t>FURNITURE &amp; FITTINGS MAINTENANCE -MULLAITTVU</t>
  </si>
  <si>
    <t>2615</t>
  </si>
  <si>
    <t>FURNITURE &amp; FITTINGS MAINTENANCE  - BANDARAWELLA</t>
  </si>
  <si>
    <t>2651</t>
  </si>
  <si>
    <t>FURNITURE &amp; FITTINGS MAINTENANCE  - NIKAWARATIYA</t>
  </si>
  <si>
    <t>2498</t>
  </si>
  <si>
    <t>VEHICLE MAINTANANCE - AMBALANGODA</t>
  </si>
  <si>
    <t>2748</t>
  </si>
  <si>
    <t>SAVINGS DEPOSITS CLOSING FEE</t>
  </si>
  <si>
    <t>2650</t>
  </si>
  <si>
    <t>FURNITURE &amp; FITTINGS MAINTENANCE  - NEGOMBO</t>
  </si>
  <si>
    <t>2840</t>
  </si>
  <si>
    <t>CASH TRANSPORT FEES - KOTTAWA</t>
  </si>
  <si>
    <t>2605</t>
  </si>
  <si>
    <t>PAN ASIA BANK-BLUE CHIP SAVINGS A/C NO  - 200325000550</t>
  </si>
  <si>
    <t>1606</t>
  </si>
  <si>
    <t>ENTERTAINMENT - KULIYAPITIYA</t>
  </si>
  <si>
    <t>1977</t>
  </si>
  <si>
    <t>UNEARNED INCOME-INVOICE DISCOUNTING</t>
  </si>
  <si>
    <t>2654</t>
  </si>
  <si>
    <t>FURNITURE &amp; FITTINGS MAINTENANCE  - POLONNARUWA</t>
  </si>
  <si>
    <t>2845</t>
  </si>
  <si>
    <t>GARAGE CHARGES - KOTTAWA</t>
  </si>
  <si>
    <t>2551</t>
  </si>
  <si>
    <t>SECURITY EXPENSES - BORELLA</t>
  </si>
  <si>
    <t>2818</t>
  </si>
  <si>
    <t>GARAGE CHARGES - KANDY CITY</t>
  </si>
  <si>
    <t>2468</t>
  </si>
  <si>
    <t>BROKERAGE EXPENSE ACCOUNT (T)</t>
  </si>
  <si>
    <t>1391</t>
  </si>
  <si>
    <t>UN EARNED INCOME - SPARE PARTS</t>
  </si>
  <si>
    <t>2838</t>
  </si>
  <si>
    <t>ADVERTISING EXPENSES - KOTTAWA</t>
  </si>
  <si>
    <t>2115</t>
  </si>
  <si>
    <t>INTRODUCER COMMISSION RECOVERABLE</t>
  </si>
  <si>
    <t>2565</t>
  </si>
  <si>
    <t>OTHER CHARGES PAYABLE-DEALER FINANCE</t>
  </si>
  <si>
    <t>1850</t>
  </si>
  <si>
    <t>MT BROKER CONTROL-ASHA PHILLIP SECURITIES</t>
  </si>
  <si>
    <t>2787</t>
  </si>
  <si>
    <t>MARGIN TRADING CR BALANCE CONTROL ACCOUNT</t>
  </si>
  <si>
    <t>2450</t>
  </si>
  <si>
    <t>SECURITES TRADING ACCOUNT (T)</t>
  </si>
  <si>
    <t>2603</t>
  </si>
  <si>
    <t xml:space="preserve">SAVINGS ACCOUNT BANK OF CHINA </t>
  </si>
  <si>
    <t>2711</t>
  </si>
  <si>
    <t>PROFESSIONAL CHARGES - PANADURA</t>
  </si>
  <si>
    <t>2815</t>
  </si>
  <si>
    <t>DOMESTIC COURIER CHARGES - KANDY CITY</t>
  </si>
  <si>
    <t>2761</t>
  </si>
  <si>
    <t>E.T.F. CONTRIBUTION- WELLAWATTA</t>
  </si>
  <si>
    <t>2644</t>
  </si>
  <si>
    <t>FURNITURE &amp; FITTINGS MAINTENANCE  - MATALE</t>
  </si>
  <si>
    <t>1975</t>
  </si>
  <si>
    <t>LOAN DEBTOR-INVOICE DICOUNTING</t>
  </si>
  <si>
    <t>2451</t>
  </si>
  <si>
    <t>FVOCI - SECURITIES TRADING ACCOUNT (T)</t>
  </si>
  <si>
    <t>2701</t>
  </si>
  <si>
    <t>DEPRECIATION - COMPUTER SOFTWARE- PANADURA</t>
  </si>
  <si>
    <t>2714</t>
  </si>
  <si>
    <t>SECURITY EXPENSE-PANADURA</t>
  </si>
  <si>
    <t>2767</t>
  </si>
  <si>
    <t>POSTAGE &amp; STAMPS - WELLAWATTA</t>
  </si>
  <si>
    <t>2024</t>
  </si>
  <si>
    <t>CURRENT ACCOUNT - HORANA</t>
  </si>
  <si>
    <t>2793</t>
  </si>
  <si>
    <t>ACCRUED INTEREST RECEIVABLE-MARGIN TRADING</t>
  </si>
  <si>
    <t>2745</t>
  </si>
  <si>
    <t>SAVING DEPOSIT GENERAL</t>
  </si>
  <si>
    <t>2009</t>
  </si>
  <si>
    <t>DOCUMENT COURIER CHARGES - MALIGAWATTA</t>
  </si>
  <si>
    <t>2821</t>
  </si>
  <si>
    <t>POSTAGE &amp; STAMPS - KANDY CITY</t>
  </si>
  <si>
    <t>1852</t>
  </si>
  <si>
    <t>MT BROKER CONTROL-NATION LANKA EQUITIES</t>
  </si>
  <si>
    <t>2659</t>
  </si>
  <si>
    <t>FURNITURE &amp; FITTINGS MAINTENANCE  - VAUNIYA</t>
  </si>
  <si>
    <t>2635</t>
  </si>
  <si>
    <t>FURNITURE &amp; FITTINGS MAINTENANCE - KILINOCHCHI</t>
  </si>
  <si>
    <t>2639</t>
  </si>
  <si>
    <t>FURNITURE &amp; FITTINGS MAINTENANCE  - PILIYANDALA</t>
  </si>
  <si>
    <t>1608</t>
  </si>
  <si>
    <t>SUNDRY EXPENSES - KULIYAPITIYA</t>
  </si>
  <si>
    <t>1422</t>
  </si>
  <si>
    <t>CURRENT ACCOUNT - MAHIYANGANAYA</t>
  </si>
  <si>
    <t>2853</t>
  </si>
  <si>
    <t>SECURITY EXPENSE-KOTTAWA</t>
  </si>
  <si>
    <t>2005</t>
  </si>
  <si>
    <t>RESCHEDULEMENT CLOUSER-PLEDGE LOAN</t>
  </si>
  <si>
    <t>2547</t>
  </si>
  <si>
    <t>PROFESSIONAL CHARGES - BORELLA</t>
  </si>
  <si>
    <t>2525</t>
  </si>
  <si>
    <t>MORATORIUM INTEREST RECEIVABLE - LOAN</t>
  </si>
  <si>
    <t>1619</t>
  </si>
  <si>
    <t>CURRENT ACCOUNT - HOROWPATHANA</t>
  </si>
  <si>
    <t>2716</t>
  </si>
  <si>
    <t>STAFF TRAINING - PANADURA</t>
  </si>
  <si>
    <t>2629</t>
  </si>
  <si>
    <t>FURNITURE &amp; FITTINGS MAINTENANCE  - HOROWPATHANA</t>
  </si>
  <si>
    <t>2760</t>
  </si>
  <si>
    <t>E.P.F. CONTRIBUTION - WELLAWATTA</t>
  </si>
  <si>
    <t>2876</t>
  </si>
  <si>
    <t>INSPECTION CHARGES PAYABLE</t>
  </si>
  <si>
    <t>1851</t>
  </si>
  <si>
    <t>MT BROKER CONTROL-CT SMITH STOCKBROKERS</t>
  </si>
  <si>
    <t>2004</t>
  </si>
  <si>
    <t>CURRENT ACCOUNT - MULLAITIVU</t>
  </si>
  <si>
    <t>2788</t>
  </si>
  <si>
    <t>MARGIN TRADING LENDING CONTROL ACCOUNT- REVERSE REPO CONTROL ACCOUNT</t>
  </si>
  <si>
    <t>2855</t>
  </si>
  <si>
    <t>STAFF TRAINING - KOTTAWA</t>
  </si>
  <si>
    <t>2416</t>
  </si>
  <si>
    <t>PROVISION FOR BAD DEBTS LEASE - SPECEFIC</t>
  </si>
  <si>
    <t>1389</t>
  </si>
  <si>
    <t>OTHER INCOME - SPARE PARTS</t>
  </si>
  <si>
    <t>2773</t>
  </si>
  <si>
    <t>STAFF MEDICAL EXPENSES - WELLAWATTA</t>
  </si>
  <si>
    <t>2608</t>
  </si>
  <si>
    <t>FURNITURE &amp; FITTINGS MAINTENANCE  - AMBALANGODA</t>
  </si>
  <si>
    <t>2548</t>
  </si>
  <si>
    <t>CURRENT ACCOUNT -BORELLA</t>
  </si>
  <si>
    <t>1741</t>
  </si>
  <si>
    <t>2613</t>
  </si>
  <si>
    <t>FURNITURE &amp; FITTINGS MAINTENANCE  - BADULLA</t>
  </si>
  <si>
    <t>2723</t>
  </si>
  <si>
    <t>POSTAGE &amp; STAMPS - ELPITIYA</t>
  </si>
  <si>
    <t>2621</t>
  </si>
  <si>
    <t>FURNITURE &amp; FITTINGS MAINTENANCE  - DEHIATTAKANDIYA</t>
  </si>
  <si>
    <t>2749</t>
  </si>
  <si>
    <t>INTEREST EXPENSES SAVING DEPOSITS</t>
  </si>
  <si>
    <t>2543</t>
  </si>
  <si>
    <t>NEWS PAPERS &amp; PERIODICALS - BORELLA</t>
  </si>
  <si>
    <t>1986</t>
  </si>
  <si>
    <t>CLOUSER-INVOICE DISCOUNTING</t>
  </si>
  <si>
    <t>2645</t>
  </si>
  <si>
    <t>FURNITURE &amp; FITTINGS MAINTENANCE  - MATARA</t>
  </si>
  <si>
    <t>2774</t>
  </si>
  <si>
    <t>STAFF TRAINING - WELLAWATTA</t>
  </si>
  <si>
    <t>2634</t>
  </si>
  <si>
    <t>FURNITURE &amp; FITTINGS MAINTENANCE -KEKIRAWA</t>
  </si>
  <si>
    <t>2489</t>
  </si>
  <si>
    <t>PAYMENT SUSPENCE GROUP</t>
  </si>
  <si>
    <t>1581</t>
  </si>
  <si>
    <t>GARAGE CHARGES - GAMPOLA</t>
  </si>
  <si>
    <t>2689</t>
  </si>
  <si>
    <t>FIXED DEPOSIT PENALTY INTEREST-INDIVIDUAL</t>
  </si>
  <si>
    <t>2657</t>
  </si>
  <si>
    <t>FURNITURE &amp; FITTINGS MAINTENANCE  - TISSAMAHARAMA</t>
  </si>
  <si>
    <t>2703</t>
  </si>
  <si>
    <t>E.P.F. CONTRIBUTION - PANADURA</t>
  </si>
  <si>
    <t>1768</t>
  </si>
  <si>
    <t>CURRENT ACCOUNT - AVISSAWELLA</t>
  </si>
  <si>
    <t>2792</t>
  </si>
  <si>
    <t>ACCRUED OD INTEREST-MARGIN TRADING</t>
  </si>
  <si>
    <t>2512</t>
  </si>
  <si>
    <t>NEWS PAPER &amp; PERIODICALS - AMBALANGODA</t>
  </si>
  <si>
    <t>2609</t>
  </si>
  <si>
    <t>FURNITURE &amp; FITTINGS MAINTENANCE  - AMBALANTHOTA</t>
  </si>
  <si>
    <t>2607</t>
  </si>
  <si>
    <t>FURNITURE &amp; FITTINGS MAINTENANCE  - AKKARAIPATTU</t>
  </si>
  <si>
    <t>2769</t>
  </si>
  <si>
    <t>PROFESSIONAL CHARGES - WELLAWATTA</t>
  </si>
  <si>
    <t>2419</t>
  </si>
  <si>
    <t>WRITE OFF BAD DEBT - LEASE</t>
  </si>
  <si>
    <t>2161</t>
  </si>
  <si>
    <t>RESCHEDULEMENT CLOSURE-MICRO FINANCE</t>
  </si>
  <si>
    <t>2823</t>
  </si>
  <si>
    <t>PROFESSIONAL CHARGES - KANDY CITY</t>
  </si>
  <si>
    <t>2356</t>
  </si>
  <si>
    <t>CURRENT ACCOUNTS</t>
  </si>
  <si>
    <t>2007</t>
  </si>
  <si>
    <t>RESCHEDULEMENT CLOUSER-INVOICE DISCOUNTING</t>
  </si>
  <si>
    <t>1393</t>
  </si>
  <si>
    <t>CLOSURES  LOAN - SPARE PARTS</t>
  </si>
  <si>
    <t>1719</t>
  </si>
  <si>
    <t>RECOVERY VISIT EXPENSES- KEKIRAWA</t>
  </si>
  <si>
    <t>2850</t>
  </si>
  <si>
    <t>PROFESSIONAL CHARGES - KOTTAWA</t>
  </si>
  <si>
    <t>1387</t>
  </si>
  <si>
    <t>CLOSURES LOAN - PRAGATHI</t>
  </si>
  <si>
    <t>2366</t>
  </si>
  <si>
    <t>VEHICLE REPAIRE &amp; MAINTANANCE - MAWANELLA</t>
  </si>
  <si>
    <t>2508</t>
  </si>
  <si>
    <t>PROFESSIONAL FEES - AMBALANGODA</t>
  </si>
  <si>
    <t>2746</t>
  </si>
  <si>
    <t>WHT PAYABLE SAVINGS</t>
  </si>
  <si>
    <t>2648</t>
  </si>
  <si>
    <t>FURNITURE &amp; FITTINGS MAINTENANCE  - MONARAGALA</t>
  </si>
  <si>
    <t>2848</t>
  </si>
  <si>
    <t>POSTAGE &amp; STAMPS - KOTTAWA</t>
  </si>
  <si>
    <t>1652</t>
  </si>
  <si>
    <t>CURRENT ACCOUNT - MATALE BRANCH</t>
  </si>
  <si>
    <t>2559</t>
  </si>
  <si>
    <t>VEHICLE REPAIRE AND MAINTAINCE-BORELLA</t>
  </si>
  <si>
    <t>1951</t>
  </si>
  <si>
    <t>CURRENT ACCOUNT - GALEWELA</t>
  </si>
  <si>
    <t>2620</t>
  </si>
  <si>
    <t>FURNITURE &amp; FITTINGS MAINTENANCE  - DAMBULLA</t>
  </si>
  <si>
    <t>2303</t>
  </si>
  <si>
    <t>CURRENT ACCOUNTS - BANDARAWELA</t>
  </si>
  <si>
    <t>1561</t>
  </si>
  <si>
    <t>Kuliyapitiya</t>
  </si>
  <si>
    <t>2706</t>
  </si>
  <si>
    <t>GARAGE CHARGES - PANADURA</t>
  </si>
  <si>
    <t>2636</t>
  </si>
  <si>
    <t>FURNITURE &amp; FITTINGS MAINTENANCE -KIRIBATHGODA</t>
  </si>
  <si>
    <t>1444</t>
  </si>
  <si>
    <t>CURRENT ACCOUNT - MANNAR BRANCH</t>
  </si>
  <si>
    <t>2647</t>
  </si>
  <si>
    <t>FURNITURE &amp; FITTINGS MAINTENANCE  -MAWENELLA</t>
  </si>
  <si>
    <t>2658</t>
  </si>
  <si>
    <t>FURNITURE &amp; FITTINGS MAINTENANCE   - TRINCO</t>
  </si>
  <si>
    <t>1414</t>
  </si>
  <si>
    <t>WATER CHARGES</t>
  </si>
  <si>
    <t>2643</t>
  </si>
  <si>
    <t>FURNITURE &amp; FITTINGS MAINTENANCE  - MANNAR</t>
  </si>
  <si>
    <t>2587</t>
  </si>
  <si>
    <t>NEWS PAPERS &amp; PERIODICALS - NUGEGODA</t>
  </si>
  <si>
    <t>2811</t>
  </si>
  <si>
    <t>ADVERTISING EXPENSES - KANDY CITY</t>
  </si>
  <si>
    <t>2273</t>
  </si>
  <si>
    <t>CURRENT ACCOUNT - KIRIBATHGODA</t>
  </si>
  <si>
    <t>1582</t>
  </si>
  <si>
    <t>GARAGE CHARGES - KULIYAPITIYA</t>
  </si>
  <si>
    <t>2655</t>
  </si>
  <si>
    <t>FURNITURE &amp; FITTINGS MAINTENANCE  - PUTTALAM</t>
  </si>
  <si>
    <t>2637</t>
  </si>
  <si>
    <t>FURNITURE &amp; FITTINGS MAINTENANCE   - KULIYAPITIYA</t>
  </si>
  <si>
    <t>2747</t>
  </si>
  <si>
    <t>CHEQUE COLLECTION FOR SAVINGS DEPOSITS</t>
  </si>
  <si>
    <t>2646</t>
  </si>
  <si>
    <t>FURNITURE &amp; FITTINGS MAINTENANCE  - MATHUGAMA</t>
  </si>
  <si>
    <t>2386</t>
  </si>
  <si>
    <t>SAVING ACCOUNT- (UNION BANK-997-02-01-00000112-7)</t>
  </si>
  <si>
    <t>2630</t>
  </si>
  <si>
    <t>FURNITURE &amp; FITTINGS MAINTENANCE  - JAFFNA</t>
  </si>
  <si>
    <t>2520</t>
  </si>
  <si>
    <t>TRADE REVENUE LICENCE - KIRIBATHGODA</t>
  </si>
  <si>
    <t>2308</t>
  </si>
  <si>
    <t>INVESTMENT IN FIXED DEPOSIT - COMMERCIAL BANK</t>
  </si>
  <si>
    <t>2631</t>
  </si>
  <si>
    <t>FURNITURE &amp; FITTINGS MAINTENANCE  - KALUTHARA</t>
  </si>
  <si>
    <t>2638</t>
  </si>
  <si>
    <t>FURNITURE &amp; FITTINGS MAINTENANCE  - KURUNEGALA</t>
  </si>
  <si>
    <t>2469</t>
  </si>
  <si>
    <t>FVOCI - CAPITAL/PREMATURE GAIN/LOSS (T)</t>
  </si>
  <si>
    <t>2715</t>
  </si>
  <si>
    <t>STAFF MEDICAL EXPENSES - PANADURA</t>
  </si>
  <si>
    <t>1990</t>
  </si>
  <si>
    <t>CURRENT ACCOUNT - MALIGAWATTA</t>
  </si>
  <si>
    <t>1900</t>
  </si>
  <si>
    <t>UNIDENTIFIED DEBIT  (SEYLAN) - 0864-00041323-001</t>
  </si>
  <si>
    <t>2139</t>
  </si>
  <si>
    <t>PROFESSIONAL CHARGES-MANNAR</t>
  </si>
  <si>
    <t>1976</t>
  </si>
  <si>
    <t>LOAN INSTALMENT ARREASE-INVOICE DICOUNTING</t>
  </si>
  <si>
    <t>2298</t>
  </si>
  <si>
    <t>VEHICLE REPAIRE &amp; MAINTANANCE-KIRIBATHGODA</t>
  </si>
  <si>
    <t>2614</t>
  </si>
  <si>
    <t>FURNITURE &amp; FITTINGS MAINTENANCE  - BALANGODA</t>
  </si>
  <si>
    <t>2764</t>
  </si>
  <si>
    <t>GARAGE CHARGES - WELLAWATTA</t>
  </si>
  <si>
    <t>2626</t>
  </si>
  <si>
    <t>FURNITURE &amp; FITTINGS MAINTENANCE  - GALLE</t>
  </si>
  <si>
    <t>2395</t>
  </si>
  <si>
    <t>TRDE FINANCE CHARGES INCOME</t>
  </si>
  <si>
    <t>2665</t>
  </si>
  <si>
    <t>PROVISION FOR BAD DEBTS-PLADGE LOAN - OVER 12</t>
  </si>
  <si>
    <t>2873</t>
  </si>
  <si>
    <t>VACATION ALLOWANCE</t>
  </si>
  <si>
    <t>2572</t>
  </si>
  <si>
    <t>VEHICLE REPAIRE &amp; MAINTAINCE-NUGEGODA</t>
  </si>
  <si>
    <t>2847</t>
  </si>
  <si>
    <t>OFFICE EQUIPMENT MAINTENANCE - KOTTAWA</t>
  </si>
  <si>
    <t>2612</t>
  </si>
  <si>
    <t>FURNITURE &amp; FITTINGS MAINTENANCE  - AWISSAWELLA</t>
  </si>
  <si>
    <t>2791</t>
  </si>
  <si>
    <t>OD INTEREST INCOME -MARGIN TRADING</t>
  </si>
  <si>
    <t>2300</t>
  </si>
  <si>
    <t>CURRENT ACCOUNT - ELPITIYA</t>
  </si>
  <si>
    <t>2750</t>
  </si>
  <si>
    <t>SAVING DEPOSIT STANDING ODER PAYABLE</t>
  </si>
  <si>
    <t>2681</t>
  </si>
  <si>
    <t>FIXED DEPOSIT PENALTY INTEREST-CORPORATE</t>
  </si>
  <si>
    <t>1712</t>
  </si>
  <si>
    <t>CURRENT ACCOUNT - KEKIRAWA</t>
  </si>
  <si>
    <t>2653</t>
  </si>
  <si>
    <t>FURNITURE &amp; FITTINGS MAINTENANCE  - NUWARAELIYA</t>
  </si>
  <si>
    <t>2568</t>
  </si>
  <si>
    <t>RESCHEDULMENT CLOSURE-DEALER FINANCE</t>
  </si>
  <si>
    <t>2660</t>
  </si>
  <si>
    <t>FURNITURE &amp; FITTINGS MAINTENANCE -WALASMULLA</t>
  </si>
  <si>
    <t>2758</t>
  </si>
  <si>
    <t>DEPRECIATION - COMPUTER SOFTWARE- WELLAWATTA</t>
  </si>
  <si>
    <t>2583</t>
  </si>
  <si>
    <t>PROFESSIONAL CHARGES - NUGEGODA</t>
  </si>
  <si>
    <t>1540</t>
  </si>
  <si>
    <t>CURRENT ACCOUNT - NIKAWARATIYA BRANCH</t>
  </si>
  <si>
    <t>1729</t>
  </si>
  <si>
    <t>CURRENT ACCOUNT - WALASMULLA</t>
  </si>
  <si>
    <t>2491</t>
  </si>
  <si>
    <t>PRFESSIONAL FEES - MAHIYANGANAYA</t>
  </si>
  <si>
    <t>1901</t>
  </si>
  <si>
    <t>UNIDENTIFIED DEPOSIT  (SEYLAN) - 0864-00041323-001</t>
  </si>
  <si>
    <t>2841</t>
  </si>
  <si>
    <t>DATA COMMUNICATION CHARGES - KOTTAWA</t>
  </si>
  <si>
    <t>2772</t>
  </si>
  <si>
    <t>SECURITY EXPENSE-WELLAWATTA</t>
  </si>
  <si>
    <t>2610</t>
  </si>
  <si>
    <t>FURNITURE &amp; FITTINGS MAINTENANCE  - AMPARA</t>
  </si>
  <si>
    <t>2618</t>
  </si>
  <si>
    <t>FURNITURE &amp; FITTINGS MAINTENANCE  - BORELLA</t>
  </si>
  <si>
    <t>2104</t>
  </si>
  <si>
    <t>SERVICE CHARGES RECOVERABLE-COMMERCAIL CREDIT</t>
  </si>
  <si>
    <t>1677</t>
  </si>
  <si>
    <t>CURRENT ACCOUNT - KILINOCHCHI</t>
  </si>
  <si>
    <t>1732</t>
  </si>
  <si>
    <t>INTERST IN SUSPENCE &amp; RECEIPT IN SUSPENCE</t>
  </si>
  <si>
    <t>2763</t>
  </si>
  <si>
    <t>ENTERTAINMENT - WELLAWATTA</t>
  </si>
  <si>
    <t>2656</t>
  </si>
  <si>
    <t>FURNITURE &amp; FITTINGS MAINTENANCE  - RATHNAPURA</t>
  </si>
  <si>
    <t>2704</t>
  </si>
  <si>
    <t>E.T.F. CONTRIBUTION- PANADURA</t>
  </si>
  <si>
    <t>2622</t>
  </si>
  <si>
    <t>FURNITURE &amp; FITTINGS MAINTENANCE  - DENIYAYA</t>
  </si>
  <si>
    <t>2859</t>
  </si>
  <si>
    <t>TRADE &amp; REVENUE LICENCE - KOTTAWA</t>
  </si>
  <si>
    <t>2625</t>
  </si>
  <si>
    <t>FURNITURE &amp; FITTINGS MAINTENANCE - GALEWELA</t>
  </si>
  <si>
    <t>2641</t>
  </si>
  <si>
    <t>FURNITURE &amp; FITTINGS MAINTENANCE  - MAHIYANGANAYA</t>
  </si>
  <si>
    <t>2661</t>
  </si>
  <si>
    <t>FURNITURE &amp; FITTINGS MAINTENANCE -WELLAWAYA</t>
  </si>
  <si>
    <t>1613</t>
  </si>
  <si>
    <t>CURRENT ACCOUNT - AKKARAIPATTU</t>
  </si>
  <si>
    <t>2487</t>
  </si>
  <si>
    <t>2495</t>
  </si>
  <si>
    <t>CURRENT ACCOUNTS-AMBALANGODA</t>
  </si>
  <si>
    <t>1388</t>
  </si>
  <si>
    <t>OTHER INCOME LOAN - PRAGATHI</t>
  </si>
  <si>
    <t>2652</t>
  </si>
  <si>
    <t>FURNITURE &amp; FITTINGS MAINTENANCE  - NUGEGODA</t>
  </si>
  <si>
    <t>2545</t>
  </si>
  <si>
    <t>POSTAGE &amp; STAMPS  - BORELLA</t>
  </si>
  <si>
    <t>2827</t>
  </si>
  <si>
    <t>STAFF MEDICAL EXPENSES - KANDY CITY</t>
  </si>
  <si>
    <t>2261</t>
  </si>
  <si>
    <t>EARNED INCOME NP-DF</t>
  </si>
  <si>
    <t>1478</t>
  </si>
  <si>
    <t>INTEREST IN SUSPENCE - DF- NEW</t>
  </si>
  <si>
    <t>2753</t>
  </si>
  <si>
    <t>CURRENT ACCOUNT - WELLAWATTA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</si>
</sst>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8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 &quot;* #,##0_);_(&quot; &quot;* \(#,##0\);_(&quot; &quot;* &quot;-&quot;_);_(@_)"/>
    <numFmt numFmtId="165" formatCode="_(&quot; &quot;* #,##0.00_);_(&quot; &quot;* \(#,##0.00\);_(&quot; &quot;* &quot;-&quot;??_);_(@_)"/>
    <numFmt numFmtId="166" formatCode="_(* #,##0_);_(* \(#,##0\);_(* &quot;-&quot;??_);_(@_)"/>
    <numFmt numFmtId="167" formatCode="[$-409]mmm\-yy;@"/>
    <numFmt numFmtId="168" formatCode="[$-409]d\-mmm\-yy;@"/>
    <numFmt numFmtId="169" formatCode="_ * #,##0_ ;_ * \-#,##0_ ;_ * &quot;-&quot;_ ;_ @_ "/>
    <numFmt numFmtId="170" formatCode="_(* #,##0.0000_);_(* \(#,##0.0000\);_(* &quot;-&quot;??_);_(@_)"/>
    <numFmt numFmtId="171" formatCode="#,##0;[Red]#,##0"/>
    <numFmt numFmtId="172" formatCode="_(* #,##0.00_);_(* \(#,##0.00\);_(* \-??_);_(@_)"/>
    <numFmt numFmtId="173" formatCode="&quot;Rs.&quot;#,##0_);[Red]\(&quot;Rs.&quot;#,##0\)"/>
    <numFmt numFmtId="174" formatCode="#,##0.00&quot; &quot;;&quot; (&quot;#,##0.00&quot;)&quot;;&quot; -&quot;#&quot; &quot;;@&quot; &quot;"/>
    <numFmt numFmtId="175" formatCode="_-* #,##0_-;\-* #,##0_-;_-* &quot;-&quot;??_-;_-@_-"/>
    <numFmt numFmtId="176" formatCode="[$-409]0%"/>
    <numFmt numFmtId="177" formatCode="_-* #,##0.00_-;\-* #,##0.00_-;_-* &quot;-&quot;??_-;_-@_-"/>
    <numFmt numFmtId="178" formatCode="_-&quot;£&quot;* #,##0.00_-;\-&quot;£&quot;* #,##0.00_-;_-&quot;£&quot;* &quot;-&quot;??_-;_-@_-"/>
    <numFmt numFmtId="179" formatCode="&quot; $&quot;#,##0.00\ ;&quot; $(&quot;#,##0.00\);&quot; $-&quot;#\ ;@\ "/>
    <numFmt numFmtId="180" formatCode="_(* #,##0_);_(* \(#,##0\);_(* \-??_);_(@_)"/>
    <numFmt numFmtId="181" formatCode="&quot;£&quot;#,##0;\-&quot;£&quot;#,##0"/>
    <numFmt numFmtId="182" formatCode="#,##0.00_);\-#,##0.00"/>
    <numFmt numFmtId="183" formatCode="#,##0.00;#,##0.00"/>
    <numFmt numFmtId="184" formatCode="_(&quot;Rs.&quot;* #,##0_);_(&quot;Rs.&quot;* \(#,##0\);_(&quot;Rs.&quot;* &quot;-&quot;_);_(@_)"/>
    <numFmt numFmtId="185" formatCode="hh:mm:ss&quot; &quot;"/>
    <numFmt numFmtId="186" formatCode="#,##0_ ;\-#,##0\ "/>
    <numFmt numFmtId="187" formatCode="_(* #,##0.0_);_(* \(#,##0.0\);_(* &quot;-&quot;??_);_(@_)"/>
    <numFmt numFmtId="188" formatCode="&quot;$&quot;#,##0.00;[Red]&quot;$&quot;\-#,##0.00"/>
    <numFmt numFmtId="189" formatCode="_-[$€]* #,##0.00_-;\-[$€]* #,##0.00_-;_-[$€]* &quot;-&quot;??_-;_-@_-"/>
    <numFmt numFmtId="190" formatCode="_ * #,##0.00_ ;_ * \-#,##0.00_ ;_ * &quot;-&quot;??_ ;_ @_ "/>
    <numFmt numFmtId="191" formatCode="#,##0.000_);[Red]\(#,##0.000\)"/>
    <numFmt numFmtId="192" formatCode="0.000%"/>
    <numFmt numFmtId="193" formatCode="[$-409]dddd\,\ mmmm\ dd\,\ yyyy"/>
    <numFmt numFmtId="194" formatCode="0.00_)"/>
    <numFmt numFmtId="195" formatCode="#,##0;\(#,##0\)"/>
    <numFmt numFmtId="196" formatCode="00"/>
    <numFmt numFmtId="197" formatCode="#,##0.00\ ;&quot; (&quot;#,##0.00\);&quot; -&quot;#\ ;@\ "/>
    <numFmt numFmtId="198" formatCode="_(&quot;$&quot;* #,##0.00_);_(&quot;$&quot;* \(#,##0.00\);_(&quot;$&quot;* \-??_);_(@_)"/>
    <numFmt numFmtId="199" formatCode="#,###,\ ;[Red]\(\ #,###,\ \)"/>
    <numFmt numFmtId="200" formatCode="#,##0\ ;&quot; (&quot;#,##0\);&quot; -&quot;#\ ;@\ "/>
    <numFmt numFmtId="201" formatCode="_([$€-2]* #,##0.00_);_([$€-2]* \(#,##0.00\);_([$€-2]* &quot;-&quot;??_)"/>
    <numFmt numFmtId="202" formatCode="[$$-409]#,##0.00;[Red]&quot;-&quot;[$$-409]#,##0.00"/>
    <numFmt numFmtId="203" formatCode="&quot;$&quot;#,##0;[Red]&quot;$&quot;\-#,##0"/>
    <numFmt numFmtId="204" formatCode="0.0%"/>
    <numFmt numFmtId="205" formatCode="##,##0.0_);\(#,##0.0\)"/>
    <numFmt numFmtId="206" formatCode="[$-409]mmmm\-yy;@"/>
    <numFmt numFmtId="207" formatCode="_(* #,##0.000_);_(* \(#,##0.000\);_(* &quot;-&quot;??_);_(@_)"/>
  </numFmts>
  <fonts count="16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indexed="8"/>
      <name val="Arial"/>
      <family val="2"/>
    </font>
    <font>
      <b/>
      <sz val="11"/>
      <color theme="5" tint="-0.249977111117893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vertAlign val="superscript"/>
      <sz val="12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0"/>
      <color indexed="8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sz val="10"/>
      <name val="Times New Roman"/>
      <family val="1"/>
    </font>
    <font>
      <sz val="10"/>
      <color theme="1"/>
      <name val="Arial"/>
      <family val="2"/>
    </font>
    <font>
      <sz val="8"/>
      <name val="Arial"/>
      <family val="2"/>
    </font>
    <font>
      <sz val="11"/>
      <color indexed="8"/>
      <name val="Arial"/>
      <family val="2"/>
    </font>
    <font>
      <b/>
      <sz val="10"/>
      <color indexed="8"/>
      <name val="Arial"/>
      <family val="2"/>
    </font>
    <font>
      <sz val="10"/>
      <color indexed="10"/>
      <name val="Arial"/>
      <family val="2"/>
    </font>
    <font>
      <b/>
      <sz val="8"/>
      <name val="Arial"/>
      <family val="2"/>
    </font>
    <font>
      <sz val="10"/>
      <name val="Calibri"/>
      <family val="2"/>
    </font>
    <font>
      <sz val="12"/>
      <name val="Arial"/>
      <family val="2"/>
    </font>
    <font>
      <b/>
      <sz val="9"/>
      <name val="Arial"/>
      <family val="2"/>
    </font>
    <font>
      <sz val="11"/>
      <color indexed="8"/>
      <name val="Calibri"/>
      <family val="2"/>
    </font>
    <font>
      <b/>
      <sz val="11"/>
      <color indexed="9"/>
      <name val="Calibri"/>
      <family val="2"/>
    </font>
    <font>
      <sz val="11"/>
      <color indexed="9"/>
      <name val="Calibri"/>
      <family val="2"/>
    </font>
    <font>
      <b/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rgb="FF000000"/>
      <name val="Calibri"/>
      <family val="2"/>
    </font>
    <font>
      <b/>
      <sz val="11"/>
      <color indexed="63"/>
      <name val="Calibri"/>
      <family val="2"/>
    </font>
    <font>
      <sz val="11"/>
      <color indexed="60"/>
      <name val="Calibri"/>
      <family val="2"/>
    </font>
    <font>
      <sz val="11"/>
      <color indexed="9"/>
      <name val="Arial"/>
      <family val="2"/>
    </font>
    <font>
      <sz val="10"/>
      <name val="MS Sans Serif"/>
      <family val="2"/>
    </font>
    <font>
      <b/>
      <sz val="11"/>
      <color indexed="62"/>
      <name val="Calibri"/>
      <family val="2"/>
    </font>
    <font>
      <b/>
      <sz val="13"/>
      <color indexed="56"/>
      <name val="Calibri"/>
      <family val="2"/>
    </font>
    <font>
      <sz val="11"/>
      <color indexed="10"/>
      <name val="Calibri"/>
      <family val="2"/>
    </font>
    <font>
      <b/>
      <sz val="18"/>
      <color indexed="56"/>
      <name val="Cambria"/>
      <family val="1"/>
    </font>
    <font>
      <i/>
      <sz val="11"/>
      <color indexed="23"/>
      <name val="Calibri"/>
      <family val="2"/>
    </font>
    <font>
      <b/>
      <sz val="15"/>
      <color indexed="56"/>
      <name val="Calibri"/>
      <family val="2"/>
    </font>
    <font>
      <sz val="10"/>
      <color theme="1"/>
      <name val="Book Antiqua"/>
      <family val="1"/>
    </font>
    <font>
      <u/>
      <sz val="10"/>
      <color indexed="12"/>
      <name val="Arial"/>
      <family val="2"/>
    </font>
    <font>
      <sz val="11"/>
      <color indexed="17"/>
      <name val="Calibri"/>
      <family val="2"/>
    </font>
    <font>
      <b/>
      <sz val="11"/>
      <color indexed="8"/>
      <name val="Calibri"/>
      <family val="2"/>
    </font>
    <font>
      <sz val="10"/>
      <color indexed="8"/>
      <name val="Calibri"/>
      <family val="2"/>
    </font>
    <font>
      <b/>
      <sz val="15"/>
      <color indexed="56"/>
      <name val="Arial"/>
      <family val="2"/>
    </font>
    <font>
      <sz val="12"/>
      <name val="Times New Roman"/>
      <family val="1"/>
    </font>
    <font>
      <sz val="11"/>
      <color indexed="52"/>
      <name val="Calibri"/>
      <family val="2"/>
    </font>
    <font>
      <sz val="12"/>
      <name val="Helv"/>
      <charset val="134"/>
    </font>
    <font>
      <sz val="11"/>
      <color indexed="20"/>
      <name val="Calibri"/>
      <family val="2"/>
    </font>
    <font>
      <b/>
      <sz val="15"/>
      <color indexed="62"/>
      <name val="Calibri"/>
      <family val="2"/>
    </font>
    <font>
      <b/>
      <sz val="13"/>
      <color indexed="56"/>
      <name val="Arial"/>
      <family val="2"/>
    </font>
    <font>
      <b/>
      <sz val="13"/>
      <color indexed="62"/>
      <name val="Calibri"/>
      <family val="2"/>
    </font>
    <font>
      <sz val="10"/>
      <color indexed="8"/>
      <name val="Trebuchet MS"/>
      <family val="2"/>
    </font>
    <font>
      <sz val="11"/>
      <color indexed="51"/>
      <name val="Calibri"/>
      <family val="2"/>
    </font>
    <font>
      <sz val="11"/>
      <color indexed="51"/>
      <name val="Calibri"/>
      <family val="2"/>
      <scheme val="minor"/>
    </font>
    <font>
      <sz val="10"/>
      <color indexed="8"/>
      <name val="MS Sans Serif"/>
      <family val="2"/>
    </font>
    <font>
      <b/>
      <sz val="11"/>
      <color indexed="56"/>
      <name val="Arial"/>
      <family val="2"/>
    </font>
    <font>
      <b/>
      <sz val="11"/>
      <color indexed="9"/>
      <name val="Arial"/>
      <family val="2"/>
    </font>
    <font>
      <sz val="11"/>
      <color indexed="8"/>
      <name val="Cambria"/>
      <family val="1"/>
    </font>
    <font>
      <sz val="10"/>
      <color indexed="8"/>
      <name val="Verdana"/>
      <family val="2"/>
    </font>
    <font>
      <sz val="10"/>
      <color theme="1"/>
      <name val="Calibri"/>
      <family val="2"/>
    </font>
    <font>
      <u/>
      <sz val="9"/>
      <color indexed="12"/>
      <name val="Helv"/>
      <charset val="134"/>
    </font>
    <font>
      <u/>
      <sz val="11"/>
      <color indexed="12"/>
      <name val="Calibri"/>
      <family val="2"/>
    </font>
    <font>
      <u/>
      <sz val="11"/>
      <color theme="10"/>
      <name val="Calibri"/>
      <family val="2"/>
    </font>
    <font>
      <b/>
      <sz val="11"/>
      <color indexed="61"/>
      <name val="Calibri"/>
      <family val="2"/>
      <scheme val="minor"/>
    </font>
    <font>
      <sz val="10"/>
      <name val="Courier"/>
      <family val="3"/>
    </font>
    <font>
      <sz val="10"/>
      <name val="Courier New"/>
      <family val="3"/>
    </font>
    <font>
      <sz val="11"/>
      <color indexed="10"/>
      <name val="Arial"/>
      <family val="2"/>
    </font>
    <font>
      <b/>
      <sz val="12"/>
      <color indexed="8"/>
      <name val="Arial"/>
      <family val="2"/>
    </font>
    <font>
      <sz val="10"/>
      <color theme="1"/>
      <name val="Trebuchet MS"/>
      <family val="2"/>
    </font>
    <font>
      <sz val="11"/>
      <color indexed="8"/>
      <name val="Times New Roman"/>
      <family val="1"/>
    </font>
    <font>
      <b/>
      <sz val="14"/>
      <name val="Arial"/>
      <family val="2"/>
    </font>
    <font>
      <b/>
      <sz val="11"/>
      <color indexed="62"/>
      <name val="Arial"/>
      <family val="2"/>
    </font>
    <font>
      <sz val="11"/>
      <color rgb="FF9C6500"/>
      <name val="Calibri"/>
      <family val="2"/>
      <scheme val="minor"/>
    </font>
    <font>
      <b/>
      <sz val="8"/>
      <color indexed="8"/>
      <name val="Arial"/>
      <family val="2"/>
    </font>
    <font>
      <sz val="12"/>
      <name val="Trebuchet MS"/>
      <family val="2"/>
    </font>
    <font>
      <b/>
      <sz val="18"/>
      <color theme="3"/>
      <name val="Calibri Light"/>
      <family val="1"/>
      <scheme val="major"/>
    </font>
    <font>
      <b/>
      <i/>
      <sz val="16"/>
      <color indexed="8"/>
      <name val="Arial"/>
      <family val="2"/>
    </font>
    <font>
      <sz val="12"/>
      <name val="Roman 12cpi"/>
      <charset val="134"/>
    </font>
    <font>
      <b/>
      <sz val="18"/>
      <color indexed="62"/>
      <name val="Cambria"/>
      <family val="1"/>
    </font>
    <font>
      <sz val="10"/>
      <name val="Mangal"/>
      <family val="1"/>
    </font>
    <font>
      <sz val="10"/>
      <name val="Tahoma"/>
      <family val="2"/>
    </font>
    <font>
      <u/>
      <sz val="10"/>
      <color theme="10"/>
      <name val="Arial"/>
      <family val="2"/>
    </font>
    <font>
      <b/>
      <sz val="14"/>
      <name val="Helv"/>
      <charset val="134"/>
    </font>
    <font>
      <u/>
      <sz val="10.199999999999999"/>
      <color indexed="12"/>
      <name val="Trebuchet MS"/>
      <family val="2"/>
    </font>
    <font>
      <b/>
      <sz val="11"/>
      <color indexed="61"/>
      <name val="Calibri"/>
      <family val="2"/>
    </font>
    <font>
      <b/>
      <sz val="15"/>
      <color indexed="61"/>
      <name val="Calibri"/>
      <family val="2"/>
      <scheme val="minor"/>
    </font>
    <font>
      <sz val="11"/>
      <color indexed="60"/>
      <name val="Arial"/>
      <family val="2"/>
    </font>
    <font>
      <sz val="10"/>
      <color rgb="FF006100"/>
      <name val="Calibri"/>
      <family val="2"/>
      <scheme val="minor"/>
    </font>
    <font>
      <b/>
      <sz val="15"/>
      <color indexed="61"/>
      <name val="Calibri"/>
      <family val="2"/>
    </font>
    <font>
      <b/>
      <sz val="13"/>
      <color indexed="61"/>
      <name val="Calibri"/>
      <family val="2"/>
      <scheme val="minor"/>
    </font>
    <font>
      <sz val="24"/>
      <color indexed="13"/>
      <name val="Arial"/>
      <family val="2"/>
    </font>
    <font>
      <u/>
      <sz val="9"/>
      <color theme="10"/>
      <name val="Arial"/>
      <family val="2"/>
    </font>
    <font>
      <sz val="8"/>
      <color indexed="8"/>
      <name val="Arial"/>
      <family val="2"/>
    </font>
    <font>
      <sz val="10"/>
      <color theme="1"/>
      <name val="Verdana"/>
      <family val="2"/>
    </font>
    <font>
      <sz val="11"/>
      <color theme="1"/>
      <name val="Cambria"/>
      <family val="1"/>
    </font>
    <font>
      <sz val="11"/>
      <color theme="1"/>
      <name val="Times New Roman"/>
      <family val="1"/>
    </font>
    <font>
      <sz val="11"/>
      <color indexed="20"/>
      <name val="Arial"/>
      <family val="2"/>
    </font>
    <font>
      <sz val="11"/>
      <color indexed="37"/>
      <name val="Calibri"/>
      <family val="2"/>
    </font>
    <font>
      <b/>
      <sz val="11"/>
      <color indexed="51"/>
      <name val="Calibri"/>
      <family val="2"/>
      <scheme val="minor"/>
    </font>
    <font>
      <sz val="11"/>
      <color indexed="59"/>
      <name val="Calibri"/>
      <family val="2"/>
      <scheme val="minor"/>
    </font>
    <font>
      <sz val="11"/>
      <color indexed="8"/>
      <name val="Sommet"/>
      <charset val="134"/>
    </font>
    <font>
      <i/>
      <sz val="11"/>
      <color indexed="23"/>
      <name val="Arial"/>
      <family val="2"/>
    </font>
    <font>
      <sz val="10"/>
      <name val="Century Schoolbook"/>
      <family val="1"/>
    </font>
    <font>
      <b/>
      <sz val="14"/>
      <color indexed="8"/>
      <name val="Arial"/>
      <family val="2"/>
    </font>
    <font>
      <sz val="11"/>
      <color indexed="17"/>
      <name val="Arial"/>
      <family val="2"/>
    </font>
    <font>
      <u/>
      <sz val="7.5"/>
      <color indexed="12"/>
      <name val="Courier"/>
      <family val="3"/>
    </font>
    <font>
      <sz val="11"/>
      <color indexed="61"/>
      <name val="Calibri"/>
      <family val="2"/>
      <scheme val="minor"/>
    </font>
    <font>
      <b/>
      <i/>
      <sz val="16"/>
      <name val="Helv"/>
      <charset val="134"/>
    </font>
    <font>
      <sz val="12"/>
      <name val="돋움체"/>
      <charset val="129"/>
    </font>
    <font>
      <sz val="11"/>
      <name val="돋움"/>
      <charset val="129"/>
    </font>
    <font>
      <sz val="9"/>
      <name val="Times New Roman"/>
      <family val="1"/>
    </font>
    <font>
      <b/>
      <sz val="14"/>
      <name val="Calibri"/>
      <family val="2"/>
    </font>
    <font>
      <sz val="11"/>
      <color theme="1"/>
      <name val="Calibri"/>
      <family val="2"/>
    </font>
    <font>
      <sz val="10"/>
      <name val="Book Antiqua"/>
      <family val="1"/>
    </font>
    <font>
      <b/>
      <sz val="22"/>
      <color indexed="8"/>
      <name val="Times New Roman"/>
      <family val="1"/>
    </font>
    <font>
      <sz val="11"/>
      <color rgb="FF000000"/>
      <name val="Calibri"/>
      <family val="2"/>
      <scheme val="minor"/>
    </font>
    <font>
      <sz val="12"/>
      <color theme="1"/>
      <name val="Trebuchet MS"/>
      <family val="2"/>
    </font>
    <font>
      <b/>
      <i/>
      <sz val="11"/>
      <color indexed="8"/>
      <name val="Times New Roman"/>
      <family val="1"/>
    </font>
    <font>
      <b/>
      <sz val="11"/>
      <color indexed="16"/>
      <name val="Times New Roman"/>
      <family val="1"/>
    </font>
    <font>
      <b/>
      <i/>
      <u/>
      <sz val="11"/>
      <color indexed="8"/>
      <name val="Arial"/>
      <family val="2"/>
    </font>
    <font>
      <b/>
      <sz val="10"/>
      <color indexed="39"/>
      <name val="Arial"/>
      <family val="2"/>
    </font>
    <font>
      <sz val="8"/>
      <color indexed="62"/>
      <name val="Arial"/>
      <family val="2"/>
    </font>
    <font>
      <sz val="10"/>
      <color indexed="39"/>
      <name val="Arial"/>
      <family val="2"/>
    </font>
    <font>
      <sz val="19"/>
      <color indexed="48"/>
      <name val="Arial"/>
      <family val="2"/>
    </font>
    <font>
      <sz val="19"/>
      <name val="Arial"/>
      <family val="2"/>
    </font>
    <font>
      <sz val="8"/>
      <color indexed="14"/>
      <name val="Arial"/>
      <family val="2"/>
    </font>
    <font>
      <sz val="9"/>
      <color indexed="8"/>
      <name val="Times New Roman"/>
      <family val="1"/>
    </font>
    <font>
      <sz val="24"/>
      <color indexed="13"/>
      <name val="Helv"/>
      <charset val="134"/>
    </font>
    <font>
      <sz val="11"/>
      <color rgb="FF000000"/>
      <name val="Calibri"/>
      <family val="2"/>
      <charset val="1"/>
    </font>
    <font>
      <b/>
      <sz val="11"/>
      <name val="Arial"/>
      <family val="2"/>
    </font>
    <font>
      <sz val="11"/>
      <name val="Arial"/>
      <family val="2"/>
    </font>
    <font>
      <b/>
      <u/>
      <sz val="1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8"/>
      <name val="Lucida Sans Unicode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rgb="FF000000"/>
      <name val="Calibri"/>
      <family val="2"/>
      <scheme val="minor"/>
    </font>
    <font>
      <sz val="11"/>
      <color theme="1"/>
      <name val="Aptos"/>
      <family val="2"/>
    </font>
    <font>
      <b/>
      <sz val="11"/>
      <name val="Calibri"/>
      <family val="2"/>
      <scheme val="minor"/>
    </font>
    <font>
      <b/>
      <sz val="11"/>
      <color theme="8" tint="-0.499984740745262"/>
      <name val="Aptos"/>
      <family val="2"/>
    </font>
    <font>
      <b/>
      <sz val="11"/>
      <color rgb="FF002060"/>
      <name val="Aptos"/>
      <family val="2"/>
    </font>
  </fonts>
  <fills count="130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D3D3D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5" tint="0.7999511703848384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7999511703848384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indexed="42"/>
        <bgColor indexed="27"/>
      </patternFill>
    </fill>
    <fill>
      <patternFill patternType="solid">
        <fgColor indexed="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indexed="52"/>
        <bgColor indexed="51"/>
      </patternFill>
    </fill>
    <fill>
      <patternFill patternType="solid">
        <fgColor theme="6" tint="0.59999389629810485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4"/>
        <bgColor indexed="31"/>
      </patternFill>
    </fill>
    <fill>
      <patternFill patternType="solid">
        <fgColor indexed="47"/>
        <bgColor indexed="22"/>
      </patternFill>
    </fill>
    <fill>
      <patternFill patternType="solid">
        <fgColor theme="6" tint="0.3999450666829432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indexed="46"/>
        <bgColor indexed="24"/>
      </patternFill>
    </fill>
    <fill>
      <patternFill patternType="solid">
        <fgColor indexed="43"/>
        <bgColor indexed="26"/>
      </patternFill>
    </fill>
    <fill>
      <patternFill patternType="solid">
        <fgColor indexed="22"/>
        <bgColor indexed="31"/>
      </patternFill>
    </fill>
    <fill>
      <patternFill patternType="lightUp">
        <fgColor indexed="9"/>
        <bgColor indexed="24"/>
      </patternFill>
    </fill>
    <fill>
      <patternFill patternType="solid">
        <fgColor theme="9" tint="0.3999450666829432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0"/>
        <bgColor indexed="60"/>
      </patternFill>
    </fill>
    <fill>
      <patternFill patternType="solid">
        <fgColor indexed="30"/>
        <bgColor indexed="64"/>
      </patternFill>
    </fill>
    <fill>
      <patternFill patternType="solid">
        <fgColor indexed="30"/>
        <bgColor indexed="21"/>
      </patternFill>
    </fill>
    <fill>
      <patternFill patternType="solid">
        <fgColor theme="8"/>
        <bgColor indexed="64"/>
      </patternFill>
    </fill>
    <fill>
      <patternFill patternType="solid">
        <fgColor indexed="11"/>
        <bgColor indexed="49"/>
      </patternFill>
    </fill>
    <fill>
      <patternFill patternType="solid">
        <fgColor indexed="55"/>
        <bgColor indexed="23"/>
      </patternFill>
    </fill>
    <fill>
      <patternFill patternType="solid">
        <fgColor indexed="18"/>
        <bgColor indexed="18"/>
      </patternFill>
    </fill>
    <fill>
      <patternFill patternType="solid">
        <fgColor indexed="54"/>
        <bgColor indexed="23"/>
      </patternFill>
    </fill>
    <fill>
      <patternFill patternType="solid">
        <fgColor indexed="29"/>
        <bgColor indexed="45"/>
      </patternFill>
    </fill>
    <fill>
      <patternFill patternType="solid">
        <fgColor indexed="45"/>
        <bgColor indexed="29"/>
      </patternFill>
    </fill>
    <fill>
      <patternFill patternType="solid">
        <fgColor indexed="48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indexed="10"/>
        <bgColor indexed="16"/>
      </patternFill>
    </fill>
    <fill>
      <patternFill patternType="solid">
        <fgColor indexed="57"/>
        <bgColor indexed="21"/>
      </patternFill>
    </fill>
    <fill>
      <patternFill patternType="solid">
        <fgColor indexed="62"/>
        <bgColor indexed="56"/>
      </patternFill>
    </fill>
    <fill>
      <patternFill patternType="solid">
        <fgColor indexed="11"/>
        <bgColor indexed="11"/>
      </patternFill>
    </fill>
    <fill>
      <patternFill patternType="solid">
        <fgColor indexed="58"/>
        <bgColor indexed="58"/>
      </patternFill>
    </fill>
    <fill>
      <patternFill patternType="solid">
        <fgColor indexed="27"/>
        <bgColor indexed="41"/>
      </patternFill>
    </fill>
    <fill>
      <patternFill patternType="solid">
        <fgColor indexed="9"/>
        <bgColor indexed="9"/>
      </patternFill>
    </fill>
    <fill>
      <patternFill patternType="solid">
        <fgColor indexed="25"/>
        <bgColor indexed="25"/>
      </patternFill>
    </fill>
    <fill>
      <patternFill patternType="solid">
        <fgColor indexed="51"/>
        <bgColor indexed="13"/>
      </patternFill>
    </fill>
    <fill>
      <patternFill patternType="solid">
        <fgColor rgb="FFFFEB9C"/>
        <bgColor indexed="64"/>
      </patternFill>
    </fill>
    <fill>
      <patternFill patternType="solid">
        <fgColor indexed="45"/>
        <bgColor indexed="45"/>
      </patternFill>
    </fill>
    <fill>
      <patternFill patternType="solid">
        <fgColor theme="5" tint="0.3999450666829432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indexed="48"/>
        <bgColor indexed="48"/>
      </patternFill>
    </fill>
    <fill>
      <patternFill patternType="solid">
        <fgColor indexed="22"/>
        <bgColor indexed="22"/>
      </patternFill>
    </fill>
    <fill>
      <patternFill patternType="solid">
        <fgColor theme="5"/>
        <bgColor indexed="64"/>
      </patternFill>
    </fill>
    <fill>
      <patternFill patternType="solid">
        <fgColor indexed="54"/>
        <bgColor indexed="54"/>
      </patternFill>
    </fill>
    <fill>
      <patternFill patternType="solid">
        <fgColor indexed="40"/>
        <bgColor indexed="64"/>
      </patternFill>
    </fill>
    <fill>
      <patternFill patternType="solid">
        <fgColor indexed="57"/>
        <bgColor indexed="57"/>
      </patternFill>
    </fill>
    <fill>
      <patternFill patternType="solid">
        <fgColor indexed="47"/>
        <bgColor indexed="47"/>
      </patternFill>
    </fill>
    <fill>
      <patternFill patternType="solid">
        <fgColor indexed="1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40"/>
      </patternFill>
    </fill>
    <fill>
      <patternFill patternType="solid">
        <fgColor indexed="61"/>
        <bgColor indexed="61"/>
      </patternFill>
    </fill>
    <fill>
      <patternFill patternType="solid">
        <fgColor indexed="31"/>
        <bgColor indexed="31"/>
      </patternFill>
    </fill>
    <fill>
      <patternFill patternType="solid">
        <fgColor indexed="60"/>
        <bgColor indexed="60"/>
      </patternFill>
    </fill>
    <fill>
      <patternFill patternType="solid">
        <fgColor indexed="50"/>
        <bgColor indexed="50"/>
      </patternFill>
    </fill>
    <fill>
      <patternFill patternType="solid">
        <fgColor indexed="55"/>
        <bgColor indexed="55"/>
      </patternFill>
    </fill>
    <fill>
      <patternFill patternType="solid">
        <fgColor indexed="53"/>
        <bgColor indexed="52"/>
      </patternFill>
    </fill>
    <fill>
      <patternFill patternType="solid">
        <fgColor indexed="51"/>
        <bgColor indexed="51"/>
      </patternFill>
    </fill>
    <fill>
      <patternFill patternType="solid">
        <fgColor indexed="26"/>
        <bgColor indexed="26"/>
      </patternFill>
    </fill>
    <fill>
      <patternFill patternType="solid">
        <fgColor indexed="53"/>
        <bgColor indexed="53"/>
      </patternFill>
    </fill>
    <fill>
      <patternFill patternType="solid">
        <fgColor indexed="41"/>
        <bgColor indexed="41"/>
      </patternFill>
    </fill>
    <fill>
      <patternFill patternType="lightUp">
        <fgColor indexed="9"/>
        <bgColor indexed="12"/>
      </patternFill>
    </fill>
    <fill>
      <patternFill patternType="lightUp">
        <fgColor indexed="9"/>
        <bgColor indexed="57"/>
      </patternFill>
    </fill>
    <fill>
      <patternFill patternType="solid">
        <fgColor indexed="26"/>
        <bgColor indexed="9"/>
      </patternFill>
    </fill>
    <fill>
      <patternFill patternType="solid">
        <fgColor indexed="50"/>
        <bgColor indexed="64"/>
      </patternFill>
    </fill>
    <fill>
      <patternFill patternType="lightUp">
        <fgColor indexed="48"/>
        <bgColor indexed="41"/>
      </patternFill>
    </fill>
    <fill>
      <patternFill patternType="solid">
        <fgColor indexed="1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B0F0"/>
        <bgColor indexed="64"/>
      </patternFill>
    </fill>
  </fills>
  <borders count="6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2"/>
      </left>
      <right style="double">
        <color indexed="62"/>
      </right>
      <top style="double">
        <color indexed="62"/>
      </top>
      <bottom style="double">
        <color indexed="62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medium">
        <color theme="4" tint="0.399945066682943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double">
        <color indexed="51"/>
      </bottom>
      <diagonal/>
    </border>
    <border>
      <left/>
      <right/>
      <top/>
      <bottom style="thick">
        <color indexed="58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/>
      <bottom style="thick">
        <color indexed="48"/>
      </bottom>
      <diagonal/>
    </border>
    <border>
      <left style="double">
        <color indexed="8"/>
      </left>
      <right style="double">
        <color indexed="8"/>
      </right>
      <top style="double">
        <color indexed="8"/>
      </top>
      <bottom style="double">
        <color indexed="8"/>
      </bottom>
      <diagonal/>
    </border>
    <border>
      <left/>
      <right/>
      <top/>
      <bottom style="medium">
        <color indexed="58"/>
      </bottom>
      <diagonal/>
    </border>
    <border>
      <left/>
      <right/>
      <top/>
      <bottom style="double">
        <color indexed="17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thick">
        <color indexed="30"/>
      </bottom>
      <diagonal/>
    </border>
    <border>
      <left/>
      <right/>
      <top/>
      <bottom style="medium">
        <color indexed="48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41"/>
      </left>
      <right style="thin">
        <color indexed="48"/>
      </right>
      <top style="medium">
        <color indexed="41"/>
      </top>
      <bottom style="thin">
        <color indexed="48"/>
      </bottom>
      <diagonal/>
    </border>
    <border>
      <left style="thin">
        <color indexed="54"/>
      </left>
      <right/>
      <top style="thin">
        <color indexed="54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auto="1"/>
      </top>
      <bottom style="double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63278">
    <xf numFmtId="0" fontId="0" fillId="0" borderId="0"/>
    <xf numFmtId="43" fontId="1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31" fillId="0" borderId="0"/>
    <xf numFmtId="0" fontId="46" fillId="33" borderId="0" applyNumberFormat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34" borderId="0" applyNumberFormat="0" applyBorder="0" applyAlignment="0" applyProtection="0"/>
    <xf numFmtId="177" fontId="7" fillId="0" borderId="0" applyFont="0" applyFill="0" applyBorder="0" applyAlignment="0" applyProtection="0"/>
    <xf numFmtId="0" fontId="1" fillId="34" borderId="0" applyNumberFormat="0" applyBorder="0" applyAlignment="0" applyProtection="0"/>
    <xf numFmtId="0" fontId="38" fillId="37" borderId="25" applyNumberFormat="0" applyProtection="0">
      <alignment horizontal="left" vertical="top" indent="1"/>
    </xf>
    <xf numFmtId="0" fontId="1" fillId="0" borderId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18" borderId="0" applyNumberFormat="0" applyBorder="0" applyAlignment="0" applyProtection="0"/>
    <xf numFmtId="43" fontId="44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43" borderId="0" applyNumberFormat="0" applyBorder="0" applyAlignment="0" applyProtection="0"/>
    <xf numFmtId="0" fontId="1" fillId="34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0" fontId="1" fillId="30" borderId="0" applyNumberFormat="0" applyBorder="0" applyAlignment="0" applyProtection="0"/>
    <xf numFmtId="0" fontId="1" fillId="23" borderId="0" applyNumberFormat="0" applyBorder="0" applyAlignment="0" applyProtection="0"/>
    <xf numFmtId="0" fontId="1" fillId="37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44" fillId="40" borderId="0" applyNumberFormat="0" applyBorder="0" applyAlignment="0" applyProtection="0"/>
    <xf numFmtId="0" fontId="1" fillId="18" borderId="0" applyNumberFormat="0" applyBorder="0" applyAlignment="0" applyProtection="0"/>
    <xf numFmtId="9" fontId="7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27" borderId="0" applyNumberFormat="0" applyBorder="0" applyAlignment="0" applyProtection="0"/>
    <xf numFmtId="0" fontId="1" fillId="3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43" fontId="44" fillId="0" borderId="0" applyFont="0" applyFill="0" applyBorder="0" applyAlignment="0" applyProtection="0"/>
    <xf numFmtId="0" fontId="1" fillId="36" borderId="0" applyNumberFormat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25" borderId="0" applyNumberFormat="0" applyBorder="0" applyAlignment="0" applyProtection="0"/>
    <xf numFmtId="0" fontId="51" fillId="28" borderId="26" applyNumberFormat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0" borderId="0"/>
    <xf numFmtId="0" fontId="12" fillId="0" borderId="0">
      <alignment vertical="top"/>
    </xf>
    <xf numFmtId="0" fontId="17" fillId="41" borderId="0" applyNumberFormat="0" applyBorder="0" applyAlignment="0" applyProtection="0"/>
    <xf numFmtId="0" fontId="1" fillId="36" borderId="0" applyNumberFormat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177" fontId="7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36" borderId="0" applyNumberFormat="0" applyBorder="0" applyAlignment="0" applyProtection="0"/>
    <xf numFmtId="0" fontId="51" fillId="28" borderId="26" applyNumberFormat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44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77" fontId="7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3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43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43" borderId="0" applyNumberFormat="0" applyBorder="0" applyAlignment="0" applyProtection="0"/>
    <xf numFmtId="43" fontId="1" fillId="0" borderId="0" applyFont="0" applyFill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27" borderId="0" applyNumberFormat="0" applyBorder="0" applyAlignment="0" applyProtection="0"/>
    <xf numFmtId="0" fontId="1" fillId="25" borderId="0" applyNumberFormat="0" applyBorder="0" applyAlignment="0" applyProtection="0"/>
    <xf numFmtId="0" fontId="12" fillId="0" borderId="0">
      <alignment vertical="top"/>
    </xf>
    <xf numFmtId="0" fontId="1" fillId="37" borderId="0" applyNumberFormat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0" fontId="7" fillId="0" borderId="0"/>
    <xf numFmtId="0" fontId="12" fillId="0" borderId="0">
      <alignment vertical="top"/>
    </xf>
    <xf numFmtId="0" fontId="17" fillId="41" borderId="0" applyNumberFormat="0" applyBorder="0" applyAlignment="0" applyProtection="0"/>
    <xf numFmtId="0" fontId="17" fillId="4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34" borderId="0" applyNumberFormat="0" applyBorder="0" applyAlignment="0" applyProtection="0"/>
    <xf numFmtId="0" fontId="1" fillId="18" borderId="0" applyNumberFormat="0" applyBorder="0" applyAlignment="0" applyProtection="0"/>
    <xf numFmtId="0" fontId="17" fillId="64" borderId="0" applyNumberFormat="0" applyBorder="0" applyAlignment="0" applyProtection="0"/>
    <xf numFmtId="0" fontId="17" fillId="64" borderId="0" applyNumberFormat="0" applyBorder="0" applyAlignment="0" applyProtection="0"/>
    <xf numFmtId="0" fontId="1" fillId="18" borderId="0" applyNumberFormat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17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34" borderId="0" applyNumberFormat="0" applyBorder="0" applyAlignment="0" applyProtection="0"/>
    <xf numFmtId="0" fontId="22" fillId="0" borderId="29" applyNumberFormat="0" applyFill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36" borderId="0" applyNumberFormat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182" fontId="7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46" fillId="33" borderId="0" applyNumberFormat="0" applyBorder="0" applyAlignment="0" applyProtection="0"/>
    <xf numFmtId="0" fontId="1" fillId="25" borderId="0" applyNumberFormat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34" borderId="0" applyNumberFormat="0" applyBorder="0" applyAlignment="0" applyProtection="0"/>
    <xf numFmtId="0" fontId="35" fillId="0" borderId="0">
      <alignment vertical="top"/>
    </xf>
    <xf numFmtId="0" fontId="1" fillId="0" borderId="0"/>
    <xf numFmtId="0" fontId="1" fillId="21" borderId="0" applyNumberFormat="0" applyBorder="0" applyAlignment="0" applyProtection="0"/>
    <xf numFmtId="0" fontId="1" fillId="43" borderId="0" applyNumberFormat="0" applyBorder="0" applyAlignment="0" applyProtection="0"/>
    <xf numFmtId="0" fontId="1" fillId="34" borderId="0" applyNumberFormat="0" applyBorder="0" applyAlignment="0" applyProtection="0"/>
    <xf numFmtId="0" fontId="1" fillId="38" borderId="0" applyNumberFormat="0" applyBorder="0" applyAlignment="0" applyProtection="0"/>
    <xf numFmtId="43" fontId="44" fillId="0" borderId="0" applyFont="0" applyFill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18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30" borderId="0" applyNumberFormat="0" applyBorder="0" applyAlignment="0" applyProtection="0"/>
    <xf numFmtId="0" fontId="46" fillId="71" borderId="0" applyNumberFormat="0" applyBorder="0" applyAlignment="0" applyProtection="0"/>
    <xf numFmtId="0" fontId="1" fillId="21" borderId="0" applyNumberFormat="0" applyBorder="0" applyAlignment="0" applyProtection="0"/>
    <xf numFmtId="0" fontId="1" fillId="37" borderId="0" applyNumberFormat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51" fillId="28" borderId="26" applyNumberFormat="0" applyAlignment="0" applyProtection="0"/>
    <xf numFmtId="0" fontId="1" fillId="37" borderId="0" applyNumberFormat="0" applyBorder="0" applyAlignment="0" applyProtection="0"/>
    <xf numFmtId="0" fontId="1" fillId="34" borderId="0" applyNumberFormat="0" applyBorder="0" applyAlignment="0" applyProtection="0"/>
    <xf numFmtId="0" fontId="7" fillId="0" borderId="0"/>
    <xf numFmtId="0" fontId="12" fillId="0" borderId="0">
      <alignment vertical="top"/>
    </xf>
    <xf numFmtId="0" fontId="17" fillId="41" borderId="0" applyNumberFormat="0" applyBorder="0" applyAlignment="0" applyProtection="0"/>
    <xf numFmtId="0" fontId="17" fillId="41" borderId="0" applyNumberFormat="0" applyBorder="0" applyAlignment="0" applyProtection="0"/>
    <xf numFmtId="0" fontId="53" fillId="73" borderId="0"/>
    <xf numFmtId="0" fontId="1" fillId="25" borderId="0" applyNumberFormat="0" applyBorder="0" applyAlignment="0" applyProtection="0"/>
    <xf numFmtId="43" fontId="44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30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36" borderId="0" applyNumberFormat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46" fillId="70" borderId="0" applyNumberFormat="0" applyBorder="0" applyAlignment="0" applyProtection="0"/>
    <xf numFmtId="0" fontId="1" fillId="34" borderId="0" applyNumberFormat="0" applyBorder="0" applyAlignment="0" applyProtection="0"/>
    <xf numFmtId="0" fontId="1" fillId="21" borderId="0" applyNumberFormat="0" applyBorder="0" applyAlignment="0" applyProtection="0"/>
    <xf numFmtId="0" fontId="1" fillId="37" borderId="0" applyNumberFormat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27" borderId="0" applyNumberFormat="0" applyBorder="0" applyAlignment="0" applyProtection="0"/>
    <xf numFmtId="0" fontId="1" fillId="25" borderId="0" applyNumberFormat="0" applyBorder="0" applyAlignment="0" applyProtection="0"/>
    <xf numFmtId="0" fontId="35" fillId="0" borderId="0">
      <alignment vertical="top"/>
    </xf>
    <xf numFmtId="0" fontId="1" fillId="37" borderId="0" applyNumberFormat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0" fontId="7" fillId="0" borderId="0"/>
    <xf numFmtId="0" fontId="12" fillId="0" borderId="0">
      <alignment vertical="top"/>
    </xf>
    <xf numFmtId="0" fontId="17" fillId="41" borderId="0" applyNumberFormat="0" applyBorder="0" applyAlignment="0" applyProtection="0"/>
    <xf numFmtId="0" fontId="17" fillId="41" borderId="0" applyNumberFormat="0" applyBorder="0" applyAlignment="0" applyProtection="0"/>
    <xf numFmtId="0" fontId="1" fillId="23" borderId="0" applyNumberFormat="0" applyBorder="0" applyAlignment="0" applyProtection="0"/>
    <xf numFmtId="0" fontId="1" fillId="34" borderId="0" applyNumberFormat="0" applyBorder="0" applyAlignment="0" applyProtection="0"/>
    <xf numFmtId="0" fontId="44" fillId="19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36" borderId="0" applyNumberFormat="0" applyBorder="0" applyAlignment="0" applyProtection="0"/>
    <xf numFmtId="0" fontId="1" fillId="30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5" fillId="0" borderId="0">
      <alignment vertical="top"/>
    </xf>
    <xf numFmtId="0" fontId="1" fillId="30" borderId="0" applyNumberFormat="0" applyBorder="0" applyAlignment="0" applyProtection="0"/>
    <xf numFmtId="0" fontId="1" fillId="0" borderId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0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36" borderId="0" applyNumberFormat="0" applyBorder="0" applyAlignment="0" applyProtection="0"/>
    <xf numFmtId="0" fontId="1" fillId="30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37" borderId="0" applyNumberFormat="0" applyBorder="0" applyAlignment="0" applyProtection="0"/>
    <xf numFmtId="0" fontId="1" fillId="30" borderId="0" applyNumberFormat="0" applyBorder="0" applyAlignment="0" applyProtection="0"/>
    <xf numFmtId="0" fontId="1" fillId="36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49" fillId="34" borderId="22" applyNumberFormat="0" applyAlignment="0" applyProtection="0"/>
    <xf numFmtId="0" fontId="1" fillId="10" borderId="0" applyNumberFormat="0" applyBorder="0" applyAlignment="0" applyProtection="0"/>
    <xf numFmtId="0" fontId="1" fillId="25" borderId="0" applyNumberFormat="0" applyBorder="0" applyAlignment="0" applyProtection="0"/>
    <xf numFmtId="0" fontId="1" fillId="36" borderId="0" applyNumberFormat="0" applyBorder="0" applyAlignment="0" applyProtection="0"/>
    <xf numFmtId="0" fontId="1" fillId="3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37" borderId="0" applyNumberFormat="0" applyBorder="0" applyAlignment="0" applyProtection="0"/>
    <xf numFmtId="0" fontId="1" fillId="30" borderId="0" applyNumberFormat="0" applyBorder="0" applyAlignment="0" applyProtection="0"/>
    <xf numFmtId="0" fontId="44" fillId="75" borderId="0" applyNumberFormat="0" applyBorder="0" applyAlignment="0" applyProtection="0"/>
    <xf numFmtId="0" fontId="1" fillId="25" borderId="0" applyNumberFormat="0" applyBorder="0" applyAlignment="0" applyProtection="0"/>
    <xf numFmtId="0" fontId="1" fillId="18" borderId="0" applyNumberFormat="0" applyBorder="0" applyAlignment="0" applyProtection="0"/>
    <xf numFmtId="43" fontId="44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49" fillId="34" borderId="22" applyNumberFormat="0" applyAlignment="0" applyProtection="0"/>
    <xf numFmtId="0" fontId="1" fillId="36" borderId="0" applyNumberFormat="0" applyBorder="0" applyAlignment="0" applyProtection="0"/>
    <xf numFmtId="0" fontId="1" fillId="0" borderId="0"/>
    <xf numFmtId="0" fontId="62" fillId="0" borderId="0" applyNumberFormat="0" applyFill="0" applyBorder="0" applyAlignment="0" applyProtection="0">
      <alignment vertical="top"/>
      <protection locked="0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18" borderId="0" applyNumberFormat="0" applyBorder="0" applyAlignment="0" applyProtection="0"/>
    <xf numFmtId="0" fontId="1" fillId="25" borderId="0" applyNumberFormat="0" applyBorder="0" applyAlignment="0" applyProtection="0"/>
    <xf numFmtId="0" fontId="51" fillId="28" borderId="26" applyNumberFormat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0" borderId="0"/>
    <xf numFmtId="0" fontId="12" fillId="0" borderId="0">
      <alignment vertical="top"/>
    </xf>
    <xf numFmtId="0" fontId="17" fillId="41" borderId="0" applyNumberFormat="0" applyBorder="0" applyAlignment="0" applyProtection="0"/>
    <xf numFmtId="0" fontId="1" fillId="25" borderId="0" applyNumberFormat="0" applyBorder="0" applyAlignment="0" applyProtection="0"/>
    <xf numFmtId="0" fontId="1" fillId="36" borderId="0" applyNumberFormat="0" applyBorder="0" applyAlignment="0" applyProtection="0"/>
    <xf numFmtId="43" fontId="44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10" borderId="0" applyNumberFormat="0" applyBorder="0" applyAlignment="0" applyProtection="0"/>
    <xf numFmtId="0" fontId="1" fillId="3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49" fillId="34" borderId="22" applyNumberFormat="0" applyAlignment="0" applyProtection="0"/>
    <xf numFmtId="0" fontId="1" fillId="36" borderId="0" applyNumberFormat="0" applyBorder="0" applyAlignment="0" applyProtection="0"/>
    <xf numFmtId="0" fontId="1" fillId="18" borderId="0" applyNumberFormat="0" applyBorder="0" applyAlignment="0" applyProtection="0"/>
    <xf numFmtId="0" fontId="1" fillId="25" borderId="0" applyNumberFormat="0" applyBorder="0" applyAlignment="0" applyProtection="0"/>
    <xf numFmtId="0" fontId="51" fillId="28" borderId="26" applyNumberFormat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7" fillId="41" borderId="0" applyNumberFormat="0" applyBorder="0" applyAlignment="0" applyProtection="0"/>
    <xf numFmtId="0" fontId="1" fillId="21" borderId="0" applyNumberFormat="0" applyBorder="0" applyAlignment="0" applyProtection="0"/>
    <xf numFmtId="0" fontId="44" fillId="47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18" borderId="0" applyNumberFormat="0" applyBorder="0" applyAlignment="0" applyProtection="0"/>
    <xf numFmtId="9" fontId="1" fillId="0" borderId="0" applyFont="0" applyFill="0" applyBorder="0" applyAlignment="0" applyProtection="0"/>
    <xf numFmtId="0" fontId="44" fillId="39" borderId="0" applyNumberFormat="0" applyBorder="0" applyAlignment="0" applyProtection="0"/>
    <xf numFmtId="0" fontId="1" fillId="0" borderId="0"/>
    <xf numFmtId="0" fontId="46" fillId="4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44" fillId="20" borderId="0" applyNumberFormat="0" applyBorder="0" applyAlignment="0" applyProtection="0"/>
    <xf numFmtId="0" fontId="1" fillId="0" borderId="0"/>
    <xf numFmtId="0" fontId="1" fillId="55" borderId="18" applyNumberFormat="0" applyFont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44" fillId="4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0" fontId="1" fillId="34" borderId="0" applyNumberFormat="0" applyBorder="0" applyAlignment="0" applyProtection="0"/>
    <xf numFmtId="9" fontId="1" fillId="0" borderId="0" applyFont="0" applyFill="0" applyBorder="0" applyAlignment="0" applyProtection="0"/>
    <xf numFmtId="0" fontId="1" fillId="21" borderId="0" applyNumberFormat="0" applyBorder="0" applyAlignment="0" applyProtection="0"/>
    <xf numFmtId="0" fontId="1" fillId="0" borderId="0"/>
    <xf numFmtId="0" fontId="46" fillId="48" borderId="0" applyNumberFormat="0" applyBorder="0" applyAlignment="0" applyProtection="0"/>
    <xf numFmtId="0" fontId="17" fillId="52" borderId="0" applyNumberFormat="0" applyBorder="0" applyAlignment="0" applyProtection="0"/>
    <xf numFmtId="0" fontId="1" fillId="38" borderId="0" applyNumberFormat="0" applyBorder="0" applyAlignment="0" applyProtection="0"/>
    <xf numFmtId="0" fontId="1" fillId="3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43" fontId="44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34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7" fillId="0" borderId="0"/>
    <xf numFmtId="0" fontId="47" fillId="28" borderId="22" applyNumberFormat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0" fontId="1" fillId="18" borderId="0" applyNumberFormat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8" borderId="0" applyNumberFormat="0" applyBorder="0" applyAlignment="0" applyProtection="0"/>
    <xf numFmtId="0" fontId="1" fillId="38" borderId="0" applyNumberFormat="0" applyBorder="0" applyAlignment="0" applyProtection="0"/>
    <xf numFmtId="0" fontId="1" fillId="36" borderId="0" applyNumberFormat="0" applyBorder="0" applyAlignment="0" applyProtection="0"/>
    <xf numFmtId="0" fontId="44" fillId="20" borderId="0" applyNumberFormat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177" fontId="7" fillId="0" borderId="0" applyFont="0" applyFill="0" applyBorder="0" applyAlignment="0" applyProtection="0"/>
    <xf numFmtId="0" fontId="1" fillId="34" borderId="0" applyNumberFormat="0" applyBorder="0" applyAlignment="0" applyProtection="0"/>
    <xf numFmtId="43" fontId="44" fillId="0" borderId="0" applyFont="0" applyFill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38" borderId="0" applyNumberFormat="0" applyBorder="0" applyAlignment="0" applyProtection="0"/>
    <xf numFmtId="0" fontId="44" fillId="39" borderId="0" applyNumberFormat="0" applyBorder="0" applyAlignment="0" applyProtection="0"/>
    <xf numFmtId="0" fontId="1" fillId="2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43" fontId="44" fillId="0" borderId="0" applyFont="0" applyFill="0" applyBorder="0" applyAlignment="0" applyProtection="0"/>
    <xf numFmtId="0" fontId="1" fillId="37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37" borderId="0" applyNumberFormat="0" applyBorder="0" applyAlignment="0" applyProtection="0"/>
    <xf numFmtId="0" fontId="44" fillId="50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18" borderId="0" applyNumberFormat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35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36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30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23" fillId="32" borderId="0" applyNumberFormat="0" applyBorder="0" applyAlignment="0" applyProtection="0"/>
    <xf numFmtId="0" fontId="47" fillId="62" borderId="22" applyNumberFormat="0" applyAlignment="0" applyProtection="0"/>
    <xf numFmtId="0" fontId="17" fillId="56" borderId="0" applyNumberFormat="0" applyBorder="0" applyAlignment="0" applyProtection="0"/>
    <xf numFmtId="0" fontId="1" fillId="18" borderId="0" applyNumberFormat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43" fontId="44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25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37" borderId="0" applyNumberFormat="0" applyBorder="0" applyAlignment="0" applyProtection="0"/>
    <xf numFmtId="0" fontId="35" fillId="0" borderId="0">
      <alignment vertical="top"/>
    </xf>
    <xf numFmtId="173" fontId="1" fillId="0" borderId="0" applyFont="0" applyFill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17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35" fillId="0" borderId="0">
      <alignment vertical="top"/>
    </xf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2" fillId="0" borderId="0">
      <alignment vertical="top"/>
    </xf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2" fillId="0" borderId="0">
      <alignment vertical="top"/>
    </xf>
    <xf numFmtId="0" fontId="1" fillId="18" borderId="0" applyNumberFormat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44" fillId="0" borderId="0"/>
    <xf numFmtId="0" fontId="1" fillId="18" borderId="0" applyNumberFormat="0" applyBorder="0" applyAlignment="0" applyProtection="0"/>
    <xf numFmtId="0" fontId="1" fillId="34" borderId="0" applyNumberFormat="0" applyBorder="0" applyAlignment="0" applyProtection="0"/>
    <xf numFmtId="0" fontId="44" fillId="40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4" borderId="0" applyNumberFormat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35" fillId="0" borderId="0">
      <alignment vertical="top"/>
    </xf>
    <xf numFmtId="0" fontId="44" fillId="55" borderId="18" applyNumberFormat="0" applyFon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4" borderId="0" applyNumberFormat="0" applyBorder="0" applyAlignment="0" applyProtection="0"/>
    <xf numFmtId="0" fontId="12" fillId="0" borderId="0">
      <alignment vertical="top"/>
    </xf>
    <xf numFmtId="0" fontId="1" fillId="18" borderId="0" applyNumberFormat="0" applyBorder="0" applyAlignment="0" applyProtection="0"/>
    <xf numFmtId="0" fontId="45" fillId="22" borderId="21" applyNumberFormat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7" fillId="0" borderId="0"/>
    <xf numFmtId="0" fontId="1" fillId="34" borderId="0" applyNumberFormat="0" applyBorder="0" applyAlignment="0" applyProtection="0"/>
    <xf numFmtId="0" fontId="7" fillId="21" borderId="28" applyNumberFormat="0" applyFont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10" borderId="0" applyNumberFormat="0" applyBorder="0" applyAlignment="0" applyProtection="0"/>
    <xf numFmtId="0" fontId="44" fillId="20" borderId="0" applyNumberFormat="0" applyBorder="0" applyAlignment="0" applyProtection="0"/>
    <xf numFmtId="0" fontId="1" fillId="30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18" borderId="0" applyNumberFormat="0" applyBorder="0" applyAlignment="0" applyProtection="0"/>
    <xf numFmtId="0" fontId="16" fillId="58" borderId="17" applyNumberFormat="0" applyAlignment="0" applyProtection="0"/>
    <xf numFmtId="0" fontId="1" fillId="25" borderId="0" applyNumberFormat="0" applyBorder="0" applyAlignment="0" applyProtection="0"/>
    <xf numFmtId="0" fontId="1" fillId="21" borderId="0" applyNumberFormat="0" applyBorder="0" applyAlignment="0" applyProtection="0"/>
    <xf numFmtId="0" fontId="47" fillId="62" borderId="22" applyNumberFormat="0" applyAlignment="0" applyProtection="0"/>
    <xf numFmtId="0" fontId="17" fillId="56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44" fillId="30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44" fillId="80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18" borderId="0" applyNumberFormat="0" applyBorder="0" applyAlignment="0" applyProtection="0"/>
    <xf numFmtId="0" fontId="1" fillId="4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44" fillId="79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30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18" borderId="0" applyNumberFormat="0" applyBorder="0" applyAlignment="0" applyProtection="0"/>
    <xf numFmtId="0" fontId="1" fillId="43" borderId="0" applyNumberFormat="0" applyBorder="0" applyAlignment="0" applyProtection="0"/>
    <xf numFmtId="0" fontId="1" fillId="34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1" fillId="25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18" borderId="0" applyNumberFormat="0" applyBorder="0" applyAlignment="0" applyProtection="0"/>
    <xf numFmtId="0" fontId="1" fillId="43" borderId="0" applyNumberFormat="0" applyBorder="0" applyAlignment="0" applyProtection="0"/>
    <xf numFmtId="0" fontId="1" fillId="34" borderId="0" applyNumberFormat="0" applyBorder="0" applyAlignment="0" applyProtection="0"/>
    <xf numFmtId="0" fontId="1" fillId="10" borderId="0" applyNumberFormat="0" applyBorder="0" applyAlignment="0" applyProtection="0"/>
    <xf numFmtId="43" fontId="12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5" fillId="0" borderId="0">
      <alignment vertical="top"/>
    </xf>
    <xf numFmtId="0" fontId="1" fillId="34" borderId="0" applyNumberFormat="0" applyBorder="0" applyAlignment="0" applyProtection="0"/>
    <xf numFmtId="0" fontId="1" fillId="18" borderId="0" applyNumberFormat="0" applyBorder="0" applyAlignment="0" applyProtection="0"/>
    <xf numFmtId="0" fontId="1" fillId="43" borderId="0" applyNumberFormat="0" applyBorder="0" applyAlignment="0" applyProtection="0"/>
    <xf numFmtId="0" fontId="1" fillId="34" borderId="0" applyNumberFormat="0" applyBorder="0" applyAlignment="0" applyProtection="0"/>
    <xf numFmtId="0" fontId="1" fillId="10" borderId="0" applyNumberFormat="0" applyBorder="0" applyAlignment="0" applyProtection="0"/>
    <xf numFmtId="0" fontId="1" fillId="25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2" fillId="0" borderId="0">
      <alignment vertical="top"/>
    </xf>
    <xf numFmtId="0" fontId="1" fillId="34" borderId="0" applyNumberFormat="0" applyBorder="0" applyAlignment="0" applyProtection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0" fontId="1" fillId="34" borderId="0" applyNumberFormat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44" fillId="0" borderId="0"/>
    <xf numFmtId="0" fontId="1" fillId="18" borderId="0" applyNumberFormat="0" applyBorder="0" applyAlignment="0" applyProtection="0"/>
    <xf numFmtId="0" fontId="16" fillId="58" borderId="17" applyNumberFormat="0" applyAlignment="0" applyProtection="0"/>
    <xf numFmtId="0" fontId="1" fillId="25" borderId="0" applyNumberFormat="0" applyBorder="0" applyAlignment="0" applyProtection="0"/>
    <xf numFmtId="0" fontId="1" fillId="21" borderId="0" applyNumberFormat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43" fontId="44" fillId="0" borderId="0" applyFont="0" applyFill="0" applyBorder="0" applyAlignment="0" applyProtection="0"/>
    <xf numFmtId="0" fontId="12" fillId="0" borderId="0">
      <alignment vertical="top"/>
    </xf>
    <xf numFmtId="0" fontId="1" fillId="18" borderId="0" applyNumberFormat="0" applyBorder="0" applyAlignment="0" applyProtection="0"/>
    <xf numFmtId="0" fontId="1" fillId="25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4" fillId="40" borderId="0" applyNumberFormat="0" applyBorder="0" applyAlignment="0" applyProtection="0"/>
    <xf numFmtId="0" fontId="1" fillId="34" borderId="0" applyNumberFormat="0" applyBorder="0" applyAlignment="0" applyProtection="0"/>
    <xf numFmtId="43" fontId="44" fillId="0" borderId="0" applyFont="0" applyFill="0" applyBorder="0" applyAlignment="0" applyProtection="0"/>
    <xf numFmtId="0" fontId="12" fillId="0" borderId="0">
      <alignment vertical="top"/>
    </xf>
    <xf numFmtId="0" fontId="1" fillId="18" borderId="0" applyNumberFormat="0" applyBorder="0" applyAlignment="0" applyProtection="0"/>
    <xf numFmtId="0" fontId="1" fillId="25" borderId="0" applyNumberFormat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7" fillId="39" borderId="0"/>
    <xf numFmtId="0" fontId="44" fillId="55" borderId="18" applyNumberFormat="0" applyFont="0" applyAlignment="0" applyProtection="0"/>
    <xf numFmtId="0" fontId="1" fillId="34" borderId="0" applyNumberFormat="0" applyBorder="0" applyAlignment="0" applyProtection="0"/>
    <xf numFmtId="0" fontId="1" fillId="25" borderId="0" applyNumberFormat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25" borderId="0" applyNumberFormat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1" fillId="30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43" fontId="44" fillId="0" borderId="0" applyFont="0" applyFill="0" applyBorder="0" applyAlignment="0" applyProtection="0"/>
    <xf numFmtId="0" fontId="1" fillId="18" borderId="0" applyNumberFormat="0" applyBorder="0" applyAlignment="0" applyProtection="0"/>
    <xf numFmtId="0" fontId="49" fillId="34" borderId="22" applyNumberFormat="0" applyAlignment="0" applyProtection="0"/>
    <xf numFmtId="0" fontId="1" fillId="4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43" fontId="44" fillId="0" borderId="0" applyFont="0" applyFill="0" applyBorder="0" applyAlignment="0" applyProtection="0"/>
    <xf numFmtId="0" fontId="44" fillId="40" borderId="0" applyNumberFormat="0" applyBorder="0" applyAlignment="0" applyProtection="0"/>
    <xf numFmtId="0" fontId="1" fillId="30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0" fontId="17" fillId="56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0" fontId="1" fillId="18" borderId="0" applyNumberFormat="0" applyBorder="0" applyAlignment="0" applyProtection="0"/>
    <xf numFmtId="0" fontId="1" fillId="43" borderId="0" applyNumberFormat="0" applyBorder="0" applyAlignment="0" applyProtection="0"/>
    <xf numFmtId="0" fontId="1" fillId="34" borderId="0" applyNumberFormat="0" applyBorder="0" applyAlignment="0" applyProtection="0"/>
    <xf numFmtId="0" fontId="1" fillId="43" borderId="0" applyNumberFormat="0" applyBorder="0" applyAlignment="0" applyProtection="0"/>
    <xf numFmtId="0" fontId="1" fillId="34" borderId="0" applyNumberFormat="0" applyBorder="0" applyAlignment="0" applyProtection="0"/>
    <xf numFmtId="0" fontId="1" fillId="43" borderId="0" applyNumberFormat="0" applyBorder="0" applyAlignment="0" applyProtection="0"/>
    <xf numFmtId="0" fontId="1" fillId="34" borderId="0" applyNumberFormat="0" applyBorder="0" applyAlignment="0" applyProtection="0"/>
    <xf numFmtId="0" fontId="1" fillId="43" borderId="0" applyNumberFormat="0" applyBorder="0" applyAlignment="0" applyProtection="0"/>
    <xf numFmtId="0" fontId="1" fillId="34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43" fontId="1" fillId="0" borderId="0" applyFont="0" applyFill="0" applyBorder="0" applyAlignment="0" applyProtection="0"/>
    <xf numFmtId="0" fontId="44" fillId="0" borderId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18" borderId="0" applyNumberFormat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25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36" borderId="0" applyNumberFormat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36" borderId="0" applyNumberFormat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44" fillId="55" borderId="18" applyNumberFormat="0" applyFont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8" borderId="0" applyNumberFormat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18" borderId="0" applyNumberFormat="0" applyBorder="0" applyAlignment="0" applyProtection="0"/>
    <xf numFmtId="0" fontId="44" fillId="55" borderId="18" applyNumberFormat="0" applyFont="0" applyAlignment="0" applyProtection="0"/>
    <xf numFmtId="0" fontId="1" fillId="18" borderId="0" applyNumberFormat="0" applyBorder="0" applyAlignment="0" applyProtection="0"/>
    <xf numFmtId="43" fontId="44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34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43" fontId="44" fillId="0" borderId="0" applyFont="0" applyFill="0" applyBorder="0" applyAlignment="0" applyProtection="0"/>
    <xf numFmtId="0" fontId="45" fillId="76" borderId="21" applyNumberFormat="0" applyAlignment="0" applyProtection="0"/>
    <xf numFmtId="0" fontId="1" fillId="18" borderId="0" applyNumberFormat="0" applyBorder="0" applyAlignment="0" applyProtection="0"/>
    <xf numFmtId="0" fontId="1" fillId="34" borderId="0" applyNumberFormat="0" applyBorder="0" applyAlignment="0" applyProtection="0"/>
    <xf numFmtId="0" fontId="7" fillId="0" borderId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18" borderId="0" applyNumberFormat="0" applyBorder="0" applyAlignment="0" applyProtection="0"/>
    <xf numFmtId="0" fontId="44" fillId="47" borderId="0" applyNumberFormat="0" applyBorder="0" applyAlignment="0" applyProtection="0"/>
    <xf numFmtId="0" fontId="51" fillId="28" borderId="26" applyNumberFormat="0" applyAlignment="0" applyProtection="0"/>
    <xf numFmtId="0" fontId="1" fillId="37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2" fillId="0" borderId="0">
      <alignment vertical="top"/>
    </xf>
    <xf numFmtId="0" fontId="1" fillId="37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43" fontId="44" fillId="0" borderId="0" applyFont="0" applyFill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43" fontId="44" fillId="0" borderId="0" applyFont="0" applyFill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43" fontId="44" fillId="0" borderId="0" applyFont="0" applyFill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35" fillId="0" borderId="0">
      <alignment vertical="top"/>
    </xf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1" fillId="18" borderId="0" applyNumberFormat="0" applyBorder="0" applyAlignment="0" applyProtection="0"/>
    <xf numFmtId="0" fontId="12" fillId="0" borderId="0">
      <alignment vertical="top"/>
    </xf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2" fillId="0" borderId="0">
      <alignment vertical="top"/>
    </xf>
    <xf numFmtId="0" fontId="1" fillId="34" borderId="0" applyNumberFormat="0" applyBorder="0" applyAlignment="0" applyProtection="0"/>
    <xf numFmtId="0" fontId="51" fillId="28" borderId="26" applyNumberFormat="0" applyAlignment="0" applyProtection="0"/>
    <xf numFmtId="0" fontId="1" fillId="3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43" fontId="44" fillId="0" borderId="0" applyFont="0" applyFill="0" applyBorder="0" applyAlignment="0" applyProtection="0"/>
    <xf numFmtId="0" fontId="44" fillId="0" borderId="0"/>
    <xf numFmtId="0" fontId="1" fillId="18" borderId="0" applyNumberFormat="0" applyBorder="0" applyAlignment="0" applyProtection="0"/>
    <xf numFmtId="0" fontId="49" fillId="34" borderId="22" applyNumberFormat="0" applyAlignment="0" applyProtection="0"/>
    <xf numFmtId="0" fontId="1" fillId="43" borderId="0" applyNumberFormat="0" applyBorder="0" applyAlignment="0" applyProtection="0"/>
    <xf numFmtId="0" fontId="1" fillId="25" borderId="0" applyNumberFormat="0" applyBorder="0" applyAlignment="0" applyProtection="0"/>
    <xf numFmtId="0" fontId="35" fillId="0" borderId="0">
      <alignment vertical="top"/>
    </xf>
    <xf numFmtId="0" fontId="12" fillId="0" borderId="0">
      <alignment vertical="top"/>
    </xf>
    <xf numFmtId="0" fontId="1" fillId="37" borderId="0" applyNumberFormat="0" applyBorder="0" applyAlignment="0" applyProtection="0"/>
    <xf numFmtId="0" fontId="1" fillId="18" borderId="0" applyNumberFormat="0" applyBorder="0" applyAlignment="0" applyProtection="0"/>
    <xf numFmtId="0" fontId="44" fillId="40" borderId="0" applyNumberFormat="0" applyBorder="0" applyAlignment="0" applyProtection="0"/>
    <xf numFmtId="9" fontId="1" fillId="0" borderId="0" applyFont="0" applyFill="0" applyBorder="0" applyAlignment="0" applyProtection="0"/>
    <xf numFmtId="0" fontId="1" fillId="34" borderId="0" applyNumberFormat="0" applyBorder="0" applyAlignment="0" applyProtection="0"/>
    <xf numFmtId="43" fontId="44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43" borderId="0" applyNumberFormat="0" applyBorder="0" applyAlignment="0" applyProtection="0"/>
    <xf numFmtId="0" fontId="1" fillId="25" borderId="0" applyNumberFormat="0" applyBorder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" fillId="3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9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43" fontId="44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25" borderId="0" applyNumberFormat="0" applyBorder="0" applyAlignment="0" applyProtection="0"/>
    <xf numFmtId="0" fontId="1" fillId="18" borderId="0" applyNumberFormat="0" applyBorder="0" applyAlignment="0" applyProtection="0"/>
    <xf numFmtId="9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0" fontId="45" fillId="76" borderId="21" applyNumberFormat="0" applyAlignment="0" applyProtection="0"/>
    <xf numFmtId="0" fontId="1" fillId="18" borderId="0" applyNumberFormat="0" applyBorder="0" applyAlignment="0" applyProtection="0"/>
    <xf numFmtId="0" fontId="1" fillId="25" borderId="0" applyNumberFormat="0" applyBorder="0" applyAlignment="0" applyProtection="0"/>
    <xf numFmtId="0" fontId="7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9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2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18" borderId="0" applyNumberFormat="0" applyBorder="0" applyAlignment="0" applyProtection="0"/>
    <xf numFmtId="43" fontId="44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38" borderId="0" applyNumberFormat="0" applyBorder="0" applyAlignment="0" applyProtection="0"/>
    <xf numFmtId="0" fontId="1" fillId="34" borderId="0" applyNumberFormat="0" applyBorder="0" applyAlignment="0" applyProtection="0"/>
    <xf numFmtId="177" fontId="7" fillId="0" borderId="0" applyFont="0" applyFill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44" fillId="40" borderId="0" applyNumberFormat="0" applyBorder="0" applyAlignment="0" applyProtection="0"/>
    <xf numFmtId="43" fontId="44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43" fontId="44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43" fontId="44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62" fillId="0" borderId="0" applyNumberFormat="0" applyFill="0" applyBorder="0" applyAlignment="0" applyProtection="0">
      <alignment vertical="top"/>
      <protection locked="0"/>
    </xf>
    <xf numFmtId="43" fontId="44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34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51" fillId="28" borderId="26" applyNumberFormat="0" applyAlignment="0" applyProtection="0"/>
    <xf numFmtId="0" fontId="1" fillId="37" borderId="0" applyNumberFormat="0" applyBorder="0" applyAlignment="0" applyProtection="0"/>
    <xf numFmtId="0" fontId="1" fillId="34" borderId="0" applyNumberFormat="0" applyBorder="0" applyAlignment="0" applyProtection="0"/>
    <xf numFmtId="0" fontId="1" fillId="25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43" fontId="44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25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0" fontId="1" fillId="34" borderId="0" applyNumberFormat="0" applyBorder="0" applyAlignment="0" applyProtection="0"/>
    <xf numFmtId="43" fontId="44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21" borderId="0" applyNumberFormat="0" applyBorder="0" applyAlignment="0" applyProtection="0"/>
    <xf numFmtId="0" fontId="1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0" fontId="1" fillId="18" borderId="0" applyNumberFormat="0" applyBorder="0" applyAlignment="0" applyProtection="0"/>
    <xf numFmtId="177" fontId="7" fillId="0" borderId="0" applyFont="0" applyFill="0" applyBorder="0" applyAlignment="0" applyProtection="0"/>
    <xf numFmtId="0" fontId="51" fillId="28" borderId="26" applyNumberFormat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177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43" fontId="44" fillId="0" borderId="0" applyFont="0" applyFill="0" applyBorder="0" applyAlignment="0" applyProtection="0"/>
    <xf numFmtId="0" fontId="47" fillId="28" borderId="22" applyNumberFormat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36" borderId="0" applyNumberFormat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41" fontId="7" fillId="0" borderId="0" applyFont="0" applyFill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44" fillId="69" borderId="0" applyNumberFormat="0" applyBorder="0" applyAlignment="0" applyProtection="0"/>
    <xf numFmtId="0" fontId="44" fillId="69" borderId="0" applyNumberFormat="0" applyBorder="0" applyAlignment="0" applyProtection="0"/>
    <xf numFmtId="0" fontId="1" fillId="18" borderId="0" applyNumberFormat="0" applyBorder="0" applyAlignment="0" applyProtection="0"/>
    <xf numFmtId="43" fontId="54" fillId="0" borderId="0" applyFont="0" applyFill="0" applyBorder="0" applyAlignment="0" applyProtection="0"/>
    <xf numFmtId="0" fontId="17" fillId="45" borderId="0" applyNumberFormat="0" applyBorder="0" applyAlignment="0" applyProtection="0"/>
    <xf numFmtId="0" fontId="1" fillId="34" borderId="0" applyNumberFormat="0" applyBorder="0" applyAlignment="0" applyProtection="0"/>
    <xf numFmtId="0" fontId="44" fillId="28" borderId="0" applyNumberFormat="0" applyBorder="0" applyAlignment="0" applyProtection="0"/>
    <xf numFmtId="0" fontId="1" fillId="23" borderId="0" applyNumberFormat="0" applyBorder="0" applyAlignment="0" applyProtection="0"/>
    <xf numFmtId="0" fontId="35" fillId="0" borderId="0">
      <alignment vertical="top"/>
    </xf>
    <xf numFmtId="0" fontId="44" fillId="69" borderId="0" applyNumberFormat="0" applyBorder="0" applyAlignment="0" applyProtection="0"/>
    <xf numFmtId="0" fontId="1" fillId="23" borderId="0" applyNumberFormat="0" applyBorder="0" applyAlignment="0" applyProtection="0"/>
    <xf numFmtId="0" fontId="1" fillId="18" borderId="0" applyNumberFormat="0" applyBorder="0" applyAlignment="0" applyProtection="0"/>
    <xf numFmtId="0" fontId="17" fillId="45" borderId="0" applyNumberFormat="0" applyBorder="0" applyAlignment="0" applyProtection="0"/>
    <xf numFmtId="0" fontId="1" fillId="34" borderId="0" applyNumberFormat="0" applyBorder="0" applyAlignment="0" applyProtection="0"/>
    <xf numFmtId="0" fontId="44" fillId="28" borderId="0" applyNumberFormat="0" applyBorder="0" applyAlignment="0" applyProtection="0"/>
    <xf numFmtId="0" fontId="35" fillId="0" borderId="0">
      <alignment vertical="top"/>
    </xf>
    <xf numFmtId="0" fontId="44" fillId="69" borderId="0" applyNumberFormat="0" applyBorder="0" applyAlignment="0" applyProtection="0"/>
    <xf numFmtId="0" fontId="1" fillId="23" borderId="0" applyNumberFormat="0" applyBorder="0" applyAlignment="0" applyProtection="0"/>
    <xf numFmtId="0" fontId="1" fillId="18" borderId="0" applyNumberFormat="0" applyBorder="0" applyAlignment="0" applyProtection="0"/>
    <xf numFmtId="0" fontId="17" fillId="45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44" fillId="69" borderId="0" applyNumberFormat="0" applyBorder="0" applyAlignment="0" applyProtection="0"/>
    <xf numFmtId="0" fontId="1" fillId="23" borderId="0" applyNumberFormat="0" applyBorder="0" applyAlignment="0" applyProtection="0"/>
    <xf numFmtId="0" fontId="1" fillId="18" borderId="0" applyNumberFormat="0" applyBorder="0" applyAlignment="0" applyProtection="0"/>
    <xf numFmtId="0" fontId="1" fillId="37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30" borderId="0" applyNumberFormat="0" applyBorder="0" applyAlignment="0" applyProtection="0"/>
    <xf numFmtId="0" fontId="1" fillId="21" borderId="0" applyNumberFormat="0" applyBorder="0" applyAlignment="0" applyProtection="0"/>
    <xf numFmtId="0" fontId="1" fillId="18" borderId="0" applyNumberFormat="0" applyBorder="0" applyAlignment="0" applyProtection="0"/>
    <xf numFmtId="0" fontId="1" fillId="37" borderId="0" applyNumberFormat="0" applyBorder="0" applyAlignment="0" applyProtection="0"/>
    <xf numFmtId="0" fontId="1" fillId="18" borderId="0" applyNumberFormat="0" applyBorder="0" applyAlignment="0" applyProtection="0"/>
    <xf numFmtId="0" fontId="1" fillId="34" borderId="0" applyNumberFormat="0" applyBorder="0" applyAlignment="0" applyProtection="0"/>
    <xf numFmtId="0" fontId="1" fillId="23" borderId="0" applyNumberFormat="0" applyBorder="0" applyAlignment="0" applyProtection="0"/>
    <xf numFmtId="0" fontId="44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36" borderId="0" applyNumberFormat="0" applyBorder="0" applyAlignment="0" applyProtection="0"/>
    <xf numFmtId="0" fontId="1" fillId="18" borderId="0" applyNumberFormat="0" applyBorder="0" applyAlignment="0" applyProtection="0"/>
    <xf numFmtId="0" fontId="1" fillId="34" borderId="0" applyNumberFormat="0" applyBorder="0" applyAlignment="0" applyProtection="0"/>
    <xf numFmtId="0" fontId="1" fillId="23" borderId="0" applyNumberFormat="0" applyBorder="0" applyAlignment="0" applyProtection="0"/>
    <xf numFmtId="0" fontId="44" fillId="69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34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3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8" borderId="0" applyNumberFormat="0" applyBorder="0" applyAlignment="0" applyProtection="0"/>
    <xf numFmtId="43" fontId="44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23" borderId="0" applyNumberFormat="0" applyBorder="0" applyAlignment="0" applyProtection="0"/>
    <xf numFmtId="0" fontId="44" fillId="69" borderId="0" applyNumberFormat="0" applyBorder="0" applyAlignment="0" applyProtection="0"/>
    <xf numFmtId="0" fontId="1" fillId="25" borderId="0" applyNumberFormat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30" borderId="0" applyNumberFormat="0" applyBorder="0" applyAlignment="0" applyProtection="0"/>
    <xf numFmtId="0" fontId="1" fillId="10" borderId="0" applyNumberFormat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23" borderId="0" applyNumberFormat="0" applyBorder="0" applyAlignment="0" applyProtection="0"/>
    <xf numFmtId="0" fontId="1" fillId="3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51" fillId="28" borderId="26" applyNumberFormat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10" borderId="0" applyNumberFormat="0" applyBorder="0" applyAlignment="0" applyProtection="0"/>
    <xf numFmtId="190" fontId="7" fillId="0" borderId="0" applyFont="0" applyFill="0" applyBorder="0" applyAlignment="0" applyProtection="0">
      <alignment vertical="center"/>
    </xf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34" borderId="0" applyNumberFormat="0" applyBorder="0" applyAlignment="0" applyProtection="0"/>
    <xf numFmtId="0" fontId="1" fillId="0" borderId="0"/>
    <xf numFmtId="0" fontId="1" fillId="34" borderId="0" applyNumberFormat="0" applyBorder="0" applyAlignment="0" applyProtection="0"/>
    <xf numFmtId="0" fontId="53" fillId="66" borderId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44" fillId="21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1" borderId="0" applyNumberFormat="0" applyBorder="0" applyAlignment="0" applyProtection="0"/>
    <xf numFmtId="0" fontId="1" fillId="3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51" fillId="28" borderId="26" applyNumberFormat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0" fontId="1" fillId="38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5" borderId="0" applyNumberFormat="0" applyBorder="0" applyAlignment="0" applyProtection="0"/>
    <xf numFmtId="0" fontId="35" fillId="0" borderId="0">
      <alignment vertical="top"/>
    </xf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0" fontId="1" fillId="38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5" borderId="0" applyNumberFormat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0" fontId="1" fillId="38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21" borderId="0" applyNumberFormat="0" applyBorder="0" applyAlignment="0" applyProtection="0"/>
    <xf numFmtId="0" fontId="1" fillId="38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38" borderId="0" applyNumberFormat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190" fontId="7" fillId="0" borderId="0" applyFont="0" applyFill="0" applyBorder="0" applyAlignment="0" applyProtection="0">
      <alignment vertical="center"/>
    </xf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25" borderId="0" applyNumberFormat="0" applyBorder="0" applyAlignment="0" applyProtection="0"/>
    <xf numFmtId="177" fontId="7" fillId="0" borderId="0" applyFont="0" applyFill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25" borderId="0" applyNumberFormat="0" applyBorder="0" applyAlignment="0" applyProtection="0"/>
    <xf numFmtId="177" fontId="7" fillId="0" borderId="0" applyFont="0" applyFill="0" applyBorder="0" applyAlignment="0" applyProtection="0"/>
    <xf numFmtId="0" fontId="1" fillId="0" borderId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34" borderId="0" applyNumberFormat="0" applyBorder="0" applyAlignment="0" applyProtection="0"/>
    <xf numFmtId="0" fontId="47" fillId="20" borderId="22" applyNumberFormat="0" applyAlignment="0" applyProtection="0"/>
    <xf numFmtId="0" fontId="47" fillId="62" borderId="22" applyNumberFormat="0" applyAlignment="0" applyProtection="0"/>
    <xf numFmtId="0" fontId="1" fillId="2" borderId="0" applyNumberFormat="0" applyBorder="0" applyAlignment="0" applyProtection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0" fontId="46" fillId="33" borderId="0" applyNumberFormat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34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47" fillId="28" borderId="22" applyNumberFormat="0" applyAlignment="0" applyProtection="0"/>
    <xf numFmtId="0" fontId="1" fillId="21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47" fillId="28" borderId="22" applyNumberFormat="0" applyAlignment="0" applyProtection="0"/>
    <xf numFmtId="0" fontId="1" fillId="36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4" fillId="19" borderId="0" applyNumberFormat="0" applyBorder="0" applyAlignment="0" applyProtection="0"/>
    <xf numFmtId="0" fontId="1" fillId="25" borderId="0" applyNumberFormat="0" applyBorder="0" applyAlignment="0" applyProtection="0"/>
    <xf numFmtId="0" fontId="1" fillId="21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7" fillId="60" borderId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21" borderId="0" applyNumberFormat="0" applyBorder="0" applyAlignment="0" applyProtection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0" fontId="1" fillId="18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44" fillId="40" borderId="0" applyNumberFormat="0" applyBorder="0" applyAlignment="0" applyProtection="0"/>
    <xf numFmtId="0" fontId="1" fillId="2" borderId="0" applyNumberFormat="0" applyBorder="0" applyAlignment="0" applyProtection="0"/>
    <xf numFmtId="0" fontId="1" fillId="18" borderId="0" applyNumberFormat="0" applyBorder="0" applyAlignment="0" applyProtection="0"/>
    <xf numFmtId="0" fontId="1" fillId="30" borderId="0" applyNumberFormat="0" applyBorder="0" applyAlignment="0" applyProtection="0"/>
    <xf numFmtId="0" fontId="1" fillId="18" borderId="0" applyNumberFormat="0" applyBorder="0" applyAlignment="0" applyProtection="0"/>
    <xf numFmtId="0" fontId="44" fillId="39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18" borderId="0" applyNumberFormat="0" applyBorder="0" applyAlignment="0" applyProtection="0"/>
    <xf numFmtId="43" fontId="35" fillId="0" borderId="0" applyFont="0" applyFill="0" applyBorder="0" applyAlignment="0" applyProtection="0"/>
    <xf numFmtId="187" fontId="44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30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18" borderId="0" applyNumberFormat="0" applyBorder="0" applyAlignment="0" applyProtection="0"/>
    <xf numFmtId="0" fontId="35" fillId="0" borderId="0">
      <alignment vertical="top"/>
    </xf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44" fillId="28" borderId="0" applyNumberFormat="0" applyBorder="0" applyAlignment="0" applyProtection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0" fontId="44" fillId="21" borderId="0" applyNumberFormat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0" fontId="44" fillId="21" borderId="0" applyNumberFormat="0" applyBorder="0" applyAlignment="0" applyProtection="0"/>
    <xf numFmtId="0" fontId="35" fillId="0" borderId="0"/>
    <xf numFmtId="0" fontId="46" fillId="72" borderId="0" applyNumberFormat="0" applyBorder="0" applyAlignment="0" applyProtection="0"/>
    <xf numFmtId="0" fontId="1" fillId="34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2" fillId="0" borderId="0">
      <alignment vertical="top"/>
    </xf>
    <xf numFmtId="0" fontId="46" fillId="44" borderId="0" applyNumberFormat="0" applyBorder="0" applyAlignment="0" applyProtection="0"/>
    <xf numFmtId="0" fontId="17" fillId="64" borderId="0" applyNumberFormat="0" applyBorder="0" applyAlignment="0" applyProtection="0"/>
    <xf numFmtId="0" fontId="47" fillId="28" borderId="22" applyNumberFormat="0" applyAlignment="0" applyProtection="0"/>
    <xf numFmtId="0" fontId="1" fillId="36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18" borderId="0" applyNumberFormat="0" applyBorder="0" applyAlignment="0" applyProtection="0"/>
    <xf numFmtId="43" fontId="44" fillId="0" borderId="0" applyFont="0" applyFill="0" applyBorder="0" applyAlignment="0" applyProtection="0"/>
    <xf numFmtId="0" fontId="17" fillId="64" borderId="0" applyNumberFormat="0" applyBorder="0" applyAlignment="0" applyProtection="0"/>
    <xf numFmtId="0" fontId="17" fillId="64" borderId="0" applyNumberFormat="0" applyBorder="0" applyAlignment="0" applyProtection="0"/>
    <xf numFmtId="0" fontId="44" fillId="19" borderId="0" applyNumberFormat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2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49" fillId="34" borderId="22" applyNumberFormat="0" applyAlignment="0" applyProtection="0"/>
    <xf numFmtId="0" fontId="17" fillId="64" borderId="0" applyNumberFormat="0" applyBorder="0" applyAlignment="0" applyProtection="0"/>
    <xf numFmtId="0" fontId="17" fillId="64" borderId="0" applyNumberFormat="0" applyBorder="0" applyAlignment="0" applyProtection="0"/>
    <xf numFmtId="0" fontId="1" fillId="25" borderId="0" applyNumberFormat="0" applyBorder="0" applyAlignment="0" applyProtection="0"/>
    <xf numFmtId="0" fontId="1" fillId="10" borderId="0" applyNumberFormat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17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18" borderId="0" applyNumberFormat="0" applyBorder="0" applyAlignment="0" applyProtection="0"/>
    <xf numFmtId="0" fontId="17" fillId="64" borderId="0" applyNumberFormat="0" applyBorder="0" applyAlignment="0" applyProtection="0"/>
    <xf numFmtId="0" fontId="17" fillId="64" borderId="0" applyNumberFormat="0" applyBorder="0" applyAlignment="0" applyProtection="0"/>
    <xf numFmtId="0" fontId="1" fillId="18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177" fontId="7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18" borderId="0" applyNumberFormat="0" applyBorder="0" applyAlignment="0" applyProtection="0"/>
    <xf numFmtId="177" fontId="7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2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46" fillId="72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53" fillId="73" borderId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4" borderId="0" applyNumberFormat="0" applyBorder="0" applyAlignment="0" applyProtection="0"/>
    <xf numFmtId="0" fontId="1" fillId="21" borderId="0" applyNumberFormat="0" applyBorder="0" applyAlignment="0" applyProtection="0"/>
    <xf numFmtId="0" fontId="1" fillId="25" borderId="0" applyNumberFormat="0" applyBorder="0" applyAlignment="0" applyProtection="0"/>
    <xf numFmtId="0" fontId="47" fillId="28" borderId="22" applyNumberFormat="0" applyAlignment="0" applyProtection="0"/>
    <xf numFmtId="0" fontId="1" fillId="36" borderId="0" applyNumberFormat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177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7" fillId="17" borderId="0" applyNumberFormat="0" applyBorder="0" applyAlignment="0" applyProtection="0"/>
    <xf numFmtId="0" fontId="1" fillId="27" borderId="0" applyNumberFormat="0" applyBorder="0" applyAlignment="0" applyProtection="0"/>
    <xf numFmtId="0" fontId="1" fillId="18" borderId="0" applyNumberFormat="0" applyBorder="0" applyAlignment="0" applyProtection="0"/>
    <xf numFmtId="0" fontId="1" fillId="37" borderId="0" applyNumberFormat="0" applyBorder="0" applyAlignment="0" applyProtection="0"/>
    <xf numFmtId="0" fontId="1" fillId="34" borderId="0" applyNumberFormat="0" applyBorder="0" applyAlignment="0" applyProtection="0"/>
    <xf numFmtId="0" fontId="1" fillId="21" borderId="0" applyNumberFormat="0" applyBorder="0" applyAlignment="0" applyProtection="0"/>
    <xf numFmtId="0" fontId="44" fillId="19" borderId="0" applyNumberFormat="0" applyBorder="0" applyAlignment="0" applyProtection="0"/>
    <xf numFmtId="0" fontId="1" fillId="34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36" borderId="0" applyNumberFormat="0" applyBorder="0" applyAlignment="0" applyProtection="0"/>
    <xf numFmtId="172" fontId="44" fillId="0" borderId="0" applyFill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177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7" fillId="17" borderId="0" applyNumberFormat="0" applyBorder="0" applyAlignment="0" applyProtection="0"/>
    <xf numFmtId="9" fontId="7" fillId="0" borderId="0" applyFont="0" applyFill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18" borderId="0" applyNumberFormat="0" applyBorder="0" applyAlignment="0" applyProtection="0"/>
    <xf numFmtId="0" fontId="1" fillId="37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1" fillId="25" borderId="0" applyNumberFormat="0" applyBorder="0" applyAlignment="0" applyProtection="0"/>
    <xf numFmtId="0" fontId="1" fillId="23" borderId="0" applyNumberFormat="0" applyBorder="0" applyAlignment="0" applyProtection="0"/>
    <xf numFmtId="177" fontId="7" fillId="0" borderId="0" applyFont="0" applyFill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25" borderId="0" applyNumberFormat="0" applyBorder="0" applyAlignment="0" applyProtection="0"/>
    <xf numFmtId="43" fontId="44" fillId="0" borderId="0" applyFont="0" applyFill="0" applyBorder="0" applyAlignment="0" applyProtection="0"/>
    <xf numFmtId="0" fontId="1" fillId="36" borderId="0" applyNumberFormat="0" applyBorder="0" applyAlignment="0" applyProtection="0"/>
    <xf numFmtId="0" fontId="7" fillId="0" borderId="0">
      <alignment vertical="top"/>
    </xf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25" borderId="0" applyNumberFormat="0" applyBorder="0" applyAlignment="0" applyProtection="0"/>
    <xf numFmtId="0" fontId="1" fillId="36" borderId="0" applyNumberFormat="0" applyBorder="0" applyAlignment="0" applyProtection="0"/>
    <xf numFmtId="0" fontId="7" fillId="0" borderId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5" borderId="0" applyNumberFormat="0" applyBorder="0" applyAlignment="0" applyProtection="0"/>
    <xf numFmtId="0" fontId="1" fillId="36" borderId="0" applyNumberFormat="0" applyBorder="0" applyAlignment="0" applyProtection="0"/>
    <xf numFmtId="0" fontId="17" fillId="17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5" borderId="0" applyNumberFormat="0" applyBorder="0" applyAlignment="0" applyProtection="0"/>
    <xf numFmtId="0" fontId="1" fillId="36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7" fillId="17" borderId="0" applyNumberFormat="0" applyBorder="0" applyAlignment="0" applyProtection="0"/>
    <xf numFmtId="0" fontId="44" fillId="21" borderId="0" applyNumberFormat="0" applyBorder="0" applyAlignment="0" applyProtection="0"/>
    <xf numFmtId="43" fontId="44" fillId="0" borderId="0" applyFont="0" applyFill="0" applyBorder="0" applyAlignment="0" applyProtection="0"/>
    <xf numFmtId="0" fontId="44" fillId="68" borderId="0" applyNumberFormat="0" applyBorder="0" applyAlignment="0" applyProtection="0"/>
    <xf numFmtId="0" fontId="44" fillId="21" borderId="0" applyNumberFormat="0" applyBorder="0" applyAlignment="0" applyProtection="0"/>
    <xf numFmtId="0" fontId="1" fillId="0" borderId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0" fontId="44" fillId="68" borderId="0" applyNumberFormat="0" applyBorder="0" applyAlignment="0" applyProtection="0"/>
    <xf numFmtId="0" fontId="45" fillId="77" borderId="21" applyNumberFormat="0" applyAlignment="0" applyProtection="0"/>
    <xf numFmtId="0" fontId="44" fillId="21" borderId="0" applyNumberFormat="0" applyBorder="0" applyAlignment="0" applyProtection="0"/>
    <xf numFmtId="0" fontId="1" fillId="0" borderId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7" fillId="0" borderId="0"/>
    <xf numFmtId="0" fontId="1" fillId="0" borderId="0"/>
    <xf numFmtId="0" fontId="1" fillId="36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177" fontId="7" fillId="0" borderId="0" applyFont="0" applyFill="0" applyBorder="0" applyAlignment="0" applyProtection="0"/>
    <xf numFmtId="0" fontId="1" fillId="34" borderId="0" applyNumberFormat="0" applyBorder="0" applyAlignment="0" applyProtection="0"/>
    <xf numFmtId="0" fontId="17" fillId="64" borderId="0" applyNumberFormat="0" applyBorder="0" applyAlignment="0" applyProtection="0"/>
    <xf numFmtId="0" fontId="1" fillId="2" borderId="0" applyNumberFormat="0" applyBorder="0" applyAlignment="0" applyProtection="0"/>
    <xf numFmtId="0" fontId="1" fillId="25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177" fontId="7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2" borderId="0" applyNumberFormat="0" applyBorder="0" applyAlignment="0" applyProtection="0"/>
    <xf numFmtId="0" fontId="44" fillId="16" borderId="0" applyNumberFormat="0" applyBorder="0" applyAlignment="0" applyProtection="0"/>
    <xf numFmtId="0" fontId="1" fillId="25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36" borderId="0" applyNumberFormat="0" applyBorder="0" applyAlignment="0" applyProtection="0"/>
    <xf numFmtId="0" fontId="1" fillId="25" borderId="0" applyNumberFormat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7" fontId="7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25" borderId="0" applyNumberFormat="0" applyBorder="0" applyAlignment="0" applyProtection="0"/>
    <xf numFmtId="0" fontId="1" fillId="36" borderId="0" applyNumberFormat="0" applyBorder="0" applyAlignment="0" applyProtection="0"/>
    <xf numFmtId="0" fontId="1" fillId="34" borderId="0" applyNumberFormat="0" applyBorder="0" applyAlignment="0" applyProtection="0"/>
    <xf numFmtId="0" fontId="79" fillId="76" borderId="0"/>
    <xf numFmtId="0" fontId="44" fillId="21" borderId="0" applyNumberFormat="0" applyBorder="0" applyAlignment="0" applyProtection="0"/>
    <xf numFmtId="0" fontId="1" fillId="0" borderId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34" fillId="0" borderId="0"/>
    <xf numFmtId="0" fontId="1" fillId="0" borderId="0"/>
    <xf numFmtId="0" fontId="1" fillId="36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21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44" fillId="20" borderId="0" applyNumberFormat="0" applyBorder="0" applyAlignment="0" applyProtection="0"/>
    <xf numFmtId="0" fontId="1" fillId="23" borderId="0" applyNumberFormat="0" applyBorder="0" applyAlignment="0" applyProtection="0"/>
    <xf numFmtId="0" fontId="12" fillId="0" borderId="0">
      <alignment vertical="top"/>
    </xf>
    <xf numFmtId="0" fontId="46" fillId="44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4" borderId="0" applyNumberFormat="0" applyBorder="0" applyAlignment="0" applyProtection="0"/>
    <xf numFmtId="0" fontId="1" fillId="21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8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4" borderId="0" applyNumberFormat="0" applyBorder="0" applyAlignment="0" applyProtection="0"/>
    <xf numFmtId="0" fontId="1" fillId="21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44" fillId="54" borderId="0" applyNumberFormat="0" applyBorder="0" applyAlignment="0" applyProtection="0"/>
    <xf numFmtId="0" fontId="1" fillId="2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18" borderId="0" applyNumberFormat="0" applyBorder="0" applyAlignment="0" applyProtection="0"/>
    <xf numFmtId="0" fontId="1" fillId="25" borderId="0" applyNumberFormat="0" applyBorder="0" applyAlignment="0" applyProtection="0"/>
    <xf numFmtId="0" fontId="1" fillId="18" borderId="0" applyNumberFormat="0" applyBorder="0" applyAlignment="0" applyProtection="0"/>
    <xf numFmtId="0" fontId="1" fillId="25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173" fontId="1" fillId="0" borderId="0" applyFont="0" applyFill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173" fontId="1" fillId="0" borderId="0" applyFont="0" applyFill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17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43" fontId="44" fillId="0" borderId="0" applyFont="0" applyFill="0" applyBorder="0" applyAlignment="0" applyProtection="0"/>
    <xf numFmtId="0" fontId="1" fillId="37" borderId="0" applyNumberFormat="0" applyBorder="0" applyAlignment="0" applyProtection="0"/>
    <xf numFmtId="0" fontId="1" fillId="34" borderId="0" applyNumberFormat="0" applyBorder="0" applyAlignment="0" applyProtection="0"/>
    <xf numFmtId="0" fontId="1" fillId="25" borderId="0" applyNumberFormat="0" applyBorder="0" applyAlignment="0" applyProtection="0"/>
    <xf numFmtId="177" fontId="7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37" borderId="0" applyNumberFormat="0" applyBorder="0" applyAlignment="0" applyProtection="0"/>
    <xf numFmtId="0" fontId="1" fillId="25" borderId="0" applyNumberFormat="0" applyBorder="0" applyAlignment="0" applyProtection="0"/>
    <xf numFmtId="0" fontId="1" fillId="34" borderId="0" applyNumberFormat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177" fontId="7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37" borderId="0" applyNumberFormat="0" applyBorder="0" applyAlignment="0" applyProtection="0"/>
    <xf numFmtId="0" fontId="1" fillId="25" borderId="0" applyNumberFormat="0" applyBorder="0" applyAlignment="0" applyProtection="0"/>
    <xf numFmtId="0" fontId="1" fillId="34" borderId="0" applyNumberFormat="0" applyBorder="0" applyAlignment="0" applyProtection="0"/>
    <xf numFmtId="177" fontId="7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18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25" borderId="0" applyNumberFormat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18" borderId="0" applyNumberFormat="0" applyBorder="0" applyAlignment="0" applyProtection="0"/>
    <xf numFmtId="43" fontId="44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3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25" borderId="0" applyNumberFormat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0" fontId="1" fillId="34" borderId="0" applyNumberFormat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49" fillId="34" borderId="22" applyNumberFormat="0" applyAlignment="0" applyProtection="0"/>
    <xf numFmtId="0" fontId="46" fillId="73" borderId="0" applyNumberFormat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53" fillId="73" borderId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49" fillId="34" borderId="22" applyNumberFormat="0" applyAlignment="0" applyProtection="0"/>
    <xf numFmtId="0" fontId="46" fillId="67" borderId="0" applyNumberFormat="0" applyBorder="0" applyAlignment="0" applyProtection="0"/>
    <xf numFmtId="0" fontId="1" fillId="23" borderId="0" applyNumberFormat="0" applyBorder="0" applyAlignment="0" applyProtection="0"/>
    <xf numFmtId="0" fontId="1" fillId="34" borderId="0" applyNumberFormat="0" applyBorder="0" applyAlignment="0" applyProtection="0"/>
    <xf numFmtId="0" fontId="53" fillId="67" borderId="0"/>
    <xf numFmtId="0" fontId="1" fillId="36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18" borderId="0" applyNumberFormat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18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25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25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23" borderId="0" applyNumberFormat="0" applyBorder="0" applyAlignment="0" applyProtection="0"/>
    <xf numFmtId="0" fontId="1" fillId="18" borderId="0" applyNumberFormat="0" applyBorder="0" applyAlignment="0" applyProtection="0"/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43" fontId="12" fillId="0" borderId="0" applyFont="0" applyFill="0" applyBorder="0" applyAlignment="0" applyProtection="0">
      <alignment vertical="top"/>
    </xf>
    <xf numFmtId="43" fontId="44" fillId="0" borderId="0" applyFont="0" applyFill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0" fontId="70" fillId="69" borderId="0" applyNumberFormat="0" applyBorder="0" applyAlignment="0" applyProtection="0"/>
    <xf numFmtId="0" fontId="1" fillId="18" borderId="0" applyNumberFormat="0" applyBorder="0" applyAlignment="0" applyProtection="0"/>
    <xf numFmtId="43" fontId="44" fillId="0" borderId="0" applyFont="0" applyFill="0" applyBorder="0" applyAlignment="0" applyProtection="0"/>
    <xf numFmtId="0" fontId="1" fillId="18" borderId="0" applyNumberFormat="0" applyBorder="0" applyAlignment="0" applyProtection="0"/>
    <xf numFmtId="0" fontId="35" fillId="0" borderId="0">
      <alignment vertical="top"/>
    </xf>
    <xf numFmtId="0" fontId="44" fillId="69" borderId="0" applyNumberFormat="0" applyBorder="0" applyAlignment="0" applyProtection="0"/>
    <xf numFmtId="0" fontId="1" fillId="23" borderId="0" applyNumberFormat="0" applyBorder="0" applyAlignment="0" applyProtection="0"/>
    <xf numFmtId="43" fontId="12" fillId="0" borderId="0" applyFont="0" applyFill="0" applyBorder="0" applyAlignment="0" applyProtection="0">
      <alignment vertical="top"/>
    </xf>
    <xf numFmtId="43" fontId="44" fillId="0" borderId="0" applyFont="0" applyFill="0" applyBorder="0" applyAlignment="0" applyProtection="0"/>
    <xf numFmtId="0" fontId="1" fillId="18" borderId="0" applyNumberFormat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0" fontId="1" fillId="2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43" fontId="44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43" fontId="65" fillId="0" borderId="0" applyFont="0" applyFill="0" applyBorder="0" applyAlignment="0" applyProtection="0"/>
    <xf numFmtId="43" fontId="65" fillId="0" borderId="0" applyFont="0" applyFill="0" applyBorder="0" applyAlignment="0" applyProtection="0"/>
    <xf numFmtId="0" fontId="1" fillId="34" borderId="0" applyNumberFormat="0" applyBorder="0" applyAlignment="0" applyProtection="0"/>
    <xf numFmtId="43" fontId="44" fillId="0" borderId="0" applyFont="0" applyFill="0" applyBorder="0" applyAlignment="0" applyProtection="0"/>
    <xf numFmtId="0" fontId="1" fillId="34" borderId="0" applyNumberFormat="0" applyBorder="0" applyAlignment="0" applyProtection="0"/>
    <xf numFmtId="43" fontId="44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23" borderId="0" applyNumberFormat="0" applyBorder="0" applyAlignment="0" applyProtection="0"/>
    <xf numFmtId="43" fontId="44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43" fontId="44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197" fontId="7" fillId="0" borderId="0"/>
    <xf numFmtId="0" fontId="1" fillId="37" borderId="0" applyNumberFormat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2" borderId="0" applyNumberFormat="0" applyBorder="0" applyAlignment="0" applyProtection="0"/>
    <xf numFmtId="0" fontId="1" fillId="30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25" borderId="0" applyNumberFormat="0" applyBorder="0" applyAlignment="0" applyProtection="0"/>
    <xf numFmtId="0" fontId="1" fillId="36" borderId="0" applyNumberFormat="0" applyBorder="0" applyAlignment="0" applyProtection="0"/>
    <xf numFmtId="0" fontId="1" fillId="30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0" fontId="1" fillId="36" borderId="0" applyNumberFormat="0" applyBorder="0" applyAlignment="0" applyProtection="0"/>
    <xf numFmtId="0" fontId="1" fillId="30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8" borderId="0" applyNumberFormat="0" applyBorder="0" applyAlignment="0" applyProtection="0"/>
    <xf numFmtId="0" fontId="1" fillId="30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8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37" borderId="0" applyNumberFormat="0" applyBorder="0" applyAlignment="0" applyProtection="0"/>
    <xf numFmtId="0" fontId="1" fillId="2" borderId="0" applyNumberFormat="0" applyBorder="0" applyAlignment="0" applyProtection="0"/>
    <xf numFmtId="0" fontId="1" fillId="18" borderId="0" applyNumberFormat="0" applyBorder="0" applyAlignment="0" applyProtection="0"/>
    <xf numFmtId="43" fontId="44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18" borderId="0" applyNumberFormat="0" applyBorder="0" applyAlignment="0" applyProtection="0"/>
    <xf numFmtId="43" fontId="44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18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49" fillId="34" borderId="22" applyNumberFormat="0" applyAlignment="0" applyProtection="0"/>
    <xf numFmtId="0" fontId="1" fillId="38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38" borderId="0" applyNumberFormat="0" applyBorder="0" applyAlignment="0" applyProtection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38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2" fillId="0" borderId="0">
      <alignment vertical="top"/>
    </xf>
    <xf numFmtId="0" fontId="1" fillId="36" borderId="0" applyNumberFormat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8" borderId="0" applyNumberFormat="0" applyBorder="0" applyAlignment="0" applyProtection="0"/>
    <xf numFmtId="0" fontId="1" fillId="34" borderId="0" applyNumberFormat="0" applyBorder="0" applyAlignment="0" applyProtection="0"/>
    <xf numFmtId="43" fontId="7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35" fillId="0" borderId="0">
      <alignment vertical="top"/>
    </xf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0" fontId="1" fillId="34" borderId="0" applyNumberFormat="0" applyBorder="0" applyAlignment="0" applyProtection="0"/>
    <xf numFmtId="0" fontId="25" fillId="83" borderId="14" applyNumberFormat="0" applyAlignment="0" applyProtection="0"/>
    <xf numFmtId="0" fontId="1" fillId="34" borderId="0" applyNumberFormat="0" applyBorder="0" applyAlignment="0" applyProtection="0"/>
    <xf numFmtId="0" fontId="1" fillId="27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34" borderId="0" applyNumberFormat="0" applyBorder="0" applyAlignment="0" applyProtection="0"/>
    <xf numFmtId="0" fontId="25" fillId="83" borderId="14" applyNumberFormat="0" applyAlignment="0" applyProtection="0"/>
    <xf numFmtId="0" fontId="1" fillId="34" borderId="0" applyNumberFormat="0" applyBorder="0" applyAlignment="0" applyProtection="0"/>
    <xf numFmtId="0" fontId="1" fillId="27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0" fontId="47" fillId="28" borderId="22" applyNumberFormat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43" fontId="44" fillId="0" borderId="0" applyFont="0" applyFill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38" borderId="0" applyNumberFormat="0" applyBorder="0" applyAlignment="0" applyProtection="0"/>
    <xf numFmtId="0" fontId="1" fillId="21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21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43" fontId="44" fillId="0" borderId="0" applyFont="0" applyFill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43" fontId="44" fillId="0" borderId="0" applyFont="0" applyFill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36" borderId="0" applyNumberFormat="0" applyBorder="0" applyAlignment="0" applyProtection="0"/>
    <xf numFmtId="43" fontId="44" fillId="0" borderId="0" applyFont="0" applyFill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36" borderId="0" applyNumberFormat="0" applyBorder="0" applyAlignment="0" applyProtection="0"/>
    <xf numFmtId="43" fontId="44" fillId="0" borderId="0" applyFont="0" applyFill="0" applyBorder="0" applyAlignment="0" applyProtection="0"/>
    <xf numFmtId="0" fontId="1" fillId="18" borderId="0" applyNumberFormat="0" applyBorder="0" applyAlignment="0" applyProtection="0"/>
    <xf numFmtId="43" fontId="44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9" fontId="1" fillId="0" borderId="0" applyFont="0" applyFill="0" applyBorder="0" applyAlignment="0" applyProtection="0"/>
    <xf numFmtId="0" fontId="1" fillId="36" borderId="0" applyNumberFormat="0" applyBorder="0" applyAlignment="0" applyProtection="0"/>
    <xf numFmtId="177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18" borderId="0" applyNumberFormat="0" applyBorder="0" applyAlignment="0" applyProtection="0"/>
    <xf numFmtId="177" fontId="7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177" fontId="7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177" fontId="7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177" fontId="7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1" fillId="34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2" fillId="0" borderId="0">
      <alignment vertical="top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43" fontId="44" fillId="0" borderId="0" applyFont="0" applyFill="0" applyBorder="0" applyAlignment="0" applyProtection="0"/>
    <xf numFmtId="0" fontId="1" fillId="34" borderId="0" applyNumberFormat="0" applyBorder="0" applyAlignment="0" applyProtection="0"/>
    <xf numFmtId="0" fontId="17" fillId="74" borderId="0" applyNumberFormat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47" fillId="28" borderId="22" applyNumberFormat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3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34" borderId="0" applyNumberFormat="0" applyBorder="0" applyAlignment="0" applyProtection="0"/>
    <xf numFmtId="0" fontId="17" fillId="74" borderId="0" applyNumberFormat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43" fontId="44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0" fontId="47" fillId="28" borderId="22" applyNumberFormat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18" borderId="0" applyNumberFormat="0" applyBorder="0" applyAlignment="0" applyProtection="0"/>
    <xf numFmtId="43" fontId="44" fillId="0" borderId="0" applyFont="0" applyFill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0" fontId="1" fillId="38" borderId="0" applyNumberFormat="0" applyBorder="0" applyAlignment="0" applyProtection="0"/>
    <xf numFmtId="43" fontId="44" fillId="0" borderId="0" applyFont="0" applyFill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0" fontId="1" fillId="38" borderId="0" applyNumberFormat="0" applyBorder="0" applyAlignment="0" applyProtection="0"/>
    <xf numFmtId="43" fontId="44" fillId="0" borderId="0" applyFont="0" applyFill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46" fillId="79" borderId="0" applyNumberFormat="0" applyBorder="0" applyAlignment="0" applyProtection="0"/>
    <xf numFmtId="0" fontId="1" fillId="21" borderId="0" applyNumberFormat="0" applyBorder="0" applyAlignment="0" applyProtection="0"/>
    <xf numFmtId="0" fontId="1" fillId="34" borderId="0" applyNumberFormat="0" applyBorder="0" applyAlignment="0" applyProtection="0"/>
    <xf numFmtId="17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0" borderId="0"/>
    <xf numFmtId="17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4" borderId="0" applyNumberFormat="0" applyBorder="0" applyAlignment="0" applyProtection="0"/>
    <xf numFmtId="17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4" borderId="0" applyNumberFormat="0" applyBorder="0" applyAlignment="0" applyProtection="0"/>
    <xf numFmtId="17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53" fillId="79" borderId="0"/>
    <xf numFmtId="0" fontId="1" fillId="21" borderId="0" applyNumberFormat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43" fontId="44" fillId="0" borderId="0" applyFont="0" applyFill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43" fontId="44" fillId="0" borderId="0" applyFont="0" applyFill="0" applyBorder="0" applyAlignment="0" applyProtection="0"/>
    <xf numFmtId="0" fontId="1" fillId="34" borderId="0" applyNumberFormat="0" applyBorder="0" applyAlignment="0" applyProtection="0"/>
    <xf numFmtId="0" fontId="22" fillId="0" borderId="29" applyNumberFormat="0" applyFill="0" applyAlignment="0" applyProtection="0"/>
    <xf numFmtId="0" fontId="22" fillId="0" borderId="29" applyNumberFormat="0" applyFill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4" borderId="0" applyNumberFormat="0" applyBorder="0" applyAlignment="0" applyProtection="0"/>
    <xf numFmtId="43" fontId="44" fillId="0" borderId="0" applyFont="0" applyFill="0" applyBorder="0" applyAlignment="0" applyProtection="0"/>
    <xf numFmtId="0" fontId="1" fillId="34" borderId="0" applyNumberFormat="0" applyBorder="0" applyAlignment="0" applyProtection="0"/>
    <xf numFmtId="43" fontId="44" fillId="0" borderId="0" applyFont="0" applyFill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36" borderId="0" applyNumberFormat="0" applyBorder="0" applyAlignment="0" applyProtection="0"/>
    <xf numFmtId="43" fontId="44" fillId="0" borderId="0" applyFont="0" applyFill="0" applyBorder="0" applyAlignment="0" applyProtection="0"/>
    <xf numFmtId="0" fontId="1" fillId="34" borderId="0" applyNumberFormat="0" applyBorder="0" applyAlignment="0" applyProtection="0"/>
    <xf numFmtId="0" fontId="35" fillId="0" borderId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30" borderId="0" applyNumberFormat="0" applyBorder="0" applyAlignment="0" applyProtection="0"/>
    <xf numFmtId="0" fontId="1" fillId="21" borderId="0" applyNumberFormat="0" applyBorder="0" applyAlignment="0" applyProtection="0"/>
    <xf numFmtId="0" fontId="1" fillId="18" borderId="0" applyNumberFormat="0" applyBorder="0" applyAlignment="0" applyProtection="0"/>
    <xf numFmtId="0" fontId="20" fillId="0" borderId="12" applyNumberFormat="0" applyFill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21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43" fontId="44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0" borderId="0"/>
    <xf numFmtId="0" fontId="44" fillId="68" borderId="0" applyNumberFormat="0" applyBorder="0" applyAlignment="0" applyProtection="0"/>
    <xf numFmtId="43" fontId="44" fillId="0" borderId="0" applyFont="0" applyFill="0" applyBorder="0" applyAlignment="0" applyProtection="0"/>
    <xf numFmtId="0" fontId="1" fillId="21" borderId="0" applyNumberFormat="0" applyBorder="0" applyAlignment="0" applyProtection="0"/>
    <xf numFmtId="43" fontId="44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4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35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7" fillId="21" borderId="28" applyNumberFormat="0" applyFont="0" applyAlignment="0" applyProtection="0"/>
    <xf numFmtId="0" fontId="1" fillId="30" borderId="0" applyNumberFormat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46" fillId="70" borderId="0" applyNumberFormat="0" applyBorder="0" applyAlignment="0" applyProtection="0"/>
    <xf numFmtId="0" fontId="1" fillId="23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0" fontId="1" fillId="35" borderId="0" applyNumberFormat="0" applyBorder="0" applyAlignment="0" applyProtection="0"/>
    <xf numFmtId="0" fontId="1" fillId="34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0" fontId="1" fillId="35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7" fillId="21" borderId="28" applyNumberFormat="0" applyFont="0" applyAlignment="0" applyProtection="0"/>
    <xf numFmtId="0" fontId="1" fillId="21" borderId="0" applyNumberFormat="0" applyBorder="0" applyAlignment="0" applyProtection="0"/>
    <xf numFmtId="0" fontId="1" fillId="35" borderId="0" applyNumberFormat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1" fillId="2" borderId="0" applyNumberFormat="0" applyBorder="0" applyAlignment="0" applyProtection="0"/>
    <xf numFmtId="0" fontId="7" fillId="21" borderId="28" applyNumberFormat="0" applyFont="0" applyAlignment="0" applyProtection="0"/>
    <xf numFmtId="0" fontId="1" fillId="21" borderId="0" applyNumberFormat="0" applyBorder="0" applyAlignment="0" applyProtection="0"/>
    <xf numFmtId="0" fontId="1" fillId="35" borderId="0" applyNumberFormat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1" fillId="2" borderId="0" applyNumberFormat="0" applyBorder="0" applyAlignment="0" applyProtection="0"/>
    <xf numFmtId="0" fontId="7" fillId="21" borderId="28" applyNumberFormat="0" applyFont="0" applyAlignment="0" applyProtection="0"/>
    <xf numFmtId="0" fontId="1" fillId="21" borderId="0" applyNumberFormat="0" applyBorder="0" applyAlignment="0" applyProtection="0"/>
    <xf numFmtId="0" fontId="1" fillId="35" borderId="0" applyNumberFormat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0" fontId="35" fillId="0" borderId="0">
      <alignment vertical="top"/>
    </xf>
    <xf numFmtId="0" fontId="1" fillId="21" borderId="0" applyNumberFormat="0" applyBorder="0" applyAlignment="0" applyProtection="0"/>
    <xf numFmtId="0" fontId="1" fillId="35" borderId="0" applyNumberFormat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12" fillId="0" borderId="0">
      <alignment vertical="top"/>
    </xf>
    <xf numFmtId="0" fontId="1" fillId="21" borderId="0" applyNumberFormat="0" applyBorder="0" applyAlignment="0" applyProtection="0"/>
    <xf numFmtId="0" fontId="44" fillId="0" borderId="0"/>
    <xf numFmtId="0" fontId="1" fillId="35" borderId="0" applyNumberFormat="0" applyBorder="0" applyAlignment="0" applyProtection="0"/>
    <xf numFmtId="0" fontId="1" fillId="34" borderId="0" applyNumberFormat="0" applyBorder="0" applyAlignment="0" applyProtection="0"/>
    <xf numFmtId="0" fontId="1" fillId="21" borderId="0" applyNumberFormat="0" applyBorder="0" applyAlignment="0" applyProtection="0"/>
    <xf numFmtId="0" fontId="1" fillId="0" borderId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2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25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1" fillId="36" borderId="0" applyNumberFormat="0" applyBorder="0" applyAlignment="0" applyProtection="0"/>
    <xf numFmtId="0" fontId="44" fillId="34" borderId="0" applyNumberFormat="0" applyBorder="0" applyAlignment="0" applyProtection="0"/>
    <xf numFmtId="0" fontId="7" fillId="21" borderId="28" applyNumberFormat="0" applyFont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25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1" fillId="2" borderId="0" applyNumberFormat="0" applyBorder="0" applyAlignment="0" applyProtection="0"/>
    <xf numFmtId="0" fontId="1" fillId="36" borderId="0" applyNumberFormat="0" applyBorder="0" applyAlignment="0" applyProtection="0"/>
    <xf numFmtId="0" fontId="1" fillId="23" borderId="0" applyNumberFormat="0" applyBorder="0" applyAlignment="0" applyProtection="0"/>
    <xf numFmtId="0" fontId="7" fillId="21" borderId="28" applyNumberFormat="0" applyFont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25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1" fillId="2" borderId="0" applyNumberFormat="0" applyBorder="0" applyAlignment="0" applyProtection="0"/>
    <xf numFmtId="0" fontId="1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14" borderId="0" applyNumberFormat="0" applyBorder="0" applyAlignment="0" applyProtection="0"/>
    <xf numFmtId="0" fontId="7" fillId="21" borderId="28" applyNumberFormat="0" applyFont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14" borderId="0" applyNumberFormat="0" applyBorder="0" applyAlignment="0" applyProtection="0"/>
    <xf numFmtId="0" fontId="35" fillId="0" borderId="0">
      <alignment vertical="top"/>
    </xf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0" borderId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18" borderId="0" applyNumberFormat="0" applyBorder="0" applyAlignment="0" applyProtection="0"/>
    <xf numFmtId="0" fontId="1" fillId="34" borderId="0" applyNumberFormat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0" fontId="44" fillId="68" borderId="0" applyNumberFormat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0" borderId="0"/>
    <xf numFmtId="0" fontId="1" fillId="34" borderId="0" applyNumberFormat="0" applyBorder="0" applyAlignment="0" applyProtection="0"/>
    <xf numFmtId="0" fontId="53" fillId="87" borderId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23" borderId="0" applyNumberFormat="0" applyBorder="0" applyAlignment="0" applyProtection="0"/>
    <xf numFmtId="0" fontId="1" fillId="30" borderId="0" applyNumberFormat="0" applyBorder="0" applyAlignment="0" applyProtection="0"/>
    <xf numFmtId="0" fontId="1" fillId="35" borderId="0" applyNumberFormat="0" applyBorder="0" applyAlignment="0" applyProtection="0"/>
    <xf numFmtId="0" fontId="1" fillId="34" borderId="0" applyNumberFormat="0" applyBorder="0" applyAlignment="0" applyProtection="0"/>
    <xf numFmtId="0" fontId="1" fillId="25" borderId="0" applyNumberFormat="0" applyBorder="0" applyAlignment="0" applyProtection="0"/>
    <xf numFmtId="0" fontId="1" fillId="0" borderId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35" borderId="0" applyNumberFormat="0" applyBorder="0" applyAlignment="0" applyProtection="0"/>
    <xf numFmtId="0" fontId="1" fillId="34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34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35" borderId="0" applyNumberFormat="0" applyBorder="0" applyAlignment="0" applyProtection="0"/>
    <xf numFmtId="0" fontId="1" fillId="23" borderId="0" applyNumberFormat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30" borderId="0" applyNumberFormat="0" applyBorder="0" applyAlignment="0" applyProtection="0"/>
    <xf numFmtId="0" fontId="1" fillId="35" borderId="0" applyNumberFormat="0" applyBorder="0" applyAlignment="0" applyProtection="0"/>
    <xf numFmtId="0" fontId="1" fillId="34" borderId="0" applyNumberFormat="0" applyBorder="0" applyAlignment="0" applyProtection="0"/>
    <xf numFmtId="0" fontId="1" fillId="23" borderId="0" applyNumberFormat="0" applyBorder="0" applyAlignment="0" applyProtection="0"/>
    <xf numFmtId="0" fontId="1" fillId="30" borderId="0" applyNumberFormat="0" applyBorder="0" applyAlignment="0" applyProtection="0"/>
    <xf numFmtId="0" fontId="1" fillId="35" borderId="0" applyNumberFormat="0" applyBorder="0" applyAlignment="0" applyProtection="0"/>
    <xf numFmtId="9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34" borderId="0" applyNumberFormat="0" applyBorder="0" applyAlignment="0" applyProtection="0"/>
    <xf numFmtId="0" fontId="1" fillId="30" borderId="0" applyNumberFormat="0" applyBorder="0" applyAlignment="0" applyProtection="0"/>
    <xf numFmtId="0" fontId="1" fillId="35" borderId="0" applyNumberFormat="0" applyBorder="0" applyAlignment="0" applyProtection="0"/>
    <xf numFmtId="0" fontId="1" fillId="26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26" borderId="0" applyNumberFormat="0" applyBorder="0" applyAlignment="0" applyProtection="0"/>
    <xf numFmtId="0" fontId="1" fillId="34" borderId="0" applyNumberFormat="0" applyBorder="0" applyAlignment="0" applyProtection="0"/>
    <xf numFmtId="0" fontId="12" fillId="0" borderId="0">
      <alignment vertical="top"/>
    </xf>
    <xf numFmtId="0" fontId="1" fillId="35" borderId="0" applyNumberFormat="0" applyBorder="0" applyAlignment="0" applyProtection="0"/>
    <xf numFmtId="0" fontId="1" fillId="26" borderId="0" applyNumberFormat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0" fontId="44" fillId="47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21" borderId="0" applyNumberFormat="0" applyBorder="0" applyAlignment="0" applyProtection="0"/>
    <xf numFmtId="0" fontId="44" fillId="68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46" fillId="61" borderId="0" applyNumberFormat="0" applyBorder="0" applyAlignment="0" applyProtection="0"/>
    <xf numFmtId="0" fontId="1" fillId="21" borderId="0" applyNumberFormat="0" applyBorder="0" applyAlignment="0" applyProtection="0"/>
    <xf numFmtId="0" fontId="1" fillId="0" borderId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26" borderId="0" applyNumberFormat="0" applyBorder="0" applyAlignment="0" applyProtection="0"/>
    <xf numFmtId="0" fontId="1" fillId="34" borderId="0" applyNumberFormat="0" applyBorder="0" applyAlignment="0" applyProtection="0"/>
    <xf numFmtId="0" fontId="1" fillId="2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53" fillId="61" borderId="0"/>
    <xf numFmtId="0" fontId="1" fillId="21" borderId="0" applyNumberFormat="0" applyBorder="0" applyAlignment="0" applyProtection="0"/>
    <xf numFmtId="0" fontId="1" fillId="34" borderId="0" applyNumberFormat="0" applyBorder="0" applyAlignment="0" applyProtection="0"/>
    <xf numFmtId="0" fontId="1" fillId="21" borderId="0" applyNumberFormat="0" applyBorder="0" applyAlignment="0" applyProtection="0"/>
    <xf numFmtId="0" fontId="1" fillId="34" borderId="0" applyNumberFormat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21" borderId="0" applyNumberFormat="0" applyBorder="0" applyAlignment="0" applyProtection="0"/>
    <xf numFmtId="43" fontId="44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21" borderId="0" applyNumberFormat="0" applyBorder="0" applyAlignment="0" applyProtection="0"/>
    <xf numFmtId="43" fontId="44" fillId="0" borderId="0" applyFont="0" applyFill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45" fillId="22" borderId="21" applyNumberFormat="0" applyAlignment="0" applyProtection="0"/>
    <xf numFmtId="0" fontId="1" fillId="3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45" fillId="22" borderId="21" applyNumberFormat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36" borderId="0" applyNumberFormat="0" applyBorder="0" applyAlignment="0" applyProtection="0"/>
    <xf numFmtId="0" fontId="45" fillId="22" borderId="38" applyNumberFormat="0" applyAlignment="0" applyProtection="0"/>
    <xf numFmtId="43" fontId="44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36" borderId="0" applyNumberFormat="0" applyBorder="0" applyAlignment="0" applyProtection="0"/>
    <xf numFmtId="0" fontId="45" fillId="22" borderId="38" applyNumberFormat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45" fillId="22" borderId="38" applyNumberFormat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30" borderId="0" applyNumberFormat="0" applyBorder="0" applyAlignment="0" applyProtection="0"/>
    <xf numFmtId="0" fontId="1" fillId="36" borderId="0" applyNumberFormat="0" applyBorder="0" applyAlignment="0" applyProtection="0"/>
    <xf numFmtId="0" fontId="44" fillId="47" borderId="0" applyNumberFormat="0" applyBorder="0" applyAlignment="0" applyProtection="0"/>
    <xf numFmtId="0" fontId="44" fillId="47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46" fillId="85" borderId="0" applyNumberFormat="0" applyBorder="0" applyAlignment="0" applyProtection="0"/>
    <xf numFmtId="43" fontId="1" fillId="0" borderId="0" applyFont="0" applyFill="0" applyBorder="0" applyAlignment="0" applyProtection="0"/>
    <xf numFmtId="0" fontId="44" fillId="47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46" fillId="46" borderId="0" applyNumberFormat="0" applyBorder="0" applyAlignment="0" applyProtection="0"/>
    <xf numFmtId="0" fontId="17" fillId="84" borderId="0" applyNumberFormat="0" applyBorder="0" applyAlignment="0" applyProtection="0"/>
    <xf numFmtId="0" fontId="44" fillId="47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7" fillId="84" borderId="0" applyNumberFormat="0" applyBorder="0" applyAlignment="0" applyProtection="0"/>
    <xf numFmtId="0" fontId="1" fillId="0" borderId="0"/>
    <xf numFmtId="0" fontId="44" fillId="47" borderId="0" applyNumberFormat="0" applyBorder="0" applyAlignment="0" applyProtection="0"/>
    <xf numFmtId="0" fontId="1" fillId="36" borderId="0" applyNumberFormat="0" applyBorder="0" applyAlignment="0" applyProtection="0"/>
    <xf numFmtId="0" fontId="17" fillId="84" borderId="0" applyNumberFormat="0" applyBorder="0" applyAlignment="0" applyProtection="0"/>
    <xf numFmtId="0" fontId="17" fillId="84" borderId="0" applyNumberFormat="0" applyBorder="0" applyAlignment="0" applyProtection="0"/>
    <xf numFmtId="0" fontId="44" fillId="47" borderId="0" applyNumberFormat="0" applyBorder="0" applyAlignment="0" applyProtection="0"/>
    <xf numFmtId="0" fontId="1" fillId="0" borderId="0"/>
    <xf numFmtId="0" fontId="55" fillId="0" borderId="39" applyNumberFormat="0" applyFill="0" applyAlignment="0" applyProtection="0"/>
    <xf numFmtId="0" fontId="1" fillId="36" borderId="0" applyNumberFormat="0" applyBorder="0" applyAlignment="0" applyProtection="0"/>
    <xf numFmtId="0" fontId="1" fillId="30" borderId="0" applyNumberFormat="0" applyBorder="0" applyAlignment="0" applyProtection="0"/>
    <xf numFmtId="0" fontId="1" fillId="36" borderId="0" applyNumberFormat="0" applyBorder="0" applyAlignment="0" applyProtection="0"/>
    <xf numFmtId="0" fontId="1" fillId="18" borderId="0" applyNumberFormat="0" applyBorder="0" applyAlignment="0" applyProtection="0"/>
    <xf numFmtId="0" fontId="44" fillId="47" borderId="0" applyNumberFormat="0" applyBorder="0" applyAlignment="0" applyProtection="0"/>
    <xf numFmtId="0" fontId="1" fillId="18" borderId="0" applyNumberFormat="0" applyBorder="0" applyAlignment="0" applyProtection="0"/>
    <xf numFmtId="0" fontId="44" fillId="47" borderId="0" applyNumberFormat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18" borderId="0" applyNumberFormat="0" applyBorder="0" applyAlignment="0" applyProtection="0"/>
    <xf numFmtId="0" fontId="44" fillId="47" borderId="0" applyNumberFormat="0" applyBorder="0" applyAlignment="0" applyProtection="0"/>
    <xf numFmtId="0" fontId="1" fillId="18" borderId="0" applyNumberFormat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18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25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2" fillId="0" borderId="0">
      <alignment vertical="top"/>
    </xf>
    <xf numFmtId="0" fontId="1" fillId="23" borderId="0" applyNumberFormat="0" applyBorder="0" applyAlignment="0" applyProtection="0"/>
    <xf numFmtId="0" fontId="1" fillId="35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35" fillId="0" borderId="0">
      <alignment vertical="top"/>
    </xf>
    <xf numFmtId="0" fontId="1" fillId="23" borderId="0" applyNumberFormat="0" applyBorder="0" applyAlignment="0" applyProtection="0"/>
    <xf numFmtId="0" fontId="1" fillId="35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2" fillId="0" borderId="0">
      <alignment vertical="top"/>
    </xf>
    <xf numFmtId="0" fontId="1" fillId="23" borderId="0" applyNumberFormat="0" applyBorder="0" applyAlignment="0" applyProtection="0"/>
    <xf numFmtId="0" fontId="1" fillId="35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4" borderId="0" applyNumberFormat="0" applyBorder="0" applyAlignment="0" applyProtection="0"/>
    <xf numFmtId="43" fontId="44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18" borderId="0" applyNumberFormat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18" borderId="0" applyNumberFormat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18" borderId="0" applyNumberFormat="0" applyBorder="0" applyAlignment="0" applyProtection="0"/>
    <xf numFmtId="0" fontId="1" fillId="34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18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8" borderId="0" applyNumberFormat="0" applyBorder="0" applyAlignment="0" applyProtection="0"/>
    <xf numFmtId="0" fontId="1" fillId="34" borderId="0" applyNumberFormat="0" applyBorder="0" applyAlignment="0" applyProtection="0"/>
    <xf numFmtId="0" fontId="1" fillId="23" borderId="0" applyNumberFormat="0" applyBorder="0" applyAlignment="0" applyProtection="0"/>
    <xf numFmtId="0" fontId="1" fillId="18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4" borderId="0" applyNumberFormat="0" applyBorder="0" applyAlignment="0" applyProtection="0"/>
    <xf numFmtId="0" fontId="44" fillId="47" borderId="0" applyNumberFormat="0" applyBorder="0" applyAlignment="0" applyProtection="0"/>
    <xf numFmtId="0" fontId="1" fillId="23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44" fillId="47" borderId="0" applyNumberFormat="0" applyBorder="0" applyAlignment="0" applyProtection="0"/>
    <xf numFmtId="0" fontId="1" fillId="23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44" fillId="47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44" fillId="47" borderId="0" applyNumberFormat="0" applyBorder="0" applyAlignment="0" applyProtection="0"/>
    <xf numFmtId="0" fontId="1" fillId="23" borderId="0" applyNumberFormat="0" applyBorder="0" applyAlignment="0" applyProtection="0"/>
    <xf numFmtId="0" fontId="1" fillId="10" borderId="0" applyNumberFormat="0" applyBorder="0" applyAlignment="0" applyProtection="0"/>
    <xf numFmtId="0" fontId="1" fillId="35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44" fillId="47" borderId="0" applyNumberFormat="0" applyBorder="0" applyAlignment="0" applyProtection="0"/>
    <xf numFmtId="0" fontId="1" fillId="23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1" fillId="18" borderId="0" applyNumberFormat="0" applyBorder="0" applyAlignment="0" applyProtection="0"/>
    <xf numFmtId="0" fontId="1" fillId="34" borderId="0" applyNumberFormat="0" applyBorder="0" applyAlignment="0" applyProtection="0"/>
    <xf numFmtId="0" fontId="1" fillId="18" borderId="0" applyNumberFormat="0" applyBorder="0" applyAlignment="0" applyProtection="0"/>
    <xf numFmtId="0" fontId="1" fillId="34" borderId="0" applyNumberFormat="0" applyBorder="0" applyAlignment="0" applyProtection="0"/>
    <xf numFmtId="0" fontId="1" fillId="18" borderId="0" applyNumberFormat="0" applyBorder="0" applyAlignment="0" applyProtection="0"/>
    <xf numFmtId="0" fontId="1" fillId="34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18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44" fillId="47" borderId="0" applyNumberFormat="0" applyBorder="0" applyAlignment="0" applyProtection="0"/>
    <xf numFmtId="0" fontId="1" fillId="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2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35" fillId="0" borderId="0">
      <alignment vertical="top"/>
    </xf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44" fillId="47" borderId="0" applyNumberFormat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0" fontId="44" fillId="47" borderId="0" applyNumberFormat="0" applyBorder="0" applyAlignment="0" applyProtection="0"/>
    <xf numFmtId="0" fontId="47" fillId="28" borderId="22" applyNumberFormat="0" applyAlignment="0" applyProtection="0"/>
    <xf numFmtId="0" fontId="1" fillId="26" borderId="0" applyNumberFormat="0" applyBorder="0" applyAlignment="0" applyProtection="0"/>
    <xf numFmtId="0" fontId="1" fillId="23" borderId="0" applyNumberFormat="0" applyBorder="0" applyAlignment="0" applyProtection="0"/>
    <xf numFmtId="0" fontId="1" fillId="18" borderId="0" applyNumberFormat="0" applyBorder="0" applyAlignment="0" applyProtection="0"/>
    <xf numFmtId="43" fontId="44" fillId="0" borderId="0" applyFont="0" applyFill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4" borderId="0" applyNumberFormat="0" applyBorder="0" applyAlignment="0" applyProtection="0"/>
    <xf numFmtId="0" fontId="1" fillId="18" borderId="0" applyNumberFormat="0" applyBorder="0" applyAlignment="0" applyProtection="0"/>
    <xf numFmtId="43" fontId="44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0" fontId="1" fillId="21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18" borderId="0" applyNumberFormat="0" applyBorder="0" applyAlignment="0" applyProtection="0"/>
    <xf numFmtId="0" fontId="12" fillId="0" borderId="0">
      <alignment vertical="top"/>
    </xf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35" fillId="0" borderId="0">
      <alignment vertical="top"/>
    </xf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2" fillId="0" borderId="0">
      <alignment vertical="top"/>
    </xf>
    <xf numFmtId="0" fontId="1" fillId="18" borderId="0" applyNumberFormat="0" applyBorder="0" applyAlignment="0" applyProtection="0"/>
    <xf numFmtId="0" fontId="1" fillId="2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177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46" fillId="2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44" fillId="19" borderId="0" applyNumberFormat="0" applyBorder="0" applyAlignment="0" applyProtection="0"/>
    <xf numFmtId="0" fontId="44" fillId="47" borderId="0" applyNumberFormat="0" applyBorder="0" applyAlignment="0" applyProtection="0"/>
    <xf numFmtId="0" fontId="1" fillId="23" borderId="0" applyNumberFormat="0" applyBorder="0" applyAlignment="0" applyProtection="0"/>
    <xf numFmtId="0" fontId="1" fillId="25" borderId="0" applyNumberFormat="0" applyBorder="0" applyAlignment="0" applyProtection="0"/>
    <xf numFmtId="0" fontId="44" fillId="47" borderId="0" applyNumberFormat="0" applyBorder="0" applyAlignment="0" applyProtection="0"/>
    <xf numFmtId="0" fontId="47" fillId="28" borderId="22" applyNumberFormat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177" fontId="7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49" fillId="51" borderId="22" applyNumberFormat="0" applyAlignment="0" applyProtection="0"/>
    <xf numFmtId="0" fontId="1" fillId="18" borderId="0" applyNumberFormat="0" applyBorder="0" applyAlignment="0" applyProtection="0"/>
    <xf numFmtId="0" fontId="49" fillId="51" borderId="22" applyNumberForma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0" borderId="0" applyNumberFormat="0" applyBorder="0" applyAlignment="0" applyProtection="0"/>
    <xf numFmtId="177" fontId="7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46" fillId="5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44" fillId="20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44" fillId="47" borderId="0" applyNumberFormat="0" applyBorder="0" applyAlignment="0" applyProtection="0"/>
    <xf numFmtId="0" fontId="47" fillId="28" borderId="22" applyNumberFormat="0" applyAlignment="0" applyProtection="0"/>
    <xf numFmtId="0" fontId="47" fillId="62" borderId="22" applyNumberFormat="0" applyAlignment="0" applyProtection="0"/>
    <xf numFmtId="0" fontId="1" fillId="21" borderId="0" applyNumberFormat="0" applyBorder="0" applyAlignment="0" applyProtection="0"/>
    <xf numFmtId="0" fontId="44" fillId="0" borderId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44" fillId="20" borderId="0" applyNumberFormat="0" applyBorder="0" applyAlignment="0" applyProtection="0"/>
    <xf numFmtId="0" fontId="23" fillId="32" borderId="0" applyNumberFormat="0" applyBorder="0" applyAlignment="0" applyProtection="0"/>
    <xf numFmtId="0" fontId="12" fillId="0" borderId="0">
      <alignment vertical="top"/>
    </xf>
    <xf numFmtId="0" fontId="47" fillId="62" borderId="22" applyNumberFormat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0" fontId="23" fillId="32" borderId="0" applyNumberFormat="0" applyBorder="0" applyAlignment="0" applyProtection="0"/>
    <xf numFmtId="0" fontId="47" fillId="62" borderId="22" applyNumberFormat="0" applyAlignment="0" applyProtection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0" fontId="16" fillId="58" borderId="17" applyNumberFormat="0" applyAlignment="0" applyProtection="0"/>
    <xf numFmtId="43" fontId="1" fillId="0" borderId="0" applyFont="0" applyFill="0" applyBorder="0" applyAlignment="0" applyProtection="0"/>
    <xf numFmtId="0" fontId="44" fillId="19" borderId="0" applyNumberFormat="0" applyBorder="0" applyAlignment="0" applyProtection="0"/>
    <xf numFmtId="0" fontId="1" fillId="21" borderId="0" applyNumberFormat="0" applyBorder="0" applyAlignment="0" applyProtection="0"/>
    <xf numFmtId="0" fontId="47" fillId="62" borderId="22" applyNumberFormat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14" borderId="0" applyNumberFormat="0" applyBorder="0" applyAlignment="0" applyProtection="0"/>
    <xf numFmtId="0" fontId="23" fillId="32" borderId="0" applyNumberFormat="0" applyBorder="0" applyAlignment="0" applyProtection="0"/>
    <xf numFmtId="0" fontId="47" fillId="62" borderId="22" applyNumberFormat="0" applyAlignment="0" applyProtection="0"/>
    <xf numFmtId="0" fontId="1" fillId="18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47" fillId="20" borderId="22" applyNumberFormat="0" applyAlignment="0" applyProtection="0"/>
    <xf numFmtId="0" fontId="1" fillId="18" borderId="0" applyNumberFormat="0" applyBorder="0" applyAlignment="0" applyProtection="0"/>
    <xf numFmtId="0" fontId="1" fillId="25" borderId="0" applyNumberFormat="0" applyBorder="0" applyAlignment="0" applyProtection="0"/>
    <xf numFmtId="0" fontId="1" fillId="18" borderId="0" applyNumberFormat="0" applyBorder="0" applyAlignment="0" applyProtection="0"/>
    <xf numFmtId="0" fontId="1" fillId="25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8" borderId="0" applyNumberFormat="0" applyBorder="0" applyAlignment="0" applyProtection="0"/>
    <xf numFmtId="0" fontId="1" fillId="25" borderId="0" applyNumberFormat="0" applyBorder="0" applyAlignment="0" applyProtection="0"/>
    <xf numFmtId="0" fontId="1" fillId="18" borderId="0" applyNumberFormat="0" applyBorder="0" applyAlignment="0" applyProtection="0"/>
    <xf numFmtId="0" fontId="44" fillId="60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44" fillId="19" borderId="0" applyNumberFormat="0" applyBorder="0" applyAlignment="0" applyProtection="0"/>
    <xf numFmtId="0" fontId="44" fillId="1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8" borderId="0" applyNumberFormat="0" applyBorder="0" applyAlignment="0" applyProtection="0"/>
    <xf numFmtId="0" fontId="1" fillId="25" borderId="0" applyNumberFormat="0" applyBorder="0" applyAlignment="0" applyProtection="0"/>
    <xf numFmtId="0" fontId="44" fillId="19" borderId="0" applyNumberFormat="0" applyBorder="0" applyAlignment="0" applyProtection="0"/>
    <xf numFmtId="0" fontId="1" fillId="30" borderId="0" applyNumberFormat="0" applyBorder="0" applyAlignment="0" applyProtection="0"/>
    <xf numFmtId="0" fontId="1" fillId="18" borderId="0" applyNumberFormat="0" applyBorder="0" applyAlignment="0" applyProtection="0"/>
    <xf numFmtId="0" fontId="44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25" borderId="0" applyNumberFormat="0" applyBorder="0" applyAlignment="0" applyProtection="0"/>
    <xf numFmtId="0" fontId="44" fillId="19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8" borderId="0" applyNumberFormat="0" applyBorder="0" applyAlignment="0" applyProtection="0"/>
    <xf numFmtId="173" fontId="44" fillId="0" borderId="0" applyFont="0" applyFill="0" applyBorder="0" applyAlignment="0" applyProtection="0"/>
    <xf numFmtId="0" fontId="1" fillId="25" borderId="0" applyNumberFormat="0" applyBorder="0" applyAlignment="0" applyProtection="0"/>
    <xf numFmtId="0" fontId="44" fillId="19" borderId="0" applyNumberFormat="0" applyBorder="0" applyAlignment="0" applyProtection="0"/>
    <xf numFmtId="0" fontId="1" fillId="18" borderId="0" applyNumberFormat="0" applyBorder="0" applyAlignment="0" applyProtection="0"/>
    <xf numFmtId="173" fontId="44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44" fillId="47" borderId="0" applyNumberFormat="0" applyBorder="0" applyAlignment="0" applyProtection="0"/>
    <xf numFmtId="0" fontId="47" fillId="28" borderId="22" applyNumberFormat="0" applyAlignment="0" applyProtection="0"/>
    <xf numFmtId="0" fontId="47" fillId="20" borderId="22" applyNumberFormat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1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64" fillId="20" borderId="20" applyNumberFormat="0" applyAlignment="0" applyProtection="0"/>
    <xf numFmtId="0" fontId="1" fillId="27" borderId="0" applyNumberFormat="0" applyBorder="0" applyAlignment="0" applyProtection="0"/>
    <xf numFmtId="0" fontId="1" fillId="34" borderId="0" applyNumberFormat="0" applyBorder="0" applyAlignment="0" applyProtection="0"/>
    <xf numFmtId="0" fontId="44" fillId="47" borderId="0" applyNumberFormat="0" applyBorder="0" applyAlignment="0" applyProtection="0"/>
    <xf numFmtId="0" fontId="1" fillId="23" borderId="0" applyNumberFormat="0" applyBorder="0" applyAlignment="0" applyProtection="0"/>
    <xf numFmtId="43" fontId="44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38" borderId="0" applyNumberFormat="0" applyBorder="0" applyAlignment="0" applyProtection="0"/>
    <xf numFmtId="0" fontId="1" fillId="34" borderId="0" applyNumberFormat="0" applyBorder="0" applyAlignment="0" applyProtection="0"/>
    <xf numFmtId="0" fontId="1" fillId="23" borderId="0" applyNumberFormat="0" applyBorder="0" applyAlignment="0" applyProtection="0"/>
    <xf numFmtId="0" fontId="44" fillId="47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38" borderId="0" applyNumberFormat="0" applyBorder="0" applyAlignment="0" applyProtection="0"/>
    <xf numFmtId="0" fontId="1" fillId="23" borderId="0" applyNumberFormat="0" applyBorder="0" applyAlignment="0" applyProtection="0"/>
    <xf numFmtId="177" fontId="7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43" fontId="44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34" borderId="0" applyNumberFormat="0" applyBorder="0" applyAlignment="0" applyProtection="0"/>
    <xf numFmtId="0" fontId="44" fillId="47" borderId="0" applyNumberFormat="0" applyBorder="0" applyAlignment="0" applyProtection="0"/>
    <xf numFmtId="0" fontId="37" fillId="68" borderId="0"/>
    <xf numFmtId="0" fontId="1" fillId="0" borderId="0"/>
    <xf numFmtId="0" fontId="44" fillId="4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7" borderId="0" applyNumberFormat="0" applyBorder="0" applyAlignment="0" applyProtection="0"/>
    <xf numFmtId="0" fontId="1" fillId="18" borderId="0" applyNumberFormat="0" applyBorder="0" applyAlignment="0" applyProtection="0"/>
    <xf numFmtId="0" fontId="1" fillId="2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8" borderId="0" applyNumberFormat="0" applyBorder="0" applyAlignment="0" applyProtection="0"/>
    <xf numFmtId="43" fontId="44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7" fillId="45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7" fillId="45" borderId="0" applyNumberFormat="0" applyBorder="0" applyAlignment="0" applyProtection="0"/>
    <xf numFmtId="0" fontId="17" fillId="45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7" fillId="45" borderId="0" applyNumberFormat="0" applyBorder="0" applyAlignment="0" applyProtection="0"/>
    <xf numFmtId="0" fontId="17" fillId="45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7" fillId="45" borderId="0" applyNumberFormat="0" applyBorder="0" applyAlignment="0" applyProtection="0"/>
    <xf numFmtId="0" fontId="17" fillId="45" borderId="0" applyNumberFormat="0" applyBorder="0" applyAlignment="0" applyProtection="0"/>
    <xf numFmtId="0" fontId="1" fillId="21" borderId="0" applyNumberFormat="0" applyBorder="0" applyAlignment="0" applyProtection="0"/>
    <xf numFmtId="0" fontId="17" fillId="45" borderId="0" applyNumberFormat="0" applyBorder="0" applyAlignment="0" applyProtection="0"/>
    <xf numFmtId="0" fontId="17" fillId="4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73" fontId="1" fillId="0" borderId="0" applyFont="0" applyFill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18" borderId="0" applyNumberFormat="0" applyBorder="0" applyAlignment="0" applyProtection="0"/>
    <xf numFmtId="0" fontId="44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0" fontId="44" fillId="19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44" fillId="47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2" fillId="0" borderId="0">
      <alignment vertical="top"/>
    </xf>
    <xf numFmtId="0" fontId="1" fillId="18" borderId="0" applyNumberFormat="0" applyBorder="0" applyAlignment="0" applyProtection="0"/>
    <xf numFmtId="0" fontId="44" fillId="47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44" fillId="79" borderId="0" applyNumberFormat="0" applyBorder="0" applyAlignment="0" applyProtection="0"/>
    <xf numFmtId="0" fontId="1" fillId="25" borderId="0" applyNumberFormat="0" applyBorder="0" applyAlignment="0" applyProtection="0"/>
    <xf numFmtId="0" fontId="1" fillId="28" borderId="0" applyNumberFormat="0" applyBorder="0" applyAlignment="0" applyProtection="0"/>
    <xf numFmtId="0" fontId="44" fillId="80" borderId="0" applyNumberFormat="0" applyBorder="0" applyAlignment="0" applyProtection="0"/>
    <xf numFmtId="43" fontId="44" fillId="0" borderId="0" applyFont="0" applyFill="0" applyBorder="0" applyAlignment="0" applyProtection="0"/>
    <xf numFmtId="0" fontId="44" fillId="47" borderId="0" applyNumberFormat="0" applyBorder="0" applyAlignment="0" applyProtection="0"/>
    <xf numFmtId="0" fontId="1" fillId="23" borderId="0" applyNumberFormat="0" applyBorder="0" applyAlignment="0" applyProtection="0"/>
    <xf numFmtId="0" fontId="1" fillId="25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18" borderId="0" applyNumberFormat="0" applyBorder="0" applyAlignment="0" applyProtection="0"/>
    <xf numFmtId="0" fontId="1" fillId="30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30" borderId="0" applyNumberFormat="0" applyBorder="0" applyAlignment="0" applyProtection="0"/>
    <xf numFmtId="43" fontId="1" fillId="0" borderId="0" applyFont="0" applyFill="0" applyBorder="0" applyAlignment="0" applyProtection="0"/>
    <xf numFmtId="0" fontId="53" fillId="67" borderId="0"/>
    <xf numFmtId="0" fontId="1" fillId="34" borderId="0" applyNumberFormat="0" applyBorder="0" applyAlignment="0" applyProtection="0"/>
    <xf numFmtId="0" fontId="1" fillId="30" borderId="0" applyNumberFormat="0" applyBorder="0" applyAlignment="0" applyProtection="0"/>
    <xf numFmtId="0" fontId="44" fillId="34" borderId="0" applyNumberFormat="0" applyBorder="0" applyAlignment="0" applyProtection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30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30" borderId="0" applyNumberFormat="0" applyBorder="0" applyAlignment="0" applyProtection="0"/>
    <xf numFmtId="0" fontId="44" fillId="34" borderId="0" applyNumberFormat="0" applyBorder="0" applyAlignment="0" applyProtection="0"/>
    <xf numFmtId="0" fontId="1" fillId="18" borderId="0" applyNumberFormat="0" applyBorder="0" applyAlignment="0" applyProtection="0"/>
    <xf numFmtId="9" fontId="1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2" fillId="0" borderId="0">
      <alignment vertical="top"/>
    </xf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23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23" borderId="0" applyNumberFormat="0" applyBorder="0" applyAlignment="0" applyProtection="0"/>
    <xf numFmtId="0" fontId="44" fillId="34" borderId="0" applyNumberFormat="0" applyBorder="0" applyAlignment="0" applyProtection="0"/>
    <xf numFmtId="0" fontId="1" fillId="18" borderId="0" applyNumberFormat="0" applyBorder="0" applyAlignment="0" applyProtection="0"/>
    <xf numFmtId="9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35" fillId="0" borderId="0">
      <alignment vertical="top"/>
    </xf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2" fillId="0" borderId="0">
      <alignment vertical="top"/>
    </xf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5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25" borderId="0" applyNumberFormat="0" applyBorder="0" applyAlignment="0" applyProtection="0"/>
    <xf numFmtId="0" fontId="1" fillId="30" borderId="0" applyNumberFormat="0" applyBorder="0" applyAlignment="0" applyProtection="0"/>
    <xf numFmtId="0" fontId="1" fillId="18" borderId="0" applyNumberFormat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25" borderId="0" applyNumberFormat="0" applyBorder="0" applyAlignment="0" applyProtection="0"/>
    <xf numFmtId="0" fontId="1" fillId="30" borderId="0" applyNumberFormat="0" applyBorder="0" applyAlignment="0" applyProtection="0"/>
    <xf numFmtId="0" fontId="44" fillId="21" borderId="0" applyNumberFormat="0" applyBorder="0" applyAlignment="0" applyProtection="0"/>
    <xf numFmtId="0" fontId="1" fillId="36" borderId="0" applyNumberFormat="0" applyBorder="0" applyAlignment="0" applyProtection="0"/>
    <xf numFmtId="0" fontId="1" fillId="18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34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18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34" borderId="0" applyNumberFormat="0" applyBorder="0" applyAlignment="0" applyProtection="0"/>
    <xf numFmtId="0" fontId="1" fillId="38" borderId="0" applyNumberFormat="0" applyBorder="0" applyAlignment="0" applyProtection="0"/>
    <xf numFmtId="0" fontId="1" fillId="18" borderId="0" applyNumberFormat="0" applyBorder="0" applyAlignment="0" applyProtection="0"/>
    <xf numFmtId="0" fontId="1" fillId="25" borderId="0" applyNumberFormat="0" applyBorder="0" applyAlignment="0" applyProtection="0"/>
    <xf numFmtId="0" fontId="1" fillId="28" borderId="0" applyNumberFormat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25" borderId="0" applyNumberFormat="0" applyBorder="0" applyAlignment="0" applyProtection="0"/>
    <xf numFmtId="0" fontId="44" fillId="54" borderId="0" applyNumberFormat="0" applyBorder="0" applyAlignment="0" applyProtection="0"/>
    <xf numFmtId="0" fontId="1" fillId="18" borderId="0" applyNumberFormat="0" applyBorder="0" applyAlignment="0" applyProtection="0"/>
    <xf numFmtId="0" fontId="7" fillId="0" borderId="0"/>
    <xf numFmtId="0" fontId="1" fillId="0" borderId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1" borderId="0" applyNumberFormat="0" applyBorder="0" applyAlignment="0" applyProtection="0"/>
    <xf numFmtId="0" fontId="1" fillId="38" borderId="0" applyNumberFormat="0" applyBorder="0" applyAlignment="0" applyProtection="0"/>
    <xf numFmtId="0" fontId="1" fillId="18" borderId="0" applyNumberFormat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38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18" borderId="0" applyNumberFormat="0" applyBorder="0" applyAlignment="0" applyProtection="0"/>
    <xf numFmtId="0" fontId="1" fillId="25" borderId="0" applyNumberFormat="0" applyBorder="0" applyAlignment="0" applyProtection="0"/>
    <xf numFmtId="0" fontId="1" fillId="18" borderId="0" applyNumberFormat="0" applyBorder="0" applyAlignment="0" applyProtection="0"/>
    <xf numFmtId="0" fontId="1" fillId="30" borderId="0" applyNumberFormat="0" applyBorder="0" applyAlignment="0" applyProtection="0"/>
    <xf numFmtId="0" fontId="1" fillId="38" borderId="0" applyNumberFormat="0" applyBorder="0" applyAlignment="0" applyProtection="0"/>
    <xf numFmtId="0" fontId="1" fillId="18" borderId="0" applyNumberFormat="0" applyBorder="0" applyAlignment="0" applyProtection="0"/>
    <xf numFmtId="0" fontId="1" fillId="38" borderId="0" applyNumberFormat="0" applyBorder="0" applyAlignment="0" applyProtection="0"/>
    <xf numFmtId="0" fontId="1" fillId="18" borderId="0" applyNumberFormat="0" applyBorder="0" applyAlignment="0" applyProtection="0"/>
    <xf numFmtId="0" fontId="1" fillId="25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18" borderId="0" applyNumberFormat="0" applyBorder="0" applyAlignment="0" applyProtection="0"/>
    <xf numFmtId="0" fontId="1" fillId="25" borderId="0" applyNumberFormat="0" applyBorder="0" applyAlignment="0" applyProtection="0"/>
    <xf numFmtId="0" fontId="1" fillId="2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0" fontId="1" fillId="37" borderId="0" applyNumberFormat="0" applyBorder="0" applyAlignment="0" applyProtection="0"/>
    <xf numFmtId="0" fontId="1" fillId="25" borderId="0" applyNumberFormat="0" applyBorder="0" applyAlignment="0" applyProtection="0"/>
    <xf numFmtId="0" fontId="1" fillId="18" borderId="0" applyNumberFormat="0" applyBorder="0" applyAlignment="0" applyProtection="0"/>
    <xf numFmtId="0" fontId="1" fillId="30" borderId="0" applyNumberFormat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30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18" borderId="0" applyNumberFormat="0" applyBorder="0" applyAlignment="0" applyProtection="0"/>
    <xf numFmtId="0" fontId="1" fillId="30" borderId="0" applyNumberFormat="0" applyBorder="0" applyAlignment="0" applyProtection="0"/>
    <xf numFmtId="0" fontId="1" fillId="23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7" fillId="0" borderId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18" borderId="0" applyNumberFormat="0" applyBorder="0" applyAlignment="0" applyProtection="0"/>
    <xf numFmtId="0" fontId="1" fillId="30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18" borderId="0" applyNumberFormat="0" applyBorder="0" applyAlignment="0" applyProtection="0"/>
    <xf numFmtId="0" fontId="1" fillId="25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18" borderId="0" applyNumberFormat="0" applyBorder="0" applyAlignment="0" applyProtection="0"/>
    <xf numFmtId="0" fontId="1" fillId="30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18" borderId="0" applyNumberFormat="0" applyBorder="0" applyAlignment="0" applyProtection="0"/>
    <xf numFmtId="0" fontId="1" fillId="25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18" borderId="0" applyNumberFormat="0" applyBorder="0" applyAlignment="0" applyProtection="0"/>
    <xf numFmtId="0" fontId="1" fillId="30" borderId="0" applyNumberFormat="0" applyBorder="0" applyAlignment="0" applyProtection="0"/>
    <xf numFmtId="0" fontId="1" fillId="10" borderId="0" applyNumberFormat="0" applyBorder="0" applyAlignment="0" applyProtection="0"/>
    <xf numFmtId="0" fontId="1" fillId="25" borderId="0" applyNumberFormat="0" applyBorder="0" applyAlignment="0" applyProtection="0"/>
    <xf numFmtId="0" fontId="1" fillId="3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43" fontId="44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43" fontId="44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37" borderId="0" applyNumberFormat="0" applyBorder="0" applyAlignment="0" applyProtection="0"/>
    <xf numFmtId="0" fontId="1" fillId="10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37" borderId="0" applyNumberFormat="0" applyBorder="0" applyAlignment="0" applyProtection="0"/>
    <xf numFmtId="0" fontId="1" fillId="10" borderId="0" applyNumberFormat="0" applyBorder="0" applyAlignment="0" applyProtection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37" borderId="0" applyNumberFormat="0" applyBorder="0" applyAlignment="0" applyProtection="0"/>
    <xf numFmtId="0" fontId="12" fillId="0" borderId="0">
      <alignment vertical="top"/>
    </xf>
    <xf numFmtId="0" fontId="1" fillId="0" borderId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4" fillId="0" borderId="0"/>
    <xf numFmtId="0" fontId="7" fillId="0" borderId="0"/>
    <xf numFmtId="0" fontId="1" fillId="10" borderId="0" applyNumberFormat="0" applyBorder="0" applyAlignment="0" applyProtection="0"/>
    <xf numFmtId="0" fontId="1" fillId="0" borderId="0"/>
    <xf numFmtId="0" fontId="1" fillId="34" borderId="0" applyNumberFormat="0" applyBorder="0" applyAlignment="0" applyProtection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50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34" borderId="0" applyNumberFormat="0" applyBorder="0" applyAlignment="0" applyProtection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0" fontId="22" fillId="0" borderId="0" applyNumberFormat="0" applyFill="0" applyBorder="0" applyAlignment="0" applyProtection="0"/>
    <xf numFmtId="0" fontId="1" fillId="23" borderId="0" applyNumberFormat="0" applyBorder="0" applyAlignment="0" applyProtection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34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4" borderId="0" applyNumberFormat="0" applyBorder="0" applyAlignment="0" applyProtection="0"/>
    <xf numFmtId="0" fontId="1" fillId="27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1" fillId="21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8" borderId="0" applyNumberFormat="0" applyBorder="0" applyAlignment="0" applyProtection="0"/>
    <xf numFmtId="0" fontId="1" fillId="27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1" fillId="18" borderId="0" applyNumberFormat="0" applyBorder="0" applyAlignment="0" applyProtection="0"/>
    <xf numFmtId="43" fontId="44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30" borderId="0" applyNumberFormat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43" fontId="44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30" borderId="0" applyNumberFormat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2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3" borderId="0" applyNumberFormat="0" applyBorder="0" applyAlignment="0" applyProtection="0"/>
    <xf numFmtId="0" fontId="1" fillId="30" borderId="0" applyNumberFormat="0" applyBorder="0" applyAlignment="0" applyProtection="0"/>
    <xf numFmtId="0" fontId="1" fillId="18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25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4" fillId="47" borderId="0" applyNumberFormat="0" applyBorder="0" applyAlignment="0" applyProtection="0"/>
    <xf numFmtId="0" fontId="1" fillId="21" borderId="0" applyNumberFormat="0" applyBorder="0" applyAlignment="0" applyProtection="0"/>
    <xf numFmtId="0" fontId="1" fillId="36" borderId="0" applyNumberFormat="0" applyBorder="0" applyAlignment="0" applyProtection="0"/>
    <xf numFmtId="0" fontId="1" fillId="30" borderId="0" applyNumberFormat="0" applyBorder="0" applyAlignment="0" applyProtection="0"/>
    <xf numFmtId="43" fontId="1" fillId="0" borderId="0" applyFont="0" applyFill="0" applyBorder="0" applyAlignment="0" applyProtection="0"/>
    <xf numFmtId="0" fontId="44" fillId="47" borderId="0" applyNumberFormat="0" applyBorder="0" applyAlignment="0" applyProtection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5" borderId="0" applyNumberFormat="0" applyBorder="0" applyAlignment="0" applyProtection="0"/>
    <xf numFmtId="0" fontId="1" fillId="2" borderId="0" applyNumberFormat="0" applyBorder="0" applyAlignment="0" applyProtection="0"/>
    <xf numFmtId="0" fontId="1" fillId="18" borderId="0" applyNumberFormat="0" applyBorder="0" applyAlignment="0" applyProtection="0"/>
    <xf numFmtId="0" fontId="1" fillId="30" borderId="0" applyNumberFormat="0" applyBorder="0" applyAlignment="0" applyProtection="0"/>
    <xf numFmtId="9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44" fillId="40" borderId="0" applyNumberFormat="0" applyBorder="0" applyAlignment="0" applyProtection="0"/>
    <xf numFmtId="0" fontId="1" fillId="2" borderId="0" applyNumberFormat="0" applyBorder="0" applyAlignment="0" applyProtection="0"/>
    <xf numFmtId="0" fontId="1" fillId="34" borderId="0" applyNumberFormat="0" applyBorder="0" applyAlignment="0" applyProtection="0"/>
    <xf numFmtId="0" fontId="1" fillId="30" borderId="0" applyNumberFormat="0" applyBorder="0" applyAlignment="0" applyProtection="0"/>
    <xf numFmtId="0" fontId="1" fillId="2" borderId="0" applyNumberFormat="0" applyBorder="0" applyAlignment="0" applyProtection="0"/>
    <xf numFmtId="0" fontId="1" fillId="18" borderId="0" applyNumberFormat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44" fillId="30" borderId="0" applyNumberFormat="0" applyBorder="0" applyAlignment="0" applyProtection="0"/>
    <xf numFmtId="0" fontId="1" fillId="25" borderId="0" applyNumberFormat="0" applyBorder="0" applyAlignment="0" applyProtection="0"/>
    <xf numFmtId="0" fontId="1" fillId="30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43" fontId="7" fillId="0" borderId="0" applyFont="0" applyFill="0" applyBorder="0" applyAlignment="0" applyProtection="0"/>
    <xf numFmtId="0" fontId="53" fillId="66" borderId="0"/>
    <xf numFmtId="0" fontId="1" fillId="25" borderId="0" applyNumberFormat="0" applyBorder="0" applyAlignment="0" applyProtection="0"/>
    <xf numFmtId="0" fontId="1" fillId="2" borderId="0" applyNumberFormat="0" applyBorder="0" applyAlignment="0" applyProtection="0"/>
    <xf numFmtId="0" fontId="1" fillId="30" borderId="0" applyNumberFormat="0" applyBorder="0" applyAlignment="0" applyProtection="0"/>
    <xf numFmtId="0" fontId="1" fillId="21" borderId="0" applyNumberFormat="0" applyBorder="0" applyAlignment="0" applyProtection="0"/>
    <xf numFmtId="0" fontId="1" fillId="18" borderId="0" applyNumberFormat="0" applyBorder="0" applyAlignment="0" applyProtection="0"/>
    <xf numFmtId="43" fontId="7" fillId="0" borderId="0" applyFont="0" applyFill="0" applyBorder="0" applyAlignment="0" applyProtection="0"/>
    <xf numFmtId="43" fontId="54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5" borderId="0" applyNumberFormat="0" applyBorder="0" applyAlignment="0" applyProtection="0"/>
    <xf numFmtId="0" fontId="1" fillId="2" borderId="0" applyNumberFormat="0" applyBorder="0" applyAlignment="0" applyProtection="0"/>
    <xf numFmtId="0" fontId="1" fillId="18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44" fillId="19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53" fillId="66" borderId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27" borderId="0" applyNumberFormat="0" applyBorder="0" applyAlignment="0" applyProtection="0"/>
    <xf numFmtId="0" fontId="1" fillId="34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0" fontId="44" fillId="20" borderId="0" applyNumberFormat="0" applyBorder="0" applyAlignment="0" applyProtection="0"/>
    <xf numFmtId="43" fontId="1" fillId="0" borderId="0" applyFont="0" applyFill="0" applyBorder="0" applyAlignment="0" applyProtection="0"/>
    <xf numFmtId="0" fontId="44" fillId="20" borderId="0" applyNumberFormat="0" applyBorder="0" applyAlignment="0" applyProtection="0"/>
    <xf numFmtId="0" fontId="1" fillId="30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44" fillId="21" borderId="28" applyNumberFormat="0" applyFont="0" applyAlignment="0" applyProtection="0"/>
    <xf numFmtId="0" fontId="1" fillId="0" borderId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1" fillId="18" borderId="0" applyNumberFormat="0" applyBorder="0" applyAlignment="0" applyProtection="0"/>
    <xf numFmtId="0" fontId="1" fillId="30" borderId="0" applyNumberFormat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1" fillId="18" borderId="0" applyNumberFormat="0" applyBorder="0" applyAlignment="0" applyProtection="0"/>
    <xf numFmtId="0" fontId="1" fillId="30" borderId="0" applyNumberFormat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30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37" borderId="0" applyNumberFormat="0" applyBorder="0" applyAlignment="0" applyProtection="0"/>
    <xf numFmtId="0" fontId="1" fillId="0" borderId="0"/>
    <xf numFmtId="0" fontId="17" fillId="64" borderId="0" applyNumberFormat="0" applyBorder="0" applyAlignment="0" applyProtection="0"/>
    <xf numFmtId="0" fontId="1" fillId="25" borderId="0" applyNumberFormat="0" applyBorder="0" applyAlignment="0" applyProtection="0"/>
    <xf numFmtId="177" fontId="7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2" borderId="0" applyNumberFormat="0" applyBorder="0" applyAlignment="0" applyProtection="0"/>
    <xf numFmtId="0" fontId="1" fillId="18" borderId="0" applyNumberFormat="0" applyBorder="0" applyAlignment="0" applyProtection="0"/>
    <xf numFmtId="0" fontId="1" fillId="30" borderId="0" applyNumberFormat="0" applyBorder="0" applyAlignment="0" applyProtection="0"/>
    <xf numFmtId="0" fontId="46" fillId="70" borderId="0" applyNumberFormat="0" applyBorder="0" applyAlignment="0" applyProtection="0"/>
    <xf numFmtId="0" fontId="1" fillId="23" borderId="0" applyNumberFormat="0" applyBorder="0" applyAlignment="0" applyProtection="0"/>
    <xf numFmtId="177" fontId="7" fillId="0" borderId="0" applyFont="0" applyFill="0" applyBorder="0" applyAlignment="0" applyProtection="0"/>
    <xf numFmtId="172" fontId="44" fillId="0" borderId="0" applyFill="0" applyBorder="0" applyAlignment="0" applyProtection="0"/>
    <xf numFmtId="0" fontId="1" fillId="27" borderId="0" applyNumberFormat="0" applyBorder="0" applyAlignment="0" applyProtection="0"/>
    <xf numFmtId="0" fontId="1" fillId="25" borderId="0" applyNumberFormat="0" applyBorder="0" applyAlignment="0" applyProtection="0"/>
    <xf numFmtId="0" fontId="1" fillId="2" borderId="0" applyNumberFormat="0" applyBorder="0" applyAlignment="0" applyProtection="0"/>
    <xf numFmtId="0" fontId="1" fillId="18" borderId="0" applyNumberFormat="0" applyBorder="0" applyAlignment="0" applyProtection="0"/>
    <xf numFmtId="0" fontId="1" fillId="30" borderId="0" applyNumberFormat="0" applyBorder="0" applyAlignment="0" applyProtection="0"/>
    <xf numFmtId="0" fontId="46" fillId="70" borderId="0" applyNumberFormat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0" fontId="1" fillId="36" borderId="0" applyNumberFormat="0" applyBorder="0" applyAlignment="0" applyProtection="0"/>
    <xf numFmtId="0" fontId="1" fillId="34" borderId="0" applyNumberFormat="0" applyBorder="0" applyAlignment="0" applyProtection="0"/>
    <xf numFmtId="0" fontId="1" fillId="2" borderId="0" applyNumberFormat="0" applyBorder="0" applyAlignment="0" applyProtection="0"/>
    <xf numFmtId="0" fontId="1" fillId="18" borderId="0" applyNumberFormat="0" applyBorder="0" applyAlignment="0" applyProtection="0"/>
    <xf numFmtId="0" fontId="1" fillId="23" borderId="0" applyNumberFormat="0" applyBorder="0" applyAlignment="0" applyProtection="0"/>
    <xf numFmtId="0" fontId="46" fillId="33" borderId="0" applyNumberFormat="0" applyBorder="0" applyAlignment="0" applyProtection="0"/>
    <xf numFmtId="0" fontId="1" fillId="30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18" borderId="0" applyNumberFormat="0" applyBorder="0" applyAlignment="0" applyProtection="0"/>
    <xf numFmtId="0" fontId="7" fillId="0" borderId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34" borderId="0" applyNumberFormat="0" applyBorder="0" applyAlignment="0" applyProtection="0"/>
    <xf numFmtId="0" fontId="1" fillId="30" borderId="0" applyNumberFormat="0" applyBorder="0" applyAlignment="0" applyProtection="0"/>
    <xf numFmtId="177" fontId="7" fillId="0" borderId="0" applyFont="0" applyFill="0" applyBorder="0" applyAlignment="0" applyProtection="0"/>
    <xf numFmtId="0" fontId="46" fillId="82" borderId="0" applyNumberFormat="0" applyBorder="0" applyAlignment="0" applyProtection="0"/>
    <xf numFmtId="0" fontId="1" fillId="21" borderId="0" applyNumberFormat="0" applyBorder="0" applyAlignment="0" applyProtection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1" fillId="2" borderId="0" applyNumberFormat="0" applyBorder="0" applyAlignment="0" applyProtection="0"/>
    <xf numFmtId="0" fontId="1" fillId="18" borderId="0" applyNumberFormat="0" applyBorder="0" applyAlignment="0" applyProtection="0"/>
    <xf numFmtId="0" fontId="1" fillId="34" borderId="0" applyNumberFormat="0" applyBorder="0" applyAlignment="0" applyProtection="0"/>
    <xf numFmtId="0" fontId="46" fillId="82" borderId="0" applyNumberFormat="0" applyBorder="0" applyAlignment="0" applyProtection="0"/>
    <xf numFmtId="0" fontId="1" fillId="21" borderId="0" applyNumberFormat="0" applyBorder="0" applyAlignment="0" applyProtection="0"/>
    <xf numFmtId="0" fontId="1" fillId="30" borderId="0" applyNumberFormat="0" applyBorder="0" applyAlignment="0" applyProtection="0"/>
    <xf numFmtId="0" fontId="35" fillId="0" borderId="0">
      <alignment vertical="top"/>
    </xf>
    <xf numFmtId="0" fontId="1" fillId="0" borderId="0"/>
    <xf numFmtId="0" fontId="1" fillId="0" borderId="0"/>
    <xf numFmtId="0" fontId="1" fillId="2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5" borderId="0" applyNumberFormat="0" applyBorder="0" applyAlignment="0" applyProtection="0"/>
    <xf numFmtId="0" fontId="46" fillId="24" borderId="0" applyNumberFormat="0" applyBorder="0" applyAlignment="0" applyProtection="0"/>
    <xf numFmtId="0" fontId="1" fillId="23" borderId="0" applyNumberFormat="0" applyBorder="0" applyAlignment="0" applyProtection="0"/>
    <xf numFmtId="0" fontId="35" fillId="0" borderId="0">
      <alignment vertical="top"/>
    </xf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25" borderId="0" applyNumberFormat="0" applyBorder="0" applyAlignment="0" applyProtection="0"/>
    <xf numFmtId="0" fontId="46" fillId="24" borderId="0" applyNumberFormat="0" applyBorder="0" applyAlignment="0" applyProtection="0"/>
    <xf numFmtId="0" fontId="1" fillId="23" borderId="0" applyNumberFormat="0" applyBorder="0" applyAlignment="0" applyProtection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2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21" borderId="0" applyNumberFormat="0" applyBorder="0" applyAlignment="0" applyProtection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44" fillId="20" borderId="0" applyNumberFormat="0" applyBorder="0" applyAlignment="0" applyProtection="0"/>
    <xf numFmtId="0" fontId="12" fillId="0" borderId="0">
      <alignment vertical="top"/>
    </xf>
    <xf numFmtId="0" fontId="12" fillId="0" borderId="0">
      <alignment vertical="top"/>
    </xf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44" fillId="2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25" borderId="0" applyNumberFormat="0" applyBorder="0" applyAlignment="0" applyProtection="0"/>
    <xf numFmtId="0" fontId="12" fillId="0" borderId="0">
      <alignment vertical="top"/>
    </xf>
    <xf numFmtId="0" fontId="12" fillId="0" borderId="0">
      <alignment vertical="top"/>
    </xf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25" borderId="0" applyNumberFormat="0" applyBorder="0" applyAlignment="0" applyProtection="0"/>
    <xf numFmtId="0" fontId="1" fillId="2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25" borderId="0" applyNumberFormat="0" applyBorder="0" applyAlignment="0" applyProtection="0"/>
    <xf numFmtId="0" fontId="1" fillId="23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25" borderId="0" applyNumberFormat="0" applyBorder="0" applyAlignment="0" applyProtection="0"/>
    <xf numFmtId="0" fontId="1" fillId="18" borderId="0" applyNumberFormat="0" applyBorder="0" applyAlignment="0" applyProtection="0"/>
    <xf numFmtId="0" fontId="12" fillId="0" borderId="0">
      <alignment vertical="top"/>
    </xf>
    <xf numFmtId="0" fontId="12" fillId="0" borderId="0">
      <alignment vertical="top"/>
    </xf>
    <xf numFmtId="0" fontId="1" fillId="23" borderId="0" applyNumberFormat="0" applyBorder="0" applyAlignment="0" applyProtection="0"/>
    <xf numFmtId="0" fontId="47" fillId="28" borderId="22" applyNumberFormat="0" applyAlignment="0" applyProtection="0"/>
    <xf numFmtId="173" fontId="1" fillId="0" borderId="0" applyFont="0" applyFill="0" applyBorder="0" applyAlignment="0" applyProtection="0"/>
    <xf numFmtId="0" fontId="1" fillId="18" borderId="0" applyNumberFormat="0" applyBorder="0" applyAlignment="0" applyProtection="0"/>
    <xf numFmtId="17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25" borderId="0" applyNumberFormat="0" applyBorder="0" applyAlignment="0" applyProtection="0"/>
    <xf numFmtId="0" fontId="1" fillId="18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1" fillId="23" borderId="0" applyNumberFormat="0" applyBorder="0" applyAlignment="0" applyProtection="0"/>
    <xf numFmtId="0" fontId="47" fillId="28" borderId="22" applyNumberFormat="0" applyAlignment="0" applyProtection="0"/>
    <xf numFmtId="0" fontId="1" fillId="18" borderId="0" applyNumberFormat="0" applyBorder="0" applyAlignment="0" applyProtection="0"/>
    <xf numFmtId="0" fontId="47" fillId="28" borderId="22" applyNumberFormat="0" applyAlignment="0" applyProtection="0"/>
    <xf numFmtId="0" fontId="1" fillId="18" borderId="0" applyNumberFormat="0" applyBorder="0" applyAlignment="0" applyProtection="0"/>
    <xf numFmtId="43" fontId="44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43" fontId="43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43" fontId="44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43" fontId="44" fillId="0" borderId="0" applyFont="0" applyFill="0" applyBorder="0" applyAlignment="0" applyProtection="0"/>
    <xf numFmtId="0" fontId="44" fillId="20" borderId="0" applyNumberFormat="0" applyBorder="0" applyAlignment="0" applyProtection="0"/>
    <xf numFmtId="43" fontId="1" fillId="0" borderId="0" applyFont="0" applyFill="0" applyBorder="0" applyAlignment="0" applyProtection="0"/>
    <xf numFmtId="0" fontId="44" fillId="2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25" borderId="0" applyNumberFormat="0" applyBorder="0" applyAlignment="0" applyProtection="0"/>
    <xf numFmtId="43" fontId="44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8" borderId="0" applyNumberFormat="0" applyBorder="0" applyAlignment="0" applyProtection="0"/>
    <xf numFmtId="0" fontId="1" fillId="30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25" borderId="0" applyNumberFormat="0" applyBorder="0" applyAlignment="0" applyProtection="0"/>
    <xf numFmtId="0" fontId="1" fillId="1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25" borderId="0" applyNumberFormat="0" applyBorder="0" applyAlignment="0" applyProtection="0"/>
    <xf numFmtId="0" fontId="1" fillId="18" borderId="0" applyNumberFormat="0" applyBorder="0" applyAlignment="0" applyProtection="0"/>
    <xf numFmtId="0" fontId="7" fillId="0" borderId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43" fontId="44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2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43" fontId="43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43" fontId="44" fillId="0" borderId="0" applyFont="0" applyFill="0" applyBorder="0" applyAlignment="0" applyProtection="0"/>
    <xf numFmtId="0" fontId="44" fillId="20" borderId="0" applyNumberFormat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0" fontId="1" fillId="18" borderId="0" applyNumberFormat="0" applyBorder="0" applyAlignment="0" applyProtection="0"/>
    <xf numFmtId="43" fontId="44" fillId="0" borderId="0" applyFont="0" applyFill="0" applyBorder="0" applyAlignment="0" applyProtection="0"/>
    <xf numFmtId="0" fontId="44" fillId="20" borderId="0" applyNumberFormat="0" applyBorder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10" borderId="0" applyNumberFormat="0" applyBorder="0" applyAlignment="0" applyProtection="0"/>
    <xf numFmtId="0" fontId="44" fillId="20" borderId="0" applyNumberFormat="0" applyBorder="0" applyAlignment="0" applyProtection="0"/>
    <xf numFmtId="0" fontId="1" fillId="23" borderId="0" applyNumberFormat="0" applyBorder="0" applyAlignment="0" applyProtection="0"/>
    <xf numFmtId="0" fontId="1" fillId="28" borderId="0" applyNumberFormat="0" applyBorder="0" applyAlignment="0" applyProtection="0"/>
    <xf numFmtId="0" fontId="1" fillId="18" borderId="0" applyNumberFormat="0" applyBorder="0" applyAlignment="0" applyProtection="0"/>
    <xf numFmtId="0" fontId="1" fillId="27" borderId="0" applyNumberFormat="0" applyBorder="0" applyAlignment="0" applyProtection="0"/>
    <xf numFmtId="0" fontId="1" fillId="36" borderId="0" applyNumberFormat="0" applyBorder="0" applyAlignment="0" applyProtection="0"/>
    <xf numFmtId="0" fontId="1" fillId="28" borderId="0" applyNumberFormat="0" applyBorder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1" fillId="23" borderId="0" applyNumberFormat="0" applyBorder="0" applyAlignment="0" applyProtection="0"/>
    <xf numFmtId="179" fontId="7" fillId="0" borderId="0" applyFill="0" applyBorder="0" applyAlignment="0" applyProtection="0"/>
    <xf numFmtId="179" fontId="7" fillId="0" borderId="0" applyFill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34" borderId="0" applyNumberFormat="0" applyBorder="0" applyAlignment="0" applyProtection="0"/>
    <xf numFmtId="0" fontId="1" fillId="10" borderId="0" applyNumberFormat="0" applyBorder="0" applyAlignment="0" applyProtection="0"/>
    <xf numFmtId="0" fontId="1" fillId="43" borderId="0" applyNumberFormat="0" applyBorder="0" applyAlignment="0" applyProtection="0"/>
    <xf numFmtId="0" fontId="1" fillId="21" borderId="0" applyNumberFormat="0" applyBorder="0" applyAlignment="0" applyProtection="0"/>
    <xf numFmtId="9" fontId="1" fillId="0" borderId="0" applyFont="0" applyFill="0" applyBorder="0" applyAlignment="0" applyProtection="0"/>
    <xf numFmtId="0" fontId="1" fillId="21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7" fillId="21" borderId="28" applyNumberFormat="0" applyFont="0" applyAlignment="0" applyProtection="0"/>
    <xf numFmtId="0" fontId="1" fillId="26" borderId="0" applyNumberFormat="0" applyBorder="0" applyAlignment="0" applyProtection="0"/>
    <xf numFmtId="0" fontId="44" fillId="34" borderId="0" applyNumberFormat="0" applyBorder="0" applyAlignment="0" applyProtection="0"/>
    <xf numFmtId="0" fontId="1" fillId="23" borderId="0" applyNumberFormat="0" applyBorder="0" applyAlignment="0" applyProtection="0"/>
    <xf numFmtId="43" fontId="44" fillId="0" borderId="0" applyFont="0" applyFill="0" applyBorder="0" applyAlignment="0" applyProtection="0"/>
    <xf numFmtId="0" fontId="12" fillId="0" borderId="0">
      <alignment vertical="top"/>
    </xf>
    <xf numFmtId="0" fontId="1" fillId="37" borderId="0" applyNumberFormat="0" applyBorder="0" applyAlignment="0" applyProtection="0"/>
    <xf numFmtId="0" fontId="1" fillId="23" borderId="0" applyNumberFormat="0" applyBorder="0" applyAlignment="0" applyProtection="0"/>
    <xf numFmtId="43" fontId="44" fillId="0" borderId="0" applyFont="0" applyFill="0" applyBorder="0" applyAlignment="0" applyProtection="0"/>
    <xf numFmtId="0" fontId="35" fillId="0" borderId="0">
      <alignment vertical="top"/>
    </xf>
    <xf numFmtId="0" fontId="1" fillId="37" borderId="0" applyNumberFormat="0" applyBorder="0" applyAlignment="0" applyProtection="0"/>
    <xf numFmtId="0" fontId="1" fillId="43" borderId="0" applyNumberFormat="0" applyBorder="0" applyAlignment="0" applyProtection="0"/>
    <xf numFmtId="0" fontId="1" fillId="21" borderId="0" applyNumberFormat="0" applyBorder="0" applyAlignment="0" applyProtection="0"/>
    <xf numFmtId="9" fontId="1" fillId="0" borderId="0" applyFont="0" applyFill="0" applyBorder="0" applyAlignment="0" applyProtection="0"/>
    <xf numFmtId="0" fontId="1" fillId="21" borderId="0" applyNumberFormat="0" applyBorder="0" applyAlignment="0" applyProtection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44" fillId="69" borderId="0" applyNumberFormat="0" applyBorder="0" applyAlignment="0" applyProtection="0"/>
    <xf numFmtId="0" fontId="44" fillId="69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44" fillId="69" borderId="0" applyNumberFormat="0" applyBorder="0" applyAlignment="0" applyProtection="0"/>
    <xf numFmtId="43" fontId="44" fillId="0" borderId="0" applyFont="0" applyFill="0" applyBorder="0" applyAlignment="0" applyProtection="0"/>
    <xf numFmtId="0" fontId="44" fillId="69" borderId="0" applyNumberFormat="0" applyBorder="0" applyAlignment="0" applyProtection="0"/>
    <xf numFmtId="0" fontId="1" fillId="10" borderId="0" applyNumberFormat="0" applyBorder="0" applyAlignment="0" applyProtection="0"/>
    <xf numFmtId="0" fontId="1" fillId="25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44" fillId="69" borderId="0" applyNumberFormat="0" applyBorder="0" applyAlignment="0" applyProtection="0"/>
    <xf numFmtId="0" fontId="1" fillId="21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0" borderId="0" applyNumberFormat="0" applyBorder="0" applyAlignment="0" applyProtection="0"/>
    <xf numFmtId="0" fontId="1" fillId="25" borderId="0" applyNumberFormat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44" fillId="69" borderId="0" applyNumberFormat="0" applyBorder="0" applyAlignment="0" applyProtection="0"/>
    <xf numFmtId="0" fontId="35" fillId="0" borderId="0">
      <alignment vertical="top"/>
    </xf>
    <xf numFmtId="0" fontId="1" fillId="23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7" fillId="64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46" fillId="70" borderId="0" applyNumberFormat="0" applyBorder="0" applyAlignment="0" applyProtection="0"/>
    <xf numFmtId="0" fontId="1" fillId="25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25" borderId="0" applyNumberFormat="0" applyBorder="0" applyAlignment="0" applyProtection="0"/>
    <xf numFmtId="0" fontId="12" fillId="0" borderId="0">
      <alignment vertical="top"/>
    </xf>
    <xf numFmtId="0" fontId="46" fillId="70" borderId="0" applyNumberFormat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35" borderId="0" applyNumberFormat="0" applyBorder="0" applyAlignment="0" applyProtection="0"/>
    <xf numFmtId="0" fontId="1" fillId="25" borderId="0" applyNumberFormat="0" applyBorder="0" applyAlignment="0" applyProtection="0"/>
    <xf numFmtId="9" fontId="7" fillId="0" borderId="0" applyFont="0" applyFill="0" applyBorder="0" applyAlignment="0" applyProtection="0"/>
    <xf numFmtId="0" fontId="53" fillId="86" borderId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23" borderId="0" applyNumberFormat="0" applyBorder="0" applyAlignment="0" applyProtection="0"/>
    <xf numFmtId="43" fontId="44" fillId="0" borderId="0" applyFont="0" applyFill="0" applyBorder="0" applyAlignment="0" applyProtection="0"/>
    <xf numFmtId="0" fontId="1" fillId="36" borderId="0" applyNumberFormat="0" applyBorder="0" applyAlignment="0" applyProtection="0"/>
    <xf numFmtId="9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7" fillId="64" borderId="0" applyNumberFormat="0" applyBorder="0" applyAlignment="0" applyProtection="0"/>
    <xf numFmtId="0" fontId="1" fillId="25" borderId="0" applyNumberFormat="0" applyBorder="0" applyAlignment="0" applyProtection="0"/>
    <xf numFmtId="0" fontId="46" fillId="70" borderId="0" applyNumberFormat="0" applyBorder="0" applyAlignment="0" applyProtection="0"/>
    <xf numFmtId="0" fontId="1" fillId="23" borderId="0" applyNumberFormat="0" applyBorder="0" applyAlignment="0" applyProtection="0"/>
    <xf numFmtId="172" fontId="44" fillId="0" borderId="0" applyFill="0" applyBorder="0" applyAlignment="0" applyProtection="0"/>
    <xf numFmtId="172" fontId="44" fillId="0" borderId="0" applyFill="0" applyBorder="0" applyAlignment="0" applyProtection="0"/>
    <xf numFmtId="0" fontId="1" fillId="27" borderId="0" applyNumberFormat="0" applyBorder="0" applyAlignment="0" applyProtection="0"/>
    <xf numFmtId="0" fontId="1" fillId="25" borderId="0" applyNumberFormat="0" applyBorder="0" applyAlignment="0" applyProtection="0"/>
    <xf numFmtId="0" fontId="1" fillId="2" borderId="0" applyNumberFormat="0" applyBorder="0" applyAlignment="0" applyProtection="0"/>
    <xf numFmtId="0" fontId="1" fillId="30" borderId="0" applyNumberFormat="0" applyBorder="0" applyAlignment="0" applyProtection="0"/>
    <xf numFmtId="0" fontId="46" fillId="70" borderId="0" applyNumberFormat="0" applyBorder="0" applyAlignment="0" applyProtection="0"/>
    <xf numFmtId="0" fontId="1" fillId="14" borderId="0" applyNumberFormat="0" applyBorder="0" applyAlignment="0" applyProtection="0"/>
    <xf numFmtId="0" fontId="1" fillId="23" borderId="0" applyNumberFormat="0" applyBorder="0" applyAlignment="0" applyProtection="0"/>
    <xf numFmtId="172" fontId="44" fillId="0" borderId="0" applyFill="0" applyBorder="0" applyAlignment="0" applyProtection="0"/>
    <xf numFmtId="172" fontId="44" fillId="0" borderId="0" applyFill="0" applyBorder="0" applyAlignment="0" applyProtection="0"/>
    <xf numFmtId="0" fontId="1" fillId="27" borderId="0" applyNumberFormat="0" applyBorder="0" applyAlignment="0" applyProtection="0"/>
    <xf numFmtId="0" fontId="1" fillId="25" borderId="0" applyNumberFormat="0" applyBorder="0" applyAlignment="0" applyProtection="0"/>
    <xf numFmtId="0" fontId="1" fillId="2" borderId="0" applyNumberFormat="0" applyBorder="0" applyAlignment="0" applyProtection="0"/>
    <xf numFmtId="0" fontId="1" fillId="30" borderId="0" applyNumberFormat="0" applyBorder="0" applyAlignment="0" applyProtection="0"/>
    <xf numFmtId="0" fontId="46" fillId="70" borderId="0" applyNumberFormat="0" applyBorder="0" applyAlignment="0" applyProtection="0"/>
    <xf numFmtId="0" fontId="1" fillId="14" borderId="0" applyNumberFormat="0" applyBorder="0" applyAlignment="0" applyProtection="0"/>
    <xf numFmtId="0" fontId="1" fillId="23" borderId="0" applyNumberFormat="0" applyBorder="0" applyAlignment="0" applyProtection="0"/>
    <xf numFmtId="0" fontId="1" fillId="30" borderId="0" applyNumberFormat="0" applyBorder="0" applyAlignment="0" applyProtection="0"/>
    <xf numFmtId="0" fontId="1" fillId="23" borderId="0" applyNumberFormat="0" applyBorder="0" applyAlignment="0" applyProtection="0"/>
    <xf numFmtId="0" fontId="46" fillId="33" borderId="0" applyNumberFormat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30" borderId="0" applyNumberFormat="0" applyBorder="0" applyAlignment="0" applyProtection="0"/>
    <xf numFmtId="0" fontId="1" fillId="2" borderId="0" applyNumberFormat="0" applyBorder="0" applyAlignment="0" applyProtection="0"/>
    <xf numFmtId="0" fontId="1" fillId="23" borderId="0" applyNumberFormat="0" applyBorder="0" applyAlignment="0" applyProtection="0"/>
    <xf numFmtId="0" fontId="1" fillId="30" borderId="0" applyNumberFormat="0" applyBorder="0" applyAlignment="0" applyProtection="0"/>
    <xf numFmtId="0" fontId="46" fillId="33" borderId="0" applyNumberFormat="0" applyBorder="0" applyAlignment="0" applyProtection="0"/>
    <xf numFmtId="0" fontId="1" fillId="28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2" borderId="0" applyNumberFormat="0" applyBorder="0" applyAlignment="0" applyProtection="0"/>
    <xf numFmtId="0" fontId="1" fillId="23" borderId="0" applyNumberFormat="0" applyBorder="0" applyAlignment="0" applyProtection="0"/>
    <xf numFmtId="0" fontId="46" fillId="33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43" fontId="1" fillId="0" borderId="0" applyFont="0" applyFill="0" applyBorder="0" applyAlignment="0" applyProtection="0"/>
    <xf numFmtId="0" fontId="1" fillId="30" borderId="0" applyNumberFormat="0" applyBorder="0" applyAlignment="0" applyProtection="0"/>
    <xf numFmtId="177" fontId="7" fillId="0" borderId="0" applyFont="0" applyFill="0" applyBorder="0" applyAlignment="0" applyProtection="0"/>
    <xf numFmtId="0" fontId="46" fillId="46" borderId="0" applyNumberFormat="0" applyBorder="0" applyAlignment="0" applyProtection="0"/>
    <xf numFmtId="0" fontId="1" fillId="25" borderId="0" applyNumberFormat="0" applyBorder="0" applyAlignment="0" applyProtection="0"/>
    <xf numFmtId="0" fontId="46" fillId="46" borderId="0" applyNumberFormat="0" applyBorder="0" applyAlignment="0" applyProtection="0"/>
    <xf numFmtId="0" fontId="1" fillId="25" borderId="0" applyNumberFormat="0" applyBorder="0" applyAlignment="0" applyProtection="0"/>
    <xf numFmtId="0" fontId="1" fillId="30" borderId="0" applyNumberFormat="0" applyBorder="0" applyAlignment="0" applyProtection="0"/>
    <xf numFmtId="0" fontId="53" fillId="66" borderId="0"/>
    <xf numFmtId="0" fontId="1" fillId="25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4" borderId="0" applyNumberFormat="0" applyBorder="0" applyAlignment="0" applyProtection="0"/>
    <xf numFmtId="0" fontId="1" fillId="30" borderId="0" applyNumberFormat="0" applyBorder="0" applyAlignment="0" applyProtection="0"/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0" fontId="1" fillId="30" borderId="0" applyNumberFormat="0" applyBorder="0" applyAlignment="0" applyProtection="0"/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0" fontId="1" fillId="30" borderId="0" applyNumberFormat="0" applyBorder="0" applyAlignment="0" applyProtection="0"/>
    <xf numFmtId="177" fontId="7" fillId="0" borderId="0" applyFont="0" applyFill="0" applyBorder="0" applyAlignment="0" applyProtection="0"/>
    <xf numFmtId="0" fontId="46" fillId="46" borderId="0" applyNumberFormat="0" applyBorder="0" applyAlignment="0" applyProtection="0"/>
    <xf numFmtId="0" fontId="1" fillId="34" borderId="0" applyNumberFormat="0" applyBorder="0" applyAlignment="0" applyProtection="0"/>
    <xf numFmtId="0" fontId="46" fillId="82" borderId="0" applyNumberFormat="0" applyBorder="0" applyAlignment="0" applyProtection="0"/>
    <xf numFmtId="0" fontId="1" fillId="0" borderId="0"/>
    <xf numFmtId="0" fontId="1" fillId="21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46" fillId="82" borderId="0" applyNumberFormat="0" applyBorder="0" applyAlignment="0" applyProtection="0"/>
    <xf numFmtId="0" fontId="1" fillId="0" borderId="0"/>
    <xf numFmtId="0" fontId="1" fillId="21" borderId="0" applyNumberFormat="0" applyBorder="0" applyAlignment="0" applyProtection="0"/>
    <xf numFmtId="0" fontId="1" fillId="28" borderId="0" applyNumberFormat="0" applyBorder="0" applyAlignment="0" applyProtection="0"/>
    <xf numFmtId="0" fontId="1" fillId="30" borderId="0" applyNumberFormat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46" fillId="24" borderId="0" applyNumberFormat="0" applyBorder="0" applyAlignment="0" applyProtection="0"/>
    <xf numFmtId="0" fontId="1" fillId="23" borderId="0" applyNumberFormat="0" applyBorder="0" applyAlignment="0" applyProtection="0"/>
    <xf numFmtId="0" fontId="46" fillId="24" borderId="0" applyNumberFormat="0" applyBorder="0" applyAlignment="0" applyProtection="0"/>
    <xf numFmtId="0" fontId="1" fillId="23" borderId="0" applyNumberFormat="0" applyBorder="0" applyAlignment="0" applyProtection="0"/>
    <xf numFmtId="0" fontId="1" fillId="25" borderId="0" applyNumberFormat="0" applyBorder="0" applyAlignment="0" applyProtection="0"/>
    <xf numFmtId="0" fontId="46" fillId="24" borderId="0" applyNumberFormat="0" applyBorder="0" applyAlignment="0" applyProtection="0"/>
    <xf numFmtId="0" fontId="1" fillId="14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10" borderId="0" applyNumberFormat="0" applyBorder="0" applyAlignment="0" applyProtection="0"/>
    <xf numFmtId="0" fontId="1" fillId="25" borderId="0" applyNumberFormat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1" fillId="30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8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71" fillId="0" borderId="37" applyNumberFormat="0" applyFill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25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5" borderId="0" applyNumberFormat="0" applyBorder="0" applyAlignment="0" applyProtection="0"/>
    <xf numFmtId="0" fontId="1" fillId="30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27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25" borderId="0" applyNumberFormat="0" applyBorder="0" applyAlignment="0" applyProtection="0"/>
    <xf numFmtId="0" fontId="1" fillId="30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10" borderId="0" applyNumberFormat="0" applyBorder="0" applyAlignment="0" applyProtection="0"/>
    <xf numFmtId="0" fontId="1" fillId="25" borderId="0" applyNumberFormat="0" applyBorder="0" applyAlignment="0" applyProtection="0"/>
    <xf numFmtId="0" fontId="1" fillId="10" borderId="0" applyNumberFormat="0" applyBorder="0" applyAlignment="0" applyProtection="0"/>
    <xf numFmtId="0" fontId="1" fillId="35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30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10" borderId="0" applyNumberFormat="0" applyBorder="0" applyAlignment="0" applyProtection="0"/>
    <xf numFmtId="0" fontId="1" fillId="25" borderId="0" applyNumberFormat="0" applyBorder="0" applyAlignment="0" applyProtection="0"/>
    <xf numFmtId="0" fontId="1" fillId="10" borderId="0" applyNumberFormat="0" applyBorder="0" applyAlignment="0" applyProtection="0"/>
    <xf numFmtId="43" fontId="44" fillId="0" borderId="0" applyFont="0" applyFill="0" applyBorder="0" applyAlignment="0" applyProtection="0"/>
    <xf numFmtId="0" fontId="1" fillId="30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10" borderId="0" applyNumberFormat="0" applyBorder="0" applyAlignment="0" applyProtection="0"/>
    <xf numFmtId="0" fontId="1" fillId="25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25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5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44" fillId="69" borderId="0" applyNumberFormat="0" applyBorder="0" applyAlignment="0" applyProtection="0"/>
    <xf numFmtId="0" fontId="1" fillId="23" borderId="0" applyNumberFormat="0" applyBorder="0" applyAlignment="0" applyProtection="0"/>
    <xf numFmtId="0" fontId="44" fillId="69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36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35" borderId="0" applyNumberFormat="0" applyBorder="0" applyAlignment="0" applyProtection="0"/>
    <xf numFmtId="0" fontId="1" fillId="0" borderId="0"/>
    <xf numFmtId="0" fontId="1" fillId="36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43" fontId="7" fillId="0" borderId="0" applyFont="0" applyFill="0" applyBorder="0" applyAlignment="0" applyProtection="0"/>
    <xf numFmtId="0" fontId="1" fillId="25" borderId="0" applyNumberFormat="0" applyBorder="0" applyAlignment="0" applyProtection="0"/>
    <xf numFmtId="0" fontId="44" fillId="37" borderId="0" applyNumberFormat="0" applyBorder="0" applyAlignment="0" applyProtection="0"/>
    <xf numFmtId="43" fontId="44" fillId="0" borderId="0" applyFont="0" applyFill="0" applyBorder="0" applyAlignment="0" applyProtection="0"/>
    <xf numFmtId="0" fontId="1" fillId="30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43" fontId="7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43" borderId="0" applyNumberFormat="0" applyBorder="0" applyAlignment="0" applyProtection="0"/>
    <xf numFmtId="43" fontId="44" fillId="0" borderId="0" applyFont="0" applyFill="0" applyBorder="0" applyAlignment="0" applyProtection="0"/>
    <xf numFmtId="0" fontId="1" fillId="30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25" borderId="0" applyNumberFormat="0" applyBorder="0" applyAlignment="0" applyProtection="0"/>
    <xf numFmtId="0" fontId="1" fillId="43" borderId="0" applyNumberFormat="0" applyBorder="0" applyAlignment="0" applyProtection="0"/>
    <xf numFmtId="43" fontId="1" fillId="0" borderId="0" applyFont="0" applyFill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30" borderId="0" applyNumberFormat="0" applyBorder="0" applyAlignment="0" applyProtection="0"/>
    <xf numFmtId="0" fontId="37" fillId="80" borderId="0"/>
    <xf numFmtId="0" fontId="1" fillId="0" borderId="0"/>
    <xf numFmtId="0" fontId="1" fillId="0" borderId="0"/>
    <xf numFmtId="0" fontId="1" fillId="3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0" borderId="0"/>
    <xf numFmtId="39" fontId="87" fillId="0" borderId="0"/>
    <xf numFmtId="0" fontId="46" fillId="24" borderId="0" applyNumberFormat="0" applyBorder="0" applyAlignment="0" applyProtection="0"/>
    <xf numFmtId="0" fontId="1" fillId="36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35" borderId="0" applyNumberFormat="0" applyBorder="0" applyAlignment="0" applyProtection="0"/>
    <xf numFmtId="0" fontId="1" fillId="0" borderId="0"/>
    <xf numFmtId="0" fontId="46" fillId="24" borderId="0" applyNumberFormat="0" applyBorder="0" applyAlignment="0" applyProtection="0"/>
    <xf numFmtId="0" fontId="1" fillId="36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43" fontId="44" fillId="0" borderId="0" applyFont="0" applyFill="0" applyBorder="0" applyAlignment="0" applyProtection="0"/>
    <xf numFmtId="0" fontId="1" fillId="34" borderId="0" applyNumberFormat="0" applyBorder="0" applyAlignment="0" applyProtection="0"/>
    <xf numFmtId="0" fontId="44" fillId="28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44" fillId="69" borderId="0" applyNumberFormat="0" applyBorder="0" applyAlignment="0" applyProtection="0"/>
    <xf numFmtId="0" fontId="1" fillId="36" borderId="0" applyNumberFormat="0" applyBorder="0" applyAlignment="0" applyProtection="0"/>
    <xf numFmtId="0" fontId="1" fillId="30" borderId="0" applyNumberFormat="0" applyBorder="0" applyAlignment="0" applyProtection="0"/>
    <xf numFmtId="0" fontId="1" fillId="3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1" fillId="10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1" fillId="10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1" fillId="30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25" borderId="0" applyNumberFormat="0" applyBorder="0" applyAlignment="0" applyProtection="0"/>
    <xf numFmtId="0" fontId="1" fillId="10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25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4" fillId="69" borderId="0" applyNumberFormat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3" borderId="0" applyNumberFormat="0" applyBorder="0" applyAlignment="0" applyProtection="0"/>
    <xf numFmtId="177" fontId="7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77" fontId="7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30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3" borderId="0" applyNumberFormat="0" applyBorder="0" applyAlignment="0" applyProtection="0"/>
    <xf numFmtId="177" fontId="7" fillId="0" borderId="0" applyFont="0" applyFill="0" applyBorder="0" applyAlignment="0" applyProtection="0"/>
    <xf numFmtId="0" fontId="1" fillId="0" borderId="0"/>
    <xf numFmtId="0" fontId="1" fillId="3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35" fillId="0" borderId="0">
      <alignment vertical="top"/>
    </xf>
    <xf numFmtId="0" fontId="1" fillId="0" borderId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0" fontId="1" fillId="30" borderId="0" applyNumberFormat="0" applyBorder="0" applyAlignment="0" applyProtection="0"/>
    <xf numFmtId="0" fontId="35" fillId="0" borderId="0">
      <alignment vertical="top"/>
    </xf>
    <xf numFmtId="0" fontId="1" fillId="0" borderId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0" borderId="0"/>
    <xf numFmtId="0" fontId="1" fillId="34" borderId="0" applyNumberFormat="0" applyBorder="0" applyAlignment="0" applyProtection="0"/>
    <xf numFmtId="0" fontId="1" fillId="30" borderId="0" applyNumberFormat="0" applyBorder="0" applyAlignment="0" applyProtection="0"/>
    <xf numFmtId="177" fontId="7" fillId="0" borderId="0" applyFont="0" applyFill="0" applyBorder="0" applyAlignment="0" applyProtection="0"/>
    <xf numFmtId="0" fontId="1" fillId="0" borderId="0"/>
    <xf numFmtId="0" fontId="1" fillId="3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77" fontId="7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49" fillId="34" borderId="22" applyNumberFormat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49" fillId="34" borderId="22" applyNumberFormat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49" fillId="34" borderId="22" applyNumberFormat="0" applyAlignment="0" applyProtection="0"/>
    <xf numFmtId="0" fontId="1" fillId="30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21" borderId="0" applyNumberFormat="0" applyBorder="0" applyAlignment="0" applyProtection="0"/>
    <xf numFmtId="0" fontId="49" fillId="34" borderId="22" applyNumberFormat="0" applyAlignment="0" applyProtection="0"/>
    <xf numFmtId="0" fontId="1" fillId="30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77" fontId="7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1" fillId="10" borderId="0" applyNumberFormat="0" applyBorder="0" applyAlignment="0" applyProtection="0"/>
    <xf numFmtId="0" fontId="1" fillId="23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1" fillId="10" borderId="0" applyNumberFormat="0" applyBorder="0" applyAlignment="0" applyProtection="0"/>
    <xf numFmtId="0" fontId="1" fillId="23" borderId="0" applyNumberFormat="0" applyBorder="0" applyAlignment="0" applyProtection="0"/>
    <xf numFmtId="43" fontId="44" fillId="0" borderId="0" applyFont="0" applyFill="0" applyBorder="0" applyAlignment="0" applyProtection="0"/>
    <xf numFmtId="0" fontId="1" fillId="23" borderId="0" applyNumberFormat="0" applyBorder="0" applyAlignment="0" applyProtection="0"/>
    <xf numFmtId="43" fontId="44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35" fillId="0" borderId="0">
      <alignment vertical="top"/>
    </xf>
    <xf numFmtId="0" fontId="1" fillId="23" borderId="0" applyNumberFormat="0" applyBorder="0" applyAlignment="0" applyProtection="0"/>
    <xf numFmtId="0" fontId="1" fillId="25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44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49" fillId="34" borderId="22" applyNumberFormat="0" applyAlignment="0" applyProtection="0"/>
    <xf numFmtId="0" fontId="53" fillId="87" borderId="0"/>
    <xf numFmtId="0" fontId="1" fillId="23" borderId="0" applyNumberFormat="0" applyBorder="0" applyAlignment="0" applyProtection="0"/>
    <xf numFmtId="0" fontId="1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36" borderId="0" applyNumberFormat="0" applyBorder="0" applyAlignment="0" applyProtection="0"/>
    <xf numFmtId="0" fontId="1" fillId="23" borderId="0" applyNumberFormat="0" applyBorder="0" applyAlignment="0" applyProtection="0"/>
    <xf numFmtId="173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173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0" borderId="0" applyNumberFormat="0" applyBorder="0" applyAlignment="0" applyProtection="0"/>
    <xf numFmtId="0" fontId="1" fillId="25" borderId="0" applyNumberFormat="0" applyBorder="0" applyAlignment="0" applyProtection="0"/>
    <xf numFmtId="0" fontId="44" fillId="28" borderId="0" applyNumberFormat="0" applyBorder="0" applyAlignment="0" applyProtection="0"/>
    <xf numFmtId="0" fontId="1" fillId="0" borderId="0"/>
    <xf numFmtId="0" fontId="1" fillId="0" borderId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49" fillId="34" borderId="22" applyNumberFormat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25" borderId="0" applyNumberFormat="0" applyBorder="0" applyAlignment="0" applyProtection="0"/>
    <xf numFmtId="0" fontId="44" fillId="28" borderId="0" applyNumberFormat="0" applyBorder="0" applyAlignment="0" applyProtection="0"/>
    <xf numFmtId="0" fontId="1" fillId="23" borderId="0" applyNumberFormat="0" applyBorder="0" applyAlignment="0" applyProtection="0"/>
    <xf numFmtId="43" fontId="44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25" borderId="0" applyNumberFormat="0" applyBorder="0" applyAlignment="0" applyProtection="0"/>
    <xf numFmtId="0" fontId="1" fillId="0" borderId="0"/>
    <xf numFmtId="0" fontId="1" fillId="21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37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43" fontId="1" fillId="0" borderId="0" applyFont="0" applyFill="0" applyBorder="0" applyAlignment="0" applyProtection="0"/>
    <xf numFmtId="0" fontId="1" fillId="30" borderId="0" applyNumberFormat="0" applyBorder="0" applyAlignment="0" applyProtection="0"/>
    <xf numFmtId="43" fontId="1" fillId="0" borderId="0" applyFont="0" applyFill="0" applyBorder="0" applyAlignment="0" applyProtection="0"/>
    <xf numFmtId="0" fontId="1" fillId="30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30" borderId="0" applyNumberFormat="0" applyBorder="0" applyAlignment="0" applyProtection="0"/>
    <xf numFmtId="43" fontId="1" fillId="0" borderId="0" applyFont="0" applyFill="0" applyBorder="0" applyAlignment="0" applyProtection="0"/>
    <xf numFmtId="0" fontId="1" fillId="30" borderId="0" applyNumberFormat="0" applyBorder="0" applyAlignment="0" applyProtection="0"/>
    <xf numFmtId="0" fontId="35" fillId="0" borderId="0">
      <alignment vertical="top"/>
    </xf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44" fillId="19" borderId="0" applyNumberFormat="0" applyBorder="0" applyAlignment="0" applyProtection="0"/>
    <xf numFmtId="43" fontId="1" fillId="0" borderId="0" applyFont="0" applyFill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43" fontId="1" fillId="0" borderId="0" applyFont="0" applyFill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43" fontId="44" fillId="0" borderId="0" applyFont="0" applyFill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21" borderId="0" applyNumberFormat="0" applyBorder="0" applyAlignment="0" applyProtection="0"/>
    <xf numFmtId="0" fontId="1" fillId="30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0" fontId="1" fillId="30" borderId="0" applyNumberFormat="0" applyBorder="0" applyAlignment="0" applyProtection="0"/>
    <xf numFmtId="0" fontId="1" fillId="23" borderId="0" applyNumberFormat="0" applyBorder="0" applyAlignment="0" applyProtection="0"/>
    <xf numFmtId="0" fontId="1" fillId="14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14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23" borderId="0" applyNumberFormat="0" applyBorder="0" applyAlignment="0" applyProtection="0"/>
    <xf numFmtId="0" fontId="44" fillId="30" borderId="0" applyNumberFormat="0" applyBorder="0" applyAlignment="0" applyProtection="0"/>
    <xf numFmtId="0" fontId="1" fillId="25" borderId="0" applyNumberFormat="0" applyBorder="0" applyAlignment="0" applyProtection="0"/>
    <xf numFmtId="0" fontId="44" fillId="28" borderId="0" applyNumberFormat="0" applyBorder="0" applyAlignment="0" applyProtection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1" borderId="0" applyNumberFormat="0" applyBorder="0" applyAlignment="0" applyProtection="0"/>
    <xf numFmtId="0" fontId="1" fillId="36" borderId="0" applyNumberFormat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35" fillId="0" borderId="0">
      <alignment vertical="top"/>
    </xf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12" fillId="0" borderId="0">
      <alignment vertical="top"/>
    </xf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" borderId="0" applyNumberFormat="0" applyBorder="0" applyAlignment="0" applyProtection="0"/>
    <xf numFmtId="0" fontId="1" fillId="30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1" fillId="36" borderId="0" applyNumberFormat="0" applyBorder="0" applyAlignment="0" applyProtection="0"/>
    <xf numFmtId="0" fontId="1" fillId="30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7" borderId="0" applyNumberFormat="0" applyBorder="0" applyAlignment="0" applyProtection="0"/>
    <xf numFmtId="0" fontId="1" fillId="36" borderId="0" applyNumberFormat="0" applyBorder="0" applyAlignment="0" applyProtection="0"/>
    <xf numFmtId="0" fontId="1" fillId="30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" borderId="0" applyNumberFormat="0" applyBorder="0" applyAlignment="0" applyProtection="0"/>
    <xf numFmtId="0" fontId="1" fillId="27" borderId="0" applyNumberFormat="0" applyBorder="0" applyAlignment="0" applyProtection="0"/>
    <xf numFmtId="0" fontId="1" fillId="38" borderId="0" applyNumberFormat="0" applyBorder="0" applyAlignment="0" applyProtection="0"/>
    <xf numFmtId="0" fontId="1" fillId="36" borderId="0" applyNumberFormat="0" applyBorder="0" applyAlignment="0" applyProtection="0"/>
    <xf numFmtId="0" fontId="1" fillId="30" borderId="0" applyNumberFormat="0" applyBorder="0" applyAlignment="0" applyProtection="0"/>
    <xf numFmtId="0" fontId="1" fillId="2" borderId="0" applyNumberFormat="0" applyBorder="0" applyAlignment="0" applyProtection="0"/>
    <xf numFmtId="0" fontId="1" fillId="30" borderId="0" applyNumberFormat="0" applyBorder="0" applyAlignment="0" applyProtection="0"/>
    <xf numFmtId="0" fontId="1" fillId="2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93" fontId="34" fillId="0" borderId="0" applyFont="0" applyFill="0" applyBorder="0" applyAlignment="0" applyProtection="0"/>
    <xf numFmtId="0" fontId="1" fillId="37" borderId="0" applyNumberFormat="0" applyBorder="0" applyAlignment="0" applyProtection="0"/>
    <xf numFmtId="0" fontId="1" fillId="25" borderId="0" applyNumberFormat="0" applyBorder="0" applyAlignment="0" applyProtection="0"/>
    <xf numFmtId="0" fontId="1" fillId="2" borderId="0" applyNumberFormat="0" applyBorder="0" applyAlignment="0" applyProtection="0"/>
    <xf numFmtId="0" fontId="1" fillId="30" borderId="0" applyNumberFormat="0" applyBorder="0" applyAlignment="0" applyProtection="0"/>
    <xf numFmtId="43" fontId="7" fillId="0" borderId="0" applyFont="0" applyFill="0" applyBorder="0" applyAlignment="0" applyProtection="0"/>
    <xf numFmtId="43" fontId="54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5" borderId="0" applyNumberFormat="0" applyBorder="0" applyAlignment="0" applyProtection="0"/>
    <xf numFmtId="0" fontId="1" fillId="2" borderId="0" applyNumberFormat="0" applyBorder="0" applyAlignment="0" applyProtection="0"/>
    <xf numFmtId="0" fontId="1" fillId="30" borderId="0" applyNumberFormat="0" applyBorder="0" applyAlignment="0" applyProtection="0"/>
    <xf numFmtId="171" fontId="7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0" fontId="1" fillId="27" borderId="0" applyNumberFormat="0" applyBorder="0" applyAlignment="0" applyProtection="0"/>
    <xf numFmtId="0" fontId="1" fillId="25" borderId="0" applyNumberFormat="0" applyBorder="0" applyAlignment="0" applyProtection="0"/>
    <xf numFmtId="0" fontId="1" fillId="2" borderId="0" applyNumberFormat="0" applyBorder="0" applyAlignment="0" applyProtection="0"/>
    <xf numFmtId="0" fontId="1" fillId="30" borderId="0" applyNumberFormat="0" applyBorder="0" applyAlignment="0" applyProtection="0"/>
    <xf numFmtId="172" fontId="7" fillId="0" borderId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0" fontId="1" fillId="27" borderId="0" applyNumberFormat="0" applyBorder="0" applyAlignment="0" applyProtection="0"/>
    <xf numFmtId="0" fontId="1" fillId="25" borderId="0" applyNumberFormat="0" applyBorder="0" applyAlignment="0" applyProtection="0"/>
    <xf numFmtId="0" fontId="71" fillId="0" borderId="37" applyNumberFormat="0" applyFill="0" applyAlignment="0" applyProtection="0"/>
    <xf numFmtId="0" fontId="1" fillId="30" borderId="0" applyNumberFormat="0" applyBorder="0" applyAlignment="0" applyProtection="0"/>
    <xf numFmtId="0" fontId="7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0" fontId="1" fillId="27" borderId="0" applyNumberFormat="0" applyBorder="0" applyAlignment="0" applyProtection="0"/>
    <xf numFmtId="0" fontId="1" fillId="25" borderId="0" applyNumberFormat="0" applyBorder="0" applyAlignment="0" applyProtection="0"/>
    <xf numFmtId="0" fontId="1" fillId="30" borderId="0" applyNumberFormat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1" fillId="4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47" fillId="28" borderId="22" applyNumberFormat="0" applyAlignment="0" applyProtection="0"/>
    <xf numFmtId="0" fontId="1" fillId="0" borderId="0"/>
    <xf numFmtId="0" fontId="1" fillId="30" borderId="0" applyNumberFormat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0" borderId="0"/>
    <xf numFmtId="0" fontId="1" fillId="30" borderId="0" applyNumberFormat="0" applyBorder="0" applyAlignment="0" applyProtection="0"/>
    <xf numFmtId="0" fontId="60" fillId="0" borderId="30" applyNumberFormat="0" applyFill="0" applyAlignment="0" applyProtection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44" fillId="30" borderId="0" applyNumberFormat="0" applyBorder="0" applyAlignment="0" applyProtection="0"/>
    <xf numFmtId="0" fontId="1" fillId="25" borderId="0" applyNumberFormat="0" applyBorder="0" applyAlignment="0" applyProtection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2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2" fillId="0" borderId="0">
      <alignment vertical="top"/>
    </xf>
    <xf numFmtId="0" fontId="1" fillId="10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4" fillId="65" borderId="0" applyNumberFormat="0" applyBorder="0" applyAlignment="0" applyProtection="0"/>
    <xf numFmtId="0" fontId="1" fillId="23" borderId="0" applyNumberFormat="0" applyBorder="0" applyAlignment="0" applyProtection="0"/>
    <xf numFmtId="0" fontId="24" fillId="65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37" borderId="0" applyNumberFormat="0" applyBorder="0" applyAlignment="0" applyProtection="0"/>
    <xf numFmtId="0" fontId="1" fillId="43" borderId="0" applyNumberFormat="0" applyBorder="0" applyAlignment="0" applyProtection="0"/>
    <xf numFmtId="0" fontId="1" fillId="25" borderId="0" applyNumberFormat="0" applyBorder="0" applyAlignment="0" applyProtection="0"/>
    <xf numFmtId="41" fontId="67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37" borderId="0" applyNumberFormat="0" applyBorder="0" applyAlignment="0" applyProtection="0"/>
    <xf numFmtId="0" fontId="1" fillId="43" borderId="0" applyNumberFormat="0" applyBorder="0" applyAlignment="0" applyProtection="0"/>
    <xf numFmtId="0" fontId="1" fillId="10" borderId="0" applyNumberFormat="0" applyBorder="0" applyAlignment="0" applyProtection="0"/>
    <xf numFmtId="0" fontId="1" fillId="25" borderId="0" applyNumberFormat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2" borderId="0" applyNumberFormat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2" borderId="0" applyNumberFormat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30" borderId="0" applyNumberFormat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1" fillId="30" borderId="0" applyNumberFormat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1" fillId="30" borderId="0" applyNumberFormat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172" fontId="44" fillId="0" borderId="0" applyFill="0" applyBorder="0" applyAlignment="0" applyProtection="0"/>
    <xf numFmtId="172" fontId="44" fillId="0" borderId="0"/>
    <xf numFmtId="0" fontId="1" fillId="25" borderId="0" applyNumberFormat="0" applyBorder="0" applyAlignment="0" applyProtection="0"/>
    <xf numFmtId="0" fontId="47" fillId="20" borderId="22" applyNumberFormat="0" applyAlignment="0" applyProtection="0"/>
    <xf numFmtId="0" fontId="1" fillId="2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2" borderId="0" applyNumberFormat="0" applyBorder="0" applyAlignment="0" applyProtection="0"/>
    <xf numFmtId="0" fontId="1" fillId="30" borderId="0" applyNumberFormat="0" applyBorder="0" applyAlignment="0" applyProtection="0"/>
    <xf numFmtId="172" fontId="44" fillId="0" borderId="0" applyFill="0" applyBorder="0" applyAlignment="0" applyProtection="0"/>
    <xf numFmtId="0" fontId="1" fillId="25" borderId="0" applyNumberFormat="0" applyBorder="0" applyAlignment="0" applyProtection="0"/>
    <xf numFmtId="0" fontId="47" fillId="20" borderId="22" applyNumberFormat="0" applyAlignment="0" applyProtection="0"/>
    <xf numFmtId="0" fontId="1" fillId="2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21" borderId="0" applyNumberFormat="0" applyBorder="0" applyAlignment="0" applyProtection="0"/>
    <xf numFmtId="0" fontId="1" fillId="38" borderId="0" applyNumberFormat="0" applyBorder="0" applyAlignment="0" applyProtection="0"/>
    <xf numFmtId="0" fontId="1" fillId="34" borderId="0" applyNumberFormat="0" applyBorder="0" applyAlignment="0" applyProtection="0"/>
    <xf numFmtId="0" fontId="1" fillId="2" borderId="0" applyNumberFormat="0" applyBorder="0" applyAlignment="0" applyProtection="0"/>
    <xf numFmtId="0" fontId="1" fillId="23" borderId="0" applyNumberFormat="0" applyBorder="0" applyAlignment="0" applyProtection="0"/>
    <xf numFmtId="0" fontId="1" fillId="10" borderId="0" applyNumberFormat="0" applyBorder="0" applyAlignment="0" applyProtection="0"/>
    <xf numFmtId="0" fontId="44" fillId="30" borderId="0" applyNumberFormat="0" applyBorder="0" applyAlignment="0" applyProtection="0"/>
    <xf numFmtId="0" fontId="1" fillId="10" borderId="0" applyNumberFormat="0" applyBorder="0" applyAlignment="0" applyProtection="0"/>
    <xf numFmtId="0" fontId="1" fillId="25" borderId="0" applyNumberFormat="0" applyBorder="0" applyAlignment="0" applyProtection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2" fillId="0" borderId="0">
      <alignment vertical="top"/>
    </xf>
    <xf numFmtId="0" fontId="12" fillId="0" borderId="0">
      <alignment vertical="top"/>
    </xf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1" fillId="30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55" fillId="0" borderId="39" applyNumberFormat="0" applyFill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35" fillId="0" borderId="0">
      <alignment vertical="top"/>
    </xf>
    <xf numFmtId="0" fontId="1" fillId="30" borderId="0" applyNumberFormat="0" applyBorder="0" applyAlignment="0" applyProtection="0"/>
    <xf numFmtId="0" fontId="1" fillId="3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23" borderId="0" applyNumberFormat="0" applyBorder="0" applyAlignment="0" applyProtection="0"/>
    <xf numFmtId="0" fontId="1" fillId="25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23" borderId="0" applyNumberFormat="0" applyBorder="0" applyAlignment="0" applyProtection="0"/>
    <xf numFmtId="0" fontId="1" fillId="10" borderId="0" applyNumberFormat="0" applyBorder="0" applyAlignment="0" applyProtection="0"/>
    <xf numFmtId="0" fontId="1" fillId="25" borderId="0" applyNumberFormat="0" applyBorder="0" applyAlignment="0" applyProtection="0"/>
    <xf numFmtId="0" fontId="44" fillId="30" borderId="0" applyNumberFormat="0" applyBorder="0" applyAlignment="0" applyProtection="0"/>
    <xf numFmtId="0" fontId="35" fillId="0" borderId="0">
      <alignment vertical="top"/>
    </xf>
    <xf numFmtId="0" fontId="1" fillId="0" borderId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1" borderId="0" applyNumberFormat="0" applyBorder="0" applyAlignment="0" applyProtection="0"/>
    <xf numFmtId="0" fontId="49" fillId="34" borderId="22" applyNumberFormat="0" applyAlignment="0" applyProtection="0"/>
    <xf numFmtId="0" fontId="53" fillId="87" borderId="0"/>
    <xf numFmtId="0" fontId="1" fillId="28" borderId="0" applyNumberFormat="0" applyBorder="0" applyAlignment="0" applyProtection="0"/>
    <xf numFmtId="0" fontId="1" fillId="23" borderId="0" applyNumberFormat="0" applyBorder="0" applyAlignment="0" applyProtection="0"/>
    <xf numFmtId="0" fontId="44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27" borderId="0" applyNumberFormat="0" applyBorder="0" applyAlignment="0" applyProtection="0"/>
    <xf numFmtId="0" fontId="1" fillId="25" borderId="0" applyNumberFormat="0" applyBorder="0" applyAlignment="0" applyProtection="0"/>
    <xf numFmtId="0" fontId="44" fillId="3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43" fontId="44" fillId="0" borderId="0" applyFont="0" applyFill="0" applyBorder="0" applyAlignment="0" applyProtection="0"/>
    <xf numFmtId="0" fontId="1" fillId="37" borderId="0" applyNumberFormat="0" applyBorder="0" applyAlignment="0" applyProtection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173" fontId="1" fillId="0" borderId="0" applyFont="0" applyFill="0" applyBorder="0" applyAlignment="0" applyProtection="0"/>
    <xf numFmtId="0" fontId="1" fillId="23" borderId="0" applyNumberFormat="0" applyBorder="0" applyAlignment="0" applyProtection="0"/>
    <xf numFmtId="173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7" fillId="0" borderId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44" fillId="16" borderId="0" applyNumberFormat="0" applyBorder="0" applyAlignment="0" applyProtection="0"/>
    <xf numFmtId="0" fontId="1" fillId="10" borderId="0" applyNumberFormat="0" applyBorder="0" applyAlignment="0" applyProtection="0"/>
    <xf numFmtId="0" fontId="1" fillId="27" borderId="0" applyNumberFormat="0" applyBorder="0" applyAlignment="0" applyProtection="0"/>
    <xf numFmtId="0" fontId="1" fillId="25" borderId="0" applyNumberFormat="0" applyBorder="0" applyAlignment="0" applyProtection="0"/>
    <xf numFmtId="0" fontId="1" fillId="10" borderId="0" applyNumberFormat="0" applyBorder="0" applyAlignment="0" applyProtection="0"/>
    <xf numFmtId="0" fontId="35" fillId="0" borderId="0">
      <alignment vertical="top"/>
    </xf>
    <xf numFmtId="0" fontId="1" fillId="30" borderId="0" applyNumberFormat="0" applyBorder="0" applyAlignment="0" applyProtection="0"/>
    <xf numFmtId="43" fontId="44" fillId="0" borderId="0" applyFont="0" applyFill="0" applyBorder="0" applyAlignment="0" applyProtection="0"/>
    <xf numFmtId="0" fontId="1" fillId="37" borderId="0" applyNumberFormat="0" applyBorder="0" applyAlignment="0" applyProtection="0"/>
    <xf numFmtId="0" fontId="44" fillId="69" borderId="0" applyNumberFormat="0" applyBorder="0" applyAlignment="0" applyProtection="0"/>
    <xf numFmtId="0" fontId="1" fillId="23" borderId="0" applyNumberFormat="0" applyBorder="0" applyAlignment="0" applyProtection="0"/>
    <xf numFmtId="0" fontId="53" fillId="67" borderId="0"/>
    <xf numFmtId="0" fontId="1" fillId="36" borderId="0" applyNumberFormat="0" applyBorder="0" applyAlignment="0" applyProtection="0"/>
    <xf numFmtId="0" fontId="1" fillId="3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0" borderId="0" applyNumberFormat="0" applyBorder="0" applyAlignment="0" applyProtection="0"/>
    <xf numFmtId="0" fontId="1" fillId="23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6" borderId="0" applyNumberFormat="0" applyBorder="0" applyAlignment="0" applyProtection="0"/>
    <xf numFmtId="0" fontId="1" fillId="30" borderId="0" applyNumberFormat="0" applyBorder="0" applyAlignment="0" applyProtection="0"/>
    <xf numFmtId="0" fontId="1" fillId="23" borderId="0" applyNumberFormat="0" applyBorder="0" applyAlignment="0" applyProtection="0"/>
    <xf numFmtId="0" fontId="1" fillId="36" borderId="0" applyNumberFormat="0" applyBorder="0" applyAlignment="0" applyProtection="0"/>
    <xf numFmtId="0" fontId="1" fillId="30" borderId="0" applyNumberFormat="0" applyBorder="0" applyAlignment="0" applyProtection="0"/>
    <xf numFmtId="0" fontId="1" fillId="23" borderId="0" applyNumberFormat="0" applyBorder="0" applyAlignment="0" applyProtection="0"/>
    <xf numFmtId="0" fontId="1" fillId="36" borderId="0" applyNumberFormat="0" applyBorder="0" applyAlignment="0" applyProtection="0"/>
    <xf numFmtId="0" fontId="1" fillId="30" borderId="0" applyNumberFormat="0" applyBorder="0" applyAlignment="0" applyProtection="0"/>
    <xf numFmtId="0" fontId="1" fillId="23" borderId="0" applyNumberFormat="0" applyBorder="0" applyAlignment="0" applyProtection="0"/>
    <xf numFmtId="0" fontId="1" fillId="30" borderId="0" applyNumberFormat="0" applyBorder="0" applyAlignment="0" applyProtection="0"/>
    <xf numFmtId="0" fontId="1" fillId="23" borderId="0" applyNumberFormat="0" applyBorder="0" applyAlignment="0" applyProtection="0"/>
    <xf numFmtId="0" fontId="1" fillId="30" borderId="0" applyNumberFormat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0" fontId="44" fillId="28" borderId="0" applyNumberFormat="0" applyBorder="0" applyAlignment="0" applyProtection="0"/>
    <xf numFmtId="0" fontId="1" fillId="10" borderId="0" applyNumberFormat="0" applyBorder="0" applyAlignment="0" applyProtection="0"/>
    <xf numFmtId="0" fontId="1" fillId="25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5" borderId="0" applyNumberFormat="0" applyBorder="0" applyAlignment="0" applyProtection="0"/>
    <xf numFmtId="0" fontId="44" fillId="28" borderId="0" applyNumberFormat="0" applyBorder="0" applyAlignment="0" applyProtection="0"/>
    <xf numFmtId="0" fontId="1" fillId="30" borderId="0" applyNumberFormat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5" borderId="0" applyNumberFormat="0" applyBorder="0" applyAlignment="0" applyProtection="0"/>
    <xf numFmtId="0" fontId="1" fillId="35" borderId="0" applyNumberFormat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0" fontId="1" fillId="30" borderId="0" applyNumberFormat="0" applyBorder="0" applyAlignment="0" applyProtection="0"/>
    <xf numFmtId="0" fontId="1" fillId="23" borderId="0" applyNumberFormat="0" applyBorder="0" applyAlignment="0" applyProtection="0"/>
    <xf numFmtId="0" fontId="1" fillId="25" borderId="0" applyNumberFormat="0" applyBorder="0" applyAlignment="0" applyProtection="0"/>
    <xf numFmtId="0" fontId="1" fillId="35" borderId="0" applyNumberFormat="0" applyBorder="0" applyAlignment="0" applyProtection="0"/>
    <xf numFmtId="0" fontId="1" fillId="28" borderId="0" applyNumberFormat="0" applyBorder="0" applyAlignment="0" applyProtection="0"/>
    <xf numFmtId="43" fontId="44" fillId="0" borderId="0" applyFont="0" applyFill="0" applyBorder="0" applyAlignment="0" applyProtection="0"/>
    <xf numFmtId="0" fontId="1" fillId="30" borderId="0" applyNumberFormat="0" applyBorder="0" applyAlignment="0" applyProtection="0"/>
    <xf numFmtId="0" fontId="1" fillId="23" borderId="0" applyNumberFormat="0" applyBorder="0" applyAlignment="0" applyProtection="0"/>
    <xf numFmtId="0" fontId="1" fillId="25" borderId="0" applyNumberFormat="0" applyBorder="0" applyAlignment="0" applyProtection="0"/>
    <xf numFmtId="0" fontId="1" fillId="30" borderId="0" applyNumberFormat="0" applyBorder="0" applyAlignment="0" applyProtection="0"/>
    <xf numFmtId="0" fontId="1" fillId="25" borderId="0" applyNumberFormat="0" applyBorder="0" applyAlignment="0" applyProtection="0"/>
    <xf numFmtId="0" fontId="1" fillId="30" borderId="0" applyNumberFormat="0" applyBorder="0" applyAlignment="0" applyProtection="0"/>
    <xf numFmtId="0" fontId="1" fillId="25" borderId="0" applyNumberFormat="0" applyBorder="0" applyAlignment="0" applyProtection="0"/>
    <xf numFmtId="0" fontId="1" fillId="35" borderId="0" applyNumberFormat="0" applyBorder="0" applyAlignment="0" applyProtection="0"/>
    <xf numFmtId="0" fontId="1" fillId="30" borderId="0" applyNumberFormat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5" borderId="0" applyNumberFormat="0" applyBorder="0" applyAlignment="0" applyProtection="0"/>
    <xf numFmtId="0" fontId="1" fillId="35" borderId="0" applyNumberFormat="0" applyBorder="0" applyAlignment="0" applyProtection="0"/>
    <xf numFmtId="0" fontId="1" fillId="30" borderId="0" applyNumberFormat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5" borderId="0" applyNumberFormat="0" applyBorder="0" applyAlignment="0" applyProtection="0"/>
    <xf numFmtId="0" fontId="1" fillId="35" borderId="0" applyNumberFormat="0" applyBorder="0" applyAlignment="0" applyProtection="0"/>
    <xf numFmtId="0" fontId="1" fillId="30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5" borderId="0" applyNumberFormat="0" applyBorder="0" applyAlignment="0" applyProtection="0"/>
    <xf numFmtId="0" fontId="1" fillId="35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7" fillId="45" borderId="0" applyNumberFormat="0" applyBorder="0" applyAlignment="0" applyProtection="0"/>
    <xf numFmtId="0" fontId="1" fillId="34" borderId="0" applyNumberFormat="0" applyBorder="0" applyAlignment="0" applyProtection="0"/>
    <xf numFmtId="0" fontId="44" fillId="2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25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35" fillId="0" borderId="0">
      <alignment vertical="top"/>
    </xf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44" fillId="28" borderId="0" applyNumberFormat="0" applyBorder="0" applyAlignment="0" applyProtection="0"/>
    <xf numFmtId="0" fontId="12" fillId="0" borderId="0">
      <alignment vertical="top"/>
    </xf>
    <xf numFmtId="0" fontId="12" fillId="0" borderId="0">
      <alignment vertical="top"/>
    </xf>
    <xf numFmtId="43" fontId="44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35" fillId="0" borderId="0">
      <alignment vertical="top"/>
    </xf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2" fillId="0" borderId="0">
      <alignment vertical="top"/>
    </xf>
    <xf numFmtId="0" fontId="12" fillId="0" borderId="0">
      <alignment vertical="top"/>
    </xf>
    <xf numFmtId="43" fontId="44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2" fillId="0" borderId="0">
      <alignment vertical="top"/>
    </xf>
    <xf numFmtId="0" fontId="12" fillId="0" borderId="0">
      <alignment vertical="top"/>
    </xf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2" fillId="0" borderId="0">
      <alignment vertical="top"/>
    </xf>
    <xf numFmtId="0" fontId="12" fillId="0" borderId="0">
      <alignment vertical="top"/>
    </xf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0" borderId="0"/>
    <xf numFmtId="0" fontId="7" fillId="0" borderId="0"/>
    <xf numFmtId="0" fontId="7" fillId="0" borderId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34" borderId="0" applyNumberFormat="0" applyBorder="0" applyAlignment="0" applyProtection="0"/>
    <xf numFmtId="0" fontId="44" fillId="2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25" borderId="0" applyNumberFormat="0" applyBorder="0" applyAlignment="0" applyProtection="0"/>
    <xf numFmtId="0" fontId="1" fillId="0" borderId="0"/>
    <xf numFmtId="0" fontId="1" fillId="0" borderId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10" borderId="0" applyNumberFormat="0" applyBorder="0" applyAlignment="0" applyProtection="0"/>
    <xf numFmtId="0" fontId="1" fillId="25" borderId="0" applyNumberFormat="0" applyBorder="0" applyAlignment="0" applyProtection="0"/>
    <xf numFmtId="0" fontId="1" fillId="10" borderId="0" applyNumberFormat="0" applyBorder="0" applyAlignment="0" applyProtection="0"/>
    <xf numFmtId="0" fontId="35" fillId="0" borderId="0">
      <alignment vertical="top"/>
    </xf>
    <xf numFmtId="0" fontId="1" fillId="0" borderId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23" borderId="0" applyNumberFormat="0" applyBorder="0" applyAlignment="0" applyProtection="0"/>
    <xf numFmtId="17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17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30" borderId="0" applyNumberFormat="0" applyBorder="0" applyAlignment="0" applyProtection="0"/>
    <xf numFmtId="43" fontId="1" fillId="0" borderId="0" applyFont="0" applyFill="0" applyBorder="0" applyAlignment="0" applyProtection="0"/>
    <xf numFmtId="0" fontId="44" fillId="69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23" borderId="0" applyNumberFormat="0" applyBorder="0" applyAlignment="0" applyProtection="0"/>
    <xf numFmtId="0" fontId="1" fillId="30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0" fontId="47" fillId="20" borderId="22" applyNumberFormat="0" applyAlignment="0" applyProtection="0"/>
    <xf numFmtId="0" fontId="1" fillId="3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0" fontId="47" fillId="20" borderId="22" applyNumberFormat="0" applyAlignment="0" applyProtection="0"/>
    <xf numFmtId="0" fontId="1" fillId="3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23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0" borderId="0" applyNumberFormat="0" applyBorder="0" applyAlignment="0" applyProtection="0"/>
    <xf numFmtId="0" fontId="1" fillId="25" borderId="0" applyNumberFormat="0" applyBorder="0" applyAlignment="0" applyProtection="0"/>
    <xf numFmtId="0" fontId="44" fillId="30" borderId="0" applyNumberFormat="0" applyBorder="0" applyAlignment="0" applyProtection="0"/>
    <xf numFmtId="0" fontId="1" fillId="30" borderId="0" applyNumberFormat="0" applyBorder="0" applyAlignment="0" applyProtection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43" fontId="7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25" borderId="0" applyNumberFormat="0" applyBorder="0" applyAlignment="0" applyProtection="0"/>
    <xf numFmtId="0" fontId="44" fillId="30" borderId="0" applyNumberFormat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1" fillId="30" borderId="0" applyNumberFormat="0" applyBorder="0" applyAlignment="0" applyProtection="0"/>
    <xf numFmtId="0" fontId="1" fillId="23" borderId="0" applyNumberFormat="0" applyBorder="0" applyAlignment="0" applyProtection="0"/>
    <xf numFmtId="0" fontId="1" fillId="10" borderId="0" applyNumberFormat="0" applyBorder="0" applyAlignment="0" applyProtection="0"/>
    <xf numFmtId="0" fontId="1" fillId="25" borderId="0" applyNumberFormat="0" applyBorder="0" applyAlignment="0" applyProtection="0"/>
    <xf numFmtId="0" fontId="1" fillId="30" borderId="0" applyNumberFormat="0" applyBorder="0" applyAlignment="0" applyProtection="0"/>
    <xf numFmtId="43" fontId="7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25" borderId="0" applyNumberFormat="0" applyBorder="0" applyAlignment="0" applyProtection="0"/>
    <xf numFmtId="0" fontId="1" fillId="10" borderId="0" applyNumberFormat="0" applyBorder="0" applyAlignment="0" applyProtection="0"/>
    <xf numFmtId="43" fontId="44" fillId="0" borderId="0" applyFont="0" applyFill="0" applyBorder="0" applyAlignment="0" applyProtection="0"/>
    <xf numFmtId="0" fontId="1" fillId="30" borderId="0" applyNumberFormat="0" applyBorder="0" applyAlignment="0" applyProtection="0"/>
    <xf numFmtId="0" fontId="1" fillId="23" borderId="0" applyNumberFormat="0" applyBorder="0" applyAlignment="0" applyProtection="0"/>
    <xf numFmtId="0" fontId="1" fillId="25" borderId="0" applyNumberFormat="0" applyBorder="0" applyAlignment="0" applyProtection="0"/>
    <xf numFmtId="0" fontId="1" fillId="10" borderId="0" applyNumberFormat="0" applyBorder="0" applyAlignment="0" applyProtection="0"/>
    <xf numFmtId="0" fontId="46" fillId="90" borderId="0" applyNumberFormat="0" applyBorder="0" applyAlignment="0" applyProtection="0"/>
    <xf numFmtId="0" fontId="44" fillId="30" borderId="0" applyNumberFormat="0" applyBorder="0" applyAlignment="0" applyProtection="0"/>
    <xf numFmtId="43" fontId="44" fillId="0" borderId="0" applyFont="0" applyFill="0" applyBorder="0" applyAlignment="0" applyProtection="0"/>
    <xf numFmtId="0" fontId="1" fillId="30" borderId="0" applyNumberFormat="0" applyBorder="0" applyAlignment="0" applyProtection="0"/>
    <xf numFmtId="0" fontId="1" fillId="10" borderId="0" applyNumberFormat="0" applyBorder="0" applyAlignment="0" applyProtection="0"/>
    <xf numFmtId="0" fontId="1" fillId="25" borderId="0" applyNumberFormat="0" applyBorder="0" applyAlignment="0" applyProtection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0" fontId="1" fillId="30" borderId="0" applyNumberFormat="0" applyBorder="0" applyAlignment="0" applyProtection="0"/>
    <xf numFmtId="0" fontId="1" fillId="10" borderId="0" applyNumberFormat="0" applyBorder="0" applyAlignment="0" applyProtection="0"/>
    <xf numFmtId="0" fontId="1" fillId="2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30" borderId="0" applyNumberFormat="0" applyBorder="0" applyAlignment="0" applyProtection="0"/>
    <xf numFmtId="0" fontId="1" fillId="10" borderId="0" applyNumberFormat="0" applyBorder="0" applyAlignment="0" applyProtection="0"/>
    <xf numFmtId="0" fontId="1" fillId="2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7" fillId="21" borderId="28" applyNumberFormat="0" applyFont="0" applyAlignment="0" applyProtection="0"/>
    <xf numFmtId="0" fontId="1" fillId="30" borderId="0" applyNumberFormat="0" applyBorder="0" applyAlignment="0" applyProtection="0"/>
    <xf numFmtId="0" fontId="1" fillId="36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44" fillId="30" borderId="0" applyNumberFormat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179" fontId="7" fillId="0" borderId="0" applyFill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44" fillId="30" borderId="0" applyNumberFormat="0" applyBorder="0" applyAlignment="0" applyProtection="0"/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43" fontId="44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79" fontId="7" fillId="0" borderId="0" applyFill="0" applyBorder="0" applyAlignment="0" applyProtection="0"/>
    <xf numFmtId="179" fontId="7" fillId="0" borderId="0" applyFill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1" fillId="10" borderId="0" applyNumberFormat="0" applyBorder="0" applyAlignment="0" applyProtection="0"/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43" fontId="44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79" fontId="7" fillId="0" borderId="0" applyFill="0" applyBorder="0" applyAlignment="0" applyProtection="0"/>
    <xf numFmtId="179" fontId="7" fillId="0" borderId="0" applyFill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34" borderId="0" applyNumberFormat="0" applyBorder="0" applyAlignment="0" applyProtection="0"/>
    <xf numFmtId="0" fontId="1" fillId="10" borderId="0" applyNumberFormat="0" applyBorder="0" applyAlignment="0" applyProtection="0"/>
    <xf numFmtId="0" fontId="12" fillId="0" borderId="0">
      <alignment vertical="top"/>
    </xf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179" fontId="7" fillId="0" borderId="0" applyFill="0" applyBorder="0" applyAlignment="0" applyProtection="0"/>
    <xf numFmtId="179" fontId="7" fillId="0" borderId="0" applyFill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34" borderId="0" applyNumberFormat="0" applyBorder="0" applyAlignment="0" applyProtection="0"/>
    <xf numFmtId="0" fontId="1" fillId="10" borderId="0" applyNumberFormat="0" applyBorder="0" applyAlignment="0" applyProtection="0"/>
    <xf numFmtId="0" fontId="12" fillId="0" borderId="0">
      <alignment vertical="top"/>
    </xf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179" fontId="7" fillId="0" borderId="0" applyFill="0" applyBorder="0" applyAlignment="0" applyProtection="0"/>
    <xf numFmtId="179" fontId="7" fillId="0" borderId="0" applyFill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34" borderId="0" applyNumberFormat="0" applyBorder="0" applyAlignment="0" applyProtection="0"/>
    <xf numFmtId="0" fontId="1" fillId="10" borderId="0" applyNumberFormat="0" applyBorder="0" applyAlignment="0" applyProtection="0"/>
    <xf numFmtId="0" fontId="1" fillId="21" borderId="0" applyNumberFormat="0" applyBorder="0" applyAlignment="0" applyProtection="0"/>
    <xf numFmtId="0" fontId="1" fillId="0" borderId="0"/>
    <xf numFmtId="0" fontId="1" fillId="0" borderId="0"/>
    <xf numFmtId="0" fontId="7" fillId="0" borderId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44" fillId="30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10" borderId="0" applyNumberFormat="0" applyBorder="0" applyAlignment="0" applyProtection="0"/>
    <xf numFmtId="0" fontId="1" fillId="25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34" borderId="0" applyNumberFormat="0" applyBorder="0" applyAlignment="0" applyProtection="0"/>
    <xf numFmtId="0" fontId="1" fillId="23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5" borderId="0" applyNumberFormat="0" applyBorder="0" applyAlignment="0" applyProtection="0"/>
    <xf numFmtId="0" fontId="44" fillId="19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23" borderId="0" applyNumberFormat="0" applyBorder="0" applyAlignment="0" applyProtection="0"/>
    <xf numFmtId="0" fontId="44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30" borderId="0" applyNumberFormat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1" fillId="30" borderId="0" applyNumberFormat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1" fillId="30" borderId="0" applyNumberFormat="0" applyBorder="0" applyAlignment="0" applyProtection="0"/>
    <xf numFmtId="43" fontId="1" fillId="0" borderId="0" applyFont="0" applyFill="0" applyBorder="0" applyAlignment="0" applyProtection="0"/>
    <xf numFmtId="0" fontId="1" fillId="30" borderId="0" applyNumberFormat="0" applyBorder="0" applyAlignment="0" applyProtection="0"/>
    <xf numFmtId="43" fontId="1" fillId="0" borderId="0" applyFont="0" applyFill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25" borderId="0" applyNumberFormat="0" applyBorder="0" applyAlignment="0" applyProtection="0"/>
    <xf numFmtId="0" fontId="44" fillId="37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44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35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25" borderId="0" applyNumberFormat="0" applyBorder="0" applyAlignment="0" applyProtection="0"/>
    <xf numFmtId="0" fontId="1" fillId="43" borderId="0" applyNumberFormat="0" applyBorder="0" applyAlignment="0" applyProtection="0"/>
    <xf numFmtId="43" fontId="1" fillId="0" borderId="0" applyFont="0" applyFill="0" applyBorder="0" applyAlignment="0" applyProtection="0"/>
    <xf numFmtId="0" fontId="1" fillId="30" borderId="0" applyNumberFormat="0" applyBorder="0" applyAlignment="0" applyProtection="0"/>
    <xf numFmtId="0" fontId="1" fillId="25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30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7" fillId="21" borderId="28" applyNumberFormat="0" applyFont="0" applyAlignment="0" applyProtection="0"/>
    <xf numFmtId="0" fontId="1" fillId="30" borderId="0" applyNumberFormat="0" applyBorder="0" applyAlignment="0" applyProtection="0"/>
    <xf numFmtId="0" fontId="1" fillId="21" borderId="0" applyNumberFormat="0" applyBorder="0" applyAlignment="0" applyProtection="0"/>
    <xf numFmtId="0" fontId="1" fillId="25" borderId="0" applyNumberFormat="0" applyBorder="0" applyAlignment="0" applyProtection="0"/>
    <xf numFmtId="0" fontId="44" fillId="37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5" borderId="0" applyNumberFormat="0" applyBorder="0" applyAlignment="0" applyProtection="0"/>
    <xf numFmtId="0" fontId="44" fillId="37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5" borderId="0" applyNumberFormat="0" applyBorder="0" applyAlignment="0" applyProtection="0"/>
    <xf numFmtId="0" fontId="44" fillId="37" borderId="0" applyNumberFormat="0" applyBorder="0" applyAlignment="0" applyProtection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35" fillId="0" borderId="0">
      <alignment vertical="top"/>
    </xf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5" borderId="0" applyNumberFormat="0" applyBorder="0" applyAlignment="0" applyProtection="0"/>
    <xf numFmtId="0" fontId="44" fillId="37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35" fillId="0" borderId="0">
      <alignment vertical="top"/>
    </xf>
    <xf numFmtId="0" fontId="44" fillId="80" borderId="0" applyNumberFormat="0" applyBorder="0" applyAlignment="0" applyProtection="0"/>
    <xf numFmtId="0" fontId="1" fillId="23" borderId="0" applyNumberFormat="0" applyBorder="0" applyAlignment="0" applyProtection="0"/>
    <xf numFmtId="0" fontId="1" fillId="25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44" fillId="69" borderId="0" applyNumberFormat="0" applyBorder="0" applyAlignment="0" applyProtection="0"/>
    <xf numFmtId="0" fontId="1" fillId="23" borderId="0" applyNumberFormat="0" applyBorder="0" applyAlignment="0" applyProtection="0"/>
    <xf numFmtId="0" fontId="1" fillId="36" borderId="0" applyNumberFormat="0" applyBorder="0" applyAlignment="0" applyProtection="0"/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36" borderId="0" applyNumberFormat="0" applyBorder="0" applyAlignment="0" applyProtection="0"/>
    <xf numFmtId="0" fontId="12" fillId="0" borderId="0">
      <alignment vertical="top"/>
    </xf>
    <xf numFmtId="0" fontId="12" fillId="0" borderId="0">
      <alignment vertical="top"/>
    </xf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4" fillId="34" borderId="0" applyNumberFormat="0" applyBorder="0" applyAlignment="0" applyProtection="0"/>
    <xf numFmtId="0" fontId="1" fillId="34" borderId="0" applyNumberFormat="0" applyBorder="0" applyAlignment="0" applyProtection="0"/>
    <xf numFmtId="0" fontId="44" fillId="28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36" borderId="0" applyNumberFormat="0" applyBorder="0" applyAlignment="0" applyProtection="0"/>
    <xf numFmtId="0" fontId="12" fillId="0" borderId="0">
      <alignment vertical="top"/>
    </xf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23" borderId="0" applyNumberFormat="0" applyBorder="0" applyAlignment="0" applyProtection="0"/>
    <xf numFmtId="0" fontId="17" fillId="45" borderId="0" applyNumberFormat="0" applyBorder="0" applyAlignment="0" applyProtection="0"/>
    <xf numFmtId="0" fontId="1" fillId="34" borderId="0" applyNumberFormat="0" applyBorder="0" applyAlignment="0" applyProtection="0"/>
    <xf numFmtId="0" fontId="44" fillId="28" borderId="0" applyNumberFormat="0" applyBorder="0" applyAlignment="0" applyProtection="0"/>
    <xf numFmtId="0" fontId="1" fillId="36" borderId="0" applyNumberFormat="0" applyBorder="0" applyAlignment="0" applyProtection="0"/>
    <xf numFmtId="0" fontId="1" fillId="26" borderId="0" applyNumberFormat="0" applyBorder="0" applyAlignment="0" applyProtection="0"/>
    <xf numFmtId="0" fontId="12" fillId="0" borderId="0">
      <alignment vertical="top"/>
    </xf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7" fillId="45" borderId="0" applyNumberFormat="0" applyBorder="0" applyAlignment="0" applyProtection="0"/>
    <xf numFmtId="0" fontId="1" fillId="34" borderId="0" applyNumberFormat="0" applyBorder="0" applyAlignment="0" applyProtection="0"/>
    <xf numFmtId="0" fontId="44" fillId="28" borderId="0" applyNumberFormat="0" applyBorder="0" applyAlignment="0" applyProtection="0"/>
    <xf numFmtId="0" fontId="1" fillId="26" borderId="0" applyNumberFormat="0" applyBorder="0" applyAlignment="0" applyProtection="0"/>
    <xf numFmtId="0" fontId="7" fillId="0" borderId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35" fillId="0" borderId="0">
      <alignment vertical="top"/>
    </xf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44" fillId="16" borderId="0" applyNumberFormat="0" applyBorder="0" applyAlignment="0" applyProtection="0"/>
    <xf numFmtId="0" fontId="1" fillId="30" borderId="0" applyNumberFormat="0" applyBorder="0" applyAlignment="0" applyProtection="0"/>
    <xf numFmtId="0" fontId="1" fillId="23" borderId="0" applyNumberFormat="0" applyBorder="0" applyAlignment="0" applyProtection="0"/>
    <xf numFmtId="0" fontId="17" fillId="45" borderId="0" applyNumberFormat="0" applyBorder="0" applyAlignment="0" applyProtection="0"/>
    <xf numFmtId="0" fontId="1" fillId="34" borderId="0" applyNumberFormat="0" applyBorder="0" applyAlignment="0" applyProtection="0"/>
    <xf numFmtId="0" fontId="44" fillId="16" borderId="0" applyNumberFormat="0" applyBorder="0" applyAlignment="0" applyProtection="0"/>
    <xf numFmtId="0" fontId="1" fillId="30" borderId="0" applyNumberFormat="0" applyBorder="0" applyAlignment="0" applyProtection="0"/>
    <xf numFmtId="0" fontId="1" fillId="23" borderId="0" applyNumberFormat="0" applyBorder="0" applyAlignment="0" applyProtection="0"/>
    <xf numFmtId="0" fontId="17" fillId="45" borderId="0" applyNumberFormat="0" applyBorder="0" applyAlignment="0" applyProtection="0"/>
    <xf numFmtId="0" fontId="1" fillId="34" borderId="0" applyNumberFormat="0" applyBorder="0" applyAlignment="0" applyProtection="0"/>
    <xf numFmtId="0" fontId="44" fillId="16" borderId="0" applyNumberFormat="0" applyBorder="0" applyAlignment="0" applyProtection="0"/>
    <xf numFmtId="43" fontId="1" fillId="0" borderId="0" applyFont="0" applyFill="0" applyBorder="0" applyAlignment="0" applyProtection="0"/>
    <xf numFmtId="0" fontId="1" fillId="30" borderId="0" applyNumberFormat="0" applyBorder="0" applyAlignment="0" applyProtection="0"/>
    <xf numFmtId="0" fontId="1" fillId="23" borderId="0" applyNumberFormat="0" applyBorder="0" applyAlignment="0" applyProtection="0"/>
    <xf numFmtId="0" fontId="17" fillId="45" borderId="0" applyNumberFormat="0" applyBorder="0" applyAlignment="0" applyProtection="0"/>
    <xf numFmtId="0" fontId="1" fillId="34" borderId="0" applyNumberFormat="0" applyBorder="0" applyAlignment="0" applyProtection="0"/>
    <xf numFmtId="0" fontId="44" fillId="16" borderId="0" applyNumberFormat="0" applyBorder="0" applyAlignment="0" applyProtection="0"/>
    <xf numFmtId="43" fontId="1" fillId="0" borderId="0" applyFont="0" applyFill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44" fillId="69" borderId="0" applyNumberFormat="0" applyBorder="0" applyAlignment="0" applyProtection="0"/>
    <xf numFmtId="0" fontId="1" fillId="23" borderId="0" applyNumberFormat="0" applyBorder="0" applyAlignment="0" applyProtection="0"/>
    <xf numFmtId="0" fontId="1" fillId="25" borderId="0" applyNumberFormat="0" applyBorder="0" applyAlignment="0" applyProtection="0"/>
    <xf numFmtId="0" fontId="44" fillId="34" borderId="0" applyNumberFormat="0" applyBorder="0" applyAlignment="0" applyProtection="0"/>
    <xf numFmtId="0" fontId="1" fillId="21" borderId="0" applyNumberFormat="0" applyBorder="0" applyAlignment="0" applyProtection="0"/>
    <xf numFmtId="0" fontId="1" fillId="30" borderId="0" applyNumberFormat="0" applyBorder="0" applyAlignment="0" applyProtection="0"/>
    <xf numFmtId="0" fontId="12" fillId="0" borderId="0">
      <alignment vertical="top"/>
    </xf>
    <xf numFmtId="0" fontId="1" fillId="30" borderId="0" applyNumberFormat="0" applyBorder="0" applyAlignment="0" applyProtection="0"/>
    <xf numFmtId="0" fontId="1" fillId="25" borderId="0" applyNumberFormat="0" applyBorder="0" applyAlignment="0" applyProtection="0"/>
    <xf numFmtId="0" fontId="44" fillId="34" borderId="0" applyNumberFormat="0" applyBorder="0" applyAlignment="0" applyProtection="0"/>
    <xf numFmtId="0" fontId="35" fillId="0" borderId="0">
      <alignment vertical="top"/>
    </xf>
    <xf numFmtId="0" fontId="35" fillId="0" borderId="0">
      <alignment vertical="top"/>
    </xf>
    <xf numFmtId="0" fontId="44" fillId="37" borderId="0" applyNumberFormat="0" applyBorder="0" applyAlignment="0" applyProtection="0"/>
    <xf numFmtId="0" fontId="1" fillId="30" borderId="0" applyNumberFormat="0" applyBorder="0" applyAlignment="0" applyProtection="0"/>
    <xf numFmtId="0" fontId="1" fillId="25" borderId="0" applyNumberFormat="0" applyBorder="0" applyAlignment="0" applyProtection="0"/>
    <xf numFmtId="0" fontId="44" fillId="34" borderId="0" applyNumberFormat="0" applyBorder="0" applyAlignment="0" applyProtection="0"/>
    <xf numFmtId="0" fontId="1" fillId="43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25" borderId="0" applyNumberFormat="0" applyBorder="0" applyAlignment="0" applyProtection="0"/>
    <xf numFmtId="0" fontId="44" fillId="34" borderId="0" applyNumberFormat="0" applyBorder="0" applyAlignment="0" applyProtection="0"/>
    <xf numFmtId="0" fontId="1" fillId="43" borderId="0" applyNumberFormat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35" fillId="0" borderId="0">
      <alignment vertical="top"/>
    </xf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23" borderId="0" applyNumberFormat="0" applyBorder="0" applyAlignment="0" applyProtection="0"/>
    <xf numFmtId="0" fontId="1" fillId="30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23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1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14" borderId="0" applyNumberFormat="0" applyBorder="0" applyAlignment="0" applyProtection="0"/>
    <xf numFmtId="0" fontId="12" fillId="0" borderId="0">
      <alignment vertical="top"/>
    </xf>
    <xf numFmtId="0" fontId="1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30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23" borderId="0" applyNumberFormat="0" applyBorder="0" applyAlignment="0" applyProtection="0"/>
    <xf numFmtId="0" fontId="1" fillId="0" borderId="0"/>
    <xf numFmtId="0" fontId="44" fillId="80" borderId="0" applyNumberFormat="0" applyBorder="0" applyAlignment="0" applyProtection="0"/>
    <xf numFmtId="0" fontId="1" fillId="23" borderId="0" applyNumberFormat="0" applyBorder="0" applyAlignment="0" applyProtection="0"/>
    <xf numFmtId="0" fontId="35" fillId="0" borderId="0">
      <alignment vertical="top"/>
    </xf>
    <xf numFmtId="0" fontId="1" fillId="30" borderId="0" applyNumberFormat="0" applyBorder="0" applyAlignment="0" applyProtection="0"/>
    <xf numFmtId="0" fontId="1" fillId="23" borderId="0" applyNumberFormat="0" applyBorder="0" applyAlignment="0" applyProtection="0"/>
    <xf numFmtId="0" fontId="44" fillId="40" borderId="0" applyNumberFormat="0" applyBorder="0" applyAlignment="0" applyProtection="0"/>
    <xf numFmtId="0" fontId="1" fillId="0" borderId="0"/>
    <xf numFmtId="0" fontId="1" fillId="25" borderId="0" applyNumberFormat="0" applyBorder="0" applyAlignment="0" applyProtection="0"/>
    <xf numFmtId="0" fontId="1" fillId="30" borderId="0" applyNumberFormat="0" applyBorder="0" applyAlignment="0" applyProtection="0"/>
    <xf numFmtId="0" fontId="1" fillId="36" borderId="0" applyNumberFormat="0" applyBorder="0" applyAlignment="0" applyProtection="0"/>
    <xf numFmtId="0" fontId="1" fillId="30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0" borderId="0" applyNumberFormat="0" applyBorder="0" applyAlignment="0" applyProtection="0"/>
    <xf numFmtId="0" fontId="55" fillId="0" borderId="39" applyNumberFormat="0" applyFill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30" borderId="0" applyNumberFormat="0" applyBorder="0" applyAlignment="0" applyProtection="0"/>
    <xf numFmtId="0" fontId="1" fillId="14" borderId="0" applyNumberFormat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63" fillId="0" borderId="40" applyNumberFormat="0" applyFill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4" borderId="0" applyNumberFormat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25" borderId="0" applyNumberFormat="0" applyBorder="0" applyAlignment="0" applyProtection="0"/>
    <xf numFmtId="0" fontId="1" fillId="30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25" borderId="0" applyNumberFormat="0" applyBorder="0" applyAlignment="0" applyProtection="0"/>
    <xf numFmtId="0" fontId="1" fillId="30" borderId="0" applyNumberFormat="0" applyBorder="0" applyAlignment="0" applyProtection="0"/>
    <xf numFmtId="0" fontId="1" fillId="36" borderId="0" applyNumberFormat="0" applyBorder="0" applyAlignment="0" applyProtection="0"/>
    <xf numFmtId="0" fontId="1" fillId="25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36" borderId="0" applyNumberFormat="0" applyBorder="0" applyAlignment="0" applyProtection="0"/>
    <xf numFmtId="43" fontId="7" fillId="0" borderId="0" applyFont="0" applyFill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36" borderId="0" applyNumberFormat="0" applyBorder="0" applyAlignment="0" applyProtection="0"/>
    <xf numFmtId="0" fontId="1" fillId="25" borderId="0" applyNumberFormat="0" applyBorder="0" applyAlignment="0" applyProtection="0"/>
    <xf numFmtId="0" fontId="1" fillId="23" borderId="0" applyNumberFormat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23" borderId="0" applyNumberFormat="0" applyBorder="0" applyAlignment="0" applyProtection="0"/>
    <xf numFmtId="0" fontId="1" fillId="36" borderId="0" applyNumberFormat="0" applyBorder="0" applyAlignment="0" applyProtection="0"/>
    <xf numFmtId="0" fontId="1" fillId="25" borderId="0" applyNumberFormat="0" applyBorder="0" applyAlignment="0" applyProtection="0"/>
    <xf numFmtId="0" fontId="1" fillId="23" borderId="0" applyNumberFormat="0" applyBorder="0" applyAlignment="0" applyProtection="0"/>
    <xf numFmtId="0" fontId="1" fillId="36" borderId="0" applyNumberFormat="0" applyBorder="0" applyAlignment="0" applyProtection="0"/>
    <xf numFmtId="0" fontId="1" fillId="25" borderId="0" applyNumberFormat="0" applyBorder="0" applyAlignment="0" applyProtection="0"/>
    <xf numFmtId="0" fontId="1" fillId="23" borderId="0" applyNumberFormat="0" applyBorder="0" applyAlignment="0" applyProtection="0"/>
    <xf numFmtId="0" fontId="1" fillId="36" borderId="0" applyNumberFormat="0" applyBorder="0" applyAlignment="0" applyProtection="0"/>
    <xf numFmtId="0" fontId="1" fillId="25" borderId="0" applyNumberFormat="0" applyBorder="0" applyAlignment="0" applyProtection="0"/>
    <xf numFmtId="0" fontId="35" fillId="0" borderId="0"/>
    <xf numFmtId="0" fontId="1" fillId="23" borderId="0" applyNumberFormat="0" applyBorder="0" applyAlignment="0" applyProtection="0"/>
    <xf numFmtId="0" fontId="1" fillId="36" borderId="0" applyNumberFormat="0" applyBorder="0" applyAlignment="0" applyProtection="0"/>
    <xf numFmtId="0" fontId="1" fillId="25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36" borderId="0" applyNumberFormat="0" applyBorder="0" applyAlignment="0" applyProtection="0"/>
    <xf numFmtId="0" fontId="1" fillId="34" borderId="0" applyNumberFormat="0" applyBorder="0" applyAlignment="0" applyProtection="0"/>
    <xf numFmtId="0" fontId="1" fillId="23" borderId="0" applyNumberFormat="0" applyBorder="0" applyAlignment="0" applyProtection="0"/>
    <xf numFmtId="0" fontId="1" fillId="36" borderId="0" applyNumberFormat="0" applyBorder="0" applyAlignment="0" applyProtection="0"/>
    <xf numFmtId="0" fontId="1" fillId="34" borderId="0" applyNumberFormat="0" applyBorder="0" applyAlignment="0" applyProtection="0"/>
    <xf numFmtId="0" fontId="1" fillId="23" borderId="0" applyNumberFormat="0" applyBorder="0" applyAlignment="0" applyProtection="0"/>
    <xf numFmtId="0" fontId="1" fillId="36" borderId="0" applyNumberFormat="0" applyBorder="0" applyAlignment="0" applyProtection="0"/>
    <xf numFmtId="0" fontId="1" fillId="25" borderId="0" applyNumberFormat="0" applyBorder="0" applyAlignment="0" applyProtection="0"/>
    <xf numFmtId="0" fontId="1" fillId="23" borderId="0" applyNumberFormat="0" applyBorder="0" applyAlignment="0" applyProtection="0"/>
    <xf numFmtId="0" fontId="1" fillId="36" borderId="0" applyNumberFormat="0" applyBorder="0" applyAlignment="0" applyProtection="0"/>
    <xf numFmtId="0" fontId="1" fillId="25" borderId="0" applyNumberFormat="0" applyBorder="0" applyAlignment="0" applyProtection="0"/>
    <xf numFmtId="0" fontId="1" fillId="23" borderId="0" applyNumberFormat="0" applyBorder="0" applyAlignment="0" applyProtection="0"/>
    <xf numFmtId="0" fontId="1" fillId="36" borderId="0" applyNumberFormat="0" applyBorder="0" applyAlignment="0" applyProtection="0"/>
    <xf numFmtId="0" fontId="1" fillId="25" borderId="0" applyNumberFormat="0" applyBorder="0" applyAlignment="0" applyProtection="0"/>
    <xf numFmtId="0" fontId="1" fillId="23" borderId="0" applyNumberFormat="0" applyBorder="0" applyAlignment="0" applyProtection="0"/>
    <xf numFmtId="0" fontId="1" fillId="36" borderId="0" applyNumberFormat="0" applyBorder="0" applyAlignment="0" applyProtection="0"/>
    <xf numFmtId="0" fontId="1" fillId="30" borderId="0" applyNumberFormat="0" applyBorder="0" applyAlignment="0" applyProtection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1" fillId="30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43" fontId="1" fillId="0" borderId="0" applyFont="0" applyFill="0" applyBorder="0" applyAlignment="0" applyProtection="0"/>
    <xf numFmtId="0" fontId="1" fillId="30" borderId="0" applyNumberFormat="0" applyBorder="0" applyAlignment="0" applyProtection="0"/>
    <xf numFmtId="0" fontId="47" fillId="28" borderId="22" applyNumberFormat="0" applyAlignment="0" applyProtection="0"/>
    <xf numFmtId="0" fontId="1" fillId="30" borderId="0" applyNumberFormat="0" applyBorder="0" applyAlignment="0" applyProtection="0"/>
    <xf numFmtId="0" fontId="47" fillId="28" borderId="22" applyNumberFormat="0" applyAlignment="0" applyProtection="0"/>
    <xf numFmtId="0" fontId="1" fillId="38" borderId="0" applyNumberFormat="0" applyBorder="0" applyAlignment="0" applyProtection="0"/>
    <xf numFmtId="0" fontId="35" fillId="0" borderId="0"/>
    <xf numFmtId="0" fontId="1" fillId="30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1" fillId="0" borderId="0"/>
    <xf numFmtId="0" fontId="44" fillId="80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9" fontId="1" fillId="0" borderId="0" applyFont="0" applyFill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30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30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25" borderId="0" applyNumberFormat="0" applyBorder="0" applyAlignment="0" applyProtection="0"/>
    <xf numFmtId="0" fontId="35" fillId="0" borderId="0">
      <alignment vertical="top"/>
    </xf>
    <xf numFmtId="0" fontId="1" fillId="30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25" borderId="0" applyNumberFormat="0" applyBorder="0" applyAlignment="0" applyProtection="0"/>
    <xf numFmtId="0" fontId="44" fillId="0" borderId="0"/>
    <xf numFmtId="0" fontId="7" fillId="0" borderId="0"/>
    <xf numFmtId="0" fontId="1" fillId="30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25" borderId="0" applyNumberFormat="0" applyBorder="0" applyAlignment="0" applyProtection="0"/>
    <xf numFmtId="0" fontId="1" fillId="0" borderId="0"/>
    <xf numFmtId="0" fontId="12" fillId="0" borderId="0">
      <alignment vertical="top"/>
    </xf>
    <xf numFmtId="0" fontId="1" fillId="30" borderId="0" applyNumberFormat="0" applyBorder="0" applyAlignment="0" applyProtection="0"/>
    <xf numFmtId="0" fontId="49" fillId="34" borderId="22" applyNumberFormat="0" applyAlignment="0" applyProtection="0"/>
    <xf numFmtId="0" fontId="1" fillId="34" borderId="0" applyNumberFormat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25" borderId="0" applyNumberFormat="0" applyBorder="0" applyAlignment="0" applyProtection="0"/>
    <xf numFmtId="0" fontId="1" fillId="30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49" fillId="34" borderId="22" applyNumberFormat="0" applyAlignment="0" applyProtection="0"/>
    <xf numFmtId="0" fontId="1" fillId="34" borderId="0" applyNumberFormat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25" borderId="0" applyNumberFormat="0" applyBorder="0" applyAlignment="0" applyProtection="0"/>
    <xf numFmtId="0" fontId="1" fillId="30" borderId="0" applyNumberFormat="0" applyBorder="0" applyAlignment="0" applyProtection="0"/>
    <xf numFmtId="0" fontId="1" fillId="36" borderId="0" applyNumberFormat="0" applyBorder="0" applyAlignment="0" applyProtection="0"/>
    <xf numFmtId="0" fontId="1" fillId="14" borderId="0" applyNumberFormat="0" applyBorder="0" applyAlignment="0" applyProtection="0"/>
    <xf numFmtId="0" fontId="1" fillId="21" borderId="0" applyNumberFormat="0" applyBorder="0" applyAlignment="0" applyProtection="0"/>
    <xf numFmtId="0" fontId="49" fillId="34" borderId="22" applyNumberFormat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25" borderId="0" applyNumberFormat="0" applyBorder="0" applyAlignment="0" applyProtection="0"/>
    <xf numFmtId="0" fontId="1" fillId="30" borderId="0" applyNumberFormat="0" applyBorder="0" applyAlignment="0" applyProtection="0"/>
    <xf numFmtId="0" fontId="1" fillId="36" borderId="0" applyNumberFormat="0" applyBorder="0" applyAlignment="0" applyProtection="0"/>
    <xf numFmtId="0" fontId="1" fillId="14" borderId="0" applyNumberFormat="0" applyBorder="0" applyAlignment="0" applyProtection="0"/>
    <xf numFmtId="0" fontId="1" fillId="36" borderId="0" applyNumberFormat="0" applyBorder="0" applyAlignment="0" applyProtection="0"/>
    <xf numFmtId="0" fontId="1" fillId="10" borderId="0" applyNumberFormat="0" applyBorder="0" applyAlignment="0" applyProtection="0"/>
    <xf numFmtId="0" fontId="49" fillId="34" borderId="22" applyNumberFormat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25" borderId="0" applyNumberFormat="0" applyBorder="0" applyAlignment="0" applyProtection="0"/>
    <xf numFmtId="0" fontId="1" fillId="30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23" borderId="0" applyNumberFormat="0" applyBorder="0" applyAlignment="0" applyProtection="0"/>
    <xf numFmtId="0" fontId="1" fillId="30" borderId="0" applyNumberFormat="0" applyBorder="0" applyAlignment="0" applyProtection="0"/>
    <xf numFmtId="0" fontId="44" fillId="91" borderId="0" applyNumberFormat="0" applyBorder="0" applyAlignment="0" applyProtection="0"/>
    <xf numFmtId="0" fontId="1" fillId="30" borderId="0" applyNumberFormat="0" applyBorder="0" applyAlignment="0" applyProtection="0"/>
    <xf numFmtId="0" fontId="44" fillId="91" borderId="0" applyNumberFormat="0" applyBorder="0" applyAlignment="0" applyProtection="0"/>
    <xf numFmtId="0" fontId="1" fillId="30" borderId="0" applyNumberFormat="0" applyBorder="0" applyAlignment="0" applyProtection="0"/>
    <xf numFmtId="0" fontId="1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0" borderId="0" applyNumberFormat="0" applyBorder="0" applyAlignment="0" applyProtection="0"/>
    <xf numFmtId="0" fontId="1" fillId="23" borderId="0" applyNumberFormat="0" applyBorder="0" applyAlignment="0" applyProtection="0"/>
    <xf numFmtId="0" fontId="1" fillId="30" borderId="0" applyNumberFormat="0" applyBorder="0" applyAlignment="0" applyProtection="0"/>
    <xf numFmtId="0" fontId="1" fillId="23" borderId="0" applyNumberFormat="0" applyBorder="0" applyAlignment="0" applyProtection="0"/>
    <xf numFmtId="0" fontId="1" fillId="30" borderId="0" applyNumberFormat="0" applyBorder="0" applyAlignment="0" applyProtection="0"/>
    <xf numFmtId="0" fontId="1" fillId="28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30" borderId="0" applyNumberFormat="0" applyBorder="0" applyAlignment="0" applyProtection="0"/>
    <xf numFmtId="0" fontId="1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4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30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30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0" fontId="44" fillId="69" borderId="0" applyNumberFormat="0" applyBorder="0" applyAlignment="0" applyProtection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77" fontId="7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1" fillId="10" borderId="0" applyNumberFormat="0" applyBorder="0" applyAlignment="0" applyProtection="0"/>
    <xf numFmtId="0" fontId="44" fillId="69" borderId="0" applyNumberFormat="0" applyBorder="0" applyAlignment="0" applyProtection="0"/>
    <xf numFmtId="0" fontId="1" fillId="23" borderId="0" applyNumberFormat="0" applyBorder="0" applyAlignment="0" applyProtection="0"/>
    <xf numFmtId="0" fontId="44" fillId="69" borderId="0" applyNumberFormat="0" applyBorder="0" applyAlignment="0" applyProtection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66" fillId="0" borderId="3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55" borderId="18" applyNumberFormat="0" applyFont="0" applyAlignment="0" applyProtection="0"/>
    <xf numFmtId="0" fontId="1" fillId="23" borderId="0" applyNumberFormat="0" applyBorder="0" applyAlignment="0" applyProtection="0"/>
    <xf numFmtId="0" fontId="44" fillId="55" borderId="18" applyNumberFormat="0" applyFont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25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25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5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1" fillId="10" borderId="0" applyNumberFormat="0" applyBorder="0" applyAlignment="0" applyProtection="0"/>
    <xf numFmtId="0" fontId="44" fillId="69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34" borderId="0" applyNumberFormat="0" applyBorder="0" applyAlignment="0" applyProtection="0"/>
    <xf numFmtId="43" fontId="44" fillId="0" borderId="0" applyFont="0" applyFill="0" applyBorder="0" applyAlignment="0" applyProtection="0"/>
    <xf numFmtId="0" fontId="44" fillId="69" borderId="0" applyNumberFormat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34" borderId="0" applyNumberFormat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10" borderId="0" applyNumberFormat="0" applyBorder="0" applyAlignment="0" applyProtection="0"/>
    <xf numFmtId="0" fontId="1" fillId="25" borderId="0" applyNumberFormat="0" applyBorder="0" applyAlignment="0" applyProtection="0"/>
    <xf numFmtId="43" fontId="44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5" borderId="0" applyNumberFormat="0" applyBorder="0" applyAlignment="0" applyProtection="0"/>
    <xf numFmtId="177" fontId="7" fillId="0" borderId="0" applyFont="0" applyFill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64" fillId="0" borderId="32" applyNumberFormat="0" applyFill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177" fontId="7" fillId="0" borderId="0" applyFont="0" applyFill="0" applyBorder="0" applyAlignment="0" applyProtection="0"/>
    <xf numFmtId="0" fontId="44" fillId="40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21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0" fontId="68" fillId="0" borderId="31" applyNumberFormat="0" applyFill="0" applyAlignment="0" applyProtection="0"/>
    <xf numFmtId="43" fontId="44" fillId="0" borderId="0" applyFont="0" applyFill="0" applyBorder="0" applyAlignment="0" applyProtection="0"/>
    <xf numFmtId="0" fontId="1" fillId="23" borderId="0" applyNumberFormat="0" applyBorder="0" applyAlignment="0" applyProtection="0"/>
    <xf numFmtId="0" fontId="68" fillId="0" borderId="31" applyNumberFormat="0" applyFill="0" applyAlignment="0" applyProtection="0"/>
    <xf numFmtId="0" fontId="1" fillId="23" borderId="0" applyNumberFormat="0" applyBorder="0" applyAlignment="0" applyProtection="0"/>
    <xf numFmtId="0" fontId="68" fillId="0" borderId="31" applyNumberFormat="0" applyFill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0" fontId="68" fillId="0" borderId="31" applyNumberFormat="0" applyFill="0" applyAlignment="0" applyProtection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68" fillId="0" borderId="31" applyNumberFormat="0" applyFill="0" applyAlignment="0" applyProtection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28" fillId="0" borderId="16" applyNumberFormat="0" applyFill="0" applyAlignment="0" applyProtection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5" borderId="0" applyNumberFormat="0" applyBorder="0" applyAlignment="0" applyProtection="0"/>
    <xf numFmtId="0" fontId="1" fillId="0" borderId="0"/>
    <xf numFmtId="0" fontId="68" fillId="0" borderId="31" applyNumberFormat="0" applyFill="0" applyAlignment="0" applyProtection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63" fillId="0" borderId="40" applyNumberFormat="0" applyFill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25" borderId="0" applyNumberFormat="0" applyBorder="0" applyAlignment="0" applyProtection="0"/>
    <xf numFmtId="0" fontId="1" fillId="0" borderId="0"/>
    <xf numFmtId="0" fontId="68" fillId="0" borderId="31" applyNumberFormat="0" applyFill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25" borderId="0" applyNumberFormat="0" applyBorder="0" applyAlignment="0" applyProtection="0"/>
    <xf numFmtId="0" fontId="1" fillId="0" borderId="0"/>
    <xf numFmtId="0" fontId="68" fillId="0" borderId="31" applyNumberFormat="0" applyFill="0" applyAlignment="0" applyProtection="0"/>
    <xf numFmtId="0" fontId="35" fillId="0" borderId="0">
      <alignment vertical="top"/>
    </xf>
    <xf numFmtId="0" fontId="1" fillId="23" borderId="0" applyNumberFormat="0" applyBorder="0" applyAlignment="0" applyProtection="0"/>
    <xf numFmtId="0" fontId="1" fillId="0" borderId="0"/>
    <xf numFmtId="0" fontId="63" fillId="0" borderId="40" applyNumberFormat="0" applyFill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44" fillId="60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1" fillId="10" borderId="0" applyNumberFormat="0" applyBorder="0" applyAlignment="0" applyProtection="0"/>
    <xf numFmtId="0" fontId="44" fillId="69" borderId="0" applyNumberFormat="0" applyBorder="0" applyAlignment="0" applyProtection="0"/>
    <xf numFmtId="0" fontId="12" fillId="0" borderId="0">
      <alignment vertical="top"/>
    </xf>
    <xf numFmtId="43" fontId="44" fillId="0" borderId="0" applyFont="0" applyFill="0" applyBorder="0" applyAlignment="0" applyProtection="0"/>
    <xf numFmtId="0" fontId="44" fillId="6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2" fillId="0" borderId="0">
      <alignment vertical="top"/>
    </xf>
    <xf numFmtId="43" fontId="44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2" fillId="0" borderId="0">
      <alignment vertical="top"/>
    </xf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2" fillId="0" borderId="0">
      <alignment vertical="top"/>
    </xf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2" fillId="0" borderId="0">
      <alignment vertical="top"/>
    </xf>
    <xf numFmtId="43" fontId="1" fillId="0" borderId="0" applyFont="0" applyFill="0" applyBorder="0" applyAlignment="0" applyProtection="0"/>
    <xf numFmtId="0" fontId="12" fillId="0" borderId="0">
      <alignment vertical="top"/>
    </xf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2" fillId="0" borderId="0">
      <alignment vertical="top"/>
    </xf>
    <xf numFmtId="43" fontId="1" fillId="0" borderId="0" applyFont="0" applyFill="0" applyBorder="0" applyAlignment="0" applyProtection="0"/>
    <xf numFmtId="0" fontId="35" fillId="0" borderId="0">
      <alignment vertical="top"/>
    </xf>
    <xf numFmtId="0" fontId="1" fillId="0" borderId="0"/>
    <xf numFmtId="0" fontId="1" fillId="23" borderId="0" applyNumberFormat="0" applyBorder="0" applyAlignment="0" applyProtection="0"/>
    <xf numFmtId="0" fontId="1" fillId="2" borderId="0" applyNumberFormat="0" applyBorder="0" applyAlignment="0" applyProtection="0"/>
    <xf numFmtId="0" fontId="1" fillId="27" borderId="0" applyNumberFormat="0" applyBorder="0" applyAlignment="0" applyProtection="0"/>
    <xf numFmtId="0" fontId="1" fillId="25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2" fillId="0" borderId="0">
      <alignment vertical="top"/>
    </xf>
    <xf numFmtId="0" fontId="1" fillId="0" borderId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44" fillId="60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44" fillId="69" borderId="0" applyNumberFormat="0" applyBorder="0" applyAlignment="0" applyProtection="0"/>
    <xf numFmtId="0" fontId="1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1" borderId="0" applyNumberFormat="0" applyBorder="0" applyAlignment="0" applyProtection="0"/>
    <xf numFmtId="0" fontId="1" fillId="0" borderId="0"/>
    <xf numFmtId="0" fontId="44" fillId="6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1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5" borderId="0" applyNumberFormat="0" applyBorder="0" applyAlignment="0" applyProtection="0"/>
    <xf numFmtId="0" fontId="1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1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34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34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34" borderId="0" applyNumberFormat="0" applyBorder="0" applyAlignment="0" applyProtection="0"/>
    <xf numFmtId="0" fontId="1" fillId="23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43" fontId="44" fillId="0" borderId="0" applyFont="0" applyFill="0" applyBorder="0" applyAlignment="0" applyProtection="0"/>
    <xf numFmtId="0" fontId="1" fillId="30" borderId="0" applyNumberFormat="0" applyBorder="0" applyAlignment="0" applyProtection="0"/>
    <xf numFmtId="0" fontId="17" fillId="45" borderId="0" applyNumberFormat="0" applyBorder="0" applyAlignment="0" applyProtection="0"/>
    <xf numFmtId="0" fontId="1" fillId="34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7" fillId="45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34" borderId="0" applyNumberFormat="0" applyBorder="0" applyAlignment="0" applyProtection="0"/>
    <xf numFmtId="0" fontId="1" fillId="25" borderId="0" applyNumberFormat="0" applyBorder="0" applyAlignment="0" applyProtection="0"/>
    <xf numFmtId="0" fontId="44" fillId="34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34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34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34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44" fillId="69" borderId="0" applyNumberFormat="0" applyBorder="0" applyAlignment="0" applyProtection="0"/>
    <xf numFmtId="0" fontId="44" fillId="69" borderId="0" applyNumberFormat="0" applyBorder="0" applyAlignment="0" applyProtection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46" fillId="9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0" fontId="1" fillId="23" borderId="0" applyNumberFormat="0" applyBorder="0" applyAlignment="0" applyProtection="0"/>
    <xf numFmtId="0" fontId="1" fillId="0" borderId="0"/>
    <xf numFmtId="0" fontId="47" fillId="20" borderId="22" applyNumberFormat="0" applyAlignment="0" applyProtection="0"/>
    <xf numFmtId="0" fontId="1" fillId="23" borderId="0" applyNumberFormat="0" applyBorder="0" applyAlignment="0" applyProtection="0"/>
    <xf numFmtId="0" fontId="1" fillId="0" borderId="0"/>
    <xf numFmtId="0" fontId="47" fillId="20" borderId="22" applyNumberFormat="0" applyAlignment="0" applyProtection="0"/>
    <xf numFmtId="0" fontId="1" fillId="23" borderId="0" applyNumberFormat="0" applyBorder="0" applyAlignment="0" applyProtection="0"/>
    <xf numFmtId="0" fontId="47" fillId="20" borderId="22" applyNumberFormat="0" applyAlignment="0" applyProtection="0"/>
    <xf numFmtId="0" fontId="1" fillId="23" borderId="0" applyNumberFormat="0" applyBorder="0" applyAlignment="0" applyProtection="0"/>
    <xf numFmtId="0" fontId="47" fillId="20" borderId="22" applyNumberFormat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44" fillId="79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47" fillId="28" borderId="22" applyNumberFormat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47" fillId="28" borderId="22" applyNumberFormat="0" applyAlignment="0" applyProtection="0"/>
    <xf numFmtId="0" fontId="47" fillId="20" borderId="22" applyNumberFormat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44" fillId="51" borderId="0" applyNumberFormat="0" applyBorder="0" applyAlignment="0" applyProtection="0"/>
    <xf numFmtId="0" fontId="1" fillId="21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7" fillId="21" borderId="28" applyNumberFormat="0" applyFont="0" applyAlignment="0" applyProtection="0"/>
    <xf numFmtId="0" fontId="1" fillId="21" borderId="0" applyNumberFormat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47" fillId="20" borderId="22" applyNumberFormat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23" borderId="0" applyNumberFormat="0" applyBorder="0" applyAlignment="0" applyProtection="0"/>
    <xf numFmtId="0" fontId="44" fillId="51" borderId="0" applyNumberFormat="0" applyBorder="0" applyAlignment="0" applyProtection="0"/>
    <xf numFmtId="0" fontId="1" fillId="21" borderId="0" applyNumberFormat="0" applyBorder="0" applyAlignment="0" applyProtection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7" fillId="21" borderId="28" applyNumberFormat="0" applyFont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35" fillId="0" borderId="0">
      <alignment vertical="top"/>
    </xf>
    <xf numFmtId="0" fontId="1" fillId="21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10" borderId="0" applyNumberFormat="0" applyBorder="0" applyAlignment="0" applyProtection="0"/>
    <xf numFmtId="0" fontId="1" fillId="25" borderId="0" applyNumberFormat="0" applyBorder="0" applyAlignment="0" applyProtection="0"/>
    <xf numFmtId="0" fontId="47" fillId="28" borderId="22" applyNumberFormat="0" applyAlignment="0" applyProtection="0"/>
    <xf numFmtId="0" fontId="1" fillId="26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26" borderId="0" applyNumberFormat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44" fillId="69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44" fillId="30" borderId="0" applyNumberFormat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44" fillId="34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44" fillId="40" borderId="0" applyNumberFormat="0" applyBorder="0" applyAlignment="0" applyProtection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44" fillId="40" borderId="0" applyNumberFormat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43" fontId="44" fillId="0" borderId="0" applyFont="0" applyFill="0" applyBorder="0" applyAlignment="0" applyProtection="0"/>
    <xf numFmtId="0" fontId="44" fillId="34" borderId="0" applyNumberFormat="0" applyBorder="0" applyAlignment="0" applyProtection="0"/>
    <xf numFmtId="0" fontId="1" fillId="23" borderId="0" applyNumberFormat="0" applyBorder="0" applyAlignment="0" applyProtection="0"/>
    <xf numFmtId="173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44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44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1" borderId="0" applyNumberFormat="0" applyBorder="0" applyAlignment="0" applyProtection="0"/>
    <xf numFmtId="0" fontId="44" fillId="40" borderId="0" applyNumberFormat="0" applyBorder="0" applyAlignment="0" applyProtection="0"/>
    <xf numFmtId="43" fontId="44" fillId="0" borderId="0" applyFont="0" applyFill="0" applyBorder="0" applyAlignment="0" applyProtection="0"/>
    <xf numFmtId="0" fontId="44" fillId="34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34" borderId="0" applyNumberFormat="0" applyBorder="0" applyAlignment="0" applyProtection="0"/>
    <xf numFmtId="0" fontId="44" fillId="16" borderId="0" applyNumberFormat="0" applyBorder="0" applyAlignment="0" applyProtection="0"/>
    <xf numFmtId="0" fontId="1" fillId="23" borderId="0" applyNumberFormat="0" applyBorder="0" applyAlignment="0" applyProtection="0"/>
    <xf numFmtId="0" fontId="1" fillId="34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44" fillId="54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44" fillId="54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44" fillId="54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1" borderId="0" applyNumberFormat="0" applyBorder="0" applyAlignment="0" applyProtection="0"/>
    <xf numFmtId="43" fontId="44" fillId="0" borderId="0" applyFont="0" applyFill="0" applyBorder="0" applyAlignment="0" applyProtection="0"/>
    <xf numFmtId="0" fontId="44" fillId="34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38" borderId="0" applyNumberFormat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44" fillId="34" borderId="0" applyNumberFormat="0" applyBorder="0" applyAlignment="0" applyProtection="0"/>
    <xf numFmtId="43" fontId="9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3" borderId="0" applyNumberFormat="0" applyBorder="0" applyAlignment="0" applyProtection="0"/>
    <xf numFmtId="177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3" borderId="0" applyNumberFormat="0" applyBorder="0" applyAlignment="0" applyProtection="0"/>
    <xf numFmtId="0" fontId="47" fillId="28" borderId="22" applyNumberFormat="0" applyAlignment="0" applyProtection="0"/>
    <xf numFmtId="0" fontId="1" fillId="26" borderId="0" applyNumberFormat="0" applyBorder="0" applyAlignment="0" applyProtection="0"/>
    <xf numFmtId="0" fontId="1" fillId="21" borderId="0" applyNumberFormat="0" applyBorder="0" applyAlignment="0" applyProtection="0"/>
    <xf numFmtId="0" fontId="1" fillId="0" borderId="0"/>
    <xf numFmtId="0" fontId="7" fillId="21" borderId="28" applyNumberFormat="0" applyFont="0" applyAlignment="0" applyProtection="0"/>
    <xf numFmtId="0" fontId="1" fillId="21" borderId="0" applyNumberFormat="0" applyBorder="0" applyAlignment="0" applyProtection="0"/>
    <xf numFmtId="0" fontId="44" fillId="21" borderId="0" applyNumberFormat="0" applyBorder="0" applyAlignment="0" applyProtection="0"/>
    <xf numFmtId="0" fontId="44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1" fillId="0" borderId="0"/>
    <xf numFmtId="0" fontId="1" fillId="0" borderId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49" fillId="34" borderId="22" applyNumberFormat="0" applyAlignment="0" applyProtection="0"/>
    <xf numFmtId="0" fontId="1" fillId="36" borderId="0" applyNumberFormat="0" applyBorder="0" applyAlignment="0" applyProtection="0"/>
    <xf numFmtId="0" fontId="49" fillId="34" borderId="22" applyNumberFormat="0" applyAlignment="0" applyProtection="0"/>
    <xf numFmtId="0" fontId="1" fillId="36" borderId="0" applyNumberFormat="0" applyBorder="0" applyAlignment="0" applyProtection="0"/>
    <xf numFmtId="0" fontId="49" fillId="34" borderId="22" applyNumberFormat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49" fillId="34" borderId="22" applyNumberFormat="0" applyAlignment="0" applyProtection="0"/>
    <xf numFmtId="0" fontId="1" fillId="43" borderId="0" applyNumberFormat="0" applyBorder="0" applyAlignment="0" applyProtection="0"/>
    <xf numFmtId="0" fontId="1" fillId="21" borderId="0" applyNumberFormat="0" applyBorder="0" applyAlignment="0" applyProtection="0"/>
    <xf numFmtId="0" fontId="44" fillId="21" borderId="0" applyNumberFormat="0" applyBorder="0" applyAlignment="0" applyProtection="0"/>
    <xf numFmtId="0" fontId="1" fillId="43" borderId="0" applyNumberFormat="0" applyBorder="0" applyAlignment="0" applyProtection="0"/>
    <xf numFmtId="0" fontId="1" fillId="21" borderId="0" applyNumberFormat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0" fontId="1" fillId="43" borderId="0" applyNumberFormat="0" applyBorder="0" applyAlignment="0" applyProtection="0"/>
    <xf numFmtId="0" fontId="1" fillId="21" borderId="0" applyNumberFormat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43" fontId="44" fillId="0" borderId="0" applyFont="0" applyFill="0" applyBorder="0" applyAlignment="0" applyProtection="0"/>
    <xf numFmtId="0" fontId="1" fillId="43" borderId="0" applyNumberFormat="0" applyBorder="0" applyAlignment="0" applyProtection="0"/>
    <xf numFmtId="0" fontId="1" fillId="21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21" borderId="0" applyNumberFormat="0" applyBorder="0" applyAlignment="0" applyProtection="0"/>
    <xf numFmtId="0" fontId="49" fillId="34" borderId="22" applyNumberFormat="0" applyAlignment="0" applyProtection="0"/>
    <xf numFmtId="0" fontId="1" fillId="34" borderId="0" applyNumberFormat="0" applyBorder="0" applyAlignment="0" applyProtection="0"/>
    <xf numFmtId="0" fontId="1" fillId="21" borderId="0" applyNumberFormat="0" applyBorder="0" applyAlignment="0" applyProtection="0"/>
    <xf numFmtId="0" fontId="49" fillId="34" borderId="22" applyNumberFormat="0" applyAlignment="0" applyProtection="0"/>
    <xf numFmtId="0" fontId="1" fillId="21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49" fillId="34" borderId="22" applyNumberFormat="0" applyAlignment="0" applyProtection="0"/>
    <xf numFmtId="0" fontId="1" fillId="21" borderId="0" applyNumberFormat="0" applyBorder="0" applyAlignment="0" applyProtection="0"/>
    <xf numFmtId="0" fontId="1" fillId="37" borderId="0" applyNumberFormat="0" applyBorder="0" applyAlignment="0" applyProtection="0"/>
    <xf numFmtId="0" fontId="1" fillId="21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49" fillId="34" borderId="22" applyNumberFormat="0" applyAlignment="0" applyProtection="0"/>
    <xf numFmtId="0" fontId="1" fillId="21" borderId="0" applyNumberFormat="0" applyBorder="0" applyAlignment="0" applyProtection="0"/>
    <xf numFmtId="0" fontId="49" fillId="34" borderId="22" applyNumberFormat="0" applyAlignment="0" applyProtection="0"/>
    <xf numFmtId="0" fontId="1" fillId="21" borderId="0" applyNumberFormat="0" applyBorder="0" applyAlignment="0" applyProtection="0"/>
    <xf numFmtId="0" fontId="1" fillId="27" borderId="0" applyNumberFormat="0" applyBorder="0" applyAlignment="0" applyProtection="0"/>
    <xf numFmtId="0" fontId="49" fillId="34" borderId="22" applyNumberFormat="0" applyAlignment="0" applyProtection="0"/>
    <xf numFmtId="0" fontId="1" fillId="21" borderId="0" applyNumberFormat="0" applyBorder="0" applyAlignment="0" applyProtection="0"/>
    <xf numFmtId="0" fontId="1" fillId="27" borderId="0" applyNumberFormat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12" fillId="0" borderId="0">
      <alignment vertical="top"/>
    </xf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2" fillId="0" borderId="0">
      <alignment vertical="top"/>
    </xf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49" fillId="34" borderId="22" applyNumberFormat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10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10" borderId="0" applyNumberFormat="0" applyBorder="0" applyAlignment="0" applyProtection="0"/>
    <xf numFmtId="0" fontId="1" fillId="36" borderId="0" applyNumberFormat="0" applyBorder="0" applyAlignment="0" applyProtection="0"/>
    <xf numFmtId="0" fontId="1" fillId="10" borderId="0" applyNumberFormat="0" applyBorder="0" applyAlignment="0" applyProtection="0"/>
    <xf numFmtId="0" fontId="1" fillId="27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43" fontId="74" fillId="0" borderId="0" applyFont="0" applyFill="0" applyBorder="0" applyAlignment="0" applyProtection="0"/>
    <xf numFmtId="0" fontId="1" fillId="21" borderId="0" applyNumberFormat="0" applyBorder="0" applyAlignment="0" applyProtection="0"/>
    <xf numFmtId="43" fontId="74" fillId="0" borderId="0" applyFont="0" applyFill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38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38" borderId="0" applyNumberFormat="0" applyBorder="0" applyAlignment="0" applyProtection="0"/>
    <xf numFmtId="0" fontId="1" fillId="25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35" fillId="0" borderId="0">
      <alignment vertical="top"/>
    </xf>
    <xf numFmtId="0" fontId="1" fillId="0" borderId="0"/>
    <xf numFmtId="0" fontId="1" fillId="0" borderId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1" borderId="0" applyNumberFormat="0" applyBorder="0" applyAlignment="0" applyProtection="0"/>
    <xf numFmtId="0" fontId="1" fillId="38" borderId="0" applyNumberFormat="0" applyBorder="0" applyAlignment="0" applyProtection="0"/>
    <xf numFmtId="0" fontId="12" fillId="0" borderId="0">
      <alignment vertical="top"/>
    </xf>
    <xf numFmtId="0" fontId="1" fillId="0" borderId="0"/>
    <xf numFmtId="0" fontId="1" fillId="0" borderId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1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1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1" borderId="0" applyNumberFormat="0" applyBorder="0" applyAlignment="0" applyProtection="0"/>
    <xf numFmtId="0" fontId="1" fillId="38" borderId="0" applyNumberFormat="0" applyBorder="0" applyAlignment="0" applyProtection="0"/>
    <xf numFmtId="0" fontId="1" fillId="21" borderId="0" applyNumberFormat="0" applyBorder="0" applyAlignment="0" applyProtection="0"/>
    <xf numFmtId="0" fontId="1" fillId="38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43" fontId="44" fillId="0" borderId="0" applyFont="0" applyFill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21" borderId="0" applyNumberFormat="0" applyBorder="0" applyAlignment="0" applyProtection="0"/>
    <xf numFmtId="0" fontId="12" fillId="0" borderId="0">
      <alignment vertical="top"/>
    </xf>
    <xf numFmtId="0" fontId="1" fillId="10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25" borderId="0" applyNumberFormat="0" applyBorder="0" applyAlignment="0" applyProtection="0"/>
    <xf numFmtId="0" fontId="1" fillId="0" borderId="0"/>
    <xf numFmtId="0" fontId="1" fillId="36" borderId="0" applyNumberFormat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0" fontId="1" fillId="35" borderId="0" applyNumberFormat="0" applyBorder="0" applyAlignment="0" applyProtection="0"/>
    <xf numFmtId="0" fontId="1" fillId="0" borderId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27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38" borderId="0" applyNumberFormat="0" applyBorder="0" applyAlignment="0" applyProtection="0"/>
    <xf numFmtId="0" fontId="1" fillId="25" borderId="0" applyNumberFormat="0" applyBorder="0" applyAlignment="0" applyProtection="0"/>
    <xf numFmtId="0" fontId="1" fillId="21" borderId="0" applyNumberFormat="0" applyBorder="0" applyAlignment="0" applyProtection="0"/>
    <xf numFmtId="0" fontId="1" fillId="38" borderId="0" applyNumberFormat="0" applyBorder="0" applyAlignment="0" applyProtection="0"/>
    <xf numFmtId="0" fontId="12" fillId="0" borderId="0">
      <alignment vertical="top"/>
    </xf>
    <xf numFmtId="0" fontId="1" fillId="10" borderId="0" applyNumberFormat="0" applyBorder="0" applyAlignment="0" applyProtection="0"/>
    <xf numFmtId="0" fontId="1" fillId="25" borderId="0" applyNumberFormat="0" applyBorder="0" applyAlignment="0" applyProtection="0"/>
    <xf numFmtId="0" fontId="1" fillId="21" borderId="0" applyNumberFormat="0" applyBorder="0" applyAlignment="0" applyProtection="0"/>
    <xf numFmtId="0" fontId="1" fillId="38" borderId="0" applyNumberFormat="0" applyBorder="0" applyAlignment="0" applyProtection="0"/>
    <xf numFmtId="0" fontId="1" fillId="21" borderId="0" applyNumberFormat="0" applyBorder="0" applyAlignment="0" applyProtection="0"/>
    <xf numFmtId="0" fontId="1" fillId="38" borderId="0" applyNumberFormat="0" applyBorder="0" applyAlignment="0" applyProtection="0"/>
    <xf numFmtId="0" fontId="1" fillId="21" borderId="0" applyNumberFormat="0" applyBorder="0" applyAlignment="0" applyProtection="0"/>
    <xf numFmtId="0" fontId="1" fillId="38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25" borderId="0" applyNumberFormat="0" applyBorder="0" applyAlignment="0" applyProtection="0"/>
    <xf numFmtId="0" fontId="1" fillId="36" borderId="0" applyNumberFormat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25" borderId="0" applyNumberFormat="0" applyBorder="0" applyAlignment="0" applyProtection="0"/>
    <xf numFmtId="9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10" borderId="0" applyNumberFormat="0" applyBorder="0" applyAlignment="0" applyProtection="0"/>
    <xf numFmtId="0" fontId="1" fillId="25" borderId="0" applyNumberFormat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9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14" borderId="0" applyNumberFormat="0" applyBorder="0" applyAlignment="0" applyProtection="0"/>
    <xf numFmtId="0" fontId="1" fillId="38" borderId="0" applyNumberFormat="0" applyBorder="0" applyAlignment="0" applyProtection="0"/>
    <xf numFmtId="43" fontId="4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47" fillId="28" borderId="22" applyNumberFormat="0" applyAlignment="0" applyProtection="0"/>
    <xf numFmtId="0" fontId="1" fillId="26" borderId="0" applyNumberFormat="0" applyBorder="0" applyAlignment="0" applyProtection="0"/>
    <xf numFmtId="0" fontId="1" fillId="21" borderId="0" applyNumberFormat="0" applyBorder="0" applyAlignment="0" applyProtection="0"/>
    <xf numFmtId="0" fontId="1" fillId="0" borderId="0"/>
    <xf numFmtId="0" fontId="12" fillId="0" borderId="0">
      <alignment vertical="top"/>
    </xf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7" fillId="21" borderId="28" applyNumberFormat="0" applyFont="0" applyAlignment="0" applyProtection="0"/>
    <xf numFmtId="0" fontId="1" fillId="2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" borderId="0" applyNumberFormat="0" applyBorder="0" applyAlignment="0" applyProtection="0"/>
    <xf numFmtId="0" fontId="1" fillId="38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44" fillId="39" borderId="0" applyNumberFormat="0" applyBorder="0" applyAlignment="0" applyProtection="0"/>
    <xf numFmtId="0" fontId="1" fillId="38" borderId="0" applyNumberFormat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44" fillId="39" borderId="0" applyNumberFormat="0" applyBorder="0" applyAlignment="0" applyProtection="0"/>
    <xf numFmtId="0" fontId="1" fillId="38" borderId="0" applyNumberFormat="0" applyBorder="0" applyAlignment="0" applyProtection="0"/>
    <xf numFmtId="0" fontId="1" fillId="21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0" fontId="1" fillId="37" borderId="0" applyNumberFormat="0" applyBorder="0" applyAlignment="0" applyProtection="0"/>
    <xf numFmtId="0" fontId="1" fillId="21" borderId="0" applyNumberFormat="0" applyBorder="0" applyAlignment="0" applyProtection="0"/>
    <xf numFmtId="0" fontId="1" fillId="37" borderId="0" applyNumberFormat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38" borderId="0" applyNumberFormat="0" applyBorder="0" applyAlignment="0" applyProtection="0"/>
    <xf numFmtId="0" fontId="1" fillId="21" borderId="0" applyNumberFormat="0" applyBorder="0" applyAlignment="0" applyProtection="0"/>
    <xf numFmtId="0" fontId="1" fillId="38" borderId="0" applyNumberFormat="0" applyBorder="0" applyAlignment="0" applyProtection="0"/>
    <xf numFmtId="0" fontId="1" fillId="21" borderId="0" applyNumberFormat="0" applyBorder="0" applyAlignment="0" applyProtection="0"/>
    <xf numFmtId="0" fontId="1" fillId="26" borderId="0" applyNumberFormat="0" applyBorder="0" applyAlignment="0" applyProtection="0"/>
    <xf numFmtId="0" fontId="1" fillId="38" borderId="0" applyNumberFormat="0" applyBorder="0" applyAlignment="0" applyProtection="0"/>
    <xf numFmtId="0" fontId="1" fillId="2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5" borderId="0" applyNumberFormat="0" applyBorder="0" applyAlignment="0" applyProtection="0"/>
    <xf numFmtId="0" fontId="1" fillId="36" borderId="0" applyNumberFormat="0" applyBorder="0" applyAlignment="0" applyProtection="0"/>
    <xf numFmtId="0" fontId="1" fillId="25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43" fontId="4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64" fillId="20" borderId="20" applyNumberFormat="0" applyAlignment="0" applyProtection="0"/>
    <xf numFmtId="0" fontId="1" fillId="0" borderId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172" fontId="44" fillId="0" borderId="0" applyFill="0" applyBorder="0" applyAlignment="0" applyProtection="0"/>
    <xf numFmtId="0" fontId="1" fillId="25" borderId="0" applyNumberFormat="0" applyBorder="0" applyAlignment="0" applyProtection="0"/>
    <xf numFmtId="0" fontId="64" fillId="20" borderId="20" applyNumberFormat="0" applyAlignment="0" applyProtection="0"/>
    <xf numFmtId="0" fontId="1" fillId="21" borderId="0" applyNumberFormat="0" applyBorder="0" applyAlignment="0" applyProtection="0"/>
    <xf numFmtId="0" fontId="1" fillId="38" borderId="0" applyNumberFormat="0" applyBorder="0" applyAlignment="0" applyProtection="0"/>
    <xf numFmtId="0" fontId="1" fillId="21" borderId="0" applyNumberFormat="0" applyBorder="0" applyAlignment="0" applyProtection="0"/>
    <xf numFmtId="0" fontId="1" fillId="38" borderId="0" applyNumberFormat="0" applyBorder="0" applyAlignment="0" applyProtection="0"/>
    <xf numFmtId="0" fontId="1" fillId="21" borderId="0" applyNumberFormat="0" applyBorder="0" applyAlignment="0" applyProtection="0"/>
    <xf numFmtId="0" fontId="1" fillId="38" borderId="0" applyNumberFormat="0" applyBorder="0" applyAlignment="0" applyProtection="0"/>
    <xf numFmtId="0" fontId="1" fillId="21" borderId="0" applyNumberFormat="0" applyBorder="0" applyAlignment="0" applyProtection="0"/>
    <xf numFmtId="0" fontId="1" fillId="38" borderId="0" applyNumberFormat="0" applyBorder="0" applyAlignment="0" applyProtection="0"/>
    <xf numFmtId="0" fontId="1" fillId="21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43" fontId="44" fillId="0" borderId="0" applyFont="0" applyFill="0" applyBorder="0" applyAlignment="0" applyProtection="0"/>
    <xf numFmtId="0" fontId="1" fillId="27" borderId="0" applyNumberFormat="0" applyBorder="0" applyAlignment="0" applyProtection="0"/>
    <xf numFmtId="9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64" fillId="0" borderId="32" applyNumberFormat="0" applyFill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38" borderId="0" applyNumberFormat="0" applyBorder="0" applyAlignment="0" applyProtection="0"/>
    <xf numFmtId="0" fontId="1" fillId="21" borderId="0" applyNumberFormat="0" applyBorder="0" applyAlignment="0" applyProtection="0"/>
    <xf numFmtId="0" fontId="1" fillId="38" borderId="0" applyNumberFormat="0" applyBorder="0" applyAlignment="0" applyProtection="0"/>
    <xf numFmtId="0" fontId="1" fillId="21" borderId="0" applyNumberFormat="0" applyBorder="0" applyAlignment="0" applyProtection="0"/>
    <xf numFmtId="0" fontId="1" fillId="38" borderId="0" applyNumberFormat="0" applyBorder="0" applyAlignment="0" applyProtection="0"/>
    <xf numFmtId="0" fontId="1" fillId="21" borderId="0" applyNumberFormat="0" applyBorder="0" applyAlignment="0" applyProtection="0"/>
    <xf numFmtId="0" fontId="1" fillId="38" borderId="0" applyNumberFormat="0" applyBorder="0" applyAlignment="0" applyProtection="0"/>
    <xf numFmtId="0" fontId="1" fillId="21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9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43" fontId="44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34" borderId="0" applyNumberFormat="0" applyBorder="0" applyAlignment="0" applyProtection="0"/>
    <xf numFmtId="0" fontId="1" fillId="21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34" borderId="0" applyNumberFormat="0" applyBorder="0" applyAlignment="0" applyProtection="0"/>
    <xf numFmtId="0" fontId="1" fillId="21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34" borderId="0" applyNumberFormat="0" applyBorder="0" applyAlignment="0" applyProtection="0"/>
    <xf numFmtId="0" fontId="1" fillId="21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34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9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14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6" fillId="67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43" fontId="44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0" fontId="1" fillId="25" borderId="0" applyNumberFormat="0" applyBorder="0" applyAlignment="0" applyProtection="0"/>
    <xf numFmtId="0" fontId="1" fillId="0" borderId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7" fillId="0" borderId="0"/>
    <xf numFmtId="0" fontId="7" fillId="21" borderId="28" applyNumberFormat="0" applyFont="0" applyAlignment="0" applyProtection="0"/>
    <xf numFmtId="0" fontId="1" fillId="25" borderId="0" applyNumberFormat="0" applyBorder="0" applyAlignment="0" applyProtection="0"/>
    <xf numFmtId="0" fontId="1" fillId="36" borderId="0" applyNumberFormat="0" applyBorder="0" applyAlignment="0" applyProtection="0"/>
    <xf numFmtId="0" fontId="7" fillId="0" borderId="0"/>
    <xf numFmtId="0" fontId="7" fillId="21" borderId="28" applyNumberFormat="0" applyFont="0" applyAlignment="0" applyProtection="0"/>
    <xf numFmtId="0" fontId="1" fillId="25" borderId="0" applyNumberFormat="0" applyBorder="0" applyAlignment="0" applyProtection="0"/>
    <xf numFmtId="0" fontId="1" fillId="36" borderId="0" applyNumberFormat="0" applyBorder="0" applyAlignment="0" applyProtection="0"/>
    <xf numFmtId="0" fontId="1" fillId="38" borderId="0" applyNumberFormat="0" applyBorder="0" applyAlignment="0" applyProtection="0"/>
    <xf numFmtId="43" fontId="44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36" borderId="0" applyNumberFormat="0" applyBorder="0" applyAlignment="0" applyProtection="0"/>
    <xf numFmtId="0" fontId="1" fillId="0" borderId="0"/>
    <xf numFmtId="0" fontId="46" fillId="33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36" borderId="0" applyNumberFormat="0" applyBorder="0" applyAlignment="0" applyProtection="0"/>
    <xf numFmtId="0" fontId="49" fillId="34" borderId="22" applyNumberFormat="0" applyAlignment="0" applyProtection="0"/>
    <xf numFmtId="0" fontId="17" fillId="59" borderId="0" applyNumberFormat="0" applyBorder="0" applyAlignment="0" applyProtection="0"/>
    <xf numFmtId="0" fontId="1" fillId="0" borderId="0"/>
    <xf numFmtId="0" fontId="17" fillId="57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1" fillId="0" borderId="0"/>
    <xf numFmtId="0" fontId="1" fillId="21" borderId="0" applyNumberFormat="0" applyBorder="0" applyAlignment="0" applyProtection="0"/>
    <xf numFmtId="0" fontId="1" fillId="0" borderId="0"/>
    <xf numFmtId="0" fontId="46" fillId="77" borderId="0" applyNumberFormat="0" applyBorder="0" applyAlignment="0" applyProtection="0"/>
    <xf numFmtId="0" fontId="1" fillId="21" borderId="0" applyNumberFormat="0" applyBorder="0" applyAlignment="0" applyProtection="0"/>
    <xf numFmtId="0" fontId="1" fillId="0" borderId="0"/>
    <xf numFmtId="0" fontId="53" fillId="78" borderId="0"/>
    <xf numFmtId="0" fontId="1" fillId="27" borderId="0" applyNumberFormat="0" applyBorder="0" applyAlignment="0" applyProtection="0"/>
    <xf numFmtId="0" fontId="1" fillId="21" borderId="0" applyNumberFormat="0" applyBorder="0" applyAlignment="0" applyProtection="0"/>
    <xf numFmtId="0" fontId="44" fillId="50" borderId="0" applyNumberFormat="0" applyBorder="0" applyAlignment="0" applyProtection="0"/>
    <xf numFmtId="0" fontId="1" fillId="21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1" fillId="36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43" fontId="44" fillId="0" borderId="0" applyFont="0" applyFill="0" applyBorder="0" applyAlignment="0" applyProtection="0"/>
    <xf numFmtId="0" fontId="1" fillId="21" borderId="0" applyNumberFormat="0" applyBorder="0" applyAlignment="0" applyProtection="0"/>
    <xf numFmtId="43" fontId="44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46" fillId="24" borderId="0" applyNumberFormat="0" applyBorder="0" applyAlignment="0" applyProtection="0"/>
    <xf numFmtId="0" fontId="1" fillId="21" borderId="0" applyNumberFormat="0" applyBorder="0" applyAlignment="0" applyProtection="0"/>
    <xf numFmtId="0" fontId="17" fillId="74" borderId="0" applyNumberFormat="0" applyBorder="0" applyAlignment="0" applyProtection="0"/>
    <xf numFmtId="0" fontId="1" fillId="21" borderId="0" applyNumberFormat="0" applyBorder="0" applyAlignment="0" applyProtection="0"/>
    <xf numFmtId="0" fontId="17" fillId="81" borderId="0" applyNumberFormat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2" borderId="0" applyNumberFormat="0" applyBorder="0" applyAlignment="0" applyProtection="0"/>
    <xf numFmtId="0" fontId="1" fillId="21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2" borderId="0" applyNumberFormat="0" applyBorder="0" applyAlignment="0" applyProtection="0"/>
    <xf numFmtId="0" fontId="1" fillId="21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1" fillId="38" borderId="0" applyNumberFormat="0" applyBorder="0" applyAlignment="0" applyProtection="0"/>
    <xf numFmtId="0" fontId="1" fillId="36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43" fontId="44" fillId="0" borderId="0" applyFont="0" applyFill="0" applyBorder="0" applyAlignment="0" applyProtection="0"/>
    <xf numFmtId="0" fontId="1" fillId="21" borderId="0" applyNumberFormat="0" applyBorder="0" applyAlignment="0" applyProtection="0"/>
    <xf numFmtId="0" fontId="1" fillId="38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" borderId="0" applyNumberFormat="0" applyBorder="0" applyAlignment="0" applyProtection="0"/>
    <xf numFmtId="0" fontId="1" fillId="36" borderId="0" applyNumberFormat="0" applyBorder="0" applyAlignment="0" applyProtection="0"/>
    <xf numFmtId="0" fontId="1" fillId="2" borderId="0" applyNumberFormat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36" borderId="0" applyNumberFormat="0" applyBorder="0" applyAlignment="0" applyProtection="0"/>
    <xf numFmtId="0" fontId="1" fillId="0" borderId="0"/>
    <xf numFmtId="0" fontId="1" fillId="36" borderId="0" applyNumberFormat="0" applyBorder="0" applyAlignment="0" applyProtection="0"/>
    <xf numFmtId="43" fontId="44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0" fontId="1" fillId="25" borderId="0" applyNumberFormat="0" applyBorder="0" applyAlignment="0" applyProtection="0"/>
    <xf numFmtId="0" fontId="1" fillId="36" borderId="0" applyNumberFormat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0" fontId="1" fillId="34" borderId="0" applyNumberFormat="0" applyBorder="0" applyAlignment="0" applyProtection="0"/>
    <xf numFmtId="0" fontId="1" fillId="2" borderId="0" applyNumberFormat="0" applyBorder="0" applyAlignment="0" applyProtection="0"/>
    <xf numFmtId="0" fontId="1" fillId="36" borderId="0" applyNumberFormat="0" applyBorder="0" applyAlignment="0" applyProtection="0"/>
    <xf numFmtId="0" fontId="1" fillId="34" borderId="0" applyNumberFormat="0" applyBorder="0" applyAlignment="0" applyProtection="0"/>
    <xf numFmtId="0" fontId="1" fillId="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38" borderId="0" applyNumberFormat="0" applyBorder="0" applyAlignment="0" applyProtection="0"/>
    <xf numFmtId="0" fontId="1" fillId="21" borderId="0" applyNumberFormat="0" applyBorder="0" applyAlignment="0" applyProtection="0"/>
    <xf numFmtId="0" fontId="1" fillId="38" borderId="0" applyNumberFormat="0" applyBorder="0" applyAlignment="0" applyProtection="0"/>
    <xf numFmtId="0" fontId="1" fillId="21" borderId="0" applyNumberFormat="0" applyBorder="0" applyAlignment="0" applyProtection="0"/>
    <xf numFmtId="0" fontId="1" fillId="38" borderId="0" applyNumberFormat="0" applyBorder="0" applyAlignment="0" applyProtection="0"/>
    <xf numFmtId="0" fontId="1" fillId="21" borderId="0" applyNumberFormat="0" applyBorder="0" applyAlignment="0" applyProtection="0"/>
    <xf numFmtId="0" fontId="1" fillId="38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47" fillId="28" borderId="22" applyNumberFormat="0" applyAlignment="0" applyProtection="0"/>
    <xf numFmtId="9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0" fontId="47" fillId="28" borderId="22" applyNumberFormat="0" applyAlignment="0" applyProtection="0"/>
    <xf numFmtId="9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0" fontId="47" fillId="28" borderId="22" applyNumberFormat="0" applyAlignment="0" applyProtection="0"/>
    <xf numFmtId="9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43" fontId="44" fillId="0" borderId="0" applyFont="0" applyFill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43" borderId="0" applyNumberFormat="0" applyBorder="0" applyAlignment="0" applyProtection="0"/>
    <xf numFmtId="0" fontId="1" fillId="21" borderId="0" applyNumberFormat="0" applyBorder="0" applyAlignment="0" applyProtection="0"/>
    <xf numFmtId="0" fontId="1" fillId="43" borderId="0" applyNumberFormat="0" applyBorder="0" applyAlignment="0" applyProtection="0"/>
    <xf numFmtId="0" fontId="1" fillId="21" borderId="0" applyNumberFormat="0" applyBorder="0" applyAlignment="0" applyProtection="0"/>
    <xf numFmtId="0" fontId="1" fillId="43" borderId="0" applyNumberFormat="0" applyBorder="0" applyAlignment="0" applyProtection="0"/>
    <xf numFmtId="0" fontId="1" fillId="21" borderId="0" applyNumberFormat="0" applyBorder="0" applyAlignment="0" applyProtection="0"/>
    <xf numFmtId="0" fontId="1" fillId="25" borderId="0" applyNumberFormat="0" applyBorder="0" applyAlignment="0" applyProtection="0"/>
    <xf numFmtId="43" fontId="44" fillId="0" borderId="0" applyFont="0" applyFill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55" fillId="0" borderId="39" applyNumberFormat="0" applyFill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9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14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0" fontId="17" fillId="52" borderId="0" applyNumberFormat="0" applyBorder="0" applyAlignment="0" applyProtection="0"/>
    <xf numFmtId="0" fontId="7" fillId="21" borderId="28" applyNumberFormat="0" applyFont="0" applyAlignment="0" applyProtection="0"/>
    <xf numFmtId="0" fontId="1" fillId="25" borderId="0" applyNumberFormat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0" fontId="17" fillId="52" borderId="0" applyNumberFormat="0" applyBorder="0" applyAlignment="0" applyProtection="0"/>
    <xf numFmtId="0" fontId="7" fillId="21" borderId="28" applyNumberFormat="0" applyFont="0" applyAlignment="0" applyProtection="0"/>
    <xf numFmtId="0" fontId="1" fillId="2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21" borderId="0" applyNumberFormat="0" applyBorder="0" applyAlignment="0" applyProtection="0"/>
    <xf numFmtId="0" fontId="1" fillId="0" borderId="0"/>
    <xf numFmtId="0" fontId="1" fillId="21" borderId="0" applyNumberFormat="0" applyBorder="0" applyAlignment="0" applyProtection="0"/>
    <xf numFmtId="0" fontId="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7" borderId="0" applyNumberFormat="0" applyBorder="0" applyAlignment="0" applyProtection="0"/>
    <xf numFmtId="0" fontId="1" fillId="21" borderId="0" applyNumberFormat="0" applyBorder="0" applyAlignment="0" applyProtection="0"/>
    <xf numFmtId="0" fontId="1" fillId="27" borderId="0" applyNumberFormat="0" applyBorder="0" applyAlignment="0" applyProtection="0"/>
    <xf numFmtId="0" fontId="1" fillId="21" borderId="0" applyNumberFormat="0" applyBorder="0" applyAlignment="0" applyProtection="0"/>
    <xf numFmtId="0" fontId="1" fillId="27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9" fontId="1" fillId="0" borderId="0" applyFont="0" applyFill="0" applyBorder="0" applyAlignment="0" applyProtection="0"/>
    <xf numFmtId="0" fontId="44" fillId="40" borderId="0" applyNumberFormat="0" applyBorder="0" applyAlignment="0" applyProtection="0"/>
    <xf numFmtId="0" fontId="44" fillId="40" borderId="0" applyNumberFormat="0" applyBorder="0" applyAlignment="0" applyProtection="0"/>
    <xf numFmtId="0" fontId="1" fillId="14" borderId="0" applyNumberFormat="0" applyBorder="0" applyAlignment="0" applyProtection="0"/>
    <xf numFmtId="43" fontId="44" fillId="0" borderId="0" applyFont="0" applyFill="0" applyBorder="0" applyAlignment="0" applyProtection="0"/>
    <xf numFmtId="0" fontId="44" fillId="40" borderId="0" applyNumberFormat="0" applyBorder="0" applyAlignment="0" applyProtection="0"/>
    <xf numFmtId="43" fontId="44" fillId="0" borderId="0" applyFont="0" applyFill="0" applyBorder="0" applyAlignment="0" applyProtection="0"/>
    <xf numFmtId="0" fontId="44" fillId="40" borderId="0" applyNumberFormat="0" applyBorder="0" applyAlignment="0" applyProtection="0"/>
    <xf numFmtId="0" fontId="44" fillId="40" borderId="0" applyNumberFormat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44" fillId="40" borderId="0" applyNumberFormat="0" applyBorder="0" applyAlignment="0" applyProtection="0"/>
    <xf numFmtId="9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44" fillId="40" borderId="0" applyNumberFormat="0" applyBorder="0" applyAlignment="0" applyProtection="0"/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44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26" borderId="0" applyNumberFormat="0" applyBorder="0" applyAlignment="0" applyProtection="0"/>
    <xf numFmtId="0" fontId="1" fillId="21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43" borderId="0" applyNumberFormat="0" applyBorder="0" applyAlignment="0" applyProtection="0"/>
    <xf numFmtId="0" fontId="47" fillId="28" borderId="22" applyNumberFormat="0" applyAlignment="0" applyProtection="0"/>
    <xf numFmtId="9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21" borderId="0" applyNumberFormat="0" applyBorder="0" applyAlignment="0" applyProtection="0"/>
    <xf numFmtId="9" fontId="1" fillId="0" borderId="0" applyFont="0" applyFill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43" borderId="0" applyNumberFormat="0" applyBorder="0" applyAlignment="0" applyProtection="0"/>
    <xf numFmtId="0" fontId="47" fillId="28" borderId="22" applyNumberFormat="0" applyAlignment="0" applyProtection="0"/>
    <xf numFmtId="0" fontId="1" fillId="21" borderId="0" applyNumberFormat="0" applyBorder="0" applyAlignment="0" applyProtection="0"/>
    <xf numFmtId="0" fontId="44" fillId="40" borderId="0" applyNumberFormat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27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44" fillId="40" borderId="0" applyNumberFormat="0" applyBorder="0" applyAlignment="0" applyProtection="0"/>
    <xf numFmtId="0" fontId="1" fillId="36" borderId="0" applyNumberFormat="0" applyBorder="0" applyAlignment="0" applyProtection="0"/>
    <xf numFmtId="0" fontId="1" fillId="21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2" fillId="0" borderId="29" applyNumberFormat="0" applyFill="0" applyAlignment="0" applyProtection="0"/>
    <xf numFmtId="0" fontId="22" fillId="0" borderId="29" applyNumberFormat="0" applyFill="0" applyAlignment="0" applyProtection="0"/>
    <xf numFmtId="0" fontId="1" fillId="36" borderId="0" applyNumberFormat="0" applyBorder="0" applyAlignment="0" applyProtection="0"/>
    <xf numFmtId="0" fontId="44" fillId="0" borderId="0"/>
    <xf numFmtId="9" fontId="1" fillId="0" borderId="0" applyFont="0" applyFill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36" borderId="0" applyNumberFormat="0" applyBorder="0" applyAlignment="0" applyProtection="0"/>
    <xf numFmtId="0" fontId="35" fillId="0" borderId="0"/>
    <xf numFmtId="0" fontId="1" fillId="36" borderId="0" applyNumberFormat="0" applyBorder="0" applyAlignment="0" applyProtection="0"/>
    <xf numFmtId="0" fontId="35" fillId="0" borderId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35" fillId="0" borderId="0"/>
    <xf numFmtId="9" fontId="1" fillId="0" borderId="0" applyFont="0" applyFill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36" borderId="0" applyNumberFormat="0" applyBorder="0" applyAlignment="0" applyProtection="0"/>
    <xf numFmtId="0" fontId="35" fillId="0" borderId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7" fillId="0" borderId="0"/>
    <xf numFmtId="9" fontId="1" fillId="0" borderId="0" applyFont="0" applyFill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0" borderId="0"/>
    <xf numFmtId="0" fontId="93" fillId="28" borderId="0" applyProtection="0">
      <alignment horizontal="center" wrapText="1"/>
    </xf>
    <xf numFmtId="0" fontId="1" fillId="36" borderId="0" applyNumberFormat="0" applyBorder="0" applyAlignment="0" applyProtection="0"/>
    <xf numFmtId="0" fontId="49" fillId="34" borderId="22" applyNumberFormat="0" applyAlignment="0" applyProtection="0"/>
    <xf numFmtId="0" fontId="1" fillId="43" borderId="0" applyNumberFormat="0" applyBorder="0" applyAlignment="0" applyProtection="0"/>
    <xf numFmtId="0" fontId="1" fillId="25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44" fillId="40" borderId="0" applyNumberFormat="0" applyBorder="0" applyAlignment="0" applyProtection="0"/>
    <xf numFmtId="0" fontId="49" fillId="34" borderId="22" applyNumberFormat="0" applyAlignment="0" applyProtection="0"/>
    <xf numFmtId="0" fontId="1" fillId="43" borderId="0" applyNumberFormat="0" applyBorder="0" applyAlignment="0" applyProtection="0"/>
    <xf numFmtId="0" fontId="1" fillId="25" borderId="0" applyNumberFormat="0" applyBorder="0" applyAlignment="0" applyProtection="0"/>
    <xf numFmtId="0" fontId="44" fillId="40" borderId="0" applyNumberFormat="0" applyBorder="0" applyAlignment="0" applyProtection="0"/>
    <xf numFmtId="43" fontId="1" fillId="0" borderId="0" applyFont="0" applyFill="0" applyBorder="0" applyAlignment="0" applyProtection="0"/>
    <xf numFmtId="0" fontId="44" fillId="16" borderId="0" applyNumberFormat="0" applyBorder="0" applyAlignment="0" applyProtection="0"/>
    <xf numFmtId="0" fontId="1" fillId="25" borderId="0" applyNumberFormat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0" fontId="44" fillId="50" borderId="0" applyNumberFormat="0" applyBorder="0" applyAlignment="0" applyProtection="0"/>
    <xf numFmtId="0" fontId="1" fillId="25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25" borderId="0" applyNumberFormat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0" borderId="0"/>
    <xf numFmtId="0" fontId="1" fillId="36" borderId="0" applyNumberFormat="0" applyBorder="0" applyAlignment="0" applyProtection="0"/>
    <xf numFmtId="0" fontId="1" fillId="0" borderId="0"/>
    <xf numFmtId="0" fontId="1" fillId="36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25" borderId="0" applyNumberFormat="0" applyBorder="0" applyAlignment="0" applyProtection="0"/>
    <xf numFmtId="0" fontId="1" fillId="0" borderId="0"/>
    <xf numFmtId="0" fontId="1" fillId="36" borderId="0" applyNumberFormat="0" applyBorder="0" applyAlignment="0" applyProtection="0"/>
    <xf numFmtId="0" fontId="1" fillId="0" borderId="0"/>
    <xf numFmtId="0" fontId="1" fillId="36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36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49" fillId="34" borderId="22" applyNumberFormat="0" applyAlignment="0" applyProtection="0"/>
    <xf numFmtId="0" fontId="1" fillId="43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44" fillId="40" borderId="0" applyNumberFormat="0" applyBorder="0" applyAlignment="0" applyProtection="0"/>
    <xf numFmtId="0" fontId="49" fillId="34" borderId="22" applyNumberFormat="0" applyAlignment="0" applyProtection="0"/>
    <xf numFmtId="0" fontId="1" fillId="43" borderId="0" applyNumberFormat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44" fillId="40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7" fillId="84" borderId="0" applyNumberFormat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7" fillId="84" borderId="0" applyNumberFormat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46" fillId="66" borderId="0" applyNumberFormat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4" borderId="0" applyNumberFormat="0" applyBorder="0" applyAlignment="0" applyProtection="0"/>
    <xf numFmtId="0" fontId="35" fillId="0" borderId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35" fillId="0" borderId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4" borderId="0" applyNumberFormat="0" applyBorder="0" applyAlignment="0" applyProtection="0"/>
    <xf numFmtId="0" fontId="7" fillId="0" borderId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5" borderId="0" applyNumberFormat="0" applyBorder="0" applyAlignment="0" applyProtection="0"/>
    <xf numFmtId="0" fontId="1" fillId="25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0" borderId="0"/>
    <xf numFmtId="0" fontId="1" fillId="36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36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49" fillId="34" borderId="22" applyNumberFormat="0" applyAlignment="0" applyProtection="0"/>
    <xf numFmtId="0" fontId="1" fillId="43" borderId="0" applyNumberFormat="0" applyBorder="0" applyAlignment="0" applyProtection="0"/>
    <xf numFmtId="0" fontId="1" fillId="34" borderId="0" applyNumberFormat="0" applyBorder="0" applyAlignment="0" applyProtection="0"/>
    <xf numFmtId="0" fontId="44" fillId="40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0" borderId="0"/>
    <xf numFmtId="0" fontId="1" fillId="36" borderId="0" applyNumberFormat="0" applyBorder="0" applyAlignment="0" applyProtection="0"/>
    <xf numFmtId="0" fontId="35" fillId="0" borderId="0">
      <alignment vertical="top"/>
    </xf>
    <xf numFmtId="0" fontId="1" fillId="0" borderId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43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36" borderId="0" applyNumberFormat="0" applyBorder="0" applyAlignment="0" applyProtection="0"/>
    <xf numFmtId="0" fontId="1" fillId="0" borderId="0"/>
    <xf numFmtId="0" fontId="1" fillId="36" borderId="0" applyNumberFormat="0" applyBorder="0" applyAlignment="0" applyProtection="0"/>
    <xf numFmtId="0" fontId="49" fillId="34" borderId="22" applyNumberFormat="0" applyAlignment="0" applyProtection="0"/>
    <xf numFmtId="0" fontId="1" fillId="43" borderId="0" applyNumberFormat="0" applyBorder="0" applyAlignment="0" applyProtection="0"/>
    <xf numFmtId="0" fontId="1" fillId="25" borderId="0" applyNumberFormat="0" applyBorder="0" applyAlignment="0" applyProtection="0"/>
    <xf numFmtId="0" fontId="44" fillId="40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49" fillId="34" borderId="22" applyNumberFormat="0" applyAlignment="0" applyProtection="0"/>
    <xf numFmtId="0" fontId="1" fillId="43" borderId="0" applyNumberFormat="0" applyBorder="0" applyAlignment="0" applyProtection="0"/>
    <xf numFmtId="0" fontId="1" fillId="25" borderId="0" applyNumberFormat="0" applyBorder="0" applyAlignment="0" applyProtection="0"/>
    <xf numFmtId="0" fontId="44" fillId="40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25" borderId="0" applyNumberFormat="0" applyBorder="0" applyAlignment="0" applyProtection="0"/>
    <xf numFmtId="0" fontId="44" fillId="40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25" borderId="0" applyNumberFormat="0" applyBorder="0" applyAlignment="0" applyProtection="0"/>
    <xf numFmtId="0" fontId="44" fillId="40" borderId="0" applyNumberFormat="0" applyBorder="0" applyAlignment="0" applyProtection="0"/>
    <xf numFmtId="0" fontId="44" fillId="16" borderId="0" applyNumberFormat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36" borderId="0" applyNumberFormat="0" applyBorder="0" applyAlignment="0" applyProtection="0"/>
    <xf numFmtId="0" fontId="44" fillId="40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82" fontId="7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43" fontId="44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0" fontId="1" fillId="36" borderId="0" applyNumberFormat="0" applyBorder="0" applyAlignment="0" applyProtection="0"/>
    <xf numFmtId="43" fontId="7" fillId="0" borderId="0" applyFont="0" applyFill="0" applyBorder="0" applyAlignment="0" applyProtection="0"/>
    <xf numFmtId="0" fontId="1" fillId="36" borderId="0" applyNumberFormat="0" applyBorder="0" applyAlignment="0" applyProtection="0"/>
    <xf numFmtId="43" fontId="7" fillId="0" borderId="0" applyFont="0" applyFill="0" applyBorder="0" applyAlignment="0" applyProtection="0"/>
    <xf numFmtId="0" fontId="1" fillId="36" borderId="0" applyNumberFormat="0" applyBorder="0" applyAlignment="0" applyProtection="0"/>
    <xf numFmtId="0" fontId="44" fillId="49" borderId="0" applyNumberFormat="0" applyBorder="0" applyAlignment="0" applyProtection="0"/>
    <xf numFmtId="0" fontId="1" fillId="25" borderId="0" applyNumberFormat="0" applyBorder="0" applyAlignment="0" applyProtection="0"/>
    <xf numFmtId="0" fontId="1" fillId="36" borderId="0" applyNumberFormat="0" applyBorder="0" applyAlignment="0" applyProtection="0"/>
    <xf numFmtId="0" fontId="44" fillId="94" borderId="0" applyNumberFormat="0" applyBorder="0" applyAlignment="0" applyProtection="0"/>
    <xf numFmtId="0" fontId="1" fillId="25" borderId="0" applyNumberFormat="0" applyBorder="0" applyAlignment="0" applyProtection="0"/>
    <xf numFmtId="0" fontId="94" fillId="0" borderId="0"/>
    <xf numFmtId="0" fontId="1" fillId="36" borderId="0" applyNumberFormat="0" applyBorder="0" applyAlignment="0" applyProtection="0"/>
    <xf numFmtId="0" fontId="44" fillId="50" borderId="0" applyNumberFormat="0" applyBorder="0" applyAlignment="0" applyProtection="0"/>
    <xf numFmtId="0" fontId="1" fillId="0" borderId="0"/>
    <xf numFmtId="0" fontId="1" fillId="36" borderId="0" applyNumberFormat="0" applyBorder="0" applyAlignment="0" applyProtection="0"/>
    <xf numFmtId="0" fontId="94" fillId="0" borderId="0"/>
    <xf numFmtId="0" fontId="1" fillId="27" borderId="0" applyNumberFormat="0" applyBorder="0" applyAlignment="0" applyProtection="0"/>
    <xf numFmtId="0" fontId="1" fillId="0" borderId="0"/>
    <xf numFmtId="0" fontId="1" fillId="36" borderId="0" applyNumberFormat="0" applyBorder="0" applyAlignment="0" applyProtection="0"/>
    <xf numFmtId="0" fontId="94" fillId="0" borderId="0"/>
    <xf numFmtId="0" fontId="1" fillId="36" borderId="0" applyNumberFormat="0" applyBorder="0" applyAlignment="0" applyProtection="0"/>
    <xf numFmtId="173" fontId="44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6" borderId="0" applyNumberFormat="0" applyBorder="0" applyAlignment="0" applyProtection="0"/>
    <xf numFmtId="0" fontId="94" fillId="0" borderId="0"/>
    <xf numFmtId="0" fontId="1" fillId="36" borderId="0" applyNumberFormat="0" applyBorder="0" applyAlignment="0" applyProtection="0"/>
    <xf numFmtId="17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17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5" borderId="0" applyNumberFormat="0" applyBorder="0" applyAlignment="0" applyProtection="0"/>
    <xf numFmtId="177" fontId="7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36" borderId="0" applyNumberFormat="0" applyBorder="0" applyAlignment="0" applyProtection="0"/>
    <xf numFmtId="17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52" fillId="37" borderId="0" applyNumberFormat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0" fontId="1" fillId="28" borderId="0" applyNumberFormat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0" fontId="52" fillId="37" borderId="0" applyNumberFormat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0" fontId="1" fillId="27" borderId="0" applyNumberFormat="0" applyBorder="0" applyAlignment="0" applyProtection="0"/>
    <xf numFmtId="0" fontId="1" fillId="10" borderId="0" applyNumberFormat="0" applyBorder="0" applyAlignment="0" applyProtection="0"/>
    <xf numFmtId="0" fontId="1" fillId="36" borderId="0" applyNumberFormat="0" applyBorder="0" applyAlignment="0" applyProtection="0"/>
    <xf numFmtId="0" fontId="1" fillId="27" borderId="0" applyNumberFormat="0" applyBorder="0" applyAlignment="0" applyProtection="0"/>
    <xf numFmtId="0" fontId="1" fillId="36" borderId="0" applyNumberFormat="0" applyBorder="0" applyAlignment="0" applyProtection="0"/>
    <xf numFmtId="0" fontId="95" fillId="95" borderId="0" applyNumberFormat="0" applyBorder="0" applyAlignment="0" applyProtection="0"/>
    <xf numFmtId="0" fontId="1" fillId="0" borderId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0" fontId="1" fillId="27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17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95" fillId="95" borderId="0" applyNumberFormat="0" applyBorder="0" applyAlignment="0" applyProtection="0"/>
    <xf numFmtId="0" fontId="95" fillId="95" borderId="0" applyNumberFormat="0" applyBorder="0" applyAlignment="0" applyProtection="0"/>
    <xf numFmtId="0" fontId="1" fillId="0" borderId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0" fontId="1" fillId="27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17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95" fillId="95" borderId="0" applyNumberFormat="0" applyBorder="0" applyAlignment="0" applyProtection="0"/>
    <xf numFmtId="0" fontId="95" fillId="95" borderId="0" applyNumberFormat="0" applyBorder="0" applyAlignment="0" applyProtection="0"/>
    <xf numFmtId="0" fontId="1" fillId="28" borderId="0" applyNumberFormat="0" applyBorder="0" applyAlignment="0" applyProtection="0"/>
    <xf numFmtId="0" fontId="1" fillId="0" borderId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0" fontId="1" fillId="27" borderId="0" applyNumberFormat="0" applyBorder="0" applyAlignment="0" applyProtection="0"/>
    <xf numFmtId="0" fontId="1" fillId="36" borderId="0" applyNumberFormat="0" applyBorder="0" applyAlignment="0" applyProtection="0"/>
    <xf numFmtId="0" fontId="1" fillId="27" borderId="0" applyNumberFormat="0" applyBorder="0" applyAlignment="0" applyProtection="0"/>
    <xf numFmtId="0" fontId="1" fillId="36" borderId="0" applyNumberFormat="0" applyBorder="0" applyAlignment="0" applyProtection="0"/>
    <xf numFmtId="0" fontId="95" fillId="95" borderId="0" applyNumberFormat="0" applyBorder="0" applyAlignment="0" applyProtection="0"/>
    <xf numFmtId="0" fontId="95" fillId="95" borderId="0" applyNumberFormat="0" applyBorder="0" applyAlignment="0" applyProtection="0"/>
    <xf numFmtId="0" fontId="1" fillId="28" borderId="0" applyNumberFormat="0" applyBorder="0" applyAlignment="0" applyProtection="0"/>
    <xf numFmtId="0" fontId="1" fillId="0" borderId="0"/>
    <xf numFmtId="0" fontId="1" fillId="34" borderId="0" applyNumberFormat="0" applyBorder="0" applyAlignment="0" applyProtection="0"/>
    <xf numFmtId="177" fontId="7" fillId="0" borderId="0" applyFont="0" applyFill="0" applyBorder="0" applyAlignment="0" applyProtection="0"/>
    <xf numFmtId="0" fontId="1" fillId="0" borderId="0"/>
    <xf numFmtId="0" fontId="1" fillId="36" borderId="0" applyNumberFormat="0" applyBorder="0" applyAlignment="0" applyProtection="0"/>
    <xf numFmtId="43" fontId="44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177" fontId="7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36" borderId="0" applyNumberFormat="0" applyBorder="0" applyAlignment="0" applyProtection="0"/>
    <xf numFmtId="0" fontId="49" fillId="34" borderId="22" applyNumberFormat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49" fillId="34" borderId="22" applyNumberFormat="0" applyAlignment="0" applyProtection="0"/>
    <xf numFmtId="0" fontId="1" fillId="28" borderId="0" applyNumberFormat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17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173" fontId="1" fillId="0" borderId="0" applyFont="0" applyFill="0" applyBorder="0" applyAlignment="0" applyProtection="0"/>
    <xf numFmtId="0" fontId="1" fillId="34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28" borderId="0" applyNumberFormat="0" applyBorder="0" applyAlignment="0" applyProtection="0"/>
    <xf numFmtId="0" fontId="1" fillId="43" borderId="0" applyNumberFormat="0" applyBorder="0" applyAlignment="0" applyProtection="0"/>
    <xf numFmtId="0" fontId="1" fillId="25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28" borderId="0" applyNumberFormat="0" applyBorder="0" applyAlignment="0" applyProtection="0"/>
    <xf numFmtId="0" fontId="1" fillId="43" borderId="0" applyNumberFormat="0" applyBorder="0" applyAlignment="0" applyProtection="0"/>
    <xf numFmtId="0" fontId="1" fillId="25" borderId="0" applyNumberFormat="0" applyBorder="0" applyAlignment="0" applyProtection="0"/>
    <xf numFmtId="0" fontId="1" fillId="36" borderId="0" applyNumberFormat="0" applyBorder="0" applyAlignment="0" applyProtection="0"/>
    <xf numFmtId="0" fontId="46" fillId="67" borderId="0" applyNumberFormat="0" applyBorder="0" applyAlignment="0" applyProtection="0"/>
    <xf numFmtId="0" fontId="1" fillId="34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77" fontId="7" fillId="0" borderId="0" applyFont="0" applyFill="0" applyBorder="0" applyAlignment="0" applyProtection="0"/>
    <xf numFmtId="0" fontId="1" fillId="36" borderId="0" applyNumberFormat="0" applyBorder="0" applyAlignment="0" applyProtection="0"/>
    <xf numFmtId="0" fontId="64" fillId="0" borderId="36" applyNumberFormat="0" applyFill="0" applyAlignment="0" applyProtection="0"/>
    <xf numFmtId="0" fontId="1" fillId="25" borderId="0" applyNumberFormat="0" applyBorder="0" applyAlignment="0" applyProtection="0"/>
    <xf numFmtId="0" fontId="1" fillId="36" borderId="0" applyNumberFormat="0" applyBorder="0" applyAlignment="0" applyProtection="0"/>
    <xf numFmtId="0" fontId="64" fillId="0" borderId="36" applyNumberFormat="0" applyFill="0" applyAlignment="0" applyProtection="0"/>
    <xf numFmtId="0" fontId="1" fillId="25" borderId="0" applyNumberFormat="0" applyBorder="0" applyAlignment="0" applyProtection="0"/>
    <xf numFmtId="0" fontId="1" fillId="36" borderId="0" applyNumberFormat="0" applyBorder="0" applyAlignment="0" applyProtection="0"/>
    <xf numFmtId="0" fontId="1" fillId="25" borderId="0" applyNumberFormat="0" applyBorder="0" applyAlignment="0" applyProtection="0"/>
    <xf numFmtId="0" fontId="1" fillId="36" borderId="0" applyNumberFormat="0" applyBorder="0" applyAlignment="0" applyProtection="0"/>
    <xf numFmtId="0" fontId="1" fillId="27" borderId="0" applyNumberFormat="0" applyBorder="0" applyAlignment="0" applyProtection="0"/>
    <xf numFmtId="0" fontId="44" fillId="40" borderId="0" applyNumberFormat="0" applyBorder="0" applyAlignment="0" applyProtection="0"/>
    <xf numFmtId="0" fontId="1" fillId="36" borderId="0" applyNumberFormat="0" applyBorder="0" applyAlignment="0" applyProtection="0"/>
    <xf numFmtId="0" fontId="44" fillId="49" borderId="0" applyNumberFormat="0" applyBorder="0" applyAlignment="0" applyProtection="0"/>
    <xf numFmtId="0" fontId="1" fillId="21" borderId="0" applyNumberFormat="0" applyBorder="0" applyAlignment="0" applyProtection="0"/>
    <xf numFmtId="0" fontId="1" fillId="36" borderId="0" applyNumberFormat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25" borderId="0" applyNumberFormat="0" applyBorder="0" applyAlignment="0" applyProtection="0"/>
    <xf numFmtId="0" fontId="1" fillId="36" borderId="0" applyNumberFormat="0" applyBorder="0" applyAlignment="0" applyProtection="0"/>
    <xf numFmtId="41" fontId="7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36" borderId="0" applyNumberFormat="0" applyBorder="0" applyAlignment="0" applyProtection="0"/>
    <xf numFmtId="0" fontId="1" fillId="34" borderId="0" applyNumberFormat="0" applyBorder="0" applyAlignment="0" applyProtection="0"/>
    <xf numFmtId="0" fontId="96" fillId="37" borderId="25" applyNumberFormat="0" applyProtection="0">
      <alignment horizontal="left" vertical="top" indent="1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47" fillId="28" borderId="22" applyNumberFormat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47" fillId="28" borderId="22" applyNumberFormat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2" fillId="0" borderId="0">
      <alignment vertical="top"/>
    </xf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12" fillId="0" borderId="0">
      <alignment vertical="top"/>
    </xf>
    <xf numFmtId="0" fontId="1" fillId="36" borderId="0" applyNumberFormat="0" applyBorder="0" applyAlignment="0" applyProtection="0"/>
    <xf numFmtId="9" fontId="1" fillId="0" borderId="0" applyFont="0" applyFill="0" applyBorder="0" applyAlignment="0" applyProtection="0"/>
    <xf numFmtId="0" fontId="1" fillId="36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36" borderId="0" applyNumberFormat="0" applyBorder="0" applyAlignment="0" applyProtection="0"/>
    <xf numFmtId="9" fontId="1" fillId="0" borderId="0" applyFont="0" applyFill="0" applyBorder="0" applyAlignment="0" applyProtection="0"/>
    <xf numFmtId="0" fontId="1" fillId="36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0" borderId="0"/>
    <xf numFmtId="0" fontId="1" fillId="0" borderId="0"/>
    <xf numFmtId="0" fontId="1" fillId="25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49" fillId="34" borderId="22" applyNumberFormat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49" fillId="34" borderId="22" applyNumberFormat="0" applyAlignment="0" applyProtection="0"/>
    <xf numFmtId="0" fontId="1" fillId="34" borderId="0" applyNumberFormat="0" applyBorder="0" applyAlignment="0" applyProtection="0"/>
    <xf numFmtId="0" fontId="12" fillId="0" borderId="0">
      <alignment vertical="top"/>
    </xf>
    <xf numFmtId="0" fontId="1" fillId="0" borderId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12" fillId="0" borderId="0">
      <alignment vertical="top"/>
    </xf>
    <xf numFmtId="0" fontId="7" fillId="0" borderId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43" fontId="44" fillId="0" borderId="0" applyFont="0" applyFill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37" borderId="0" applyNumberFormat="0" applyBorder="0" applyAlignment="0" applyProtection="0"/>
    <xf numFmtId="0" fontId="1" fillId="34" borderId="0" applyNumberFormat="0" applyBorder="0" applyAlignment="0" applyProtection="0"/>
    <xf numFmtId="0" fontId="1" fillId="2" borderId="0" applyNumberFormat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25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38" borderId="0" applyNumberFormat="0" applyBorder="0" applyAlignment="0" applyProtection="0"/>
    <xf numFmtId="0" fontId="1" fillId="34" borderId="0" applyNumberFormat="0" applyBorder="0" applyAlignment="0" applyProtection="0"/>
    <xf numFmtId="0" fontId="47" fillId="28" borderId="22" applyNumberFormat="0" applyAlignment="0" applyProtection="0"/>
    <xf numFmtId="9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28" borderId="0" applyNumberFormat="0" applyBorder="0" applyAlignment="0" applyProtection="0"/>
    <xf numFmtId="0" fontId="1" fillId="34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4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25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35" fillId="0" borderId="0">
      <alignment vertical="top"/>
    </xf>
    <xf numFmtId="0" fontId="1" fillId="34" borderId="0" applyNumberFormat="0" applyBorder="0" applyAlignment="0" applyProtection="0"/>
    <xf numFmtId="0" fontId="1" fillId="0" borderId="0"/>
    <xf numFmtId="0" fontId="1" fillId="34" borderId="0" applyNumberFormat="0" applyBorder="0" applyAlignment="0" applyProtection="0"/>
    <xf numFmtId="0" fontId="1" fillId="0" borderId="0"/>
    <xf numFmtId="0" fontId="1" fillId="34" borderId="0" applyNumberFormat="0" applyBorder="0" applyAlignment="0" applyProtection="0"/>
    <xf numFmtId="0" fontId="1" fillId="0" borderId="0"/>
    <xf numFmtId="0" fontId="1" fillId="34" borderId="0" applyNumberFormat="0" applyBorder="0" applyAlignment="0" applyProtection="0"/>
    <xf numFmtId="0" fontId="1" fillId="0" borderId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9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25" borderId="0" applyNumberFormat="0" applyBorder="0" applyAlignment="0" applyProtection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52" fillId="37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164" fontId="7" fillId="0" borderId="0" applyFont="0" applyFill="0" applyBorder="0" applyAlignment="0" applyProtection="0"/>
    <xf numFmtId="0" fontId="1" fillId="25" borderId="0" applyNumberFormat="0" applyBorder="0" applyAlignment="0" applyProtection="0"/>
    <xf numFmtId="0" fontId="44" fillId="79" borderId="0" applyNumberFormat="0" applyBorder="0" applyAlignment="0" applyProtection="0"/>
    <xf numFmtId="0" fontId="1" fillId="34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27" borderId="0" applyNumberFormat="0" applyBorder="0" applyAlignment="0" applyProtection="0"/>
    <xf numFmtId="0" fontId="1" fillId="34" borderId="0" applyNumberFormat="0" applyBorder="0" applyAlignment="0" applyProtection="0"/>
    <xf numFmtId="0" fontId="1" fillId="27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0" borderId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25" borderId="0" applyNumberFormat="0" applyBorder="0" applyAlignment="0" applyProtection="0"/>
    <xf numFmtId="0" fontId="1" fillId="37" borderId="0" applyNumberFormat="0" applyBorder="0" applyAlignment="0" applyProtection="0"/>
    <xf numFmtId="0" fontId="1" fillId="25" borderId="0" applyNumberFormat="0" applyBorder="0" applyAlignment="0" applyProtection="0"/>
    <xf numFmtId="0" fontId="1" fillId="2" borderId="0" applyNumberFormat="0" applyBorder="0" applyAlignment="0" applyProtection="0"/>
    <xf numFmtId="0" fontId="1" fillId="27" borderId="0" applyNumberFormat="0" applyBorder="0" applyAlignment="0" applyProtection="0"/>
    <xf numFmtId="0" fontId="1" fillId="25" borderId="0" applyNumberFormat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34" borderId="0" applyNumberFormat="0" applyBorder="0" applyAlignment="0" applyProtection="0"/>
    <xf numFmtId="43" fontId="44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49" fillId="34" borderId="22" applyNumberFormat="0" applyAlignment="0" applyProtection="0"/>
    <xf numFmtId="0" fontId="1" fillId="28" borderId="0" applyNumberFormat="0" applyBorder="0" applyAlignment="0" applyProtection="0"/>
    <xf numFmtId="0" fontId="1" fillId="34" borderId="0" applyNumberFormat="0" applyBorder="0" applyAlignment="0" applyProtection="0"/>
    <xf numFmtId="0" fontId="49" fillId="34" borderId="22" applyNumberFormat="0" applyAlignment="0" applyProtection="0"/>
    <xf numFmtId="0" fontId="1" fillId="28" borderId="0" applyNumberFormat="0" applyBorder="0" applyAlignment="0" applyProtection="0"/>
    <xf numFmtId="0" fontId="1" fillId="34" borderId="0" applyNumberFormat="0" applyBorder="0" applyAlignment="0" applyProtection="0"/>
    <xf numFmtId="0" fontId="49" fillId="34" borderId="22" applyNumberFormat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0" fontId="1" fillId="25" borderId="0" applyNumberFormat="0" applyBorder="0" applyAlignment="0" applyProtection="0"/>
    <xf numFmtId="41" fontId="7" fillId="0" borderId="0" applyFont="0" applyFill="0" applyBorder="0" applyAlignment="0" applyProtection="0"/>
    <xf numFmtId="0" fontId="1" fillId="25" borderId="0" applyNumberFormat="0" applyBorder="0" applyAlignment="0" applyProtection="0"/>
    <xf numFmtId="0" fontId="46" fillId="96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43" fontId="44" fillId="0" borderId="0" applyFont="0" applyFill="0" applyBorder="0" applyAlignment="0" applyProtection="0"/>
    <xf numFmtId="0" fontId="64" fillId="20" borderId="20" applyNumberFormat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34" borderId="0" applyNumberFormat="0" applyBorder="0" applyAlignment="0" applyProtection="0"/>
    <xf numFmtId="0" fontId="1" fillId="0" borderId="0"/>
    <xf numFmtId="0" fontId="1" fillId="34" borderId="0" applyNumberFormat="0" applyBorder="0" applyAlignment="0" applyProtection="0"/>
    <xf numFmtId="0" fontId="1" fillId="28" borderId="0" applyNumberFormat="0" applyBorder="0" applyAlignment="0" applyProtection="0"/>
    <xf numFmtId="0" fontId="1" fillId="0" borderId="0"/>
    <xf numFmtId="0" fontId="1" fillId="34" borderId="0" applyNumberFormat="0" applyBorder="0" applyAlignment="0" applyProtection="0"/>
    <xf numFmtId="0" fontId="1" fillId="28" borderId="0" applyNumberFormat="0" applyBorder="0" applyAlignment="0" applyProtection="0"/>
    <xf numFmtId="0" fontId="1" fillId="0" borderId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44" fillId="19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44" fillId="60" borderId="0" applyNumberFormat="0" applyBorder="0" applyAlignment="0" applyProtection="0"/>
    <xf numFmtId="0" fontId="44" fillId="19" borderId="0" applyNumberFormat="0" applyBorder="0" applyAlignment="0" applyProtection="0"/>
    <xf numFmtId="0" fontId="44" fillId="19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4" fillId="19" borderId="0" applyNumberFormat="0" applyBorder="0" applyAlignment="0" applyProtection="0"/>
    <xf numFmtId="0" fontId="1" fillId="25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43" borderId="0" applyNumberFormat="0" applyBorder="0" applyAlignment="0" applyProtection="0"/>
    <xf numFmtId="173" fontId="1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34" borderId="0" applyNumberFormat="0" applyBorder="0" applyAlignment="0" applyProtection="0"/>
    <xf numFmtId="0" fontId="79" fillId="76" borderId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173" fontId="1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34" borderId="0" applyNumberFormat="0" applyBorder="0" applyAlignment="0" applyProtection="0"/>
    <xf numFmtId="43" fontId="44" fillId="0" borderId="0" applyFont="0" applyFill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5" borderId="0" applyNumberFormat="0" applyBorder="0" applyAlignment="0" applyProtection="0"/>
    <xf numFmtId="0" fontId="1" fillId="35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0" borderId="0"/>
    <xf numFmtId="0" fontId="1" fillId="25" borderId="0" applyNumberFormat="0" applyBorder="0" applyAlignment="0" applyProtection="0"/>
    <xf numFmtId="0" fontId="1" fillId="35" borderId="0" applyNumberFormat="0" applyBorder="0" applyAlignment="0" applyProtection="0"/>
    <xf numFmtId="0" fontId="1" fillId="34" borderId="0" applyNumberFormat="0" applyBorder="0" applyAlignment="0" applyProtection="0"/>
    <xf numFmtId="0" fontId="44" fillId="19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2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25" borderId="0" applyNumberFormat="0" applyBorder="0" applyAlignment="0" applyProtection="0"/>
    <xf numFmtId="0" fontId="44" fillId="19" borderId="0" applyNumberFormat="0" applyBorder="0" applyAlignment="0" applyProtection="0"/>
    <xf numFmtId="0" fontId="1" fillId="2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25" borderId="0" applyNumberFormat="0" applyBorder="0" applyAlignment="0" applyProtection="0"/>
    <xf numFmtId="0" fontId="44" fillId="19" borderId="0" applyNumberFormat="0" applyBorder="0" applyAlignment="0" applyProtection="0"/>
    <xf numFmtId="0" fontId="1" fillId="25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25" borderId="0" applyNumberFormat="0" applyBorder="0" applyAlignment="0" applyProtection="0"/>
    <xf numFmtId="177" fontId="7" fillId="0" borderId="0" applyFont="0" applyFill="0" applyBorder="0" applyAlignment="0" applyProtection="0"/>
    <xf numFmtId="0" fontId="44" fillId="19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177" fontId="7" fillId="0" borderId="0" applyFont="0" applyFill="0" applyBorder="0" applyAlignment="0" applyProtection="0"/>
    <xf numFmtId="0" fontId="44" fillId="19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0" borderId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44" fillId="19" borderId="0" applyNumberFormat="0" applyBorder="0" applyAlignment="0" applyProtection="0"/>
    <xf numFmtId="0" fontId="44" fillId="60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6" fillId="29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0" borderId="0"/>
    <xf numFmtId="0" fontId="44" fillId="19" borderId="0" applyNumberFormat="0" applyBorder="0" applyAlignment="0" applyProtection="0"/>
    <xf numFmtId="0" fontId="44" fillId="19" borderId="0" applyNumberFormat="0" applyBorder="0" applyAlignment="0" applyProtection="0"/>
    <xf numFmtId="0" fontId="1" fillId="34" borderId="0" applyNumberFormat="0" applyBorder="0" applyAlignment="0" applyProtection="0"/>
    <xf numFmtId="0" fontId="1" fillId="25" borderId="0" applyNumberFormat="0" applyBorder="0" applyAlignment="0" applyProtection="0"/>
    <xf numFmtId="0" fontId="1" fillId="0" borderId="0"/>
    <xf numFmtId="0" fontId="1" fillId="34" borderId="0" applyNumberFormat="0" applyBorder="0" applyAlignment="0" applyProtection="0"/>
    <xf numFmtId="0" fontId="1" fillId="25" borderId="0" applyNumberFormat="0" applyBorder="0" applyAlignment="0" applyProtection="0"/>
    <xf numFmtId="0" fontId="1" fillId="4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25" borderId="0" applyNumberFormat="0" applyBorder="0" applyAlignment="0" applyProtection="0"/>
    <xf numFmtId="0" fontId="1" fillId="34" borderId="0" applyNumberFormat="0" applyBorder="0" applyAlignment="0" applyProtection="0"/>
    <xf numFmtId="0" fontId="1" fillId="25" borderId="0" applyNumberFormat="0" applyBorder="0" applyAlignment="0" applyProtection="0"/>
    <xf numFmtId="0" fontId="1" fillId="34" borderId="0" applyNumberFormat="0" applyBorder="0" applyAlignment="0" applyProtection="0"/>
    <xf numFmtId="0" fontId="1" fillId="25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0" borderId="0"/>
    <xf numFmtId="0" fontId="1" fillId="2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34" borderId="0" applyNumberFormat="0" applyBorder="0" applyAlignment="0" applyProtection="0"/>
    <xf numFmtId="0" fontId="1" fillId="25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25" borderId="0" applyNumberFormat="0" applyBorder="0" applyAlignment="0" applyProtection="0"/>
    <xf numFmtId="173" fontId="44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25" borderId="0" applyNumberFormat="0" applyBorder="0" applyAlignment="0" applyProtection="0"/>
    <xf numFmtId="0" fontId="12" fillId="0" borderId="0">
      <alignment vertical="top"/>
    </xf>
    <xf numFmtId="0" fontId="1" fillId="37" borderId="0" applyNumberFormat="0" applyBorder="0" applyAlignment="0" applyProtection="0"/>
    <xf numFmtId="0" fontId="1" fillId="34" borderId="0" applyNumberFormat="0" applyBorder="0" applyAlignment="0" applyProtection="0"/>
    <xf numFmtId="173" fontId="1" fillId="0" borderId="0" applyFont="0" applyFill="0" applyBorder="0" applyAlignment="0" applyProtection="0"/>
    <xf numFmtId="0" fontId="1" fillId="34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5" borderId="0" applyNumberFormat="0" applyBorder="0" applyAlignment="0" applyProtection="0"/>
    <xf numFmtId="0" fontId="12" fillId="0" borderId="0">
      <alignment vertical="top"/>
    </xf>
    <xf numFmtId="0" fontId="1" fillId="10" borderId="0" applyNumberFormat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44" fillId="19" borderId="0" applyNumberFormat="0" applyBorder="0" applyAlignment="0" applyProtection="0"/>
    <xf numFmtId="0" fontId="1" fillId="27" borderId="0" applyNumberFormat="0" applyBorder="0" applyAlignment="0" applyProtection="0"/>
    <xf numFmtId="0" fontId="1" fillId="25" borderId="0" applyNumberFormat="0" applyBorder="0" applyAlignment="0" applyProtection="0"/>
    <xf numFmtId="0" fontId="51" fillId="28" borderId="26" applyNumberFormat="0" applyAlignment="0" applyProtection="0"/>
    <xf numFmtId="0" fontId="1" fillId="27" borderId="0" applyNumberFormat="0" applyBorder="0" applyAlignment="0" applyProtection="0"/>
    <xf numFmtId="0" fontId="1" fillId="25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0" borderId="0"/>
    <xf numFmtId="0" fontId="1" fillId="25" borderId="0" applyNumberFormat="0" applyBorder="0" applyAlignment="0" applyProtection="0"/>
    <xf numFmtId="0" fontId="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10" borderId="0" applyNumberFormat="0" applyBorder="0" applyAlignment="0" applyProtection="0"/>
    <xf numFmtId="0" fontId="1" fillId="25" borderId="0" applyNumberFormat="0" applyBorder="0" applyAlignment="0" applyProtection="0"/>
    <xf numFmtId="0" fontId="1" fillId="0" borderId="0"/>
    <xf numFmtId="0" fontId="1" fillId="0" borderId="0"/>
    <xf numFmtId="0" fontId="1" fillId="43" borderId="0" applyNumberFormat="0" applyBorder="0" applyAlignment="0" applyProtection="0"/>
    <xf numFmtId="0" fontId="1" fillId="2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43" borderId="0" applyNumberFormat="0" applyBorder="0" applyAlignment="0" applyProtection="0"/>
    <xf numFmtId="0" fontId="1" fillId="25" borderId="0" applyNumberFormat="0" applyBorder="0" applyAlignment="0" applyProtection="0"/>
    <xf numFmtId="0" fontId="1" fillId="37" borderId="0" applyNumberFormat="0" applyBorder="0" applyAlignment="0" applyProtection="0"/>
    <xf numFmtId="0" fontId="1" fillId="43" borderId="0" applyNumberFormat="0" applyBorder="0" applyAlignment="0" applyProtection="0"/>
    <xf numFmtId="0" fontId="1" fillId="25" borderId="0" applyNumberFormat="0" applyBorder="0" applyAlignment="0" applyProtection="0"/>
    <xf numFmtId="0" fontId="1" fillId="37" borderId="0" applyNumberFormat="0" applyBorder="0" applyAlignment="0" applyProtection="0"/>
    <xf numFmtId="0" fontId="1" fillId="43" borderId="0" applyNumberFormat="0" applyBorder="0" applyAlignment="0" applyProtection="0"/>
    <xf numFmtId="0" fontId="1" fillId="10" borderId="0" applyNumberFormat="0" applyBorder="0" applyAlignment="0" applyProtection="0"/>
    <xf numFmtId="0" fontId="1" fillId="25" borderId="0" applyNumberFormat="0" applyBorder="0" applyAlignment="0" applyProtection="0"/>
    <xf numFmtId="0" fontId="17" fillId="64" borderId="0" applyNumberFormat="0" applyBorder="0" applyAlignment="0" applyProtection="0"/>
    <xf numFmtId="0" fontId="1" fillId="25" borderId="0" applyNumberFormat="0" applyBorder="0" applyAlignment="0" applyProtection="0"/>
    <xf numFmtId="0" fontId="17" fillId="64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7" borderId="0" applyNumberFormat="0" applyBorder="0" applyAlignment="0" applyProtection="0"/>
    <xf numFmtId="173" fontId="1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27" borderId="0" applyNumberFormat="0" applyBorder="0" applyAlignment="0" applyProtection="0"/>
    <xf numFmtId="173" fontId="1" fillId="0" borderId="0" applyFont="0" applyFill="0" applyBorder="0" applyAlignment="0" applyProtection="0"/>
    <xf numFmtId="0" fontId="1" fillId="27" borderId="0" applyNumberFormat="0" applyBorder="0" applyAlignment="0" applyProtection="0"/>
    <xf numFmtId="173" fontId="1" fillId="0" borderId="0" applyFont="0" applyFill="0" applyBorder="0" applyAlignment="0" applyProtection="0"/>
    <xf numFmtId="0" fontId="1" fillId="25" borderId="0" applyNumberFormat="0" applyBorder="0" applyAlignment="0" applyProtection="0"/>
    <xf numFmtId="173" fontId="44" fillId="0" borderId="0" applyFont="0" applyFill="0" applyBorder="0" applyAlignment="0" applyProtection="0"/>
    <xf numFmtId="0" fontId="1" fillId="25" borderId="0" applyNumberFormat="0" applyBorder="0" applyAlignment="0" applyProtection="0"/>
    <xf numFmtId="173" fontId="1" fillId="0" borderId="0" applyFont="0" applyFill="0" applyBorder="0" applyAlignment="0" applyProtection="0"/>
    <xf numFmtId="0" fontId="1" fillId="25" borderId="0" applyNumberFormat="0" applyBorder="0" applyAlignment="0" applyProtection="0"/>
    <xf numFmtId="173" fontId="1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2" borderId="0" applyNumberFormat="0" applyBorder="0" applyAlignment="0" applyProtection="0"/>
    <xf numFmtId="173" fontId="1" fillId="0" borderId="0" applyFont="0" applyFill="0" applyBorder="0" applyAlignment="0" applyProtection="0"/>
    <xf numFmtId="0" fontId="1" fillId="37" borderId="0" applyNumberFormat="0" applyBorder="0" applyAlignment="0" applyProtection="0"/>
    <xf numFmtId="173" fontId="1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173" fontId="1" fillId="0" borderId="0" applyFont="0" applyFill="0" applyBorder="0" applyAlignment="0" applyProtection="0"/>
    <xf numFmtId="0" fontId="1" fillId="25" borderId="0" applyNumberFormat="0" applyBorder="0" applyAlignment="0" applyProtection="0"/>
    <xf numFmtId="173" fontId="1" fillId="0" borderId="0" applyFont="0" applyFill="0" applyBorder="0" applyAlignment="0" applyProtection="0"/>
    <xf numFmtId="0" fontId="1" fillId="25" borderId="0" applyNumberFormat="0" applyBorder="0" applyAlignment="0" applyProtection="0"/>
    <xf numFmtId="17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43" fontId="44" fillId="0" borderId="0" applyFont="0" applyFill="0" applyBorder="0" applyAlignment="0" applyProtection="0"/>
    <xf numFmtId="0" fontId="1" fillId="37" borderId="0" applyNumberFormat="0" applyBorder="0" applyAlignment="0" applyProtection="0"/>
    <xf numFmtId="43" fontId="44" fillId="0" borderId="0" applyFont="0" applyFill="0" applyBorder="0" applyAlignment="0" applyProtection="0"/>
    <xf numFmtId="0" fontId="1" fillId="37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0" borderId="0"/>
    <xf numFmtId="0" fontId="1" fillId="2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25" borderId="0" applyNumberFormat="0" applyBorder="0" applyAlignment="0" applyProtection="0"/>
    <xf numFmtId="0" fontId="12" fillId="0" borderId="0">
      <alignment vertical="top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25" borderId="0" applyNumberFormat="0" applyBorder="0" applyAlignment="0" applyProtection="0"/>
    <xf numFmtId="0" fontId="12" fillId="0" borderId="0">
      <alignment vertical="top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0" fontId="44" fillId="19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3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35" borderId="0" applyNumberFormat="0" applyBorder="0" applyAlignment="0" applyProtection="0"/>
    <xf numFmtId="0" fontId="44" fillId="19" borderId="0" applyNumberFormat="0" applyBorder="0" applyAlignment="0" applyProtection="0"/>
    <xf numFmtId="0" fontId="1" fillId="2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34" borderId="0" applyNumberFormat="0" applyBorder="0" applyAlignment="0" applyProtection="0"/>
    <xf numFmtId="173" fontId="44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0" borderId="0"/>
    <xf numFmtId="0" fontId="1" fillId="25" borderId="0" applyNumberFormat="0" applyBorder="0" applyAlignment="0" applyProtection="0"/>
    <xf numFmtId="0" fontId="1" fillId="10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0" fontId="47" fillId="20" borderId="22" applyNumberFormat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7" fillId="28" borderId="0" applyNumberFormat="0" applyBorder="0" applyAlignment="0" applyProtection="0"/>
    <xf numFmtId="0" fontId="1" fillId="25" borderId="0" applyNumberFormat="0" applyBorder="0" applyAlignment="0" applyProtection="0"/>
    <xf numFmtId="0" fontId="35" fillId="0" borderId="0"/>
    <xf numFmtId="0" fontId="1" fillId="25" borderId="0" applyNumberFormat="0" applyBorder="0" applyAlignment="0" applyProtection="0"/>
    <xf numFmtId="0" fontId="7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38" borderId="0" applyNumberFormat="0" applyBorder="0" applyAlignment="0" applyProtection="0"/>
    <xf numFmtId="0" fontId="1" fillId="25" borderId="0" applyNumberFormat="0" applyBorder="0" applyAlignment="0" applyProtection="0"/>
    <xf numFmtId="0" fontId="1" fillId="38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38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10" borderId="0" applyNumberFormat="0" applyBorder="0" applyAlignment="0" applyProtection="0"/>
    <xf numFmtId="0" fontId="1" fillId="38" borderId="0" applyNumberFormat="0" applyBorder="0" applyAlignment="0" applyProtection="0"/>
    <xf numFmtId="0" fontId="1" fillId="25" borderId="0" applyNumberFormat="0" applyBorder="0" applyAlignment="0" applyProtection="0"/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0" fontId="1" fillId="38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0" borderId="0"/>
    <xf numFmtId="0" fontId="1" fillId="25" borderId="0" applyNumberFormat="0" applyBorder="0" applyAlignment="0" applyProtection="0"/>
    <xf numFmtId="0" fontId="1" fillId="0" borderId="0"/>
    <xf numFmtId="0" fontId="1" fillId="25" borderId="0" applyNumberFormat="0" applyBorder="0" applyAlignment="0" applyProtection="0"/>
    <xf numFmtId="0" fontId="1" fillId="0" borderId="0"/>
    <xf numFmtId="0" fontId="1" fillId="25" borderId="0" applyNumberFormat="0" applyBorder="0" applyAlignment="0" applyProtection="0"/>
    <xf numFmtId="0" fontId="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0" borderId="0"/>
    <xf numFmtId="0" fontId="1" fillId="0" borderId="0"/>
    <xf numFmtId="0" fontId="1" fillId="25" borderId="0" applyNumberFormat="0" applyBorder="0" applyAlignment="0" applyProtection="0"/>
    <xf numFmtId="0" fontId="1" fillId="0" borderId="0"/>
    <xf numFmtId="0" fontId="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25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25" borderId="0" applyNumberFormat="0" applyBorder="0" applyAlignment="0" applyProtection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0" borderId="0"/>
    <xf numFmtId="0" fontId="1" fillId="25" borderId="0" applyNumberFormat="0" applyBorder="0" applyAlignment="0" applyProtection="0"/>
    <xf numFmtId="0" fontId="1" fillId="0" borderId="0"/>
    <xf numFmtId="0" fontId="1" fillId="25" borderId="0" applyNumberFormat="0" applyBorder="0" applyAlignment="0" applyProtection="0"/>
    <xf numFmtId="0" fontId="1" fillId="0" borderId="0"/>
    <xf numFmtId="0" fontId="1" fillId="25" borderId="0" applyNumberFormat="0" applyBorder="0" applyAlignment="0" applyProtection="0"/>
    <xf numFmtId="0" fontId="1" fillId="0" borderId="0"/>
    <xf numFmtId="0" fontId="35" fillId="0" borderId="0">
      <alignment vertical="top"/>
    </xf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46" fillId="85" borderId="0" applyNumberFormat="0" applyBorder="0" applyAlignment="0" applyProtection="0"/>
    <xf numFmtId="0" fontId="1" fillId="25" borderId="0" applyNumberFormat="0" applyBorder="0" applyAlignment="0" applyProtection="0"/>
    <xf numFmtId="0" fontId="1" fillId="0" borderId="0"/>
    <xf numFmtId="0" fontId="12" fillId="0" borderId="0">
      <alignment vertical="top"/>
    </xf>
    <xf numFmtId="0" fontId="7" fillId="21" borderId="28" applyNumberFormat="0" applyFont="0" applyAlignment="0" applyProtection="0"/>
    <xf numFmtId="0" fontId="1" fillId="0" borderId="0"/>
    <xf numFmtId="0" fontId="1" fillId="25" borderId="0" applyNumberFormat="0" applyBorder="0" applyAlignment="0" applyProtection="0"/>
    <xf numFmtId="0" fontId="1" fillId="0" borderId="0"/>
    <xf numFmtId="0" fontId="12" fillId="0" borderId="0">
      <alignment vertical="top"/>
    </xf>
    <xf numFmtId="0" fontId="7" fillId="21" borderId="28" applyNumberFormat="0" applyFont="0" applyAlignment="0" applyProtection="0"/>
    <xf numFmtId="0" fontId="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" borderId="0" applyNumberFormat="0" applyBorder="0" applyAlignment="0" applyProtection="0"/>
    <xf numFmtId="0" fontId="1" fillId="25" borderId="0" applyNumberFormat="0" applyBorder="0" applyAlignment="0" applyProtection="0"/>
    <xf numFmtId="0" fontId="1" fillId="2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0" borderId="0"/>
    <xf numFmtId="0" fontId="1" fillId="25" borderId="0" applyNumberFormat="0" applyBorder="0" applyAlignment="0" applyProtection="0"/>
    <xf numFmtId="0" fontId="1" fillId="0" borderId="0"/>
    <xf numFmtId="0" fontId="1" fillId="25" borderId="0" applyNumberFormat="0" applyBorder="0" applyAlignment="0" applyProtection="0"/>
    <xf numFmtId="0" fontId="1" fillId="0" borderId="0"/>
    <xf numFmtId="0" fontId="1" fillId="25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35" borderId="0" applyNumberFormat="0" applyBorder="0" applyAlignment="0" applyProtection="0"/>
    <xf numFmtId="0" fontId="1" fillId="25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0" borderId="0"/>
    <xf numFmtId="0" fontId="1" fillId="25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0" fontId="1" fillId="25" borderId="0" applyNumberFormat="0" applyBorder="0" applyAlignment="0" applyProtection="0"/>
    <xf numFmtId="0" fontId="1" fillId="0" borderId="0"/>
    <xf numFmtId="0" fontId="44" fillId="19" borderId="0" applyNumberFormat="0" applyBorder="0" applyAlignment="0" applyProtection="0"/>
    <xf numFmtId="0" fontId="1" fillId="25" borderId="0" applyNumberFormat="0" applyBorder="0" applyAlignment="0" applyProtection="0"/>
    <xf numFmtId="0" fontId="1" fillId="34" borderId="0" applyNumberFormat="0" applyBorder="0" applyAlignment="0" applyProtection="0"/>
    <xf numFmtId="0" fontId="1" fillId="25" borderId="0" applyNumberFormat="0" applyBorder="0" applyAlignment="0" applyProtection="0"/>
    <xf numFmtId="0" fontId="1" fillId="0" borderId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46" fillId="29" borderId="0" applyNumberFormat="0" applyBorder="0" applyAlignment="0" applyProtection="0"/>
    <xf numFmtId="0" fontId="1" fillId="25" borderId="0" applyNumberFormat="0" applyBorder="0" applyAlignment="0" applyProtection="0"/>
    <xf numFmtId="0" fontId="46" fillId="29" borderId="0" applyNumberFormat="0" applyBorder="0" applyAlignment="0" applyProtection="0"/>
    <xf numFmtId="0" fontId="1" fillId="25" borderId="0" applyNumberFormat="0" applyBorder="0" applyAlignment="0" applyProtection="0"/>
    <xf numFmtId="0" fontId="46" fillId="29" borderId="0" applyNumberFormat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46" fillId="29" borderId="0" applyNumberFormat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46" fillId="29" borderId="0" applyNumberFormat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3" fillId="88" borderId="0"/>
    <xf numFmtId="0" fontId="1" fillId="25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44" fillId="20" borderId="0" applyNumberFormat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9" fontId="12" fillId="0" borderId="0" applyFont="0" applyFill="0" applyBorder="0" applyAlignment="0" applyProtection="0">
      <alignment vertical="top"/>
    </xf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0" borderId="0"/>
    <xf numFmtId="0" fontId="35" fillId="0" borderId="0">
      <alignment vertical="top"/>
    </xf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46" fillId="70" borderId="0" applyNumberFormat="0" applyBorder="0" applyAlignment="0" applyProtection="0"/>
    <xf numFmtId="0" fontId="1" fillId="25" borderId="0" applyNumberFormat="0" applyBorder="0" applyAlignment="0" applyProtection="0"/>
    <xf numFmtId="9" fontId="7" fillId="0" borderId="0" applyFont="0" applyFill="0" applyBorder="0" applyAlignment="0" applyProtection="0"/>
    <xf numFmtId="0" fontId="46" fillId="70" borderId="0" applyNumberFormat="0" applyBorder="0" applyAlignment="0" applyProtection="0"/>
    <xf numFmtId="0" fontId="1" fillId="25" borderId="0" applyNumberFormat="0" applyBorder="0" applyAlignment="0" applyProtection="0"/>
    <xf numFmtId="9" fontId="7" fillId="0" borderId="0" applyFont="0" applyFill="0" applyBorder="0" applyAlignment="0" applyProtection="0"/>
    <xf numFmtId="0" fontId="46" fillId="70" borderId="0" applyNumberFormat="0" applyBorder="0" applyAlignment="0" applyProtection="0"/>
    <xf numFmtId="0" fontId="1" fillId="25" borderId="0" applyNumberFormat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44" fillId="20" borderId="0" applyNumberFormat="0" applyBorder="0" applyAlignment="0" applyProtection="0"/>
    <xf numFmtId="43" fontId="1" fillId="0" borderId="0" applyFont="0" applyFill="0" applyBorder="0" applyAlignment="0" applyProtection="0"/>
    <xf numFmtId="0" fontId="44" fillId="20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43" fontId="44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173" fontId="1" fillId="0" borderId="0" applyFont="0" applyFill="0" applyBorder="0" applyAlignment="0" applyProtection="0"/>
    <xf numFmtId="0" fontId="1" fillId="25" borderId="0" applyNumberFormat="0" applyBorder="0" applyAlignment="0" applyProtection="0"/>
    <xf numFmtId="173" fontId="1" fillId="0" borderId="0" applyFont="0" applyFill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46" fillId="33" borderId="0" applyNumberFormat="0" applyBorder="0" applyAlignment="0" applyProtection="0"/>
    <xf numFmtId="0" fontId="1" fillId="25" borderId="0" applyNumberFormat="0" applyBorder="0" applyAlignment="0" applyProtection="0"/>
    <xf numFmtId="0" fontId="46" fillId="33" borderId="0" applyNumberFormat="0" applyBorder="0" applyAlignment="0" applyProtection="0"/>
    <xf numFmtId="0" fontId="1" fillId="25" borderId="0" applyNumberFormat="0" applyBorder="0" applyAlignment="0" applyProtection="0"/>
    <xf numFmtId="0" fontId="46" fillId="33" borderId="0" applyNumberFormat="0" applyBorder="0" applyAlignment="0" applyProtection="0"/>
    <xf numFmtId="0" fontId="1" fillId="25" borderId="0" applyNumberFormat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44" fillId="20" borderId="0" applyNumberFormat="0" applyBorder="0" applyAlignment="0" applyProtection="0"/>
    <xf numFmtId="0" fontId="44" fillId="20" borderId="0" applyNumberFormat="0" applyBorder="0" applyAlignment="0" applyProtection="0"/>
    <xf numFmtId="0" fontId="1" fillId="25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0" fontId="49" fillId="34" borderId="22" applyNumberFormat="0" applyAlignment="0" applyProtection="0"/>
    <xf numFmtId="0" fontId="1" fillId="25" borderId="0" applyNumberFormat="0" applyBorder="0" applyAlignment="0" applyProtection="0"/>
    <xf numFmtId="43" fontId="35" fillId="0" borderId="0" applyFont="0" applyFill="0" applyBorder="0" applyAlignment="0" applyProtection="0"/>
    <xf numFmtId="0" fontId="1" fillId="25" borderId="0" applyNumberFormat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25" borderId="0" applyNumberFormat="0" applyBorder="0" applyAlignment="0" applyProtection="0"/>
    <xf numFmtId="43" fontId="35" fillId="0" borderId="0" applyFont="0" applyFill="0" applyBorder="0" applyAlignment="0" applyProtection="0"/>
    <xf numFmtId="0" fontId="46" fillId="46" borderId="0" applyNumberFormat="0" applyBorder="0" applyAlignment="0" applyProtection="0"/>
    <xf numFmtId="0" fontId="1" fillId="25" borderId="0" applyNumberFormat="0" applyBorder="0" applyAlignment="0" applyProtection="0"/>
    <xf numFmtId="0" fontId="46" fillId="46" borderId="0" applyNumberFormat="0" applyBorder="0" applyAlignment="0" applyProtection="0"/>
    <xf numFmtId="0" fontId="1" fillId="25" borderId="0" applyNumberFormat="0" applyBorder="0" applyAlignment="0" applyProtection="0"/>
    <xf numFmtId="0" fontId="46" fillId="46" borderId="0" applyNumberFormat="0" applyBorder="0" applyAlignment="0" applyProtection="0"/>
    <xf numFmtId="0" fontId="1" fillId="25" borderId="0" applyNumberFormat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45" fillId="22" borderId="21" applyNumberFormat="0" applyAlignment="0" applyProtection="0"/>
    <xf numFmtId="0" fontId="1" fillId="0" borderId="0"/>
    <xf numFmtId="0" fontId="44" fillId="20" borderId="0" applyNumberFormat="0" applyBorder="0" applyAlignment="0" applyProtection="0"/>
    <xf numFmtId="0" fontId="1" fillId="10" borderId="0" applyNumberFormat="0" applyBorder="0" applyAlignment="0" applyProtection="0"/>
    <xf numFmtId="0" fontId="44" fillId="20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6" fillId="58" borderId="17" applyNumberFormat="0" applyAlignment="0" applyProtection="0"/>
    <xf numFmtId="0" fontId="1" fillId="0" borderId="0"/>
    <xf numFmtId="0" fontId="44" fillId="20" borderId="0" applyNumberFormat="0" applyBorder="0" applyAlignment="0" applyProtection="0"/>
    <xf numFmtId="43" fontId="1" fillId="0" borderId="0" applyFont="0" applyFill="0" applyBorder="0" applyAlignment="0" applyProtection="0"/>
    <xf numFmtId="0" fontId="16" fillId="31" borderId="24" applyNumberFormat="0" applyAlignment="0" applyProtection="0"/>
    <xf numFmtId="0" fontId="1" fillId="14" borderId="0" applyNumberFormat="0" applyBorder="0" applyAlignment="0" applyProtection="0"/>
    <xf numFmtId="0" fontId="44" fillId="20" borderId="0" applyNumberFormat="0" applyBorder="0" applyAlignment="0" applyProtection="0"/>
    <xf numFmtId="0" fontId="1" fillId="25" borderId="0" applyNumberFormat="0" applyBorder="0" applyAlignment="0" applyProtection="0"/>
    <xf numFmtId="0" fontId="1" fillId="25" borderId="0" applyNumberFormat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179" fontId="7" fillId="0" borderId="0" applyFill="0" applyBorder="0" applyAlignment="0" applyProtection="0"/>
    <xf numFmtId="0" fontId="1" fillId="38" borderId="0" applyNumberFormat="0" applyBorder="0" applyAlignment="0" applyProtection="0"/>
    <xf numFmtId="179" fontId="7" fillId="0" borderId="0" applyFill="0" applyBorder="0" applyAlignment="0" applyProtection="0"/>
    <xf numFmtId="0" fontId="1" fillId="38" borderId="0" applyNumberFormat="0" applyBorder="0" applyAlignment="0" applyProtection="0"/>
    <xf numFmtId="179" fontId="7" fillId="0" borderId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0" borderId="0"/>
    <xf numFmtId="0" fontId="1" fillId="0" borderId="0"/>
    <xf numFmtId="0" fontId="1" fillId="38" borderId="0" applyNumberFormat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27" borderId="0" applyNumberFormat="0" applyBorder="0" applyAlignment="0" applyProtection="0"/>
    <xf numFmtId="0" fontId="1" fillId="38" borderId="0" applyNumberFormat="0" applyBorder="0" applyAlignment="0" applyProtection="0"/>
    <xf numFmtId="0" fontId="1" fillId="27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172" fontId="44" fillId="0" borderId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172" fontId="44" fillId="0" borderId="0" applyFill="0" applyBorder="0" applyAlignment="0" applyProtection="0"/>
    <xf numFmtId="172" fontId="44" fillId="0" borderId="0" applyFill="0" applyBorder="0" applyAlignment="0" applyProtection="0"/>
    <xf numFmtId="0" fontId="1" fillId="38" borderId="0" applyNumberFormat="0" applyBorder="0" applyAlignment="0" applyProtection="0"/>
    <xf numFmtId="43" fontId="44" fillId="0" borderId="0" applyFont="0" applyFill="0" applyBorder="0" applyAlignment="0" applyProtection="0"/>
    <xf numFmtId="172" fontId="44" fillId="0" borderId="0" applyFill="0" applyBorder="0" applyAlignment="0" applyProtection="0"/>
    <xf numFmtId="0" fontId="1" fillId="38" borderId="0" applyNumberFormat="0" applyBorder="0" applyAlignment="0" applyProtection="0"/>
    <xf numFmtId="172" fontId="44" fillId="0" borderId="0" applyFill="0" applyBorder="0" applyAlignment="0" applyProtection="0"/>
    <xf numFmtId="172" fontId="44" fillId="0" borderId="0" applyFill="0" applyBorder="0" applyAlignment="0" applyProtection="0"/>
    <xf numFmtId="0" fontId="1" fillId="38" borderId="0" applyNumberFormat="0" applyBorder="0" applyAlignment="0" applyProtection="0"/>
    <xf numFmtId="172" fontId="44" fillId="0" borderId="0" applyFill="0" applyBorder="0" applyAlignment="0" applyProtection="0"/>
    <xf numFmtId="172" fontId="44" fillId="0" borderId="0" applyFill="0" applyBorder="0" applyAlignment="0" applyProtection="0"/>
    <xf numFmtId="0" fontId="1" fillId="38" borderId="0" applyNumberFormat="0" applyBorder="0" applyAlignment="0" applyProtection="0"/>
    <xf numFmtId="172" fontId="44" fillId="0" borderId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0" fontId="12" fillId="0" borderId="0">
      <alignment vertical="top"/>
    </xf>
    <xf numFmtId="0" fontId="1" fillId="38" borderId="0" applyNumberFormat="0" applyBorder="0" applyAlignment="0" applyProtection="0"/>
    <xf numFmtId="0" fontId="35" fillId="0" borderId="0">
      <alignment vertical="top"/>
    </xf>
    <xf numFmtId="0" fontId="1" fillId="38" borderId="0" applyNumberFormat="0" applyBorder="0" applyAlignment="0" applyProtection="0"/>
    <xf numFmtId="0" fontId="12" fillId="0" borderId="0">
      <alignment vertical="top"/>
    </xf>
    <xf numFmtId="0" fontId="1" fillId="38" borderId="0" applyNumberFormat="0" applyBorder="0" applyAlignment="0" applyProtection="0"/>
    <xf numFmtId="9" fontId="1" fillId="0" borderId="0" applyFont="0" applyFill="0" applyBorder="0" applyAlignment="0" applyProtection="0"/>
    <xf numFmtId="0" fontId="1" fillId="38" borderId="0" applyNumberFormat="0" applyBorder="0" applyAlignment="0" applyProtection="0"/>
    <xf numFmtId="9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43" fontId="44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43" fontId="44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43" fontId="44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43" fontId="44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21" borderId="0" applyNumberFormat="0" applyBorder="0" applyAlignment="0" applyProtection="0"/>
    <xf numFmtId="0" fontId="1" fillId="38" borderId="0" applyNumberFormat="0" applyBorder="0" applyAlignment="0" applyProtection="0"/>
    <xf numFmtId="0" fontId="1" fillId="21" borderId="0" applyNumberFormat="0" applyBorder="0" applyAlignment="0" applyProtection="0"/>
    <xf numFmtId="0" fontId="1" fillId="38" borderId="0" applyNumberFormat="0" applyBorder="0" applyAlignment="0" applyProtection="0"/>
    <xf numFmtId="0" fontId="1" fillId="21" borderId="0" applyNumberFormat="0" applyBorder="0" applyAlignment="0" applyProtection="0"/>
    <xf numFmtId="0" fontId="1" fillId="38" borderId="0" applyNumberFormat="0" applyBorder="0" applyAlignment="0" applyProtection="0"/>
    <xf numFmtId="0" fontId="1" fillId="21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2" borderId="0" applyNumberFormat="0" applyBorder="0" applyAlignment="0" applyProtection="0"/>
    <xf numFmtId="0" fontId="1" fillId="38" borderId="0" applyNumberFormat="0" applyBorder="0" applyAlignment="0" applyProtection="0"/>
    <xf numFmtId="0" fontId="1" fillId="2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14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43" fontId="7" fillId="0" borderId="0" applyFont="0" applyFill="0" applyBorder="0" applyAlignment="0" applyProtection="0"/>
    <xf numFmtId="0" fontId="1" fillId="38" borderId="0" applyNumberFormat="0" applyBorder="0" applyAlignment="0" applyProtection="0"/>
    <xf numFmtId="43" fontId="35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43" fontId="7" fillId="0" borderId="0" applyFont="0" applyFill="0" applyBorder="0" applyAlignment="0" applyProtection="0"/>
    <xf numFmtId="0" fontId="1" fillId="38" borderId="0" applyNumberFormat="0" applyBorder="0" applyAlignment="0" applyProtection="0"/>
    <xf numFmtId="43" fontId="7" fillId="0" borderId="0" applyFont="0" applyFill="0" applyBorder="0" applyAlignment="0" applyProtection="0"/>
    <xf numFmtId="0" fontId="1" fillId="38" borderId="0" applyNumberFormat="0" applyBorder="0" applyAlignment="0" applyProtection="0"/>
    <xf numFmtId="43" fontId="44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164" fontId="7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43" fontId="7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43" fontId="44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0" borderId="0"/>
    <xf numFmtId="0" fontId="1" fillId="0" borderId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43" fontId="44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2" fillId="0" borderId="0">
      <alignment vertical="top"/>
    </xf>
    <xf numFmtId="0" fontId="1" fillId="27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43" fontId="44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0" borderId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43" fontId="65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38" borderId="0" applyNumberFormat="0" applyBorder="0" applyAlignment="0" applyProtection="0"/>
    <xf numFmtId="43" fontId="44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38" borderId="0" applyNumberFormat="0" applyBorder="0" applyAlignment="0" applyProtection="0"/>
    <xf numFmtId="43" fontId="44" fillId="0" borderId="0" applyFont="0" applyFill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69" fillId="0" borderId="2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43" fontId="44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69" fillId="0" borderId="20"/>
    <xf numFmtId="43" fontId="74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0" borderId="0"/>
    <xf numFmtId="43" fontId="74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0" borderId="0"/>
    <xf numFmtId="0" fontId="1" fillId="0" borderId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0" borderId="0"/>
    <xf numFmtId="0" fontId="1" fillId="38" borderId="0" applyNumberFormat="0" applyBorder="0" applyAlignment="0" applyProtection="0"/>
    <xf numFmtId="0" fontId="1" fillId="0" borderId="0"/>
    <xf numFmtId="0" fontId="1" fillId="0" borderId="0"/>
    <xf numFmtId="0" fontId="1" fillId="3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47" fillId="20" borderId="22" applyNumberFormat="0" applyAlignment="0" applyProtection="0"/>
    <xf numFmtId="0" fontId="47" fillId="20" borderId="22" applyNumberFormat="0" applyAlignment="0" applyProtection="0"/>
    <xf numFmtId="9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7" fillId="0" borderId="0"/>
    <xf numFmtId="0" fontId="1" fillId="38" borderId="0" applyNumberFormat="0" applyBorder="0" applyAlignment="0" applyProtection="0"/>
    <xf numFmtId="0" fontId="1" fillId="0" borderId="0"/>
    <xf numFmtId="0" fontId="7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38" borderId="0" applyNumberFormat="0" applyBorder="0" applyAlignment="0" applyProtection="0"/>
    <xf numFmtId="0" fontId="1" fillId="0" borderId="0"/>
    <xf numFmtId="0" fontId="7" fillId="0" borderId="0"/>
    <xf numFmtId="0" fontId="1" fillId="38" borderId="0" applyNumberFormat="0" applyBorder="0" applyAlignment="0" applyProtection="0"/>
    <xf numFmtId="0" fontId="1" fillId="0" borderId="0"/>
    <xf numFmtId="0" fontId="7" fillId="0" borderId="0"/>
    <xf numFmtId="0" fontId="1" fillId="38" borderId="0" applyNumberFormat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45" fillId="22" borderId="21" applyNumberFormat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46" fillId="4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7" fillId="52" borderId="0" applyNumberFormat="0" applyBorder="0" applyAlignment="0" applyProtection="0"/>
    <xf numFmtId="0" fontId="17" fillId="52" borderId="0" applyNumberFormat="0" applyBorder="0" applyAlignment="0" applyProtection="0"/>
    <xf numFmtId="0" fontId="1" fillId="38" borderId="0" applyNumberFormat="0" applyBorder="0" applyAlignment="0" applyProtection="0"/>
    <xf numFmtId="0" fontId="49" fillId="34" borderId="22" applyNumberFormat="0" applyAlignment="0" applyProtection="0"/>
    <xf numFmtId="0" fontId="17" fillId="52" borderId="0" applyNumberFormat="0" applyBorder="0" applyAlignment="0" applyProtection="0"/>
    <xf numFmtId="0" fontId="17" fillId="52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28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38" borderId="0" applyNumberFormat="0" applyBorder="0" applyAlignment="0" applyProtection="0"/>
    <xf numFmtId="17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38" borderId="0" applyNumberFormat="0" applyBorder="0" applyAlignment="0" applyProtection="0"/>
    <xf numFmtId="0" fontId="1" fillId="28" borderId="0" applyNumberFormat="0" applyBorder="0" applyAlignment="0" applyProtection="0"/>
    <xf numFmtId="0" fontId="1" fillId="38" borderId="0" applyNumberFormat="0" applyBorder="0" applyAlignment="0" applyProtection="0"/>
    <xf numFmtId="0" fontId="1" fillId="28" borderId="0" applyNumberFormat="0" applyBorder="0" applyAlignment="0" applyProtection="0"/>
    <xf numFmtId="0" fontId="1" fillId="38" borderId="0" applyNumberFormat="0" applyBorder="0" applyAlignment="0" applyProtection="0"/>
    <xf numFmtId="0" fontId="1" fillId="2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0" borderId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41" fontId="7" fillId="0" borderId="0" applyFont="0" applyFill="0" applyBorder="0" applyAlignment="0" applyProtection="0"/>
    <xf numFmtId="0" fontId="1" fillId="38" borderId="0" applyNumberFormat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14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172" fontId="44" fillId="0" borderId="0" applyFill="0" applyBorder="0" applyAlignment="0" applyProtection="0"/>
    <xf numFmtId="172" fontId="44" fillId="0" borderId="0" applyFill="0" applyBorder="0" applyAlignment="0" applyProtection="0"/>
    <xf numFmtId="0" fontId="1" fillId="38" borderId="0" applyNumberFormat="0" applyBorder="0" applyAlignment="0" applyProtection="0"/>
    <xf numFmtId="0" fontId="44" fillId="91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47" fillId="28" borderId="22" applyNumberFormat="0" applyAlignment="0" applyProtection="0"/>
    <xf numFmtId="0" fontId="1" fillId="27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47" fillId="28" borderId="22" applyNumberFormat="0" applyAlignment="0" applyProtection="0"/>
    <xf numFmtId="0" fontId="1" fillId="38" borderId="0" applyNumberFormat="0" applyBorder="0" applyAlignment="0" applyProtection="0"/>
    <xf numFmtId="0" fontId="1" fillId="0" borderId="0"/>
    <xf numFmtId="0" fontId="47" fillId="28" borderId="22" applyNumberFormat="0" applyAlignment="0" applyProtection="0"/>
    <xf numFmtId="0" fontId="1" fillId="38" borderId="0" applyNumberFormat="0" applyBorder="0" applyAlignment="0" applyProtection="0"/>
    <xf numFmtId="0" fontId="1" fillId="0" borderId="0"/>
    <xf numFmtId="0" fontId="47" fillId="28" borderId="22" applyNumberFormat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2" fillId="0" borderId="0">
      <alignment vertical="top"/>
    </xf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38" borderId="0" applyNumberFormat="0" applyBorder="0" applyAlignment="0" applyProtection="0"/>
    <xf numFmtId="0" fontId="12" fillId="0" borderId="0">
      <alignment vertical="top"/>
    </xf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2" fillId="0" borderId="0">
      <alignment vertical="top"/>
    </xf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47" fillId="28" borderId="22" applyNumberFormat="0" applyAlignment="0" applyProtection="0"/>
    <xf numFmtId="0" fontId="12" fillId="0" borderId="0">
      <alignment vertical="top"/>
    </xf>
    <xf numFmtId="0" fontId="47" fillId="28" borderId="22" applyNumberFormat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2" fontId="44" fillId="0" borderId="0" applyFill="0" applyBorder="0" applyAlignment="0" applyProtection="0"/>
    <xf numFmtId="172" fontId="44" fillId="0" borderId="0" applyFill="0" applyBorder="0" applyAlignment="0" applyProtection="0"/>
    <xf numFmtId="0" fontId="44" fillId="91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0" borderId="0"/>
    <xf numFmtId="0" fontId="1" fillId="38" borderId="0" applyNumberFormat="0" applyBorder="0" applyAlignment="0" applyProtection="0"/>
    <xf numFmtId="172" fontId="44" fillId="0" borderId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0" fontId="44" fillId="54" borderId="0" applyNumberFormat="0" applyBorder="0" applyAlignment="0" applyProtection="0"/>
    <xf numFmtId="0" fontId="44" fillId="91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172" fontId="44" fillId="0" borderId="0"/>
    <xf numFmtId="0" fontId="1" fillId="38" borderId="0" applyNumberFormat="0" applyBorder="0" applyAlignment="0" applyProtection="0"/>
    <xf numFmtId="0" fontId="1" fillId="14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44" fillId="16" borderId="0" applyNumberFormat="0" applyBorder="0" applyAlignment="0" applyProtection="0"/>
    <xf numFmtId="0" fontId="1" fillId="38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172" fontId="44" fillId="0" borderId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0" fontId="1" fillId="38" borderId="0" applyNumberFormat="0" applyBorder="0" applyAlignment="0" applyProtection="0"/>
    <xf numFmtId="0" fontId="1" fillId="14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44" fillId="16" borderId="0" applyNumberFormat="0" applyBorder="0" applyAlignment="0" applyProtection="0"/>
    <xf numFmtId="0" fontId="1" fillId="38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0" fontId="44" fillId="54" borderId="0" applyNumberFormat="0" applyBorder="0" applyAlignment="0" applyProtection="0"/>
    <xf numFmtId="0" fontId="1" fillId="14" borderId="0" applyNumberFormat="0" applyBorder="0" applyAlignment="0" applyProtection="0"/>
    <xf numFmtId="43" fontId="35" fillId="0" borderId="0" applyFont="0" applyFill="0" applyBorder="0" applyAlignment="0" applyProtection="0"/>
    <xf numFmtId="0" fontId="44" fillId="54" borderId="0" applyNumberFormat="0" applyBorder="0" applyAlignment="0" applyProtection="0"/>
    <xf numFmtId="172" fontId="44" fillId="0" borderId="0" applyFill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172" fontId="44" fillId="0" borderId="0" applyFill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1" fillId="14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5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38" borderId="0" applyNumberFormat="0" applyBorder="0" applyAlignment="0" applyProtection="0"/>
    <xf numFmtId="0" fontId="44" fillId="54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4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44" fillId="54" borderId="0" applyNumberFormat="0" applyBorder="0" applyAlignment="0" applyProtection="0"/>
    <xf numFmtId="0" fontId="1" fillId="0" borderId="0"/>
    <xf numFmtId="172" fontId="44" fillId="0" borderId="0" applyFill="0" applyBorder="0" applyAlignment="0" applyProtection="0"/>
    <xf numFmtId="172" fontId="44" fillId="0" borderId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184" fontId="7" fillId="0" borderId="0" applyFont="0" applyFill="0" applyBorder="0" applyAlignment="0" applyProtection="0"/>
    <xf numFmtId="172" fontId="44" fillId="0" borderId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3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3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3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3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3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164" fontId="7" fillId="0" borderId="0" applyFont="0" applyFill="0" applyBorder="0" applyAlignment="0" applyProtection="0"/>
    <xf numFmtId="0" fontId="1" fillId="43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3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3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0" borderId="0"/>
    <xf numFmtId="0" fontId="1" fillId="0" borderId="0"/>
    <xf numFmtId="0" fontId="1" fillId="38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2" borderId="0" applyNumberFormat="0" applyBorder="0" applyAlignment="0" applyProtection="0"/>
    <xf numFmtId="0" fontId="1" fillId="43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43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0" fontId="1" fillId="3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8" borderId="0" applyNumberFormat="0" applyBorder="0" applyAlignment="0" applyProtection="0"/>
    <xf numFmtId="0" fontId="1" fillId="4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7" fillId="0" borderId="0"/>
    <xf numFmtId="0" fontId="1" fillId="38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2" borderId="0" applyNumberFormat="0" applyBorder="0" applyAlignment="0" applyProtection="0"/>
    <xf numFmtId="0" fontId="1" fillId="38" borderId="0" applyNumberFormat="0" applyBorder="0" applyAlignment="0" applyProtection="0"/>
    <xf numFmtId="0" fontId="1" fillId="2" borderId="0" applyNumberFormat="0" applyBorder="0" applyAlignment="0" applyProtection="0"/>
    <xf numFmtId="0" fontId="44" fillId="49" borderId="0" applyNumberFormat="0" applyBorder="0" applyAlignment="0" applyProtection="0"/>
    <xf numFmtId="0" fontId="1" fillId="38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38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2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2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27" borderId="0" applyNumberFormat="0" applyBorder="0" applyAlignment="0" applyProtection="0"/>
    <xf numFmtId="0" fontId="1" fillId="38" borderId="0" applyNumberFormat="0" applyBorder="0" applyAlignment="0" applyProtection="0"/>
    <xf numFmtId="0" fontId="1" fillId="27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4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0" borderId="0" applyNumberFormat="0" applyBorder="0" applyAlignment="0" applyProtection="0"/>
    <xf numFmtId="0" fontId="1" fillId="38" borderId="0" applyNumberFormat="0" applyBorder="0" applyAlignment="0" applyProtection="0"/>
    <xf numFmtId="0" fontId="1" fillId="10" borderId="0" applyNumberFormat="0" applyBorder="0" applyAlignment="0" applyProtection="0"/>
    <xf numFmtId="0" fontId="1" fillId="38" borderId="0" applyNumberFormat="0" applyBorder="0" applyAlignment="0" applyProtection="0"/>
    <xf numFmtId="0" fontId="1" fillId="10" borderId="0" applyNumberFormat="0" applyBorder="0" applyAlignment="0" applyProtection="0"/>
    <xf numFmtId="0" fontId="1" fillId="38" borderId="0" applyNumberFormat="0" applyBorder="0" applyAlignment="0" applyProtection="0"/>
    <xf numFmtId="0" fontId="44" fillId="54" borderId="0" applyNumberFormat="0" applyBorder="0" applyAlignment="0" applyProtection="0"/>
    <xf numFmtId="0" fontId="1" fillId="10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184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172" fontId="44" fillId="0" borderId="0" applyFill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38" borderId="0" applyNumberFormat="0" applyBorder="0" applyAlignment="0" applyProtection="0"/>
    <xf numFmtId="184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44" fillId="54" borderId="0" applyNumberFormat="0" applyBorder="0" applyAlignment="0" applyProtection="0"/>
    <xf numFmtId="177" fontId="7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43" fontId="44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177" fontId="7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177" fontId="7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6" fillId="58" borderId="17" applyNumberFormat="0" applyAlignment="0" applyProtection="0"/>
    <xf numFmtId="0" fontId="1" fillId="38" borderId="0" applyNumberFormat="0" applyBorder="0" applyAlignment="0" applyProtection="0"/>
    <xf numFmtId="0" fontId="45" fillId="76" borderId="21" applyNumberFormat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177" fontId="7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177" fontId="7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177" fontId="7" fillId="0" borderId="0" applyFont="0" applyFill="0" applyBorder="0" applyAlignment="0" applyProtection="0"/>
    <xf numFmtId="0" fontId="1" fillId="38" borderId="0" applyNumberFormat="0" applyBorder="0" applyAlignment="0" applyProtection="0"/>
    <xf numFmtId="0" fontId="17" fillId="74" borderId="0" applyNumberFormat="0" applyBorder="0" applyAlignment="0" applyProtection="0"/>
    <xf numFmtId="0" fontId="17" fillId="74" borderId="0" applyNumberFormat="0" applyBorder="0" applyAlignment="0" applyProtection="0"/>
    <xf numFmtId="0" fontId="1" fillId="38" borderId="0" applyNumberFormat="0" applyBorder="0" applyAlignment="0" applyProtection="0"/>
    <xf numFmtId="0" fontId="17" fillId="74" borderId="0" applyNumberFormat="0" applyBorder="0" applyAlignment="0" applyProtection="0"/>
    <xf numFmtId="0" fontId="17" fillId="74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0" borderId="0"/>
    <xf numFmtId="0" fontId="1" fillId="0" borderId="0"/>
    <xf numFmtId="0" fontId="1" fillId="38" borderId="0" applyNumberFormat="0" applyBorder="0" applyAlignment="0" applyProtection="0"/>
    <xf numFmtId="0" fontId="1" fillId="0" borderId="0"/>
    <xf numFmtId="0" fontId="1" fillId="0" borderId="0"/>
    <xf numFmtId="0" fontId="1" fillId="38" borderId="0" applyNumberFormat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0" borderId="0"/>
    <xf numFmtId="0" fontId="1" fillId="38" borderId="0" applyNumberFormat="0" applyBorder="0" applyAlignment="0" applyProtection="0"/>
    <xf numFmtId="0" fontId="1" fillId="0" borderId="0"/>
    <xf numFmtId="0" fontId="1" fillId="0" borderId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177" fontId="7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177" fontId="7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177" fontId="7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164" fontId="7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164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0" borderId="0"/>
    <xf numFmtId="164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1" fillId="38" borderId="0" applyNumberFormat="0" applyBorder="0" applyAlignment="0" applyProtection="0"/>
    <xf numFmtId="9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38" borderId="0" applyNumberFormat="0" applyBorder="0" applyAlignment="0" applyProtection="0"/>
    <xf numFmtId="0" fontId="1" fillId="0" borderId="0"/>
    <xf numFmtId="0" fontId="1" fillId="0" borderId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43" fontId="44" fillId="0" borderId="0" applyFont="0" applyFill="0" applyBorder="0" applyAlignment="0" applyProtection="0"/>
    <xf numFmtId="0" fontId="1" fillId="38" borderId="0" applyNumberFormat="0" applyBorder="0" applyAlignment="0" applyProtection="0"/>
    <xf numFmtId="43" fontId="44" fillId="0" borderId="0" applyFont="0" applyFill="0" applyBorder="0" applyAlignment="0" applyProtection="0"/>
    <xf numFmtId="0" fontId="1" fillId="38" borderId="0" applyNumberFormat="0" applyBorder="0" applyAlignment="0" applyProtection="0"/>
    <xf numFmtId="43" fontId="44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38" borderId="0" applyNumberFormat="0" applyBorder="0" applyAlignment="0" applyProtection="0"/>
    <xf numFmtId="43" fontId="44" fillId="0" borderId="0" applyFont="0" applyFill="0" applyBorder="0" applyAlignment="0" applyProtection="0"/>
    <xf numFmtId="0" fontId="1" fillId="27" borderId="0" applyNumberFormat="0" applyBorder="0" applyAlignment="0" applyProtection="0"/>
    <xf numFmtId="0" fontId="44" fillId="21" borderId="28" applyNumberFormat="0" applyFont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44" fillId="21" borderId="28" applyNumberFormat="0" applyFont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0" borderId="0"/>
    <xf numFmtId="0" fontId="44" fillId="54" borderId="0" applyNumberFormat="0" applyBorder="0" applyAlignment="0" applyProtection="0"/>
    <xf numFmtId="177" fontId="7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177" fontId="7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38" borderId="0" applyNumberFormat="0" applyBorder="0" applyAlignment="0" applyProtection="0"/>
    <xf numFmtId="43" fontId="44" fillId="0" borderId="0" applyFont="0" applyFill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43" fontId="44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43" fontId="44" fillId="0" borderId="0" applyFont="0" applyFill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44" fillId="54" borderId="0" applyNumberFormat="0" applyBorder="0" applyAlignment="0" applyProtection="0"/>
    <xf numFmtId="164" fontId="7" fillId="0" borderId="0" applyFont="0" applyFill="0" applyBorder="0" applyAlignment="0" applyProtection="0"/>
    <xf numFmtId="0" fontId="1" fillId="38" borderId="0" applyNumberFormat="0" applyBorder="0" applyAlignment="0" applyProtection="0"/>
    <xf numFmtId="164" fontId="7" fillId="0" borderId="0" applyFont="0" applyFill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38" borderId="0" applyNumberFormat="0" applyBorder="0" applyAlignment="0" applyProtection="0"/>
    <xf numFmtId="0" fontId="1" fillId="28" borderId="0" applyNumberFormat="0" applyBorder="0" applyAlignment="0" applyProtection="0"/>
    <xf numFmtId="0" fontId="1" fillId="38" borderId="0" applyNumberFormat="0" applyBorder="0" applyAlignment="0" applyProtection="0"/>
    <xf numFmtId="0" fontId="1" fillId="28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38" borderId="0" applyNumberFormat="0" applyBorder="0" applyAlignment="0" applyProtection="0"/>
    <xf numFmtId="17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17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35" fillId="0" borderId="0">
      <alignment vertical="top"/>
    </xf>
    <xf numFmtId="0" fontId="1" fillId="28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2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43" fontId="44" fillId="0" borderId="0" applyFont="0" applyFill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14" borderId="0" applyNumberFormat="0" applyBorder="0" applyAlignment="0" applyProtection="0"/>
    <xf numFmtId="0" fontId="1" fillId="38" borderId="0" applyNumberFormat="0" applyBorder="0" applyAlignment="0" applyProtection="0"/>
    <xf numFmtId="43" fontId="44" fillId="0" borderId="0" applyFont="0" applyFill="0" applyBorder="0" applyAlignment="0" applyProtection="0"/>
    <xf numFmtId="0" fontId="17" fillId="97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7" fillId="97" borderId="0" applyNumberFormat="0" applyBorder="0" applyAlignment="0" applyProtection="0"/>
    <xf numFmtId="0" fontId="1" fillId="38" borderId="0" applyNumberFormat="0" applyBorder="0" applyAlignment="0" applyProtection="0"/>
    <xf numFmtId="0" fontId="1" fillId="14" borderId="0" applyNumberFormat="0" applyBorder="0" applyAlignment="0" applyProtection="0"/>
    <xf numFmtId="0" fontId="1" fillId="38" borderId="0" applyNumberFormat="0" applyBorder="0" applyAlignment="0" applyProtection="0"/>
    <xf numFmtId="43" fontId="44" fillId="0" borderId="0" applyFont="0" applyFill="0" applyBorder="0" applyAlignment="0" applyProtection="0"/>
    <xf numFmtId="0" fontId="17" fillId="97" borderId="0" applyNumberFormat="0" applyBorder="0" applyAlignment="0" applyProtection="0"/>
    <xf numFmtId="0" fontId="1" fillId="38" borderId="0" applyNumberFormat="0" applyBorder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0" fontId="17" fillId="9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38" borderId="0" applyNumberFormat="0" applyBorder="0" applyAlignment="0" applyProtection="0"/>
    <xf numFmtId="43" fontId="44" fillId="0" borderId="0" applyFont="0" applyFill="0" applyBorder="0" applyAlignment="0" applyProtection="0"/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" fillId="38" borderId="0" applyNumberFormat="0" applyBorder="0" applyAlignment="0" applyProtection="0"/>
    <xf numFmtId="43" fontId="44" fillId="0" borderId="0" applyFont="0" applyFill="0" applyBorder="0" applyAlignment="0" applyProtection="0"/>
    <xf numFmtId="0" fontId="1" fillId="38" borderId="0" applyNumberFormat="0" applyBorder="0" applyAlignment="0" applyProtection="0"/>
    <xf numFmtId="43" fontId="44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43" fontId="44" fillId="0" borderId="0" applyFont="0" applyFill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0" borderId="0"/>
    <xf numFmtId="176" fontId="44" fillId="0" borderId="0"/>
    <xf numFmtId="43" fontId="1" fillId="0" borderId="0" applyFont="0" applyFill="0" applyBorder="0" applyAlignment="0" applyProtection="0"/>
    <xf numFmtId="0" fontId="44" fillId="54" borderId="0" applyNumberFormat="0" applyBorder="0" applyAlignment="0" applyProtection="0"/>
    <xf numFmtId="0" fontId="1" fillId="26" borderId="0" applyNumberFormat="0" applyBorder="0" applyAlignment="0" applyProtection="0"/>
    <xf numFmtId="0" fontId="44" fillId="54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38" borderId="0" applyNumberFormat="0" applyBorder="0" applyAlignment="0" applyProtection="0"/>
    <xf numFmtId="0" fontId="1" fillId="26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38" borderId="0" applyNumberFormat="0" applyBorder="0" applyAlignment="0" applyProtection="0"/>
    <xf numFmtId="0" fontId="1" fillId="26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45" fillId="76" borderId="21" applyNumberFormat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45" fillId="22" borderId="21" applyNumberFormat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43" fontId="65" fillId="0" borderId="0" applyFont="0" applyFill="0" applyBorder="0" applyAlignment="0" applyProtection="0"/>
    <xf numFmtId="43" fontId="65" fillId="0" borderId="0" applyFont="0" applyFill="0" applyBorder="0" applyAlignment="0" applyProtection="0"/>
    <xf numFmtId="0" fontId="1" fillId="38" borderId="0" applyNumberFormat="0" applyBorder="0" applyAlignment="0" applyProtection="0"/>
    <xf numFmtId="43" fontId="44" fillId="0" borderId="0" applyFont="0" applyFill="0" applyBorder="0" applyAlignment="0" applyProtection="0"/>
    <xf numFmtId="0" fontId="1" fillId="38" borderId="0" applyNumberFormat="0" applyBorder="0" applyAlignment="0" applyProtection="0"/>
    <xf numFmtId="0" fontId="44" fillId="54" borderId="0" applyNumberFormat="0" applyBorder="0" applyAlignment="0" applyProtection="0"/>
    <xf numFmtId="0" fontId="44" fillId="54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35" fillId="0" borderId="0">
      <alignment vertical="top"/>
    </xf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2" fillId="0" borderId="0">
      <alignment vertical="top"/>
    </xf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27" borderId="0" applyNumberFormat="0" applyBorder="0" applyAlignment="0" applyProtection="0"/>
    <xf numFmtId="0" fontId="1" fillId="38" borderId="0" applyNumberFormat="0" applyBorder="0" applyAlignment="0" applyProtection="0"/>
    <xf numFmtId="0" fontId="1" fillId="2" borderId="0" applyNumberFormat="0" applyBorder="0" applyAlignment="0" applyProtection="0"/>
    <xf numFmtId="0" fontId="1" fillId="38" borderId="0" applyNumberFormat="0" applyBorder="0" applyAlignment="0" applyProtection="0"/>
    <xf numFmtId="0" fontId="1" fillId="2" borderId="0" applyNumberFormat="0" applyBorder="0" applyAlignment="0" applyProtection="0"/>
    <xf numFmtId="0" fontId="1" fillId="38" borderId="0" applyNumberFormat="0" applyBorder="0" applyAlignment="0" applyProtection="0"/>
    <xf numFmtId="0" fontId="1" fillId="2" borderId="0" applyNumberFormat="0" applyBorder="0" applyAlignment="0" applyProtection="0"/>
    <xf numFmtId="0" fontId="1" fillId="38" borderId="0" applyNumberFormat="0" applyBorder="0" applyAlignment="0" applyProtection="0"/>
    <xf numFmtId="0" fontId="1" fillId="2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2" borderId="0" applyNumberFormat="0" applyBorder="0" applyAlignment="0" applyProtection="0"/>
    <xf numFmtId="0" fontId="1" fillId="38" borderId="0" applyNumberFormat="0" applyBorder="0" applyAlignment="0" applyProtection="0"/>
    <xf numFmtId="0" fontId="1" fillId="2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2" borderId="0" applyNumberFormat="0" applyBorder="0" applyAlignment="0" applyProtection="0"/>
    <xf numFmtId="0" fontId="1" fillId="38" borderId="0" applyNumberFormat="0" applyBorder="0" applyAlignment="0" applyProtection="0"/>
    <xf numFmtId="0" fontId="1" fillId="2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10" borderId="0" applyNumberFormat="0" applyBorder="0" applyAlignment="0" applyProtection="0"/>
    <xf numFmtId="0" fontId="1" fillId="38" borderId="0" applyNumberFormat="0" applyBorder="0" applyAlignment="0" applyProtection="0"/>
    <xf numFmtId="0" fontId="1" fillId="10" borderId="0" applyNumberFormat="0" applyBorder="0" applyAlignment="0" applyProtection="0"/>
    <xf numFmtId="0" fontId="1" fillId="38" borderId="0" applyNumberFormat="0" applyBorder="0" applyAlignment="0" applyProtection="0"/>
    <xf numFmtId="9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10" borderId="0" applyNumberFormat="0" applyBorder="0" applyAlignment="0" applyProtection="0"/>
    <xf numFmtId="9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10" borderId="0" applyNumberFormat="0" applyBorder="0" applyAlignment="0" applyProtection="0"/>
    <xf numFmtId="9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10" borderId="0" applyNumberFormat="0" applyBorder="0" applyAlignment="0" applyProtection="0"/>
    <xf numFmtId="0" fontId="1" fillId="27" borderId="0" applyNumberFormat="0" applyBorder="0" applyAlignment="0" applyProtection="0"/>
    <xf numFmtId="0" fontId="1" fillId="38" borderId="0" applyNumberFormat="0" applyBorder="0" applyAlignment="0" applyProtection="0"/>
    <xf numFmtId="0" fontId="1" fillId="27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38" borderId="0" applyNumberFormat="0" applyBorder="0" applyAlignment="0" applyProtection="0"/>
    <xf numFmtId="0" fontId="35" fillId="0" borderId="0">
      <alignment vertical="top"/>
    </xf>
    <xf numFmtId="0" fontId="1" fillId="2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27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173" fontId="1" fillId="0" borderId="0" applyFont="0" applyFill="0" applyBorder="0" applyAlignment="0" applyProtection="0"/>
    <xf numFmtId="0" fontId="1" fillId="38" borderId="0" applyNumberFormat="0" applyBorder="0" applyAlignment="0" applyProtection="0"/>
    <xf numFmtId="17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43" fontId="44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21" borderId="0" applyNumberFormat="0" applyBorder="0" applyAlignment="0" applyProtection="0"/>
    <xf numFmtId="0" fontId="1" fillId="38" borderId="0" applyNumberFormat="0" applyBorder="0" applyAlignment="0" applyProtection="0"/>
    <xf numFmtId="0" fontId="1" fillId="21" borderId="0" applyNumberFormat="0" applyBorder="0" applyAlignment="0" applyProtection="0"/>
    <xf numFmtId="0" fontId="1" fillId="38" borderId="0" applyNumberFormat="0" applyBorder="0" applyAlignment="0" applyProtection="0"/>
    <xf numFmtId="0" fontId="1" fillId="21" borderId="0" applyNumberFormat="0" applyBorder="0" applyAlignment="0" applyProtection="0"/>
    <xf numFmtId="0" fontId="1" fillId="38" borderId="0" applyNumberFormat="0" applyBorder="0" applyAlignment="0" applyProtection="0"/>
    <xf numFmtId="0" fontId="1" fillId="21" borderId="0" applyNumberFormat="0" applyBorder="0" applyAlignment="0" applyProtection="0"/>
    <xf numFmtId="0" fontId="1" fillId="38" borderId="0" applyNumberFormat="0" applyBorder="0" applyAlignment="0" applyProtection="0"/>
    <xf numFmtId="0" fontId="1" fillId="26" borderId="0" applyNumberFormat="0" applyBorder="0" applyAlignment="0" applyProtection="0"/>
    <xf numFmtId="0" fontId="1" fillId="38" borderId="0" applyNumberFormat="0" applyBorder="0" applyAlignment="0" applyProtection="0"/>
    <xf numFmtId="0" fontId="1" fillId="26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27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38" borderId="0" applyNumberFormat="0" applyBorder="0" applyAlignment="0" applyProtection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43" fontId="44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7" fillId="21" borderId="28" applyNumberFormat="0" applyFont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46" fillId="8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46" fillId="33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59" fillId="0" borderId="0" applyNumberFormat="0" applyFill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47" fillId="28" borderId="22" applyNumberFormat="0" applyAlignment="0" applyProtection="0"/>
    <xf numFmtId="0" fontId="1" fillId="26" borderId="0" applyNumberFormat="0" applyBorder="0" applyAlignment="0" applyProtection="0"/>
    <xf numFmtId="0" fontId="47" fillId="28" borderId="22" applyNumberFormat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28" borderId="0" applyNumberFormat="0" applyBorder="0" applyAlignment="0" applyProtection="0"/>
    <xf numFmtId="0" fontId="1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64" fillId="0" borderId="32" applyNumberFormat="0" applyFill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0" fontId="64" fillId="0" borderId="32" applyNumberFormat="0" applyFill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0" fontId="64" fillId="0" borderId="32" applyNumberFormat="0" applyFill="0" applyAlignment="0" applyProtection="0"/>
    <xf numFmtId="43" fontId="35" fillId="0" borderId="0" applyFont="0" applyFill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64" fillId="0" borderId="32" applyNumberFormat="0" applyFill="0" applyAlignment="0" applyProtection="0"/>
    <xf numFmtId="43" fontId="35" fillId="0" borderId="0" applyFont="0" applyFill="0" applyBorder="0" applyAlignment="0" applyProtection="0"/>
    <xf numFmtId="0" fontId="1" fillId="21" borderId="0" applyNumberFormat="0" applyBorder="0" applyAlignment="0" applyProtection="0"/>
    <xf numFmtId="0" fontId="64" fillId="0" borderId="32" applyNumberFormat="0" applyFill="0" applyAlignment="0" applyProtection="0"/>
    <xf numFmtId="43" fontId="35" fillId="0" borderId="0" applyFont="0" applyFill="0" applyBorder="0" applyAlignment="0" applyProtection="0"/>
    <xf numFmtId="0" fontId="1" fillId="21" borderId="0" applyNumberFormat="0" applyBorder="0" applyAlignment="0" applyProtection="0"/>
    <xf numFmtId="0" fontId="64" fillId="0" borderId="32" applyNumberFormat="0" applyFill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47" fillId="28" borderId="22" applyNumberFormat="0" applyAlignment="0" applyProtection="0"/>
    <xf numFmtId="0" fontId="1" fillId="26" borderId="0" applyNumberFormat="0" applyBorder="0" applyAlignment="0" applyProtection="0"/>
    <xf numFmtId="0" fontId="47" fillId="28" borderId="22" applyNumberFormat="0" applyAlignment="0" applyProtection="0"/>
    <xf numFmtId="0" fontId="1" fillId="26" borderId="0" applyNumberFormat="0" applyBorder="0" applyAlignment="0" applyProtection="0"/>
    <xf numFmtId="0" fontId="47" fillId="28" borderId="22" applyNumberFormat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10" borderId="0" applyNumberFormat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14" borderId="0" applyNumberFormat="0" applyBorder="0" applyAlignment="0" applyProtection="0"/>
    <xf numFmtId="0" fontId="1" fillId="26" borderId="0" applyNumberFormat="0" applyBorder="0" applyAlignment="0" applyProtection="0"/>
    <xf numFmtId="0" fontId="1" fillId="14" borderId="0" applyNumberFormat="0" applyBorder="0" applyAlignment="0" applyProtection="0"/>
    <xf numFmtId="0" fontId="78" fillId="0" borderId="0"/>
    <xf numFmtId="0" fontId="1" fillId="26" borderId="0" applyNumberFormat="0" applyBorder="0" applyAlignment="0" applyProtection="0"/>
    <xf numFmtId="0" fontId="1" fillId="14" borderId="0" applyNumberFormat="0" applyBorder="0" applyAlignment="0" applyProtection="0"/>
    <xf numFmtId="0" fontId="1" fillId="26" borderId="0" applyNumberFormat="0" applyBorder="0" applyAlignment="0" applyProtection="0"/>
    <xf numFmtId="0" fontId="1" fillId="14" borderId="0" applyNumberFormat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44" fillId="34" borderId="0" applyNumberFormat="0" applyBorder="0" applyAlignment="0" applyProtection="0"/>
    <xf numFmtId="0" fontId="1" fillId="21" borderId="0" applyNumberFormat="0" applyBorder="0" applyAlignment="0" applyProtection="0"/>
    <xf numFmtId="186" fontId="7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21" borderId="0" applyNumberFormat="0" applyBorder="0" applyAlignment="0" applyProtection="0"/>
    <xf numFmtId="186" fontId="7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21" borderId="0" applyNumberFormat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186" fontId="7" fillId="0" borderId="0" applyFont="0" applyFill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78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0" fontId="78" fillId="0" borderId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2" fillId="0" borderId="0">
      <alignment vertical="top"/>
    </xf>
    <xf numFmtId="0" fontId="78" fillId="0" borderId="0"/>
    <xf numFmtId="0" fontId="1" fillId="14" borderId="0" applyNumberFormat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28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28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28" borderId="0" applyNumberFormat="0" applyBorder="0" applyAlignment="0" applyProtection="0"/>
    <xf numFmtId="0" fontId="1" fillId="21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47" fillId="28" borderId="22" applyNumberFormat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0" fontId="1" fillId="26" borderId="0" applyNumberFormat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46" fillId="82" borderId="0" applyNumberFormat="0" applyBorder="0" applyAlignment="0" applyProtection="0"/>
    <xf numFmtId="0" fontId="1" fillId="0" borderId="0"/>
    <xf numFmtId="0" fontId="1" fillId="21" borderId="0" applyNumberFormat="0" applyBorder="0" applyAlignment="0" applyProtection="0"/>
    <xf numFmtId="0" fontId="1" fillId="28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47" fillId="28" borderId="22" applyNumberFormat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23" fillId="32" borderId="0" applyNumberFormat="0" applyBorder="0" applyAlignment="0" applyProtection="0"/>
    <xf numFmtId="0" fontId="1" fillId="0" borderId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6" fillId="77" borderId="0" applyNumberFormat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53" fillId="78" borderId="0"/>
    <xf numFmtId="0" fontId="1" fillId="0" borderId="0"/>
    <xf numFmtId="0" fontId="1" fillId="21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21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21" borderId="0" applyNumberFormat="0" applyBorder="0" applyAlignment="0" applyProtection="0"/>
    <xf numFmtId="0" fontId="1" fillId="14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1" fillId="0" borderId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0" borderId="22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47" fillId="28" borderId="22" applyNumberFormat="0" applyAlignment="0" applyProtection="0"/>
    <xf numFmtId="0" fontId="47" fillId="20" borderId="22" applyNumberFormat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1" fillId="43" borderId="0" applyNumberFormat="0" applyBorder="0" applyAlignment="0" applyProtection="0"/>
    <xf numFmtId="0" fontId="1" fillId="26" borderId="0" applyNumberFormat="0" applyBorder="0" applyAlignment="0" applyProtection="0"/>
    <xf numFmtId="0" fontId="1" fillId="43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43" borderId="0" applyNumberFormat="0" applyBorder="0" applyAlignment="0" applyProtection="0"/>
    <xf numFmtId="0" fontId="1" fillId="26" borderId="0" applyNumberFormat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43" borderId="0" applyNumberFormat="0" applyBorder="0" applyAlignment="0" applyProtection="0"/>
    <xf numFmtId="0" fontId="1" fillId="26" borderId="0" applyNumberFormat="0" applyBorder="0" applyAlignment="0" applyProtection="0"/>
    <xf numFmtId="0" fontId="1" fillId="43" borderId="0" applyNumberFormat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0" fontId="1" fillId="26" borderId="0" applyNumberFormat="0" applyBorder="0" applyAlignment="0" applyProtection="0"/>
    <xf numFmtId="43" fontId="44" fillId="0" borderId="0" applyFont="0" applyFill="0" applyBorder="0" applyAlignment="0" applyProtection="0"/>
    <xf numFmtId="0" fontId="1" fillId="21" borderId="0" applyNumberFormat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43" borderId="0" applyNumberFormat="0" applyBorder="0" applyAlignment="0" applyProtection="0"/>
    <xf numFmtId="0" fontId="1" fillId="26" borderId="0" applyNumberFormat="0" applyBorder="0" applyAlignment="0" applyProtection="0"/>
    <xf numFmtId="0" fontId="1" fillId="43" borderId="0" applyNumberFormat="0" applyBorder="0" applyAlignment="0" applyProtection="0"/>
    <xf numFmtId="0" fontId="1" fillId="26" borderId="0" applyNumberFormat="0" applyBorder="0" applyAlignment="0" applyProtection="0"/>
    <xf numFmtId="0" fontId="1" fillId="43" borderId="0" applyNumberFormat="0" applyBorder="0" applyAlignment="0" applyProtection="0"/>
    <xf numFmtId="0" fontId="1" fillId="26" borderId="0" applyNumberFormat="0" applyBorder="0" applyAlignment="0" applyProtection="0"/>
    <xf numFmtId="0" fontId="1" fillId="43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1" borderId="0" applyNumberFormat="0" applyBorder="0" applyAlignment="0" applyProtection="0"/>
    <xf numFmtId="0" fontId="1" fillId="0" borderId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43" fontId="44" fillId="0" borderId="0" applyFont="0" applyFill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43" fontId="44" fillId="0" borderId="0" applyFont="0" applyFill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0" fontId="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177" fontId="7" fillId="0" borderId="0" applyFont="0" applyFill="0" applyBorder="0" applyAlignment="0" applyProtection="0"/>
    <xf numFmtId="0" fontId="1" fillId="26" borderId="0" applyNumberFormat="0" applyBorder="0" applyAlignment="0" applyProtection="0"/>
    <xf numFmtId="43" fontId="12" fillId="0" borderId="0" applyFont="0" applyFill="0" applyBorder="0" applyAlignment="0" applyProtection="0">
      <alignment vertical="top"/>
    </xf>
    <xf numFmtId="0" fontId="1" fillId="26" borderId="0" applyNumberFormat="0" applyBorder="0" applyAlignment="0" applyProtection="0"/>
    <xf numFmtId="43" fontId="12" fillId="0" borderId="0" applyFont="0" applyFill="0" applyBorder="0" applyAlignment="0" applyProtection="0">
      <alignment vertical="top"/>
    </xf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9" fontId="1" fillId="0" borderId="0" applyFont="0" applyFill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9" fontId="1" fillId="0" borderId="0" applyFont="0" applyFill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1" fillId="37" borderId="0" applyNumberFormat="0" applyBorder="0" applyAlignment="0" applyProtection="0"/>
    <xf numFmtId="0" fontId="1" fillId="26" borderId="0" applyNumberFormat="0" applyBorder="0" applyAlignment="0" applyProtection="0"/>
    <xf numFmtId="0" fontId="35" fillId="0" borderId="0">
      <alignment vertical="top"/>
    </xf>
    <xf numFmtId="0" fontId="1" fillId="26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7" fillId="21" borderId="28" applyNumberFormat="0" applyFont="0" applyAlignment="0" applyProtection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37" borderId="0" applyNumberFormat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37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0" borderId="0"/>
    <xf numFmtId="0" fontId="1" fillId="21" borderId="0" applyNumberFormat="0" applyBorder="0" applyAlignment="0" applyProtection="0"/>
    <xf numFmtId="0" fontId="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37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37" borderId="0" applyNumberFormat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37" borderId="0" applyNumberFormat="0" applyBorder="0" applyAlignment="0" applyProtection="0"/>
    <xf numFmtId="0" fontId="47" fillId="28" borderId="22" applyNumberFormat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0" fontId="1" fillId="26" borderId="0" applyNumberFormat="0" applyBorder="0" applyAlignment="0" applyProtection="0"/>
    <xf numFmtId="43" fontId="44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37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8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37" borderId="0" applyNumberFormat="0" applyBorder="0" applyAlignment="0" applyProtection="0"/>
    <xf numFmtId="0" fontId="1" fillId="21" borderId="0" applyNumberFormat="0" applyBorder="0" applyAlignment="0" applyProtection="0"/>
    <xf numFmtId="0" fontId="1" fillId="27" borderId="0" applyNumberFormat="0" applyBorder="0" applyAlignment="0" applyProtection="0"/>
    <xf numFmtId="0" fontId="1" fillId="21" borderId="0" applyNumberFormat="0" applyBorder="0" applyAlignment="0" applyProtection="0"/>
    <xf numFmtId="0" fontId="1" fillId="27" borderId="0" applyNumberFormat="0" applyBorder="0" applyAlignment="0" applyProtection="0"/>
    <xf numFmtId="0" fontId="1" fillId="21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21" borderId="0" applyNumberFormat="0" applyBorder="0" applyAlignment="0" applyProtection="0"/>
    <xf numFmtId="0" fontId="1" fillId="28" borderId="0" applyNumberFormat="0" applyBorder="0" applyAlignment="0" applyProtection="0"/>
    <xf numFmtId="0" fontId="1" fillId="27" borderId="0" applyNumberFormat="0" applyBorder="0" applyAlignment="0" applyProtection="0"/>
    <xf numFmtId="0" fontId="1" fillId="21" borderId="0" applyNumberFormat="0" applyBorder="0" applyAlignment="0" applyProtection="0"/>
    <xf numFmtId="0" fontId="1" fillId="28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37" borderId="0" applyNumberFormat="0" applyBorder="0" applyAlignment="0" applyProtection="0"/>
    <xf numFmtId="0" fontId="1" fillId="26" borderId="0" applyNumberFormat="0" applyBorder="0" applyAlignment="0" applyProtection="0"/>
    <xf numFmtId="43" fontId="44" fillId="0" borderId="0" applyFont="0" applyFill="0" applyBorder="0" applyAlignment="0" applyProtection="0"/>
    <xf numFmtId="0" fontId="1" fillId="26" borderId="0" applyNumberFormat="0" applyBorder="0" applyAlignment="0" applyProtection="0"/>
    <xf numFmtId="43" fontId="12" fillId="0" borderId="0" applyFont="0" applyFill="0" applyBorder="0" applyAlignment="0" applyProtection="0">
      <alignment vertical="top"/>
    </xf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37" borderId="0" applyNumberFormat="0" applyBorder="0" applyAlignment="0" applyProtection="0"/>
    <xf numFmtId="0" fontId="47" fillId="28" borderId="22" applyNumberFormat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43" borderId="0" applyNumberFormat="0" applyBorder="0" applyAlignment="0" applyProtection="0"/>
    <xf numFmtId="0" fontId="1" fillId="26" borderId="0" applyNumberFormat="0" applyBorder="0" applyAlignment="0" applyProtection="0"/>
    <xf numFmtId="0" fontId="1" fillId="43" borderId="0" applyNumberFormat="0" applyBorder="0" applyAlignment="0" applyProtection="0"/>
    <xf numFmtId="0" fontId="1" fillId="26" borderId="0" applyNumberFormat="0" applyBorder="0" applyAlignment="0" applyProtection="0"/>
    <xf numFmtId="0" fontId="1" fillId="43" borderId="0" applyNumberFormat="0" applyBorder="0" applyAlignment="0" applyProtection="0"/>
    <xf numFmtId="0" fontId="1" fillId="26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43" borderId="0" applyNumberFormat="0" applyBorder="0" applyAlignment="0" applyProtection="0"/>
    <xf numFmtId="0" fontId="47" fillId="28" borderId="22" applyNumberFormat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43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0" borderId="0"/>
    <xf numFmtId="0" fontId="1" fillId="21" borderId="0" applyNumberFormat="0" applyBorder="0" applyAlignment="0" applyProtection="0"/>
    <xf numFmtId="0" fontId="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21" borderId="0" applyNumberFormat="0" applyBorder="0" applyAlignment="0" applyProtection="0"/>
    <xf numFmtId="0" fontId="1" fillId="0" borderId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37" borderId="0" applyNumberFormat="0" applyBorder="0" applyAlignment="0" applyProtection="0"/>
    <xf numFmtId="0" fontId="1" fillId="43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0" fontId="1" fillId="0" borderId="0"/>
    <xf numFmtId="0" fontId="1" fillId="21" borderId="0" applyNumberFormat="0" applyBorder="0" applyAlignment="0" applyProtection="0"/>
    <xf numFmtId="0" fontId="1" fillId="0" borderId="0"/>
    <xf numFmtId="0" fontId="1" fillId="21" borderId="0" applyNumberFormat="0" applyBorder="0" applyAlignment="0" applyProtection="0"/>
    <xf numFmtId="0" fontId="44" fillId="34" borderId="0" applyNumberFormat="0" applyBorder="0" applyAlignment="0" applyProtection="0"/>
    <xf numFmtId="0" fontId="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21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37" borderId="0" applyNumberFormat="0" applyBorder="0" applyAlignment="0" applyProtection="0"/>
    <xf numFmtId="0" fontId="1" fillId="43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37" borderId="0" applyNumberFormat="0" applyBorder="0" applyAlignment="0" applyProtection="0"/>
    <xf numFmtId="0" fontId="1" fillId="43" borderId="0" applyNumberFormat="0" applyBorder="0" applyAlignment="0" applyProtection="0"/>
    <xf numFmtId="0" fontId="1" fillId="26" borderId="0" applyNumberFormat="0" applyBorder="0" applyAlignment="0" applyProtection="0"/>
    <xf numFmtId="0" fontId="1" fillId="2" borderId="0" applyNumberFormat="0" applyBorder="0" applyAlignment="0" applyProtection="0"/>
    <xf numFmtId="0" fontId="1" fillId="43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43" borderId="0" applyNumberFormat="0" applyBorder="0" applyAlignment="0" applyProtection="0"/>
    <xf numFmtId="0" fontId="1" fillId="26" borderId="0" applyNumberFormat="0" applyBorder="0" applyAlignment="0" applyProtection="0"/>
    <xf numFmtId="0" fontId="1" fillId="43" borderId="0" applyNumberFormat="0" applyBorder="0" applyAlignment="0" applyProtection="0"/>
    <xf numFmtId="0" fontId="44" fillId="51" borderId="0" applyNumberFormat="0" applyBorder="0" applyAlignment="0" applyProtection="0"/>
    <xf numFmtId="0" fontId="1" fillId="43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1" fillId="21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8" borderId="0" applyNumberFormat="0" applyBorder="0" applyAlignment="0" applyProtection="0"/>
    <xf numFmtId="0" fontId="1" fillId="0" borderId="0"/>
    <xf numFmtId="0" fontId="1" fillId="21" borderId="0" applyNumberFormat="0" applyBorder="0" applyAlignment="0" applyProtection="0"/>
    <xf numFmtId="0" fontId="1" fillId="28" borderId="0" applyNumberFormat="0" applyBorder="0" applyAlignment="0" applyProtection="0"/>
    <xf numFmtId="0" fontId="1" fillId="0" borderId="0"/>
    <xf numFmtId="0" fontId="1" fillId="21" borderId="0" applyNumberFormat="0" applyBorder="0" applyAlignment="0" applyProtection="0"/>
    <xf numFmtId="0" fontId="1" fillId="43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1" fillId="2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43" borderId="0" applyNumberFormat="0" applyBorder="0" applyAlignment="0" applyProtection="0"/>
    <xf numFmtId="0" fontId="1" fillId="26" borderId="0" applyNumberFormat="0" applyBorder="0" applyAlignment="0" applyProtection="0"/>
    <xf numFmtId="0" fontId="1" fillId="43" borderId="0" applyNumberFormat="0" applyBorder="0" applyAlignment="0" applyProtection="0"/>
    <xf numFmtId="0" fontId="47" fillId="28" borderId="22" applyNumberFormat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1" fillId="43" borderId="0" applyNumberFormat="0" applyBorder="0" applyAlignment="0" applyProtection="0"/>
    <xf numFmtId="0" fontId="44" fillId="51" borderId="0" applyNumberFormat="0" applyBorder="0" applyAlignment="0" applyProtection="0"/>
    <xf numFmtId="0" fontId="1" fillId="0" borderId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1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1" borderId="0" applyNumberFormat="0" applyBorder="0" applyAlignment="0" applyProtection="0"/>
    <xf numFmtId="0" fontId="1" fillId="0" borderId="0"/>
    <xf numFmtId="0" fontId="1" fillId="0" borderId="0"/>
    <xf numFmtId="0" fontId="1" fillId="21" borderId="0" applyNumberFormat="0" applyBorder="0" applyAlignment="0" applyProtection="0"/>
    <xf numFmtId="0" fontId="1" fillId="0" borderId="0"/>
    <xf numFmtId="0" fontId="1" fillId="0" borderId="0"/>
    <xf numFmtId="0" fontId="1" fillId="21" borderId="0" applyNumberFormat="0" applyBorder="0" applyAlignment="0" applyProtection="0"/>
    <xf numFmtId="0" fontId="1" fillId="43" borderId="0" applyNumberFormat="0" applyBorder="0" applyAlignment="0" applyProtection="0"/>
    <xf numFmtId="0" fontId="44" fillId="34" borderId="0" applyNumberFormat="0" applyBorder="0" applyAlignment="0" applyProtection="0"/>
    <xf numFmtId="0" fontId="44" fillId="51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0" borderId="0"/>
    <xf numFmtId="0" fontId="1" fillId="21" borderId="0" applyNumberFormat="0" applyBorder="0" applyAlignment="0" applyProtection="0"/>
    <xf numFmtId="0" fontId="1" fillId="0" borderId="0"/>
    <xf numFmtId="0" fontId="1" fillId="21" borderId="0" applyNumberFormat="0" applyBorder="0" applyAlignment="0" applyProtection="0"/>
    <xf numFmtId="0" fontId="1" fillId="0" borderId="0"/>
    <xf numFmtId="0" fontId="1" fillId="0" borderId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43" fontId="44" fillId="0" borderId="0" applyFont="0" applyFill="0" applyBorder="0" applyAlignment="0" applyProtection="0"/>
    <xf numFmtId="0" fontId="44" fillId="49" borderId="0" applyNumberFormat="0" applyBorder="0" applyAlignment="0" applyProtection="0"/>
    <xf numFmtId="0" fontId="1" fillId="21" borderId="0" applyNumberFormat="0" applyBorder="0" applyAlignment="0" applyProtection="0"/>
    <xf numFmtId="0" fontId="1" fillId="2" borderId="0" applyNumberFormat="0" applyBorder="0" applyAlignment="0" applyProtection="0"/>
    <xf numFmtId="0" fontId="1" fillId="21" borderId="0" applyNumberFormat="0" applyBorder="0" applyAlignment="0" applyProtection="0"/>
    <xf numFmtId="0" fontId="47" fillId="28" borderId="22" applyNumberFormat="0" applyAlignment="0" applyProtection="0"/>
    <xf numFmtId="0" fontId="1" fillId="2" borderId="0" applyNumberFormat="0" applyBorder="0" applyAlignment="0" applyProtection="0"/>
    <xf numFmtId="0" fontId="1" fillId="21" borderId="0" applyNumberFormat="0" applyBorder="0" applyAlignment="0" applyProtection="0"/>
    <xf numFmtId="0" fontId="1" fillId="43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44" fillId="49" borderId="0" applyNumberFormat="0" applyBorder="0" applyAlignment="0" applyProtection="0"/>
    <xf numFmtId="0" fontId="1" fillId="26" borderId="0" applyNumberFormat="0" applyBorder="0" applyAlignment="0" applyProtection="0"/>
    <xf numFmtId="0" fontId="1" fillId="2" borderId="0" applyNumberFormat="0" applyBorder="0" applyAlignment="0" applyProtection="0"/>
    <xf numFmtId="0" fontId="1" fillId="26" borderId="0" applyNumberFormat="0" applyBorder="0" applyAlignment="0" applyProtection="0"/>
    <xf numFmtId="0" fontId="47" fillId="28" borderId="22" applyNumberFormat="0" applyAlignment="0" applyProtection="0"/>
    <xf numFmtId="0" fontId="1" fillId="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7" borderId="0" applyNumberFormat="0" applyBorder="0" applyAlignment="0" applyProtection="0"/>
    <xf numFmtId="0" fontId="44" fillId="34" borderId="0" applyNumberFormat="0" applyBorder="0" applyAlignment="0" applyProtection="0"/>
    <xf numFmtId="0" fontId="1" fillId="37" borderId="0" applyNumberFormat="0" applyBorder="0" applyAlignment="0" applyProtection="0"/>
    <xf numFmtId="0" fontId="44" fillId="34" borderId="0" applyNumberFormat="0" applyBorder="0" applyAlignment="0" applyProtection="0"/>
    <xf numFmtId="0" fontId="1" fillId="37" borderId="0" applyNumberFormat="0" applyBorder="0" applyAlignment="0" applyProtection="0"/>
    <xf numFmtId="0" fontId="44" fillId="34" borderId="0" applyNumberFormat="0" applyBorder="0" applyAlignment="0" applyProtection="0"/>
    <xf numFmtId="0" fontId="1" fillId="37" borderId="0" applyNumberFormat="0" applyBorder="0" applyAlignment="0" applyProtection="0"/>
    <xf numFmtId="0" fontId="44" fillId="34" borderId="0" applyNumberFormat="0" applyBorder="0" applyAlignment="0" applyProtection="0"/>
    <xf numFmtId="0" fontId="1" fillId="28" borderId="0" applyNumberFormat="0" applyBorder="0" applyAlignment="0" applyProtection="0"/>
    <xf numFmtId="0" fontId="1" fillId="37" borderId="0" applyNumberFormat="0" applyBorder="0" applyAlignment="0" applyProtection="0"/>
    <xf numFmtId="0" fontId="44" fillId="34" borderId="0" applyNumberFormat="0" applyBorder="0" applyAlignment="0" applyProtection="0"/>
    <xf numFmtId="0" fontId="1" fillId="28" borderId="0" applyNumberFormat="0" applyBorder="0" applyAlignment="0" applyProtection="0"/>
    <xf numFmtId="0" fontId="1" fillId="37" borderId="0" applyNumberFormat="0" applyBorder="0" applyAlignment="0" applyProtection="0"/>
    <xf numFmtId="0" fontId="44" fillId="34" borderId="0" applyNumberFormat="0" applyBorder="0" applyAlignment="0" applyProtection="0"/>
    <xf numFmtId="0" fontId="1" fillId="28" borderId="0" applyNumberFormat="0" applyBorder="0" applyAlignment="0" applyProtection="0"/>
    <xf numFmtId="0" fontId="1" fillId="43" borderId="0" applyNumberFormat="0" applyBorder="0" applyAlignment="0" applyProtection="0"/>
    <xf numFmtId="0" fontId="44" fillId="34" borderId="0" applyNumberFormat="0" applyBorder="0" applyAlignment="0" applyProtection="0"/>
    <xf numFmtId="0" fontId="1" fillId="26" borderId="0" applyNumberFormat="0" applyBorder="0" applyAlignment="0" applyProtection="0"/>
    <xf numFmtId="0" fontId="1" fillId="28" borderId="0" applyNumberFormat="0" applyBorder="0" applyAlignment="0" applyProtection="0"/>
    <xf numFmtId="0" fontId="1" fillId="43" borderId="0" applyNumberFormat="0" applyBorder="0" applyAlignment="0" applyProtection="0"/>
    <xf numFmtId="0" fontId="1" fillId="21" borderId="0" applyNumberFormat="0" applyBorder="0" applyAlignment="0" applyProtection="0"/>
    <xf numFmtId="0" fontId="1" fillId="26" borderId="0" applyNumberFormat="0" applyBorder="0" applyAlignment="0" applyProtection="0"/>
    <xf numFmtId="0" fontId="1" fillId="21" borderId="0" applyNumberFormat="0" applyBorder="0" applyAlignment="0" applyProtection="0"/>
    <xf numFmtId="0" fontId="1" fillId="26" borderId="0" applyNumberFormat="0" applyBorder="0" applyAlignment="0" applyProtection="0"/>
    <xf numFmtId="17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6" borderId="0" applyNumberFormat="0" applyBorder="0" applyAlignment="0" applyProtection="0"/>
    <xf numFmtId="17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1" borderId="0" applyNumberFormat="0" applyBorder="0" applyAlignment="0" applyProtection="0"/>
    <xf numFmtId="0" fontId="1" fillId="26" borderId="0" applyNumberFormat="0" applyBorder="0" applyAlignment="0" applyProtection="0"/>
    <xf numFmtId="17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44" fillId="21" borderId="28" applyNumberFormat="0" applyFont="0" applyAlignment="0" applyProtection="0"/>
    <xf numFmtId="0" fontId="1" fillId="21" borderId="0" applyNumberFormat="0" applyBorder="0" applyAlignment="0" applyProtection="0"/>
    <xf numFmtId="0" fontId="1" fillId="26" borderId="0" applyNumberFormat="0" applyBorder="0" applyAlignment="0" applyProtection="0"/>
    <xf numFmtId="173" fontId="1" fillId="0" borderId="0" applyFont="0" applyFill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7" fillId="21" borderId="28" applyNumberFormat="0" applyFont="0" applyAlignment="0" applyProtection="0"/>
    <xf numFmtId="0" fontId="1" fillId="21" borderId="0" applyNumberFormat="0" applyBorder="0" applyAlignment="0" applyProtection="0"/>
    <xf numFmtId="0" fontId="1" fillId="26" borderId="0" applyNumberFormat="0" applyBorder="0" applyAlignment="0" applyProtection="0"/>
    <xf numFmtId="0" fontId="7" fillId="21" borderId="28" applyNumberFormat="0" applyFont="0" applyAlignment="0" applyProtection="0"/>
    <xf numFmtId="0" fontId="1" fillId="21" borderId="0" applyNumberFormat="0" applyBorder="0" applyAlignment="0" applyProtection="0"/>
    <xf numFmtId="0" fontId="1" fillId="28" borderId="0" applyNumberFormat="0" applyBorder="0" applyAlignment="0" applyProtection="0"/>
    <xf numFmtId="0" fontId="1" fillId="43" borderId="0" applyNumberFormat="0" applyBorder="0" applyAlignment="0" applyProtection="0"/>
    <xf numFmtId="0" fontId="1" fillId="21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1" borderId="0" applyNumberFormat="0" applyBorder="0" applyAlignment="0" applyProtection="0"/>
    <xf numFmtId="0" fontId="1" fillId="26" borderId="0" applyNumberFormat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7" borderId="0" applyNumberFormat="0" applyBorder="0" applyAlignment="0" applyProtection="0"/>
    <xf numFmtId="0" fontId="1" fillId="21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1" borderId="0" applyNumberFormat="0" applyBorder="0" applyAlignment="0" applyProtection="0"/>
    <xf numFmtId="0" fontId="1" fillId="26" borderId="0" applyNumberFormat="0" applyBorder="0" applyAlignment="0" applyProtection="0"/>
    <xf numFmtId="0" fontId="1" fillId="21" borderId="0" applyNumberFormat="0" applyBorder="0" applyAlignment="0" applyProtection="0"/>
    <xf numFmtId="0" fontId="1" fillId="26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21" borderId="0" applyNumberFormat="0" applyBorder="0" applyAlignment="0" applyProtection="0"/>
    <xf numFmtId="0" fontId="1" fillId="26" borderId="0" applyNumberFormat="0" applyBorder="0" applyAlignment="0" applyProtection="0"/>
    <xf numFmtId="0" fontId="1" fillId="21" borderId="0" applyNumberFormat="0" applyBorder="0" applyAlignment="0" applyProtection="0"/>
    <xf numFmtId="0" fontId="73" fillId="0" borderId="35" applyNumberFormat="0" applyFill="0" applyAlignment="0" applyProtection="0"/>
    <xf numFmtId="0" fontId="1" fillId="28" borderId="0" applyNumberFormat="0" applyBorder="0" applyAlignment="0" applyProtection="0"/>
    <xf numFmtId="0" fontId="1" fillId="43" borderId="0" applyNumberFormat="0" applyBorder="0" applyAlignment="0" applyProtection="0"/>
    <xf numFmtId="0" fontId="44" fillId="34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14" borderId="0" applyNumberFormat="0" applyBorder="0" applyAlignment="0" applyProtection="0"/>
    <xf numFmtId="0" fontId="1" fillId="28" borderId="0" applyNumberFormat="0" applyBorder="0" applyAlignment="0" applyProtection="0"/>
    <xf numFmtId="177" fontId="7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43" fontId="44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77" fontId="7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77" fontId="7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44" fillId="34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44" fillId="34" borderId="0" applyNumberFormat="0" applyBorder="0" applyAlignment="0" applyProtection="0"/>
    <xf numFmtId="0" fontId="1" fillId="2" borderId="0" applyNumberFormat="0" applyBorder="0" applyAlignment="0" applyProtection="0"/>
    <xf numFmtId="0" fontId="44" fillId="50" borderId="0" applyNumberFormat="0" applyBorder="0" applyAlignment="0" applyProtection="0"/>
    <xf numFmtId="0" fontId="35" fillId="0" borderId="0">
      <alignment vertical="top"/>
    </xf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8" borderId="0" applyNumberFormat="0" applyBorder="0" applyAlignment="0" applyProtection="0"/>
    <xf numFmtId="0" fontId="12" fillId="0" borderId="0">
      <alignment vertical="top"/>
    </xf>
    <xf numFmtId="0" fontId="1" fillId="26" borderId="0" applyNumberFormat="0" applyBorder="0" applyAlignment="0" applyProtection="0"/>
    <xf numFmtId="0" fontId="1" fillId="28" borderId="0" applyNumberFormat="0" applyBorder="0" applyAlignment="0" applyProtection="0"/>
    <xf numFmtId="0" fontId="1" fillId="26" borderId="0" applyNumberFormat="0" applyBorder="0" applyAlignment="0" applyProtection="0"/>
    <xf numFmtId="0" fontId="1" fillId="14" borderId="0" applyNumberFormat="0" applyBorder="0" applyAlignment="0" applyProtection="0"/>
    <xf numFmtId="0" fontId="1" fillId="28" borderId="0" applyNumberFormat="0" applyBorder="0" applyAlignment="0" applyProtection="0"/>
    <xf numFmtId="0" fontId="1" fillId="26" borderId="0" applyNumberFormat="0" applyBorder="0" applyAlignment="0" applyProtection="0"/>
    <xf numFmtId="0" fontId="1" fillId="35" borderId="0" applyNumberFormat="0" applyBorder="0" applyAlignment="0" applyProtection="0"/>
    <xf numFmtId="0" fontId="12" fillId="0" borderId="0">
      <alignment vertical="top"/>
    </xf>
    <xf numFmtId="0" fontId="1" fillId="26" borderId="0" applyNumberFormat="0" applyBorder="0" applyAlignment="0" applyProtection="0"/>
    <xf numFmtId="0" fontId="1" fillId="35" borderId="0" applyNumberFormat="0" applyBorder="0" applyAlignment="0" applyProtection="0"/>
    <xf numFmtId="0" fontId="1" fillId="26" borderId="0" applyNumberFormat="0" applyBorder="0" applyAlignment="0" applyProtection="0"/>
    <xf numFmtId="0" fontId="1" fillId="14" borderId="0" applyNumberFormat="0" applyBorder="0" applyAlignment="0" applyProtection="0"/>
    <xf numFmtId="0" fontId="1" fillId="35" borderId="0" applyNumberFormat="0" applyBorder="0" applyAlignment="0" applyProtection="0"/>
    <xf numFmtId="0" fontId="1" fillId="26" borderId="0" applyNumberFormat="0" applyBorder="0" applyAlignment="0" applyProtection="0"/>
    <xf numFmtId="0" fontId="1" fillId="35" borderId="0" applyNumberFormat="0" applyBorder="0" applyAlignment="0" applyProtection="0"/>
    <xf numFmtId="0" fontId="12" fillId="0" borderId="0">
      <alignment vertical="top"/>
    </xf>
    <xf numFmtId="0" fontId="1" fillId="26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35" borderId="0" applyNumberFormat="0" applyBorder="0" applyAlignment="0" applyProtection="0"/>
    <xf numFmtId="0" fontId="1" fillId="26" borderId="0" applyNumberFormat="0" applyBorder="0" applyAlignment="0" applyProtection="0"/>
    <xf numFmtId="0" fontId="1" fillId="14" borderId="0" applyNumberFormat="0" applyBorder="0" applyAlignment="0" applyProtection="0"/>
    <xf numFmtId="0" fontId="1" fillId="26" borderId="0" applyNumberFormat="0" applyBorder="0" applyAlignment="0" applyProtection="0"/>
    <xf numFmtId="0" fontId="1" fillId="14" borderId="0" applyNumberFormat="0" applyBorder="0" applyAlignment="0" applyProtection="0"/>
    <xf numFmtId="0" fontId="1" fillId="26" borderId="0" applyNumberFormat="0" applyBorder="0" applyAlignment="0" applyProtection="0"/>
    <xf numFmtId="0" fontId="1" fillId="35" borderId="0" applyNumberFormat="0" applyBorder="0" applyAlignment="0" applyProtection="0"/>
    <xf numFmtId="0" fontId="1" fillId="26" borderId="0" applyNumberFormat="0" applyBorder="0" applyAlignment="0" applyProtection="0"/>
    <xf numFmtId="0" fontId="1" fillId="43" borderId="0" applyNumberFormat="0" applyBorder="0" applyAlignment="0" applyProtection="0"/>
    <xf numFmtId="0" fontId="1" fillId="26" borderId="0" applyNumberFormat="0" applyBorder="0" applyAlignment="0" applyProtection="0"/>
    <xf numFmtId="0" fontId="1" fillId="14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26" borderId="0" applyNumberFormat="0" applyBorder="0" applyAlignment="0" applyProtection="0"/>
    <xf numFmtId="0" fontId="1" fillId="28" borderId="0" applyNumberFormat="0" applyBorder="0" applyAlignment="0" applyProtection="0"/>
    <xf numFmtId="0" fontId="1" fillId="26" borderId="0" applyNumberFormat="0" applyBorder="0" applyAlignment="0" applyProtection="0"/>
    <xf numFmtId="0" fontId="1" fillId="28" borderId="0" applyNumberFormat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26" borderId="0" applyNumberFormat="0" applyBorder="0" applyAlignment="0" applyProtection="0"/>
    <xf numFmtId="0" fontId="1" fillId="35" borderId="0" applyNumberFormat="0" applyBorder="0" applyAlignment="0" applyProtection="0"/>
    <xf numFmtId="0" fontId="1" fillId="26" borderId="0" applyNumberFormat="0" applyBorder="0" applyAlignment="0" applyProtection="0"/>
    <xf numFmtId="0" fontId="1" fillId="14" borderId="0" applyNumberFormat="0" applyBorder="0" applyAlignment="0" applyProtection="0"/>
    <xf numFmtId="0" fontId="1" fillId="35" borderId="0" applyNumberFormat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14" borderId="0" applyNumberFormat="0" applyBorder="0" applyAlignment="0" applyProtection="0"/>
    <xf numFmtId="0" fontId="1" fillId="26" borderId="0" applyNumberFormat="0" applyBorder="0" applyAlignment="0" applyProtection="0"/>
    <xf numFmtId="0" fontId="1" fillId="35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14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9" fontId="7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0" borderId="0"/>
    <xf numFmtId="172" fontId="44" fillId="0" borderId="0" applyFill="0" applyBorder="0" applyAlignment="0" applyProtection="0"/>
    <xf numFmtId="0" fontId="1" fillId="28" borderId="0" applyNumberFormat="0" applyBorder="0" applyAlignment="0" applyProtection="0"/>
    <xf numFmtId="0" fontId="1" fillId="2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35" borderId="0" applyNumberFormat="0" applyBorder="0" applyAlignment="0" applyProtection="0"/>
    <xf numFmtId="9" fontId="7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43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7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26" borderId="0" applyNumberFormat="0" applyBorder="0" applyAlignment="0" applyProtection="0"/>
    <xf numFmtId="0" fontId="1" fillId="28" borderId="0" applyNumberFormat="0" applyBorder="0" applyAlignment="0" applyProtection="0"/>
    <xf numFmtId="0" fontId="1" fillId="26" borderId="0" applyNumberFormat="0" applyBorder="0" applyAlignment="0" applyProtection="0"/>
    <xf numFmtId="0" fontId="1" fillId="28" borderId="0" applyNumberFormat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26" borderId="0" applyNumberFormat="0" applyBorder="0" applyAlignment="0" applyProtection="0"/>
    <xf numFmtId="0" fontId="1" fillId="35" borderId="0" applyNumberFormat="0" applyBorder="0" applyAlignment="0" applyProtection="0"/>
    <xf numFmtId="0" fontId="1" fillId="26" borderId="0" applyNumberFormat="0" applyBorder="0" applyAlignment="0" applyProtection="0"/>
    <xf numFmtId="0" fontId="1" fillId="14" borderId="0" applyNumberFormat="0" applyBorder="0" applyAlignment="0" applyProtection="0"/>
    <xf numFmtId="0" fontId="1" fillId="35" borderId="0" applyNumberFormat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14" borderId="0" applyNumberFormat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14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35" borderId="0" applyNumberFormat="0" applyBorder="0" applyAlignment="0" applyProtection="0"/>
    <xf numFmtId="0" fontId="1" fillId="26" borderId="0" applyNumberFormat="0" applyBorder="0" applyAlignment="0" applyProtection="0"/>
    <xf numFmtId="0" fontId="1" fillId="43" borderId="0" applyNumberFormat="0" applyBorder="0" applyAlignment="0" applyProtection="0"/>
    <xf numFmtId="0" fontId="1" fillId="21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21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" borderId="0" applyNumberFormat="0" applyBorder="0" applyAlignment="0" applyProtection="0"/>
    <xf numFmtId="0" fontId="1" fillId="26" borderId="0" applyNumberFormat="0" applyBorder="0" applyAlignment="0" applyProtection="0"/>
    <xf numFmtId="0" fontId="1" fillId="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37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37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37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8" borderId="0" applyNumberFormat="0" applyBorder="0" applyAlignment="0" applyProtection="0"/>
    <xf numFmtId="0" fontId="1" fillId="26" borderId="0" applyNumberFormat="0" applyBorder="0" applyAlignment="0" applyProtection="0"/>
    <xf numFmtId="0" fontId="1" fillId="28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8" borderId="0" applyNumberFormat="0" applyBorder="0" applyAlignment="0" applyProtection="0"/>
    <xf numFmtId="0" fontId="1" fillId="26" borderId="0" applyNumberFormat="0" applyBorder="0" applyAlignment="0" applyProtection="0"/>
    <xf numFmtId="0" fontId="1" fillId="28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4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4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43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14" borderId="0" applyNumberFormat="0" applyBorder="0" applyAlignment="0" applyProtection="0"/>
    <xf numFmtId="0" fontId="1" fillId="26" borderId="0" applyNumberFormat="0" applyBorder="0" applyAlignment="0" applyProtection="0"/>
    <xf numFmtId="173" fontId="1" fillId="0" borderId="0" applyFont="0" applyFill="0" applyBorder="0" applyAlignment="0" applyProtection="0"/>
    <xf numFmtId="177" fontId="7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10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44" fillId="34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44" fillId="34" borderId="0" applyNumberFormat="0" applyBorder="0" applyAlignment="0" applyProtection="0"/>
    <xf numFmtId="0" fontId="44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28" borderId="0" applyNumberFormat="0" applyBorder="0" applyAlignment="0" applyProtection="0"/>
    <xf numFmtId="0" fontId="1" fillId="26" borderId="0" applyNumberFormat="0" applyBorder="0" applyAlignment="0" applyProtection="0"/>
    <xf numFmtId="0" fontId="1" fillId="28" borderId="0" applyNumberFormat="0" applyBorder="0" applyAlignment="0" applyProtection="0"/>
    <xf numFmtId="0" fontId="1" fillId="26" borderId="0" applyNumberFormat="0" applyBorder="0" applyAlignment="0" applyProtection="0"/>
    <xf numFmtId="0" fontId="1" fillId="28" borderId="0" applyNumberFormat="0" applyBorder="0" applyAlignment="0" applyProtection="0"/>
    <xf numFmtId="0" fontId="1" fillId="21" borderId="0" applyNumberFormat="0" applyBorder="0" applyAlignment="0" applyProtection="0"/>
    <xf numFmtId="0" fontId="1" fillId="28" borderId="0" applyNumberFormat="0" applyBorder="0" applyAlignment="0" applyProtection="0"/>
    <xf numFmtId="0" fontId="1" fillId="26" borderId="0" applyNumberFormat="0" applyBorder="0" applyAlignment="0" applyProtection="0"/>
    <xf numFmtId="0" fontId="1" fillId="35" borderId="0" applyNumberFormat="0" applyBorder="0" applyAlignment="0" applyProtection="0"/>
    <xf numFmtId="0" fontId="1" fillId="26" borderId="0" applyNumberFormat="0" applyBorder="0" applyAlignment="0" applyProtection="0"/>
    <xf numFmtId="0" fontId="1" fillId="35" borderId="0" applyNumberFormat="0" applyBorder="0" applyAlignment="0" applyProtection="0"/>
    <xf numFmtId="0" fontId="1" fillId="26" borderId="0" applyNumberFormat="0" applyBorder="0" applyAlignment="0" applyProtection="0"/>
    <xf numFmtId="0" fontId="1" fillId="35" borderId="0" applyNumberFormat="0" applyBorder="0" applyAlignment="0" applyProtection="0"/>
    <xf numFmtId="0" fontId="1" fillId="26" borderId="0" applyNumberFormat="0" applyBorder="0" applyAlignment="0" applyProtection="0"/>
    <xf numFmtId="0" fontId="1" fillId="35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5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44" fillId="21" borderId="0" applyProtection="0"/>
    <xf numFmtId="0" fontId="1" fillId="2" borderId="0" applyNumberFormat="0" applyBorder="0" applyAlignment="0" applyProtection="0"/>
    <xf numFmtId="0" fontId="1" fillId="35" borderId="0" applyNumberFormat="0" applyBorder="0" applyAlignment="0" applyProtection="0"/>
    <xf numFmtId="0" fontId="1" fillId="26" borderId="0" applyNumberFormat="0" applyBorder="0" applyAlignment="0" applyProtection="0"/>
    <xf numFmtId="0" fontId="1" fillId="28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43" fontId="44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8" borderId="0" applyNumberFormat="0" applyBorder="0" applyAlignment="0" applyProtection="0"/>
    <xf numFmtId="0" fontId="1" fillId="26" borderId="0" applyNumberFormat="0" applyBorder="0" applyAlignment="0" applyProtection="0"/>
    <xf numFmtId="0" fontId="1" fillId="28" borderId="0" applyNumberFormat="0" applyBorder="0" applyAlignment="0" applyProtection="0"/>
    <xf numFmtId="0" fontId="1" fillId="26" borderId="0" applyNumberFormat="0" applyBorder="0" applyAlignment="0" applyProtection="0"/>
    <xf numFmtId="0" fontId="1" fillId="28" borderId="0" applyNumberFormat="0" applyBorder="0" applyAlignment="0" applyProtection="0"/>
    <xf numFmtId="0" fontId="1" fillId="26" borderId="0" applyNumberFormat="0" applyBorder="0" applyAlignment="0" applyProtection="0"/>
    <xf numFmtId="0" fontId="1" fillId="35" borderId="0" applyNumberFormat="0" applyBorder="0" applyAlignment="0" applyProtection="0"/>
    <xf numFmtId="0" fontId="1" fillId="26" borderId="0" applyNumberFormat="0" applyBorder="0" applyAlignment="0" applyProtection="0"/>
    <xf numFmtId="0" fontId="1" fillId="35" borderId="0" applyNumberFormat="0" applyBorder="0" applyAlignment="0" applyProtection="0"/>
    <xf numFmtId="0" fontId="1" fillId="26" borderId="0" applyNumberFormat="0" applyBorder="0" applyAlignment="0" applyProtection="0"/>
    <xf numFmtId="0" fontId="1" fillId="35" borderId="0" applyNumberFormat="0" applyBorder="0" applyAlignment="0" applyProtection="0"/>
    <xf numFmtId="0" fontId="1" fillId="26" borderId="0" applyNumberFormat="0" applyBorder="0" applyAlignment="0" applyProtection="0"/>
    <xf numFmtId="0" fontId="1" fillId="35" borderId="0" applyNumberFormat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35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35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8" borderId="0" applyNumberFormat="0" applyBorder="0" applyAlignment="0" applyProtection="0"/>
    <xf numFmtId="0" fontId="1" fillId="26" borderId="0" applyNumberFormat="0" applyBorder="0" applyAlignment="0" applyProtection="0"/>
    <xf numFmtId="0" fontId="1" fillId="28" borderId="0" applyNumberFormat="0" applyBorder="0" applyAlignment="0" applyProtection="0"/>
    <xf numFmtId="0" fontId="1" fillId="26" borderId="0" applyNumberFormat="0" applyBorder="0" applyAlignment="0" applyProtection="0"/>
    <xf numFmtId="0" fontId="1" fillId="28" borderId="0" applyNumberFormat="0" applyBorder="0" applyAlignment="0" applyProtection="0"/>
    <xf numFmtId="0" fontId="1" fillId="26" borderId="0" applyNumberFormat="0" applyBorder="0" applyAlignment="0" applyProtection="0"/>
    <xf numFmtId="0" fontId="1" fillId="35" borderId="0" applyNumberFormat="0" applyBorder="0" applyAlignment="0" applyProtection="0"/>
    <xf numFmtId="0" fontId="1" fillId="26" borderId="0" applyNumberFormat="0" applyBorder="0" applyAlignment="0" applyProtection="0"/>
    <xf numFmtId="0" fontId="1" fillId="35" borderId="0" applyNumberFormat="0" applyBorder="0" applyAlignment="0" applyProtection="0"/>
    <xf numFmtId="0" fontId="1" fillId="26" borderId="0" applyNumberFormat="0" applyBorder="0" applyAlignment="0" applyProtection="0"/>
    <xf numFmtId="0" fontId="1" fillId="35" borderId="0" applyNumberFormat="0" applyBorder="0" applyAlignment="0" applyProtection="0"/>
    <xf numFmtId="0" fontId="1" fillId="26" borderId="0" applyNumberFormat="0" applyBorder="0" applyAlignment="0" applyProtection="0"/>
    <xf numFmtId="0" fontId="1" fillId="35" borderId="0" applyNumberFormat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42" fillId="20" borderId="20"/>
    <xf numFmtId="0" fontId="1" fillId="35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5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5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35" borderId="0" applyNumberFormat="0" applyBorder="0" applyAlignment="0" applyProtection="0"/>
    <xf numFmtId="0" fontId="1" fillId="2" borderId="0" applyNumberFormat="0" applyBorder="0" applyAlignment="0" applyProtection="0"/>
    <xf numFmtId="0" fontId="1" fillId="26" borderId="0" applyNumberFormat="0" applyBorder="0" applyAlignment="0" applyProtection="0"/>
    <xf numFmtId="0" fontId="1" fillId="2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35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2" fillId="0" borderId="0">
      <alignment vertical="top"/>
    </xf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43" borderId="0" applyNumberFormat="0" applyBorder="0" applyAlignment="0" applyProtection="0"/>
    <xf numFmtId="0" fontId="1" fillId="26" borderId="0" applyNumberFormat="0" applyBorder="0" applyAlignment="0" applyProtection="0"/>
    <xf numFmtId="0" fontId="1" fillId="43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26" borderId="0" applyNumberFormat="0" applyBorder="0" applyAlignment="0" applyProtection="0"/>
    <xf numFmtId="43" fontId="44" fillId="0" borderId="0" applyFont="0" applyFill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43" fontId="44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44" fillId="34" borderId="0" applyNumberFormat="0" applyBorder="0" applyAlignment="0" applyProtection="0"/>
    <xf numFmtId="0" fontId="1" fillId="0" borderId="0"/>
    <xf numFmtId="0" fontId="44" fillId="34" borderId="0" applyNumberFormat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0" fontId="1" fillId="35" borderId="0" applyNumberFormat="0" applyBorder="0" applyAlignment="0" applyProtection="0"/>
    <xf numFmtId="0" fontId="1" fillId="26" borderId="0" applyNumberFormat="0" applyBorder="0" applyAlignment="0" applyProtection="0"/>
    <xf numFmtId="0" fontId="1" fillId="35" borderId="0" applyNumberFormat="0" applyBorder="0" applyAlignment="0" applyProtection="0"/>
    <xf numFmtId="0" fontId="1" fillId="21" borderId="0" applyNumberFormat="0" applyBorder="0" applyAlignment="0" applyProtection="0"/>
    <xf numFmtId="0" fontId="1" fillId="35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43" borderId="0" applyNumberFormat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6" borderId="0" applyNumberFormat="0" applyBorder="0" applyAlignment="0" applyProtection="0"/>
    <xf numFmtId="43" fontId="44" fillId="0" borderId="0" applyFont="0" applyFill="0" applyBorder="0" applyAlignment="0" applyProtection="0"/>
    <xf numFmtId="0" fontId="1" fillId="43" borderId="0" applyNumberFormat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7" fillId="84" borderId="0" applyNumberFormat="0" applyBorder="0" applyAlignment="0" applyProtection="0"/>
    <xf numFmtId="0" fontId="1" fillId="26" borderId="0" applyNumberFormat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26" borderId="0" applyNumberFormat="0" applyBorder="0" applyAlignment="0" applyProtection="0"/>
    <xf numFmtId="43" fontId="44" fillId="0" borderId="0" applyFont="0" applyFill="0" applyBorder="0" applyAlignment="0" applyProtection="0"/>
    <xf numFmtId="0" fontId="1" fillId="43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43" fontId="44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44" fillId="34" borderId="0" applyNumberFormat="0" applyBorder="0" applyAlignment="0" applyProtection="0"/>
    <xf numFmtId="0" fontId="1" fillId="27" borderId="0" applyNumberFormat="0" applyBorder="0" applyAlignment="0" applyProtection="0"/>
    <xf numFmtId="0" fontId="44" fillId="3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35" fillId="0" borderId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44" fillId="34" borderId="0" applyNumberFormat="0" applyBorder="0" applyAlignment="0" applyProtection="0"/>
    <xf numFmtId="0" fontId="44" fillId="34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45" fillId="22" borderId="21" applyNumberFormat="0" applyAlignment="0" applyProtection="0"/>
    <xf numFmtId="0" fontId="1" fillId="26" borderId="0" applyNumberFormat="0" applyBorder="0" applyAlignment="0" applyProtection="0"/>
    <xf numFmtId="0" fontId="45" fillId="22" borderId="21" applyNumberFormat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43" fontId="44" fillId="0" borderId="0" applyFont="0" applyFill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43" fontId="44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43" fontId="44" fillId="0" borderId="0" applyFont="0" applyFill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44" fillId="34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72" fontId="44" fillId="0" borderId="0" applyFill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72" fontId="44" fillId="0" borderId="0" applyFill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186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186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186" fontId="7" fillId="0" borderId="0" applyFont="0" applyFill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45" fillId="22" borderId="21" applyNumberFormat="0" applyAlignment="0" applyProtection="0"/>
    <xf numFmtId="0" fontId="44" fillId="34" borderId="0" applyNumberFormat="0" applyBorder="0" applyAlignment="0" applyProtection="0"/>
    <xf numFmtId="0" fontId="44" fillId="34" borderId="0" applyNumberFormat="0" applyBorder="0" applyAlignment="0" applyProtection="0"/>
    <xf numFmtId="0" fontId="54" fillId="0" borderId="0"/>
    <xf numFmtId="0" fontId="1" fillId="28" borderId="0" applyNumberFormat="0" applyBorder="0" applyAlignment="0" applyProtection="0"/>
    <xf numFmtId="0" fontId="1" fillId="26" borderId="0" applyNumberFormat="0" applyBorder="0" applyAlignment="0" applyProtection="0"/>
    <xf numFmtId="0" fontId="1" fillId="28" borderId="0" applyNumberFormat="0" applyBorder="0" applyAlignment="0" applyProtection="0"/>
    <xf numFmtId="0" fontId="1" fillId="26" borderId="0" applyNumberFormat="0" applyBorder="0" applyAlignment="0" applyProtection="0"/>
    <xf numFmtId="43" fontId="44" fillId="0" borderId="0" applyFont="0" applyFill="0" applyBorder="0" applyAlignment="0" applyProtection="0"/>
    <xf numFmtId="0" fontId="1" fillId="21" borderId="0" applyNumberFormat="0" applyBorder="0" applyAlignment="0" applyProtection="0"/>
    <xf numFmtId="0" fontId="1" fillId="0" borderId="0"/>
    <xf numFmtId="0" fontId="45" fillId="22" borderId="21" applyNumberFormat="0" applyAlignment="0" applyProtection="0"/>
    <xf numFmtId="0" fontId="1" fillId="26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45" fillId="22" borderId="21" applyNumberFormat="0" applyAlignment="0" applyProtection="0"/>
    <xf numFmtId="0" fontId="44" fillId="34" borderId="0" applyNumberFormat="0" applyBorder="0" applyAlignment="0" applyProtection="0"/>
    <xf numFmtId="0" fontId="1" fillId="0" borderId="0"/>
    <xf numFmtId="0" fontId="1" fillId="28" borderId="0" applyNumberFormat="0" applyBorder="0" applyAlignment="0" applyProtection="0"/>
    <xf numFmtId="0" fontId="44" fillId="34" borderId="0" applyNumberFormat="0" applyBorder="0" applyAlignment="0" applyProtection="0"/>
    <xf numFmtId="43" fontId="44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28" borderId="0" applyNumberFormat="0" applyBorder="0" applyAlignment="0" applyProtection="0"/>
    <xf numFmtId="0" fontId="1" fillId="26" borderId="0" applyNumberFormat="0" applyBorder="0" applyAlignment="0" applyProtection="0"/>
    <xf numFmtId="43" fontId="44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26" borderId="0" applyNumberFormat="0" applyBorder="0" applyAlignment="0" applyProtection="0"/>
    <xf numFmtId="0" fontId="1" fillId="28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8" borderId="0" applyNumberFormat="0" applyBorder="0" applyAlignment="0" applyProtection="0"/>
    <xf numFmtId="0" fontId="1" fillId="26" borderId="0" applyNumberFormat="0" applyBorder="0" applyAlignment="0" applyProtection="0"/>
    <xf numFmtId="0" fontId="1" fillId="28" borderId="0" applyNumberFormat="0" applyBorder="0" applyAlignment="0" applyProtection="0"/>
    <xf numFmtId="0" fontId="1" fillId="26" borderId="0" applyNumberFormat="0" applyBorder="0" applyAlignment="0" applyProtection="0"/>
    <xf numFmtId="0" fontId="1" fillId="28" borderId="0" applyNumberFormat="0" applyBorder="0" applyAlignment="0" applyProtection="0"/>
    <xf numFmtId="0" fontId="1" fillId="26" borderId="0" applyNumberFormat="0" applyBorder="0" applyAlignment="0" applyProtection="0"/>
    <xf numFmtId="0" fontId="1" fillId="28" borderId="0" applyNumberFormat="0" applyBorder="0" applyAlignment="0" applyProtection="0"/>
    <xf numFmtId="0" fontId="1" fillId="21" borderId="0" applyNumberFormat="0" applyBorder="0" applyAlignment="0" applyProtection="0"/>
    <xf numFmtId="0" fontId="1" fillId="43" borderId="0" applyNumberFormat="0" applyBorder="0" applyAlignment="0" applyProtection="0"/>
    <xf numFmtId="0" fontId="1" fillId="21" borderId="0" applyNumberFormat="0" applyBorder="0" applyAlignment="0" applyProtection="0"/>
    <xf numFmtId="0" fontId="68" fillId="0" borderId="31" applyNumberFormat="0" applyFill="0" applyAlignment="0" applyProtection="0"/>
    <xf numFmtId="0" fontId="1" fillId="21" borderId="0" applyNumberFormat="0" applyBorder="0" applyAlignment="0" applyProtection="0"/>
    <xf numFmtId="0" fontId="28" fillId="0" borderId="16" applyNumberFormat="0" applyFill="0" applyAlignment="0" applyProtection="0"/>
    <xf numFmtId="0" fontId="1" fillId="21" borderId="0" applyNumberFormat="0" applyBorder="0" applyAlignment="0" applyProtection="0"/>
    <xf numFmtId="0" fontId="28" fillId="0" borderId="16" applyNumberFormat="0" applyFill="0" applyAlignment="0" applyProtection="0"/>
    <xf numFmtId="0" fontId="1" fillId="21" borderId="0" applyNumberFormat="0" applyBorder="0" applyAlignment="0" applyProtection="0"/>
    <xf numFmtId="0" fontId="28" fillId="0" borderId="16" applyNumberFormat="0" applyFill="0" applyAlignment="0" applyProtection="0"/>
    <xf numFmtId="0" fontId="1" fillId="21" borderId="0" applyNumberFormat="0" applyBorder="0" applyAlignment="0" applyProtection="0"/>
    <xf numFmtId="0" fontId="28" fillId="0" borderId="16" applyNumberFormat="0" applyFill="0" applyAlignment="0" applyProtection="0"/>
    <xf numFmtId="0" fontId="28" fillId="0" borderId="16" applyNumberFormat="0" applyFill="0" applyAlignment="0" applyProtection="0"/>
    <xf numFmtId="42" fontId="65" fillId="0" borderId="0" applyFont="0" applyFill="0" applyBorder="0" applyAlignment="0" applyProtection="0"/>
    <xf numFmtId="0" fontId="1" fillId="21" borderId="0" applyNumberFormat="0" applyBorder="0" applyAlignment="0" applyProtection="0"/>
    <xf numFmtId="0" fontId="1" fillId="43" borderId="0" applyNumberFormat="0" applyBorder="0" applyAlignment="0" applyProtection="0"/>
    <xf numFmtId="0" fontId="1" fillId="21" borderId="0" applyNumberFormat="0" applyBorder="0" applyAlignment="0" applyProtection="0"/>
    <xf numFmtId="0" fontId="1" fillId="43" borderId="0" applyNumberFormat="0" applyBorder="0" applyAlignment="0" applyProtection="0"/>
    <xf numFmtId="0" fontId="1" fillId="21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0" fontId="1" fillId="21" borderId="0" applyNumberFormat="0" applyBorder="0" applyAlignment="0" applyProtection="0"/>
    <xf numFmtId="0" fontId="1" fillId="28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14" borderId="0" applyNumberFormat="0" applyBorder="0" applyAlignment="0" applyProtection="0"/>
    <xf numFmtId="0" fontId="1" fillId="21" borderId="0" applyNumberFormat="0" applyBorder="0" applyAlignment="0" applyProtection="0"/>
    <xf numFmtId="0" fontId="1" fillId="28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6" borderId="0" applyNumberFormat="0" applyBorder="0" applyAlignment="0" applyProtection="0"/>
    <xf numFmtId="0" fontId="1" fillId="28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14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43" fontId="74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26" borderId="0" applyNumberFormat="0" applyBorder="0" applyAlignment="0" applyProtection="0"/>
    <xf numFmtId="43" fontId="74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2" fillId="0" borderId="0" applyNumberFormat="0" applyFill="0" applyBorder="0" applyAlignment="0" applyProtection="0">
      <alignment vertical="top"/>
    </xf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43" fontId="74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26" borderId="0" applyNumberFormat="0" applyBorder="0" applyAlignment="0" applyProtection="0"/>
    <xf numFmtId="43" fontId="74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2" borderId="0" applyNumberFormat="0" applyBorder="0" applyAlignment="0" applyProtection="0"/>
    <xf numFmtId="0" fontId="1" fillId="14" borderId="0" applyNumberFormat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0" fontId="1" fillId="0" borderId="0"/>
    <xf numFmtId="0" fontId="1" fillId="21" borderId="0" applyNumberFormat="0" applyBorder="0" applyAlignment="0" applyProtection="0"/>
    <xf numFmtId="0" fontId="1" fillId="0" borderId="0"/>
    <xf numFmtId="0" fontId="1" fillId="21" borderId="0" applyNumberFormat="0" applyBorder="0" applyAlignment="0" applyProtection="0"/>
    <xf numFmtId="0" fontId="1" fillId="0" borderId="0"/>
    <xf numFmtId="0" fontId="1" fillId="21" borderId="0" applyNumberFormat="0" applyBorder="0" applyAlignment="0" applyProtection="0"/>
    <xf numFmtId="0" fontId="1" fillId="0" borderId="0"/>
    <xf numFmtId="0" fontId="1" fillId="21" borderId="0" applyNumberFormat="0" applyBorder="0" applyAlignment="0" applyProtection="0"/>
    <xf numFmtId="0" fontId="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" borderId="0" applyNumberFormat="0" applyBorder="0" applyAlignment="0" applyProtection="0"/>
    <xf numFmtId="0" fontId="1" fillId="14" borderId="0" applyNumberFormat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173" fontId="1" fillId="0" borderId="0" applyFont="0" applyFill="0" applyBorder="0" applyAlignment="0" applyProtection="0"/>
    <xf numFmtId="0" fontId="1" fillId="21" borderId="0" applyNumberFormat="0" applyBorder="0" applyAlignment="0" applyProtection="0"/>
    <xf numFmtId="173" fontId="1" fillId="0" borderId="0" applyFont="0" applyFill="0" applyBorder="0" applyAlignment="0" applyProtection="0"/>
    <xf numFmtId="0" fontId="1" fillId="21" borderId="0" applyNumberFormat="0" applyBorder="0" applyAlignment="0" applyProtection="0"/>
    <xf numFmtId="0" fontId="1" fillId="14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7" fillId="21" borderId="28" applyNumberFormat="0" applyFont="0" applyAlignment="0" applyProtection="0"/>
    <xf numFmtId="0" fontId="1" fillId="26" borderId="0" applyNumberFormat="0" applyBorder="0" applyAlignment="0" applyProtection="0"/>
    <xf numFmtId="0" fontId="7" fillId="21" borderId="28" applyNumberFormat="0" applyFont="0" applyAlignment="0" applyProtection="0"/>
    <xf numFmtId="0" fontId="1" fillId="26" borderId="0" applyNumberFormat="0" applyBorder="0" applyAlignment="0" applyProtection="0"/>
    <xf numFmtId="0" fontId="7" fillId="21" borderId="28" applyNumberFormat="0" applyFont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8" borderId="0" applyNumberFormat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26" borderId="0" applyNumberFormat="0" applyBorder="0" applyAlignment="0" applyProtection="0"/>
    <xf numFmtId="0" fontId="98" fillId="0" borderId="0" applyNumberFormat="0" applyFill="0" applyBorder="0" applyAlignment="0" applyProtection="0"/>
    <xf numFmtId="0" fontId="1" fillId="28" borderId="0" applyNumberFormat="0" applyBorder="0" applyAlignment="0" applyProtection="0"/>
    <xf numFmtId="0" fontId="1" fillId="26" borderId="0" applyNumberFormat="0" applyBorder="0" applyAlignment="0" applyProtection="0"/>
    <xf numFmtId="0" fontId="1" fillId="28" borderId="0" applyNumberFormat="0" applyBorder="0" applyAlignment="0" applyProtection="0"/>
    <xf numFmtId="0" fontId="1" fillId="26" borderId="0" applyNumberFormat="0" applyBorder="0" applyAlignment="0" applyProtection="0"/>
    <xf numFmtId="0" fontId="1" fillId="28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26" borderId="0" applyNumberFormat="0" applyBorder="0" applyAlignment="0" applyProtection="0"/>
    <xf numFmtId="43" fontId="44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14" borderId="0" applyNumberFormat="0" applyBorder="0" applyAlignment="0" applyProtection="0"/>
    <xf numFmtId="0" fontId="1" fillId="21" borderId="0" applyNumberFormat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0" borderId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21" borderId="0" applyNumberFormat="0" applyBorder="0" applyAlignment="0" applyProtection="0"/>
    <xf numFmtId="0" fontId="1" fillId="14" borderId="0" applyNumberFormat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21" borderId="0" applyNumberFormat="0" applyBorder="0" applyAlignment="0" applyProtection="0"/>
    <xf numFmtId="43" fontId="44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2" borderId="0" applyNumberFormat="0" applyBorder="0" applyAlignment="0" applyProtection="0"/>
    <xf numFmtId="0" fontId="1" fillId="14" borderId="0" applyNumberFormat="0" applyBorder="0" applyAlignment="0" applyProtection="0"/>
    <xf numFmtId="0" fontId="44" fillId="34" borderId="0" applyNumberFormat="0" applyBorder="0" applyAlignment="0" applyProtection="0"/>
    <xf numFmtId="0" fontId="1" fillId="2" borderId="0" applyNumberFormat="0" applyBorder="0" applyAlignment="0" applyProtection="0"/>
    <xf numFmtId="0" fontId="1" fillId="14" borderId="0" applyNumberFormat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7" fillId="0" borderId="0"/>
    <xf numFmtId="0" fontId="1" fillId="0" borderId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1" borderId="0" applyNumberFormat="0" applyBorder="0" applyAlignment="0" applyProtection="0"/>
    <xf numFmtId="0" fontId="1" fillId="0" borderId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1" fillId="14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43" borderId="0" applyNumberFormat="0" applyBorder="0" applyAlignment="0" applyProtection="0"/>
    <xf numFmtId="0" fontId="1" fillId="2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" fillId="21" borderId="0" applyNumberFormat="0" applyBorder="0" applyAlignment="0" applyProtection="0"/>
    <xf numFmtId="43" fontId="44" fillId="0" borderId="0" applyFont="0" applyFill="0" applyBorder="0" applyAlignment="0" applyProtection="0"/>
    <xf numFmtId="0" fontId="1" fillId="21" borderId="0" applyNumberFormat="0" applyBorder="0" applyAlignment="0" applyProtection="0"/>
    <xf numFmtId="43" fontId="44" fillId="0" borderId="0" applyFont="0" applyFill="0" applyBorder="0" applyAlignment="0" applyProtection="0"/>
    <xf numFmtId="0" fontId="1" fillId="21" borderId="0" applyNumberFormat="0" applyBorder="0" applyAlignment="0" applyProtection="0"/>
    <xf numFmtId="43" fontId="44" fillId="0" borderId="0" applyFont="0" applyFill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12" fillId="0" borderId="0">
      <alignment vertical="top"/>
    </xf>
    <xf numFmtId="0" fontId="1" fillId="21" borderId="0" applyNumberFormat="0" applyBorder="0" applyAlignment="0" applyProtection="0"/>
    <xf numFmtId="43" fontId="44" fillId="0" borderId="0" applyFont="0" applyFill="0" applyBorder="0" applyAlignment="0" applyProtection="0"/>
    <xf numFmtId="0" fontId="1" fillId="21" borderId="0" applyNumberFormat="0" applyBorder="0" applyAlignment="0" applyProtection="0"/>
    <xf numFmtId="0" fontId="1" fillId="21" borderId="0" applyNumberFormat="0" applyBorder="0" applyAlignment="0" applyProtection="0"/>
    <xf numFmtId="0" fontId="99" fillId="0" borderId="0">
      <alignment horizontal="center" textRotation="90"/>
    </xf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192" fontId="7" fillId="0" borderId="0">
      <protection locked="0"/>
    </xf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0" fontId="1" fillId="14" borderId="0" applyNumberFormat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1" fillId="21" borderId="0" applyNumberFormat="0" applyBorder="0" applyAlignment="0" applyProtection="0"/>
    <xf numFmtId="43" fontId="44" fillId="0" borderId="0" applyFont="0" applyFill="0" applyBorder="0" applyAlignment="0" applyProtection="0"/>
    <xf numFmtId="0" fontId="44" fillId="0" borderId="0"/>
    <xf numFmtId="0" fontId="1" fillId="21" borderId="0" applyNumberFormat="0" applyBorder="0" applyAlignment="0" applyProtection="0"/>
    <xf numFmtId="43" fontId="44" fillId="0" borderId="0" applyFont="0" applyFill="0" applyBorder="0" applyAlignment="0" applyProtection="0"/>
    <xf numFmtId="0" fontId="44" fillId="0" borderId="0"/>
    <xf numFmtId="0" fontId="1" fillId="21" borderId="0" applyNumberFormat="0" applyBorder="0" applyAlignment="0" applyProtection="0"/>
    <xf numFmtId="43" fontId="44" fillId="0" borderId="0" applyFont="0" applyFill="0" applyBorder="0" applyAlignment="0" applyProtection="0"/>
    <xf numFmtId="0" fontId="44" fillId="0" borderId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1" borderId="0" applyNumberFormat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21" borderId="0" applyNumberFormat="0" applyBorder="0" applyAlignment="0" applyProtection="0"/>
    <xf numFmtId="0" fontId="1" fillId="14" borderId="0" applyNumberFormat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6" borderId="0" applyNumberFormat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14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43" borderId="0" applyNumberFormat="0" applyBorder="0" applyAlignment="0" applyProtection="0"/>
    <xf numFmtId="0" fontId="1" fillId="14" borderId="0" applyNumberFormat="0" applyBorder="0" applyAlignment="0" applyProtection="0"/>
    <xf numFmtId="0" fontId="1" fillId="26" borderId="0" applyNumberFormat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26" borderId="0" applyNumberFormat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26" borderId="0" applyNumberFormat="0" applyBorder="0" applyAlignment="0" applyProtection="0"/>
    <xf numFmtId="0" fontId="1" fillId="14" borderId="0" applyNumberFormat="0" applyBorder="0" applyAlignment="0" applyProtection="0"/>
    <xf numFmtId="0" fontId="1" fillId="26" borderId="0" applyNumberFormat="0" applyBorder="0" applyAlignment="0" applyProtection="0"/>
    <xf numFmtId="0" fontId="1" fillId="14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1" fillId="26" borderId="0" applyNumberFormat="0" applyBorder="0" applyAlignment="0" applyProtection="0"/>
    <xf numFmtId="43" fontId="1" fillId="0" borderId="0" applyFont="0" applyFill="0" applyBorder="0" applyAlignment="0" applyProtection="0"/>
    <xf numFmtId="0" fontId="46" fillId="67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44" fillId="28" borderId="0" applyNumberFormat="0" applyBorder="0" applyAlignment="0" applyProtection="0"/>
    <xf numFmtId="0" fontId="1" fillId="10" borderId="0" applyNumberFormat="0" applyBorder="0" applyAlignment="0" applyProtection="0"/>
    <xf numFmtId="0" fontId="44" fillId="28" borderId="0" applyNumberFormat="0" applyBorder="0" applyAlignment="0" applyProtection="0"/>
    <xf numFmtId="0" fontId="1" fillId="43" borderId="0" applyNumberFormat="0" applyBorder="0" applyAlignment="0" applyProtection="0"/>
    <xf numFmtId="0" fontId="1" fillId="10" borderId="0" applyNumberFormat="0" applyBorder="0" applyAlignment="0" applyProtection="0"/>
    <xf numFmtId="0" fontId="1" fillId="35" borderId="0" applyNumberFormat="0" applyBorder="0" applyAlignment="0" applyProtection="0"/>
    <xf numFmtId="0" fontId="1" fillId="10" borderId="0" applyNumberFormat="0" applyBorder="0" applyAlignment="0" applyProtection="0"/>
    <xf numFmtId="0" fontId="1" fillId="28" borderId="0" applyNumberFormat="0" applyBorder="0" applyAlignment="0" applyProtection="0"/>
    <xf numFmtId="0" fontId="46" fillId="2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35" borderId="0" applyNumberFormat="0" applyBorder="0" applyAlignment="0" applyProtection="0"/>
    <xf numFmtId="0" fontId="1" fillId="43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0" borderId="0" applyNumberFormat="0" applyBorder="0" applyAlignment="0" applyProtection="0"/>
    <xf numFmtId="0" fontId="44" fillId="16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82" fillId="0" borderId="0"/>
    <xf numFmtId="0" fontId="1" fillId="2" borderId="0" applyNumberFormat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0" fontId="27" fillId="98" borderId="14" applyNumberFormat="0" applyAlignment="0" applyProtection="0"/>
    <xf numFmtId="0" fontId="27" fillId="98" borderId="14" applyNumberFormat="0" applyAlignment="0" applyProtection="0"/>
    <xf numFmtId="0" fontId="1" fillId="35" borderId="0" applyNumberFormat="0" applyBorder="0" applyAlignment="0" applyProtection="0"/>
    <xf numFmtId="0" fontId="27" fillId="98" borderId="14" applyNumberFormat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5" borderId="0" applyNumberFormat="0" applyBorder="0" applyAlignment="0" applyProtection="0"/>
    <xf numFmtId="0" fontId="1" fillId="43" borderId="0" applyNumberFormat="0" applyBorder="0" applyAlignment="0" applyProtection="0"/>
    <xf numFmtId="0" fontId="1" fillId="35" borderId="0" applyNumberFormat="0" applyBorder="0" applyAlignment="0" applyProtection="0"/>
    <xf numFmtId="0" fontId="1" fillId="43" borderId="0" applyNumberFormat="0" applyBorder="0" applyAlignment="0" applyProtection="0"/>
    <xf numFmtId="0" fontId="1" fillId="35" borderId="0" applyNumberFormat="0" applyBorder="0" applyAlignment="0" applyProtection="0"/>
    <xf numFmtId="0" fontId="1" fillId="43" borderId="0" applyNumberFormat="0" applyBorder="0" applyAlignment="0" applyProtection="0"/>
    <xf numFmtId="0" fontId="1" fillId="35" borderId="0" applyNumberFormat="0" applyBorder="0" applyAlignment="0" applyProtection="0"/>
    <xf numFmtId="0" fontId="1" fillId="43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27" fillId="98" borderId="14" applyNumberFormat="0" applyAlignment="0" applyProtection="0"/>
    <xf numFmtId="0" fontId="27" fillId="98" borderId="14" applyNumberFormat="0" applyAlignment="0" applyProtection="0"/>
    <xf numFmtId="0" fontId="1" fillId="28" borderId="0" applyNumberFormat="0" applyBorder="0" applyAlignment="0" applyProtection="0"/>
    <xf numFmtId="0" fontId="46" fillId="90" borderId="0" applyNumberFormat="0" applyBorder="0" applyAlignment="0" applyProtection="0"/>
    <xf numFmtId="0" fontId="1" fillId="28" borderId="0" applyNumberFormat="0" applyBorder="0" applyAlignment="0" applyProtection="0"/>
    <xf numFmtId="0" fontId="1" fillId="37" borderId="0" applyNumberFormat="0" applyBorder="0" applyAlignment="0" applyProtection="0"/>
    <xf numFmtId="0" fontId="1" fillId="28" borderId="0" applyNumberFormat="0" applyBorder="0" applyAlignment="0" applyProtection="0"/>
    <xf numFmtId="0" fontId="1" fillId="43" borderId="0" applyNumberFormat="0" applyBorder="0" applyAlignment="0" applyProtection="0"/>
    <xf numFmtId="0" fontId="1" fillId="28" borderId="0" applyNumberFormat="0" applyBorder="0" applyAlignment="0" applyProtection="0"/>
    <xf numFmtId="0" fontId="1" fillId="43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27" fillId="98" borderId="14" applyNumberFormat="0" applyAlignment="0" applyProtection="0"/>
    <xf numFmtId="0" fontId="1" fillId="28" borderId="0" applyNumberFormat="0" applyBorder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43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0" fontId="27" fillId="98" borderId="14" applyNumberFormat="0" applyAlignment="0" applyProtection="0"/>
    <xf numFmtId="0" fontId="1" fillId="35" borderId="0" applyNumberFormat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0" borderId="0"/>
    <xf numFmtId="0" fontId="1" fillId="35" borderId="0" applyNumberFormat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35" borderId="0" applyNumberFormat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0" fontId="27" fillId="98" borderId="14" applyNumberFormat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0" borderId="0"/>
    <xf numFmtId="0" fontId="69" fillId="0" borderId="2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0" borderId="0"/>
    <xf numFmtId="0" fontId="69" fillId="0" borderId="2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47" fillId="28" borderId="22" applyNumberFormat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0" fontId="1" fillId="28" borderId="0" applyNumberFormat="0" applyBorder="0" applyAlignment="0" applyProtection="0"/>
    <xf numFmtId="0" fontId="60" fillId="0" borderId="30" applyNumberFormat="0" applyFill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0" fontId="66" fillId="0" borderId="30"/>
    <xf numFmtId="0" fontId="1" fillId="28" borderId="0" applyNumberFormat="0" applyBorder="0" applyAlignment="0" applyProtection="0"/>
    <xf numFmtId="0" fontId="47" fillId="28" borderId="22" applyNumberFormat="0" applyAlignment="0" applyProtection="0"/>
    <xf numFmtId="0" fontId="1" fillId="28" borderId="0" applyNumberFormat="0" applyBorder="0" applyAlignment="0" applyProtection="0"/>
    <xf numFmtId="0" fontId="47" fillId="28" borderId="22" applyNumberFormat="0" applyAlignment="0" applyProtection="0"/>
    <xf numFmtId="0" fontId="1" fillId="28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28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28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60" fillId="0" borderId="30" applyNumberFormat="0" applyFill="0" applyAlignment="0" applyProtection="0"/>
    <xf numFmtId="0" fontId="1" fillId="28" borderId="0" applyNumberFormat="0" applyBorder="0" applyAlignment="0" applyProtection="0"/>
    <xf numFmtId="0" fontId="71" fillId="0" borderId="33" applyNumberFormat="0" applyFill="0" applyAlignment="0" applyProtection="0"/>
    <xf numFmtId="0" fontId="1" fillId="28" borderId="0" applyNumberFormat="0" applyBorder="0" applyAlignment="0" applyProtection="0"/>
    <xf numFmtId="0" fontId="71" fillId="0" borderId="33" applyNumberFormat="0" applyFill="0" applyAlignment="0" applyProtection="0"/>
    <xf numFmtId="0" fontId="1" fillId="28" borderId="0" applyNumberFormat="0" applyBorder="0" applyAlignment="0" applyProtection="0"/>
    <xf numFmtId="0" fontId="71" fillId="0" borderId="33" applyNumberFormat="0" applyFill="0" applyAlignment="0" applyProtection="0"/>
    <xf numFmtId="0" fontId="1" fillId="28" borderId="0" applyNumberFormat="0" applyBorder="0" applyAlignment="0" applyProtection="0"/>
    <xf numFmtId="0" fontId="71" fillId="0" borderId="33" applyNumberFormat="0" applyFill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0" fontId="1" fillId="28" borderId="0" applyNumberFormat="0" applyBorder="0" applyAlignment="0" applyProtection="0"/>
    <xf numFmtId="0" fontId="56" fillId="0" borderId="27" applyNumberFormat="0" applyFill="0" applyAlignment="0" applyProtection="0"/>
    <xf numFmtId="0" fontId="1" fillId="28" borderId="0" applyNumberFormat="0" applyBorder="0" applyAlignment="0" applyProtection="0"/>
    <xf numFmtId="0" fontId="72" fillId="0" borderId="27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0" fontId="56" fillId="0" borderId="27" applyNumberFormat="0" applyFill="0" applyAlignment="0" applyProtection="0"/>
    <xf numFmtId="0" fontId="17" fillId="30" borderId="0" applyNumberFormat="0" applyBorder="0" applyAlignment="0" applyProtection="0"/>
    <xf numFmtId="0" fontId="1" fillId="14" borderId="0" applyNumberFormat="0" applyBorder="0" applyAlignment="0" applyProtection="0"/>
    <xf numFmtId="0" fontId="1" fillId="28" borderId="0" applyNumberFormat="0" applyBorder="0" applyAlignment="0" applyProtection="0"/>
    <xf numFmtId="0" fontId="73" fillId="0" borderId="27" applyNumberFormat="0" applyFill="0" applyAlignment="0" applyProtection="0"/>
    <xf numFmtId="0" fontId="53" fillId="42" borderId="0"/>
    <xf numFmtId="0" fontId="1" fillId="14" borderId="0" applyNumberFormat="0" applyBorder="0" applyAlignment="0" applyProtection="0"/>
    <xf numFmtId="0" fontId="1" fillId="28" borderId="0" applyNumberFormat="0" applyBorder="0" applyAlignment="0" applyProtection="0"/>
    <xf numFmtId="0" fontId="73" fillId="0" borderId="27" applyNumberFormat="0" applyFill="0" applyAlignment="0" applyProtection="0"/>
    <xf numFmtId="0" fontId="1" fillId="0" borderId="0"/>
    <xf numFmtId="0" fontId="1" fillId="28" borderId="0" applyNumberFormat="0" applyBorder="0" applyAlignment="0" applyProtection="0"/>
    <xf numFmtId="0" fontId="73" fillId="0" borderId="27" applyNumberFormat="0" applyFill="0" applyAlignment="0" applyProtection="0"/>
    <xf numFmtId="0" fontId="1" fillId="35" borderId="0" applyNumberFormat="0" applyBorder="0" applyAlignment="0" applyProtection="0"/>
    <xf numFmtId="0" fontId="1" fillId="0" borderId="0"/>
    <xf numFmtId="0" fontId="1" fillId="28" borderId="0" applyNumberFormat="0" applyBorder="0" applyAlignment="0" applyProtection="0"/>
    <xf numFmtId="0" fontId="73" fillId="0" borderId="27" applyNumberFormat="0" applyFill="0" applyAlignment="0" applyProtection="0"/>
    <xf numFmtId="0" fontId="1" fillId="35" borderId="0" applyNumberFormat="0" applyBorder="0" applyAlignment="0" applyProtection="0"/>
    <xf numFmtId="0" fontId="1" fillId="0" borderId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0" fontId="48" fillId="0" borderId="23" applyNumberFormat="0" applyFill="0" applyAlignment="0" applyProtection="0"/>
    <xf numFmtId="0" fontId="1" fillId="35" borderId="0" applyNumberFormat="0" applyBorder="0" applyAlignment="0" applyProtection="0"/>
    <xf numFmtId="0" fontId="48" fillId="0" borderId="23" applyNumberFormat="0" applyFill="0" applyAlignment="0" applyProtection="0"/>
    <xf numFmtId="9" fontId="1" fillId="0" borderId="0" applyFont="0" applyFill="0" applyBorder="0" applyAlignment="0" applyProtection="0"/>
    <xf numFmtId="0" fontId="46" fillId="42" borderId="0" applyNumberFormat="0" applyBorder="0" applyAlignment="0" applyProtection="0"/>
    <xf numFmtId="0" fontId="1" fillId="14" borderId="0" applyNumberFormat="0" applyBorder="0" applyAlignment="0" applyProtection="0"/>
    <xf numFmtId="0" fontId="1" fillId="35" borderId="0" applyNumberFormat="0" applyBorder="0" applyAlignment="0" applyProtection="0"/>
    <xf numFmtId="0" fontId="55" fillId="0" borderId="41" applyNumberFormat="0" applyFill="0" applyAlignment="0" applyProtection="0"/>
    <xf numFmtId="9" fontId="1" fillId="0" borderId="0" applyFont="0" applyFill="0" applyBorder="0" applyAlignment="0" applyProtection="0"/>
    <xf numFmtId="0" fontId="53" fillId="42" borderId="0"/>
    <xf numFmtId="0" fontId="1" fillId="14" borderId="0" applyNumberFormat="0" applyBorder="0" applyAlignment="0" applyProtection="0"/>
    <xf numFmtId="0" fontId="1" fillId="35" borderId="0" applyNumberFormat="0" applyBorder="0" applyAlignment="0" applyProtection="0"/>
    <xf numFmtId="0" fontId="55" fillId="0" borderId="41" applyNumberFormat="0" applyFill="0" applyAlignment="0" applyProtection="0"/>
    <xf numFmtId="0" fontId="1" fillId="35" borderId="0" applyNumberFormat="0" applyBorder="0" applyAlignment="0" applyProtection="0"/>
    <xf numFmtId="0" fontId="55" fillId="0" borderId="41" applyNumberFormat="0" applyFill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0" borderId="0"/>
    <xf numFmtId="0" fontId="1" fillId="0" borderId="0"/>
    <xf numFmtId="0" fontId="1" fillId="35" borderId="0" applyNumberFormat="0" applyBorder="0" applyAlignment="0" applyProtection="0"/>
    <xf numFmtId="43" fontId="44" fillId="0" borderId="0" applyFont="0" applyFill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35" borderId="0" applyNumberFormat="0" applyBorder="0" applyAlignment="0" applyProtection="0"/>
    <xf numFmtId="0" fontId="1" fillId="2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43" fontId="44" fillId="0" borderId="0" applyFont="0" applyFill="0" applyBorder="0" applyAlignment="0" applyProtection="0"/>
    <xf numFmtId="0" fontId="1" fillId="37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7" borderId="0" applyNumberFormat="0" applyBorder="0" applyAlignment="0" applyProtection="0"/>
    <xf numFmtId="43" fontId="1" fillId="0" borderId="0" applyFont="0" applyFill="0" applyBorder="0" applyAlignment="0" applyProtection="0"/>
    <xf numFmtId="0" fontId="44" fillId="16" borderId="0" applyNumberFormat="0" applyBorder="0" applyAlignment="0" applyProtection="0"/>
    <xf numFmtId="0" fontId="1" fillId="37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14" borderId="0" applyNumberFormat="0" applyBorder="0" applyAlignment="0" applyProtection="0"/>
    <xf numFmtId="0" fontId="1" fillId="28" borderId="0" applyNumberFormat="0" applyBorder="0" applyAlignment="0" applyProtection="0"/>
    <xf numFmtId="0" fontId="1" fillId="1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4" borderId="0" applyNumberFormat="0" applyBorder="0" applyAlignment="0" applyProtection="0"/>
    <xf numFmtId="0" fontId="1" fillId="35" borderId="0" applyNumberFormat="0" applyBorder="0" applyAlignment="0" applyProtection="0"/>
    <xf numFmtId="0" fontId="1" fillId="14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0" borderId="0"/>
    <xf numFmtId="0" fontId="1" fillId="0" borderId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43" fontId="44" fillId="0" borderId="0" applyFont="0" applyFill="0" applyBorder="0" applyAlignment="0" applyProtection="0"/>
    <xf numFmtId="0" fontId="1" fillId="28" borderId="0" applyNumberFormat="0" applyBorder="0" applyAlignment="0" applyProtection="0"/>
    <xf numFmtId="0" fontId="17" fillId="99" borderId="0" applyNumberFormat="0" applyBorder="0" applyAlignment="0" applyProtection="0"/>
    <xf numFmtId="0" fontId="17" fillId="99" borderId="0" applyNumberFormat="0" applyBorder="0" applyAlignment="0" applyProtection="0"/>
    <xf numFmtId="0" fontId="1" fillId="28" borderId="0" applyNumberFormat="0" applyBorder="0" applyAlignment="0" applyProtection="0"/>
    <xf numFmtId="0" fontId="17" fillId="99" borderId="0" applyNumberFormat="0" applyBorder="0" applyAlignment="0" applyProtection="0"/>
    <xf numFmtId="0" fontId="1" fillId="28" borderId="0" applyNumberFormat="0" applyBorder="0" applyAlignment="0" applyProtection="0"/>
    <xf numFmtId="0" fontId="17" fillId="99" borderId="0" applyNumberFormat="0" applyBorder="0" applyAlignment="0" applyProtection="0"/>
    <xf numFmtId="0" fontId="1" fillId="28" borderId="0" applyNumberFormat="0" applyBorder="0" applyAlignment="0" applyProtection="0"/>
    <xf numFmtId="0" fontId="17" fillId="99" borderId="0" applyNumberFormat="0" applyBorder="0" applyAlignment="0" applyProtection="0"/>
    <xf numFmtId="0" fontId="1" fillId="28" borderId="0" applyNumberFormat="0" applyBorder="0" applyAlignment="0" applyProtection="0"/>
    <xf numFmtId="0" fontId="1" fillId="0" borderId="0"/>
    <xf numFmtId="0" fontId="17" fillId="99" borderId="0" applyNumberFormat="0" applyBorder="0" applyAlignment="0" applyProtection="0"/>
    <xf numFmtId="0" fontId="1" fillId="28" borderId="0" applyNumberFormat="0" applyBorder="0" applyAlignment="0" applyProtection="0"/>
    <xf numFmtId="0" fontId="1" fillId="0" borderId="0"/>
    <xf numFmtId="0" fontId="17" fillId="99" borderId="0" applyNumberFormat="0" applyBorder="0" applyAlignment="0" applyProtection="0"/>
    <xf numFmtId="0" fontId="1" fillId="28" borderId="0" applyNumberFormat="0" applyBorder="0" applyAlignment="0" applyProtection="0"/>
    <xf numFmtId="0" fontId="17" fillId="99" borderId="0" applyNumberFormat="0" applyBorder="0" applyAlignment="0" applyProtection="0"/>
    <xf numFmtId="0" fontId="1" fillId="28" borderId="0" applyNumberFormat="0" applyBorder="0" applyAlignment="0" applyProtection="0"/>
    <xf numFmtId="0" fontId="17" fillId="99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" borderId="0" applyNumberFormat="0" applyBorder="0" applyAlignment="0" applyProtection="0"/>
    <xf numFmtId="0" fontId="1" fillId="35" borderId="0" applyNumberFormat="0" applyBorder="0" applyAlignment="0" applyProtection="0"/>
    <xf numFmtId="0" fontId="1" fillId="2" borderId="0" applyNumberFormat="0" applyBorder="0" applyAlignment="0" applyProtection="0"/>
    <xf numFmtId="0" fontId="1" fillId="14" borderId="0" applyNumberFormat="0" applyBorder="0" applyAlignment="0" applyProtection="0"/>
    <xf numFmtId="0" fontId="1" fillId="35" borderId="0" applyNumberFormat="0" applyBorder="0" applyAlignment="0" applyProtection="0"/>
    <xf numFmtId="0" fontId="1" fillId="2" borderId="0" applyNumberFormat="0" applyBorder="0" applyAlignment="0" applyProtection="0"/>
    <xf numFmtId="0" fontId="1" fillId="14" borderId="0" applyNumberFormat="0" applyBorder="0" applyAlignment="0" applyProtection="0"/>
    <xf numFmtId="0" fontId="1" fillId="35" borderId="0" applyNumberFormat="0" applyBorder="0" applyAlignment="0" applyProtection="0"/>
    <xf numFmtId="0" fontId="1" fillId="2" borderId="0" applyNumberFormat="0" applyBorder="0" applyAlignment="0" applyProtection="0"/>
    <xf numFmtId="0" fontId="1" fillId="35" borderId="0" applyNumberFormat="0" applyBorder="0" applyAlignment="0" applyProtection="0"/>
    <xf numFmtId="0" fontId="7" fillId="0" borderId="0"/>
    <xf numFmtId="0" fontId="1" fillId="35" borderId="0" applyNumberFormat="0" applyBorder="0" applyAlignment="0" applyProtection="0"/>
    <xf numFmtId="0" fontId="1" fillId="0" borderId="0"/>
    <xf numFmtId="0" fontId="12" fillId="0" borderId="0">
      <alignment vertical="top"/>
    </xf>
    <xf numFmtId="0" fontId="1" fillId="35" borderId="0" applyNumberFormat="0" applyBorder="0" applyAlignment="0" applyProtection="0"/>
    <xf numFmtId="0" fontId="1" fillId="0" borderId="0"/>
    <xf numFmtId="0" fontId="1" fillId="0" borderId="0"/>
    <xf numFmtId="0" fontId="12" fillId="0" borderId="0">
      <alignment vertical="top"/>
    </xf>
    <xf numFmtId="0" fontId="1" fillId="3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10" borderId="0" applyNumberFormat="0" applyBorder="0" applyAlignment="0" applyProtection="0"/>
    <xf numFmtId="0" fontId="1" fillId="35" borderId="0" applyNumberFormat="0" applyBorder="0" applyAlignment="0" applyProtection="0"/>
    <xf numFmtId="0" fontId="1" fillId="2" borderId="0" applyNumberFormat="0" applyBorder="0" applyAlignment="0" applyProtection="0"/>
    <xf numFmtId="0" fontId="1" fillId="35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179" fontId="7" fillId="0" borderId="0" applyFill="0" applyBorder="0" applyAlignment="0" applyProtection="0"/>
    <xf numFmtId="0" fontId="1" fillId="28" borderId="0" applyNumberFormat="0" applyBorder="0" applyAlignment="0" applyProtection="0"/>
    <xf numFmtId="9" fontId="1" fillId="0" borderId="0" applyFont="0" applyFill="0" applyBorder="0" applyAlignment="0" applyProtection="0"/>
    <xf numFmtId="0" fontId="1" fillId="55" borderId="18" applyNumberFormat="0" applyFont="0" applyAlignment="0" applyProtection="0"/>
    <xf numFmtId="0" fontId="12" fillId="0" borderId="0">
      <alignment vertical="top"/>
    </xf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55" borderId="18" applyNumberFormat="0" applyFont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55" borderId="18" applyNumberFormat="0" applyFont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55" borderId="18" applyNumberFormat="0" applyFont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" borderId="0" applyNumberFormat="0" applyBorder="0" applyAlignment="0" applyProtection="0"/>
    <xf numFmtId="0" fontId="44" fillId="50" borderId="0" applyNumberFormat="0" applyBorder="0" applyAlignment="0" applyProtection="0"/>
    <xf numFmtId="0" fontId="1" fillId="0" borderId="0"/>
    <xf numFmtId="0" fontId="1" fillId="43" borderId="0" applyNumberFormat="0" applyBorder="0" applyAlignment="0" applyProtection="0"/>
    <xf numFmtId="0" fontId="1" fillId="28" borderId="0" applyNumberFormat="0" applyBorder="0" applyAlignment="0" applyProtection="0"/>
    <xf numFmtId="4" fontId="7" fillId="82" borderId="20" applyNumberFormat="0" applyProtection="0">
      <alignment horizontal="left" vertical="center" indent="1"/>
    </xf>
    <xf numFmtId="0" fontId="1" fillId="0" borderId="0"/>
    <xf numFmtId="0" fontId="1" fillId="43" borderId="0" applyNumberFormat="0" applyBorder="0" applyAlignment="0" applyProtection="0"/>
    <xf numFmtId="0" fontId="1" fillId="28" borderId="0" applyNumberFormat="0" applyBorder="0" applyAlignment="0" applyProtection="0"/>
    <xf numFmtId="0" fontId="1" fillId="0" borderId="0"/>
    <xf numFmtId="0" fontId="1" fillId="43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1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10" borderId="0" applyNumberFormat="0" applyBorder="0" applyAlignment="0" applyProtection="0"/>
    <xf numFmtId="0" fontId="1" fillId="28" borderId="0" applyNumberFormat="0" applyBorder="0" applyAlignment="0" applyProtection="0"/>
    <xf numFmtId="0" fontId="1" fillId="10" borderId="0" applyNumberFormat="0" applyBorder="0" applyAlignment="0" applyProtection="0"/>
    <xf numFmtId="0" fontId="1" fillId="28" borderId="0" applyNumberFormat="0" applyBorder="0" applyAlignment="0" applyProtection="0"/>
    <xf numFmtId="0" fontId="1" fillId="14" borderId="0" applyNumberFormat="0" applyBorder="0" applyAlignment="0" applyProtection="0"/>
    <xf numFmtId="0" fontId="1" fillId="35" borderId="0" applyNumberFormat="0" applyBorder="0" applyAlignment="0" applyProtection="0"/>
    <xf numFmtId="0" fontId="1" fillId="10" borderId="0" applyNumberFormat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43" fontId="44" fillId="0" borderId="0" applyFont="0" applyFill="0" applyBorder="0" applyAlignment="0" applyProtection="0"/>
    <xf numFmtId="0" fontId="95" fillId="95" borderId="0" applyNumberFormat="0" applyBorder="0" applyAlignment="0" applyProtection="0"/>
    <xf numFmtId="0" fontId="95" fillId="95" borderId="0" applyNumberFormat="0" applyBorder="0" applyAlignment="0" applyProtection="0"/>
    <xf numFmtId="0" fontId="1" fillId="28" borderId="0" applyNumberFormat="0" applyBorder="0" applyAlignment="0" applyProtection="0"/>
    <xf numFmtId="0" fontId="95" fillId="95" borderId="0" applyNumberFormat="0" applyBorder="0" applyAlignment="0" applyProtection="0"/>
    <xf numFmtId="0" fontId="95" fillId="95" borderId="0" applyNumberFormat="0" applyBorder="0" applyAlignment="0" applyProtection="0"/>
    <xf numFmtId="0" fontId="1" fillId="28" borderId="0" applyNumberFormat="0" applyBorder="0" applyAlignment="0" applyProtection="0"/>
    <xf numFmtId="0" fontId="95" fillId="95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2" fillId="0" borderId="0">
      <alignment vertical="top"/>
    </xf>
    <xf numFmtId="0" fontId="1" fillId="28" borderId="0" applyNumberFormat="0" applyBorder="0" applyAlignment="0" applyProtection="0"/>
    <xf numFmtId="0" fontId="12" fillId="0" borderId="0">
      <alignment vertical="top"/>
    </xf>
    <xf numFmtId="0" fontId="1" fillId="28" borderId="0" applyNumberFormat="0" applyBorder="0" applyAlignment="0" applyProtection="0"/>
    <xf numFmtId="0" fontId="12" fillId="0" borderId="0">
      <alignment vertical="top"/>
    </xf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46" fillId="46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14" borderId="0" applyNumberFormat="0" applyBorder="0" applyAlignment="0" applyProtection="0"/>
    <xf numFmtId="0" fontId="1" fillId="35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14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0" borderId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0" borderId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0" borderId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0" borderId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43" fontId="44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35" borderId="0" applyNumberFormat="0" applyBorder="0" applyAlignment="0" applyProtection="0"/>
    <xf numFmtId="43" fontId="44" fillId="0" borderId="0" applyFont="0" applyFill="0" applyBorder="0" applyAlignment="0" applyProtection="0"/>
    <xf numFmtId="0" fontId="1" fillId="35" borderId="0" applyNumberFormat="0" applyBorder="0" applyAlignment="0" applyProtection="0"/>
    <xf numFmtId="43" fontId="44" fillId="0" borderId="0" applyFont="0" applyFill="0" applyBorder="0" applyAlignment="0" applyProtection="0"/>
    <xf numFmtId="0" fontId="1" fillId="35" borderId="0" applyNumberFormat="0" applyBorder="0" applyAlignment="0" applyProtection="0"/>
    <xf numFmtId="43" fontId="44" fillId="0" borderId="0" applyFont="0" applyFill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10" borderId="0" applyNumberFormat="0" applyBorder="0" applyAlignment="0" applyProtection="0"/>
    <xf numFmtId="43" fontId="44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43" fontId="44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43" borderId="0" applyNumberFormat="0" applyBorder="0" applyAlignment="0" applyProtection="0"/>
    <xf numFmtId="0" fontId="1" fillId="35" borderId="0" applyNumberFormat="0" applyBorder="0" applyAlignment="0" applyProtection="0"/>
    <xf numFmtId="0" fontId="1" fillId="10" borderId="0" applyNumberFormat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64" fillId="0" borderId="32" applyNumberFormat="0" applyFill="0" applyAlignment="0" applyProtection="0"/>
    <xf numFmtId="177" fontId="7" fillId="0" borderId="0" applyFont="0" applyFill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64" fillId="0" borderId="32" applyNumberFormat="0" applyFill="0" applyAlignment="0" applyProtection="0"/>
    <xf numFmtId="177" fontId="7" fillId="0" borderId="0" applyFont="0" applyFill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177" fontId="7" fillId="0" borderId="0" applyFont="0" applyFill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43" fontId="44" fillId="0" borderId="0" applyFont="0" applyFill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43" fontId="44" fillId="0" borderId="0" applyFont="0" applyFill="0" applyBorder="0" applyAlignment="0" applyProtection="0"/>
    <xf numFmtId="0" fontId="64" fillId="0" borderId="32" applyNumberFormat="0" applyFill="0" applyAlignment="0" applyProtection="0"/>
    <xf numFmtId="0" fontId="1" fillId="28" borderId="0" applyNumberFormat="0" applyBorder="0" applyAlignment="0" applyProtection="0"/>
    <xf numFmtId="0" fontId="64" fillId="0" borderId="32" applyNumberFormat="0" applyFill="0" applyAlignment="0" applyProtection="0"/>
    <xf numFmtId="0" fontId="1" fillId="28" borderId="0" applyNumberFormat="0" applyBorder="0" applyAlignment="0" applyProtection="0"/>
    <xf numFmtId="0" fontId="35" fillId="0" borderId="0">
      <alignment vertical="top"/>
    </xf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43" borderId="0" applyNumberFormat="0" applyBorder="0" applyAlignment="0" applyProtection="0"/>
    <xf numFmtId="0" fontId="1" fillId="35" borderId="0" applyNumberFormat="0" applyBorder="0" applyAlignment="0" applyProtection="0"/>
    <xf numFmtId="43" fontId="44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35" fillId="0" borderId="0">
      <alignment vertical="top"/>
    </xf>
    <xf numFmtId="0" fontId="1" fillId="35" borderId="0" applyNumberFormat="0" applyBorder="0" applyAlignment="0" applyProtection="0"/>
    <xf numFmtId="0" fontId="64" fillId="0" borderId="36" applyNumberFormat="0" applyFill="0" applyAlignment="0" applyProtection="0"/>
    <xf numFmtId="0" fontId="12" fillId="0" borderId="0">
      <alignment vertical="top"/>
    </xf>
    <xf numFmtId="0" fontId="1" fillId="35" borderId="0" applyNumberFormat="0" applyBorder="0" applyAlignment="0" applyProtection="0"/>
    <xf numFmtId="0" fontId="64" fillId="0" borderId="36" applyNumberFormat="0" applyFill="0" applyAlignment="0" applyProtection="0"/>
    <xf numFmtId="0" fontId="44" fillId="21" borderId="28" applyNumberFormat="0" applyFont="0" applyAlignment="0" applyProtection="0"/>
    <xf numFmtId="0" fontId="1" fillId="35" borderId="0" applyNumberFormat="0" applyBorder="0" applyAlignment="0" applyProtection="0"/>
    <xf numFmtId="0" fontId="64" fillId="0" borderId="36" applyNumberFormat="0" applyFill="0" applyAlignment="0" applyProtection="0"/>
    <xf numFmtId="0" fontId="44" fillId="21" borderId="28" applyNumberFormat="0" applyFont="0" applyAlignment="0" applyProtection="0"/>
    <xf numFmtId="0" fontId="1" fillId="35" borderId="0" applyNumberFormat="0" applyBorder="0" applyAlignment="0" applyProtection="0"/>
    <xf numFmtId="0" fontId="44" fillId="21" borderId="28" applyNumberFormat="0" applyFont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0" fontId="12" fillId="0" borderId="0">
      <alignment vertical="top"/>
    </xf>
    <xf numFmtId="0" fontId="1" fillId="28" borderId="0" applyNumberFormat="0" applyBorder="0" applyAlignment="0" applyProtection="0"/>
    <xf numFmtId="0" fontId="7" fillId="21" borderId="28" applyNumberFormat="0" applyFont="0" applyAlignment="0" applyProtection="0"/>
    <xf numFmtId="0" fontId="1" fillId="28" borderId="0" applyNumberFormat="0" applyBorder="0" applyAlignment="0" applyProtection="0"/>
    <xf numFmtId="0" fontId="7" fillId="21" borderId="28" applyNumberFormat="0" applyFont="0" applyAlignment="0" applyProtection="0"/>
    <xf numFmtId="0" fontId="1" fillId="28" borderId="0" applyNumberFormat="0" applyBorder="0" applyAlignment="0" applyProtection="0"/>
    <xf numFmtId="0" fontId="7" fillId="21" borderId="28" applyNumberFormat="0" applyFont="0" applyAlignment="0" applyProtection="0"/>
    <xf numFmtId="0" fontId="1" fillId="28" borderId="0" applyNumberFormat="0" applyBorder="0" applyAlignment="0" applyProtection="0"/>
    <xf numFmtId="0" fontId="7" fillId="21" borderId="28" applyNumberFormat="0" applyFont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2" fillId="0" borderId="0">
      <alignment vertical="top"/>
    </xf>
    <xf numFmtId="0" fontId="1" fillId="28" borderId="0" applyNumberFormat="0" applyBorder="0" applyAlignment="0" applyProtection="0"/>
    <xf numFmtId="0" fontId="21" fillId="0" borderId="13" applyNumberFormat="0" applyFill="0" applyAlignment="0" applyProtection="0"/>
    <xf numFmtId="0" fontId="7" fillId="21" borderId="28" applyNumberFormat="0" applyFont="0" applyAlignment="0" applyProtection="0"/>
    <xf numFmtId="0" fontId="1" fillId="28" borderId="0" applyNumberFormat="0" applyBorder="0" applyAlignment="0" applyProtection="0"/>
    <xf numFmtId="0" fontId="21" fillId="0" borderId="13" applyNumberFormat="0" applyFill="0" applyAlignment="0" applyProtection="0"/>
    <xf numFmtId="0" fontId="7" fillId="21" borderId="28" applyNumberFormat="0" applyFont="0" applyAlignment="0" applyProtection="0"/>
    <xf numFmtId="0" fontId="1" fillId="28" borderId="0" applyNumberFormat="0" applyBorder="0" applyAlignment="0" applyProtection="0"/>
    <xf numFmtId="0" fontId="21" fillId="0" borderId="13" applyNumberFormat="0" applyFill="0" applyAlignment="0" applyProtection="0"/>
    <xf numFmtId="0" fontId="7" fillId="21" borderId="28" applyNumberFormat="0" applyFont="0" applyAlignment="0" applyProtection="0"/>
    <xf numFmtId="0" fontId="1" fillId="28" borderId="0" applyNumberFormat="0" applyBorder="0" applyAlignment="0" applyProtection="0"/>
    <xf numFmtId="0" fontId="21" fillId="0" borderId="13" applyNumberFormat="0" applyFill="0" applyAlignment="0" applyProtection="0"/>
    <xf numFmtId="0" fontId="52" fillId="37" borderId="0" applyNumberFormat="0" applyBorder="0" applyAlignment="0" applyProtection="0"/>
    <xf numFmtId="0" fontId="12" fillId="0" borderId="0">
      <alignment vertical="top"/>
    </xf>
    <xf numFmtId="0" fontId="7" fillId="21" borderId="28" applyNumberFormat="0" applyFont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43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0" borderId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2" fillId="0" borderId="0">
      <alignment vertical="top"/>
    </xf>
    <xf numFmtId="0" fontId="1" fillId="28" borderId="0" applyNumberFormat="0" applyBorder="0" applyAlignment="0" applyProtection="0"/>
    <xf numFmtId="43" fontId="44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0" borderId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0" borderId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2" fillId="0" borderId="0">
      <alignment vertical="top"/>
    </xf>
    <xf numFmtId="0" fontId="1" fillId="28" borderId="0" applyNumberFormat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35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10" borderId="0" applyNumberFormat="0" applyBorder="0" applyAlignment="0" applyProtection="0"/>
    <xf numFmtId="0" fontId="1" fillId="35" borderId="0" applyNumberFormat="0" applyBorder="0" applyAlignment="0" applyProtection="0"/>
    <xf numFmtId="0" fontId="1" fillId="37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66" fillId="0" borderId="3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44" fillId="0" borderId="0"/>
    <xf numFmtId="0" fontId="1" fillId="35" borderId="0" applyNumberFormat="0" applyBorder="0" applyAlignment="0" applyProtection="0"/>
    <xf numFmtId="0" fontId="44" fillId="0" borderId="0"/>
    <xf numFmtId="0" fontId="7" fillId="0" borderId="0"/>
    <xf numFmtId="0" fontId="1" fillId="35" borderId="0" applyNumberFormat="0" applyBorder="0" applyAlignment="0" applyProtection="0"/>
    <xf numFmtId="0" fontId="7" fillId="0" borderId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44" fillId="50" borderId="0" applyNumberFormat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1" fillId="28" borderId="26" applyNumberFormat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7" fillId="84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1" fillId="28" borderId="26" applyNumberFormat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7" fillId="84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2" fillId="0" borderId="0">
      <alignment vertical="top"/>
    </xf>
    <xf numFmtId="0" fontId="44" fillId="0" borderId="0"/>
    <xf numFmtId="0" fontId="44" fillId="0" borderId="0"/>
    <xf numFmtId="0" fontId="1" fillId="2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43" fontId="44" fillId="0" borderId="0" applyFont="0" applyFill="0" applyBorder="0" applyAlignment="0" applyProtection="0"/>
    <xf numFmtId="0" fontId="1" fillId="35" borderId="0" applyNumberFormat="0" applyBorder="0" applyAlignment="0" applyProtection="0"/>
    <xf numFmtId="0" fontId="46" fillId="75" borderId="0" applyNumberFormat="0" applyBorder="0" applyAlignment="0" applyProtection="0"/>
    <xf numFmtId="0" fontId="44" fillId="16" borderId="0" applyNumberFormat="0" applyBorder="0" applyAlignment="0" applyProtection="0"/>
    <xf numFmtId="0" fontId="44" fillId="16" borderId="0" applyNumberFormat="0" applyBorder="0" applyAlignment="0" applyProtection="0"/>
    <xf numFmtId="0" fontId="44" fillId="16" borderId="0" applyNumberFormat="0" applyBorder="0" applyAlignment="0" applyProtection="0"/>
    <xf numFmtId="0" fontId="44" fillId="16" borderId="0" applyNumberFormat="0" applyBorder="0" applyAlignment="0" applyProtection="0"/>
    <xf numFmtId="0" fontId="44" fillId="16" borderId="0" applyNumberFormat="0" applyBorder="0" applyAlignment="0" applyProtection="0"/>
    <xf numFmtId="0" fontId="44" fillId="16" borderId="0" applyNumberFormat="0" applyBorder="0" applyAlignment="0" applyProtection="0"/>
    <xf numFmtId="0" fontId="53" fillId="75" borderId="0"/>
    <xf numFmtId="9" fontId="1" fillId="0" borderId="0" applyFont="0" applyFill="0" applyBorder="0" applyAlignment="0" applyProtection="0"/>
    <xf numFmtId="0" fontId="44" fillId="16" borderId="0" applyNumberFormat="0" applyBorder="0" applyAlignment="0" applyProtection="0"/>
    <xf numFmtId="0" fontId="1" fillId="35" borderId="0" applyNumberFormat="0" applyBorder="0" applyAlignment="0" applyProtection="0"/>
    <xf numFmtId="0" fontId="44" fillId="16" borderId="0" applyNumberFormat="0" applyBorder="0" applyAlignment="0" applyProtection="0"/>
    <xf numFmtId="0" fontId="1" fillId="35" borderId="0" applyNumberFormat="0" applyBorder="0" applyAlignment="0" applyProtection="0"/>
    <xf numFmtId="9" fontId="1" fillId="0" borderId="0" applyFont="0" applyFill="0" applyBorder="0" applyAlignment="0" applyProtection="0"/>
    <xf numFmtId="0" fontId="44" fillId="16" borderId="0" applyNumberFormat="0" applyBorder="0" applyAlignment="0" applyProtection="0"/>
    <xf numFmtId="0" fontId="1" fillId="35" borderId="0" applyNumberFormat="0" applyBorder="0" applyAlignment="0" applyProtection="0"/>
    <xf numFmtId="9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35" borderId="0" applyNumberFormat="0" applyBorder="0" applyAlignment="0" applyProtection="0"/>
    <xf numFmtId="0" fontId="1" fillId="28" borderId="0" applyNumberFormat="0" applyBorder="0" applyAlignment="0" applyProtection="0"/>
    <xf numFmtId="0" fontId="1" fillId="35" borderId="0" applyNumberFormat="0" applyBorder="0" applyAlignment="0" applyProtection="0"/>
    <xf numFmtId="0" fontId="1" fillId="14" borderId="0" applyNumberFormat="0" applyBorder="0" applyAlignment="0" applyProtection="0"/>
    <xf numFmtId="0" fontId="12" fillId="0" borderId="0">
      <alignment vertical="top"/>
    </xf>
    <xf numFmtId="0" fontId="1" fillId="28" borderId="0" applyNumberFormat="0" applyBorder="0" applyAlignment="0" applyProtection="0"/>
    <xf numFmtId="0" fontId="12" fillId="0" borderId="0">
      <alignment vertical="top"/>
    </xf>
    <xf numFmtId="0" fontId="1" fillId="28" borderId="0" applyNumberFormat="0" applyBorder="0" applyAlignment="0" applyProtection="0"/>
    <xf numFmtId="0" fontId="1" fillId="2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35" borderId="0" applyNumberFormat="0" applyBorder="0" applyAlignment="0" applyProtection="0"/>
    <xf numFmtId="0" fontId="1" fillId="28" borderId="0" applyNumberFormat="0" applyBorder="0" applyAlignment="0" applyProtection="0"/>
    <xf numFmtId="0" fontId="1" fillId="35" borderId="0" applyNumberFormat="0" applyBorder="0" applyAlignment="0" applyProtection="0"/>
    <xf numFmtId="0" fontId="1" fillId="28" borderId="0" applyNumberFormat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35" borderId="0" applyNumberFormat="0" applyBorder="0" applyAlignment="0" applyProtection="0"/>
    <xf numFmtId="43" fontId="44" fillId="0" borderId="0" applyFont="0" applyFill="0" applyBorder="0" applyAlignment="0" applyProtection="0"/>
    <xf numFmtId="0" fontId="1" fillId="28" borderId="0" applyNumberFormat="0" applyBorder="0" applyAlignment="0" applyProtection="0"/>
    <xf numFmtId="18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35" borderId="0" applyNumberFormat="0" applyBorder="0" applyAlignment="0" applyProtection="0"/>
    <xf numFmtId="189" fontId="7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35" borderId="0" applyNumberFormat="0" applyBorder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28" borderId="0" applyNumberFormat="0" applyBorder="0" applyAlignment="0" applyProtection="0"/>
    <xf numFmtId="189" fontId="7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35" borderId="0" applyNumberFormat="0" applyBorder="0" applyAlignment="0" applyProtection="0"/>
    <xf numFmtId="189" fontId="7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35" borderId="0" applyNumberFormat="0" applyBorder="0" applyAlignment="0" applyProtection="0"/>
    <xf numFmtId="189" fontId="7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35" borderId="0" applyNumberFormat="0" applyBorder="0" applyAlignment="0" applyProtection="0"/>
    <xf numFmtId="189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35" borderId="0" applyNumberFormat="0" applyBorder="0" applyAlignment="0" applyProtection="0"/>
    <xf numFmtId="189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44" fillId="16" borderId="0" applyNumberFormat="0" applyBorder="0" applyAlignment="0" applyProtection="0"/>
    <xf numFmtId="0" fontId="1" fillId="27" borderId="0" applyNumberFormat="0" applyBorder="0" applyAlignment="0" applyProtection="0"/>
    <xf numFmtId="0" fontId="1" fillId="14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44" fillId="16" borderId="0" applyNumberFormat="0" applyBorder="0" applyAlignment="0" applyProtection="0"/>
    <xf numFmtId="0" fontId="44" fillId="16" borderId="0" applyNumberFormat="0" applyBorder="0" applyAlignment="0" applyProtection="0"/>
    <xf numFmtId="0" fontId="1" fillId="35" borderId="0" applyNumberFormat="0" applyBorder="0" applyAlignment="0" applyProtection="0"/>
    <xf numFmtId="0" fontId="1" fillId="28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10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0" fontId="47" fillId="20" borderId="22" applyNumberFormat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7" borderId="0" applyNumberFormat="0" applyBorder="0" applyAlignment="0" applyProtection="0"/>
    <xf numFmtId="0" fontId="1" fillId="35" borderId="0" applyNumberFormat="0" applyBorder="0" applyAlignment="0" applyProtection="0"/>
    <xf numFmtId="0" fontId="1" fillId="27" borderId="0" applyNumberFormat="0" applyBorder="0" applyAlignment="0" applyProtection="0"/>
    <xf numFmtId="0" fontId="47" fillId="20" borderId="22" applyNumberFormat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0" borderId="0"/>
    <xf numFmtId="0" fontId="47" fillId="20" borderId="22" applyNumberFormat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3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35" borderId="0" applyNumberFormat="0" applyBorder="0" applyAlignment="0" applyProtection="0"/>
    <xf numFmtId="0" fontId="1" fillId="0" borderId="0"/>
    <xf numFmtId="0" fontId="47" fillId="20" borderId="22" applyNumberFormat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0" borderId="0"/>
    <xf numFmtId="0" fontId="47" fillId="20" borderId="22" applyNumberFormat="0" applyAlignment="0" applyProtection="0"/>
    <xf numFmtId="0" fontId="44" fillId="16" borderId="0" applyNumberFormat="0" applyBorder="0" applyAlignment="0" applyProtection="0"/>
    <xf numFmtId="0" fontId="35" fillId="0" borderId="0">
      <alignment vertical="top"/>
    </xf>
    <xf numFmtId="0" fontId="1" fillId="35" borderId="0" applyNumberFormat="0" applyBorder="0" applyAlignment="0" applyProtection="0"/>
    <xf numFmtId="0" fontId="12" fillId="0" borderId="0">
      <alignment vertical="top"/>
    </xf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35" fillId="0" borderId="0">
      <alignment vertical="top"/>
    </xf>
    <xf numFmtId="0" fontId="1" fillId="35" borderId="0" applyNumberFormat="0" applyBorder="0" applyAlignment="0" applyProtection="0"/>
    <xf numFmtId="0" fontId="47" fillId="20" borderId="22" applyNumberFormat="0" applyAlignment="0" applyProtection="0"/>
    <xf numFmtId="0" fontId="12" fillId="0" borderId="0">
      <alignment vertical="top"/>
    </xf>
    <xf numFmtId="0" fontId="1" fillId="35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0" borderId="0"/>
    <xf numFmtId="0" fontId="47" fillId="20" borderId="22" applyNumberFormat="0" applyAlignment="0" applyProtection="0"/>
    <xf numFmtId="0" fontId="1" fillId="35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0" borderId="0"/>
    <xf numFmtId="0" fontId="47" fillId="20" borderId="22" applyNumberFormat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0" borderId="0"/>
    <xf numFmtId="0" fontId="47" fillId="20" borderId="22" applyNumberFormat="0" applyAlignment="0" applyProtection="0"/>
    <xf numFmtId="0" fontId="1" fillId="35" borderId="0" applyNumberFormat="0" applyBorder="0" applyAlignment="0" applyProtection="0"/>
    <xf numFmtId="0" fontId="64" fillId="0" borderId="32" applyNumberFormat="0" applyFill="0" applyAlignment="0" applyProtection="0"/>
    <xf numFmtId="0" fontId="1" fillId="35" borderId="0" applyNumberFormat="0" applyBorder="0" applyAlignment="0" applyProtection="0"/>
    <xf numFmtId="0" fontId="1" fillId="0" borderId="0"/>
    <xf numFmtId="0" fontId="1" fillId="0" borderId="0"/>
    <xf numFmtId="0" fontId="1" fillId="3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35" borderId="0" applyNumberFormat="0" applyBorder="0" applyAlignment="0" applyProtection="0"/>
    <xf numFmtId="0" fontId="1" fillId="0" borderId="0"/>
    <xf numFmtId="0" fontId="47" fillId="20" borderId="22" applyNumberFormat="0" applyAlignment="0" applyProtection="0"/>
    <xf numFmtId="0" fontId="64" fillId="0" borderId="32" applyNumberFormat="0" applyFill="0" applyAlignment="0" applyProtection="0"/>
    <xf numFmtId="0" fontId="1" fillId="35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0" borderId="0"/>
    <xf numFmtId="0" fontId="1" fillId="0" borderId="0"/>
    <xf numFmtId="0" fontId="1" fillId="35" borderId="0" applyNumberFormat="0" applyBorder="0" applyAlignment="0" applyProtection="0"/>
    <xf numFmtId="0" fontId="1" fillId="0" borderId="0"/>
    <xf numFmtId="0" fontId="47" fillId="20" borderId="22" applyNumberFormat="0" applyAlignment="0" applyProtection="0"/>
    <xf numFmtId="0" fontId="16" fillId="58" borderId="17" applyNumberFormat="0" applyAlignment="0" applyProtection="0"/>
    <xf numFmtId="0" fontId="44" fillId="16" borderId="0" applyNumberFormat="0" applyBorder="0" applyAlignment="0" applyProtection="0"/>
    <xf numFmtId="0" fontId="1" fillId="55" borderId="18" applyNumberFormat="0" applyFont="0" applyAlignment="0" applyProtection="0"/>
    <xf numFmtId="0" fontId="63" fillId="40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0" borderId="0"/>
    <xf numFmtId="0" fontId="16" fillId="58" borderId="17" applyNumberFormat="0" applyAlignment="0" applyProtection="0"/>
    <xf numFmtId="0" fontId="44" fillId="16" borderId="0" applyNumberFormat="0" applyBorder="0" applyAlignment="0" applyProtection="0"/>
    <xf numFmtId="0" fontId="44" fillId="1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0" borderId="0"/>
    <xf numFmtId="0" fontId="25" fillId="83" borderId="14" applyNumberFormat="0" applyAlignment="0" applyProtection="0"/>
    <xf numFmtId="0" fontId="25" fillId="83" borderId="14" applyNumberFormat="0" applyAlignment="0" applyProtection="0"/>
    <xf numFmtId="0" fontId="1" fillId="35" borderId="0" applyNumberFormat="0" applyBorder="0" applyAlignment="0" applyProtection="0"/>
    <xf numFmtId="0" fontId="1" fillId="0" borderId="0"/>
    <xf numFmtId="0" fontId="25" fillId="83" borderId="14" applyNumberFormat="0" applyAlignment="0" applyProtection="0"/>
    <xf numFmtId="0" fontId="1" fillId="35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0" borderId="0"/>
    <xf numFmtId="0" fontId="1" fillId="0" borderId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0" borderId="0"/>
    <xf numFmtId="0" fontId="1" fillId="0" borderId="0"/>
    <xf numFmtId="0" fontId="1" fillId="3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0" fontId="16" fillId="58" borderId="17" applyNumberFormat="0" applyAlignment="0" applyProtection="0"/>
    <xf numFmtId="0" fontId="44" fillId="16" borderId="0" applyNumberFormat="0" applyBorder="0" applyAlignment="0" applyProtection="0"/>
    <xf numFmtId="0" fontId="44" fillId="1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8" borderId="0" applyNumberFormat="0" applyBorder="0" applyAlignment="0" applyProtection="0"/>
    <xf numFmtId="0" fontId="16" fillId="58" borderId="17" applyNumberFormat="0" applyAlignment="0" applyProtection="0"/>
    <xf numFmtId="0" fontId="44" fillId="16" borderId="0" applyNumberFormat="0" applyBorder="0" applyAlignment="0" applyProtection="0"/>
    <xf numFmtId="0" fontId="44" fillId="1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8" borderId="0" applyNumberFormat="0" applyBorder="0" applyAlignment="0" applyProtection="0"/>
    <xf numFmtId="0" fontId="16" fillId="58" borderId="17" applyNumberFormat="0" applyAlignment="0" applyProtection="0"/>
    <xf numFmtId="0" fontId="44" fillId="16" borderId="0" applyNumberFormat="0" applyBorder="0" applyAlignment="0" applyProtection="0"/>
    <xf numFmtId="0" fontId="44" fillId="16" borderId="0" applyNumberFormat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43" fontId="44" fillId="0" borderId="0" applyFont="0" applyFill="0" applyBorder="0" applyAlignment="0" applyProtection="0"/>
    <xf numFmtId="0" fontId="37" fillId="50" borderId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44" fillId="16" borderId="0" applyNumberFormat="0" applyBorder="0" applyAlignment="0" applyProtection="0"/>
    <xf numFmtId="0" fontId="1" fillId="35" borderId="0" applyNumberFormat="0" applyBorder="0" applyAlignment="0" applyProtection="0"/>
    <xf numFmtId="43" fontId="44" fillId="0" borderId="0" applyFont="0" applyFill="0" applyBorder="0" applyAlignment="0" applyProtection="0"/>
    <xf numFmtId="0" fontId="1" fillId="35" borderId="0" applyNumberFormat="0" applyBorder="0" applyAlignment="0" applyProtection="0"/>
    <xf numFmtId="43" fontId="44" fillId="0" borderId="0" applyFont="0" applyFill="0" applyBorder="0" applyAlignment="0" applyProtection="0"/>
    <xf numFmtId="0" fontId="1" fillId="35" borderId="0" applyNumberFormat="0" applyBorder="0" applyAlignment="0" applyProtection="0"/>
    <xf numFmtId="0" fontId="45" fillId="22" borderId="21" applyNumberFormat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9" fontId="1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193" fontId="34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164" fontId="7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0" borderId="0"/>
    <xf numFmtId="0" fontId="35" fillId="0" borderId="0"/>
    <xf numFmtId="0" fontId="1" fillId="35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44" fillId="16" borderId="0" applyNumberFormat="0" applyBorder="0" applyAlignment="0" applyProtection="0"/>
    <xf numFmtId="0" fontId="1" fillId="10" borderId="0" applyNumberFormat="0" applyBorder="0" applyAlignment="0" applyProtection="0"/>
    <xf numFmtId="0" fontId="44" fillId="16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47" fillId="28" borderId="22" applyNumberFormat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47" fillId="28" borderId="22" applyNumberFormat="0" applyAlignment="0" applyProtection="0"/>
    <xf numFmtId="0" fontId="1" fillId="27" borderId="0" applyNumberFormat="0" applyBorder="0" applyAlignment="0" applyProtection="0"/>
    <xf numFmtId="0" fontId="1" fillId="35" borderId="0" applyNumberFormat="0" applyBorder="0" applyAlignment="0" applyProtection="0"/>
    <xf numFmtId="0" fontId="1" fillId="0" borderId="0"/>
    <xf numFmtId="0" fontId="1" fillId="0" borderId="0"/>
    <xf numFmtId="0" fontId="1" fillId="35" borderId="0" applyNumberFormat="0" applyBorder="0" applyAlignment="0" applyProtection="0"/>
    <xf numFmtId="0" fontId="47" fillId="28" borderId="22" applyNumberFormat="0" applyAlignment="0" applyProtection="0"/>
    <xf numFmtId="0" fontId="1" fillId="0" borderId="0"/>
    <xf numFmtId="0" fontId="1" fillId="0" borderId="0"/>
    <xf numFmtId="0" fontId="1" fillId="0" borderId="0"/>
    <xf numFmtId="0" fontId="1" fillId="35" borderId="0" applyNumberFormat="0" applyBorder="0" applyAlignment="0" applyProtection="0"/>
    <xf numFmtId="0" fontId="47" fillId="28" borderId="22" applyNumberFormat="0" applyAlignment="0" applyProtection="0"/>
    <xf numFmtId="0" fontId="1" fillId="35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47" fillId="28" borderId="22" applyNumberFormat="0" applyAlignment="0" applyProtection="0"/>
    <xf numFmtId="0" fontId="1" fillId="0" borderId="0"/>
    <xf numFmtId="0" fontId="1" fillId="35" borderId="0" applyNumberFormat="0" applyBorder="0" applyAlignment="0" applyProtection="0"/>
    <xf numFmtId="0" fontId="47" fillId="28" borderId="22" applyNumberFormat="0" applyAlignment="0" applyProtection="0"/>
    <xf numFmtId="0" fontId="1" fillId="35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47" fillId="20" borderId="22" applyNumberFormat="0" applyAlignment="0" applyProtection="0"/>
    <xf numFmtId="0" fontId="1" fillId="0" borderId="0"/>
    <xf numFmtId="0" fontId="1" fillId="0" borderId="0"/>
    <xf numFmtId="0" fontId="1" fillId="35" borderId="0" applyNumberFormat="0" applyBorder="0" applyAlignment="0" applyProtection="0"/>
    <xf numFmtId="0" fontId="47" fillId="20" borderId="22" applyNumberFormat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0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2" fillId="0" borderId="29" applyNumberFormat="0" applyFill="0" applyAlignment="0" applyProtection="0"/>
    <xf numFmtId="0" fontId="22" fillId="0" borderId="29" applyNumberFormat="0" applyFill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6" fillId="58" borderId="17" applyNumberFormat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51" fillId="28" borderId="26" applyNumberFormat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0" borderId="0"/>
    <xf numFmtId="0" fontId="1" fillId="0" borderId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0" borderId="0"/>
    <xf numFmtId="0" fontId="46" fillId="85" borderId="0" applyNumberFormat="0" applyBorder="0" applyAlignment="0" applyProtection="0"/>
    <xf numFmtId="43" fontId="1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46" fillId="24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35" borderId="0" applyNumberFormat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43" fontId="44" fillId="0" borderId="0" applyFont="0" applyFill="0" applyBorder="0" applyAlignment="0" applyProtection="0"/>
    <xf numFmtId="0" fontId="1" fillId="35" borderId="0" applyNumberFormat="0" applyBorder="0" applyAlignment="0" applyProtection="0"/>
    <xf numFmtId="43" fontId="44" fillId="0" borderId="0" applyFont="0" applyFill="0" applyBorder="0" applyAlignment="0" applyProtection="0"/>
    <xf numFmtId="0" fontId="44" fillId="16" borderId="0" applyNumberFormat="0" applyBorder="0" applyAlignment="0" applyProtection="0"/>
    <xf numFmtId="0" fontId="73" fillId="0" borderId="35" applyNumberFormat="0" applyFill="0" applyAlignment="0" applyProtection="0"/>
    <xf numFmtId="0" fontId="1" fillId="28" borderId="0" applyNumberFormat="0" applyBorder="0" applyAlignment="0" applyProtection="0"/>
    <xf numFmtId="0" fontId="1" fillId="10" borderId="0" applyNumberFormat="0" applyBorder="0" applyAlignment="0" applyProtection="0"/>
    <xf numFmtId="0" fontId="1" fillId="35" borderId="0" applyNumberFormat="0" applyBorder="0" applyAlignment="0" applyProtection="0"/>
    <xf numFmtId="0" fontId="55" fillId="0" borderId="41" applyNumberFormat="0" applyFill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55" fillId="0" borderId="0" applyNumberFormat="0" applyFill="0" applyBorder="0" applyAlignment="0" applyProtection="0"/>
    <xf numFmtId="0" fontId="1" fillId="35" borderId="0" applyNumberFormat="0" applyBorder="0" applyAlignment="0" applyProtection="0"/>
    <xf numFmtId="0" fontId="55" fillId="0" borderId="0" applyNumberFormat="0" applyFill="0" applyBorder="0" applyAlignment="0" applyProtection="0"/>
    <xf numFmtId="173" fontId="44" fillId="0" borderId="0" applyFont="0" applyFill="0" applyBorder="0" applyAlignment="0" applyProtection="0"/>
    <xf numFmtId="0" fontId="1" fillId="35" borderId="0" applyNumberFormat="0" applyBorder="0" applyAlignment="0" applyProtection="0"/>
    <xf numFmtId="0" fontId="35" fillId="0" borderId="0">
      <alignment vertical="top"/>
    </xf>
    <xf numFmtId="0" fontId="1" fillId="35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35" borderId="0" applyNumberFormat="0" applyBorder="0" applyAlignment="0" applyProtection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173" fontId="1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173" fontId="1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44" fillId="0" borderId="0"/>
    <xf numFmtId="0" fontId="1" fillId="35" borderId="0" applyNumberFormat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35" borderId="0" applyNumberFormat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173" fontId="1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9" fontId="44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173" fontId="1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173" fontId="1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3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3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3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3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3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35" borderId="0" applyNumberFormat="0" applyBorder="0" applyAlignment="0" applyProtection="0"/>
    <xf numFmtId="0" fontId="1" fillId="10" borderId="0" applyNumberFormat="0" applyBorder="0" applyAlignment="0" applyProtection="0"/>
    <xf numFmtId="0" fontId="1" fillId="35" borderId="0" applyNumberFormat="0" applyBorder="0" applyAlignment="0" applyProtection="0"/>
    <xf numFmtId="0" fontId="1" fillId="10" borderId="0" applyNumberFormat="0" applyBorder="0" applyAlignment="0" applyProtection="0"/>
    <xf numFmtId="0" fontId="1" fillId="35" borderId="0" applyNumberFormat="0" applyBorder="0" applyAlignment="0" applyProtection="0"/>
    <xf numFmtId="0" fontId="1" fillId="10" borderId="0" applyNumberFormat="0" applyBorder="0" applyAlignment="0" applyProtection="0"/>
    <xf numFmtId="0" fontId="1" fillId="35" borderId="0" applyNumberFormat="0" applyBorder="0" applyAlignment="0" applyProtection="0"/>
    <xf numFmtId="0" fontId="1" fillId="10" borderId="0" applyNumberFormat="0" applyBorder="0" applyAlignment="0" applyProtection="0"/>
    <xf numFmtId="0" fontId="1" fillId="35" borderId="0" applyNumberFormat="0" applyBorder="0" applyAlignment="0" applyProtection="0"/>
    <xf numFmtId="0" fontId="1" fillId="10" borderId="0" applyNumberFormat="0" applyBorder="0" applyAlignment="0" applyProtection="0"/>
    <xf numFmtId="0" fontId="1" fillId="35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43" fontId="44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3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3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35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35" borderId="0" applyNumberFormat="0" applyBorder="0" applyAlignment="0" applyProtection="0"/>
    <xf numFmtId="0" fontId="1" fillId="10" borderId="0" applyNumberFormat="0" applyBorder="0" applyAlignment="0" applyProtection="0"/>
    <xf numFmtId="0" fontId="1" fillId="35" borderId="0" applyNumberFormat="0" applyBorder="0" applyAlignment="0" applyProtection="0"/>
    <xf numFmtId="0" fontId="1" fillId="10" borderId="0" applyNumberFormat="0" applyBorder="0" applyAlignment="0" applyProtection="0"/>
    <xf numFmtId="0" fontId="1" fillId="35" borderId="0" applyNumberFormat="0" applyBorder="0" applyAlignment="0" applyProtection="0"/>
    <xf numFmtId="0" fontId="1" fillId="10" borderId="0" applyNumberFormat="0" applyBorder="0" applyAlignment="0" applyProtection="0"/>
    <xf numFmtId="0" fontId="1" fillId="35" borderId="0" applyNumberFormat="0" applyBorder="0" applyAlignment="0" applyProtection="0"/>
    <xf numFmtId="0" fontId="1" fillId="10" borderId="0" applyNumberFormat="0" applyBorder="0" applyAlignment="0" applyProtection="0"/>
    <xf numFmtId="0" fontId="1" fillId="35" borderId="0" applyNumberFormat="0" applyBorder="0" applyAlignment="0" applyProtection="0"/>
    <xf numFmtId="0" fontId="1" fillId="10" borderId="0" applyNumberFormat="0" applyBorder="0" applyAlignment="0" applyProtection="0"/>
    <xf numFmtId="0" fontId="1" fillId="35" borderId="0" applyNumberFormat="0" applyBorder="0" applyAlignment="0" applyProtection="0"/>
    <xf numFmtId="0" fontId="1" fillId="10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35" borderId="0" applyNumberFormat="0" applyBorder="0" applyAlignment="0" applyProtection="0"/>
    <xf numFmtId="43" fontId="44" fillId="0" borderId="0" applyFont="0" applyFill="0" applyBorder="0" applyAlignment="0" applyProtection="0"/>
    <xf numFmtId="0" fontId="12" fillId="0" borderId="0">
      <alignment vertical="top"/>
    </xf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44" fillId="79" borderId="0" applyNumberFormat="0" applyBorder="0" applyAlignment="0" applyProtection="0"/>
    <xf numFmtId="0" fontId="1" fillId="35" borderId="0" applyNumberFormat="0" applyBorder="0" applyAlignment="0" applyProtection="0"/>
    <xf numFmtId="0" fontId="35" fillId="0" borderId="0">
      <alignment vertical="top"/>
    </xf>
    <xf numFmtId="0" fontId="1" fillId="0" borderId="0"/>
    <xf numFmtId="0" fontId="1" fillId="10" borderId="0" applyNumberFormat="0" applyBorder="0" applyAlignment="0" applyProtection="0"/>
    <xf numFmtId="0" fontId="1" fillId="35" borderId="0" applyNumberFormat="0" applyBorder="0" applyAlignment="0" applyProtection="0"/>
    <xf numFmtId="0" fontId="44" fillId="28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44" fillId="30" borderId="0" applyNumberFormat="0" applyBorder="0" applyAlignment="0" applyProtection="0"/>
    <xf numFmtId="0" fontId="53" fillId="66" borderId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44" fillId="3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84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0" fontId="1" fillId="10" borderId="0" applyNumberFormat="0" applyBorder="0" applyAlignment="0" applyProtection="0"/>
    <xf numFmtId="184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0" fontId="1" fillId="10" borderId="0" applyNumberFormat="0" applyBorder="0" applyAlignment="0" applyProtection="0"/>
    <xf numFmtId="184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0" fontId="1" fillId="10" borderId="0" applyNumberFormat="0" applyBorder="0" applyAlignment="0" applyProtection="0"/>
    <xf numFmtId="172" fontId="44" fillId="0" borderId="0" applyFill="0" applyBorder="0" applyAlignment="0" applyProtection="0"/>
    <xf numFmtId="197" fontId="102" fillId="0" borderId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72" fontId="44" fillId="0" borderId="0" applyFill="0" applyBorder="0" applyAlignment="0" applyProtection="0"/>
    <xf numFmtId="172" fontId="44" fillId="0" borderId="0" applyFill="0" applyBorder="0" applyAlignment="0" applyProtection="0"/>
    <xf numFmtId="0" fontId="1" fillId="10" borderId="0" applyNumberFormat="0" applyBorder="0" applyAlignment="0" applyProtection="0"/>
    <xf numFmtId="172" fontId="44" fillId="0" borderId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84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43" fontId="65" fillId="0" borderId="0" applyFont="0" applyFill="0" applyBorder="0" applyAlignment="0" applyProtection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10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10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10" borderId="0" applyNumberFormat="0" applyBorder="0" applyAlignment="0" applyProtection="0"/>
    <xf numFmtId="17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10" borderId="0" applyNumberFormat="0" applyBorder="0" applyAlignment="0" applyProtection="0"/>
    <xf numFmtId="17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43" fontId="65" fillId="0" borderId="0" applyFont="0" applyFill="0" applyBorder="0" applyAlignment="0" applyProtection="0"/>
    <xf numFmtId="43" fontId="65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43" fontId="44" fillId="0" borderId="0" applyFont="0" applyFill="0" applyBorder="0" applyAlignment="0" applyProtection="0"/>
    <xf numFmtId="0" fontId="1" fillId="10" borderId="0" applyNumberFormat="0" applyBorder="0" applyAlignment="0" applyProtection="0"/>
    <xf numFmtId="177" fontId="7" fillId="0" borderId="0" applyFont="0" applyFill="0" applyBorder="0" applyAlignment="0" applyProtection="0"/>
    <xf numFmtId="0" fontId="1" fillId="10" borderId="0" applyNumberFormat="0" applyBorder="0" applyAlignment="0" applyProtection="0"/>
    <xf numFmtId="177" fontId="7" fillId="0" borderId="0" applyFont="0" applyFill="0" applyBorder="0" applyAlignment="0" applyProtection="0"/>
    <xf numFmtId="0" fontId="1" fillId="10" borderId="0" applyNumberFormat="0" applyBorder="0" applyAlignment="0" applyProtection="0"/>
    <xf numFmtId="177" fontId="7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46" fillId="100" borderId="0" applyNumberFormat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53" fillId="67" borderId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9" fontId="1" fillId="0" borderId="0" applyFont="0" applyFill="0" applyBorder="0" applyAlignment="0" applyProtection="0"/>
    <xf numFmtId="0" fontId="46" fillId="93" borderId="0" applyNumberFormat="0" applyBorder="0" applyAlignment="0" applyProtection="0"/>
    <xf numFmtId="0" fontId="1" fillId="10" borderId="0" applyNumberFormat="0" applyBorder="0" applyAlignment="0" applyProtection="0"/>
    <xf numFmtId="9" fontId="1" fillId="0" borderId="0" applyFont="0" applyFill="0" applyBorder="0" applyAlignment="0" applyProtection="0"/>
    <xf numFmtId="0" fontId="53" fillId="86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7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2" fillId="0" borderId="0">
      <alignment vertical="top"/>
    </xf>
    <xf numFmtId="0" fontId="1" fillId="0" borderId="0"/>
    <xf numFmtId="0" fontId="1" fillId="10" borderId="0" applyNumberFormat="0" applyBorder="0" applyAlignment="0" applyProtection="0"/>
    <xf numFmtId="0" fontId="44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7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54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10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10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10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10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10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4" fillId="19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44" fillId="19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44" fillId="19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2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2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45" fillId="22" borderId="21" applyNumberForma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10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10" borderId="0" applyNumberFormat="0" applyBorder="0" applyAlignment="0" applyProtection="0"/>
    <xf numFmtId="0" fontId="1" fillId="3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10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10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10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37" borderId="0" applyNumberFormat="0" applyBorder="0" applyAlignment="0" applyProtection="0"/>
    <xf numFmtId="0" fontId="1" fillId="10" borderId="0" applyNumberFormat="0" applyBorder="0" applyAlignment="0" applyProtection="0"/>
    <xf numFmtId="0" fontId="1" fillId="37" borderId="0" applyNumberFormat="0" applyBorder="0" applyAlignment="0" applyProtection="0"/>
    <xf numFmtId="0" fontId="1" fillId="10" borderId="0" applyNumberFormat="0" applyBorder="0" applyAlignment="0" applyProtection="0"/>
    <xf numFmtId="0" fontId="1" fillId="3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7" borderId="0" applyNumberFormat="0" applyBorder="0" applyAlignment="0" applyProtection="0"/>
    <xf numFmtId="0" fontId="1" fillId="10" borderId="0" applyNumberFormat="0" applyBorder="0" applyAlignment="0" applyProtection="0"/>
    <xf numFmtId="0" fontId="1" fillId="37" borderId="0" applyNumberFormat="0" applyBorder="0" applyAlignment="0" applyProtection="0"/>
    <xf numFmtId="0" fontId="1" fillId="10" borderId="0" applyNumberFormat="0" applyBorder="0" applyAlignment="0" applyProtection="0"/>
    <xf numFmtId="0" fontId="1" fillId="3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9" fontId="7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7" borderId="0" applyNumberFormat="0" applyBorder="0" applyAlignment="0" applyProtection="0"/>
    <xf numFmtId="0" fontId="1" fillId="10" borderId="0" applyNumberFormat="0" applyBorder="0" applyAlignment="0" applyProtection="0"/>
    <xf numFmtId="0" fontId="1" fillId="37" borderId="0" applyNumberFormat="0" applyBorder="0" applyAlignment="0" applyProtection="0"/>
    <xf numFmtId="0" fontId="1" fillId="10" borderId="0" applyNumberFormat="0" applyBorder="0" applyAlignment="0" applyProtection="0"/>
    <xf numFmtId="0" fontId="1" fillId="3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44" fillId="0" borderId="0"/>
    <xf numFmtId="0" fontId="44" fillId="0" borderId="0"/>
    <xf numFmtId="0" fontId="1" fillId="10" borderId="0" applyNumberFormat="0" applyBorder="0" applyAlignment="0" applyProtection="0"/>
    <xf numFmtId="0" fontId="7" fillId="0" borderId="0"/>
    <xf numFmtId="0" fontId="7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8" fillId="0" borderId="16" applyNumberFormat="0" applyFill="0" applyAlignment="0" applyProtection="0"/>
    <xf numFmtId="0" fontId="12" fillId="0" borderId="0">
      <alignment vertical="top"/>
    </xf>
    <xf numFmtId="0" fontId="1" fillId="10" borderId="0" applyNumberFormat="0" applyBorder="0" applyAlignment="0" applyProtection="0"/>
    <xf numFmtId="0" fontId="28" fillId="0" borderId="16" applyNumberFormat="0" applyFill="0" applyAlignment="0" applyProtection="0"/>
    <xf numFmtId="0" fontId="64" fillId="0" borderId="32" applyNumberFormat="0" applyFill="0" applyAlignment="0" applyProtection="0"/>
    <xf numFmtId="0" fontId="1" fillId="10" borderId="0" applyNumberFormat="0" applyBorder="0" applyAlignment="0" applyProtection="0"/>
    <xf numFmtId="0" fontId="28" fillId="0" borderId="16" applyNumberFormat="0" applyFill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2" fillId="0" borderId="0">
      <alignment vertical="top"/>
    </xf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84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2" fillId="0" borderId="0">
      <alignment vertical="top"/>
    </xf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10" borderId="0" applyNumberFormat="0" applyBorder="0" applyAlignment="0" applyProtection="0"/>
    <xf numFmtId="43" fontId="44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10" borderId="0" applyNumberFormat="0" applyBorder="0" applyAlignment="0" applyProtection="0"/>
    <xf numFmtId="43" fontId="44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10" borderId="0" applyNumberFormat="0" applyBorder="0" applyAlignment="0" applyProtection="0"/>
    <xf numFmtId="43" fontId="44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10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10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63" fillId="40" borderId="0" applyNumberFormat="0" applyBorder="0" applyAlignment="0" applyProtection="0"/>
    <xf numFmtId="0" fontId="1" fillId="10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10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10" borderId="0" applyNumberFormat="0" applyBorder="0" applyAlignment="0" applyProtection="0"/>
    <xf numFmtId="0" fontId="44" fillId="30" borderId="0" applyNumberFormat="0" applyBorder="0" applyAlignment="0" applyProtection="0"/>
    <xf numFmtId="0" fontId="53" fillId="66" borderId="0"/>
    <xf numFmtId="0" fontId="1" fillId="0" borderId="0"/>
    <xf numFmtId="0" fontId="44" fillId="3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35" fillId="0" borderId="0">
      <alignment vertical="top"/>
    </xf>
    <xf numFmtId="0" fontId="1" fillId="0" borderId="0"/>
    <xf numFmtId="0" fontId="1" fillId="10" borderId="0" applyNumberFormat="0" applyBorder="0" applyAlignment="0" applyProtection="0"/>
    <xf numFmtId="0" fontId="35" fillId="0" borderId="0">
      <alignment vertical="top"/>
    </xf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" fillId="10" borderId="0" applyNumberFormat="0" applyBorder="0" applyAlignment="0" applyProtection="0"/>
    <xf numFmtId="0" fontId="44" fillId="3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2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44" fillId="30" borderId="0" applyNumberFormat="0" applyBorder="0" applyAlignment="0" applyProtection="0"/>
    <xf numFmtId="0" fontId="1" fillId="10" borderId="0" applyNumberFormat="0" applyBorder="0" applyAlignment="0" applyProtection="0"/>
    <xf numFmtId="43" fontId="44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43" fontId="44" fillId="0" borderId="0" applyFont="0" applyFill="0" applyBorder="0" applyAlignment="0" applyProtection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4" fillId="30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10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172" fontId="44" fillId="0" borderId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172" fontId="44" fillId="0" borderId="0" applyFill="0" applyBorder="0" applyAlignment="0" applyProtection="0"/>
    <xf numFmtId="43" fontId="44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43" fontId="44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43" fontId="44" fillId="0" borderId="0" applyFont="0" applyFill="0" applyBorder="0" applyAlignment="0" applyProtection="0"/>
    <xf numFmtId="0" fontId="1" fillId="10" borderId="0" applyNumberFormat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9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10" borderId="0" applyNumberFormat="0" applyBorder="0" applyAlignment="0" applyProtection="0"/>
    <xf numFmtId="43" fontId="44" fillId="0" borderId="0" applyFont="0" applyFill="0" applyBorder="0" applyAlignment="0" applyProtection="0"/>
    <xf numFmtId="0" fontId="51" fillId="28" borderId="26" applyNumberFormat="0" applyAlignment="0" applyProtection="0"/>
    <xf numFmtId="0" fontId="1" fillId="10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2" fillId="0" borderId="0">
      <alignment vertical="top"/>
    </xf>
    <xf numFmtId="0" fontId="1" fillId="10" borderId="0" applyNumberFormat="0" applyBorder="0" applyAlignment="0" applyProtection="0"/>
    <xf numFmtId="0" fontId="64" fillId="0" borderId="32" applyNumberFormat="0" applyFill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35" fillId="0" borderId="0">
      <alignment vertical="top"/>
    </xf>
    <xf numFmtId="0" fontId="1" fillId="10" borderId="0" applyNumberFormat="0" applyBorder="0" applyAlignment="0" applyProtection="0"/>
    <xf numFmtId="43" fontId="44" fillId="0" borderId="0" applyFont="0" applyFill="0" applyBorder="0" applyAlignment="0" applyProtection="0"/>
    <xf numFmtId="0" fontId="51" fillId="28" borderId="26" applyNumberFormat="0" applyAlignment="0" applyProtection="0"/>
    <xf numFmtId="0" fontId="1" fillId="10" borderId="0" applyNumberFormat="0" applyBorder="0" applyAlignment="0" applyProtection="0"/>
    <xf numFmtId="0" fontId="12" fillId="0" borderId="0">
      <alignment vertical="top"/>
    </xf>
    <xf numFmtId="0" fontId="1" fillId="10" borderId="0" applyNumberFormat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5" fillId="0" borderId="0">
      <alignment vertical="top"/>
    </xf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0" fontId="35" fillId="0" borderId="0">
      <alignment vertical="top"/>
    </xf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0" fontId="12" fillId="0" borderId="0">
      <alignment vertical="top"/>
    </xf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43" fontId="44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1" fillId="28" borderId="26" applyNumberFormat="0" applyAlignment="0" applyProtection="0"/>
    <xf numFmtId="0" fontId="1" fillId="10" borderId="0" applyNumberFormat="0" applyBorder="0" applyAlignment="0" applyProtection="0"/>
    <xf numFmtId="0" fontId="12" fillId="0" borderId="0">
      <alignment vertical="top"/>
    </xf>
    <xf numFmtId="0" fontId="1" fillId="10" borderId="0" applyNumberFormat="0" applyBorder="0" applyAlignment="0" applyProtection="0"/>
    <xf numFmtId="0" fontId="35" fillId="0" borderId="0">
      <alignment vertical="top"/>
    </xf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1" fillId="28" borderId="26" applyNumberFormat="0" applyAlignment="0" applyProtection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2" fillId="0" borderId="0">
      <alignment vertical="top"/>
    </xf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35" fillId="0" borderId="0">
      <alignment vertical="top"/>
    </xf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43" fontId="7" fillId="0" borderId="0" applyFont="0" applyFill="0" applyBorder="0" applyAlignment="0" applyProtection="0"/>
    <xf numFmtId="0" fontId="1" fillId="10" borderId="0" applyNumberFormat="0" applyBorder="0" applyAlignment="0" applyProtection="0"/>
    <xf numFmtId="43" fontId="7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43" fontId="7" fillId="0" borderId="0" applyFont="0" applyFill="0" applyBorder="0" applyAlignment="0" applyProtection="0"/>
    <xf numFmtId="0" fontId="1" fillId="10" borderId="0" applyNumberFormat="0" applyBorder="0" applyAlignment="0" applyProtection="0"/>
    <xf numFmtId="43" fontId="7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43" fontId="7" fillId="0" borderId="0" applyFont="0" applyFill="0" applyBorder="0" applyAlignment="0" applyProtection="0"/>
    <xf numFmtId="0" fontId="1" fillId="10" borderId="0" applyNumberFormat="0" applyBorder="0" applyAlignment="0" applyProtection="0"/>
    <xf numFmtId="43" fontId="7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0" fontId="35" fillId="0" borderId="0">
      <alignment vertical="top"/>
    </xf>
    <xf numFmtId="0" fontId="1" fillId="10" borderId="0" applyNumberFormat="0" applyBorder="0" applyAlignment="0" applyProtection="0"/>
    <xf numFmtId="43" fontId="7" fillId="0" borderId="0" applyFont="0" applyFill="0" applyBorder="0" applyAlignment="0" applyProtection="0"/>
    <xf numFmtId="0" fontId="1" fillId="10" borderId="0" applyNumberFormat="0" applyBorder="0" applyAlignment="0" applyProtection="0"/>
    <xf numFmtId="43" fontId="7" fillId="0" borderId="0" applyFont="0" applyFill="0" applyBorder="0" applyAlignment="0" applyProtection="0"/>
    <xf numFmtId="0" fontId="1" fillId="10" borderId="0" applyNumberFormat="0" applyBorder="0" applyAlignment="0" applyProtection="0"/>
    <xf numFmtId="0" fontId="12" fillId="0" borderId="0">
      <alignment vertical="top"/>
    </xf>
    <xf numFmtId="0" fontId="1" fillId="10" borderId="0" applyNumberFormat="0" applyBorder="0" applyAlignment="0" applyProtection="0"/>
    <xf numFmtId="43" fontId="44" fillId="0" borderId="0" applyFont="0" applyFill="0" applyBorder="0" applyAlignment="0" applyProtection="0"/>
    <xf numFmtId="0" fontId="1" fillId="10" borderId="0" applyNumberFormat="0" applyBorder="0" applyAlignment="0" applyProtection="0"/>
    <xf numFmtId="43" fontId="44" fillId="0" borderId="0" applyFont="0" applyFill="0" applyBorder="0" applyAlignment="0" applyProtection="0"/>
    <xf numFmtId="0" fontId="1" fillId="10" borderId="0" applyNumberFormat="0" applyBorder="0" applyAlignment="0" applyProtection="0"/>
    <xf numFmtId="0" fontId="51" fillId="28" borderId="26" applyNumberForma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43" fontId="44" fillId="0" borderId="0" applyFont="0" applyFill="0" applyBorder="0" applyAlignment="0" applyProtection="0"/>
    <xf numFmtId="0" fontId="1" fillId="10" borderId="0" applyNumberFormat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4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43" fontId="7" fillId="0" borderId="0" applyFont="0" applyFill="0" applyBorder="0" applyAlignment="0" applyProtection="0"/>
    <xf numFmtId="0" fontId="1" fillId="10" borderId="0" applyNumberFormat="0" applyBorder="0" applyAlignment="0" applyProtection="0"/>
    <xf numFmtId="43" fontId="12" fillId="0" borderId="0" applyFont="0" applyFill="0" applyBorder="0" applyAlignment="0" applyProtection="0">
      <alignment vertical="top"/>
    </xf>
    <xf numFmtId="0" fontId="1" fillId="10" borderId="0" applyNumberFormat="0" applyBorder="0" applyAlignment="0" applyProtection="0"/>
    <xf numFmtId="0" fontId="44" fillId="30" borderId="0" applyNumberFormat="0" applyBorder="0" applyAlignment="0" applyProtection="0"/>
    <xf numFmtId="0" fontId="44" fillId="3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43" fontId="44" fillId="0" borderId="0" applyFont="0" applyFill="0" applyBorder="0" applyAlignment="0" applyProtection="0"/>
    <xf numFmtId="0" fontId="1" fillId="10" borderId="0" applyNumberFormat="0" applyBorder="0" applyAlignment="0" applyProtection="0"/>
    <xf numFmtId="43" fontId="44" fillId="0" borderId="0" applyFont="0" applyFill="0" applyBorder="0" applyAlignment="0" applyProtection="0"/>
    <xf numFmtId="0" fontId="1" fillId="10" borderId="0" applyNumberFormat="0" applyBorder="0" applyAlignment="0" applyProtection="0"/>
    <xf numFmtId="0" fontId="44" fillId="30" borderId="0" applyNumberFormat="0" applyBorder="0" applyAlignment="0" applyProtection="0"/>
    <xf numFmtId="0" fontId="44" fillId="30" borderId="0" applyNumberFormat="0" applyBorder="0" applyAlignment="0" applyProtection="0"/>
    <xf numFmtId="0" fontId="44" fillId="3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43" fontId="44" fillId="0" borderId="0" applyFont="0" applyFill="0" applyBorder="0" applyAlignment="0" applyProtection="0"/>
    <xf numFmtId="0" fontId="1" fillId="10" borderId="0" applyNumberFormat="0" applyBorder="0" applyAlignment="0" applyProtection="0"/>
    <xf numFmtId="43" fontId="44" fillId="0" borderId="0" applyFont="0" applyFill="0" applyBorder="0" applyAlignment="0" applyProtection="0"/>
    <xf numFmtId="0" fontId="1" fillId="10" borderId="0" applyNumberFormat="0" applyBorder="0" applyAlignment="0" applyProtection="0"/>
    <xf numFmtId="43" fontId="44" fillId="0" borderId="0" applyFont="0" applyFill="0" applyBorder="0" applyAlignment="0" applyProtection="0"/>
    <xf numFmtId="0" fontId="1" fillId="10" borderId="0" applyNumberFormat="0" applyBorder="0" applyAlignment="0" applyProtection="0"/>
    <xf numFmtId="43" fontId="44" fillId="0" borderId="0" applyFont="0" applyFill="0" applyBorder="0" applyAlignment="0" applyProtection="0"/>
    <xf numFmtId="0" fontId="64" fillId="20" borderId="20" applyNumberFormat="0" applyAlignment="0" applyProtection="0"/>
    <xf numFmtId="0" fontId="1" fillId="10" borderId="0" applyNumberFormat="0" applyBorder="0" applyAlignment="0" applyProtection="0"/>
    <xf numFmtId="0" fontId="35" fillId="0" borderId="0">
      <alignment vertical="top"/>
    </xf>
    <xf numFmtId="0" fontId="1" fillId="10" borderId="0" applyNumberFormat="0" applyBorder="0" applyAlignment="0" applyProtection="0"/>
    <xf numFmtId="43" fontId="44" fillId="0" borderId="0" applyFont="0" applyFill="0" applyBorder="0" applyAlignment="0" applyProtection="0"/>
    <xf numFmtId="0" fontId="64" fillId="20" borderId="20" applyNumberFormat="0" applyAlignment="0" applyProtection="0"/>
    <xf numFmtId="0" fontId="1" fillId="10" borderId="0" applyNumberFormat="0" applyBorder="0" applyAlignment="0" applyProtection="0"/>
    <xf numFmtId="0" fontId="35" fillId="0" borderId="0">
      <alignment vertical="top"/>
    </xf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0" fontId="35" fillId="0" borderId="0">
      <alignment vertical="top"/>
    </xf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0" fontId="12" fillId="0" borderId="0">
      <alignment vertical="top"/>
    </xf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44" fillId="101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43" fontId="44" fillId="0" borderId="0" applyFont="0" applyFill="0" applyBorder="0" applyAlignment="0" applyProtection="0"/>
    <xf numFmtId="0" fontId="1" fillId="10" borderId="0" applyNumberFormat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64" fillId="20" borderId="20" applyNumberFormat="0" applyAlignment="0" applyProtection="0"/>
    <xf numFmtId="0" fontId="1" fillId="0" borderId="0"/>
    <xf numFmtId="0" fontId="1" fillId="10" borderId="0" applyNumberFormat="0" applyBorder="0" applyAlignment="0" applyProtection="0"/>
    <xf numFmtId="0" fontId="35" fillId="0" borderId="0">
      <alignment vertical="top"/>
    </xf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0" fontId="64" fillId="20" borderId="20" applyNumberFormat="0" applyAlignment="0" applyProtection="0"/>
    <xf numFmtId="0" fontId="1" fillId="10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35" fillId="0" borderId="0">
      <alignment vertical="top"/>
    </xf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0" fontId="35" fillId="0" borderId="0">
      <alignment vertical="top"/>
    </xf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0" fontId="12" fillId="0" borderId="0">
      <alignment vertical="top"/>
    </xf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35" fillId="0" borderId="0">
      <alignment vertical="top"/>
    </xf>
    <xf numFmtId="0" fontId="1" fillId="10" borderId="0" applyNumberFormat="0" applyBorder="0" applyAlignment="0" applyProtection="0"/>
    <xf numFmtId="0" fontId="1" fillId="37" borderId="0" applyNumberFormat="0" applyBorder="0" applyAlignment="0" applyProtection="0"/>
    <xf numFmtId="0" fontId="1" fillId="10" borderId="0" applyNumberFormat="0" applyBorder="0" applyAlignment="0" applyProtection="0"/>
    <xf numFmtId="0" fontId="12" fillId="0" borderId="0">
      <alignment vertical="top"/>
    </xf>
    <xf numFmtId="0" fontId="1" fillId="10" borderId="0" applyNumberFormat="0" applyBorder="0" applyAlignment="0" applyProtection="0"/>
    <xf numFmtId="0" fontId="1" fillId="0" borderId="0"/>
    <xf numFmtId="0" fontId="1" fillId="37" borderId="0" applyNumberFormat="0" applyBorder="0" applyAlignment="0" applyProtection="0"/>
    <xf numFmtId="0" fontId="1" fillId="10" borderId="0" applyNumberFormat="0" applyBorder="0" applyAlignment="0" applyProtection="0"/>
    <xf numFmtId="0" fontId="64" fillId="20" borderId="20" applyNumberForma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44" fillId="30" borderId="0" applyNumberFormat="0" applyBorder="0" applyAlignment="0" applyProtection="0"/>
    <xf numFmtId="0" fontId="1" fillId="10" borderId="0" applyNumberFormat="0" applyBorder="0" applyAlignment="0" applyProtection="0"/>
    <xf numFmtId="0" fontId="44" fillId="3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46" fillId="24" borderId="0" applyNumberFormat="0" applyBorder="0" applyAlignment="0" applyProtection="0"/>
    <xf numFmtId="0" fontId="1" fillId="10" borderId="0" applyNumberFormat="0" applyBorder="0" applyAlignment="0" applyProtection="0"/>
    <xf numFmtId="0" fontId="35" fillId="0" borderId="0">
      <alignment vertical="top"/>
    </xf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46" fillId="24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46" fillId="24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43" fontId="44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9" fillId="0" borderId="0" applyNumberFormat="0" applyFill="0" applyBorder="0" applyAlignment="0" applyProtection="0"/>
    <xf numFmtId="0" fontId="1" fillId="10" borderId="0" applyNumberFormat="0" applyBorder="0" applyAlignment="0" applyProtection="0"/>
    <xf numFmtId="179" fontId="7" fillId="0" borderId="0" applyFill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9" fillId="0" borderId="0" applyNumberForma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43" fontId="7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46" fillId="62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53" fillId="62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43" fontId="44" fillId="0" borderId="0" applyFont="0" applyFill="0" applyBorder="0" applyAlignment="0" applyProtection="0"/>
    <xf numFmtId="0" fontId="1" fillId="10" borderId="0" applyNumberFormat="0" applyBorder="0" applyAlignment="0" applyProtection="0"/>
    <xf numFmtId="43" fontId="44" fillId="0" borderId="0" applyFont="0" applyFill="0" applyBorder="0" applyAlignment="0" applyProtection="0"/>
    <xf numFmtId="0" fontId="46" fillId="46" borderId="0" applyNumberFormat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43" fontId="44" fillId="0" borderId="0" applyFont="0" applyFill="0" applyBorder="0" applyAlignment="0" applyProtection="0"/>
    <xf numFmtId="0" fontId="17" fillId="84" borderId="0" applyNumberFormat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0" fontId="17" fillId="28" borderId="0" applyNumberFormat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172" fontId="44" fillId="0" borderId="0" applyFill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0" fontId="46" fillId="66" borderId="0" applyNumberFormat="0" applyBorder="0" applyAlignment="0" applyProtection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0" fontId="46" fillId="46" borderId="0" applyNumberFormat="0" applyBorder="0" applyAlignment="0" applyProtection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10" borderId="0" applyNumberFormat="0" applyBorder="0" applyAlignment="0" applyProtection="0"/>
    <xf numFmtId="43" fontId="65" fillId="0" borderId="0" applyFont="0" applyFill="0" applyBorder="0" applyAlignment="0" applyProtection="0"/>
    <xf numFmtId="43" fontId="65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10" borderId="0" applyNumberFormat="0" applyBorder="0" applyAlignment="0" applyProtection="0"/>
    <xf numFmtId="43" fontId="44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10" borderId="0" applyNumberFormat="0" applyBorder="0" applyAlignment="0" applyProtection="0"/>
    <xf numFmtId="43" fontId="44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46" fillId="85" borderId="0" applyNumberFormat="0" applyBorder="0" applyAlignment="0" applyProtection="0"/>
    <xf numFmtId="0" fontId="1" fillId="10" borderId="0" applyNumberFormat="0" applyBorder="0" applyAlignment="0" applyProtection="0"/>
    <xf numFmtId="0" fontId="46" fillId="85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43" fontId="44" fillId="0" borderId="0" applyFont="0" applyFill="0" applyBorder="0" applyAlignment="0" applyProtection="0"/>
    <xf numFmtId="0" fontId="1" fillId="10" borderId="0" applyNumberFormat="0" applyBorder="0" applyAlignment="0" applyProtection="0"/>
    <xf numFmtId="43" fontId="44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43" fontId="44" fillId="0" borderId="0" applyFont="0" applyFill="0" applyBorder="0" applyAlignment="0" applyProtection="0"/>
    <xf numFmtId="0" fontId="1" fillId="10" borderId="0" applyNumberFormat="0" applyBorder="0" applyAlignment="0" applyProtection="0"/>
    <xf numFmtId="43" fontId="44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7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44" fillId="21" borderId="28" applyNumberFormat="0" applyFont="0" applyAlignment="0" applyProtection="0"/>
    <xf numFmtId="0" fontId="1" fillId="10" borderId="0" applyNumberFormat="0" applyBorder="0" applyAlignment="0" applyProtection="0"/>
    <xf numFmtId="0" fontId="44" fillId="21" borderId="28" applyNumberFormat="0" applyFont="0" applyAlignment="0" applyProtection="0"/>
    <xf numFmtId="0" fontId="1" fillId="10" borderId="0" applyNumberFormat="0" applyBorder="0" applyAlignment="0" applyProtection="0"/>
    <xf numFmtId="0" fontId="44" fillId="21" borderId="28" applyNumberFormat="0" applyFont="0" applyAlignment="0" applyProtection="0"/>
    <xf numFmtId="0" fontId="1" fillId="10" borderId="0" applyNumberFormat="0" applyBorder="0" applyAlignment="0" applyProtection="0"/>
    <xf numFmtId="179" fontId="7" fillId="0" borderId="0" applyFill="0" applyBorder="0" applyAlignment="0" applyProtection="0"/>
    <xf numFmtId="0" fontId="1" fillId="10" borderId="0" applyNumberFormat="0" applyBorder="0" applyAlignment="0" applyProtection="0"/>
    <xf numFmtId="0" fontId="44" fillId="34" borderId="0" applyNumberFormat="0" applyBorder="0" applyAlignment="0" applyProtection="0"/>
    <xf numFmtId="0" fontId="44" fillId="37" borderId="0" applyNumberFormat="0" applyBorder="0" applyAlignment="0" applyProtection="0"/>
    <xf numFmtId="0" fontId="1" fillId="2" borderId="0" applyNumberFormat="0" applyBorder="0" applyAlignment="0" applyProtection="0"/>
    <xf numFmtId="0" fontId="1" fillId="43" borderId="0" applyNumberFormat="0" applyBorder="0" applyAlignment="0" applyProtection="0"/>
    <xf numFmtId="0" fontId="1" fillId="2" borderId="0" applyNumberFormat="0" applyBorder="0" applyAlignment="0" applyProtection="0"/>
    <xf numFmtId="0" fontId="1" fillId="43" borderId="0" applyNumberFormat="0" applyBorder="0" applyAlignment="0" applyProtection="0"/>
    <xf numFmtId="0" fontId="1" fillId="2" borderId="0" applyNumberFormat="0" applyBorder="0" applyAlignment="0" applyProtection="0"/>
    <xf numFmtId="0" fontId="1" fillId="37" borderId="0" applyNumberFormat="0" applyBorder="0" applyAlignment="0" applyProtection="0"/>
    <xf numFmtId="0" fontId="44" fillId="34" borderId="0" applyNumberFormat="0" applyBorder="0" applyAlignment="0" applyProtection="0"/>
    <xf numFmtId="0" fontId="44" fillId="48" borderId="0" applyNumberFormat="0" applyBorder="0" applyAlignment="0" applyProtection="0"/>
    <xf numFmtId="0" fontId="1" fillId="2" borderId="0" applyNumberFormat="0" applyBorder="0" applyAlignment="0" applyProtection="0"/>
    <xf numFmtId="0" fontId="44" fillId="48" borderId="0" applyNumberFormat="0" applyBorder="0" applyAlignment="0" applyProtection="0"/>
    <xf numFmtId="0" fontId="1" fillId="2" borderId="0" applyNumberFormat="0" applyBorder="0" applyAlignment="0" applyProtection="0"/>
    <xf numFmtId="0" fontId="1" fillId="4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0" fontId="47" fillId="28" borderId="22" applyNumberFormat="0" applyAlignment="0" applyProtection="0"/>
    <xf numFmtId="0" fontId="1" fillId="28" borderId="0" applyNumberFormat="0" applyBorder="0" applyAlignment="0" applyProtection="0"/>
    <xf numFmtId="0" fontId="1" fillId="37" borderId="0" applyNumberFormat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0" fontId="1" fillId="2" borderId="0" applyNumberFormat="0" applyBorder="0" applyAlignment="0" applyProtection="0"/>
    <xf numFmtId="0" fontId="1" fillId="43" borderId="0" applyNumberFormat="0" applyBorder="0" applyAlignment="0" applyProtection="0"/>
    <xf numFmtId="0" fontId="1" fillId="2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43" borderId="0" applyNumberFormat="0" applyBorder="0" applyAlignment="0" applyProtection="0"/>
    <xf numFmtId="0" fontId="1" fillId="0" borderId="0"/>
    <xf numFmtId="0" fontId="1" fillId="43" borderId="0" applyNumberFormat="0" applyBorder="0" applyAlignment="0" applyProtection="0"/>
    <xf numFmtId="0" fontId="1" fillId="0" borderId="0"/>
    <xf numFmtId="0" fontId="1" fillId="43" borderId="0" applyNumberFormat="0" applyBorder="0" applyAlignment="0" applyProtection="0"/>
    <xf numFmtId="0" fontId="1" fillId="0" borderId="0"/>
    <xf numFmtId="0" fontId="1" fillId="43" borderId="0" applyNumberFormat="0" applyBorder="0" applyAlignment="0" applyProtection="0"/>
    <xf numFmtId="0" fontId="1" fillId="0" borderId="0"/>
    <xf numFmtId="0" fontId="1" fillId="43" borderId="0" applyNumberFormat="0" applyBorder="0" applyAlignment="0" applyProtection="0"/>
    <xf numFmtId="0" fontId="1" fillId="0" borderId="0"/>
    <xf numFmtId="0" fontId="1" fillId="43" borderId="0" applyNumberFormat="0" applyBorder="0" applyAlignment="0" applyProtection="0"/>
    <xf numFmtId="0" fontId="1" fillId="2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37" borderId="0" applyNumberFormat="0" applyBorder="0" applyAlignment="0" applyProtection="0"/>
    <xf numFmtId="0" fontId="12" fillId="0" borderId="0">
      <alignment vertical="top"/>
    </xf>
    <xf numFmtId="0" fontId="1" fillId="0" borderId="0"/>
    <xf numFmtId="0" fontId="1" fillId="37" borderId="0" applyNumberFormat="0" applyBorder="0" applyAlignment="0" applyProtection="0"/>
    <xf numFmtId="0" fontId="35" fillId="0" borderId="0">
      <alignment vertical="top"/>
    </xf>
    <xf numFmtId="0" fontId="1" fillId="0" borderId="0"/>
    <xf numFmtId="0" fontId="1" fillId="37" borderId="0" applyNumberFormat="0" applyBorder="0" applyAlignment="0" applyProtection="0"/>
    <xf numFmtId="0" fontId="12" fillId="0" borderId="0">
      <alignment vertical="top"/>
    </xf>
    <xf numFmtId="0" fontId="1" fillId="0" borderId="0"/>
    <xf numFmtId="0" fontId="1" fillId="37" borderId="0" applyNumberFormat="0" applyBorder="0" applyAlignment="0" applyProtection="0"/>
    <xf numFmtId="0" fontId="1" fillId="0" borderId="0"/>
    <xf numFmtId="0" fontId="1" fillId="37" borderId="0" applyNumberFormat="0" applyBorder="0" applyAlignment="0" applyProtection="0"/>
    <xf numFmtId="0" fontId="1" fillId="0" borderId="0"/>
    <xf numFmtId="0" fontId="1" fillId="37" borderId="0" applyNumberFormat="0" applyBorder="0" applyAlignment="0" applyProtection="0"/>
    <xf numFmtId="0" fontId="1" fillId="0" borderId="0"/>
    <xf numFmtId="0" fontId="1" fillId="37" borderId="0" applyNumberFormat="0" applyBorder="0" applyAlignment="0" applyProtection="0"/>
    <xf numFmtId="0" fontId="1" fillId="0" borderId="0"/>
    <xf numFmtId="0" fontId="1" fillId="37" borderId="0" applyNumberFormat="0" applyBorder="0" applyAlignment="0" applyProtection="0"/>
    <xf numFmtId="0" fontId="1" fillId="0" borderId="0"/>
    <xf numFmtId="0" fontId="1" fillId="37" borderId="0" applyNumberFormat="0" applyBorder="0" applyAlignment="0" applyProtection="0"/>
    <xf numFmtId="0" fontId="44" fillId="48" borderId="0" applyNumberFormat="0" applyBorder="0" applyAlignment="0" applyProtection="0"/>
    <xf numFmtId="0" fontId="1" fillId="14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184" fontId="7" fillId="0" borderId="0" applyFont="0" applyFill="0" applyBorder="0" applyAlignment="0" applyProtection="0"/>
    <xf numFmtId="0" fontId="1" fillId="37" borderId="0" applyNumberFormat="0" applyBorder="0" applyAlignment="0" applyProtection="0"/>
    <xf numFmtId="0" fontId="1" fillId="14" borderId="0" applyNumberFormat="0" applyBorder="0" applyAlignment="0" applyProtection="0"/>
    <xf numFmtId="0" fontId="1" fillId="43" borderId="0" applyNumberFormat="0" applyBorder="0" applyAlignment="0" applyProtection="0"/>
    <xf numFmtId="0" fontId="1" fillId="27" borderId="0" applyNumberFormat="0" applyBorder="0" applyAlignment="0" applyProtection="0"/>
    <xf numFmtId="0" fontId="1" fillId="43" borderId="0" applyNumberFormat="0" applyBorder="0" applyAlignment="0" applyProtection="0"/>
    <xf numFmtId="0" fontId="59" fillId="0" borderId="0" applyNumberFormat="0" applyFill="0" applyBorder="0" applyAlignment="0" applyProtection="0"/>
    <xf numFmtId="0" fontId="1" fillId="27" borderId="0" applyNumberFormat="0" applyBorder="0" applyAlignment="0" applyProtection="0"/>
    <xf numFmtId="0" fontId="1" fillId="43" borderId="0" applyNumberFormat="0" applyBorder="0" applyAlignment="0" applyProtection="0"/>
    <xf numFmtId="0" fontId="1" fillId="27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14" borderId="0" applyNumberFormat="0" applyBorder="0" applyAlignment="0" applyProtection="0"/>
    <xf numFmtId="0" fontId="1" fillId="43" borderId="0" applyNumberFormat="0" applyBorder="0" applyAlignment="0" applyProtection="0"/>
    <xf numFmtId="0" fontId="1" fillId="14" borderId="0" applyNumberFormat="0" applyBorder="0" applyAlignment="0" applyProtection="0"/>
    <xf numFmtId="0" fontId="1" fillId="43" borderId="0" applyNumberFormat="0" applyBorder="0" applyAlignment="0" applyProtection="0"/>
    <xf numFmtId="0" fontId="56" fillId="0" borderId="27" applyNumberFormat="0" applyFill="0" applyAlignment="0" applyProtection="0"/>
    <xf numFmtId="0" fontId="1" fillId="14" borderId="0" applyNumberFormat="0" applyBorder="0" applyAlignment="0" applyProtection="0"/>
    <xf numFmtId="0" fontId="1" fillId="43" borderId="0" applyNumberFormat="0" applyBorder="0" applyAlignment="0" applyProtection="0"/>
    <xf numFmtId="0" fontId="1" fillId="2" borderId="0" applyNumberFormat="0" applyBorder="0" applyAlignment="0" applyProtection="0"/>
    <xf numFmtId="0" fontId="1" fillId="43" borderId="0" applyNumberFormat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43" borderId="0" applyNumberFormat="0" applyBorder="0" applyAlignment="0" applyProtection="0"/>
    <xf numFmtId="0" fontId="1" fillId="2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43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43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43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43" borderId="0" applyNumberFormat="0" applyBorder="0" applyAlignment="0" applyProtection="0"/>
    <xf numFmtId="0" fontId="1" fillId="2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43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43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43" borderId="0" applyNumberFormat="0" applyBorder="0" applyAlignment="0" applyProtection="0"/>
    <xf numFmtId="0" fontId="1" fillId="0" borderId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0" fontId="1" fillId="0" borderId="0"/>
    <xf numFmtId="0" fontId="56" fillId="0" borderId="27" applyNumberFormat="0" applyFill="0" applyAlignment="0" applyProtection="0"/>
    <xf numFmtId="177" fontId="7" fillId="0" borderId="0" applyFont="0" applyFill="0" applyBorder="0" applyAlignment="0" applyProtection="0"/>
    <xf numFmtId="0" fontId="1" fillId="43" borderId="0" applyNumberFormat="0" applyBorder="0" applyAlignment="0" applyProtection="0"/>
    <xf numFmtId="0" fontId="1" fillId="2" borderId="0" applyNumberFormat="0" applyBorder="0" applyAlignment="0" applyProtection="0"/>
    <xf numFmtId="0" fontId="1" fillId="43" borderId="0" applyNumberFormat="0" applyBorder="0" applyAlignment="0" applyProtection="0"/>
    <xf numFmtId="0" fontId="1" fillId="2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2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2" borderId="0" applyNumberFormat="0" applyBorder="0" applyAlignment="0" applyProtection="0"/>
    <xf numFmtId="0" fontId="1" fillId="43" borderId="0" applyNumberFormat="0" applyBorder="0" applyAlignment="0" applyProtection="0"/>
    <xf numFmtId="177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1" fillId="43" borderId="0" applyNumberFormat="0" applyBorder="0" applyAlignment="0" applyProtection="0"/>
    <xf numFmtId="177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1" fillId="43" borderId="0" applyNumberFormat="0" applyBorder="0" applyAlignment="0" applyProtection="0"/>
    <xf numFmtId="177" fontId="7" fillId="0" borderId="0" applyFont="0" applyFill="0" applyBorder="0" applyAlignment="0" applyProtection="0"/>
    <xf numFmtId="0" fontId="1" fillId="43" borderId="0" applyNumberFormat="0" applyBorder="0" applyAlignment="0" applyProtection="0"/>
    <xf numFmtId="43" fontId="1" fillId="0" borderId="0" applyFont="0" applyFill="0" applyBorder="0" applyAlignment="0" applyProtection="0"/>
    <xf numFmtId="0" fontId="1" fillId="43" borderId="0" applyNumberFormat="0" applyBorder="0" applyAlignment="0" applyProtection="0"/>
    <xf numFmtId="43" fontId="7" fillId="0" borderId="0" applyFont="0" applyFill="0" applyBorder="0" applyAlignment="0" applyProtection="0"/>
    <xf numFmtId="0" fontId="1" fillId="43" borderId="0" applyNumberFormat="0" applyBorder="0" applyAlignment="0" applyProtection="0"/>
    <xf numFmtId="0" fontId="1" fillId="2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9" fontId="1" fillId="0" borderId="0" applyFont="0" applyFill="0" applyBorder="0" applyAlignment="0" applyProtection="0"/>
    <xf numFmtId="0" fontId="1" fillId="43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43" borderId="0" applyNumberFormat="0" applyBorder="0" applyAlignment="0" applyProtection="0"/>
    <xf numFmtId="9" fontId="1" fillId="0" borderId="0" applyFont="0" applyFill="0" applyBorder="0" applyAlignment="0" applyProtection="0"/>
    <xf numFmtId="0" fontId="1" fillId="43" borderId="0" applyNumberFormat="0" applyBorder="0" applyAlignment="0" applyProtection="0"/>
    <xf numFmtId="0" fontId="1" fillId="0" borderId="0"/>
    <xf numFmtId="0" fontId="44" fillId="34" borderId="0" applyNumberFormat="0" applyBorder="0" applyAlignment="0" applyProtection="0"/>
    <xf numFmtId="0" fontId="1" fillId="0" borderId="0"/>
    <xf numFmtId="0" fontId="1" fillId="43" borderId="0" applyNumberFormat="0" applyBorder="0" applyAlignment="0" applyProtection="0"/>
    <xf numFmtId="0" fontId="1" fillId="2" borderId="0" applyNumberFormat="0" applyBorder="0" applyAlignment="0" applyProtection="0"/>
    <xf numFmtId="0" fontId="1" fillId="4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7" fillId="21" borderId="28" applyNumberFormat="0" applyFont="0" applyAlignment="0" applyProtection="0"/>
    <xf numFmtId="0" fontId="1" fillId="37" borderId="0" applyNumberFormat="0" applyBorder="0" applyAlignment="0" applyProtection="0"/>
    <xf numFmtId="0" fontId="7" fillId="21" borderId="28" applyNumberFormat="0" applyFont="0" applyAlignment="0" applyProtection="0"/>
    <xf numFmtId="0" fontId="1" fillId="37" borderId="0" applyNumberFormat="0" applyBorder="0" applyAlignment="0" applyProtection="0"/>
    <xf numFmtId="0" fontId="7" fillId="21" borderId="28" applyNumberFormat="0" applyFont="0" applyAlignment="0" applyProtection="0"/>
    <xf numFmtId="0" fontId="1" fillId="37" borderId="0" applyNumberFormat="0" applyBorder="0" applyAlignment="0" applyProtection="0"/>
    <xf numFmtId="0" fontId="7" fillId="21" borderId="28" applyNumberFormat="0" applyFont="0" applyAlignment="0" applyProtection="0"/>
    <xf numFmtId="0" fontId="1" fillId="37" borderId="0" applyNumberFormat="0" applyBorder="0" applyAlignment="0" applyProtection="0"/>
    <xf numFmtId="0" fontId="1" fillId="2" borderId="0" applyNumberFormat="0" applyBorder="0" applyAlignment="0" applyProtection="0"/>
    <xf numFmtId="0" fontId="1" fillId="37" borderId="0" applyNumberFormat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43" fontId="44" fillId="0" borderId="0" applyFont="0" applyFill="0" applyBorder="0" applyAlignment="0" applyProtection="0"/>
    <xf numFmtId="0" fontId="1" fillId="37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43" fontId="1" fillId="0" borderId="0" applyFont="0" applyFill="0" applyBorder="0" applyAlignment="0" applyProtection="0"/>
    <xf numFmtId="0" fontId="1" fillId="43" borderId="0" applyNumberFormat="0" applyBorder="0" applyAlignment="0" applyProtection="0"/>
    <xf numFmtId="43" fontId="1" fillId="0" borderId="0" applyFont="0" applyFill="0" applyBorder="0" applyAlignment="0" applyProtection="0"/>
    <xf numFmtId="0" fontId="1" fillId="43" borderId="0" applyNumberFormat="0" applyBorder="0" applyAlignment="0" applyProtection="0"/>
    <xf numFmtId="43" fontId="1" fillId="0" borderId="0" applyFont="0" applyFill="0" applyBorder="0" applyAlignment="0" applyProtection="0"/>
    <xf numFmtId="0" fontId="12" fillId="0" borderId="0">
      <alignment vertical="top"/>
    </xf>
    <xf numFmtId="0" fontId="1" fillId="43" borderId="0" applyNumberFormat="0" applyBorder="0" applyAlignment="0" applyProtection="0"/>
    <xf numFmtId="0" fontId="1" fillId="55" borderId="18" applyNumberFormat="0" applyFont="0" applyAlignment="0" applyProtection="0"/>
    <xf numFmtId="43" fontId="1" fillId="0" borderId="0" applyFont="0" applyFill="0" applyBorder="0" applyAlignment="0" applyProtection="0"/>
    <xf numFmtId="0" fontId="35" fillId="0" borderId="0">
      <alignment vertical="top"/>
    </xf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0" fontId="1" fillId="37" borderId="0" applyNumberFormat="0" applyBorder="0" applyAlignment="0" applyProtection="0"/>
    <xf numFmtId="0" fontId="1" fillId="43" borderId="0" applyNumberFormat="0" applyBorder="0" applyAlignment="0" applyProtection="0"/>
    <xf numFmtId="0" fontId="46" fillId="88" borderId="0" applyNumberFormat="0" applyBorder="0" applyAlignment="0" applyProtection="0"/>
    <xf numFmtId="0" fontId="1" fillId="0" borderId="0"/>
    <xf numFmtId="0" fontId="1" fillId="37" borderId="0" applyNumberFormat="0" applyBorder="0" applyAlignment="0" applyProtection="0"/>
    <xf numFmtId="0" fontId="1" fillId="43" borderId="0" applyNumberFormat="0" applyBorder="0" applyAlignment="0" applyProtection="0"/>
    <xf numFmtId="0" fontId="1" fillId="2" borderId="0" applyNumberFormat="0" applyBorder="0" applyAlignment="0" applyProtection="0"/>
    <xf numFmtId="0" fontId="44" fillId="75" borderId="0" applyNumberFormat="0" applyBorder="0" applyAlignment="0" applyProtection="0"/>
    <xf numFmtId="0" fontId="44" fillId="7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37" borderId="0" applyNumberFormat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0" fontId="12" fillId="0" borderId="0">
      <alignment vertical="top"/>
    </xf>
    <xf numFmtId="0" fontId="1" fillId="37" borderId="0" applyNumberFormat="0" applyBorder="0" applyAlignment="0" applyProtection="0"/>
    <xf numFmtId="0" fontId="68" fillId="0" borderId="31" applyNumberFormat="0" applyFill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44" fillId="19" borderId="0" applyNumberFormat="0" applyBorder="0" applyAlignment="0" applyProtection="0">
      <alignment vertical="center"/>
    </xf>
    <xf numFmtId="0" fontId="1" fillId="43" borderId="0" applyNumberFormat="0" applyBorder="0" applyAlignment="0" applyProtection="0"/>
    <xf numFmtId="0" fontId="53" fillId="51" borderId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43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43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0" fontId="1" fillId="37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5" fillId="0" borderId="0">
      <alignment vertical="top"/>
    </xf>
    <xf numFmtId="0" fontId="1" fillId="43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1" fillId="28" borderId="26" applyNumberFormat="0" applyAlignment="0" applyProtection="0"/>
    <xf numFmtId="0" fontId="12" fillId="0" borderId="0">
      <alignment vertical="top"/>
    </xf>
    <xf numFmtId="0" fontId="1" fillId="43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1" fillId="28" borderId="26" applyNumberFormat="0" applyAlignment="0" applyProtection="0"/>
    <xf numFmtId="0" fontId="44" fillId="21" borderId="28" applyNumberFormat="0" applyFont="0" applyAlignment="0" applyProtection="0"/>
    <xf numFmtId="0" fontId="1" fillId="43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35" fillId="0" borderId="0">
      <alignment vertical="top"/>
    </xf>
    <xf numFmtId="0" fontId="12" fillId="0" borderId="0">
      <alignment vertical="top"/>
    </xf>
    <xf numFmtId="0" fontId="44" fillId="21" borderId="28" applyNumberFormat="0" applyFont="0" applyAlignment="0" applyProtection="0"/>
    <xf numFmtId="0" fontId="1" fillId="43" borderId="0" applyNumberFormat="0" applyBorder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43" borderId="0" applyNumberFormat="0" applyBorder="0" applyAlignment="0" applyProtection="0"/>
    <xf numFmtId="0" fontId="1" fillId="0" borderId="0"/>
    <xf numFmtId="0" fontId="69" fillId="0" borderId="2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43" borderId="0" applyNumberFormat="0" applyBorder="0" applyAlignment="0" applyProtection="0"/>
    <xf numFmtId="0" fontId="1" fillId="0" borderId="0"/>
    <xf numFmtId="0" fontId="69" fillId="0" borderId="20"/>
    <xf numFmtId="0" fontId="1" fillId="43" borderId="0" applyNumberFormat="0" applyBorder="0" applyAlignment="0" applyProtection="0"/>
    <xf numFmtId="0" fontId="1" fillId="0" borderId="0"/>
    <xf numFmtId="0" fontId="69" fillId="0" borderId="20"/>
    <xf numFmtId="0" fontId="1" fillId="4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62" fillId="0" borderId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43" fontId="7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1" fillId="37" borderId="0" applyNumberFormat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0" fontId="12" fillId="0" borderId="0">
      <alignment vertical="top"/>
    </xf>
    <xf numFmtId="0" fontId="1" fillId="37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43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43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0" fontId="1" fillId="0" borderId="0"/>
    <xf numFmtId="0" fontId="1" fillId="43" borderId="0" applyNumberFormat="0" applyBorder="0" applyAlignment="0" applyProtection="0"/>
    <xf numFmtId="0" fontId="7" fillId="0" borderId="0"/>
    <xf numFmtId="173" fontId="44" fillId="0" borderId="0" applyFont="0" applyFill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7" fillId="102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7" fillId="102" borderId="0" applyNumberFormat="0" applyBorder="0" applyAlignment="0" applyProtection="0"/>
    <xf numFmtId="0" fontId="1" fillId="43" borderId="0" applyNumberFormat="0" applyBorder="0" applyAlignment="0" applyProtection="0"/>
    <xf numFmtId="0" fontId="17" fillId="102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2" fillId="0" borderId="0">
      <alignment vertical="top"/>
    </xf>
    <xf numFmtId="0" fontId="1" fillId="37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43" fontId="1" fillId="0" borderId="0" applyFont="0" applyFill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0" fontId="17" fillId="17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0" fontId="17" fillId="17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7" fillId="17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43" borderId="0" applyNumberFormat="0" applyBorder="0" applyAlignment="0" applyProtection="0"/>
    <xf numFmtId="0" fontId="1" fillId="0" borderId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37" borderId="0" applyNumberFormat="0" applyBorder="0" applyAlignment="0" applyProtection="0"/>
    <xf numFmtId="0" fontId="1" fillId="0" borderId="0"/>
    <xf numFmtId="0" fontId="17" fillId="64" borderId="0" applyNumberFormat="0" applyBorder="0" applyAlignment="0" applyProtection="0"/>
    <xf numFmtId="0" fontId="1" fillId="0" borderId="0"/>
    <xf numFmtId="0" fontId="1" fillId="37" borderId="0" applyNumberFormat="0" applyBorder="0" applyAlignment="0" applyProtection="0"/>
    <xf numFmtId="0" fontId="1" fillId="0" borderId="0"/>
    <xf numFmtId="0" fontId="1" fillId="0" borderId="0"/>
    <xf numFmtId="0" fontId="1" fillId="37" borderId="0" applyNumberFormat="0" applyBorder="0" applyAlignment="0" applyProtection="0"/>
    <xf numFmtId="0" fontId="1" fillId="0" borderId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37" borderId="0" applyNumberFormat="0" applyBorder="0" applyAlignment="0" applyProtection="0"/>
    <xf numFmtId="0" fontId="1" fillId="0" borderId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43" borderId="0" applyNumberFormat="0" applyBorder="0" applyAlignment="0" applyProtection="0"/>
    <xf numFmtId="0" fontId="1" fillId="0" borderId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43" borderId="0" applyNumberFormat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2" borderId="0" applyNumberFormat="0" applyBorder="0" applyAlignment="0" applyProtection="0"/>
    <xf numFmtId="0" fontId="1" fillId="43" borderId="0" applyNumberFormat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2" borderId="0" applyNumberFormat="0" applyBorder="0" applyAlignment="0" applyProtection="0"/>
    <xf numFmtId="0" fontId="1" fillId="43" borderId="0" applyNumberFormat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43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5" fillId="0" borderId="0">
      <alignment vertical="top"/>
    </xf>
    <xf numFmtId="0" fontId="1" fillId="2" borderId="0" applyNumberFormat="0" applyBorder="0" applyAlignment="0" applyProtection="0"/>
    <xf numFmtId="0" fontId="1" fillId="43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43" borderId="0" applyNumberFormat="0" applyBorder="0" applyAlignment="0" applyProtection="0"/>
    <xf numFmtId="0" fontId="44" fillId="34" borderId="0" applyNumberFormat="0" applyBorder="0" applyAlignment="0" applyProtection="0"/>
    <xf numFmtId="0" fontId="1" fillId="43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2" fillId="0" borderId="0">
      <alignment vertical="top"/>
    </xf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47" fillId="28" borderId="22" applyNumberFormat="0" applyAlignment="0" applyProtection="0"/>
    <xf numFmtId="0" fontId="1" fillId="43" borderId="0" applyNumberFormat="0" applyBorder="0" applyAlignment="0" applyProtection="0"/>
    <xf numFmtId="0" fontId="1" fillId="2" borderId="0" applyNumberFormat="0" applyBorder="0" applyAlignment="0" applyProtection="0"/>
    <xf numFmtId="0" fontId="1" fillId="37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37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37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37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37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37" borderId="0" applyNumberFormat="0" applyBorder="0" applyAlignment="0" applyProtection="0"/>
    <xf numFmtId="0" fontId="44" fillId="10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49" fillId="34" borderId="22" applyNumberFormat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2" fillId="0" borderId="0">
      <alignment vertical="top"/>
    </xf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47" fillId="28" borderId="22" applyNumberFormat="0" applyAlignment="0" applyProtection="0"/>
    <xf numFmtId="0" fontId="1" fillId="37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7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43" fontId="1" fillId="0" borderId="0" applyFont="0" applyFill="0" applyBorder="0" applyAlignment="0" applyProtection="0"/>
    <xf numFmtId="0" fontId="1" fillId="43" borderId="0" applyNumberFormat="0" applyBorder="0" applyAlignment="0" applyProtection="0"/>
    <xf numFmtId="43" fontId="1" fillId="0" borderId="0" applyFont="0" applyFill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43" borderId="0" applyNumberFormat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49" fillId="34" borderId="22" applyNumberFormat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43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43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173" fontId="1" fillId="0" borderId="0" applyFont="0" applyFill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43" fontId="1" fillId="0" borderId="0" applyFont="0" applyFill="0" applyBorder="0" applyAlignment="0" applyProtection="0"/>
    <xf numFmtId="0" fontId="1" fillId="43" borderId="0" applyNumberFormat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0" fontId="1" fillId="43" borderId="0" applyNumberFormat="0" applyBorder="0" applyAlignment="0" applyProtection="0"/>
    <xf numFmtId="0" fontId="1" fillId="0" borderId="0"/>
    <xf numFmtId="0" fontId="1" fillId="43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43" borderId="0" applyNumberFormat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43" borderId="0" applyNumberFormat="0" applyBorder="0" applyAlignment="0" applyProtection="0"/>
    <xf numFmtId="0" fontId="1" fillId="0" borderId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37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173" fontId="1" fillId="0" borderId="0" applyFont="0" applyFill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37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3" borderId="0" applyNumberFormat="0" applyBorder="0" applyAlignment="0" applyProtection="0"/>
    <xf numFmtId="173" fontId="1" fillId="0" borderId="0" applyFont="0" applyFill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43" fontId="1" fillId="0" borderId="0" applyFont="0" applyFill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44" fillId="7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42" fontId="65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43" borderId="0" applyNumberFormat="0" applyBorder="0" applyAlignment="0" applyProtection="0"/>
    <xf numFmtId="0" fontId="44" fillId="75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44" fillId="48" borderId="0" applyNumberFormat="0" applyBorder="0" applyAlignment="0" applyProtection="0"/>
    <xf numFmtId="0" fontId="1" fillId="0" borderId="0"/>
    <xf numFmtId="0" fontId="1" fillId="37" borderId="0" applyNumberFormat="0" applyBorder="0" applyAlignment="0" applyProtection="0"/>
    <xf numFmtId="0" fontId="1" fillId="0" borderId="0"/>
    <xf numFmtId="0" fontId="1" fillId="37" borderId="0" applyNumberFormat="0" applyBorder="0" applyAlignment="0" applyProtection="0"/>
    <xf numFmtId="0" fontId="1" fillId="0" borderId="0"/>
    <xf numFmtId="0" fontId="1" fillId="0" borderId="0"/>
    <xf numFmtId="0" fontId="1" fillId="37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37" borderId="0" applyNumberFormat="0" applyBorder="0" applyAlignment="0" applyProtection="0"/>
    <xf numFmtId="0" fontId="1" fillId="0" borderId="0"/>
    <xf numFmtId="0" fontId="1" fillId="37" borderId="0" applyNumberFormat="0" applyBorder="0" applyAlignment="0" applyProtection="0"/>
    <xf numFmtId="0" fontId="1" fillId="0" borderId="0"/>
    <xf numFmtId="0" fontId="1" fillId="37" borderId="0" applyNumberFormat="0" applyBorder="0" applyAlignment="0" applyProtection="0"/>
    <xf numFmtId="0" fontId="1" fillId="0" borderId="0"/>
    <xf numFmtId="0" fontId="1" fillId="37" borderId="0" applyNumberFormat="0" applyBorder="0" applyAlignment="0" applyProtection="0"/>
    <xf numFmtId="0" fontId="1" fillId="0" borderId="0"/>
    <xf numFmtId="0" fontId="1" fillId="37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43" borderId="0" applyNumberFormat="0" applyBorder="0" applyAlignment="0" applyProtection="0"/>
    <xf numFmtId="0" fontId="1" fillId="0" borderId="0"/>
    <xf numFmtId="0" fontId="1" fillId="43" borderId="0" applyNumberFormat="0" applyBorder="0" applyAlignment="0" applyProtection="0"/>
    <xf numFmtId="0" fontId="1" fillId="0" borderId="0"/>
    <xf numFmtId="0" fontId="1" fillId="43" borderId="0" applyNumberFormat="0" applyBorder="0" applyAlignment="0" applyProtection="0"/>
    <xf numFmtId="0" fontId="1" fillId="0" borderId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1" fillId="43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0" fontId="44" fillId="48" borderId="0" applyNumberFormat="0" applyBorder="0" applyAlignment="0" applyProtection="0"/>
    <xf numFmtId="0" fontId="1" fillId="43" borderId="0" applyNumberFormat="0" applyBorder="0" applyAlignment="0" applyProtection="0"/>
    <xf numFmtId="0" fontId="44" fillId="48" borderId="0" applyNumberFormat="0" applyBorder="0" applyAlignment="0" applyProtection="0"/>
    <xf numFmtId="0" fontId="1" fillId="43" borderId="0" applyNumberFormat="0" applyBorder="0" applyAlignment="0" applyProtection="0"/>
    <xf numFmtId="0" fontId="1" fillId="37" borderId="0" applyNumberFormat="0" applyBorder="0" applyAlignment="0" applyProtection="0"/>
    <xf numFmtId="0" fontId="1" fillId="43" borderId="0" applyNumberFormat="0" applyBorder="0" applyAlignment="0" applyProtection="0"/>
    <xf numFmtId="0" fontId="1" fillId="37" borderId="0" applyNumberFormat="0" applyBorder="0" applyAlignment="0" applyProtection="0"/>
    <xf numFmtId="0" fontId="1" fillId="43" borderId="0" applyNumberFormat="0" applyBorder="0" applyAlignment="0" applyProtection="0"/>
    <xf numFmtId="0" fontId="1" fillId="2" borderId="0" applyNumberFormat="0" applyBorder="0" applyAlignment="0" applyProtection="0"/>
    <xf numFmtId="0" fontId="1" fillId="43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3" borderId="0" applyNumberFormat="0" applyBorder="0" applyAlignment="0" applyProtection="0"/>
    <xf numFmtId="0" fontId="1" fillId="37" borderId="0" applyNumberFormat="0" applyBorder="0" applyAlignment="0" applyProtection="0"/>
    <xf numFmtId="0" fontId="1" fillId="43" borderId="0" applyNumberFormat="0" applyBorder="0" applyAlignment="0" applyProtection="0"/>
    <xf numFmtId="0" fontId="1" fillId="37" borderId="0" applyNumberFormat="0" applyBorder="0" applyAlignment="0" applyProtection="0"/>
    <xf numFmtId="0" fontId="1" fillId="43" borderId="0" applyNumberFormat="0" applyBorder="0" applyAlignment="0" applyProtection="0"/>
    <xf numFmtId="0" fontId="1" fillId="37" borderId="0" applyNumberFormat="0" applyBorder="0" applyAlignment="0" applyProtection="0"/>
    <xf numFmtId="0" fontId="1" fillId="43" borderId="0" applyNumberFormat="0" applyBorder="0" applyAlignment="0" applyProtection="0"/>
    <xf numFmtId="0" fontId="1" fillId="2" borderId="0" applyNumberFormat="0" applyBorder="0" applyAlignment="0" applyProtection="0"/>
    <xf numFmtId="0" fontId="1" fillId="37" borderId="0" applyNumberFormat="0" applyBorder="0" applyAlignment="0" applyProtection="0"/>
    <xf numFmtId="0" fontId="1" fillId="2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43" borderId="0" applyNumberFormat="0" applyBorder="0" applyAlignment="0" applyProtection="0"/>
    <xf numFmtId="43" fontId="74" fillId="0" borderId="0" applyFont="0" applyFill="0" applyBorder="0" applyAlignment="0" applyProtection="0"/>
    <xf numFmtId="0" fontId="1" fillId="37" borderId="0" applyNumberFormat="0" applyBorder="0" applyAlignment="0" applyProtection="0"/>
    <xf numFmtId="0" fontId="1" fillId="43" borderId="0" applyNumberFormat="0" applyBorder="0" applyAlignment="0" applyProtection="0"/>
    <xf numFmtId="43" fontId="7" fillId="0" borderId="0" applyFont="0" applyFill="0" applyBorder="0" applyAlignment="0" applyProtection="0"/>
    <xf numFmtId="0" fontId="44" fillId="48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1" fillId="43" borderId="0" applyNumberFormat="0" applyBorder="0" applyAlignment="0" applyProtection="0"/>
    <xf numFmtId="0" fontId="1" fillId="37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43" fontId="1" fillId="0" borderId="0" applyFont="0" applyFill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7" fillId="104" borderId="25" applyNumberFormat="0" applyProtection="0">
      <alignment horizontal="left" vertical="top" indent="1"/>
    </xf>
    <xf numFmtId="0" fontId="1" fillId="43" borderId="0" applyNumberFormat="0" applyBorder="0" applyAlignment="0" applyProtection="0"/>
    <xf numFmtId="0" fontId="7" fillId="104" borderId="25" applyNumberFormat="0" applyProtection="0">
      <alignment horizontal="left" vertical="top" indent="1"/>
    </xf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43" fontId="1" fillId="0" borderId="0" applyFont="0" applyFill="0" applyBorder="0" applyAlignment="0" applyProtection="0"/>
    <xf numFmtId="0" fontId="1" fillId="43" borderId="0" applyNumberFormat="0" applyBorder="0" applyAlignment="0" applyProtection="0"/>
    <xf numFmtId="0" fontId="1" fillId="14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14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0" fontId="1" fillId="0" borderId="0"/>
    <xf numFmtId="0" fontId="1" fillId="43" borderId="0" applyNumberFormat="0" applyBorder="0" applyAlignment="0" applyProtection="0"/>
    <xf numFmtId="0" fontId="7" fillId="0" borderId="0"/>
    <xf numFmtId="0" fontId="1" fillId="0" borderId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49" fillId="34" borderId="22" applyNumberFormat="0" applyAlignment="0" applyProtection="0"/>
    <xf numFmtId="0" fontId="44" fillId="48" borderId="0" applyNumberFormat="0" applyBorder="0" applyAlignment="0" applyProtection="0"/>
    <xf numFmtId="0" fontId="49" fillId="34" borderId="22" applyNumberFormat="0" applyAlignment="0" applyProtection="0"/>
    <xf numFmtId="0" fontId="44" fillId="48" borderId="0" applyNumberFormat="0" applyBorder="0" applyAlignment="0" applyProtection="0"/>
    <xf numFmtId="0" fontId="47" fillId="28" borderId="22" applyNumberFormat="0" applyAlignment="0" applyProtection="0"/>
    <xf numFmtId="0" fontId="1" fillId="43" borderId="0" applyNumberFormat="0" applyBorder="0" applyAlignment="0" applyProtection="0"/>
    <xf numFmtId="0" fontId="47" fillId="28" borderId="22" applyNumberFormat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43" fontId="1" fillId="0" borderId="0" applyFont="0" applyFill="0" applyBorder="0" applyAlignment="0" applyProtection="0"/>
    <xf numFmtId="0" fontId="1" fillId="43" borderId="0" applyNumberFormat="0" applyBorder="0" applyAlignment="0" applyProtection="0"/>
    <xf numFmtId="43" fontId="1" fillId="0" borderId="0" applyFont="0" applyFill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0" fontId="1" fillId="43" borderId="0" applyNumberFormat="0" applyBorder="0" applyAlignment="0" applyProtection="0"/>
    <xf numFmtId="0" fontId="1" fillId="0" borderId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0" fontId="1" fillId="43" borderId="0" applyNumberFormat="0" applyBorder="0" applyAlignment="0" applyProtection="0"/>
    <xf numFmtId="0" fontId="1" fillId="0" borderId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0" fontId="47" fillId="28" borderId="22" applyNumberFormat="0" applyAlignment="0" applyProtection="0"/>
    <xf numFmtId="0" fontId="1" fillId="43" borderId="0" applyNumberFormat="0" applyBorder="0" applyAlignment="0" applyProtection="0"/>
    <xf numFmtId="0" fontId="1" fillId="0" borderId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0" fontId="17" fillId="99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0" fontId="49" fillId="34" borderId="22" applyNumberFormat="0" applyAlignment="0" applyProtection="0"/>
    <xf numFmtId="0" fontId="44" fillId="48" borderId="0" applyNumberFormat="0" applyBorder="0" applyAlignment="0" applyProtection="0"/>
    <xf numFmtId="0" fontId="49" fillId="34" borderId="22" applyNumberFormat="0" applyAlignment="0" applyProtection="0"/>
    <xf numFmtId="0" fontId="44" fillId="48" borderId="0" applyNumberFormat="0" applyBorder="0" applyAlignment="0" applyProtection="0"/>
    <xf numFmtId="0" fontId="47" fillId="20" borderId="22" applyNumberFormat="0" applyAlignment="0" applyProtection="0"/>
    <xf numFmtId="0" fontId="1" fillId="43" borderId="0" applyNumberFormat="0" applyBorder="0" applyAlignment="0" applyProtection="0"/>
    <xf numFmtId="0" fontId="47" fillId="20" borderId="22" applyNumberFormat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43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0" fontId="1" fillId="43" borderId="0" applyNumberFormat="0" applyBorder="0" applyAlignment="0" applyProtection="0"/>
    <xf numFmtId="0" fontId="1" fillId="0" borderId="0"/>
    <xf numFmtId="0" fontId="49" fillId="34" borderId="22" applyNumberFormat="0" applyAlignment="0" applyProtection="0"/>
    <xf numFmtId="0" fontId="44" fillId="48" borderId="0" applyNumberFormat="0" applyBorder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0" fontId="44" fillId="48" borderId="0" applyNumberFormat="0" applyBorder="0" applyAlignment="0" applyProtection="0"/>
    <xf numFmtId="43" fontId="1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0" fontId="1" fillId="37" borderId="0" applyNumberFormat="0" applyBorder="0" applyAlignment="0" applyProtection="0"/>
    <xf numFmtId="0" fontId="1" fillId="43" borderId="0" applyNumberFormat="0" applyBorder="0" applyAlignment="0" applyProtection="0"/>
    <xf numFmtId="43" fontId="1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0" fontId="1" fillId="37" borderId="0" applyNumberFormat="0" applyBorder="0" applyAlignment="0" applyProtection="0"/>
    <xf numFmtId="0" fontId="1" fillId="43" borderId="0" applyNumberFormat="0" applyBorder="0" applyAlignment="0" applyProtection="0"/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0" fontId="1" fillId="37" borderId="0" applyNumberFormat="0" applyBorder="0" applyAlignment="0" applyProtection="0"/>
    <xf numFmtId="0" fontId="49" fillId="34" borderId="22" applyNumberFormat="0" applyAlignment="0" applyProtection="0"/>
    <xf numFmtId="0" fontId="44" fillId="48" borderId="0" applyNumberFormat="0" applyBorder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43" fontId="65" fillId="0" borderId="0" applyFont="0" applyFill="0" applyBorder="0" applyAlignment="0" applyProtection="0"/>
    <xf numFmtId="0" fontId="44" fillId="48" borderId="0" applyNumberFormat="0" applyBorder="0" applyAlignment="0" applyProtection="0"/>
    <xf numFmtId="43" fontId="65" fillId="0" borderId="0" applyFont="0" applyFill="0" applyBorder="0" applyAlignment="0" applyProtection="0"/>
    <xf numFmtId="43" fontId="65" fillId="0" borderId="0" applyFont="0" applyFill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43" fontId="65" fillId="0" borderId="0" applyFont="0" applyFill="0" applyBorder="0" applyAlignment="0" applyProtection="0"/>
    <xf numFmtId="0" fontId="1" fillId="37" borderId="0" applyNumberFormat="0" applyBorder="0" applyAlignment="0" applyProtection="0"/>
    <xf numFmtId="0" fontId="49" fillId="34" borderId="22" applyNumberFormat="0" applyAlignment="0" applyProtection="0"/>
    <xf numFmtId="0" fontId="44" fillId="48" borderId="0" applyNumberFormat="0" applyBorder="0" applyAlignment="0" applyProtection="0"/>
    <xf numFmtId="0" fontId="49" fillId="34" borderId="22" applyNumberFormat="0" applyAlignment="0" applyProtection="0"/>
    <xf numFmtId="0" fontId="44" fillId="48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37" fillId="75" borderId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4" fillId="48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0" fontId="1" fillId="43" borderId="0" applyNumberFormat="0" applyBorder="0" applyAlignment="0" applyProtection="0"/>
    <xf numFmtId="0" fontId="1" fillId="0" borderId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43" fontId="74" fillId="0" borderId="0" applyFont="0" applyFill="0" applyBorder="0" applyAlignment="0" applyProtection="0"/>
    <xf numFmtId="0" fontId="1" fillId="0" borderId="0"/>
    <xf numFmtId="0" fontId="1" fillId="43" borderId="0" applyNumberFormat="0" applyBorder="0" applyAlignment="0" applyProtection="0"/>
    <xf numFmtId="0" fontId="1" fillId="0" borderId="0"/>
    <xf numFmtId="0" fontId="1" fillId="43" borderId="0" applyNumberFormat="0" applyBorder="0" applyAlignment="0" applyProtection="0"/>
    <xf numFmtId="0" fontId="1" fillId="0" borderId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0" fontId="1" fillId="43" borderId="0" applyNumberFormat="0" applyBorder="0" applyAlignment="0" applyProtection="0"/>
    <xf numFmtId="0" fontId="1" fillId="0" borderId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43" fontId="12" fillId="0" borderId="0" applyFont="0" applyFill="0" applyBorder="0" applyAlignment="0" applyProtection="0">
      <alignment vertical="top"/>
    </xf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43" fontId="12" fillId="0" borderId="0" applyFont="0" applyFill="0" applyBorder="0" applyAlignment="0" applyProtection="0">
      <alignment vertical="top"/>
    </xf>
    <xf numFmtId="0" fontId="1" fillId="43" borderId="0" applyNumberFormat="0" applyBorder="0" applyAlignment="0" applyProtection="0"/>
    <xf numFmtId="43" fontId="7" fillId="0" borderId="0" applyFont="0" applyFill="0" applyBorder="0" applyAlignment="0" applyProtection="0"/>
    <xf numFmtId="0" fontId="44" fillId="48" borderId="0" applyNumberFormat="0" applyBorder="0" applyAlignment="0" applyProtection="0"/>
    <xf numFmtId="0" fontId="1" fillId="43" borderId="0" applyNumberFormat="0" applyBorder="0" applyAlignment="0" applyProtection="0"/>
    <xf numFmtId="43" fontId="1" fillId="0" borderId="0" applyFont="0" applyFill="0" applyBorder="0" applyAlignment="0" applyProtection="0"/>
    <xf numFmtId="0" fontId="1" fillId="43" borderId="0" applyNumberFormat="0" applyBorder="0" applyAlignment="0" applyProtection="0"/>
    <xf numFmtId="43" fontId="1" fillId="0" borderId="0" applyFont="0" applyFill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173" fontId="1" fillId="0" borderId="0" applyFont="0" applyFill="0" applyBorder="0" applyAlignment="0" applyProtection="0"/>
    <xf numFmtId="0" fontId="1" fillId="43" borderId="0" applyNumberFormat="0" applyBorder="0" applyAlignment="0" applyProtection="0"/>
    <xf numFmtId="173" fontId="1" fillId="0" borderId="0" applyFont="0" applyFill="0" applyBorder="0" applyAlignment="0" applyProtection="0"/>
    <xf numFmtId="0" fontId="1" fillId="43" borderId="0" applyNumberFormat="0" applyBorder="0" applyAlignment="0" applyProtection="0"/>
    <xf numFmtId="0" fontId="44" fillId="48" borderId="0" applyNumberFormat="0" applyBorder="0" applyAlignment="0" applyProtection="0"/>
    <xf numFmtId="43" fontId="1" fillId="0" borderId="0" applyFont="0" applyFill="0" applyBorder="0" applyAlignment="0" applyProtection="0"/>
    <xf numFmtId="0" fontId="44" fillId="48" borderId="0" applyNumberFormat="0" applyBorder="0" applyAlignment="0" applyProtection="0"/>
    <xf numFmtId="0" fontId="1" fillId="43" borderId="0" applyNumberFormat="0" applyBorder="0" applyAlignment="0" applyProtection="0"/>
    <xf numFmtId="0" fontId="1" fillId="37" borderId="0" applyNumberFormat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43" fontId="1" fillId="0" borderId="0" applyFont="0" applyFill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43" fontId="1" fillId="0" borderId="0" applyFont="0" applyFill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43" fontId="1" fillId="0" borderId="0" applyFont="0" applyFill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0" fontId="1" fillId="43" borderId="0" applyNumberFormat="0" applyBorder="0" applyAlignment="0" applyProtection="0"/>
    <xf numFmtId="0" fontId="1" fillId="0" borderId="0"/>
    <xf numFmtId="0" fontId="1" fillId="43" borderId="0" applyNumberFormat="0" applyBorder="0" applyAlignment="0" applyProtection="0"/>
    <xf numFmtId="164" fontId="7" fillId="0" borderId="0" applyFont="0" applyFill="0" applyBorder="0" applyAlignment="0" applyProtection="0"/>
    <xf numFmtId="0" fontId="1" fillId="43" borderId="0" applyNumberFormat="0" applyBorder="0" applyAlignment="0" applyProtection="0"/>
    <xf numFmtId="0" fontId="1" fillId="0" borderId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0" fontId="1" fillId="0" borderId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0" fontId="1" fillId="43" borderId="0" applyNumberFormat="0" applyBorder="0" applyAlignment="0" applyProtection="0"/>
    <xf numFmtId="0" fontId="1" fillId="0" borderId="0"/>
    <xf numFmtId="0" fontId="1" fillId="43" borderId="0" applyNumberFormat="0" applyBorder="0" applyAlignment="0" applyProtection="0"/>
    <xf numFmtId="43" fontId="1" fillId="0" borderId="0" applyFont="0" applyFill="0" applyBorder="0" applyAlignment="0" applyProtection="0"/>
    <xf numFmtId="0" fontId="1" fillId="43" borderId="0" applyNumberFormat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44" fillId="34" borderId="0" applyNumberFormat="0" applyBorder="0" applyAlignment="0" applyProtection="0"/>
    <xf numFmtId="0" fontId="1" fillId="0" borderId="0"/>
    <xf numFmtId="0" fontId="1" fillId="43" borderId="0" applyNumberFormat="0" applyBorder="0" applyAlignment="0" applyProtection="0"/>
    <xf numFmtId="0" fontId="44" fillId="34" borderId="0" applyNumberFormat="0" applyBorder="0" applyAlignment="0" applyProtection="0"/>
    <xf numFmtId="0" fontId="1" fillId="43" borderId="0" applyNumberFormat="0" applyBorder="0" applyAlignment="0" applyProtection="0"/>
    <xf numFmtId="0" fontId="1" fillId="37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0" fontId="1" fillId="43" borderId="0" applyNumberFormat="0" applyBorder="0" applyAlignment="0" applyProtection="0"/>
    <xf numFmtId="0" fontId="1" fillId="0" borderId="0"/>
    <xf numFmtId="0" fontId="1" fillId="43" borderId="0" applyNumberFormat="0" applyBorder="0" applyAlignment="0" applyProtection="0"/>
    <xf numFmtId="42" fontId="67" fillId="0" borderId="0" applyFont="0" applyFill="0" applyBorder="0" applyAlignment="0" applyProtection="0"/>
    <xf numFmtId="0" fontId="1" fillId="43" borderId="0" applyNumberFormat="0" applyBorder="0" applyAlignment="0" applyProtection="0"/>
    <xf numFmtId="0" fontId="1" fillId="2" borderId="0" applyNumberFormat="0" applyBorder="0" applyAlignment="0" applyProtection="0"/>
    <xf numFmtId="0" fontId="1" fillId="0" borderId="0"/>
    <xf numFmtId="0" fontId="1" fillId="43" borderId="0" applyNumberFormat="0" applyBorder="0" applyAlignment="0" applyProtection="0"/>
    <xf numFmtId="0" fontId="44" fillId="49" borderId="0" applyNumberFormat="0" applyBorder="0" applyAlignment="0" applyProtection="0"/>
    <xf numFmtId="0" fontId="1" fillId="43" borderId="0" applyNumberFormat="0" applyBorder="0" applyAlignment="0" applyProtection="0"/>
    <xf numFmtId="0" fontId="1" fillId="2" borderId="0" applyNumberFormat="0" applyBorder="0" applyAlignment="0" applyProtection="0"/>
    <xf numFmtId="0" fontId="1" fillId="43" borderId="0" applyNumberFormat="0" applyBorder="0" applyAlignment="0" applyProtection="0"/>
    <xf numFmtId="0" fontId="1" fillId="2" borderId="0" applyNumberFormat="0" applyBorder="0" applyAlignment="0" applyProtection="0"/>
    <xf numFmtId="0" fontId="1" fillId="0" borderId="0"/>
    <xf numFmtId="0" fontId="1" fillId="43" borderId="0" applyNumberFormat="0" applyBorder="0" applyAlignment="0" applyProtection="0"/>
    <xf numFmtId="0" fontId="1" fillId="2" borderId="0" applyNumberFormat="0" applyBorder="0" applyAlignment="0" applyProtection="0"/>
    <xf numFmtId="0" fontId="1" fillId="43" borderId="0" applyNumberFormat="0" applyBorder="0" applyAlignment="0" applyProtection="0"/>
    <xf numFmtId="0" fontId="1" fillId="2" borderId="0" applyNumberFormat="0" applyBorder="0" applyAlignment="0" applyProtection="0"/>
    <xf numFmtId="0" fontId="1" fillId="43" borderId="0" applyNumberFormat="0" applyBorder="0" applyAlignment="0" applyProtection="0"/>
    <xf numFmtId="0" fontId="1" fillId="2" borderId="0" applyNumberFormat="0" applyBorder="0" applyAlignment="0" applyProtection="0"/>
    <xf numFmtId="0" fontId="1" fillId="0" borderId="0"/>
    <xf numFmtId="0" fontId="1" fillId="43" borderId="0" applyNumberFormat="0" applyBorder="0" applyAlignment="0" applyProtection="0"/>
    <xf numFmtId="0" fontId="1" fillId="2" borderId="0" applyNumberFormat="0" applyBorder="0" applyAlignment="0" applyProtection="0"/>
    <xf numFmtId="0" fontId="1" fillId="43" borderId="0" applyNumberFormat="0" applyBorder="0" applyAlignment="0" applyProtection="0"/>
    <xf numFmtId="0" fontId="1" fillId="2" borderId="0" applyNumberFormat="0" applyBorder="0" applyAlignment="0" applyProtection="0"/>
    <xf numFmtId="0" fontId="1" fillId="43" borderId="0" applyNumberFormat="0" applyBorder="0" applyAlignment="0" applyProtection="0"/>
    <xf numFmtId="0" fontId="1" fillId="2" borderId="0" applyNumberFormat="0" applyBorder="0" applyAlignment="0" applyProtection="0"/>
    <xf numFmtId="0" fontId="1" fillId="0" borderId="0"/>
    <xf numFmtId="0" fontId="1" fillId="43" borderId="0" applyNumberFormat="0" applyBorder="0" applyAlignment="0" applyProtection="0"/>
    <xf numFmtId="0" fontId="1" fillId="2" borderId="0" applyNumberFormat="0" applyBorder="0" applyAlignment="0" applyProtection="0"/>
    <xf numFmtId="0" fontId="1" fillId="27" borderId="0" applyNumberFormat="0" applyBorder="0" applyAlignment="0" applyProtection="0"/>
    <xf numFmtId="0" fontId="1" fillId="43" borderId="0" applyNumberFormat="0" applyBorder="0" applyAlignment="0" applyProtection="0"/>
    <xf numFmtId="0" fontId="44" fillId="94" borderId="0" applyNumberFormat="0" applyBorder="0" applyAlignment="0" applyProtection="0"/>
    <xf numFmtId="0" fontId="1" fillId="43" borderId="0" applyNumberFormat="0" applyBorder="0" applyAlignment="0" applyProtection="0"/>
    <xf numFmtId="43" fontId="7" fillId="0" borderId="0" applyFont="0" applyFill="0" applyBorder="0" applyAlignment="0" applyProtection="0"/>
    <xf numFmtId="0" fontId="44" fillId="48" borderId="0" applyNumberFormat="0" applyBorder="0" applyAlignment="0" applyProtection="0"/>
    <xf numFmtId="0" fontId="44" fillId="48" borderId="0" applyNumberFormat="0" applyBorder="0" applyAlignment="0" applyProtection="0"/>
    <xf numFmtId="0" fontId="1" fillId="37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0" fontId="1" fillId="43" borderId="0" applyNumberFormat="0" applyBorder="0" applyAlignment="0" applyProtection="0"/>
    <xf numFmtId="0" fontId="64" fillId="0" borderId="32" applyNumberFormat="0" applyFill="0" applyAlignment="0" applyProtection="0"/>
    <xf numFmtId="177" fontId="7" fillId="0" borderId="0" applyFont="0" applyFill="0" applyBorder="0" applyAlignment="0" applyProtection="0"/>
    <xf numFmtId="0" fontId="1" fillId="43" borderId="0" applyNumberFormat="0" applyBorder="0" applyAlignment="0" applyProtection="0"/>
    <xf numFmtId="177" fontId="7" fillId="0" borderId="0" applyFont="0" applyFill="0" applyBorder="0" applyAlignment="0" applyProtection="0"/>
    <xf numFmtId="0" fontId="1" fillId="43" borderId="0" applyNumberFormat="0" applyBorder="0" applyAlignment="0" applyProtection="0"/>
    <xf numFmtId="0" fontId="35" fillId="0" borderId="0">
      <alignment vertical="top"/>
    </xf>
    <xf numFmtId="0" fontId="1" fillId="43" borderId="0" applyNumberFormat="0" applyBorder="0" applyAlignment="0" applyProtection="0"/>
    <xf numFmtId="43" fontId="1" fillId="0" borderId="0" applyFont="0" applyFill="0" applyBorder="0" applyAlignment="0" applyProtection="0"/>
    <xf numFmtId="0" fontId="1" fillId="43" borderId="0" applyNumberFormat="0" applyBorder="0" applyAlignment="0" applyProtection="0"/>
    <xf numFmtId="43" fontId="1" fillId="0" borderId="0" applyFont="0" applyFill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43" fontId="1" fillId="0" borderId="0" applyFont="0" applyFill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1" fillId="0" borderId="0" applyNumberFormat="0" applyFill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1" fillId="0" borderId="0" applyNumberFormat="0" applyFill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44" fillId="37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0" borderId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44" fillId="37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0" fontId="1" fillId="43" borderId="0" applyNumberFormat="0" applyBorder="0" applyAlignment="0" applyProtection="0"/>
    <xf numFmtId="43" fontId="1" fillId="0" borderId="0" applyFont="0" applyFill="0" applyBorder="0" applyAlignment="0" applyProtection="0"/>
    <xf numFmtId="0" fontId="1" fillId="43" borderId="0" applyNumberFormat="0" applyBorder="0" applyAlignment="0" applyProtection="0"/>
    <xf numFmtId="0" fontId="1" fillId="27" borderId="0" applyNumberFormat="0" applyBorder="0" applyAlignment="0" applyProtection="0"/>
    <xf numFmtId="0" fontId="44" fillId="37" borderId="0" applyNumberFormat="0" applyBorder="0" applyAlignment="0" applyProtection="0"/>
    <xf numFmtId="0" fontId="1" fillId="43" borderId="0" applyNumberFormat="0" applyBorder="0" applyAlignment="0" applyProtection="0"/>
    <xf numFmtId="0" fontId="1" fillId="43" borderId="0" applyNumberFormat="0" applyBorder="0" applyAlignment="0" applyProtection="0"/>
    <xf numFmtId="0" fontId="1" fillId="27" borderId="0" applyNumberFormat="0" applyBorder="0" applyAlignment="0" applyProtection="0"/>
    <xf numFmtId="0" fontId="1" fillId="37" borderId="0" applyNumberFormat="0" applyBorder="0" applyAlignment="0" applyProtection="0"/>
    <xf numFmtId="0" fontId="44" fillId="37" borderId="0" applyNumberFormat="0" applyBorder="0" applyAlignment="0" applyProtection="0"/>
    <xf numFmtId="43" fontId="1" fillId="0" borderId="0" applyFont="0" applyFill="0" applyBorder="0" applyAlignment="0" applyProtection="0"/>
    <xf numFmtId="42" fontId="65" fillId="0" borderId="0" applyFont="0" applyFill="0" applyBorder="0" applyAlignment="0" applyProtection="0"/>
    <xf numFmtId="0" fontId="1" fillId="43" borderId="0" applyNumberFormat="0" applyBorder="0" applyAlignment="0" applyProtection="0"/>
    <xf numFmtId="42" fontId="67" fillId="0" borderId="0" applyFont="0" applyFill="0" applyBorder="0" applyAlignment="0" applyProtection="0"/>
    <xf numFmtId="0" fontId="1" fillId="43" borderId="0" applyNumberFormat="0" applyBorder="0" applyAlignment="0" applyProtection="0"/>
    <xf numFmtId="0" fontId="1" fillId="37" borderId="0" applyNumberFormat="0" applyBorder="0" applyAlignment="0" applyProtection="0"/>
    <xf numFmtId="0" fontId="44" fillId="28" borderId="0" applyNumberFormat="0" applyBorder="0" applyAlignment="0" applyProtection="0"/>
    <xf numFmtId="0" fontId="1" fillId="14" borderId="0" applyNumberFormat="0" applyBorder="0" applyAlignment="0" applyProtection="0"/>
    <xf numFmtId="0" fontId="44" fillId="2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28" borderId="0" applyNumberFormat="0" applyBorder="0" applyAlignment="0" applyProtection="0"/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44" fillId="19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44" fillId="19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46" fillId="46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14" borderId="0" applyNumberFormat="0" applyBorder="0" applyAlignment="0" applyProtection="0"/>
    <xf numFmtId="0" fontId="1" fillId="2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0" fontId="35" fillId="0" borderId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172" fontId="44" fillId="0" borderId="0" applyFill="0" applyBorder="0" applyAlignment="0" applyProtection="0"/>
    <xf numFmtId="0" fontId="1" fillId="28" borderId="0" applyNumberFormat="0" applyBorder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14" borderId="0" applyNumberFormat="0" applyBorder="0" applyAlignment="0" applyProtection="0"/>
    <xf numFmtId="0" fontId="78" fillId="0" borderId="0"/>
    <xf numFmtId="0" fontId="1" fillId="2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47" fillId="20" borderId="22" applyNumberFormat="0" applyAlignment="0" applyProtection="0"/>
    <xf numFmtId="0" fontId="1" fillId="28" borderId="0" applyNumberFormat="0" applyBorder="0" applyAlignment="0" applyProtection="0"/>
    <xf numFmtId="0" fontId="47" fillId="20" borderId="22" applyNumberFormat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07" fillId="0" borderId="0" applyNumberFormat="0" applyFill="0" applyBorder="0" applyAlignment="0" applyProtection="0"/>
    <xf numFmtId="0" fontId="44" fillId="19" borderId="0" applyNumberFormat="0" applyBorder="0" applyAlignment="0" applyProtection="0"/>
    <xf numFmtId="0" fontId="1" fillId="2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78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2" fillId="0" borderId="0">
      <alignment vertical="top"/>
    </xf>
    <xf numFmtId="0" fontId="1" fillId="2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0" fontId="44" fillId="60" borderId="0" applyNumberFormat="0" applyBorder="0" applyAlignment="0" applyProtection="0"/>
    <xf numFmtId="0" fontId="44" fillId="60" borderId="0" applyNumberFormat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178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178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178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178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172" fontId="44" fillId="0" borderId="0" applyFill="0" applyBorder="0" applyAlignment="0" applyProtection="0"/>
    <xf numFmtId="0" fontId="1" fillId="14" borderId="0" applyNumberFormat="0" applyBorder="0" applyAlignment="0" applyProtection="0"/>
    <xf numFmtId="0" fontId="1" fillId="0" borderId="0"/>
    <xf numFmtId="164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0" borderId="0"/>
    <xf numFmtId="164" fontId="7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2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2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7" fillId="21" borderId="28" applyNumberFormat="0" applyFont="0" applyAlignment="0" applyProtection="0"/>
    <xf numFmtId="0" fontId="1" fillId="28" borderId="0" applyNumberFormat="0" applyBorder="0" applyAlignment="0" applyProtection="0"/>
    <xf numFmtId="0" fontId="1" fillId="14" borderId="0" applyNumberFormat="0" applyBorder="0" applyAlignment="0" applyProtection="0"/>
    <xf numFmtId="43" fontId="65" fillId="0" borderId="0" applyFont="0" applyFill="0" applyBorder="0" applyAlignment="0" applyProtection="0"/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35" fillId="0" borderId="0">
      <alignment vertical="top"/>
    </xf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35" fillId="0" borderId="0">
      <alignment vertical="top"/>
    </xf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35" fillId="0" borderId="0">
      <alignment vertical="top"/>
    </xf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35" fillId="0" borderId="0">
      <alignment vertical="top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03" fillId="0" borderId="0" applyFont="0" applyFill="0" applyBorder="0" applyAlignment="0" applyProtection="0"/>
    <xf numFmtId="0" fontId="17" fillId="97" borderId="0" applyNumberFormat="0" applyBorder="0" applyAlignment="0" applyProtection="0"/>
    <xf numFmtId="0" fontId="1" fillId="28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2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2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7" fillId="21" borderId="28" applyNumberFormat="0" applyFont="0" applyAlignment="0" applyProtection="0"/>
    <xf numFmtId="0" fontId="1" fillId="28" borderId="0" applyNumberFormat="0" applyBorder="0" applyAlignment="0" applyProtection="0"/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14" borderId="0" applyNumberFormat="0" applyBorder="0" applyAlignment="0" applyProtection="0"/>
    <xf numFmtId="43" fontId="44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28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35" fillId="0" borderId="0">
      <alignment vertical="top"/>
    </xf>
    <xf numFmtId="43" fontId="44" fillId="0" borderId="0" applyFont="0" applyFill="0" applyBorder="0" applyAlignment="0" applyProtection="0"/>
    <xf numFmtId="0" fontId="1" fillId="28" borderId="0" applyNumberFormat="0" applyBorder="0" applyAlignment="0" applyProtection="0"/>
    <xf numFmtId="0" fontId="35" fillId="0" borderId="0">
      <alignment vertical="top"/>
    </xf>
    <xf numFmtId="43" fontId="7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0" borderId="0"/>
    <xf numFmtId="43" fontId="35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0" borderId="0"/>
    <xf numFmtId="43" fontId="35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35" fillId="0" borderId="0">
      <alignment vertical="top"/>
    </xf>
    <xf numFmtId="43" fontId="44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0" borderId="0"/>
    <xf numFmtId="0" fontId="35" fillId="0" borderId="0">
      <alignment vertical="top"/>
    </xf>
    <xf numFmtId="43" fontId="7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0" borderId="0"/>
    <xf numFmtId="0" fontId="1" fillId="0" borderId="0"/>
    <xf numFmtId="43" fontId="35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2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2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7" fillId="21" borderId="28" applyNumberFormat="0" applyFont="0" applyAlignment="0" applyProtection="0"/>
    <xf numFmtId="0" fontId="1" fillId="2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7" fillId="21" borderId="28" applyNumberFormat="0" applyFont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08" fillId="0" borderId="37" applyNumberFormat="0" applyFill="0" applyAlignment="0" applyProtection="0"/>
    <xf numFmtId="0" fontId="1" fillId="28" borderId="0" applyNumberFormat="0" applyBorder="0" applyAlignment="0" applyProtection="0"/>
    <xf numFmtId="0" fontId="1" fillId="0" borderId="0"/>
    <xf numFmtId="0" fontId="1" fillId="28" borderId="0" applyNumberFormat="0" applyBorder="0" applyAlignment="0" applyProtection="0"/>
    <xf numFmtId="0" fontId="24" fillId="65" borderId="0" applyNumberFormat="0" applyBorder="0" applyAlignment="0" applyProtection="0"/>
    <xf numFmtId="0" fontId="1" fillId="28" borderId="0" applyNumberFormat="0" applyBorder="0" applyAlignment="0" applyProtection="0"/>
    <xf numFmtId="0" fontId="1" fillId="0" borderId="0"/>
    <xf numFmtId="0" fontId="24" fillId="65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2" fillId="0" borderId="0">
      <alignment vertical="top"/>
    </xf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7" fillId="21" borderId="28" applyNumberFormat="0" applyFont="0" applyAlignment="0" applyProtection="0"/>
    <xf numFmtId="0" fontId="1" fillId="14" borderId="0" applyNumberFormat="0" applyBorder="0" applyAlignment="0" applyProtection="0"/>
    <xf numFmtId="0" fontId="7" fillId="21" borderId="28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7" fillId="21" borderId="28" applyNumberFormat="0" applyFont="0" applyAlignment="0" applyProtection="0"/>
    <xf numFmtId="0" fontId="1" fillId="28" borderId="0" applyNumberFormat="0" applyBorder="0" applyAlignment="0" applyProtection="0"/>
    <xf numFmtId="0" fontId="7" fillId="21" borderId="28" applyNumberFormat="0" applyFont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35" fillId="0" borderId="0">
      <alignment vertical="top"/>
    </xf>
    <xf numFmtId="0" fontId="1" fillId="28" borderId="0" applyNumberFormat="0" applyBorder="0" applyAlignment="0" applyProtection="0"/>
    <xf numFmtId="0" fontId="7" fillId="21" borderId="28" applyNumberFormat="0" applyFont="0" applyAlignment="0" applyProtection="0"/>
    <xf numFmtId="0" fontId="1" fillId="28" borderId="0" applyNumberFormat="0" applyBorder="0" applyAlignment="0" applyProtection="0"/>
    <xf numFmtId="0" fontId="7" fillId="21" borderId="28" applyNumberFormat="0" applyFont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35" fillId="0" borderId="0">
      <alignment vertical="top"/>
    </xf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7" fillId="21" borderId="28" applyNumberFormat="0" applyFont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7" fillId="21" borderId="28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7" fillId="21" borderId="28" applyNumberFormat="0" applyFont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2" fillId="0" borderId="0">
      <alignment vertical="top"/>
    </xf>
    <xf numFmtId="0" fontId="1" fillId="14" borderId="0" applyNumberFormat="0" applyBorder="0" applyAlignment="0" applyProtection="0"/>
    <xf numFmtId="41" fontId="67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0" fontId="1" fillId="14" borderId="0" applyNumberFormat="0" applyBorder="0" applyAlignment="0" applyProtection="0"/>
    <xf numFmtId="43" fontId="65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0" fontId="1" fillId="14" borderId="0" applyNumberFormat="0" applyBorder="0" applyAlignment="0" applyProtection="0"/>
    <xf numFmtId="41" fontId="67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41" fontId="65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41" fontId="67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2" fillId="0" borderId="0">
      <alignment vertical="top"/>
    </xf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2" fillId="0" borderId="0">
      <alignment vertical="top"/>
    </xf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0" borderId="0"/>
    <xf numFmtId="0" fontId="1" fillId="28" borderId="0" applyNumberFormat="0" applyBorder="0" applyAlignment="0" applyProtection="0"/>
    <xf numFmtId="9" fontId="1" fillId="0" borderId="0" applyFont="0" applyFill="0" applyBorder="0" applyAlignment="0" applyProtection="0"/>
    <xf numFmtId="0" fontId="12" fillId="0" borderId="0">
      <alignment vertical="top"/>
    </xf>
    <xf numFmtId="0" fontId="1" fillId="28" borderId="0" applyNumberFormat="0" applyBorder="0" applyAlignment="0" applyProtection="0"/>
    <xf numFmtId="9" fontId="1" fillId="0" borderId="0" applyFont="0" applyFill="0" applyBorder="0" applyAlignment="0" applyProtection="0"/>
    <xf numFmtId="0" fontId="7" fillId="21" borderId="28" applyNumberFormat="0" applyFont="0" applyAlignment="0" applyProtection="0"/>
    <xf numFmtId="0" fontId="1" fillId="28" borderId="0" applyNumberFormat="0" applyBorder="0" applyAlignment="0" applyProtection="0"/>
    <xf numFmtId="9" fontId="1" fillId="0" borderId="0" applyFont="0" applyFill="0" applyBorder="0" applyAlignment="0" applyProtection="0"/>
    <xf numFmtId="0" fontId="7" fillId="21" borderId="28" applyNumberFormat="0" applyFont="0" applyAlignment="0" applyProtection="0"/>
    <xf numFmtId="0" fontId="1" fillId="28" borderId="0" applyNumberFormat="0" applyBorder="0" applyAlignment="0" applyProtection="0"/>
    <xf numFmtId="9" fontId="1" fillId="0" borderId="0" applyFont="0" applyFill="0" applyBorder="0" applyAlignment="0" applyProtection="0"/>
    <xf numFmtId="0" fontId="7" fillId="21" borderId="28" applyNumberFormat="0" applyFont="0" applyAlignment="0" applyProtection="0"/>
    <xf numFmtId="0" fontId="1" fillId="28" borderId="0" applyNumberFormat="0" applyBorder="0" applyAlignment="0" applyProtection="0"/>
    <xf numFmtId="9" fontId="1" fillId="0" borderId="0" applyFont="0" applyFill="0" applyBorder="0" applyAlignment="0" applyProtection="0"/>
    <xf numFmtId="0" fontId="7" fillId="21" borderId="28" applyNumberFormat="0" applyFont="0" applyAlignment="0" applyProtection="0"/>
    <xf numFmtId="0" fontId="1" fillId="28" borderId="0" applyNumberFormat="0" applyBorder="0" applyAlignment="0" applyProtection="0"/>
    <xf numFmtId="0" fontId="1" fillId="14" borderId="0" applyNumberFormat="0" applyBorder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" fillId="14" borderId="0" applyNumberFormat="0" applyBorder="0" applyAlignment="0" applyProtection="0"/>
    <xf numFmtId="9" fontId="1" fillId="0" borderId="0" applyFont="0" applyFill="0" applyBorder="0" applyAlignment="0" applyProtection="0"/>
    <xf numFmtId="0" fontId="12" fillId="0" borderId="0">
      <alignment vertical="top"/>
    </xf>
    <xf numFmtId="0" fontId="1" fillId="14" borderId="0" applyNumberFormat="0" applyBorder="0" applyAlignment="0" applyProtection="0"/>
    <xf numFmtId="9" fontId="1" fillId="0" borderId="0" applyFont="0" applyFill="0" applyBorder="0" applyAlignment="0" applyProtection="0"/>
    <xf numFmtId="0" fontId="7" fillId="21" borderId="28" applyNumberFormat="0" applyFont="0" applyAlignment="0" applyProtection="0"/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21" borderId="28" applyNumberFormat="0" applyFont="0" applyAlignment="0" applyProtection="0"/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21" borderId="28" applyNumberFormat="0" applyFont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2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2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0" fontId="46" fillId="24" borderId="0" applyNumberFormat="0" applyBorder="0" applyAlignment="0" applyProtection="0"/>
    <xf numFmtId="0" fontId="1" fillId="14" borderId="0" applyNumberFormat="0" applyBorder="0" applyAlignment="0" applyProtection="0"/>
    <xf numFmtId="0" fontId="46" fillId="100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53" fillId="67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46" fillId="24" borderId="0" applyNumberFormat="0" applyBorder="0" applyAlignment="0" applyProtection="0"/>
    <xf numFmtId="0" fontId="1" fillId="28" borderId="0" applyNumberFormat="0" applyBorder="0" applyAlignment="0" applyProtection="0"/>
    <xf numFmtId="0" fontId="46" fillId="10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53" fillId="67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46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0" borderId="0"/>
    <xf numFmtId="0" fontId="68" fillId="0" borderId="31" applyNumberFormat="0" applyFill="0" applyAlignment="0" applyProtection="0"/>
    <xf numFmtId="0" fontId="46" fillId="100" borderId="0" applyNumberFormat="0" applyBorder="0" applyAlignment="0" applyProtection="0"/>
    <xf numFmtId="0" fontId="35" fillId="0" borderId="0">
      <alignment vertical="top"/>
    </xf>
    <xf numFmtId="0" fontId="1" fillId="28" borderId="0" applyNumberFormat="0" applyBorder="0" applyAlignment="0" applyProtection="0"/>
    <xf numFmtId="0" fontId="1" fillId="0" borderId="0"/>
    <xf numFmtId="0" fontId="63" fillId="0" borderId="40" applyNumberFormat="0" applyFill="0" applyAlignment="0" applyProtection="0"/>
    <xf numFmtId="0" fontId="1" fillId="28" borderId="0" applyNumberFormat="0" applyBorder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68" fillId="0" borderId="31" applyNumberFormat="0" applyFill="0" applyAlignment="0" applyProtection="0"/>
    <xf numFmtId="0" fontId="53" fillId="67" borderId="0"/>
    <xf numFmtId="0" fontId="12" fillId="0" borderId="0">
      <alignment vertical="top"/>
    </xf>
    <xf numFmtId="0" fontId="1" fillId="28" borderId="0" applyNumberFormat="0" applyBorder="0" applyAlignment="0" applyProtection="0"/>
    <xf numFmtId="0" fontId="1" fillId="0" borderId="0"/>
    <xf numFmtId="0" fontId="28" fillId="0" borderId="16" applyNumberFormat="0" applyFill="0" applyAlignment="0" applyProtection="0"/>
    <xf numFmtId="0" fontId="7" fillId="21" borderId="28" applyNumberFormat="0" applyFont="0" applyAlignment="0" applyProtection="0"/>
    <xf numFmtId="0" fontId="1" fillId="28" borderId="0" applyNumberFormat="0" applyBorder="0" applyAlignment="0" applyProtection="0"/>
    <xf numFmtId="0" fontId="1" fillId="0" borderId="0"/>
    <xf numFmtId="0" fontId="1" fillId="0" borderId="0"/>
    <xf numFmtId="0" fontId="7" fillId="21" borderId="28" applyNumberFormat="0" applyFont="0" applyAlignment="0" applyProtection="0"/>
    <xf numFmtId="0" fontId="1" fillId="28" borderId="0" applyNumberFormat="0" applyBorder="0" applyAlignment="0" applyProtection="0"/>
    <xf numFmtId="0" fontId="1" fillId="0" borderId="0"/>
    <xf numFmtId="0" fontId="1" fillId="0" borderId="0"/>
    <xf numFmtId="0" fontId="7" fillId="21" borderId="28" applyNumberFormat="0" applyFont="0" applyAlignment="0" applyProtection="0"/>
    <xf numFmtId="0" fontId="1" fillId="2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7" fillId="21" borderId="28" applyNumberFormat="0" applyFont="0" applyAlignment="0" applyProtection="0"/>
    <xf numFmtId="0" fontId="1" fillId="2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35" fillId="0" borderId="0">
      <alignment vertical="top"/>
    </xf>
    <xf numFmtId="0" fontId="1" fillId="14" borderId="0" applyNumberFormat="0" applyBorder="0" applyAlignment="0" applyProtection="0"/>
    <xf numFmtId="0" fontId="1" fillId="0" borderId="0"/>
    <xf numFmtId="0" fontId="12" fillId="0" borderId="0">
      <alignment vertical="top"/>
    </xf>
    <xf numFmtId="0" fontId="1" fillId="14" borderId="0" applyNumberFormat="0" applyBorder="0" applyAlignment="0" applyProtection="0"/>
    <xf numFmtId="0" fontId="1" fillId="0" borderId="0"/>
    <xf numFmtId="0" fontId="7" fillId="21" borderId="28" applyNumberFormat="0" applyFont="0" applyAlignment="0" applyProtection="0"/>
    <xf numFmtId="0" fontId="1" fillId="14" borderId="0" applyNumberFormat="0" applyBorder="0" applyAlignment="0" applyProtection="0"/>
    <xf numFmtId="0" fontId="7" fillId="21" borderId="28" applyNumberFormat="0" applyFont="0" applyAlignment="0" applyProtection="0"/>
    <xf numFmtId="0" fontId="1" fillId="14" borderId="0" applyNumberFormat="0" applyBorder="0" applyAlignment="0" applyProtection="0"/>
    <xf numFmtId="0" fontId="7" fillId="21" borderId="28" applyNumberFormat="0" applyFont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2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2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7" fillId="0" borderId="0"/>
    <xf numFmtId="0" fontId="46" fillId="93" borderId="0" applyNumberFormat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0" fontId="7" fillId="0" borderId="0"/>
    <xf numFmtId="0" fontId="53" fillId="86" borderId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0" fontId="7" fillId="0" borderId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7" fillId="10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60" fillId="0" borderId="30" applyNumberFormat="0" applyFill="0" applyAlignment="0" applyProtection="0"/>
    <xf numFmtId="0" fontId="1" fillId="14" borderId="0" applyNumberFormat="0" applyBorder="0" applyAlignment="0" applyProtection="0"/>
    <xf numFmtId="0" fontId="1" fillId="28" borderId="0" applyNumberFormat="0" applyBorder="0" applyAlignment="0" applyProtection="0"/>
    <xf numFmtId="0" fontId="46" fillId="105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7" fillId="59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0" borderId="0"/>
    <xf numFmtId="0" fontId="1" fillId="28" borderId="0" applyNumberFormat="0" applyBorder="0" applyAlignment="0" applyProtection="0"/>
    <xf numFmtId="0" fontId="46" fillId="77" borderId="0" applyNumberFormat="0" applyBorder="0" applyAlignment="0" applyProtection="0"/>
    <xf numFmtId="0" fontId="1" fillId="28" borderId="0" applyNumberFormat="0" applyBorder="0" applyAlignment="0" applyProtection="0"/>
    <xf numFmtId="0" fontId="53" fillId="78" borderId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46" fillId="24" borderId="0" applyNumberFormat="0" applyBorder="0" applyAlignment="0" applyProtection="0"/>
    <xf numFmtId="0" fontId="1" fillId="14" borderId="0" applyNumberFormat="0" applyBorder="0" applyAlignment="0" applyProtection="0"/>
    <xf numFmtId="0" fontId="17" fillId="7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44" fillId="6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44" fillId="60" borderId="0" applyNumberFormat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0" borderId="0"/>
    <xf numFmtId="0" fontId="1" fillId="0" borderId="0"/>
    <xf numFmtId="0" fontId="1" fillId="28" borderId="0" applyNumberFormat="0" applyBorder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0" borderId="0"/>
    <xf numFmtId="0" fontId="44" fillId="19" borderId="0" applyNumberFormat="0" applyBorder="0" applyAlignment="0" applyProtection="0"/>
    <xf numFmtId="0" fontId="1" fillId="0" borderId="0"/>
    <xf numFmtId="0" fontId="44" fillId="60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46" fillId="72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53" fillId="73" borderId="0"/>
    <xf numFmtId="0" fontId="1" fillId="0" borderId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44" fillId="19" borderId="0" applyNumberFormat="0" applyBorder="0" applyAlignment="0" applyProtection="0"/>
    <xf numFmtId="0" fontId="44" fillId="19" borderId="0" applyNumberFormat="0" applyBorder="0" applyAlignment="0" applyProtection="0"/>
    <xf numFmtId="0" fontId="44" fillId="19" borderId="0" applyNumberFormat="0" applyBorder="0" applyAlignment="0" applyProtection="0"/>
    <xf numFmtId="0" fontId="44" fillId="19" borderId="0" applyNumberFormat="0" applyBorder="0" applyAlignment="0" applyProtection="0"/>
    <xf numFmtId="0" fontId="1" fillId="28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8" borderId="0" applyNumberFormat="0" applyBorder="0" applyAlignment="0" applyProtection="0"/>
    <xf numFmtId="0" fontId="1" fillId="14" borderId="0" applyNumberFormat="0" applyBorder="0" applyAlignment="0" applyProtection="0"/>
    <xf numFmtId="0" fontId="1" fillId="28" borderId="0" applyNumberFormat="0" applyBorder="0" applyAlignment="0" applyProtection="0"/>
    <xf numFmtId="0" fontId="1" fillId="14" borderId="0" applyNumberFormat="0" applyBorder="0" applyAlignment="0" applyProtection="0"/>
    <xf numFmtId="0" fontId="1" fillId="28" borderId="0" applyNumberFormat="0" applyBorder="0" applyAlignment="0" applyProtection="0"/>
    <xf numFmtId="0" fontId="1" fillId="14" borderId="0" applyNumberFormat="0" applyBorder="0" applyAlignment="0" applyProtection="0"/>
    <xf numFmtId="0" fontId="1" fillId="28" borderId="0" applyNumberFormat="0" applyBorder="0" applyAlignment="0" applyProtection="0"/>
    <xf numFmtId="0" fontId="1" fillId="14" borderId="0" applyNumberFormat="0" applyBorder="0" applyAlignment="0" applyProtection="0"/>
    <xf numFmtId="0" fontId="1" fillId="28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14" borderId="0" applyNumberFormat="0" applyBorder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28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28" borderId="0" applyNumberFormat="0" applyBorder="0" applyAlignment="0" applyProtection="0"/>
    <xf numFmtId="0" fontId="44" fillId="19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44" fillId="19" borderId="0" applyNumberFormat="0" applyBorder="0" applyAlignment="0" applyProtection="0"/>
    <xf numFmtId="0" fontId="44" fillId="19" borderId="0" applyNumberFormat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43" fontId="44" fillId="0" borderId="0" applyFont="0" applyFill="0" applyBorder="0" applyAlignment="0" applyProtection="0"/>
    <xf numFmtId="0" fontId="44" fillId="19" borderId="0" applyNumberFormat="0" applyBorder="0" applyAlignment="0" applyProtection="0"/>
    <xf numFmtId="43" fontId="1" fillId="0" borderId="0" applyFont="0" applyFill="0" applyBorder="0" applyAlignment="0" applyProtection="0"/>
    <xf numFmtId="0" fontId="44" fillId="19" borderId="0" applyNumberFormat="0" applyBorder="0" applyAlignment="0" applyProtection="0"/>
    <xf numFmtId="0" fontId="7" fillId="0" borderId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43" fontId="44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0" fontId="46" fillId="44" borderId="0" applyNumberFormat="0" applyBorder="0" applyAlignment="0" applyProtection="0"/>
    <xf numFmtId="43" fontId="44" fillId="0" borderId="0" applyFont="0" applyFill="0" applyBorder="0" applyAlignment="0" applyProtection="0"/>
    <xf numFmtId="0" fontId="44" fillId="19" borderId="0" applyNumberFormat="0" applyBorder="0" applyAlignment="0" applyProtection="0"/>
    <xf numFmtId="0" fontId="1" fillId="0" borderId="0"/>
    <xf numFmtId="0" fontId="44" fillId="0" borderId="0"/>
    <xf numFmtId="0" fontId="46" fillId="44" borderId="0" applyNumberFormat="0" applyBorder="0" applyAlignment="0" applyProtection="0"/>
    <xf numFmtId="0" fontId="44" fillId="19" borderId="0" applyNumberFormat="0" applyBorder="0" applyAlignment="0" applyProtection="0"/>
    <xf numFmtId="0" fontId="1" fillId="0" borderId="0"/>
    <xf numFmtId="0" fontId="44" fillId="0" borderId="0"/>
    <xf numFmtId="0" fontId="46" fillId="4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35" fillId="0" borderId="0"/>
    <xf numFmtId="0" fontId="46" fillId="44" borderId="0" applyNumberFormat="0" applyBorder="0" applyAlignment="0" applyProtection="0"/>
    <xf numFmtId="0" fontId="1" fillId="14" borderId="0" applyNumberFormat="0" applyBorder="0" applyAlignment="0" applyProtection="0"/>
    <xf numFmtId="0" fontId="48" fillId="0" borderId="0" applyNumberFormat="0" applyFill="0" applyBorder="0" applyAlignment="0" applyProtection="0"/>
    <xf numFmtId="0" fontId="46" fillId="42" borderId="0" applyNumberFormat="0" applyBorder="0" applyAlignment="0" applyProtection="0"/>
    <xf numFmtId="0" fontId="1" fillId="14" borderId="0" applyNumberFormat="0" applyBorder="0" applyAlignment="0" applyProtection="0"/>
    <xf numFmtId="0" fontId="55" fillId="0" borderId="0" applyNumberFormat="0" applyFill="0" applyBorder="0" applyAlignment="0" applyProtection="0"/>
    <xf numFmtId="0" fontId="53" fillId="42" borderId="0"/>
    <xf numFmtId="0" fontId="1" fillId="14" borderId="0" applyNumberFormat="0" applyBorder="0" applyAlignment="0" applyProtection="0"/>
    <xf numFmtId="0" fontId="46" fillId="4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46" fillId="42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53" fillId="42" borderId="0"/>
    <xf numFmtId="0" fontId="46" fillId="4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46" fillId="42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53" fillId="42" borderId="0"/>
    <xf numFmtId="0" fontId="1" fillId="0" borderId="0"/>
    <xf numFmtId="0" fontId="1" fillId="14" borderId="0" applyNumberFormat="0" applyBorder="0" applyAlignment="0" applyProtection="0"/>
    <xf numFmtId="0" fontId="46" fillId="44" borderId="0" applyNumberFormat="0" applyBorder="0" applyAlignment="0" applyProtection="0"/>
    <xf numFmtId="0" fontId="1" fillId="14" borderId="0" applyNumberFormat="0" applyBorder="0" applyAlignment="0" applyProtection="0"/>
    <xf numFmtId="0" fontId="7" fillId="0" borderId="0"/>
    <xf numFmtId="0" fontId="46" fillId="42" borderId="0" applyNumberFormat="0" applyBorder="0" applyAlignment="0" applyProtection="0"/>
    <xf numFmtId="0" fontId="1" fillId="14" borderId="0" applyNumberFormat="0" applyBorder="0" applyAlignment="0" applyProtection="0"/>
    <xf numFmtId="0" fontId="54" fillId="0" borderId="0"/>
    <xf numFmtId="0" fontId="53" fillId="42" borderId="0"/>
    <xf numFmtId="0" fontId="1" fillId="14" borderId="0" applyNumberFormat="0" applyBorder="0" applyAlignment="0" applyProtection="0"/>
    <xf numFmtId="0" fontId="46" fillId="4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46" fillId="42" borderId="0" applyNumberFormat="0" applyBorder="0" applyAlignment="0" applyProtection="0"/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53" fillId="42" borderId="0"/>
    <xf numFmtId="0" fontId="1" fillId="14" borderId="0" applyNumberFormat="0" applyBorder="0" applyAlignment="0" applyProtection="0"/>
    <xf numFmtId="0" fontId="46" fillId="44" borderId="0" applyNumberFormat="0" applyBorder="0" applyAlignment="0" applyProtection="0"/>
    <xf numFmtId="43" fontId="44" fillId="0" borderId="0" applyFont="0" applyFill="0" applyBorder="0" applyAlignment="0" applyProtection="0"/>
    <xf numFmtId="0" fontId="44" fillId="19" borderId="0" applyNumberFormat="0" applyBorder="0" applyAlignment="0" applyProtection="0"/>
    <xf numFmtId="0" fontId="46" fillId="44" borderId="0" applyNumberFormat="0" applyBorder="0" applyAlignment="0" applyProtection="0"/>
    <xf numFmtId="0" fontId="44" fillId="19" borderId="0" applyNumberFormat="0" applyBorder="0" applyAlignment="0" applyProtection="0"/>
    <xf numFmtId="0" fontId="53" fillId="42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2" fillId="0" borderId="0">
      <alignment vertical="top"/>
    </xf>
    <xf numFmtId="0" fontId="12" fillId="0" borderId="0">
      <alignment vertical="top"/>
    </xf>
    <xf numFmtId="0" fontId="17" fillId="102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2" fillId="0" borderId="0">
      <alignment vertical="top"/>
    </xf>
    <xf numFmtId="0" fontId="12" fillId="0" borderId="0">
      <alignment vertical="top"/>
    </xf>
    <xf numFmtId="0" fontId="17" fillId="102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0" fontId="12" fillId="0" borderId="0">
      <alignment vertical="top"/>
    </xf>
    <xf numFmtId="0" fontId="12" fillId="0" borderId="0">
      <alignment vertical="top"/>
    </xf>
    <xf numFmtId="172" fontId="44" fillId="0" borderId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46" fillId="44" borderId="0" applyNumberFormat="0" applyBorder="0" applyAlignment="0" applyProtection="0"/>
    <xf numFmtId="43" fontId="1" fillId="0" borderId="0" applyFont="0" applyFill="0" applyBorder="0" applyAlignment="0" applyProtection="0"/>
    <xf numFmtId="0" fontId="44" fillId="19" borderId="0" applyNumberFormat="0" applyBorder="0" applyAlignment="0" applyProtection="0"/>
    <xf numFmtId="0" fontId="46" fillId="42" borderId="0" applyNumberFormat="0" applyBorder="0" applyAlignment="0" applyProtection="0"/>
    <xf numFmtId="43" fontId="1" fillId="0" borderId="0" applyFont="0" applyFill="0" applyBorder="0" applyAlignment="0" applyProtection="0"/>
    <xf numFmtId="0" fontId="44" fillId="19" borderId="0" applyNumberFormat="0" applyBorder="0" applyAlignment="0" applyProtection="0"/>
    <xf numFmtId="0" fontId="53" fillId="42" borderId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46" fillId="34" borderId="0" applyNumberFormat="0" applyBorder="0" applyAlignment="0" applyProtection="0"/>
    <xf numFmtId="43" fontId="1" fillId="0" borderId="0" applyFont="0" applyFill="0" applyBorder="0" applyAlignment="0" applyProtection="0"/>
    <xf numFmtId="0" fontId="44" fillId="19" borderId="0" applyNumberFormat="0" applyBorder="0" applyAlignment="0" applyProtection="0"/>
    <xf numFmtId="0" fontId="44" fillId="0" borderId="0">
      <alignment vertical="center"/>
    </xf>
    <xf numFmtId="0" fontId="44" fillId="19" borderId="0" applyNumberFormat="0" applyBorder="0" applyAlignment="0" applyProtection="0"/>
    <xf numFmtId="0" fontId="44" fillId="0" borderId="0">
      <alignment vertical="center"/>
    </xf>
    <xf numFmtId="0" fontId="1" fillId="37" borderId="0" applyNumberFormat="0" applyBorder="0" applyAlignment="0" applyProtection="0"/>
    <xf numFmtId="0" fontId="1" fillId="14" borderId="0" applyNumberFormat="0" applyBorder="0" applyAlignment="0" applyProtection="0"/>
    <xf numFmtId="0" fontId="47" fillId="20" borderId="22" applyNumberFormat="0" applyAlignment="0" applyProtection="0"/>
    <xf numFmtId="0" fontId="1" fillId="37" borderId="0" applyNumberFormat="0" applyBorder="0" applyAlignment="0" applyProtection="0"/>
    <xf numFmtId="0" fontId="1" fillId="14" borderId="0" applyNumberFormat="0" applyBorder="0" applyAlignment="0" applyProtection="0"/>
    <xf numFmtId="0" fontId="53" fillId="51" borderId="0"/>
    <xf numFmtId="0" fontId="1" fillId="28" borderId="0" applyNumberFormat="0" applyBorder="0" applyAlignment="0" applyProtection="0"/>
    <xf numFmtId="0" fontId="12" fillId="0" borderId="0">
      <alignment vertical="top"/>
    </xf>
    <xf numFmtId="0" fontId="46" fillId="34" borderId="0" applyNumberFormat="0" applyBorder="0" applyAlignment="0" applyProtection="0"/>
    <xf numFmtId="0" fontId="44" fillId="19" borderId="0" applyNumberFormat="0" applyBorder="0" applyAlignment="0" applyProtection="0"/>
    <xf numFmtId="0" fontId="46" fillId="51" borderId="0" applyNumberFormat="0" applyBorder="0" applyAlignment="0" applyProtection="0"/>
    <xf numFmtId="0" fontId="44" fillId="19" borderId="0" applyNumberFormat="0" applyBorder="0" applyAlignment="0" applyProtection="0"/>
    <xf numFmtId="0" fontId="1" fillId="37" borderId="0" applyNumberFormat="0" applyBorder="0" applyAlignment="0" applyProtection="0"/>
    <xf numFmtId="0" fontId="1" fillId="14" borderId="0" applyNumberFormat="0" applyBorder="0" applyAlignment="0" applyProtection="0"/>
    <xf numFmtId="0" fontId="1" fillId="37" borderId="0" applyNumberFormat="0" applyBorder="0" applyAlignment="0" applyProtection="0"/>
    <xf numFmtId="0" fontId="1" fillId="14" borderId="0" applyNumberFormat="0" applyBorder="0" applyAlignment="0" applyProtection="0"/>
    <xf numFmtId="0" fontId="53" fillId="51" borderId="0"/>
    <xf numFmtId="0" fontId="37" fillId="60" borderId="0"/>
    <xf numFmtId="0" fontId="12" fillId="0" borderId="0">
      <alignment vertical="top"/>
    </xf>
    <xf numFmtId="0" fontId="46" fillId="34" borderId="0" applyNumberFormat="0" applyBorder="0" applyAlignment="0" applyProtection="0"/>
    <xf numFmtId="0" fontId="44" fillId="19" borderId="0" applyNumberFormat="0" applyBorder="0" applyAlignment="0" applyProtection="0"/>
    <xf numFmtId="0" fontId="46" fillId="51" borderId="0" applyNumberFormat="0" applyBorder="0" applyAlignment="0" applyProtection="0"/>
    <xf numFmtId="0" fontId="1" fillId="27" borderId="0" applyNumberFormat="0" applyBorder="0" applyAlignment="0" applyProtection="0"/>
    <xf numFmtId="0" fontId="1" fillId="14" borderId="0" applyNumberFormat="0" applyBorder="0" applyAlignment="0" applyProtection="0"/>
    <xf numFmtId="0" fontId="53" fillId="51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44" fillId="19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44" fillId="19" borderId="0" applyNumberFormat="0" applyBorder="0" applyAlignment="0" applyProtection="0"/>
    <xf numFmtId="43" fontId="44" fillId="0" borderId="0" applyFont="0" applyFill="0" applyBorder="0" applyAlignment="0" applyProtection="0"/>
    <xf numFmtId="0" fontId="44" fillId="19" borderId="0" applyNumberFormat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43" fontId="44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43" fontId="44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175" fontId="7" fillId="0" borderId="0" applyFont="0" applyFill="0" applyBorder="0" applyAlignment="0" applyProtection="0"/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27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44" fillId="19" borderId="0" applyNumberFormat="0" applyBorder="0" applyAlignment="0" applyProtection="0"/>
    <xf numFmtId="0" fontId="44" fillId="19" borderId="0" applyNumberFormat="0" applyBorder="0" applyAlignment="0" applyProtection="0"/>
    <xf numFmtId="0" fontId="1" fillId="14" borderId="0" applyNumberFormat="0" applyBorder="0" applyAlignment="0" applyProtection="0"/>
    <xf numFmtId="0" fontId="1" fillId="2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2" fillId="0" borderId="0">
      <alignment vertical="top"/>
    </xf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2" fillId="0" borderId="0">
      <alignment vertical="top"/>
    </xf>
    <xf numFmtId="0" fontId="1" fillId="0" borderId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0" fontId="12" fillId="0" borderId="0">
      <alignment vertical="top"/>
    </xf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43" fontId="44" fillId="0" borderId="0" applyFont="0" applyFill="0" applyBorder="0" applyAlignment="0" applyProtection="0"/>
    <xf numFmtId="0" fontId="44" fillId="2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43" fontId="44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0" fontId="44" fillId="21" borderId="28" applyNumberFormat="0" applyFont="0" applyAlignment="0" applyProtection="0"/>
    <xf numFmtId="0" fontId="1" fillId="14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0" fontId="44" fillId="21" borderId="28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0" fontId="44" fillId="21" borderId="28" applyNumberFormat="0" applyFont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0" fontId="44" fillId="2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44" fillId="28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28" borderId="0" applyNumberFormat="0" applyBorder="0" applyAlignment="0" applyProtection="0"/>
    <xf numFmtId="43" fontId="1" fillId="0" borderId="0" applyFont="0" applyFill="0" applyBorder="0" applyAlignment="0" applyProtection="0"/>
    <xf numFmtId="0" fontId="44" fillId="28" borderId="0" applyNumberFormat="0" applyBorder="0" applyAlignment="0" applyProtection="0"/>
    <xf numFmtId="43" fontId="1" fillId="0" borderId="0" applyFont="0" applyFill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0" fontId="1" fillId="28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60" fillId="0" borderId="30" applyNumberFormat="0" applyFill="0" applyAlignment="0" applyProtection="0"/>
    <xf numFmtId="0" fontId="1" fillId="27" borderId="0" applyNumberFormat="0" applyBorder="0" applyAlignment="0" applyProtection="0"/>
    <xf numFmtId="0" fontId="60" fillId="0" borderId="30" applyNumberFormat="0" applyFill="0" applyAlignment="0" applyProtection="0"/>
    <xf numFmtId="0" fontId="1" fillId="27" borderId="0" applyNumberFormat="0" applyBorder="0" applyAlignment="0" applyProtection="0"/>
    <xf numFmtId="0" fontId="60" fillId="0" borderId="30" applyNumberFormat="0" applyFill="0" applyAlignment="0" applyProtection="0"/>
    <xf numFmtId="0" fontId="1" fillId="27" borderId="0" applyNumberFormat="0" applyBorder="0" applyAlignment="0" applyProtection="0"/>
    <xf numFmtId="0" fontId="60" fillId="0" borderId="30" applyNumberFormat="0" applyFill="0" applyAlignment="0" applyProtection="0"/>
    <xf numFmtId="0" fontId="1" fillId="27" borderId="0" applyNumberFormat="0" applyBorder="0" applyAlignment="0" applyProtection="0"/>
    <xf numFmtId="0" fontId="66" fillId="0" borderId="30"/>
    <xf numFmtId="0" fontId="1" fillId="27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35" fillId="0" borderId="0">
      <alignment vertical="top"/>
    </xf>
    <xf numFmtId="0" fontId="1" fillId="27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35" fillId="0" borderId="0">
      <alignment vertical="top"/>
    </xf>
    <xf numFmtId="0" fontId="1" fillId="27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44" fillId="50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5" fillId="0" borderId="0">
      <alignment vertical="top"/>
    </xf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46" fillId="67" borderId="0" applyNumberFormat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53" fillId="67" borderId="0"/>
    <xf numFmtId="0" fontId="7" fillId="0" borderId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7" borderId="0" applyNumberFormat="0" applyBorder="0" applyAlignment="0" applyProtection="0"/>
    <xf numFmtId="0" fontId="1" fillId="27" borderId="0" applyNumberFormat="0" applyBorder="0" applyAlignment="0" applyProtection="0"/>
    <xf numFmtId="0" fontId="1" fillId="37" borderId="0" applyNumberFormat="0" applyBorder="0" applyAlignment="0" applyProtection="0"/>
    <xf numFmtId="0" fontId="1" fillId="27" borderId="0" applyNumberFormat="0" applyBorder="0" applyAlignment="0" applyProtection="0"/>
    <xf numFmtId="0" fontId="1" fillId="37" borderId="0" applyNumberFormat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0" fontId="1" fillId="27" borderId="0" applyNumberFormat="0" applyBorder="0" applyAlignment="0" applyProtection="0"/>
    <xf numFmtId="43" fontId="44" fillId="0" borderId="0" applyFont="0" applyFill="0" applyBorder="0" applyAlignment="0" applyProtection="0"/>
    <xf numFmtId="0" fontId="1" fillId="37" borderId="0" applyNumberFormat="0" applyBorder="0" applyAlignment="0" applyProtection="0"/>
    <xf numFmtId="0" fontId="1" fillId="27" borderId="0" applyNumberFormat="0" applyBorder="0" applyAlignment="0" applyProtection="0"/>
    <xf numFmtId="0" fontId="1" fillId="37" borderId="0" applyNumberFormat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2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35" fillId="0" borderId="0">
      <alignment vertical="top"/>
    </xf>
    <xf numFmtId="0" fontId="1" fillId="27" borderId="0" applyNumberFormat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" borderId="0" applyNumberFormat="0" applyBorder="0" applyAlignment="0" applyProtection="0"/>
    <xf numFmtId="0" fontId="1" fillId="27" borderId="0" applyNumberFormat="0" applyBorder="0" applyAlignment="0" applyProtection="0"/>
    <xf numFmtId="0" fontId="1" fillId="2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27" borderId="0" applyNumberFormat="0" applyBorder="0" applyAlignment="0" applyProtection="0"/>
    <xf numFmtId="0" fontId="1" fillId="2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0" fontId="1" fillId="27" borderId="0" applyNumberFormat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0" fontId="1" fillId="27" borderId="0" applyNumberFormat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46" fillId="72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7" fillId="17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7" fillId="81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64" fillId="0" borderId="32" applyNumberFormat="0" applyFill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43" fontId="44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35" fillId="0" borderId="0">
      <alignment vertical="top"/>
    </xf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70" fillId="69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70" fillId="69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70" fillId="69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0" fontId="1" fillId="27" borderId="0" applyNumberFormat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0" fontId="1" fillId="27" borderId="0" applyNumberFormat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7" borderId="0" applyNumberFormat="0" applyBorder="0" applyAlignment="0" applyProtection="0"/>
    <xf numFmtId="173" fontId="1" fillId="0" borderId="0" applyFont="0" applyFill="0" applyBorder="0" applyAlignment="0" applyProtection="0"/>
    <xf numFmtId="0" fontId="1" fillId="27" borderId="0" applyNumberFormat="0" applyBorder="0" applyAlignment="0" applyProtection="0"/>
    <xf numFmtId="17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17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17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17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46" fillId="73" borderId="0" applyNumberFormat="0" applyBorder="0" applyAlignment="0" applyProtection="0"/>
    <xf numFmtId="0" fontId="1" fillId="27" borderId="0" applyNumberFormat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46" fillId="72" borderId="0" applyNumberFormat="0" applyBorder="0" applyAlignment="0" applyProtection="0"/>
    <xf numFmtId="0" fontId="1" fillId="27" borderId="0" applyNumberFormat="0" applyBorder="0" applyAlignment="0" applyProtection="0"/>
    <xf numFmtId="173" fontId="1" fillId="0" borderId="0" applyFont="0" applyFill="0" applyBorder="0" applyAlignment="0" applyProtection="0"/>
    <xf numFmtId="0" fontId="1" fillId="27" borderId="0" applyNumberFormat="0" applyBorder="0" applyAlignment="0" applyProtection="0"/>
    <xf numFmtId="17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35" fillId="0" borderId="0">
      <alignment vertical="top"/>
    </xf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73" fontId="44" fillId="0" borderId="0" applyFont="0" applyFill="0" applyBorder="0" applyAlignment="0" applyProtection="0"/>
    <xf numFmtId="0" fontId="1" fillId="0" borderId="0"/>
    <xf numFmtId="0" fontId="46" fillId="72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46" fillId="72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2" fillId="0" borderId="0">
      <alignment vertical="top"/>
    </xf>
    <xf numFmtId="0" fontId="1" fillId="0" borderId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77" fontId="7" fillId="0" borderId="0" applyFont="0" applyFill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43" fontId="44" fillId="0" borderId="0" applyFont="0" applyFill="0" applyBorder="0" applyAlignment="0" applyProtection="0"/>
    <xf numFmtId="0" fontId="1" fillId="27" borderId="0" applyNumberFormat="0" applyBorder="0" applyAlignment="0" applyProtection="0"/>
    <xf numFmtId="43" fontId="44" fillId="0" borderId="0" applyFont="0" applyFill="0" applyBorder="0" applyAlignment="0" applyProtection="0"/>
    <xf numFmtId="0" fontId="1" fillId="27" borderId="0" applyNumberFormat="0" applyBorder="0" applyAlignment="0" applyProtection="0"/>
    <xf numFmtId="43" fontId="44" fillId="0" borderId="0" applyFont="0" applyFill="0" applyBorder="0" applyAlignment="0" applyProtection="0"/>
    <xf numFmtId="177" fontId="7" fillId="0" borderId="0" applyFont="0" applyFill="0" applyBorder="0" applyAlignment="0" applyProtection="0"/>
    <xf numFmtId="0" fontId="1" fillId="27" borderId="0" applyNumberFormat="0" applyBorder="0" applyAlignment="0" applyProtection="0"/>
    <xf numFmtId="43" fontId="7" fillId="0" borderId="0" applyFont="0" applyFill="0" applyBorder="0" applyAlignment="0" applyProtection="0"/>
    <xf numFmtId="0" fontId="1" fillId="27" borderId="0" applyNumberFormat="0" applyBorder="0" applyAlignment="0" applyProtection="0"/>
    <xf numFmtId="177" fontId="7" fillId="0" borderId="0" applyFont="0" applyFill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7" fillId="17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53" fillId="78" borderId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35" fillId="0" borderId="0">
      <alignment vertical="top"/>
    </xf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35" fillId="0" borderId="0">
      <alignment vertical="top"/>
    </xf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7" borderId="0" applyNumberFormat="0" applyBorder="0" applyAlignment="0" applyProtection="0"/>
    <xf numFmtId="43" fontId="44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46" fillId="66" borderId="0" applyNumberFormat="0" applyBorder="0" applyAlignment="0" applyProtection="0"/>
    <xf numFmtId="43" fontId="1" fillId="0" borderId="0" applyFont="0" applyFill="0" applyBorder="0" applyAlignment="0" applyProtection="0"/>
    <xf numFmtId="0" fontId="64" fillId="0" borderId="36" applyNumberFormat="0" applyFill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64" fillId="0" borderId="36" applyNumberFormat="0" applyFill="0" applyAlignment="0" applyProtection="0"/>
    <xf numFmtId="0" fontId="1" fillId="0" borderId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64" fillId="0" borderId="36" applyNumberFormat="0" applyFill="0" applyAlignment="0" applyProtection="0"/>
    <xf numFmtId="0" fontId="35" fillId="0" borderId="0">
      <alignment vertical="top"/>
    </xf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35" fillId="0" borderId="0">
      <alignment vertical="top"/>
    </xf>
    <xf numFmtId="0" fontId="35" fillId="0" borderId="0">
      <alignment vertical="top"/>
    </xf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2" fillId="0" borderId="0">
      <alignment vertical="top"/>
    </xf>
    <xf numFmtId="0" fontId="1" fillId="0" borderId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64" fillId="0" borderId="32" applyNumberFormat="0" applyFill="0" applyAlignment="0" applyProtection="0"/>
    <xf numFmtId="0" fontId="1" fillId="27" borderId="0" applyNumberFormat="0" applyBorder="0" applyAlignment="0" applyProtection="0"/>
    <xf numFmtId="43" fontId="44" fillId="0" borderId="0" applyFont="0" applyFill="0" applyBorder="0" applyAlignment="0" applyProtection="0"/>
    <xf numFmtId="0" fontId="64" fillId="0" borderId="36" applyNumberFormat="0" applyFill="0" applyAlignment="0" applyProtection="0"/>
    <xf numFmtId="0" fontId="1" fillId="0" borderId="0"/>
    <xf numFmtId="0" fontId="1" fillId="27" borderId="0" applyNumberFormat="0" applyBorder="0" applyAlignment="0" applyProtection="0"/>
    <xf numFmtId="0" fontId="64" fillId="0" borderId="36" applyNumberFormat="0" applyFill="0" applyAlignment="0" applyProtection="0"/>
    <xf numFmtId="0" fontId="1" fillId="0" borderId="0"/>
    <xf numFmtId="0" fontId="1" fillId="27" borderId="0" applyNumberFormat="0" applyBorder="0" applyAlignment="0" applyProtection="0"/>
    <xf numFmtId="0" fontId="35" fillId="0" borderId="0">
      <alignment vertical="top"/>
    </xf>
    <xf numFmtId="0" fontId="1" fillId="0" borderId="0"/>
    <xf numFmtId="0" fontId="1" fillId="27" borderId="0" applyNumberFormat="0" applyBorder="0" applyAlignment="0" applyProtection="0"/>
    <xf numFmtId="0" fontId="12" fillId="0" borderId="0">
      <alignment vertical="top"/>
    </xf>
    <xf numFmtId="0" fontId="1" fillId="0" borderId="0"/>
    <xf numFmtId="0" fontId="1" fillId="27" borderId="0" applyNumberFormat="0" applyBorder="0" applyAlignment="0" applyProtection="0"/>
    <xf numFmtId="0" fontId="24" fillId="65" borderId="0" applyNumberFormat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64" fillId="0" borderId="36" applyNumberFormat="0" applyFill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64" fillId="0" borderId="36" applyNumberFormat="0" applyFill="0" applyAlignment="0" applyProtection="0"/>
    <xf numFmtId="0" fontId="1" fillId="0" borderId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35" fillId="0" borderId="0">
      <alignment vertical="top"/>
    </xf>
    <xf numFmtId="0" fontId="35" fillId="0" borderId="0">
      <alignment vertical="top"/>
    </xf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2" fillId="0" borderId="0">
      <alignment vertical="top"/>
    </xf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35" fillId="0" borderId="0">
      <alignment vertical="top"/>
    </xf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43" fontId="44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7" borderId="0" applyNumberFormat="0" applyBorder="0" applyAlignment="0" applyProtection="0"/>
    <xf numFmtId="173" fontId="1" fillId="0" borderId="0" applyFont="0" applyFill="0" applyBorder="0" applyAlignment="0" applyProtection="0"/>
    <xf numFmtId="0" fontId="1" fillId="27" borderId="0" applyNumberFormat="0" applyBorder="0" applyAlignment="0" applyProtection="0"/>
    <xf numFmtId="173" fontId="1" fillId="0" borderId="0" applyFont="0" applyFill="0" applyBorder="0" applyAlignment="0" applyProtection="0"/>
    <xf numFmtId="0" fontId="1" fillId="27" borderId="0" applyNumberFormat="0" applyBorder="0" applyAlignment="0" applyProtection="0"/>
    <xf numFmtId="173" fontId="1" fillId="0" borderId="0" applyFont="0" applyFill="0" applyBorder="0" applyAlignment="0" applyProtection="0"/>
    <xf numFmtId="0" fontId="1" fillId="27" borderId="0" applyNumberFormat="0" applyBorder="0" applyAlignment="0" applyProtection="0"/>
    <xf numFmtId="173" fontId="1" fillId="0" borderId="0" applyFont="0" applyFill="0" applyBorder="0" applyAlignment="0" applyProtection="0"/>
    <xf numFmtId="0" fontId="1" fillId="27" borderId="0" applyNumberFormat="0" applyBorder="0" applyAlignment="0" applyProtection="0"/>
    <xf numFmtId="17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17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35" fillId="0" borderId="0">
      <alignment vertical="top"/>
    </xf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51" fillId="28" borderId="26" applyNumberFormat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173" fontId="44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35" fillId="0" borderId="0">
      <alignment vertical="top"/>
    </xf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177" fontId="7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9" fontId="1" fillId="0" borderId="0" applyFont="0" applyFill="0" applyBorder="0" applyAlignment="0" applyProtection="0"/>
    <xf numFmtId="0" fontId="1" fillId="27" borderId="0" applyNumberFormat="0" applyBorder="0" applyAlignment="0" applyProtection="0"/>
    <xf numFmtId="9" fontId="1" fillId="0" borderId="0" applyFont="0" applyFill="0" applyBorder="0" applyAlignment="0" applyProtection="0"/>
    <xf numFmtId="0" fontId="1" fillId="27" borderId="0" applyNumberFormat="0" applyBorder="0" applyAlignment="0" applyProtection="0"/>
    <xf numFmtId="9" fontId="1" fillId="0" borderId="0" applyFont="0" applyFill="0" applyBorder="0" applyAlignment="0" applyProtection="0"/>
    <xf numFmtId="0" fontId="1" fillId="27" borderId="0" applyNumberFormat="0" applyBorder="0" applyAlignment="0" applyProtection="0"/>
    <xf numFmtId="9" fontId="1" fillId="0" borderId="0" applyFont="0" applyFill="0" applyBorder="0" applyAlignment="0" applyProtection="0"/>
    <xf numFmtId="0" fontId="1" fillId="27" borderId="0" applyNumberFormat="0" applyBorder="0" applyAlignment="0" applyProtection="0"/>
    <xf numFmtId="9" fontId="1" fillId="0" borderId="0" applyFont="0" applyFill="0" applyBorder="0" applyAlignment="0" applyProtection="0"/>
    <xf numFmtId="0" fontId="1" fillId="27" borderId="0" applyNumberFormat="0" applyBorder="0" applyAlignment="0" applyProtection="0"/>
    <xf numFmtId="9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43" fontId="44" fillId="0" borderId="0" applyFont="0" applyFill="0" applyBorder="0" applyAlignment="0" applyProtection="0"/>
    <xf numFmtId="177" fontId="7" fillId="0" borderId="0" applyFont="0" applyFill="0" applyBorder="0" applyAlignment="0" applyProtection="0"/>
    <xf numFmtId="0" fontId="1" fillId="27" borderId="0" applyNumberFormat="0" applyBorder="0" applyAlignment="0" applyProtection="0"/>
    <xf numFmtId="173" fontId="1" fillId="0" borderId="0" applyFont="0" applyFill="0" applyBorder="0" applyAlignment="0" applyProtection="0"/>
    <xf numFmtId="177" fontId="7" fillId="0" borderId="0" applyFont="0" applyFill="0" applyBorder="0" applyAlignment="0" applyProtection="0"/>
    <xf numFmtId="0" fontId="1" fillId="27" borderId="0" applyNumberFormat="0" applyBorder="0" applyAlignment="0" applyProtection="0"/>
    <xf numFmtId="173" fontId="1" fillId="0" borderId="0" applyFont="0" applyFill="0" applyBorder="0" applyAlignment="0" applyProtection="0"/>
    <xf numFmtId="177" fontId="7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177" fontId="7" fillId="0" borderId="0" applyFont="0" applyFill="0" applyBorder="0" applyAlignment="0" applyProtection="0"/>
    <xf numFmtId="0" fontId="1" fillId="27" borderId="0" applyNumberFormat="0" applyBorder="0" applyAlignment="0" applyProtection="0"/>
    <xf numFmtId="177" fontId="7" fillId="0" borderId="0" applyFont="0" applyFill="0" applyBorder="0" applyAlignment="0" applyProtection="0"/>
    <xf numFmtId="0" fontId="1" fillId="27" borderId="0" applyNumberFormat="0" applyBorder="0" applyAlignment="0" applyProtection="0"/>
    <xf numFmtId="177" fontId="7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4" fillId="50" borderId="0" applyNumberFormat="0" applyBorder="0" applyAlignment="0" applyProtection="0"/>
    <xf numFmtId="0" fontId="1" fillId="27" borderId="0" applyNumberFormat="0" applyBorder="0" applyAlignment="0" applyProtection="0"/>
    <xf numFmtId="43" fontId="44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35" fillId="0" borderId="0">
      <alignment vertical="top"/>
    </xf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5" fillId="0" borderId="0">
      <alignment vertical="top"/>
    </xf>
    <xf numFmtId="0" fontId="1" fillId="27" borderId="0" applyNumberFormat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44" fillId="16" borderId="0" applyNumberFormat="0" applyBorder="0" applyAlignment="0" applyProtection="0"/>
    <xf numFmtId="0" fontId="44" fillId="50" borderId="0" applyNumberFormat="0" applyBorder="0" applyAlignment="0" applyProtection="0"/>
    <xf numFmtId="0" fontId="1" fillId="27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27" borderId="0" applyNumberFormat="0" applyBorder="0" applyAlignment="0" applyProtection="0"/>
    <xf numFmtId="0" fontId="35" fillId="0" borderId="0">
      <alignment vertical="top"/>
    </xf>
    <xf numFmtId="0" fontId="1" fillId="27" borderId="0" applyNumberFormat="0" applyBorder="0" applyAlignment="0" applyProtection="0"/>
    <xf numFmtId="0" fontId="12" fillId="0" borderId="0">
      <alignment vertical="top"/>
    </xf>
    <xf numFmtId="0" fontId="1" fillId="27" borderId="0" applyNumberFormat="0" applyBorder="0" applyAlignment="0" applyProtection="0"/>
    <xf numFmtId="0" fontId="64" fillId="20" borderId="20" applyNumberFormat="0" applyAlignment="0" applyProtection="0"/>
    <xf numFmtId="0" fontId="1" fillId="27" borderId="0" applyNumberFormat="0" applyBorder="0" applyAlignment="0" applyProtection="0"/>
    <xf numFmtId="0" fontId="12" fillId="0" borderId="0">
      <alignment vertical="top"/>
    </xf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77" fontId="7" fillId="0" borderId="0" applyFont="0" applyFill="0" applyBorder="0" applyAlignment="0" applyProtection="0"/>
    <xf numFmtId="0" fontId="1" fillId="27" borderId="0" applyNumberFormat="0" applyBorder="0" applyAlignment="0" applyProtection="0"/>
    <xf numFmtId="0" fontId="112" fillId="0" borderId="13" applyNumberFormat="0" applyFill="0" applyAlignment="0" applyProtection="0"/>
    <xf numFmtId="177" fontId="7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77" fontId="7" fillId="0" borderId="0" applyFont="0" applyFill="0" applyBorder="0" applyAlignment="0" applyProtection="0"/>
    <xf numFmtId="0" fontId="1" fillId="27" borderId="0" applyNumberFormat="0" applyBorder="0" applyAlignment="0" applyProtection="0"/>
    <xf numFmtId="173" fontId="1" fillId="0" borderId="0" applyFont="0" applyFill="0" applyBorder="0" applyAlignment="0" applyProtection="0"/>
    <xf numFmtId="177" fontId="7" fillId="0" borderId="0" applyFont="0" applyFill="0" applyBorder="0" applyAlignment="0" applyProtection="0"/>
    <xf numFmtId="0" fontId="1" fillId="27" borderId="0" applyNumberFormat="0" applyBorder="0" applyAlignment="0" applyProtection="0"/>
    <xf numFmtId="173" fontId="1" fillId="0" borderId="0" applyFont="0" applyFill="0" applyBorder="0" applyAlignment="0" applyProtection="0"/>
    <xf numFmtId="177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44" fillId="16" borderId="0" applyNumberFormat="0" applyBorder="0" applyAlignment="0" applyProtection="0"/>
    <xf numFmtId="0" fontId="44" fillId="16" borderId="0" applyNumberFormat="0" applyBorder="0" applyAlignment="0" applyProtection="0"/>
    <xf numFmtId="0" fontId="44" fillId="16" borderId="0" applyNumberFormat="0" applyBorder="0" applyAlignment="0" applyProtection="0"/>
    <xf numFmtId="0" fontId="1" fillId="0" borderId="0"/>
    <xf numFmtId="0" fontId="44" fillId="16" borderId="0" applyNumberFormat="0" applyBorder="0" applyAlignment="0" applyProtection="0"/>
    <xf numFmtId="0" fontId="44" fillId="16" borderId="0" applyNumberFormat="0" applyBorder="0" applyAlignment="0" applyProtection="0"/>
    <xf numFmtId="0" fontId="44" fillId="16" borderId="0" applyNumberFormat="0" applyBorder="0" applyAlignment="0" applyProtection="0"/>
    <xf numFmtId="0" fontId="44" fillId="16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47" fillId="28" borderId="22" applyNumberFormat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44" fillId="16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44" fillId="16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44" fillId="16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43" fontId="44" fillId="0" borderId="0" applyFont="0" applyFill="0" applyBorder="0" applyAlignment="0" applyProtection="0"/>
    <xf numFmtId="0" fontId="1" fillId="27" borderId="0" applyNumberFormat="0" applyBorder="0" applyAlignment="0" applyProtection="0"/>
    <xf numFmtId="0" fontId="44" fillId="49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44" fillId="49" borderId="0" applyNumberFormat="0" applyBorder="0" applyAlignment="0" applyProtection="0"/>
    <xf numFmtId="0" fontId="1" fillId="2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37" borderId="0" applyNumberFormat="0" applyBorder="0" applyAlignment="0" applyProtection="0"/>
    <xf numFmtId="0" fontId="1" fillId="2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7" borderId="0" applyNumberFormat="0" applyBorder="0" applyAlignment="0" applyProtection="0"/>
    <xf numFmtId="0" fontId="1" fillId="2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44" fillId="16" borderId="0" applyNumberFormat="0" applyBorder="0" applyAlignment="0" applyProtection="0"/>
    <xf numFmtId="0" fontId="1" fillId="27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44" fillId="16" borderId="0" applyNumberFormat="0" applyBorder="0" applyAlignment="0" applyProtection="0"/>
    <xf numFmtId="0" fontId="44" fillId="16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46" fillId="62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43" fontId="44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27" borderId="0" applyNumberFormat="0" applyBorder="0" applyAlignment="0" applyProtection="0"/>
    <xf numFmtId="43" fontId="44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46" fillId="62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43" fontId="44" fillId="0" borderId="0" applyFont="0" applyFill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46" fillId="62" borderId="0" applyNumberFormat="0" applyBorder="0" applyAlignment="0" applyProtection="0"/>
    <xf numFmtId="0" fontId="1" fillId="27" borderId="0" applyNumberFormat="0" applyBorder="0" applyAlignment="0" applyProtection="0"/>
    <xf numFmtId="43" fontId="44" fillId="0" borderId="0" applyFont="0" applyFill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46" fillId="67" borderId="0" applyNumberFormat="0" applyBorder="0" applyAlignment="0" applyProtection="0"/>
    <xf numFmtId="0" fontId="1" fillId="27" borderId="0" applyNumberFormat="0" applyBorder="0" applyAlignment="0" applyProtection="0"/>
    <xf numFmtId="0" fontId="113" fillId="107" borderId="0"/>
    <xf numFmtId="0" fontId="1" fillId="27" borderId="0" applyNumberFormat="0" applyBorder="0" applyAlignment="0" applyProtection="0"/>
    <xf numFmtId="43" fontId="44" fillId="0" borderId="0" applyFont="0" applyFill="0" applyBorder="0" applyAlignment="0" applyProtection="0"/>
    <xf numFmtId="0" fontId="1" fillId="27" borderId="0" applyNumberFormat="0" applyBorder="0" applyAlignment="0" applyProtection="0"/>
    <xf numFmtId="43" fontId="44" fillId="0" borderId="0" applyFont="0" applyFill="0" applyBorder="0" applyAlignment="0" applyProtection="0"/>
    <xf numFmtId="0" fontId="46" fillId="6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43" fontId="44" fillId="0" borderId="0" applyFont="0" applyFill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46" fillId="24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43" fontId="44" fillId="0" borderId="0" applyFont="0" applyFill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27" borderId="0" applyNumberFormat="0" applyBorder="0" applyAlignment="0" applyProtection="0"/>
    <xf numFmtId="43" fontId="44" fillId="0" borderId="0" applyFont="0" applyFill="0" applyBorder="0" applyAlignment="0" applyProtection="0"/>
    <xf numFmtId="0" fontId="46" fillId="51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43" fontId="44" fillId="0" borderId="0" applyFont="0" applyFill="0" applyBorder="0" applyAlignment="0" applyProtection="0"/>
    <xf numFmtId="0" fontId="70" fillId="69" borderId="0" applyNumberFormat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70" fillId="69" borderId="0" applyNumberFormat="0" applyBorder="0" applyAlignment="0" applyProtection="0"/>
    <xf numFmtId="0" fontId="46" fillId="51" borderId="0" applyNumberFormat="0" applyBorder="0" applyAlignment="0" applyProtection="0"/>
    <xf numFmtId="0" fontId="1" fillId="27" borderId="0" applyNumberFormat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43" fontId="44" fillId="0" borderId="0" applyFont="0" applyFill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44" fillId="16" borderId="0" applyNumberFormat="0" applyBorder="0" applyAlignment="0" applyProtection="0"/>
    <xf numFmtId="0" fontId="44" fillId="16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2" fillId="0" borderId="0">
      <alignment vertical="top"/>
    </xf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44" fillId="16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44" fillId="16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44" fillId="16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2" borderId="0" applyNumberFormat="0" applyBorder="0" applyAlignment="0" applyProtection="0"/>
    <xf numFmtId="0" fontId="1" fillId="27" borderId="0" applyNumberFormat="0" applyBorder="0" applyAlignment="0" applyProtection="0"/>
    <xf numFmtId="0" fontId="1" fillId="2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44" fillId="16" borderId="0" applyNumberFormat="0" applyBorder="0" applyAlignment="0" applyProtection="0"/>
    <xf numFmtId="0" fontId="44" fillId="16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35" fillId="0" borderId="0">
      <alignment vertical="top"/>
    </xf>
    <xf numFmtId="0" fontId="1" fillId="27" borderId="0" applyNumberFormat="0" applyBorder="0" applyAlignment="0" applyProtection="0"/>
    <xf numFmtId="0" fontId="12" fillId="0" borderId="0">
      <alignment vertical="top"/>
    </xf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23" fillId="32" borderId="0" applyNumberFormat="0" applyBorder="0" applyAlignment="0" applyProtection="0"/>
    <xf numFmtId="0" fontId="17" fillId="56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35" fillId="0" borderId="0">
      <alignment vertical="top"/>
    </xf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47" fillId="20" borderId="22" applyNumberFormat="0" applyAlignment="0" applyProtection="0"/>
    <xf numFmtId="0" fontId="1" fillId="27" borderId="0" applyNumberFormat="0" applyBorder="0" applyAlignment="0" applyProtection="0"/>
    <xf numFmtId="0" fontId="47" fillId="20" borderId="22" applyNumberFormat="0" applyAlignment="0" applyProtection="0"/>
    <xf numFmtId="0" fontId="1" fillId="27" borderId="0" applyNumberFormat="0" applyBorder="0" applyAlignment="0" applyProtection="0"/>
    <xf numFmtId="0" fontId="47" fillId="20" borderId="22" applyNumberFormat="0" applyAlignment="0" applyProtection="0"/>
    <xf numFmtId="0" fontId="1" fillId="27" borderId="0" applyNumberFormat="0" applyBorder="0" applyAlignment="0" applyProtection="0"/>
    <xf numFmtId="0" fontId="47" fillId="20" borderId="22" applyNumberFormat="0" applyAlignment="0" applyProtection="0"/>
    <xf numFmtId="43" fontId="1" fillId="0" borderId="0" applyFont="0" applyFill="0" applyBorder="0" applyAlignment="0" applyProtection="0"/>
    <xf numFmtId="0" fontId="12" fillId="0" borderId="0">
      <alignment vertical="top"/>
    </xf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47" fillId="20" borderId="22" applyNumberFormat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7" borderId="0" applyNumberFormat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44" fillId="21" borderId="28" applyNumberFormat="0" applyFont="0" applyAlignment="0" applyProtection="0"/>
    <xf numFmtId="0" fontId="1" fillId="0" borderId="0"/>
    <xf numFmtId="0" fontId="35" fillId="0" borderId="0">
      <alignment vertical="top"/>
    </xf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35" fillId="0" borderId="0">
      <alignment vertical="top"/>
    </xf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47" fillId="20" borderId="22" applyNumberFormat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7" borderId="0" applyNumberFormat="0" applyBorder="0" applyAlignment="0" applyProtection="0"/>
    <xf numFmtId="43" fontId="44" fillId="0" borderId="0" applyFont="0" applyFill="0" applyBorder="0" applyAlignment="0" applyProtection="0"/>
    <xf numFmtId="0" fontId="1" fillId="27" borderId="0" applyNumberFormat="0" applyBorder="0" applyAlignment="0" applyProtection="0"/>
    <xf numFmtId="43" fontId="44" fillId="0" borderId="0" applyFont="0" applyFill="0" applyBorder="0" applyAlignment="0" applyProtection="0"/>
    <xf numFmtId="0" fontId="44" fillId="21" borderId="28" applyNumberFormat="0" applyFont="0" applyAlignment="0" applyProtection="0"/>
    <xf numFmtId="0" fontId="1" fillId="0" borderId="0"/>
    <xf numFmtId="0" fontId="35" fillId="0" borderId="0">
      <alignment vertical="top"/>
    </xf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47" fillId="20" borderId="22" applyNumberFormat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44" fillId="21" borderId="28" applyNumberFormat="0" applyFont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164" fontId="7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7" fillId="21" borderId="28" applyNumberFormat="0" applyFont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47" fillId="20" borderId="22" applyNumberFormat="0" applyAlignment="0" applyProtection="0"/>
    <xf numFmtId="0" fontId="1" fillId="27" borderId="0" applyNumberFormat="0" applyBorder="0" applyAlignment="0" applyProtection="0"/>
    <xf numFmtId="0" fontId="47" fillId="20" borderId="22" applyNumberFormat="0" applyAlignment="0" applyProtection="0"/>
    <xf numFmtId="0" fontId="1" fillId="27" borderId="0" applyNumberFormat="0" applyBorder="0" applyAlignment="0" applyProtection="0"/>
    <xf numFmtId="0" fontId="47" fillId="20" borderId="22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35" fillId="0" borderId="0">
      <alignment vertical="top"/>
    </xf>
    <xf numFmtId="0" fontId="1" fillId="0" borderId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7" fillId="0" borderId="0"/>
    <xf numFmtId="0" fontId="1" fillId="27" borderId="0" applyNumberFormat="0" applyBorder="0" applyAlignment="0" applyProtection="0"/>
    <xf numFmtId="0" fontId="44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47" fillId="20" borderId="22" applyNumberFormat="0" applyAlignment="0" applyProtection="0"/>
    <xf numFmtId="0" fontId="1" fillId="27" borderId="0" applyNumberFormat="0" applyBorder="0" applyAlignment="0" applyProtection="0"/>
    <xf numFmtId="0" fontId="47" fillId="20" borderId="22" applyNumberFormat="0" applyAlignment="0" applyProtection="0"/>
    <xf numFmtId="0" fontId="1" fillId="27" borderId="0" applyNumberFormat="0" applyBorder="0" applyAlignment="0" applyProtection="0"/>
    <xf numFmtId="0" fontId="47" fillId="20" borderId="22" applyNumberFormat="0" applyAlignment="0" applyProtection="0"/>
    <xf numFmtId="0" fontId="82" fillId="0" borderId="0"/>
    <xf numFmtId="0" fontId="82" fillId="0" borderId="0"/>
    <xf numFmtId="0" fontId="44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44" fillId="0" borderId="0"/>
    <xf numFmtId="43" fontId="1" fillId="0" borderId="0" applyFont="0" applyFill="0" applyBorder="0" applyAlignment="0" applyProtection="0"/>
    <xf numFmtId="0" fontId="35" fillId="0" borderId="0">
      <alignment vertical="top"/>
    </xf>
    <xf numFmtId="0" fontId="1" fillId="27" borderId="0" applyNumberFormat="0" applyBorder="0" applyAlignment="0" applyProtection="0"/>
    <xf numFmtId="0" fontId="44" fillId="0" borderId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44" fillId="0" borderId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44" fillId="0" borderId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7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47" fillId="20" borderId="22" applyNumberFormat="0" applyAlignment="0" applyProtection="0"/>
    <xf numFmtId="0" fontId="1" fillId="27" borderId="0" applyNumberFormat="0" applyBorder="0" applyAlignment="0" applyProtection="0"/>
    <xf numFmtId="0" fontId="47" fillId="20" borderId="22" applyNumberFormat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55" borderId="18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55" borderId="18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44" fillId="0" borderId="0"/>
    <xf numFmtId="0" fontId="1" fillId="27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44" fillId="0" borderId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44" fillId="21" borderId="28" applyNumberFormat="0" applyFont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44" fillId="21" borderId="28" applyNumberFormat="0" applyFont="0" applyAlignment="0" applyProtection="0"/>
    <xf numFmtId="0" fontId="1" fillId="0" borderId="0"/>
    <xf numFmtId="0" fontId="1" fillId="27" borderId="0" applyNumberFormat="0" applyBorder="0" applyAlignment="0" applyProtection="0"/>
    <xf numFmtId="0" fontId="7" fillId="108" borderId="25" applyNumberFormat="0" applyProtection="0">
      <alignment horizontal="left" vertical="center" indent="1"/>
    </xf>
    <xf numFmtId="0" fontId="1" fillId="0" borderId="0"/>
    <xf numFmtId="0" fontId="1" fillId="0" borderId="0"/>
    <xf numFmtId="0" fontId="35" fillId="0" borderId="0">
      <alignment vertical="top"/>
    </xf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35" fillId="0" borderId="0">
      <alignment vertical="top"/>
    </xf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22" fillId="0" borderId="0" applyNumberFormat="0" applyFill="0" applyBorder="0" applyAlignment="0" applyProtection="0"/>
    <xf numFmtId="0" fontId="1" fillId="27" borderId="0" applyNumberFormat="0" applyBorder="0" applyAlignment="0" applyProtection="0"/>
    <xf numFmtId="0" fontId="22" fillId="0" borderId="0" applyNumberFormat="0" applyFill="0" applyBorder="0" applyAlignment="0" applyProtection="0"/>
    <xf numFmtId="0" fontId="1" fillId="27" borderId="0" applyNumberFormat="0" applyBorder="0" applyAlignment="0" applyProtection="0"/>
    <xf numFmtId="0" fontId="22" fillId="0" borderId="0" applyNumberFormat="0" applyFill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35" fillId="0" borderId="0">
      <alignment vertical="top"/>
    </xf>
    <xf numFmtId="0" fontId="1" fillId="0" borderId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46" fillId="109" borderId="0" applyNumberFormat="0" applyBorder="0" applyAlignment="0" applyProtection="0"/>
    <xf numFmtId="0" fontId="44" fillId="16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47" fillId="28" borderId="22" applyNumberFormat="0" applyAlignment="0" applyProtection="0"/>
    <xf numFmtId="0" fontId="1" fillId="27" borderId="0" applyNumberFormat="0" applyBorder="0" applyAlignment="0" applyProtection="0"/>
    <xf numFmtId="0" fontId="1" fillId="0" borderId="0"/>
    <xf numFmtId="0" fontId="47" fillId="28" borderId="22" applyNumberFormat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47" fillId="20" borderId="22" applyNumberFormat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47" fillId="20" borderId="22" applyNumberFormat="0" applyAlignment="0" applyProtection="0"/>
    <xf numFmtId="0" fontId="1" fillId="0" borderId="0"/>
    <xf numFmtId="0" fontId="1" fillId="27" borderId="0" applyNumberFormat="0" applyBorder="0" applyAlignment="0" applyProtection="0"/>
    <xf numFmtId="0" fontId="44" fillId="0" borderId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44" fillId="0" borderId="0"/>
    <xf numFmtId="0" fontId="1" fillId="27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35" fillId="0" borderId="0">
      <alignment vertical="top"/>
    </xf>
    <xf numFmtId="0" fontId="1" fillId="27" borderId="0" applyNumberFormat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0" fontId="1" fillId="0" borderId="0"/>
    <xf numFmtId="0" fontId="35" fillId="0" borderId="0">
      <alignment vertical="top"/>
    </xf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2" fillId="0" borderId="0">
      <alignment vertical="top"/>
    </xf>
    <xf numFmtId="0" fontId="7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82" fillId="0" borderId="0"/>
    <xf numFmtId="0" fontId="82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35" fillId="0" borderId="0">
      <alignment vertical="top"/>
    </xf>
    <xf numFmtId="0" fontId="1" fillId="27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27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51" fillId="28" borderId="26" applyNumberFormat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" borderId="0" applyNumberFormat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8" fillId="0" borderId="16" applyNumberFormat="0" applyFill="0" applyAlignment="0" applyProtection="0"/>
    <xf numFmtId="0" fontId="1" fillId="2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37" borderId="0" applyNumberFormat="0" applyBorder="0" applyAlignment="0" applyProtection="0"/>
    <xf numFmtId="0" fontId="1" fillId="0" borderId="0"/>
    <xf numFmtId="0" fontId="1" fillId="37" borderId="0" applyNumberFormat="0" applyBorder="0" applyAlignment="0" applyProtection="0"/>
    <xf numFmtId="0" fontId="1" fillId="0" borderId="0"/>
    <xf numFmtId="0" fontId="1" fillId="37" borderId="0" applyNumberFormat="0" applyBorder="0" applyAlignment="0" applyProtection="0"/>
    <xf numFmtId="0" fontId="1" fillId="0" borderId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37" borderId="0" applyNumberFormat="0" applyBorder="0" applyAlignment="0" applyProtection="0"/>
    <xf numFmtId="0" fontId="1" fillId="0" borderId="0"/>
    <xf numFmtId="0" fontId="1" fillId="37" borderId="0" applyNumberFormat="0" applyBorder="0" applyAlignment="0" applyProtection="0"/>
    <xf numFmtId="0" fontId="1" fillId="0" borderId="0"/>
    <xf numFmtId="0" fontId="1" fillId="37" borderId="0" applyNumberFormat="0" applyBorder="0" applyAlignment="0" applyProtection="0"/>
    <xf numFmtId="0" fontId="1" fillId="0" borderId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6" fillId="71" borderId="0" applyNumberFormat="0" applyBorder="0" applyAlignment="0" applyProtection="0"/>
    <xf numFmtId="0" fontId="1" fillId="2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37" borderId="0" applyNumberFormat="0" applyBorder="0" applyAlignment="0" applyProtection="0"/>
    <xf numFmtId="43" fontId="44" fillId="0" borderId="0" applyFont="0" applyFill="0" applyBorder="0" applyAlignment="0" applyProtection="0"/>
    <xf numFmtId="0" fontId="1" fillId="37" borderId="0" applyNumberFormat="0" applyBorder="0" applyAlignment="0" applyProtection="0"/>
    <xf numFmtId="43" fontId="1" fillId="0" borderId="0" applyFont="0" applyFill="0" applyBorder="0" applyAlignment="0" applyProtection="0"/>
    <xf numFmtId="0" fontId="82" fillId="0" borderId="0"/>
    <xf numFmtId="0" fontId="1" fillId="37" borderId="0" applyNumberFormat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2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0" borderId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2" borderId="0" applyNumberFormat="0" applyBorder="0" applyAlignment="0" applyProtection="0"/>
    <xf numFmtId="0" fontId="1" fillId="0" borderId="0"/>
    <xf numFmtId="0" fontId="1" fillId="0" borderId="0"/>
    <xf numFmtId="0" fontId="25" fillId="83" borderId="14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0" borderId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0" borderId="0"/>
    <xf numFmtId="0" fontId="1" fillId="37" borderId="0" applyNumberFormat="0" applyBorder="0" applyAlignment="0" applyProtection="0"/>
    <xf numFmtId="0" fontId="1" fillId="0" borderId="0"/>
    <xf numFmtId="0" fontId="1" fillId="37" borderId="0" applyNumberFormat="0" applyBorder="0" applyAlignment="0" applyProtection="0"/>
    <xf numFmtId="0" fontId="1" fillId="0" borderId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44" fillId="49" borderId="0" applyNumberFormat="0" applyBorder="0" applyAlignment="0" applyProtection="0"/>
    <xf numFmtId="0" fontId="1" fillId="0" borderId="0"/>
    <xf numFmtId="0" fontId="1" fillId="37" borderId="0" applyNumberFormat="0" applyBorder="0" applyAlignment="0" applyProtection="0"/>
    <xf numFmtId="43" fontId="44" fillId="0" borderId="0" applyFont="0" applyFill="0" applyBorder="0" applyAlignment="0" applyProtection="0"/>
    <xf numFmtId="0" fontId="1" fillId="37" borderId="0" applyNumberFormat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43" fontId="44" fillId="0" borderId="0" applyFont="0" applyFill="0" applyBorder="0" applyAlignment="0" applyProtection="0"/>
    <xf numFmtId="0" fontId="1" fillId="37" borderId="0" applyNumberFormat="0" applyBorder="0" applyAlignment="0" applyProtection="0"/>
    <xf numFmtId="43" fontId="44" fillId="0" borderId="0" applyFont="0" applyFill="0" applyBorder="0" applyAlignment="0" applyProtection="0"/>
    <xf numFmtId="0" fontId="1" fillId="37" borderId="0" applyNumberFormat="0" applyBorder="0" applyAlignment="0" applyProtection="0"/>
    <xf numFmtId="43" fontId="1" fillId="0" borderId="0" applyFont="0" applyFill="0" applyBorder="0" applyAlignment="0" applyProtection="0"/>
    <xf numFmtId="0" fontId="82" fillId="0" borderId="0"/>
    <xf numFmtId="0" fontId="1" fillId="37" borderId="0" applyNumberFormat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177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177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177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0" borderId="0"/>
    <xf numFmtId="0" fontId="1" fillId="0" borderId="0"/>
    <xf numFmtId="0" fontId="1" fillId="2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0" borderId="0"/>
    <xf numFmtId="0" fontId="1" fillId="37" borderId="0" applyNumberFormat="0" applyBorder="0" applyAlignment="0" applyProtection="0"/>
    <xf numFmtId="0" fontId="1" fillId="0" borderId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37" borderId="0" applyNumberFormat="0" applyBorder="0" applyAlignment="0" applyProtection="0"/>
    <xf numFmtId="0" fontId="1" fillId="0" borderId="0"/>
    <xf numFmtId="0" fontId="1" fillId="0" borderId="0"/>
    <xf numFmtId="0" fontId="1" fillId="37" borderId="0" applyNumberFormat="0" applyBorder="0" applyAlignment="0" applyProtection="0"/>
    <xf numFmtId="0" fontId="53" fillId="88" borderId="0"/>
    <xf numFmtId="0" fontId="1" fillId="0" borderId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9" fontId="1" fillId="0" borderId="0" applyFont="0" applyFill="0" applyBorder="0" applyAlignment="0" applyProtection="0"/>
    <xf numFmtId="0" fontId="46" fillId="53" borderId="0" applyNumberFormat="0" applyBorder="0" applyAlignment="0" applyProtection="0"/>
    <xf numFmtId="0" fontId="1" fillId="2" borderId="0" applyNumberFormat="0" applyBorder="0" applyAlignment="0" applyProtection="0"/>
    <xf numFmtId="9" fontId="1" fillId="0" borderId="0" applyFont="0" applyFill="0" applyBorder="0" applyAlignment="0" applyProtection="0"/>
    <xf numFmtId="0" fontId="46" fillId="53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0" borderId="0"/>
    <xf numFmtId="0" fontId="7" fillId="0" borderId="0" applyNumberFormat="0" applyFill="0" applyBorder="0" applyProtection="0">
      <alignment horizontal="left"/>
    </xf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172" fontId="44" fillId="0" borderId="0" applyFill="0" applyBorder="0" applyAlignment="0" applyProtection="0"/>
    <xf numFmtId="0" fontId="1" fillId="2" borderId="0" applyNumberFormat="0" applyBorder="0" applyAlignment="0" applyProtection="0"/>
    <xf numFmtId="0" fontId="1" fillId="37" borderId="0" applyNumberFormat="0" applyBorder="0" applyAlignment="0" applyProtection="0"/>
    <xf numFmtId="0" fontId="1" fillId="2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37" borderId="0" applyNumberFormat="0" applyBorder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43" fontId="44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0" fontId="1" fillId="37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0" fontId="1" fillId="2" borderId="0" applyNumberFormat="0" applyBorder="0" applyAlignment="0" applyProtection="0"/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0" fontId="1" fillId="2" borderId="0" applyNumberFormat="0" applyBorder="0" applyAlignment="0" applyProtection="0"/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43" fontId="44" fillId="0" borderId="0" applyFont="0" applyFill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37" borderId="0" applyNumberFormat="0" applyBorder="0" applyAlignment="0" applyProtection="0"/>
    <xf numFmtId="0" fontId="44" fillId="94" borderId="0" applyNumberFormat="0" applyBorder="0" applyAlignment="0" applyProtection="0"/>
    <xf numFmtId="0" fontId="1" fillId="37" borderId="0" applyNumberFormat="0" applyBorder="0" applyAlignment="0" applyProtection="0"/>
    <xf numFmtId="0" fontId="44" fillId="94" borderId="0" applyNumberFormat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37" borderId="0" applyNumberFormat="0" applyBorder="0" applyAlignment="0" applyProtection="0"/>
    <xf numFmtId="0" fontId="17" fillId="84" borderId="0" applyNumberFormat="0" applyBorder="0" applyAlignment="0" applyProtection="0"/>
    <xf numFmtId="43" fontId="44" fillId="0" borderId="0" applyFont="0" applyFill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43" fontId="44" fillId="0" borderId="0" applyFont="0" applyFill="0" applyBorder="0" applyAlignment="0" applyProtection="0"/>
    <xf numFmtId="0" fontId="1" fillId="37" borderId="0" applyNumberFormat="0" applyBorder="0" applyAlignment="0" applyProtection="0"/>
    <xf numFmtId="43" fontId="44" fillId="0" borderId="0" applyFont="0" applyFill="0" applyBorder="0" applyAlignment="0" applyProtection="0"/>
    <xf numFmtId="0" fontId="1" fillId="37" borderId="0" applyNumberFormat="0" applyBorder="0" applyAlignment="0" applyProtection="0"/>
    <xf numFmtId="43" fontId="44" fillId="0" borderId="0" applyFont="0" applyFill="0" applyBorder="0" applyAlignment="0" applyProtection="0"/>
    <xf numFmtId="0" fontId="35" fillId="0" borderId="0">
      <alignment vertical="top"/>
    </xf>
    <xf numFmtId="0" fontId="1" fillId="37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37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37" borderId="0" applyNumberFormat="0" applyBorder="0" applyAlignment="0" applyProtection="0"/>
    <xf numFmtId="0" fontId="1" fillId="2" borderId="0" applyNumberFormat="0" applyBorder="0" applyAlignment="0" applyProtection="0"/>
    <xf numFmtId="0" fontId="17" fillId="84" borderId="0" applyNumberFormat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99" fillId="0" borderId="0">
      <alignment horizontal="center"/>
    </xf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2" borderId="0" applyNumberFormat="0" applyBorder="0" applyAlignment="0" applyProtection="0"/>
    <xf numFmtId="43" fontId="44" fillId="0" borderId="0" applyFont="0" applyFill="0" applyBorder="0" applyAlignment="0" applyProtection="0"/>
    <xf numFmtId="0" fontId="1" fillId="2" borderId="0" applyNumberFormat="0" applyBorder="0" applyAlignment="0" applyProtection="0"/>
    <xf numFmtId="43" fontId="44" fillId="0" borderId="0" applyFont="0" applyFill="0" applyBorder="0" applyAlignment="0" applyProtection="0"/>
    <xf numFmtId="0" fontId="1" fillId="2" borderId="0" applyNumberFormat="0" applyBorder="0" applyAlignment="0" applyProtection="0"/>
    <xf numFmtId="43" fontId="44" fillId="0" borderId="0" applyFont="0" applyFill="0" applyBorder="0" applyAlignment="0" applyProtection="0"/>
    <xf numFmtId="0" fontId="1" fillId="2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" borderId="0" applyNumberFormat="0" applyBorder="0" applyAlignment="0" applyProtection="0"/>
    <xf numFmtId="43" fontId="1" fillId="0" borderId="0" applyFont="0" applyFill="0" applyBorder="0" applyAlignment="0" applyProtection="0"/>
    <xf numFmtId="0" fontId="35" fillId="0" borderId="0">
      <alignment vertical="top"/>
    </xf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0" borderId="0"/>
    <xf numFmtId="0" fontId="1" fillId="0" borderId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55" borderId="18" applyNumberFormat="0" applyFon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9" fontId="1" fillId="0" borderId="0" applyFont="0" applyFill="0" applyBorder="0" applyAlignment="0" applyProtection="0"/>
    <xf numFmtId="0" fontId="1" fillId="2" borderId="0" applyNumberFormat="0" applyBorder="0" applyAlignment="0" applyProtection="0"/>
    <xf numFmtId="9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47" fillId="28" borderId="22" applyNumberFormat="0" applyAlignment="0" applyProtection="0"/>
    <xf numFmtId="0" fontId="1" fillId="37" borderId="0" applyNumberFormat="0" applyBorder="0" applyAlignment="0" applyProtection="0"/>
    <xf numFmtId="0" fontId="47" fillId="28" borderId="22" applyNumberFormat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37" borderId="0" applyNumberFormat="0" applyBorder="0" applyAlignment="0" applyProtection="0"/>
    <xf numFmtId="184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37" borderId="0" applyNumberFormat="0" applyBorder="0" applyAlignment="0" applyProtection="0"/>
    <xf numFmtId="164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37" borderId="0" applyNumberFormat="0" applyBorder="0" applyAlignment="0" applyProtection="0"/>
    <xf numFmtId="164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4" fontId="115" fillId="28" borderId="25" applyNumberFormat="0" applyProtection="0">
      <alignment horizontal="left" vertical="center" indent="1"/>
    </xf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0" borderId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2" borderId="0" applyNumberFormat="0" applyBorder="0" applyAlignment="0" applyProtection="0"/>
    <xf numFmtId="43" fontId="44" fillId="0" borderId="0" applyFont="0" applyFill="0" applyBorder="0" applyAlignment="0" applyProtection="0"/>
    <xf numFmtId="0" fontId="1" fillId="2" borderId="0" applyNumberFormat="0" applyBorder="0" applyAlignment="0" applyProtection="0"/>
    <xf numFmtId="43" fontId="44" fillId="0" borderId="0" applyFont="0" applyFill="0" applyBorder="0" applyAlignment="0" applyProtection="0"/>
    <xf numFmtId="0" fontId="1" fillId="2" borderId="0" applyNumberFormat="0" applyBorder="0" applyAlignment="0" applyProtection="0"/>
    <xf numFmtId="43" fontId="44" fillId="0" borderId="0" applyFont="0" applyFill="0" applyBorder="0" applyAlignment="0" applyProtection="0"/>
    <xf numFmtId="0" fontId="1" fillId="2" borderId="0" applyNumberFormat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0" borderId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47" fillId="20" borderId="22" applyNumberFormat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9" fontId="1" fillId="0" borderId="0" applyFont="0" applyFill="0" applyBorder="0" applyAlignment="0" applyProtection="0"/>
    <xf numFmtId="0" fontId="86" fillId="0" borderId="43" applyNumberFormat="0" applyFill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46" fillId="75" borderId="0" applyNumberFormat="0" applyBorder="0" applyAlignment="0" applyProtection="0"/>
    <xf numFmtId="0" fontId="1" fillId="37" borderId="0" applyNumberFormat="0" applyBorder="0" applyAlignment="0" applyProtection="0"/>
    <xf numFmtId="0" fontId="53" fillId="75" borderId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6" fillId="33" borderId="0" applyNumberFormat="0" applyBorder="0" applyAlignment="0" applyProtection="0"/>
    <xf numFmtId="0" fontId="1" fillId="2" borderId="0" applyNumberFormat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2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2" borderId="0" applyNumberFormat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47" fillId="20" borderId="22" applyNumberFormat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2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" borderId="0" applyNumberFormat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2" borderId="0" applyNumberFormat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2" borderId="0" applyNumberFormat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2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35" fillId="0" borderId="0"/>
    <xf numFmtId="0" fontId="1" fillId="2" borderId="0" applyNumberFormat="0" applyBorder="0" applyAlignment="0" applyProtection="0"/>
    <xf numFmtId="0" fontId="35" fillId="0" borderId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03" fillId="0" borderId="0"/>
    <xf numFmtId="0" fontId="1" fillId="2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37" borderId="0" applyNumberFormat="0" applyBorder="0" applyAlignment="0" applyProtection="0"/>
    <xf numFmtId="0" fontId="1" fillId="0" borderId="0"/>
    <xf numFmtId="0" fontId="1" fillId="37" borderId="0" applyNumberFormat="0" applyBorder="0" applyAlignment="0" applyProtection="0"/>
    <xf numFmtId="0" fontId="1" fillId="0" borderId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" borderId="0" applyNumberFormat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2" borderId="0" applyNumberFormat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2" borderId="0" applyNumberFormat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2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35" fillId="0" borderId="0">
      <alignment vertical="top"/>
    </xf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48" fillId="0" borderId="23" applyNumberFormat="0" applyFill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46" fillId="66" borderId="0" applyNumberFormat="0" applyBorder="0" applyAlignment="0" applyProtection="0"/>
    <xf numFmtId="0" fontId="1" fillId="37" borderId="0" applyNumberFormat="0" applyBorder="0" applyAlignment="0" applyProtection="0"/>
    <xf numFmtId="0" fontId="53" fillId="66" borderId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44" fillId="94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49" fillId="34" borderId="22" applyNumberFormat="0" applyAlignment="0" applyProtection="0"/>
    <xf numFmtId="0" fontId="1" fillId="37" borderId="0" applyNumberFormat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173" fontId="1" fillId="0" borderId="0" applyFont="0" applyFill="0" applyBorder="0" applyAlignment="0" applyProtection="0"/>
    <xf numFmtId="0" fontId="1" fillId="37" borderId="0" applyNumberFormat="0" applyBorder="0" applyAlignment="0" applyProtection="0"/>
    <xf numFmtId="173" fontId="1" fillId="0" borderId="0" applyFont="0" applyFill="0" applyBorder="0" applyAlignment="0" applyProtection="0"/>
    <xf numFmtId="0" fontId="1" fillId="37" borderId="0" applyNumberFormat="0" applyBorder="0" applyAlignment="0" applyProtection="0"/>
    <xf numFmtId="173" fontId="1" fillId="0" borderId="0" applyFont="0" applyFill="0" applyBorder="0" applyAlignment="0" applyProtection="0"/>
    <xf numFmtId="0" fontId="1" fillId="37" borderId="0" applyNumberFormat="0" applyBorder="0" applyAlignment="0" applyProtection="0"/>
    <xf numFmtId="173" fontId="1" fillId="0" borderId="0" applyFont="0" applyFill="0" applyBorder="0" applyAlignment="0" applyProtection="0"/>
    <xf numFmtId="0" fontId="1" fillId="37" borderId="0" applyNumberFormat="0" applyBorder="0" applyAlignment="0" applyProtection="0"/>
    <xf numFmtId="173" fontId="1" fillId="0" borderId="0" applyFont="0" applyFill="0" applyBorder="0" applyAlignment="0" applyProtection="0"/>
    <xf numFmtId="0" fontId="12" fillId="0" borderId="0">
      <alignment vertical="top"/>
    </xf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9" fontId="1" fillId="0" borderId="0" applyFont="0" applyFill="0" applyBorder="0" applyAlignment="0" applyProtection="0"/>
    <xf numFmtId="0" fontId="47" fillId="20" borderId="22" applyNumberFormat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43" fontId="44" fillId="0" borderId="0" applyFont="0" applyFill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43" fontId="1" fillId="0" borderId="0" applyFont="0" applyFill="0" applyBorder="0" applyAlignment="0" applyProtection="0"/>
    <xf numFmtId="0" fontId="64" fillId="0" borderId="32" applyNumberFormat="0" applyFill="0" applyAlignment="0" applyProtection="0"/>
    <xf numFmtId="43" fontId="1" fillId="0" borderId="0" applyFont="0" applyFill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43" fontId="1" fillId="0" borderId="0" applyFont="0" applyFill="0" applyBorder="0" applyAlignment="0" applyProtection="0"/>
    <xf numFmtId="0" fontId="44" fillId="49" borderId="0" applyNumberFormat="0" applyBorder="0" applyAlignment="0" applyProtection="0"/>
    <xf numFmtId="0" fontId="1" fillId="2" borderId="0" applyNumberFormat="0" applyBorder="0" applyAlignment="0" applyProtection="0"/>
    <xf numFmtId="0" fontId="44" fillId="49" borderId="0" applyNumberFormat="0" applyBorder="0" applyAlignment="0" applyProtection="0"/>
    <xf numFmtId="0" fontId="1" fillId="2" borderId="0" applyNumberFormat="0" applyBorder="0" applyAlignment="0" applyProtection="0"/>
    <xf numFmtId="0" fontId="1" fillId="37" borderId="0" applyNumberFormat="0" applyBorder="0" applyAlignment="0" applyProtection="0"/>
    <xf numFmtId="0" fontId="1" fillId="2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" borderId="0" applyNumberFormat="0" applyBorder="0" applyAlignment="0" applyProtection="0"/>
    <xf numFmtId="0" fontId="1" fillId="37" borderId="0" applyNumberFormat="0" applyBorder="0" applyAlignment="0" applyProtection="0"/>
    <xf numFmtId="0" fontId="1" fillId="2" borderId="0" applyNumberFormat="0" applyBorder="0" applyAlignment="0" applyProtection="0"/>
    <xf numFmtId="0" fontId="1" fillId="37" borderId="0" applyNumberFormat="0" applyBorder="0" applyAlignment="0" applyProtection="0"/>
    <xf numFmtId="0" fontId="1" fillId="2" borderId="0" applyNumberFormat="0" applyBorder="0" applyAlignment="0" applyProtection="0"/>
    <xf numFmtId="0" fontId="1" fillId="37" borderId="0" applyNumberFormat="0" applyBorder="0" applyAlignment="0" applyProtection="0"/>
    <xf numFmtId="0" fontId="1" fillId="2" borderId="0" applyNumberFormat="0" applyBorder="0" applyAlignment="0" applyProtection="0"/>
    <xf numFmtId="0" fontId="17" fillId="81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0" fontId="1" fillId="37" borderId="0" applyNumberFormat="0" applyBorder="0" applyAlignment="0" applyProtection="0"/>
    <xf numFmtId="0" fontId="1" fillId="0" borderId="0"/>
    <xf numFmtId="0" fontId="1" fillId="37" borderId="0" applyNumberFormat="0" applyBorder="0" applyAlignment="0" applyProtection="0"/>
    <xf numFmtId="0" fontId="1" fillId="0" borderId="0"/>
    <xf numFmtId="0" fontId="1" fillId="37" borderId="0" applyNumberFormat="0" applyBorder="0" applyAlignment="0" applyProtection="0"/>
    <xf numFmtId="0" fontId="1" fillId="0" borderId="0"/>
    <xf numFmtId="0" fontId="1" fillId="37" borderId="0" applyNumberFormat="0" applyBorder="0" applyAlignment="0" applyProtection="0"/>
    <xf numFmtId="0" fontId="1" fillId="0" borderId="0"/>
    <xf numFmtId="0" fontId="1" fillId="37" borderId="0" applyNumberFormat="0" applyBorder="0" applyAlignment="0" applyProtection="0"/>
    <xf numFmtId="0" fontId="1" fillId="37" borderId="0" applyNumberFormat="0" applyBorder="0" applyAlignment="0" applyProtection="0"/>
    <xf numFmtId="0" fontId="1" fillId="2" borderId="0" applyNumberFormat="0" applyBorder="0" applyAlignment="0" applyProtection="0"/>
    <xf numFmtId="0" fontId="1" fillId="37" borderId="0" applyNumberFormat="0" applyBorder="0" applyAlignment="0" applyProtection="0"/>
    <xf numFmtId="0" fontId="1" fillId="2" borderId="0" applyNumberFormat="0" applyBorder="0" applyAlignment="0" applyProtection="0"/>
    <xf numFmtId="0" fontId="1" fillId="37" borderId="0" applyNumberFormat="0" applyBorder="0" applyAlignment="0" applyProtection="0"/>
    <xf numFmtId="0" fontId="1" fillId="2" borderId="0" applyNumberFormat="0" applyBorder="0" applyAlignment="0" applyProtection="0"/>
    <xf numFmtId="0" fontId="1" fillId="37" borderId="0" applyNumberFormat="0" applyBorder="0" applyAlignment="0" applyProtection="0"/>
    <xf numFmtId="0" fontId="1" fillId="2" borderId="0" applyNumberFormat="0" applyBorder="0" applyAlignment="0" applyProtection="0"/>
    <xf numFmtId="0" fontId="1" fillId="37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0" borderId="0"/>
    <xf numFmtId="0" fontId="1" fillId="0" borderId="0"/>
    <xf numFmtId="0" fontId="1" fillId="37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47" fillId="28" borderId="22" applyNumberFormat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44" fillId="49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0" borderId="0"/>
    <xf numFmtId="0" fontId="1" fillId="0" borderId="0"/>
    <xf numFmtId="0" fontId="1" fillId="2" borderId="0" applyNumberFormat="0" applyBorder="0" applyAlignment="0" applyProtection="0"/>
    <xf numFmtId="0" fontId="1" fillId="0" borderId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47" fillId="28" borderId="22" applyNumberFormat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44" fillId="49" borderId="0" applyNumberFormat="0" applyBorder="0" applyAlignment="0" applyProtection="0"/>
    <xf numFmtId="43" fontId="1" fillId="0" borderId="0" applyFont="0" applyFill="0" applyBorder="0" applyAlignment="0" applyProtection="0"/>
    <xf numFmtId="0" fontId="44" fillId="49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7" borderId="0" applyNumberFormat="0" applyBorder="0" applyAlignment="0" applyProtection="0"/>
    <xf numFmtId="0" fontId="44" fillId="49" borderId="0" applyNumberFormat="0" applyBorder="0" applyAlignment="0" applyProtection="0"/>
    <xf numFmtId="0" fontId="12" fillId="0" borderId="0">
      <alignment vertical="top"/>
    </xf>
    <xf numFmtId="0" fontId="44" fillId="49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7" fillId="0" borderId="0"/>
    <xf numFmtId="0" fontId="1" fillId="0" borderId="0"/>
    <xf numFmtId="0" fontId="1" fillId="2" borderId="0" applyNumberFormat="0" applyBorder="0" applyAlignment="0" applyProtection="0"/>
    <xf numFmtId="0" fontId="12" fillId="0" borderId="0">
      <alignment vertical="top"/>
    </xf>
    <xf numFmtId="0" fontId="1" fillId="37" borderId="0" applyNumberFormat="0" applyBorder="0" applyAlignment="0" applyProtection="0"/>
    <xf numFmtId="0" fontId="44" fillId="49" borderId="0" applyNumberFormat="0" applyBorder="0" applyAlignment="0" applyProtection="0"/>
    <xf numFmtId="0" fontId="12" fillId="0" borderId="0">
      <alignment vertical="top"/>
    </xf>
    <xf numFmtId="0" fontId="44" fillId="49" borderId="0" applyNumberFormat="0" applyBorder="0" applyAlignment="0" applyProtection="0"/>
    <xf numFmtId="43" fontId="12" fillId="0" borderId="0" applyFont="0" applyFill="0" applyBorder="0" applyAlignment="0" applyProtection="0">
      <alignment vertical="top"/>
    </xf>
    <xf numFmtId="0" fontId="1" fillId="2" borderId="0" applyNumberFormat="0" applyBorder="0" applyAlignment="0" applyProtection="0"/>
    <xf numFmtId="0" fontId="7" fillId="0" borderId="0" applyFont="0" applyFill="0" applyBorder="0" applyAlignment="0" applyProtection="0"/>
    <xf numFmtId="0" fontId="1" fillId="2" borderId="0" applyNumberFormat="0" applyBorder="0" applyAlignment="0" applyProtection="0"/>
    <xf numFmtId="9" fontId="1" fillId="0" borderId="0" applyFont="0" applyFill="0" applyBorder="0" applyAlignment="0" applyProtection="0"/>
    <xf numFmtId="0" fontId="37" fillId="94" borderId="0"/>
    <xf numFmtId="0" fontId="44" fillId="49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44" fillId="49" borderId="0" applyNumberFormat="0" applyBorder="0" applyAlignment="0" applyProtection="0"/>
    <xf numFmtId="0" fontId="1" fillId="2" borderId="0" applyNumberFormat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43" fontId="44" fillId="0" borderId="0" applyFont="0" applyFill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37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47" fillId="28" borderId="22" applyNumberFormat="0" applyAlignment="0" applyProtection="0"/>
    <xf numFmtId="0" fontId="1" fillId="2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47" fillId="28" borderId="22" applyNumberFormat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0" borderId="0"/>
    <xf numFmtId="0" fontId="47" fillId="28" borderId="22" applyNumberFormat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2" borderId="0" applyNumberFormat="0" applyBorder="0" applyAlignment="0" applyProtection="0"/>
    <xf numFmtId="0" fontId="47" fillId="28" borderId="22" applyNumberFormat="0" applyAlignment="0" applyProtection="0"/>
    <xf numFmtId="0" fontId="47" fillId="62" borderId="22" applyNumberFormat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1" fillId="2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2" borderId="0" applyNumberFormat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0" borderId="0"/>
    <xf numFmtId="0" fontId="1" fillId="0" borderId="0"/>
    <xf numFmtId="0" fontId="1" fillId="2" borderId="0" applyNumberFormat="0" applyBorder="0" applyAlignment="0" applyProtection="0"/>
    <xf numFmtId="0" fontId="1" fillId="0" borderId="0"/>
    <xf numFmtId="0" fontId="1" fillId="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" borderId="0" applyNumberFormat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2" fillId="0" borderId="0">
      <alignment vertical="top"/>
    </xf>
    <xf numFmtId="0" fontId="1" fillId="2" borderId="0" applyNumberFormat="0" applyBorder="0" applyAlignment="0" applyProtection="0"/>
    <xf numFmtId="0" fontId="12" fillId="0" borderId="0">
      <alignment vertical="top"/>
    </xf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2" fillId="0" borderId="0">
      <alignment vertical="top"/>
    </xf>
    <xf numFmtId="0" fontId="1" fillId="2" borderId="0" applyNumberFormat="0" applyBorder="0" applyAlignment="0" applyProtection="0"/>
    <xf numFmtId="9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44" fillId="49" borderId="0" applyNumberFormat="0" applyBorder="0" applyAlignment="0" applyProtection="0"/>
    <xf numFmtId="0" fontId="44" fillId="49" borderId="0" applyNumberFormat="0" applyBorder="0" applyAlignment="0" applyProtection="0"/>
    <xf numFmtId="0" fontId="1" fillId="2" borderId="0" applyNumberFormat="0" applyBorder="0" applyAlignment="0" applyProtection="0"/>
    <xf numFmtId="0" fontId="1" fillId="37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73" fontId="1" fillId="0" borderId="0" applyFont="0" applyFill="0" applyBorder="0" applyAlignment="0" applyProtection="0"/>
    <xf numFmtId="0" fontId="1" fillId="2" borderId="0" applyNumberFormat="0" applyBorder="0" applyAlignment="0" applyProtection="0"/>
    <xf numFmtId="173" fontId="1" fillId="0" borderId="0" applyFont="0" applyFill="0" applyBorder="0" applyAlignment="0" applyProtection="0"/>
    <xf numFmtId="0" fontId="1" fillId="2" borderId="0" applyNumberFormat="0" applyBorder="0" applyAlignment="0" applyProtection="0"/>
    <xf numFmtId="173" fontId="1" fillId="0" borderId="0" applyFont="0" applyFill="0" applyBorder="0" applyAlignment="0" applyProtection="0"/>
    <xf numFmtId="0" fontId="1" fillId="2" borderId="0" applyNumberFormat="0" applyBorder="0" applyAlignment="0" applyProtection="0"/>
    <xf numFmtId="173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73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73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12" fillId="0" borderId="0">
      <alignment vertical="top"/>
    </xf>
    <xf numFmtId="0" fontId="1" fillId="2" borderId="0" applyNumberFormat="0" applyBorder="0" applyAlignment="0" applyProtection="0"/>
    <xf numFmtId="0" fontId="12" fillId="0" borderId="0">
      <alignment vertical="top"/>
    </xf>
    <xf numFmtId="0" fontId="1" fillId="2" borderId="0" applyNumberFormat="0" applyBorder="0" applyAlignment="0" applyProtection="0"/>
    <xf numFmtId="173" fontId="1" fillId="0" borderId="0" applyFont="0" applyFill="0" applyBorder="0" applyAlignment="0" applyProtection="0"/>
    <xf numFmtId="0" fontId="1" fillId="2" borderId="0" applyNumberFormat="0" applyBorder="0" applyAlignment="0" applyProtection="0"/>
    <xf numFmtId="9" fontId="1" fillId="0" borderId="0" applyFont="0" applyFill="0" applyBorder="0" applyAlignment="0" applyProtection="0"/>
    <xf numFmtId="0" fontId="1" fillId="2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2" borderId="0" applyNumberFormat="0" applyBorder="0" applyAlignment="0" applyProtection="0"/>
    <xf numFmtId="43" fontId="1" fillId="0" borderId="0" applyFont="0" applyFill="0" applyBorder="0" applyAlignment="0" applyProtection="0"/>
    <xf numFmtId="0" fontId="44" fillId="34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43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9" fontId="1" fillId="0" borderId="0" applyFont="0" applyFill="0" applyBorder="0" applyAlignment="0" applyProtection="0"/>
    <xf numFmtId="0" fontId="1" fillId="2" borderId="0" applyNumberFormat="0" applyBorder="0" applyAlignment="0" applyProtection="0"/>
    <xf numFmtId="9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73" fontId="1" fillId="0" borderId="0" applyFont="0" applyFill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73" fontId="44" fillId="0" borderId="0" applyFont="0" applyFill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0" fontId="46" fillId="24" borderId="0" applyNumberFormat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0" fontId="17" fillId="17" borderId="0" applyNumberFormat="0" applyBorder="0" applyAlignment="0" applyProtection="0"/>
    <xf numFmtId="0" fontId="49" fillId="34" borderId="22" applyNumberFormat="0" applyAlignment="0" applyProtection="0"/>
    <xf numFmtId="0" fontId="46" fillId="24" borderId="0" applyNumberFormat="0" applyBorder="0" applyAlignment="0" applyProtection="0"/>
    <xf numFmtId="0" fontId="1" fillId="0" borderId="0"/>
    <xf numFmtId="0" fontId="46" fillId="73" borderId="0" applyNumberFormat="0" applyBorder="0" applyAlignment="0" applyProtection="0"/>
    <xf numFmtId="0" fontId="1" fillId="0" borderId="0"/>
    <xf numFmtId="0" fontId="46" fillId="72" borderId="0" applyNumberFormat="0" applyBorder="0" applyAlignment="0" applyProtection="0"/>
    <xf numFmtId="0" fontId="49" fillId="34" borderId="22" applyNumberFormat="0" applyAlignment="0" applyProtection="0"/>
    <xf numFmtId="0" fontId="46" fillId="72" borderId="0" applyNumberFormat="0" applyBorder="0" applyAlignment="0" applyProtection="0"/>
    <xf numFmtId="0" fontId="1" fillId="0" borderId="0"/>
    <xf numFmtId="0" fontId="49" fillId="34" borderId="22" applyNumberFormat="0" applyAlignment="0" applyProtection="0"/>
    <xf numFmtId="0" fontId="49" fillId="34" borderId="22" applyNumberFormat="0" applyAlignment="0" applyProtection="0"/>
    <xf numFmtId="43" fontId="44" fillId="0" borderId="0" applyFont="0" applyFill="0" applyBorder="0" applyAlignment="0" applyProtection="0"/>
    <xf numFmtId="0" fontId="1" fillId="0" borderId="0"/>
    <xf numFmtId="0" fontId="17" fillId="41" borderId="0" applyNumberFormat="0" applyBorder="0" applyAlignment="0" applyProtection="0"/>
    <xf numFmtId="0" fontId="46" fillId="72" borderId="0" applyNumberFormat="0" applyBorder="0" applyAlignment="0" applyProtection="0"/>
    <xf numFmtId="0" fontId="53" fillId="73" borderId="0"/>
    <xf numFmtId="0" fontId="46" fillId="72" borderId="0" applyNumberFormat="0" applyBorder="0" applyAlignment="0" applyProtection="0"/>
    <xf numFmtId="0" fontId="1" fillId="0" borderId="0"/>
    <xf numFmtId="0" fontId="46" fillId="24" borderId="0" applyNumberFormat="0" applyBorder="0" applyAlignment="0" applyProtection="0"/>
    <xf numFmtId="0" fontId="49" fillId="34" borderId="22" applyNumberFormat="0" applyAlignment="0" applyProtection="0"/>
    <xf numFmtId="0" fontId="44" fillId="0" borderId="0"/>
    <xf numFmtId="0" fontId="46" fillId="72" borderId="0" applyNumberFormat="0" applyBorder="0" applyAlignment="0" applyProtection="0"/>
    <xf numFmtId="0" fontId="17" fillId="81" borderId="0" applyNumberFormat="0" applyBorder="0" applyAlignment="0" applyProtection="0"/>
    <xf numFmtId="0" fontId="53" fillId="73" borderId="0"/>
    <xf numFmtId="0" fontId="44" fillId="0" borderId="0"/>
    <xf numFmtId="0" fontId="46" fillId="72" borderId="0" applyNumberFormat="0" applyBorder="0" applyAlignment="0" applyProtection="0"/>
    <xf numFmtId="0" fontId="46" fillId="73" borderId="0" applyNumberFormat="0" applyBorder="0" applyAlignment="0" applyProtection="0"/>
    <xf numFmtId="0" fontId="44" fillId="0" borderId="0"/>
    <xf numFmtId="0" fontId="46" fillId="72" borderId="0" applyNumberFormat="0" applyBorder="0" applyAlignment="0" applyProtection="0"/>
    <xf numFmtId="0" fontId="46" fillId="73" borderId="0" applyNumberFormat="0" applyBorder="0" applyAlignment="0" applyProtection="0"/>
    <xf numFmtId="0" fontId="46" fillId="72" borderId="0" applyNumberFormat="0" applyBorder="0" applyAlignment="0" applyProtection="0"/>
    <xf numFmtId="0" fontId="46" fillId="73" borderId="0" applyNumberFormat="0" applyBorder="0" applyAlignment="0" applyProtection="0"/>
    <xf numFmtId="0" fontId="53" fillId="73" borderId="0"/>
    <xf numFmtId="0" fontId="46" fillId="72" borderId="0" applyNumberFormat="0" applyBorder="0" applyAlignment="0" applyProtection="0"/>
    <xf numFmtId="0" fontId="46" fillId="73" borderId="0" applyNumberFormat="0" applyBorder="0" applyAlignment="0" applyProtection="0"/>
    <xf numFmtId="0" fontId="53" fillId="73" borderId="0"/>
    <xf numFmtId="0" fontId="46" fillId="72" borderId="0" applyNumberFormat="0" applyBorder="0" applyAlignment="0" applyProtection="0"/>
    <xf numFmtId="0" fontId="1" fillId="0" borderId="0"/>
    <xf numFmtId="0" fontId="46" fillId="73" borderId="0" applyNumberFormat="0" applyBorder="0" applyAlignment="0" applyProtection="0"/>
    <xf numFmtId="0" fontId="1" fillId="0" borderId="0"/>
    <xf numFmtId="0" fontId="53" fillId="73" borderId="0"/>
    <xf numFmtId="43" fontId="1" fillId="0" borderId="0" applyFont="0" applyFill="0" applyBorder="0" applyAlignment="0" applyProtection="0"/>
    <xf numFmtId="0" fontId="46" fillId="72" borderId="0" applyNumberFormat="0" applyBorder="0" applyAlignment="0" applyProtection="0"/>
    <xf numFmtId="0" fontId="46" fillId="73" borderId="0" applyNumberFormat="0" applyBorder="0" applyAlignment="0" applyProtection="0"/>
    <xf numFmtId="0" fontId="53" fillId="73" borderId="0"/>
    <xf numFmtId="0" fontId="46" fillId="73" borderId="0" applyNumberFormat="0" applyBorder="0" applyAlignment="0" applyProtection="0"/>
    <xf numFmtId="0" fontId="46" fillId="72" borderId="0" applyNumberFormat="0" applyBorder="0" applyAlignment="0" applyProtection="0"/>
    <xf numFmtId="177" fontId="7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7" fillId="17" borderId="0" applyNumberFormat="0" applyBorder="0" applyAlignment="0" applyProtection="0"/>
    <xf numFmtId="177" fontId="7" fillId="0" borderId="0" applyFont="0" applyFill="0" applyBorder="0" applyAlignment="0" applyProtection="0"/>
    <xf numFmtId="0" fontId="17" fillId="17" borderId="0" applyNumberFormat="0" applyBorder="0" applyAlignment="0" applyProtection="0"/>
    <xf numFmtId="177" fontId="7" fillId="0" borderId="0" applyFont="0" applyFill="0" applyBorder="0" applyAlignment="0" applyProtection="0"/>
    <xf numFmtId="0" fontId="17" fillId="17" borderId="0" applyNumberFormat="0" applyBorder="0" applyAlignment="0" applyProtection="0"/>
    <xf numFmtId="177" fontId="7" fillId="0" borderId="0" applyFont="0" applyFill="0" applyBorder="0" applyAlignment="0" applyProtection="0"/>
    <xf numFmtId="0" fontId="17" fillId="17" borderId="0" applyNumberFormat="0" applyBorder="0" applyAlignment="0" applyProtection="0"/>
    <xf numFmtId="0" fontId="1" fillId="0" borderId="0"/>
    <xf numFmtId="0" fontId="17" fillId="17" borderId="0" applyNumberFormat="0" applyBorder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0" fontId="46" fillId="72" borderId="0" applyNumberFormat="0" applyBorder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0" fontId="46" fillId="72" borderId="0" applyNumberFormat="0" applyBorder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0" fontId="46" fillId="24" borderId="0" applyNumberFormat="0" applyBorder="0" applyAlignment="0" applyProtection="0"/>
    <xf numFmtId="0" fontId="1" fillId="0" borderId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0" fontId="46" fillId="24" borderId="0" applyNumberFormat="0" applyBorder="0" applyAlignment="0" applyProtection="0"/>
    <xf numFmtId="0" fontId="49" fillId="34" borderId="22" applyNumberFormat="0" applyAlignment="0" applyProtection="0"/>
    <xf numFmtId="0" fontId="46" fillId="67" borderId="0" applyNumberFormat="0" applyBorder="0" applyAlignment="0" applyProtection="0"/>
    <xf numFmtId="0" fontId="53" fillId="67" borderId="0"/>
    <xf numFmtId="0" fontId="1" fillId="0" borderId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6" fillId="24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6" fillId="67" borderId="0" applyNumberFormat="0" applyBorder="0" applyAlignment="0" applyProtection="0"/>
    <xf numFmtId="0" fontId="53" fillId="67" borderId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6" fillId="24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6" fillId="67" borderId="0" applyNumberFormat="0" applyBorder="0" applyAlignment="0" applyProtection="0"/>
    <xf numFmtId="0" fontId="53" fillId="67" borderId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6" fillId="24" borderId="0" applyNumberFormat="0" applyBorder="0" applyAlignment="0" applyProtection="0"/>
    <xf numFmtId="43" fontId="1" fillId="0" borderId="0" applyFont="0" applyFill="0" applyBorder="0" applyAlignment="0" applyProtection="0"/>
    <xf numFmtId="0" fontId="12" fillId="0" borderId="0"/>
    <xf numFmtId="0" fontId="46" fillId="79" borderId="0" applyNumberFormat="0" applyBorder="0" applyAlignment="0" applyProtection="0"/>
    <xf numFmtId="0" fontId="46" fillId="79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0" fontId="46" fillId="30" borderId="0" applyNumberFormat="0" applyBorder="0" applyAlignment="0" applyProtection="0"/>
    <xf numFmtId="43" fontId="1" fillId="0" borderId="0" applyFont="0" applyFill="0" applyBorder="0" applyAlignment="0" applyProtection="0"/>
    <xf numFmtId="0" fontId="116" fillId="0" borderId="0"/>
    <xf numFmtId="0" fontId="46" fillId="30" borderId="0" applyNumberFormat="0" applyBorder="0" applyAlignment="0" applyProtection="0"/>
    <xf numFmtId="0" fontId="46" fillId="30" borderId="0" applyNumberFormat="0" applyBorder="0" applyAlignment="0" applyProtection="0"/>
    <xf numFmtId="0" fontId="46" fillId="30" borderId="0" applyNumberFormat="0" applyBorder="0" applyAlignment="0" applyProtection="0"/>
    <xf numFmtId="0" fontId="46" fillId="30" borderId="0" applyNumberFormat="0" applyBorder="0" applyAlignment="0" applyProtection="0"/>
    <xf numFmtId="0" fontId="49" fillId="34" borderId="22" applyNumberFormat="0" applyAlignment="0" applyProtection="0"/>
    <xf numFmtId="0" fontId="1" fillId="0" borderId="0"/>
    <xf numFmtId="0" fontId="46" fillId="30" borderId="0" applyNumberFormat="0" applyBorder="0" applyAlignment="0" applyProtection="0"/>
    <xf numFmtId="0" fontId="1" fillId="0" borderId="0"/>
    <xf numFmtId="0" fontId="46" fillId="30" borderId="0" applyNumberFormat="0" applyBorder="0" applyAlignment="0" applyProtection="0"/>
    <xf numFmtId="0" fontId="17" fillId="97" borderId="0" applyNumberFormat="0" applyBorder="0" applyAlignment="0" applyProtection="0"/>
    <xf numFmtId="0" fontId="17" fillId="97" borderId="0" applyNumberFormat="0" applyBorder="0" applyAlignment="0" applyProtection="0"/>
    <xf numFmtId="0" fontId="17" fillId="97" borderId="0" applyNumberFormat="0" applyBorder="0" applyAlignment="0" applyProtection="0"/>
    <xf numFmtId="0" fontId="17" fillId="97" borderId="0" applyNumberFormat="0" applyBorder="0" applyAlignment="0" applyProtection="0"/>
    <xf numFmtId="0" fontId="17" fillId="97" borderId="0" applyNumberFormat="0" applyBorder="0" applyAlignment="0" applyProtection="0"/>
    <xf numFmtId="0" fontId="17" fillId="97" borderId="0" applyNumberFormat="0" applyBorder="0" applyAlignment="0" applyProtection="0"/>
    <xf numFmtId="0" fontId="17" fillId="97" borderId="0" applyNumberFormat="0" applyBorder="0" applyAlignment="0" applyProtection="0"/>
    <xf numFmtId="0" fontId="17" fillId="97" borderId="0" applyNumberFormat="0" applyBorder="0" applyAlignment="0" applyProtection="0"/>
    <xf numFmtId="0" fontId="17" fillId="97" borderId="0" applyNumberFormat="0" applyBorder="0" applyAlignment="0" applyProtection="0"/>
    <xf numFmtId="43" fontId="44" fillId="0" borderId="0" applyFont="0" applyFill="0" applyBorder="0" applyAlignment="0" applyProtection="0"/>
    <xf numFmtId="0" fontId="17" fillId="97" borderId="0" applyNumberFormat="0" applyBorder="0" applyAlignment="0" applyProtection="0"/>
    <xf numFmtId="43" fontId="1" fillId="0" borderId="0" applyFont="0" applyFill="0" applyBorder="0" applyAlignment="0" applyProtection="0"/>
    <xf numFmtId="0" fontId="17" fillId="97" borderId="0" applyNumberFormat="0" applyBorder="0" applyAlignment="0" applyProtection="0"/>
    <xf numFmtId="43" fontId="1" fillId="0" borderId="0" applyFont="0" applyFill="0" applyBorder="0" applyAlignment="0" applyProtection="0"/>
    <xf numFmtId="0" fontId="17" fillId="97" borderId="0" applyNumberFormat="0" applyBorder="0" applyAlignment="0" applyProtection="0"/>
    <xf numFmtId="173" fontId="1" fillId="0" borderId="0" applyFont="0" applyFill="0" applyBorder="0" applyAlignment="0" applyProtection="0"/>
    <xf numFmtId="0" fontId="17" fillId="97" borderId="0" applyNumberFormat="0" applyBorder="0" applyAlignment="0" applyProtection="0"/>
    <xf numFmtId="0" fontId="17" fillId="97" borderId="0" applyNumberFormat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17" fillId="97" borderId="0" applyNumberFormat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17" fillId="97" borderId="0" applyNumberFormat="0" applyBorder="0" applyAlignment="0" applyProtection="0"/>
    <xf numFmtId="43" fontId="44" fillId="0" borderId="0" applyFont="0" applyFill="0" applyBorder="0" applyAlignment="0" applyProtection="0"/>
    <xf numFmtId="0" fontId="17" fillId="97" borderId="0" applyNumberFormat="0" applyBorder="0" applyAlignment="0" applyProtection="0"/>
    <xf numFmtId="0" fontId="49" fillId="34" borderId="22" applyNumberFormat="0" applyAlignment="0" applyProtection="0"/>
    <xf numFmtId="0" fontId="1" fillId="0" borderId="0"/>
    <xf numFmtId="43" fontId="1" fillId="0" borderId="0" applyFont="0" applyFill="0" applyBorder="0" applyAlignment="0" applyProtection="0"/>
    <xf numFmtId="0" fontId="46" fillId="30" borderId="0" applyNumberFormat="0" applyBorder="0" applyAlignment="0" applyProtection="0"/>
    <xf numFmtId="0" fontId="12" fillId="0" borderId="0">
      <alignment vertical="top"/>
    </xf>
    <xf numFmtId="0" fontId="44" fillId="0" borderId="0"/>
    <xf numFmtId="0" fontId="46" fillId="30" borderId="0" applyNumberFormat="0" applyBorder="0" applyAlignment="0" applyProtection="0"/>
    <xf numFmtId="0" fontId="46" fillId="30" borderId="0" applyNumberFormat="0" applyBorder="0" applyAlignment="0" applyProtection="0"/>
    <xf numFmtId="0" fontId="12" fillId="0" borderId="0">
      <alignment vertical="top"/>
    </xf>
    <xf numFmtId="0" fontId="44" fillId="0" borderId="0"/>
    <xf numFmtId="0" fontId="46" fillId="30" borderId="0" applyNumberFormat="0" applyBorder="0" applyAlignment="0" applyProtection="0"/>
    <xf numFmtId="0" fontId="46" fillId="30" borderId="0" applyNumberFormat="0" applyBorder="0" applyAlignment="0" applyProtection="0"/>
    <xf numFmtId="43" fontId="1" fillId="0" borderId="0" applyFont="0" applyFill="0" applyBorder="0" applyAlignment="0" applyProtection="0"/>
    <xf numFmtId="0" fontId="12" fillId="0" borderId="0">
      <alignment vertical="top"/>
    </xf>
    <xf numFmtId="0" fontId="7" fillId="0" borderId="0"/>
    <xf numFmtId="0" fontId="46" fillId="30" borderId="0" applyNumberFormat="0" applyBorder="0" applyAlignment="0" applyProtection="0"/>
    <xf numFmtId="173" fontId="1" fillId="0" borderId="0" applyFont="0" applyFill="0" applyBorder="0" applyAlignment="0" applyProtection="0"/>
    <xf numFmtId="0" fontId="17" fillId="97" borderId="0" applyNumberFormat="0" applyBorder="0" applyAlignment="0" applyProtection="0"/>
    <xf numFmtId="173" fontId="1" fillId="0" borderId="0" applyFont="0" applyFill="0" applyBorder="0" applyAlignment="0" applyProtection="0"/>
    <xf numFmtId="0" fontId="17" fillId="97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46" fillId="30" borderId="0" applyNumberFormat="0" applyBorder="0" applyAlignment="0" applyProtection="0"/>
    <xf numFmtId="0" fontId="46" fillId="30" borderId="0" applyNumberFormat="0" applyBorder="0" applyAlignment="0" applyProtection="0"/>
    <xf numFmtId="43" fontId="1" fillId="0" borderId="0" applyFont="0" applyFill="0" applyBorder="0" applyAlignment="0" applyProtection="0"/>
    <xf numFmtId="0" fontId="53" fillId="79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46" fillId="30" borderId="0" applyNumberFormat="0" applyBorder="0" applyAlignment="0" applyProtection="0"/>
    <xf numFmtId="0" fontId="46" fillId="79" borderId="0" applyNumberFormat="0" applyBorder="0" applyAlignment="0" applyProtection="0"/>
    <xf numFmtId="0" fontId="53" fillId="79" borderId="0"/>
    <xf numFmtId="0" fontId="46" fillId="30" borderId="0" applyNumberFormat="0" applyBorder="0" applyAlignment="0" applyProtection="0"/>
    <xf numFmtId="0" fontId="1" fillId="0" borderId="0"/>
    <xf numFmtId="0" fontId="46" fillId="30" borderId="0" applyNumberFormat="0" applyBorder="0" applyAlignment="0" applyProtection="0"/>
    <xf numFmtId="0" fontId="46" fillId="79" borderId="0" applyNumberFormat="0" applyBorder="0" applyAlignment="0" applyProtection="0"/>
    <xf numFmtId="0" fontId="53" fillId="79" borderId="0"/>
    <xf numFmtId="0" fontId="1" fillId="0" borderId="0"/>
    <xf numFmtId="0" fontId="46" fillId="30" borderId="0" applyNumberFormat="0" applyBorder="0" applyAlignment="0" applyProtection="0"/>
    <xf numFmtId="0" fontId="46" fillId="79" borderId="0" applyNumberFormat="0" applyBorder="0" applyAlignment="0" applyProtection="0"/>
    <xf numFmtId="0" fontId="53" fillId="79" borderId="0"/>
    <xf numFmtId="0" fontId="46" fillId="30" borderId="0" applyNumberFormat="0" applyBorder="0" applyAlignment="0" applyProtection="0"/>
    <xf numFmtId="0" fontId="46" fillId="79" borderId="0" applyNumberFormat="0" applyBorder="0" applyAlignment="0" applyProtection="0"/>
    <xf numFmtId="0" fontId="12" fillId="0" borderId="0" applyProtection="0">
      <alignment vertical="top"/>
    </xf>
    <xf numFmtId="0" fontId="53" fillId="79" borderId="0"/>
    <xf numFmtId="0" fontId="17" fillId="97" borderId="0" applyNumberFormat="0" applyBorder="0" applyAlignment="0" applyProtection="0"/>
    <xf numFmtId="0" fontId="46" fillId="30" borderId="0" applyNumberFormat="0" applyBorder="0" applyAlignment="0" applyProtection="0"/>
    <xf numFmtId="43" fontId="1" fillId="0" borderId="0" applyFont="0" applyFill="0" applyBorder="0" applyAlignment="0" applyProtection="0"/>
    <xf numFmtId="0" fontId="17" fillId="97" borderId="0" applyNumberFormat="0" applyBorder="0" applyAlignment="0" applyProtection="0"/>
    <xf numFmtId="0" fontId="1" fillId="0" borderId="0"/>
    <xf numFmtId="0" fontId="46" fillId="37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46" fillId="61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53" fillId="61" borderId="0"/>
    <xf numFmtId="43" fontId="44" fillId="0" borderId="0" applyFont="0" applyFill="0" applyBorder="0" applyAlignment="0" applyProtection="0"/>
    <xf numFmtId="0" fontId="1" fillId="0" borderId="0"/>
    <xf numFmtId="0" fontId="17" fillId="52" borderId="0" applyNumberFormat="0" applyBorder="0" applyAlignment="0" applyProtection="0"/>
    <xf numFmtId="43" fontId="1" fillId="0" borderId="0" applyFont="0" applyFill="0" applyBorder="0" applyAlignment="0" applyProtection="0"/>
    <xf numFmtId="0" fontId="46" fillId="4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7" fillId="52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7" fillId="37" borderId="0" applyNumberFormat="0" applyBorder="0" applyAlignment="0" applyProtection="0"/>
    <xf numFmtId="0" fontId="17" fillId="37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46" fillId="75" borderId="0" applyNumberFormat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6" fillId="75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6" fillId="48" borderId="0" applyNumberFormat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46" fillId="48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46" fillId="48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6" fillId="48" borderId="0" applyNumberFormat="0" applyBorder="0" applyAlignment="0" applyProtection="0"/>
    <xf numFmtId="0" fontId="17" fillId="52" borderId="0" applyNumberFormat="0" applyBorder="0" applyAlignment="0" applyProtection="0"/>
    <xf numFmtId="0" fontId="17" fillId="52" borderId="0" applyNumberFormat="0" applyBorder="0" applyAlignment="0" applyProtection="0"/>
    <xf numFmtId="43" fontId="1" fillId="0" borderId="0" applyFont="0" applyFill="0" applyBorder="0" applyAlignment="0" applyProtection="0"/>
    <xf numFmtId="0" fontId="17" fillId="52" borderId="0" applyNumberFormat="0" applyBorder="0" applyAlignment="0" applyProtection="0"/>
    <xf numFmtId="0" fontId="17" fillId="52" borderId="0" applyNumberFormat="0" applyBorder="0" applyAlignment="0" applyProtection="0"/>
    <xf numFmtId="0" fontId="1" fillId="0" borderId="0"/>
    <xf numFmtId="0" fontId="46" fillId="48" borderId="0" applyNumberFormat="0" applyBorder="0" applyAlignment="0" applyProtection="0"/>
    <xf numFmtId="0" fontId="53" fillId="75" borderId="0"/>
    <xf numFmtId="0" fontId="46" fillId="48" borderId="0" applyNumberFormat="0" applyBorder="0" applyAlignment="0" applyProtection="0"/>
    <xf numFmtId="0" fontId="46" fillId="37" borderId="0" applyNumberFormat="0" applyBorder="0" applyAlignment="0" applyProtection="0"/>
    <xf numFmtId="0" fontId="44" fillId="0" borderId="0"/>
    <xf numFmtId="0" fontId="12" fillId="0" borderId="0">
      <alignment vertical="top"/>
    </xf>
    <xf numFmtId="0" fontId="46" fillId="48" borderId="0" applyNumberFormat="0" applyBorder="0" applyAlignment="0" applyProtection="0"/>
    <xf numFmtId="0" fontId="17" fillId="37" borderId="0" applyNumberFormat="0" applyBorder="0" applyAlignment="0" applyProtection="0"/>
    <xf numFmtId="0" fontId="53" fillId="75" borderId="0"/>
    <xf numFmtId="0" fontId="44" fillId="0" borderId="0"/>
    <xf numFmtId="0" fontId="12" fillId="0" borderId="0">
      <alignment vertical="top"/>
    </xf>
    <xf numFmtId="0" fontId="46" fillId="48" borderId="0" applyNumberFormat="0" applyBorder="0" applyAlignment="0" applyProtection="0"/>
    <xf numFmtId="9" fontId="1" fillId="0" borderId="0" applyFont="0" applyFill="0" applyBorder="0" applyAlignment="0" applyProtection="0"/>
    <xf numFmtId="0" fontId="46" fillId="75" borderId="0" applyNumberFormat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3" fillId="75" borderId="0"/>
    <xf numFmtId="43" fontId="1" fillId="0" borderId="0" applyFont="0" applyFill="0" applyBorder="0" applyAlignment="0" applyProtection="0"/>
    <xf numFmtId="0" fontId="117" fillId="0" borderId="0"/>
    <xf numFmtId="0" fontId="12" fillId="0" borderId="0">
      <alignment vertical="top"/>
    </xf>
    <xf numFmtId="0" fontId="46" fillId="48" borderId="0" applyNumberFormat="0" applyBorder="0" applyAlignment="0" applyProtection="0"/>
    <xf numFmtId="0" fontId="46" fillId="75" borderId="0" applyNumberFormat="0" applyBorder="0" applyAlignment="0" applyProtection="0"/>
    <xf numFmtId="0" fontId="53" fillId="75" borderId="0"/>
    <xf numFmtId="0" fontId="46" fillId="48" borderId="0" applyNumberFormat="0" applyBorder="0" applyAlignment="0" applyProtection="0"/>
    <xf numFmtId="0" fontId="46" fillId="75" borderId="0" applyNumberFormat="0" applyBorder="0" applyAlignment="0" applyProtection="0"/>
    <xf numFmtId="0" fontId="53" fillId="75" borderId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46" fillId="75" borderId="0" applyNumberFormat="0" applyBorder="0" applyAlignment="0" applyProtection="0"/>
    <xf numFmtId="0" fontId="53" fillId="75" borderId="0"/>
    <xf numFmtId="0" fontId="46" fillId="48" borderId="0" applyNumberFormat="0" applyBorder="0" applyAlignment="0" applyProtection="0"/>
    <xf numFmtId="0" fontId="46" fillId="75" borderId="0" applyNumberFormat="0" applyBorder="0" applyAlignment="0" applyProtection="0"/>
    <xf numFmtId="179" fontId="7" fillId="0" borderId="0" applyFill="0" applyBorder="0" applyAlignment="0" applyProtection="0"/>
    <xf numFmtId="0" fontId="46" fillId="48" borderId="0" applyNumberFormat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7" fillId="52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7" fillId="52" borderId="0" applyNumberFormat="0" applyBorder="0" applyAlignment="0" applyProtection="0"/>
    <xf numFmtId="43" fontId="1" fillId="0" borderId="0" applyFont="0" applyFill="0" applyBorder="0" applyAlignment="0" applyProtection="0"/>
    <xf numFmtId="0" fontId="17" fillId="52" borderId="0" applyNumberFormat="0" applyBorder="0" applyAlignment="0" applyProtection="0"/>
    <xf numFmtId="43" fontId="44" fillId="0" borderId="0" applyFont="0" applyFill="0" applyBorder="0" applyAlignment="0" applyProtection="0"/>
    <xf numFmtId="0" fontId="17" fillId="52" borderId="0" applyNumberFormat="0" applyBorder="0" applyAlignment="0" applyProtection="0"/>
    <xf numFmtId="43" fontId="1" fillId="0" borderId="0" applyFont="0" applyFill="0" applyBorder="0" applyAlignment="0" applyProtection="0"/>
    <xf numFmtId="0" fontId="17" fillId="52" borderId="0" applyNumberFormat="0" applyBorder="0" applyAlignment="0" applyProtection="0"/>
    <xf numFmtId="43" fontId="44" fillId="0" borderId="0" applyFont="0" applyFill="0" applyBorder="0" applyAlignment="0" applyProtection="0"/>
    <xf numFmtId="0" fontId="17" fillId="52" borderId="0" applyNumberFormat="0" applyBorder="0" applyAlignment="0" applyProtection="0"/>
    <xf numFmtId="43" fontId="1" fillId="0" borderId="0" applyFont="0" applyFill="0" applyBorder="0" applyAlignment="0" applyProtection="0"/>
    <xf numFmtId="0" fontId="17" fillId="52" borderId="0" applyNumberFormat="0" applyBorder="0" applyAlignment="0" applyProtection="0"/>
    <xf numFmtId="43" fontId="1" fillId="0" borderId="0" applyFont="0" applyFill="0" applyBorder="0" applyAlignment="0" applyProtection="0"/>
    <xf numFmtId="0" fontId="17" fillId="52" borderId="0" applyNumberFormat="0" applyBorder="0" applyAlignment="0" applyProtection="0"/>
    <xf numFmtId="43" fontId="44" fillId="0" borderId="0" applyFont="0" applyFill="0" applyBorder="0" applyAlignment="0" applyProtection="0"/>
    <xf numFmtId="0" fontId="17" fillId="52" borderId="0" applyNumberFormat="0" applyBorder="0" applyAlignment="0" applyProtection="0"/>
    <xf numFmtId="43" fontId="1" fillId="0" borderId="0" applyFont="0" applyFill="0" applyBorder="0" applyAlignment="0" applyProtection="0"/>
    <xf numFmtId="0" fontId="17" fillId="52" borderId="0" applyNumberFormat="0" applyBorder="0" applyAlignment="0" applyProtection="0"/>
    <xf numFmtId="43" fontId="44" fillId="0" borderId="0" applyFont="0" applyFill="0" applyBorder="0" applyAlignment="0" applyProtection="0"/>
    <xf numFmtId="0" fontId="17" fillId="52" borderId="0" applyNumberFormat="0" applyBorder="0" applyAlignment="0" applyProtection="0"/>
    <xf numFmtId="43" fontId="1" fillId="0" borderId="0" applyFont="0" applyFill="0" applyBorder="0" applyAlignment="0" applyProtection="0"/>
    <xf numFmtId="0" fontId="17" fillId="52" borderId="0" applyNumberFormat="0" applyBorder="0" applyAlignment="0" applyProtection="0"/>
    <xf numFmtId="43" fontId="1" fillId="0" borderId="0" applyFont="0" applyFill="0" applyBorder="0" applyAlignment="0" applyProtection="0"/>
    <xf numFmtId="0" fontId="17" fillId="52" borderId="0" applyNumberFormat="0" applyBorder="0" applyAlignment="0" applyProtection="0"/>
    <xf numFmtId="0" fontId="1" fillId="0" borderId="0"/>
    <xf numFmtId="0" fontId="46" fillId="48" borderId="0" applyNumberFormat="0" applyBorder="0" applyAlignment="0" applyProtection="0"/>
    <xf numFmtId="0" fontId="46" fillId="48" borderId="0" applyNumberFormat="0" applyBorder="0" applyAlignment="0" applyProtection="0"/>
    <xf numFmtId="0" fontId="53" fillId="75" borderId="0"/>
    <xf numFmtId="0" fontId="1" fillId="0" borderId="0"/>
    <xf numFmtId="0" fontId="46" fillId="48" borderId="0" applyNumberFormat="0" applyBorder="0" applyAlignment="0" applyProtection="0"/>
    <xf numFmtId="0" fontId="46" fillId="75" borderId="0" applyNumberFormat="0" applyBorder="0" applyAlignment="0" applyProtection="0"/>
    <xf numFmtId="0" fontId="53" fillId="75" borderId="0"/>
    <xf numFmtId="0" fontId="46" fillId="37" borderId="0" applyNumberFormat="0" applyBorder="0" applyAlignment="0" applyProtection="0"/>
    <xf numFmtId="0" fontId="46" fillId="37" borderId="0" applyNumberFormat="0" applyBorder="0" applyAlignment="0" applyProtection="0"/>
    <xf numFmtId="43" fontId="44" fillId="0" borderId="0" applyFont="0" applyFill="0" applyBorder="0" applyAlignment="0" applyProtection="0"/>
    <xf numFmtId="0" fontId="46" fillId="61" borderId="0" applyNumberFormat="0" applyBorder="0" applyAlignment="0" applyProtection="0"/>
    <xf numFmtId="43" fontId="1" fillId="0" borderId="0" applyFont="0" applyFill="0" applyBorder="0" applyAlignment="0" applyProtection="0"/>
    <xf numFmtId="0" fontId="53" fillId="61" borderId="0"/>
    <xf numFmtId="43" fontId="44" fillId="0" borderId="0" applyFont="0" applyFill="0" applyBorder="0" applyAlignment="0" applyProtection="0"/>
    <xf numFmtId="0" fontId="46" fillId="37" borderId="0" applyNumberFormat="0" applyBorder="0" applyAlignment="0" applyProtection="0"/>
    <xf numFmtId="43" fontId="1" fillId="0" borderId="0" applyFont="0" applyFill="0" applyBorder="0" applyAlignment="0" applyProtection="0"/>
    <xf numFmtId="0" fontId="46" fillId="61" borderId="0" applyNumberFormat="0" applyBorder="0" applyAlignment="0" applyProtection="0"/>
    <xf numFmtId="43" fontId="1" fillId="0" borderId="0" applyFont="0" applyFill="0" applyBorder="0" applyAlignment="0" applyProtection="0"/>
    <xf numFmtId="0" fontId="53" fillId="61" borderId="0"/>
    <xf numFmtId="43" fontId="1" fillId="0" borderId="0" applyFont="0" applyFill="0" applyBorder="0" applyAlignment="0" applyProtection="0"/>
    <xf numFmtId="0" fontId="46" fillId="37" borderId="0" applyNumberFormat="0" applyBorder="0" applyAlignment="0" applyProtection="0"/>
    <xf numFmtId="43" fontId="1" fillId="0" borderId="0" applyFont="0" applyFill="0" applyBorder="0" applyAlignment="0" applyProtection="0"/>
    <xf numFmtId="0" fontId="46" fillId="61" borderId="0" applyNumberFormat="0" applyBorder="0" applyAlignment="0" applyProtection="0"/>
    <xf numFmtId="0" fontId="53" fillId="61" borderId="0"/>
    <xf numFmtId="0" fontId="46" fillId="37" borderId="0" applyNumberFormat="0" applyBorder="0" applyAlignment="0" applyProtection="0"/>
    <xf numFmtId="43" fontId="1" fillId="0" borderId="0" applyFont="0" applyFill="0" applyBorder="0" applyAlignment="0" applyProtection="0"/>
    <xf numFmtId="0" fontId="46" fillId="61" borderId="0" applyNumberFormat="0" applyBorder="0" applyAlignment="0" applyProtection="0"/>
    <xf numFmtId="0" fontId="53" fillId="61" borderId="0"/>
    <xf numFmtId="0" fontId="1" fillId="0" borderId="0"/>
    <xf numFmtId="0" fontId="12" fillId="0" borderId="0">
      <alignment vertical="top"/>
    </xf>
    <xf numFmtId="0" fontId="46" fillId="28" borderId="0" applyNumberFormat="0" applyBorder="0" applyAlignment="0" applyProtection="0"/>
    <xf numFmtId="43" fontId="44" fillId="0" borderId="0" applyFont="0" applyFill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7" fillId="84" borderId="0" applyNumberFormat="0" applyBorder="0" applyAlignment="0" applyProtection="0"/>
    <xf numFmtId="0" fontId="17" fillId="84" borderId="0" applyNumberFormat="0" applyBorder="0" applyAlignment="0" applyProtection="0"/>
    <xf numFmtId="0" fontId="17" fillId="84" borderId="0" applyNumberFormat="0" applyBorder="0" applyAlignment="0" applyProtection="0"/>
    <xf numFmtId="0" fontId="17" fillId="84" borderId="0" applyNumberFormat="0" applyBorder="0" applyAlignment="0" applyProtection="0"/>
    <xf numFmtId="0" fontId="17" fillId="84" borderId="0" applyNumberFormat="0" applyBorder="0" applyAlignment="0" applyProtection="0"/>
    <xf numFmtId="0" fontId="17" fillId="84" borderId="0" applyNumberFormat="0" applyBorder="0" applyAlignment="0" applyProtection="0"/>
    <xf numFmtId="43" fontId="1" fillId="0" borderId="0" applyFont="0" applyFill="0" applyBorder="0" applyAlignment="0" applyProtection="0"/>
    <xf numFmtId="0" fontId="46" fillId="46" borderId="0" applyNumberFormat="0" applyBorder="0" applyAlignment="0" applyProtection="0"/>
    <xf numFmtId="0" fontId="53" fillId="66" borderId="0"/>
    <xf numFmtId="0" fontId="46" fillId="46" borderId="0" applyNumberFormat="0" applyBorder="0" applyAlignment="0" applyProtection="0"/>
    <xf numFmtId="0" fontId="46" fillId="28" borderId="0" applyNumberFormat="0" applyBorder="0" applyAlignment="0" applyProtection="0"/>
    <xf numFmtId="0" fontId="12" fillId="0" borderId="0">
      <alignment vertical="top"/>
    </xf>
    <xf numFmtId="0" fontId="12" fillId="0" borderId="0">
      <alignment vertical="top"/>
    </xf>
    <xf numFmtId="0" fontId="46" fillId="46" borderId="0" applyNumberFormat="0" applyBorder="0" applyAlignment="0" applyProtection="0"/>
    <xf numFmtId="0" fontId="17" fillId="28" borderId="0" applyNumberFormat="0" applyBorder="0" applyAlignment="0" applyProtection="0"/>
    <xf numFmtId="0" fontId="53" fillId="66" borderId="0"/>
    <xf numFmtId="0" fontId="12" fillId="0" borderId="0">
      <alignment vertical="top"/>
    </xf>
    <xf numFmtId="0" fontId="12" fillId="0" borderId="0">
      <alignment vertical="top"/>
    </xf>
    <xf numFmtId="0" fontId="46" fillId="46" borderId="0" applyNumberFormat="0" applyBorder="0" applyAlignment="0" applyProtection="0"/>
    <xf numFmtId="9" fontId="1" fillId="0" borderId="0" applyFont="0" applyFill="0" applyBorder="0" applyAlignment="0" applyProtection="0"/>
    <xf numFmtId="0" fontId="46" fillId="66" borderId="0" applyNumberFormat="0" applyBorder="0" applyAlignment="0" applyProtection="0"/>
    <xf numFmtId="9" fontId="1" fillId="0" borderId="0" applyFont="0" applyFill="0" applyBorder="0" applyAlignment="0" applyProtection="0"/>
    <xf numFmtId="0" fontId="53" fillId="66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2" fillId="0" borderId="0">
      <alignment vertical="top"/>
    </xf>
    <xf numFmtId="0" fontId="12" fillId="0" borderId="0">
      <alignment vertical="top"/>
    </xf>
    <xf numFmtId="0" fontId="46" fillId="46" borderId="0" applyNumberFormat="0" applyBorder="0" applyAlignment="0" applyProtection="0"/>
    <xf numFmtId="0" fontId="46" fillId="66" borderId="0" applyNumberFormat="0" applyBorder="0" applyAlignment="0" applyProtection="0"/>
    <xf numFmtId="0" fontId="53" fillId="66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6" fillId="46" borderId="0" applyNumberFormat="0" applyBorder="0" applyAlignment="0" applyProtection="0"/>
    <xf numFmtId="0" fontId="46" fillId="66" borderId="0" applyNumberFormat="0" applyBorder="0" applyAlignment="0" applyProtection="0"/>
    <xf numFmtId="0" fontId="53" fillId="66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6" fillId="46" borderId="0" applyNumberFormat="0" applyBorder="0" applyAlignment="0" applyProtection="0"/>
    <xf numFmtId="0" fontId="46" fillId="66" borderId="0" applyNumberFormat="0" applyBorder="0" applyAlignment="0" applyProtection="0"/>
    <xf numFmtId="0" fontId="53" fillId="66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6" fillId="46" borderId="0" applyNumberFormat="0" applyBorder="0" applyAlignment="0" applyProtection="0"/>
    <xf numFmtId="0" fontId="46" fillId="66" borderId="0" applyNumberFormat="0" applyBorder="0" applyAlignment="0" applyProtection="0"/>
    <xf numFmtId="0" fontId="53" fillId="66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6" fillId="46" borderId="0" applyNumberFormat="0" applyBorder="0" applyAlignment="0" applyProtection="0"/>
    <xf numFmtId="0" fontId="46" fillId="66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7" fillId="84" borderId="0" applyNumberFormat="0" applyBorder="0" applyAlignment="0" applyProtection="0"/>
    <xf numFmtId="0" fontId="17" fillId="84" borderId="0" applyNumberFormat="0" applyBorder="0" applyAlignment="0" applyProtection="0"/>
    <xf numFmtId="0" fontId="17" fillId="84" borderId="0" applyNumberFormat="0" applyBorder="0" applyAlignment="0" applyProtection="0"/>
    <xf numFmtId="43" fontId="1" fillId="0" borderId="0" applyFont="0" applyFill="0" applyBorder="0" applyAlignment="0" applyProtection="0"/>
    <xf numFmtId="0" fontId="17" fillId="84" borderId="0" applyNumberFormat="0" applyBorder="0" applyAlignment="0" applyProtection="0"/>
    <xf numFmtId="0" fontId="17" fillId="84" borderId="0" applyNumberFormat="0" applyBorder="0" applyAlignment="0" applyProtection="0"/>
    <xf numFmtId="43" fontId="1" fillId="0" borderId="0" applyFont="0" applyFill="0" applyBorder="0" applyAlignment="0" applyProtection="0"/>
    <xf numFmtId="0" fontId="17" fillId="84" borderId="0" applyNumberFormat="0" applyBorder="0" applyAlignment="0" applyProtection="0"/>
    <xf numFmtId="43" fontId="44" fillId="0" borderId="0" applyFont="0" applyFill="0" applyBorder="0" applyAlignment="0" applyProtection="0"/>
    <xf numFmtId="0" fontId="17" fillId="84" borderId="0" applyNumberFormat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7" fillId="84" borderId="0" applyNumberFormat="0" applyBorder="0" applyAlignment="0" applyProtection="0"/>
    <xf numFmtId="43" fontId="1" fillId="0" borderId="0" applyFont="0" applyFill="0" applyBorder="0" applyAlignment="0" applyProtection="0"/>
    <xf numFmtId="0" fontId="46" fillId="46" borderId="0" applyNumberFormat="0" applyBorder="0" applyAlignment="0" applyProtection="0"/>
    <xf numFmtId="0" fontId="46" fillId="46" borderId="0" applyNumberFormat="0" applyBorder="0" applyAlignment="0" applyProtection="0"/>
    <xf numFmtId="0" fontId="53" fillId="66" borderId="0"/>
    <xf numFmtId="0" fontId="46" fillId="46" borderId="0" applyNumberFormat="0" applyBorder="0" applyAlignment="0" applyProtection="0"/>
    <xf numFmtId="0" fontId="46" fillId="66" borderId="0" applyNumberFormat="0" applyBorder="0" applyAlignment="0" applyProtection="0"/>
    <xf numFmtId="0" fontId="53" fillId="66" borderId="0"/>
    <xf numFmtId="0" fontId="1" fillId="0" borderId="0"/>
    <xf numFmtId="0" fontId="46" fillId="28" borderId="0" applyNumberFormat="0" applyBorder="0" applyAlignment="0" applyProtection="0"/>
    <xf numFmtId="0" fontId="46" fillId="62" borderId="0" applyNumberFormat="0" applyBorder="0" applyAlignment="0" applyProtection="0"/>
    <xf numFmtId="0" fontId="53" fillId="62" borderId="0"/>
    <xf numFmtId="0" fontId="1" fillId="0" borderId="0"/>
    <xf numFmtId="0" fontId="46" fillId="28" borderId="0" applyNumberFormat="0" applyBorder="0" applyAlignment="0" applyProtection="0"/>
    <xf numFmtId="0" fontId="46" fillId="62" borderId="0" applyNumberFormat="0" applyBorder="0" applyAlignment="0" applyProtection="0"/>
    <xf numFmtId="0" fontId="53" fillId="62" borderId="0"/>
    <xf numFmtId="0" fontId="1" fillId="0" borderId="0"/>
    <xf numFmtId="0" fontId="46" fillId="28" borderId="0" applyNumberFormat="0" applyBorder="0" applyAlignment="0" applyProtection="0"/>
    <xf numFmtId="0" fontId="1" fillId="0" borderId="0"/>
    <xf numFmtId="0" fontId="53" fillId="62" borderId="0"/>
    <xf numFmtId="0" fontId="1" fillId="0" borderId="0"/>
    <xf numFmtId="0" fontId="46" fillId="28" borderId="0" applyNumberFormat="0" applyBorder="0" applyAlignment="0" applyProtection="0"/>
    <xf numFmtId="4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53" fillId="62" borderId="0"/>
    <xf numFmtId="0" fontId="1" fillId="0" borderId="0"/>
    <xf numFmtId="0" fontId="46" fillId="28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53" fillId="62" borderId="0"/>
    <xf numFmtId="0" fontId="1" fillId="0" borderId="0"/>
    <xf numFmtId="0" fontId="116" fillId="0" borderId="0"/>
    <xf numFmtId="0" fontId="46" fillId="67" borderId="0" applyNumberFormat="0" applyBorder="0" applyAlignment="0" applyProtection="0"/>
    <xf numFmtId="0" fontId="17" fillId="45" borderId="0" applyNumberFormat="0" applyBorder="0" applyAlignment="0" applyProtection="0"/>
    <xf numFmtId="0" fontId="17" fillId="45" borderId="0" applyNumberFormat="0" applyBorder="0" applyAlignment="0" applyProtection="0"/>
    <xf numFmtId="0" fontId="46" fillId="24" borderId="0" applyNumberFormat="0" applyBorder="0" applyAlignment="0" applyProtection="0"/>
    <xf numFmtId="0" fontId="12" fillId="0" borderId="0">
      <alignment vertical="top"/>
    </xf>
    <xf numFmtId="0" fontId="44" fillId="0" borderId="0"/>
    <xf numFmtId="0" fontId="46" fillId="24" borderId="0" applyNumberFormat="0" applyBorder="0" applyAlignment="0" applyProtection="0"/>
    <xf numFmtId="0" fontId="46" fillId="24" borderId="0" applyNumberFormat="0" applyBorder="0" applyAlignment="0" applyProtection="0"/>
    <xf numFmtId="0" fontId="12" fillId="0" borderId="0">
      <alignment vertical="top"/>
    </xf>
    <xf numFmtId="0" fontId="44" fillId="0" borderId="0"/>
    <xf numFmtId="0" fontId="46" fillId="24" borderId="0" applyNumberFormat="0" applyBorder="0" applyAlignment="0" applyProtection="0"/>
    <xf numFmtId="0" fontId="46" fillId="24" borderId="0" applyNumberFormat="0" applyBorder="0" applyAlignment="0" applyProtection="0"/>
    <xf numFmtId="4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2" fillId="0" borderId="0">
      <alignment vertical="top"/>
    </xf>
    <xf numFmtId="0" fontId="35" fillId="0" borderId="0"/>
    <xf numFmtId="0" fontId="46" fillId="24" borderId="0" applyNumberFormat="0" applyBorder="0" applyAlignment="0" applyProtection="0"/>
    <xf numFmtId="0" fontId="82" fillId="0" borderId="0"/>
    <xf numFmtId="0" fontId="44" fillId="0" borderId="0"/>
    <xf numFmtId="0" fontId="82" fillId="0" borderId="0"/>
    <xf numFmtId="0" fontId="82" fillId="0" borderId="0"/>
    <xf numFmtId="0" fontId="17" fillId="45" borderId="0" applyNumberFormat="0" applyBorder="0" applyAlignment="0" applyProtection="0"/>
    <xf numFmtId="0" fontId="67" fillId="0" borderId="0"/>
    <xf numFmtId="0" fontId="17" fillId="45" borderId="0" applyNumberFormat="0" applyBorder="0" applyAlignment="0" applyProtection="0"/>
    <xf numFmtId="43" fontId="1" fillId="0" borderId="0" applyFont="0" applyFill="0" applyBorder="0" applyAlignment="0" applyProtection="0"/>
    <xf numFmtId="0" fontId="46" fillId="24" borderId="0" applyNumberFormat="0" applyBorder="0" applyAlignment="0" applyProtection="0"/>
    <xf numFmtId="0" fontId="46" fillId="24" borderId="0" applyNumberFormat="0" applyBorder="0" applyAlignment="0" applyProtection="0"/>
    <xf numFmtId="0" fontId="53" fillId="67" borderId="0"/>
    <xf numFmtId="43" fontId="1" fillId="0" borderId="0" applyFont="0" applyFill="0" applyBorder="0" applyAlignment="0" applyProtection="0"/>
    <xf numFmtId="0" fontId="46" fillId="24" borderId="0" applyNumberFormat="0" applyBorder="0" applyAlignment="0" applyProtection="0"/>
    <xf numFmtId="0" fontId="46" fillId="67" borderId="0" applyNumberFormat="0" applyBorder="0" applyAlignment="0" applyProtection="0"/>
    <xf numFmtId="0" fontId="53" fillId="67" borderId="0"/>
    <xf numFmtId="0" fontId="46" fillId="24" borderId="0" applyNumberFormat="0" applyBorder="0" applyAlignment="0" applyProtection="0"/>
    <xf numFmtId="0" fontId="46" fillId="67" borderId="0" applyNumberFormat="0" applyBorder="0" applyAlignment="0" applyProtection="0"/>
    <xf numFmtId="0" fontId="53" fillId="67" borderId="0"/>
    <xf numFmtId="0" fontId="12" fillId="0" borderId="0">
      <alignment vertical="top"/>
    </xf>
    <xf numFmtId="0" fontId="46" fillId="24" borderId="0" applyNumberFormat="0" applyBorder="0" applyAlignment="0" applyProtection="0"/>
    <xf numFmtId="0" fontId="46" fillId="67" borderId="0" applyNumberFormat="0" applyBorder="0" applyAlignment="0" applyProtection="0"/>
    <xf numFmtId="0" fontId="53" fillId="67" borderId="0"/>
    <xf numFmtId="0" fontId="12" fillId="0" borderId="0">
      <alignment vertical="top"/>
    </xf>
    <xf numFmtId="0" fontId="46" fillId="24" borderId="0" applyNumberFormat="0" applyBorder="0" applyAlignment="0" applyProtection="0"/>
    <xf numFmtId="0" fontId="53" fillId="67" borderId="0"/>
    <xf numFmtId="0" fontId="46" fillId="24" borderId="0" applyNumberFormat="0" applyBorder="0" applyAlignment="0" applyProtection="0"/>
    <xf numFmtId="0" fontId="17" fillId="45" borderId="0" applyNumberFormat="0" applyBorder="0" applyAlignment="0" applyProtection="0"/>
    <xf numFmtId="43" fontId="1" fillId="0" borderId="0" applyFont="0" applyFill="0" applyBorder="0" applyAlignment="0" applyProtection="0"/>
    <xf numFmtId="0" fontId="17" fillId="45" borderId="0" applyNumberFormat="0" applyBorder="0" applyAlignment="0" applyProtection="0"/>
    <xf numFmtId="0" fontId="17" fillId="81" borderId="0" applyNumberFormat="0" applyBorder="0" applyAlignment="0" applyProtection="0"/>
    <xf numFmtId="43" fontId="1" fillId="0" borderId="0" applyFont="0" applyFill="0" applyBorder="0" applyAlignment="0" applyProtection="0"/>
    <xf numFmtId="0" fontId="17" fillId="81" borderId="0" applyNumberFormat="0" applyBorder="0" applyAlignment="0" applyProtection="0"/>
    <xf numFmtId="43" fontId="1" fillId="0" borderId="0" applyFont="0" applyFill="0" applyBorder="0" applyAlignment="0" applyProtection="0"/>
    <xf numFmtId="0" fontId="118" fillId="0" borderId="0"/>
    <xf numFmtId="0" fontId="46" fillId="34" borderId="0" applyNumberFormat="0" applyBorder="0" applyAlignment="0" applyProtection="0"/>
    <xf numFmtId="0" fontId="46" fillId="51" borderId="0" applyNumberFormat="0" applyBorder="0" applyAlignment="0" applyProtection="0"/>
    <xf numFmtId="0" fontId="7" fillId="0" borderId="0"/>
    <xf numFmtId="0" fontId="17" fillId="64" borderId="0" applyNumberFormat="0" applyBorder="0" applyAlignment="0" applyProtection="0"/>
    <xf numFmtId="173" fontId="1" fillId="0" borderId="0" applyFont="0" applyFill="0" applyBorder="0" applyAlignment="0" applyProtection="0"/>
    <xf numFmtId="0" fontId="46" fillId="44" borderId="0" applyNumberFormat="0" applyBorder="0" applyAlignment="0" applyProtection="0"/>
    <xf numFmtId="173" fontId="1" fillId="0" borderId="0" applyFont="0" applyFill="0" applyBorder="0" applyAlignment="0" applyProtection="0"/>
    <xf numFmtId="0" fontId="17" fillId="64" borderId="0" applyNumberFormat="0" applyBorder="0" applyAlignment="0" applyProtection="0"/>
    <xf numFmtId="0" fontId="17" fillId="30" borderId="0" applyNumberFormat="0" applyBorder="0" applyAlignment="0" applyProtection="0"/>
    <xf numFmtId="173" fontId="1" fillId="0" borderId="0" applyFont="0" applyFill="0" applyBorder="0" applyAlignment="0" applyProtection="0"/>
    <xf numFmtId="0" fontId="17" fillId="30" borderId="0" applyNumberFormat="0" applyBorder="0" applyAlignment="0" applyProtection="0"/>
    <xf numFmtId="0" fontId="12" fillId="0" borderId="0">
      <alignment vertical="top"/>
    </xf>
    <xf numFmtId="0" fontId="46" fillId="42" borderId="0" applyNumberFormat="0" applyBorder="0" applyAlignment="0" applyProtection="0"/>
    <xf numFmtId="173" fontId="44" fillId="0" borderId="0" applyFont="0" applyFill="0" applyBorder="0" applyAlignment="0" applyProtection="0"/>
    <xf numFmtId="0" fontId="46" fillId="42" borderId="0" applyNumberFormat="0" applyBorder="0" applyAlignment="0" applyProtection="0"/>
    <xf numFmtId="0" fontId="46" fillId="44" borderId="0" applyNumberFormat="0" applyBorder="0" applyAlignment="0" applyProtection="0"/>
    <xf numFmtId="0" fontId="12" fillId="0" borderId="0">
      <alignment vertical="top"/>
    </xf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46" fillId="44" borderId="0" applyNumberFormat="0" applyBorder="0" applyAlignment="0" applyProtection="0"/>
    <xf numFmtId="0" fontId="53" fillId="42" borderId="0"/>
    <xf numFmtId="0" fontId="46" fillId="44" borderId="0" applyNumberFormat="0" applyBorder="0" applyAlignment="0" applyProtection="0"/>
    <xf numFmtId="0" fontId="1" fillId="0" borderId="0"/>
    <xf numFmtId="0" fontId="46" fillId="34" borderId="0" applyNumberFormat="0" applyBorder="0" applyAlignment="0" applyProtection="0"/>
    <xf numFmtId="0" fontId="46" fillId="42" borderId="0" applyNumberFormat="0" applyBorder="0" applyAlignment="0" applyProtection="0"/>
    <xf numFmtId="0" fontId="46" fillId="44" borderId="0" applyNumberFormat="0" applyBorder="0" applyAlignment="0" applyProtection="0"/>
    <xf numFmtId="17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7" fillId="64" borderId="0" applyNumberFormat="0" applyBorder="0" applyAlignment="0" applyProtection="0"/>
    <xf numFmtId="173" fontId="1" fillId="0" borderId="0" applyFont="0" applyFill="0" applyBorder="0" applyAlignment="0" applyProtection="0"/>
    <xf numFmtId="0" fontId="17" fillId="64" borderId="0" applyNumberFormat="0" applyBorder="0" applyAlignment="0" applyProtection="0"/>
    <xf numFmtId="173" fontId="1" fillId="0" borderId="0" applyFont="0" applyFill="0" applyBorder="0" applyAlignment="0" applyProtection="0"/>
    <xf numFmtId="0" fontId="17" fillId="64" borderId="0" applyNumberFormat="0" applyBorder="0" applyAlignment="0" applyProtection="0"/>
    <xf numFmtId="173" fontId="1" fillId="0" borderId="0" applyFont="0" applyFill="0" applyBorder="0" applyAlignment="0" applyProtection="0"/>
    <xf numFmtId="0" fontId="17" fillId="64" borderId="0" applyNumberFormat="0" applyBorder="0" applyAlignment="0" applyProtection="0"/>
    <xf numFmtId="0" fontId="28" fillId="0" borderId="16" applyNumberFormat="0" applyFill="0" applyAlignment="0" applyProtection="0"/>
    <xf numFmtId="0" fontId="17" fillId="64" borderId="0" applyNumberFormat="0" applyBorder="0" applyAlignment="0" applyProtection="0"/>
    <xf numFmtId="0" fontId="17" fillId="64" borderId="0" applyNumberFormat="0" applyBorder="0" applyAlignment="0" applyProtection="0"/>
    <xf numFmtId="0" fontId="17" fillId="64" borderId="0" applyNumberFormat="0" applyBorder="0" applyAlignment="0" applyProtection="0"/>
    <xf numFmtId="0" fontId="28" fillId="0" borderId="16" applyNumberFormat="0" applyFill="0" applyAlignment="0" applyProtection="0"/>
    <xf numFmtId="0" fontId="17" fillId="64" borderId="0" applyNumberFormat="0" applyBorder="0" applyAlignment="0" applyProtection="0"/>
    <xf numFmtId="0" fontId="46" fillId="34" borderId="0" applyNumberFormat="0" applyBorder="0" applyAlignment="0" applyProtection="0"/>
    <xf numFmtId="43" fontId="1" fillId="0" borderId="0" applyFont="0" applyFill="0" applyBorder="0" applyAlignment="0" applyProtection="0"/>
    <xf numFmtId="0" fontId="53" fillId="51" borderId="0"/>
    <xf numFmtId="0" fontId="46" fillId="34" borderId="0" applyNumberFormat="0" applyBorder="0" applyAlignment="0" applyProtection="0"/>
    <xf numFmtId="43" fontId="1" fillId="0" borderId="0" applyFont="0" applyFill="0" applyBorder="0" applyAlignment="0" applyProtection="0"/>
    <xf numFmtId="0" fontId="70" fillId="69" borderId="0" applyNumberFormat="0" applyBorder="0" applyAlignment="0" applyProtection="0"/>
    <xf numFmtId="0" fontId="53" fillId="51" borderId="0"/>
    <xf numFmtId="0" fontId="44" fillId="110" borderId="0" applyNumberFormat="0" applyBorder="0" applyAlignment="0" applyProtection="0"/>
    <xf numFmtId="43" fontId="74" fillId="0" borderId="0" applyFont="0" applyFill="0" applyBorder="0" applyAlignment="0" applyProtection="0"/>
    <xf numFmtId="0" fontId="46" fillId="24" borderId="0" applyNumberFormat="0" applyBorder="0" applyAlignment="0" applyProtection="0"/>
    <xf numFmtId="0" fontId="1" fillId="0" borderId="0"/>
    <xf numFmtId="0" fontId="46" fillId="100" borderId="0" applyNumberFormat="0" applyBorder="0" applyAlignment="0" applyProtection="0"/>
    <xf numFmtId="0" fontId="1" fillId="0" borderId="0"/>
    <xf numFmtId="0" fontId="53" fillId="67" borderId="0"/>
    <xf numFmtId="0" fontId="17" fillId="41" borderId="0" applyNumberFormat="0" applyBorder="0" applyAlignment="0" applyProtection="0"/>
    <xf numFmtId="0" fontId="46" fillId="29" borderId="0" applyNumberFormat="0" applyBorder="0" applyAlignment="0" applyProtection="0"/>
    <xf numFmtId="0" fontId="17" fillId="41" borderId="0" applyNumberFormat="0" applyBorder="0" applyAlignment="0" applyProtection="0"/>
    <xf numFmtId="0" fontId="17" fillId="81" borderId="0" applyNumberFormat="0" applyBorder="0" applyAlignment="0" applyProtection="0"/>
    <xf numFmtId="0" fontId="17" fillId="81" borderId="0" applyNumberFormat="0" applyBorder="0" applyAlignment="0" applyProtection="0"/>
    <xf numFmtId="0" fontId="46" fillId="88" borderId="0" applyNumberFormat="0" applyBorder="0" applyAlignment="0" applyProtection="0"/>
    <xf numFmtId="0" fontId="49" fillId="34" borderId="22" applyNumberFormat="0" applyAlignment="0" applyProtection="0"/>
    <xf numFmtId="0" fontId="46" fillId="88" borderId="0" applyNumberFormat="0" applyBorder="0" applyAlignment="0" applyProtection="0"/>
    <xf numFmtId="0" fontId="49" fillId="34" borderId="22" applyNumberFormat="0" applyAlignment="0" applyProtection="0"/>
    <xf numFmtId="0" fontId="46" fillId="29" borderId="0" applyNumberFormat="0" applyBorder="0" applyAlignment="0" applyProtection="0"/>
    <xf numFmtId="0" fontId="46" fillId="29" borderId="0" applyNumberFormat="0" applyBorder="0" applyAlignment="0" applyProtection="0"/>
    <xf numFmtId="0" fontId="46" fillId="29" borderId="0" applyNumberFormat="0" applyBorder="0" applyAlignment="0" applyProtection="0"/>
    <xf numFmtId="0" fontId="46" fillId="29" borderId="0" applyNumberFormat="0" applyBorder="0" applyAlignment="0" applyProtection="0"/>
    <xf numFmtId="0" fontId="1" fillId="0" borderId="0"/>
    <xf numFmtId="0" fontId="46" fillId="29" borderId="0" applyNumberFormat="0" applyBorder="0" applyAlignment="0" applyProtection="0"/>
    <xf numFmtId="0" fontId="7" fillId="0" borderId="0"/>
    <xf numFmtId="0" fontId="7" fillId="0" borderId="0"/>
    <xf numFmtId="0" fontId="46" fillId="29" borderId="0" applyNumberFormat="0" applyBorder="0" applyAlignment="0" applyProtection="0"/>
    <xf numFmtId="0" fontId="12" fillId="0" borderId="0">
      <alignment vertical="top"/>
    </xf>
    <xf numFmtId="0" fontId="7" fillId="0" borderId="0"/>
    <xf numFmtId="0" fontId="46" fillId="29" borderId="0" applyNumberFormat="0" applyBorder="0" applyAlignment="0" applyProtection="0"/>
    <xf numFmtId="0" fontId="17" fillId="41" borderId="0" applyNumberFormat="0" applyBorder="0" applyAlignment="0" applyProtection="0"/>
    <xf numFmtId="0" fontId="12" fillId="0" borderId="0">
      <alignment vertical="top"/>
    </xf>
    <xf numFmtId="0" fontId="12" fillId="0" borderId="0">
      <alignment vertical="top"/>
    </xf>
    <xf numFmtId="0" fontId="17" fillId="41" borderId="0" applyNumberFormat="0" applyBorder="0" applyAlignment="0" applyProtection="0"/>
    <xf numFmtId="0" fontId="17" fillId="41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53" fillId="88" borderId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6" fillId="2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7" fillId="8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3" fillId="88" borderId="0"/>
    <xf numFmtId="0" fontId="46" fillId="29" borderId="0" applyNumberFormat="0" applyBorder="0" applyAlignment="0" applyProtection="0"/>
    <xf numFmtId="0" fontId="46" fillId="88" borderId="0" applyNumberFormat="0" applyBorder="0" applyAlignment="0" applyProtection="0"/>
    <xf numFmtId="0" fontId="53" fillId="88" borderId="0"/>
    <xf numFmtId="0" fontId="46" fillId="29" borderId="0" applyNumberFormat="0" applyBorder="0" applyAlignment="0" applyProtection="0"/>
    <xf numFmtId="0" fontId="46" fillId="88" borderId="0" applyNumberFormat="0" applyBorder="0" applyAlignment="0" applyProtection="0"/>
    <xf numFmtId="0" fontId="53" fillId="88" borderId="0"/>
    <xf numFmtId="0" fontId="46" fillId="29" borderId="0" applyNumberFormat="0" applyBorder="0" applyAlignment="0" applyProtection="0"/>
    <xf numFmtId="0" fontId="46" fillId="88" borderId="0" applyNumberFormat="0" applyBorder="0" applyAlignment="0" applyProtection="0"/>
    <xf numFmtId="0" fontId="53" fillId="88" borderId="0"/>
    <xf numFmtId="0" fontId="46" fillId="29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6" fillId="88" borderId="0" applyNumberFormat="0" applyBorder="0" applyAlignment="0" applyProtection="0"/>
    <xf numFmtId="43" fontId="1" fillId="0" borderId="0" applyFont="0" applyFill="0" applyBorder="0" applyAlignment="0" applyProtection="0"/>
    <xf numFmtId="0" fontId="53" fillId="88" borderId="0"/>
    <xf numFmtId="0" fontId="1" fillId="0" borderId="0"/>
    <xf numFmtId="0" fontId="46" fillId="29" borderId="0" applyNumberFormat="0" applyBorder="0" applyAlignment="0" applyProtection="0"/>
    <xf numFmtId="0" fontId="1" fillId="0" borderId="0"/>
    <xf numFmtId="0" fontId="46" fillId="88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3" fillId="88" borderId="0"/>
    <xf numFmtId="0" fontId="1" fillId="0" borderId="0"/>
    <xf numFmtId="0" fontId="46" fillId="88" borderId="0" applyNumberFormat="0" applyBorder="0" applyAlignment="0" applyProtection="0"/>
    <xf numFmtId="0" fontId="46" fillId="29" borderId="0" applyNumberFormat="0" applyBorder="0" applyAlignment="0" applyProtection="0"/>
    <xf numFmtId="43" fontId="1" fillId="0" borderId="0" applyFont="0" applyFill="0" applyBorder="0" applyAlignment="0" applyProtection="0"/>
    <xf numFmtId="0" fontId="12" fillId="0" borderId="0">
      <alignment vertical="top"/>
    </xf>
    <xf numFmtId="0" fontId="7" fillId="0" borderId="0"/>
    <xf numFmtId="0" fontId="17" fillId="41" borderId="0" applyNumberFormat="0" applyBorder="0" applyAlignment="0" applyProtection="0"/>
    <xf numFmtId="43" fontId="1" fillId="0" borderId="0" applyFont="0" applyFill="0" applyBorder="0" applyAlignment="0" applyProtection="0"/>
    <xf numFmtId="0" fontId="12" fillId="0" borderId="0">
      <alignment vertical="top"/>
    </xf>
    <xf numFmtId="0" fontId="17" fillId="41" borderId="0" applyNumberFormat="0" applyBorder="0" applyAlignment="0" applyProtection="0"/>
    <xf numFmtId="43" fontId="1" fillId="0" borderId="0" applyFont="0" applyFill="0" applyBorder="0" applyAlignment="0" applyProtection="0"/>
    <xf numFmtId="0" fontId="12" fillId="0" borderId="0">
      <alignment vertical="top"/>
    </xf>
    <xf numFmtId="0" fontId="17" fillId="41" borderId="0" applyNumberFormat="0" applyBorder="0" applyAlignment="0" applyProtection="0"/>
    <xf numFmtId="43" fontId="1" fillId="0" borderId="0" applyFont="0" applyFill="0" applyBorder="0" applyAlignment="0" applyProtection="0"/>
    <xf numFmtId="0" fontId="12" fillId="0" borderId="0">
      <alignment vertical="top"/>
    </xf>
    <xf numFmtId="0" fontId="17" fillId="41" borderId="0" applyNumberFormat="0" applyBorder="0" applyAlignment="0" applyProtection="0"/>
    <xf numFmtId="43" fontId="1" fillId="0" borderId="0" applyFont="0" applyFill="0" applyBorder="0" applyAlignment="0" applyProtection="0"/>
    <xf numFmtId="0" fontId="7" fillId="0" borderId="0"/>
    <xf numFmtId="0" fontId="17" fillId="41" borderId="0" applyNumberFormat="0" applyBorder="0" applyAlignment="0" applyProtection="0"/>
    <xf numFmtId="43" fontId="44" fillId="0" borderId="0" applyFont="0" applyFill="0" applyBorder="0" applyAlignment="0" applyProtection="0"/>
    <xf numFmtId="0" fontId="12" fillId="0" borderId="0">
      <alignment vertical="top"/>
    </xf>
    <xf numFmtId="0" fontId="17" fillId="41" borderId="0" applyNumberFormat="0" applyBorder="0" applyAlignment="0" applyProtection="0"/>
    <xf numFmtId="43" fontId="1" fillId="0" borderId="0" applyFont="0" applyFill="0" applyBorder="0" applyAlignment="0" applyProtection="0"/>
    <xf numFmtId="0" fontId="12" fillId="0" borderId="0">
      <alignment vertical="top"/>
    </xf>
    <xf numFmtId="0" fontId="17" fillId="41" borderId="0" applyNumberFormat="0" applyBorder="0" applyAlignment="0" applyProtection="0"/>
    <xf numFmtId="43" fontId="1" fillId="0" borderId="0" applyFont="0" applyFill="0" applyBorder="0" applyAlignment="0" applyProtection="0"/>
    <xf numFmtId="0" fontId="17" fillId="41" borderId="0" applyNumberFormat="0" applyBorder="0" applyAlignment="0" applyProtection="0"/>
    <xf numFmtId="43" fontId="1" fillId="0" borderId="0" applyFont="0" applyFill="0" applyBorder="0" applyAlignment="0" applyProtection="0"/>
    <xf numFmtId="0" fontId="17" fillId="41" borderId="0" applyNumberFormat="0" applyBorder="0" applyAlignment="0" applyProtection="0"/>
    <xf numFmtId="43" fontId="1" fillId="0" borderId="0" applyFont="0" applyFill="0" applyBorder="0" applyAlignment="0" applyProtection="0"/>
    <xf numFmtId="0" fontId="17" fillId="41" borderId="0" applyNumberFormat="0" applyBorder="0" applyAlignment="0" applyProtection="0"/>
    <xf numFmtId="0" fontId="17" fillId="41" borderId="0" applyNumberFormat="0" applyBorder="0" applyAlignment="0" applyProtection="0"/>
    <xf numFmtId="0" fontId="46" fillId="29" borderId="0" applyNumberFormat="0" applyBorder="0" applyAlignment="0" applyProtection="0"/>
    <xf numFmtId="0" fontId="46" fillId="100" borderId="0" applyNumberFormat="0" applyBorder="0" applyAlignment="0" applyProtection="0"/>
    <xf numFmtId="0" fontId="53" fillId="88" borderId="0"/>
    <xf numFmtId="0" fontId="46" fillId="24" borderId="0" applyNumberFormat="0" applyBorder="0" applyAlignment="0" applyProtection="0"/>
    <xf numFmtId="0" fontId="46" fillId="100" borderId="0" applyNumberFormat="0" applyBorder="0" applyAlignment="0" applyProtection="0"/>
    <xf numFmtId="0" fontId="53" fillId="67" borderId="0"/>
    <xf numFmtId="0" fontId="46" fillId="24" borderId="0" applyNumberFormat="0" applyBorder="0" applyAlignment="0" applyProtection="0"/>
    <xf numFmtId="0" fontId="44" fillId="111" borderId="0" applyNumberFormat="0" applyBorder="0" applyAlignment="0" applyProtection="0"/>
    <xf numFmtId="42" fontId="67" fillId="0" borderId="0" applyFont="0" applyFill="0" applyBorder="0" applyAlignment="0" applyProtection="0"/>
    <xf numFmtId="0" fontId="1" fillId="0" borderId="0"/>
    <xf numFmtId="0" fontId="44" fillId="109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6" fillId="70" borderId="0" applyNumberFormat="0" applyBorder="0" applyAlignment="0" applyProtection="0"/>
    <xf numFmtId="9" fontId="1" fillId="0" borderId="0" applyFont="0" applyFill="0" applyBorder="0" applyAlignment="0" applyProtection="0"/>
    <xf numFmtId="0" fontId="46" fillId="70" borderId="0" applyNumberFormat="0" applyBorder="0" applyAlignment="0" applyProtection="0"/>
    <xf numFmtId="0" fontId="46" fillId="70" borderId="0" applyNumberFormat="0" applyBorder="0" applyAlignment="0" applyProtection="0"/>
    <xf numFmtId="0" fontId="46" fillId="70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6" fillId="70" borderId="0" applyNumberFormat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6" fillId="70" borderId="0" applyNumberFormat="0" applyBorder="0" applyAlignment="0" applyProtection="0"/>
    <xf numFmtId="9" fontId="1" fillId="0" borderId="0" applyFont="0" applyFill="0" applyBorder="0" applyAlignment="0" applyProtection="0"/>
    <xf numFmtId="0" fontId="12" fillId="0" borderId="0">
      <alignment vertical="top"/>
    </xf>
    <xf numFmtId="0" fontId="12" fillId="0" borderId="0">
      <alignment vertical="top"/>
    </xf>
    <xf numFmtId="0" fontId="17" fillId="102" borderId="0" applyNumberFormat="0" applyBorder="0" applyAlignment="0" applyProtection="0"/>
    <xf numFmtId="9" fontId="1" fillId="0" borderId="0" applyFont="0" applyFill="0" applyBorder="0" applyAlignment="0" applyProtection="0"/>
    <xf numFmtId="0" fontId="12" fillId="0" borderId="0">
      <alignment vertical="top"/>
    </xf>
    <xf numFmtId="0" fontId="12" fillId="0" borderId="0">
      <alignment vertical="top"/>
    </xf>
    <xf numFmtId="0" fontId="17" fillId="102" borderId="0" applyNumberFormat="0" applyBorder="0" applyAlignment="0" applyProtection="0"/>
    <xf numFmtId="0" fontId="17" fillId="102" borderId="0" applyNumberFormat="0" applyBorder="0" applyAlignment="0" applyProtection="0"/>
    <xf numFmtId="9" fontId="1" fillId="0" borderId="0" applyFont="0" applyFill="0" applyBorder="0" applyAlignment="0" applyProtection="0"/>
    <xf numFmtId="0" fontId="35" fillId="0" borderId="0">
      <alignment vertical="top"/>
    </xf>
    <xf numFmtId="0" fontId="35" fillId="0" borderId="0">
      <alignment vertical="top"/>
    </xf>
    <xf numFmtId="0" fontId="17" fillId="102" borderId="0" applyNumberFormat="0" applyBorder="0" applyAlignment="0" applyProtection="0"/>
    <xf numFmtId="0" fontId="17" fillId="102" borderId="0" applyNumberFormat="0" applyBorder="0" applyAlignment="0" applyProtection="0"/>
    <xf numFmtId="9" fontId="1" fillId="0" borderId="0" applyFont="0" applyFill="0" applyBorder="0" applyAlignment="0" applyProtection="0"/>
    <xf numFmtId="0" fontId="35" fillId="0" borderId="0">
      <alignment vertical="top"/>
    </xf>
    <xf numFmtId="0" fontId="35" fillId="0" borderId="0">
      <alignment vertical="top"/>
    </xf>
    <xf numFmtId="0" fontId="17" fillId="102" borderId="0" applyNumberFormat="0" applyBorder="0" applyAlignment="0" applyProtection="0"/>
    <xf numFmtId="0" fontId="17" fillId="102" borderId="0" applyNumberFormat="0" applyBorder="0" applyAlignment="0" applyProtection="0"/>
    <xf numFmtId="9" fontId="42" fillId="0" borderId="0" applyFont="0" applyFill="0" applyBorder="0" applyAlignment="0" applyProtection="0"/>
    <xf numFmtId="0" fontId="12" fillId="0" borderId="0">
      <alignment vertical="top"/>
    </xf>
    <xf numFmtId="0" fontId="12" fillId="0" borderId="0">
      <alignment vertical="top"/>
    </xf>
    <xf numFmtId="0" fontId="17" fillId="102" borderId="0" applyNumberFormat="0" applyBorder="0" applyAlignment="0" applyProtection="0"/>
    <xf numFmtId="0" fontId="17" fillId="102" borderId="0" applyNumberFormat="0" applyBorder="0" applyAlignment="0" applyProtection="0"/>
    <xf numFmtId="0" fontId="49" fillId="34" borderId="22" applyNumberFormat="0" applyAlignment="0" applyProtection="0"/>
    <xf numFmtId="0" fontId="17" fillId="102" borderId="0" applyNumberFormat="0" applyBorder="0" applyAlignment="0" applyProtection="0"/>
    <xf numFmtId="0" fontId="17" fillId="102" borderId="0" applyNumberFormat="0" applyBorder="0" applyAlignment="0" applyProtection="0"/>
    <xf numFmtId="0" fontId="17" fillId="102" borderId="0" applyNumberFormat="0" applyBorder="0" applyAlignment="0" applyProtection="0"/>
    <xf numFmtId="0" fontId="17" fillId="102" borderId="0" applyNumberFormat="0" applyBorder="0" applyAlignment="0" applyProtection="0"/>
    <xf numFmtId="0" fontId="17" fillId="102" borderId="0" applyNumberFormat="0" applyBorder="0" applyAlignment="0" applyProtection="0"/>
    <xf numFmtId="0" fontId="12" fillId="0" borderId="0">
      <alignment vertical="top"/>
    </xf>
    <xf numFmtId="0" fontId="12" fillId="0" borderId="0">
      <alignment vertical="top"/>
    </xf>
    <xf numFmtId="0" fontId="17" fillId="102" borderId="0" applyNumberFormat="0" applyBorder="0" applyAlignment="0" applyProtection="0"/>
    <xf numFmtId="0" fontId="17" fillId="102" borderId="0" applyNumberFormat="0" applyBorder="0" applyAlignment="0" applyProtection="0"/>
    <xf numFmtId="0" fontId="17" fillId="102" borderId="0" applyNumberFormat="0" applyBorder="0" applyAlignment="0" applyProtection="0"/>
    <xf numFmtId="0" fontId="17" fillId="102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46" fillId="70" borderId="0" applyNumberFormat="0" applyBorder="0" applyAlignment="0" applyProtection="0"/>
    <xf numFmtId="0" fontId="1" fillId="0" borderId="0"/>
    <xf numFmtId="0" fontId="46" fillId="70" borderId="0" applyNumberFormat="0" applyBorder="0" applyAlignment="0" applyProtection="0"/>
    <xf numFmtId="9" fontId="7" fillId="0" borderId="0" applyFont="0" applyFill="0" applyBorder="0" applyAlignment="0" applyProtection="0"/>
    <xf numFmtId="0" fontId="46" fillId="70" borderId="0" applyNumberFormat="0" applyBorder="0" applyAlignment="0" applyProtection="0"/>
    <xf numFmtId="0" fontId="35" fillId="0" borderId="0">
      <alignment vertical="top"/>
    </xf>
    <xf numFmtId="0" fontId="35" fillId="0" borderId="0">
      <alignment vertical="top"/>
    </xf>
    <xf numFmtId="0" fontId="17" fillId="102" borderId="0" applyNumberFormat="0" applyBorder="0" applyAlignment="0" applyProtection="0"/>
    <xf numFmtId="9" fontId="7" fillId="0" borderId="0" applyFont="0" applyFill="0" applyBorder="0" applyAlignment="0" applyProtection="0"/>
    <xf numFmtId="0" fontId="46" fillId="93" borderId="0" applyNumberFormat="0" applyBorder="0" applyAlignment="0" applyProtection="0"/>
    <xf numFmtId="9" fontId="7" fillId="0" borderId="0" applyFont="0" applyFill="0" applyBorder="0" applyAlignment="0" applyProtection="0"/>
    <xf numFmtId="0" fontId="53" fillId="86" borderId="0"/>
    <xf numFmtId="9" fontId="7" fillId="0" borderId="0" applyFont="0" applyFill="0" applyBorder="0" applyAlignment="0" applyProtection="0"/>
    <xf numFmtId="0" fontId="46" fillId="93" borderId="0" applyNumberFormat="0" applyBorder="0" applyAlignment="0" applyProtection="0"/>
    <xf numFmtId="43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53" fillId="86" borderId="0"/>
    <xf numFmtId="43" fontId="1" fillId="0" borderId="0" applyFont="0" applyFill="0" applyBorder="0" applyAlignment="0" applyProtection="0"/>
    <xf numFmtId="0" fontId="53" fillId="86" borderId="0"/>
    <xf numFmtId="0" fontId="1" fillId="0" borderId="0"/>
    <xf numFmtId="0" fontId="17" fillId="102" borderId="0" applyNumberFormat="0" applyBorder="0" applyAlignment="0" applyProtection="0"/>
    <xf numFmtId="0" fontId="47" fillId="20" borderId="22" applyNumberFormat="0" applyAlignment="0" applyProtection="0"/>
    <xf numFmtId="0" fontId="44" fillId="112" borderId="0" applyNumberFormat="0" applyBorder="0" applyAlignment="0" applyProtection="0"/>
    <xf numFmtId="0" fontId="1" fillId="0" borderId="0"/>
    <xf numFmtId="0" fontId="44" fillId="89" borderId="0" applyNumberFormat="0" applyBorder="0" applyAlignment="0" applyProtection="0"/>
    <xf numFmtId="0" fontId="46" fillId="113" borderId="0" applyNumberFormat="0" applyBorder="0" applyAlignment="0" applyProtection="0"/>
    <xf numFmtId="43" fontId="44" fillId="0" borderId="0" applyFont="0" applyFill="0" applyBorder="0" applyAlignment="0" applyProtection="0"/>
    <xf numFmtId="0" fontId="46" fillId="87" borderId="0" applyNumberFormat="0" applyBorder="0" applyAlignment="0" applyProtection="0"/>
    <xf numFmtId="0" fontId="46" fillId="33" borderId="0" applyNumberFormat="0" applyBorder="0" applyAlignment="0" applyProtection="0"/>
    <xf numFmtId="0" fontId="46" fillId="33" borderId="0" applyNumberFormat="0" applyBorder="0" applyAlignment="0" applyProtection="0"/>
    <xf numFmtId="0" fontId="46" fillId="33" borderId="0" applyNumberFormat="0" applyBorder="0" applyAlignment="0" applyProtection="0"/>
    <xf numFmtId="0" fontId="46" fillId="33" borderId="0" applyNumberFormat="0" applyBorder="0" applyAlignment="0" applyProtection="0"/>
    <xf numFmtId="0" fontId="46" fillId="33" borderId="0" applyNumberFormat="0" applyBorder="0" applyAlignment="0" applyProtection="0"/>
    <xf numFmtId="0" fontId="46" fillId="33" borderId="0" applyNumberFormat="0" applyBorder="0" applyAlignment="0" applyProtection="0"/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7" fillId="59" borderId="0" applyNumberFormat="0" applyBorder="0" applyAlignment="0" applyProtection="0"/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7" fillId="59" borderId="0" applyNumberFormat="0" applyBorder="0" applyAlignment="0" applyProtection="0"/>
    <xf numFmtId="0" fontId="17" fillId="59" borderId="0" applyNumberFormat="0" applyBorder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" fillId="0" borderId="0"/>
    <xf numFmtId="0" fontId="17" fillId="59" borderId="0" applyNumberFormat="0" applyBorder="0" applyAlignment="0" applyProtection="0"/>
    <xf numFmtId="0" fontId="17" fillId="59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7" fillId="59" borderId="0" applyNumberFormat="0" applyBorder="0" applyAlignment="0" applyProtection="0"/>
    <xf numFmtId="0" fontId="17" fillId="59" borderId="0" applyNumberFormat="0" applyBorder="0" applyAlignment="0" applyProtection="0"/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7" fillId="59" borderId="0" applyNumberFormat="0" applyBorder="0" applyAlignment="0" applyProtection="0"/>
    <xf numFmtId="0" fontId="17" fillId="59" borderId="0" applyNumberFormat="0" applyBorder="0" applyAlignment="0" applyProtection="0"/>
    <xf numFmtId="43" fontId="1" fillId="0" borderId="0" applyFont="0" applyFill="0" applyBorder="0" applyAlignment="0" applyProtection="0"/>
    <xf numFmtId="0" fontId="17" fillId="59" borderId="0" applyNumberFormat="0" applyBorder="0" applyAlignment="0" applyProtection="0"/>
    <xf numFmtId="0" fontId="17" fillId="59" borderId="0" applyNumberFormat="0" applyBorder="0" applyAlignment="0" applyProtection="0"/>
    <xf numFmtId="0" fontId="17" fillId="59" borderId="0" applyNumberFormat="0" applyBorder="0" applyAlignment="0" applyProtection="0"/>
    <xf numFmtId="0" fontId="17" fillId="59" borderId="0" applyNumberFormat="0" applyBorder="0" applyAlignment="0" applyProtection="0"/>
    <xf numFmtId="0" fontId="17" fillId="59" borderId="0" applyNumberFormat="0" applyBorder="0" applyAlignment="0" applyProtection="0"/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7" fillId="59" borderId="0" applyNumberFormat="0" applyBorder="0" applyAlignment="0" applyProtection="0"/>
    <xf numFmtId="0" fontId="17" fillId="59" borderId="0" applyNumberFormat="0" applyBorder="0" applyAlignment="0" applyProtection="0"/>
    <xf numFmtId="0" fontId="17" fillId="59" borderId="0" applyNumberFormat="0" applyBorder="0" applyAlignment="0" applyProtection="0"/>
    <xf numFmtId="0" fontId="17" fillId="59" borderId="0" applyNumberFormat="0" applyBorder="0" applyAlignment="0" applyProtection="0"/>
    <xf numFmtId="0" fontId="17" fillId="59" borderId="0" applyNumberFormat="0" applyBorder="0" applyAlignment="0" applyProtection="0"/>
    <xf numFmtId="0" fontId="17" fillId="59" borderId="0" applyNumberFormat="0" applyBorder="0" applyAlignment="0" applyProtection="0"/>
    <xf numFmtId="43" fontId="1" fillId="0" borderId="0" applyFont="0" applyFill="0" applyBorder="0" applyAlignment="0" applyProtection="0"/>
    <xf numFmtId="0" fontId="17" fillId="59" borderId="0" applyNumberFormat="0" applyBorder="0" applyAlignment="0" applyProtection="0"/>
    <xf numFmtId="0" fontId="46" fillId="33" borderId="0" applyNumberFormat="0" applyBorder="0" applyAlignment="0" applyProtection="0"/>
    <xf numFmtId="0" fontId="46" fillId="33" borderId="0" applyNumberFormat="0" applyBorder="0" applyAlignment="0" applyProtection="0"/>
    <xf numFmtId="0" fontId="47" fillId="28" borderId="22" applyNumberFormat="0" applyAlignment="0" applyProtection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7" fillId="59" borderId="0" applyNumberFormat="0" applyBorder="0" applyAlignment="0" applyProtection="0"/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7" fillId="59" borderId="0" applyNumberFormat="0" applyBorder="0" applyAlignment="0" applyProtection="0"/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7" fillId="59" borderId="0" applyNumberFormat="0" applyBorder="0" applyAlignment="0" applyProtection="0"/>
    <xf numFmtId="0" fontId="46" fillId="105" borderId="0" applyNumberFormat="0" applyBorder="0" applyAlignment="0" applyProtection="0"/>
    <xf numFmtId="0" fontId="53" fillId="87" borderId="0"/>
    <xf numFmtId="0" fontId="46" fillId="105" borderId="0" applyNumberFormat="0" applyBorder="0" applyAlignment="0" applyProtection="0"/>
    <xf numFmtId="0" fontId="53" fillId="87" borderId="0"/>
    <xf numFmtId="0" fontId="46" fillId="105" borderId="0" applyNumberFormat="0" applyBorder="0" applyAlignment="0" applyProtection="0"/>
    <xf numFmtId="0" fontId="49" fillId="34" borderId="22" applyNumberFormat="0" applyAlignment="0" applyProtection="0"/>
    <xf numFmtId="0" fontId="53" fillId="87" borderId="0"/>
    <xf numFmtId="0" fontId="46" fillId="105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7" fillId="57" borderId="0" applyNumberFormat="0" applyBorder="0" applyAlignment="0" applyProtection="0"/>
    <xf numFmtId="43" fontId="44" fillId="0" borderId="0" applyFont="0" applyFill="0" applyBorder="0" applyAlignment="0" applyProtection="0"/>
    <xf numFmtId="0" fontId="44" fillId="111" borderId="0" applyNumberFormat="0" applyBorder="0" applyAlignment="0" applyProtection="0"/>
    <xf numFmtId="0" fontId="1" fillId="0" borderId="0"/>
    <xf numFmtId="0" fontId="44" fillId="114" borderId="0" applyNumberFormat="0" applyBorder="0" applyAlignment="0" applyProtection="0"/>
    <xf numFmtId="0" fontId="46" fillId="82" borderId="0" applyNumberFormat="0" applyBorder="0" applyAlignment="0" applyProtection="0"/>
    <xf numFmtId="0" fontId="17" fillId="56" borderId="0" applyNumberFormat="0" applyBorder="0" applyAlignment="0" applyProtection="0"/>
    <xf numFmtId="0" fontId="46" fillId="46" borderId="0" applyNumberFormat="0" applyBorder="0" applyAlignment="0" applyProtection="0"/>
    <xf numFmtId="0" fontId="17" fillId="56" borderId="0" applyNumberFormat="0" applyBorder="0" applyAlignment="0" applyProtection="0"/>
    <xf numFmtId="0" fontId="17" fillId="53" borderId="0" applyNumberFormat="0" applyBorder="0" applyAlignment="0" applyProtection="0"/>
    <xf numFmtId="0" fontId="17" fillId="53" borderId="0" applyNumberFormat="0" applyBorder="0" applyAlignment="0" applyProtection="0"/>
    <xf numFmtId="0" fontId="46" fillId="66" borderId="0" applyNumberFormat="0" applyBorder="0" applyAlignment="0" applyProtection="0"/>
    <xf numFmtId="0" fontId="46" fillId="66" borderId="0" applyNumberFormat="0" applyBorder="0" applyAlignment="0" applyProtection="0"/>
    <xf numFmtId="0" fontId="46" fillId="46" borderId="0" applyNumberFormat="0" applyBorder="0" applyAlignment="0" applyProtection="0"/>
    <xf numFmtId="0" fontId="46" fillId="85" borderId="0" applyNumberFormat="0" applyBorder="0" applyAlignment="0" applyProtection="0"/>
    <xf numFmtId="0" fontId="46" fillId="85" borderId="0" applyNumberFormat="0" applyBorder="0" applyAlignment="0" applyProtection="0"/>
    <xf numFmtId="0" fontId="46" fillId="85" borderId="0" applyNumberFormat="0" applyBorder="0" applyAlignment="0" applyProtection="0"/>
    <xf numFmtId="0" fontId="46" fillId="85" borderId="0" applyNumberFormat="0" applyBorder="0" applyAlignment="0" applyProtection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46" fillId="85" borderId="0" applyNumberFormat="0" applyBorder="0" applyAlignment="0" applyProtection="0"/>
    <xf numFmtId="0" fontId="7" fillId="0" borderId="0"/>
    <xf numFmtId="0" fontId="7" fillId="0" borderId="0"/>
    <xf numFmtId="0" fontId="1" fillId="0" borderId="0"/>
    <xf numFmtId="0" fontId="46" fillId="46" borderId="0" applyNumberFormat="0" applyBorder="0" applyAlignment="0" applyProtection="0"/>
    <xf numFmtId="0" fontId="17" fillId="56" borderId="0" applyNumberFormat="0" applyBorder="0" applyAlignment="0" applyProtection="0"/>
    <xf numFmtId="0" fontId="1" fillId="0" borderId="0"/>
    <xf numFmtId="0" fontId="17" fillId="56" borderId="0" applyNumberFormat="0" applyBorder="0" applyAlignment="0" applyProtection="0"/>
    <xf numFmtId="0" fontId="17" fillId="56" borderId="0" applyNumberFormat="0" applyBorder="0" applyAlignment="0" applyProtection="0"/>
    <xf numFmtId="0" fontId="1" fillId="0" borderId="0"/>
    <xf numFmtId="0" fontId="17" fillId="56" borderId="0" applyNumberFormat="0" applyBorder="0" applyAlignment="0" applyProtection="0"/>
    <xf numFmtId="0" fontId="17" fillId="56" borderId="0" applyNumberFormat="0" applyBorder="0" applyAlignment="0" applyProtection="0"/>
    <xf numFmtId="0" fontId="1" fillId="0" borderId="0"/>
    <xf numFmtId="0" fontId="17" fillId="56" borderId="0" applyNumberFormat="0" applyBorder="0" applyAlignment="0" applyProtection="0"/>
    <xf numFmtId="0" fontId="17" fillId="56" borderId="0" applyNumberFormat="0" applyBorder="0" applyAlignment="0" applyProtection="0"/>
    <xf numFmtId="0" fontId="1" fillId="0" borderId="0"/>
    <xf numFmtId="0" fontId="17" fillId="56" borderId="0" applyNumberFormat="0" applyBorder="0" applyAlignment="0" applyProtection="0"/>
    <xf numFmtId="0" fontId="17" fillId="56" borderId="0" applyNumberFormat="0" applyBorder="0" applyAlignment="0" applyProtection="0"/>
    <xf numFmtId="0" fontId="53" fillId="66" borderId="0"/>
    <xf numFmtId="0" fontId="46" fillId="82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7" fillId="53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0" borderId="0"/>
    <xf numFmtId="0" fontId="53" fillId="66" borderId="0"/>
    <xf numFmtId="0" fontId="46" fillId="66" borderId="0" applyNumberFormat="0" applyBorder="0" applyAlignment="0" applyProtection="0"/>
    <xf numFmtId="0" fontId="46" fillId="46" borderId="0" applyNumberFormat="0" applyBorder="0" applyAlignment="0" applyProtection="0"/>
    <xf numFmtId="0" fontId="46" fillId="66" borderId="0" applyNumberFormat="0" applyBorder="0" applyAlignment="0" applyProtection="0"/>
    <xf numFmtId="0" fontId="46" fillId="46" borderId="0" applyNumberFormat="0" applyBorder="0" applyAlignment="0" applyProtection="0"/>
    <xf numFmtId="43" fontId="7" fillId="0" borderId="0" applyFont="0" applyFill="0" applyBorder="0" applyAlignment="0" applyProtection="0"/>
    <xf numFmtId="0" fontId="46" fillId="66" borderId="0" applyNumberFormat="0" applyBorder="0" applyAlignment="0" applyProtection="0"/>
    <xf numFmtId="0" fontId="46" fillId="46" borderId="0" applyNumberFormat="0" applyBorder="0" applyAlignment="0" applyProtection="0"/>
    <xf numFmtId="0" fontId="46" fillId="66" borderId="0" applyNumberFormat="0" applyBorder="0" applyAlignment="0" applyProtection="0"/>
    <xf numFmtId="0" fontId="46" fillId="46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6" fillId="66" borderId="0" applyNumberFormat="0" applyBorder="0" applyAlignment="0" applyProtection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53" fillId="66" borderId="0"/>
    <xf numFmtId="0" fontId="1" fillId="0" borderId="0"/>
    <xf numFmtId="0" fontId="46" fillId="46" borderId="0" applyNumberFormat="0" applyBorder="0" applyAlignment="0" applyProtection="0"/>
    <xf numFmtId="0" fontId="1" fillId="0" borderId="0"/>
    <xf numFmtId="0" fontId="46" fillId="66" borderId="0" applyNumberFormat="0" applyBorder="0" applyAlignment="0" applyProtection="0"/>
    <xf numFmtId="0" fontId="35" fillId="0" borderId="0">
      <alignment vertical="top"/>
    </xf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6" fillId="46" borderId="0" applyNumberFormat="0" applyBorder="0" applyAlignment="0" applyProtection="0"/>
    <xf numFmtId="0" fontId="23" fillId="32" borderId="0" applyNumberFormat="0" applyBorder="0" applyAlignment="0" applyProtection="0"/>
    <xf numFmtId="0" fontId="17" fillId="56" borderId="0" applyNumberFormat="0" applyBorder="0" applyAlignment="0" applyProtection="0"/>
    <xf numFmtId="0" fontId="23" fillId="32" borderId="0" applyNumberFormat="0" applyBorder="0" applyAlignment="0" applyProtection="0"/>
    <xf numFmtId="0" fontId="17" fillId="56" borderId="0" applyNumberFormat="0" applyBorder="0" applyAlignment="0" applyProtection="0"/>
    <xf numFmtId="0" fontId="17" fillId="56" borderId="0" applyNumberFormat="0" applyBorder="0" applyAlignment="0" applyProtection="0"/>
    <xf numFmtId="0" fontId="17" fillId="56" borderId="0" applyNumberFormat="0" applyBorder="0" applyAlignment="0" applyProtection="0"/>
    <xf numFmtId="0" fontId="17" fillId="56" borderId="0" applyNumberFormat="0" applyBorder="0" applyAlignment="0" applyProtection="0"/>
    <xf numFmtId="0" fontId="17" fillId="56" borderId="0" applyNumberFormat="0" applyBorder="0" applyAlignment="0" applyProtection="0"/>
    <xf numFmtId="0" fontId="17" fillId="56" borderId="0" applyNumberFormat="0" applyBorder="0" applyAlignment="0" applyProtection="0"/>
    <xf numFmtId="0" fontId="17" fillId="56" borderId="0" applyNumberFormat="0" applyBorder="0" applyAlignment="0" applyProtection="0"/>
    <xf numFmtId="0" fontId="17" fillId="56" borderId="0" applyNumberFormat="0" applyBorder="0" applyAlignment="0" applyProtection="0"/>
    <xf numFmtId="43" fontId="1" fillId="0" borderId="0" applyFont="0" applyFill="0" applyBorder="0" applyAlignment="0" applyProtection="0"/>
    <xf numFmtId="0" fontId="17" fillId="56" borderId="0" applyNumberFormat="0" applyBorder="0" applyAlignment="0" applyProtection="0"/>
    <xf numFmtId="43" fontId="44" fillId="0" borderId="0" applyFont="0" applyFill="0" applyBorder="0" applyAlignment="0" applyProtection="0"/>
    <xf numFmtId="0" fontId="17" fillId="56" borderId="0" applyNumberFormat="0" applyBorder="0" applyAlignment="0" applyProtection="0"/>
    <xf numFmtId="0" fontId="46" fillId="77" borderId="0" applyNumberFormat="0" applyBorder="0" applyAlignment="0" applyProtection="0"/>
    <xf numFmtId="0" fontId="53" fillId="66" borderId="0"/>
    <xf numFmtId="0" fontId="46" fillId="77" borderId="0" applyNumberFormat="0" applyBorder="0" applyAlignment="0" applyProtection="0"/>
    <xf numFmtId="43" fontId="1" fillId="0" borderId="0" applyFont="0" applyFill="0" applyBorder="0" applyAlignment="0" applyProtection="0"/>
    <xf numFmtId="0" fontId="53" fillId="78" borderId="0"/>
    <xf numFmtId="43" fontId="1" fillId="0" borderId="0" applyFont="0" applyFill="0" applyBorder="0" applyAlignment="0" applyProtection="0"/>
    <xf numFmtId="0" fontId="46" fillId="77" borderId="0" applyNumberFormat="0" applyBorder="0" applyAlignment="0" applyProtection="0"/>
    <xf numFmtId="0" fontId="53" fillId="78" borderId="0"/>
    <xf numFmtId="0" fontId="46" fillId="77" borderId="0" applyNumberFormat="0" applyBorder="0" applyAlignment="0" applyProtection="0"/>
    <xf numFmtId="0" fontId="44" fillId="119" borderId="0" applyNumberFormat="0" applyBorder="0" applyAlignment="0" applyProtection="0"/>
    <xf numFmtId="0" fontId="49" fillId="34" borderId="22" applyNumberFormat="0" applyAlignment="0" applyProtection="0"/>
    <xf numFmtId="0" fontId="46" fillId="67" borderId="0" applyNumberFormat="0" applyBorder="0" applyAlignment="0" applyProtection="0"/>
    <xf numFmtId="0" fontId="49" fillId="34" borderId="22" applyNumberFormat="0" applyAlignment="0" applyProtection="0"/>
    <xf numFmtId="0" fontId="46" fillId="24" borderId="0" applyNumberFormat="0" applyBorder="0" applyAlignment="0" applyProtection="0"/>
    <xf numFmtId="0" fontId="46" fillId="24" borderId="0" applyNumberFormat="0" applyBorder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0" fontId="46" fillId="24" borderId="0" applyNumberFormat="0" applyBorder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0" fontId="46" fillId="24" borderId="0" applyNumberFormat="0" applyBorder="0" applyAlignment="0" applyProtection="0"/>
    <xf numFmtId="0" fontId="46" fillId="24" borderId="0" applyNumberFormat="0" applyBorder="0" applyAlignment="0" applyProtection="0"/>
    <xf numFmtId="0" fontId="46" fillId="24" borderId="0" applyNumberFormat="0" applyBorder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7" fillId="74" borderId="0" applyNumberFormat="0" applyBorder="0" applyAlignment="0" applyProtection="0"/>
    <xf numFmtId="0" fontId="12" fillId="0" borderId="0">
      <alignment vertical="top"/>
    </xf>
    <xf numFmtId="0" fontId="7" fillId="0" borderId="0"/>
    <xf numFmtId="0" fontId="17" fillId="74" borderId="0" applyNumberFormat="0" applyBorder="0" applyAlignment="0" applyProtection="0"/>
    <xf numFmtId="0" fontId="17" fillId="74" borderId="0" applyNumberFormat="0" applyBorder="0" applyAlignment="0" applyProtection="0"/>
    <xf numFmtId="0" fontId="17" fillId="74" borderId="0" applyNumberFormat="0" applyBorder="0" applyAlignment="0" applyProtection="0"/>
    <xf numFmtId="0" fontId="17" fillId="74" borderId="0" applyNumberFormat="0" applyBorder="0" applyAlignment="0" applyProtection="0"/>
    <xf numFmtId="43" fontId="1" fillId="0" borderId="0" applyFont="0" applyFill="0" applyBorder="0" applyAlignment="0" applyProtection="0"/>
    <xf numFmtId="0" fontId="17" fillId="74" borderId="0" applyNumberFormat="0" applyBorder="0" applyAlignment="0" applyProtection="0"/>
    <xf numFmtId="43" fontId="1" fillId="0" borderId="0" applyFont="0" applyFill="0" applyBorder="0" applyAlignment="0" applyProtection="0"/>
    <xf numFmtId="0" fontId="17" fillId="74" borderId="0" applyNumberFormat="0" applyBorder="0" applyAlignment="0" applyProtection="0"/>
    <xf numFmtId="43" fontId="1" fillId="0" borderId="0" applyFont="0" applyFill="0" applyBorder="0" applyAlignment="0" applyProtection="0"/>
    <xf numFmtId="0" fontId="17" fillId="74" borderId="0" applyNumberFormat="0" applyBorder="0" applyAlignment="0" applyProtection="0"/>
    <xf numFmtId="0" fontId="17" fillId="74" borderId="0" applyNumberFormat="0" applyBorder="0" applyAlignment="0" applyProtection="0"/>
    <xf numFmtId="0" fontId="17" fillId="74" borderId="0" applyNumberFormat="0" applyBorder="0" applyAlignment="0" applyProtection="0"/>
    <xf numFmtId="0" fontId="1" fillId="0" borderId="0"/>
    <xf numFmtId="0" fontId="1" fillId="0" borderId="0"/>
    <xf numFmtId="0" fontId="17" fillId="74" borderId="0" applyNumberFormat="0" applyBorder="0" applyAlignment="0" applyProtection="0"/>
    <xf numFmtId="0" fontId="1" fillId="0" borderId="0"/>
    <xf numFmtId="0" fontId="1" fillId="0" borderId="0"/>
    <xf numFmtId="0" fontId="17" fillId="74" borderId="0" applyNumberFormat="0" applyBorder="0" applyAlignment="0" applyProtection="0"/>
    <xf numFmtId="0" fontId="1" fillId="0" borderId="0"/>
    <xf numFmtId="0" fontId="1" fillId="0" borderId="0"/>
    <xf numFmtId="0" fontId="17" fillId="74" borderId="0" applyNumberFormat="0" applyBorder="0" applyAlignment="0" applyProtection="0"/>
    <xf numFmtId="0" fontId="1" fillId="0" borderId="0"/>
    <xf numFmtId="0" fontId="1" fillId="0" borderId="0"/>
    <xf numFmtId="0" fontId="17" fillId="74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7" fillId="74" borderId="0" applyNumberFormat="0" applyBorder="0" applyAlignment="0" applyProtection="0"/>
    <xf numFmtId="43" fontId="1" fillId="0" borderId="0" applyFont="0" applyFill="0" applyBorder="0" applyAlignment="0" applyProtection="0"/>
    <xf numFmtId="0" fontId="46" fillId="24" borderId="0" applyNumberFormat="0" applyBorder="0" applyAlignment="0" applyProtection="0"/>
    <xf numFmtId="0" fontId="46" fillId="24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6" fillId="24" borderId="0" applyNumberFormat="0" applyBorder="0" applyAlignment="0" applyProtection="0"/>
    <xf numFmtId="0" fontId="46" fillId="24" borderId="0" applyNumberFormat="0" applyBorder="0" applyAlignment="0" applyProtection="0"/>
    <xf numFmtId="0" fontId="46" fillId="24" borderId="0" applyNumberFormat="0" applyBorder="0" applyAlignment="0" applyProtection="0"/>
    <xf numFmtId="43" fontId="44" fillId="0" borderId="0" applyFont="0" applyFill="0" applyBorder="0" applyAlignment="0" applyProtection="0"/>
    <xf numFmtId="0" fontId="12" fillId="0" borderId="0">
      <alignment vertical="top"/>
    </xf>
    <xf numFmtId="0" fontId="17" fillId="74" borderId="0" applyNumberFormat="0" applyBorder="0" applyAlignment="0" applyProtection="0"/>
    <xf numFmtId="0" fontId="17" fillId="74" borderId="0" applyNumberFormat="0" applyBorder="0" applyAlignment="0" applyProtection="0"/>
    <xf numFmtId="0" fontId="17" fillId="74" borderId="0" applyNumberFormat="0" applyBorder="0" applyAlignment="0" applyProtection="0"/>
    <xf numFmtId="0" fontId="46" fillId="24" borderId="0" applyNumberFormat="0" applyBorder="0" applyAlignment="0" applyProtection="0"/>
    <xf numFmtId="0" fontId="17" fillId="74" borderId="0" applyNumberFormat="0" applyBorder="0" applyAlignment="0" applyProtection="0"/>
    <xf numFmtId="0" fontId="46" fillId="90" borderId="0" applyNumberFormat="0" applyBorder="0" applyAlignment="0" applyProtection="0"/>
    <xf numFmtId="0" fontId="53" fillId="67" borderId="0"/>
    <xf numFmtId="0" fontId="46" fillId="90" borderId="0" applyNumberFormat="0" applyBorder="0" applyAlignment="0" applyProtection="0"/>
    <xf numFmtId="0" fontId="53" fillId="67" borderId="0"/>
    <xf numFmtId="177" fontId="7" fillId="0" borderId="0" applyFont="0" applyFill="0" applyBorder="0" applyAlignment="0" applyProtection="0"/>
    <xf numFmtId="0" fontId="46" fillId="90" borderId="0" applyNumberFormat="0" applyBorder="0" applyAlignment="0" applyProtection="0"/>
    <xf numFmtId="177" fontId="7" fillId="0" borderId="0" applyFont="0" applyFill="0" applyBorder="0" applyAlignment="0" applyProtection="0"/>
    <xf numFmtId="0" fontId="53" fillId="67" borderId="0"/>
    <xf numFmtId="0" fontId="46" fillId="90" borderId="0" applyNumberFormat="0" applyBorder="0" applyAlignment="0" applyProtection="0"/>
    <xf numFmtId="0" fontId="53" fillId="67" borderId="0"/>
    <xf numFmtId="0" fontId="46" fillId="90" borderId="0" applyNumberFormat="0" applyBorder="0" applyAlignment="0" applyProtection="0"/>
    <xf numFmtId="0" fontId="53" fillId="67" borderId="0"/>
    <xf numFmtId="0" fontId="17" fillId="81" borderId="0" applyNumberFormat="0" applyBorder="0" applyAlignment="0" applyProtection="0"/>
    <xf numFmtId="0" fontId="44" fillId="117" borderId="0" applyNumberFormat="0" applyBorder="0" applyAlignment="0" applyProtection="0"/>
    <xf numFmtId="0" fontId="44" fillId="106" borderId="0" applyNumberFormat="0" applyBorder="0" applyAlignment="0" applyProtection="0"/>
    <xf numFmtId="43" fontId="44" fillId="0" borderId="0" applyFont="0" applyFill="0" applyBorder="0" applyAlignment="0" applyProtection="0"/>
    <xf numFmtId="0" fontId="46" fillId="116" borderId="0" applyNumberFormat="0" applyBorder="0" applyAlignment="0" applyProtection="0"/>
    <xf numFmtId="43" fontId="103" fillId="0" borderId="0" applyFont="0" applyFill="0" applyBorder="0" applyAlignment="0" applyProtection="0"/>
    <xf numFmtId="0" fontId="46" fillId="115" borderId="0" applyNumberFormat="0" applyBorder="0" applyAlignment="0" applyProtection="0"/>
    <xf numFmtId="0" fontId="1" fillId="0" borderId="0"/>
    <xf numFmtId="0" fontId="46" fillId="115" borderId="0" applyNumberFormat="0" applyBorder="0" applyAlignment="0" applyProtection="0"/>
    <xf numFmtId="0" fontId="1" fillId="0" borderId="0"/>
    <xf numFmtId="0" fontId="46" fillId="53" borderId="0" applyNumberFormat="0" applyBorder="0" applyAlignment="0" applyProtection="0"/>
    <xf numFmtId="0" fontId="46" fillId="53" borderId="0" applyNumberFormat="0" applyBorder="0" applyAlignment="0" applyProtection="0"/>
    <xf numFmtId="0" fontId="46" fillId="53" borderId="0" applyNumberFormat="0" applyBorder="0" applyAlignment="0" applyProtection="0"/>
    <xf numFmtId="43" fontId="7" fillId="0" borderId="0" applyFont="0" applyFill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6" fillId="53" borderId="0" applyNumberFormat="0" applyBorder="0" applyAlignment="0" applyProtection="0"/>
    <xf numFmtId="0" fontId="46" fillId="53" borderId="0" applyNumberFormat="0" applyBorder="0" applyAlignment="0" applyProtection="0"/>
    <xf numFmtId="0" fontId="12" fillId="0" borderId="0">
      <alignment vertical="top"/>
    </xf>
    <xf numFmtId="0" fontId="17" fillId="99" borderId="0" applyNumberFormat="0" applyBorder="0" applyAlignment="0" applyProtection="0"/>
    <xf numFmtId="0" fontId="12" fillId="0" borderId="0">
      <alignment vertical="top"/>
    </xf>
    <xf numFmtId="0" fontId="17" fillId="99" borderId="0" applyNumberFormat="0" applyBorder="0" applyAlignment="0" applyProtection="0"/>
    <xf numFmtId="0" fontId="17" fillId="99" borderId="0" applyNumberFormat="0" applyBorder="0" applyAlignment="0" applyProtection="0"/>
    <xf numFmtId="0" fontId="17" fillId="99" borderId="0" applyNumberFormat="0" applyBorder="0" applyAlignment="0" applyProtection="0"/>
    <xf numFmtId="0" fontId="17" fillId="99" borderId="0" applyNumberFormat="0" applyBorder="0" applyAlignment="0" applyProtection="0"/>
    <xf numFmtId="0" fontId="17" fillId="99" borderId="0" applyNumberFormat="0" applyBorder="0" applyAlignment="0" applyProtection="0"/>
    <xf numFmtId="0" fontId="17" fillId="99" borderId="0" applyNumberFormat="0" applyBorder="0" applyAlignment="0" applyProtection="0"/>
    <xf numFmtId="0" fontId="17" fillId="99" borderId="0" applyNumberFormat="0" applyBorder="0" applyAlignment="0" applyProtection="0"/>
    <xf numFmtId="0" fontId="17" fillId="99" borderId="0" applyNumberFormat="0" applyBorder="0" applyAlignment="0" applyProtection="0"/>
    <xf numFmtId="0" fontId="17" fillId="99" borderId="0" applyNumberFormat="0" applyBorder="0" applyAlignment="0" applyProtection="0"/>
    <xf numFmtId="0" fontId="17" fillId="99" borderId="0" applyNumberFormat="0" applyBorder="0" applyAlignment="0" applyProtection="0"/>
    <xf numFmtId="0" fontId="17" fillId="99" borderId="0" applyNumberFormat="0" applyBorder="0" applyAlignment="0" applyProtection="0"/>
    <xf numFmtId="0" fontId="1" fillId="0" borderId="0"/>
    <xf numFmtId="0" fontId="17" fillId="99" borderId="0" applyNumberFormat="0" applyBorder="0" applyAlignment="0" applyProtection="0"/>
    <xf numFmtId="0" fontId="46" fillId="53" borderId="0" applyNumberFormat="0" applyBorder="0" applyAlignment="0" applyProtection="0"/>
    <xf numFmtId="0" fontId="46" fillId="53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6" fillId="53" borderId="0" applyNumberFormat="0" applyBorder="0" applyAlignment="0" applyProtection="0"/>
    <xf numFmtId="0" fontId="46" fillId="53" borderId="0" applyNumberFormat="0" applyBorder="0" applyAlignment="0" applyProtection="0"/>
    <xf numFmtId="0" fontId="46" fillId="53" borderId="0" applyNumberFormat="0" applyBorder="0" applyAlignment="0" applyProtection="0"/>
    <xf numFmtId="43" fontId="1" fillId="0" borderId="0" applyFont="0" applyFill="0" applyBorder="0" applyAlignment="0" applyProtection="0"/>
    <xf numFmtId="42" fontId="67" fillId="0" borderId="0" applyFont="0" applyFill="0" applyBorder="0" applyAlignment="0" applyProtection="0"/>
    <xf numFmtId="0" fontId="12" fillId="0" borderId="0">
      <alignment vertical="top"/>
    </xf>
    <xf numFmtId="0" fontId="17" fillId="99" borderId="0" applyNumberFormat="0" applyBorder="0" applyAlignment="0" applyProtection="0"/>
    <xf numFmtId="0" fontId="46" fillId="53" borderId="0" applyNumberFormat="0" applyBorder="0" applyAlignment="0" applyProtection="0"/>
    <xf numFmtId="0" fontId="46" fillId="53" borderId="0" applyNumberFormat="0" applyBorder="0" applyAlignment="0" applyProtection="0"/>
    <xf numFmtId="0" fontId="53" fillId="115" borderId="0"/>
    <xf numFmtId="0" fontId="46" fillId="53" borderId="0" applyNumberFormat="0" applyBorder="0" applyAlignment="0" applyProtection="0"/>
    <xf numFmtId="0" fontId="46" fillId="118" borderId="0" applyNumberFormat="0" applyBorder="0" applyAlignment="0" applyProtection="0"/>
    <xf numFmtId="0" fontId="53" fillId="115" borderId="0"/>
    <xf numFmtId="0" fontId="46" fillId="53" borderId="0" applyNumberFormat="0" applyBorder="0" applyAlignment="0" applyProtection="0"/>
    <xf numFmtId="0" fontId="46" fillId="118" borderId="0" applyNumberFormat="0" applyBorder="0" applyAlignment="0" applyProtection="0"/>
    <xf numFmtId="0" fontId="53" fillId="115" borderId="0"/>
    <xf numFmtId="0" fontId="46" fillId="53" borderId="0" applyNumberFormat="0" applyBorder="0" applyAlignment="0" applyProtection="0"/>
    <xf numFmtId="0" fontId="46" fillId="118" borderId="0" applyNumberFormat="0" applyBorder="0" applyAlignment="0" applyProtection="0"/>
    <xf numFmtId="0" fontId="53" fillId="115" borderId="0"/>
    <xf numFmtId="0" fontId="46" fillId="53" borderId="0" applyNumberFormat="0" applyBorder="0" applyAlignment="0" applyProtection="0"/>
    <xf numFmtId="0" fontId="46" fillId="118" borderId="0" applyNumberFormat="0" applyBorder="0" applyAlignment="0" applyProtection="0"/>
    <xf numFmtId="0" fontId="53" fillId="115" borderId="0"/>
    <xf numFmtId="0" fontId="46" fillId="53" borderId="0" applyNumberFormat="0" applyBorder="0" applyAlignment="0" applyProtection="0"/>
    <xf numFmtId="0" fontId="46" fillId="118" borderId="0" applyNumberFormat="0" applyBorder="0" applyAlignment="0" applyProtection="0"/>
    <xf numFmtId="0" fontId="53" fillId="115" borderId="0"/>
    <xf numFmtId="0" fontId="17" fillId="99" borderId="0" applyNumberFormat="0" applyBorder="0" applyAlignment="0" applyProtection="0"/>
    <xf numFmtId="0" fontId="46" fillId="53" borderId="0" applyNumberFormat="0" applyBorder="0" applyAlignment="0" applyProtection="0"/>
    <xf numFmtId="0" fontId="17" fillId="99" borderId="0" applyNumberFormat="0" applyBorder="0" applyAlignment="0" applyProtection="0"/>
    <xf numFmtId="0" fontId="17" fillId="44" borderId="0" applyNumberFormat="0" applyBorder="0" applyAlignment="0" applyProtection="0"/>
    <xf numFmtId="0" fontId="17" fillId="44" borderId="0" applyNumberFormat="0" applyBorder="0" applyAlignment="0" applyProtection="0"/>
    <xf numFmtId="0" fontId="70" fillId="80" borderId="0" applyNumberFormat="0" applyBorder="0" applyAlignment="0" applyProtection="0"/>
    <xf numFmtId="0" fontId="70" fillId="80" borderId="0" applyNumberFormat="0" applyBorder="0" applyAlignment="0" applyProtection="0"/>
    <xf numFmtId="0" fontId="70" fillId="69" borderId="0" applyNumberFormat="0" applyBorder="0" applyAlignment="0" applyProtection="0"/>
    <xf numFmtId="0" fontId="70" fillId="69" borderId="0" applyNumberFormat="0" applyBorder="0" applyAlignment="0" applyProtection="0"/>
    <xf numFmtId="0" fontId="70" fillId="69" borderId="0" applyNumberFormat="0" applyBorder="0" applyAlignment="0" applyProtection="0"/>
    <xf numFmtId="0" fontId="70" fillId="69" borderId="0" applyNumberFormat="0" applyBorder="0" applyAlignment="0" applyProtection="0"/>
    <xf numFmtId="0" fontId="70" fillId="69" borderId="0" applyNumberFormat="0" applyBorder="0" applyAlignment="0" applyProtection="0"/>
    <xf numFmtId="0" fontId="70" fillId="69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0" fontId="24" fillId="65" borderId="0" applyNumberFormat="0" applyBorder="0" applyAlignment="0" applyProtection="0"/>
    <xf numFmtId="43" fontId="44" fillId="0" borderId="0" applyFont="0" applyFill="0" applyBorder="0" applyAlignment="0" applyProtection="0"/>
    <xf numFmtId="0" fontId="70" fillId="69" borderId="0" applyNumberFormat="0" applyBorder="0" applyAlignment="0" applyProtection="0"/>
    <xf numFmtId="0" fontId="7" fillId="21" borderId="28" applyNumberFormat="0" applyFont="0" applyAlignment="0" applyProtection="0"/>
    <xf numFmtId="0" fontId="70" fillId="69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70" fillId="69" borderId="0" applyNumberFormat="0" applyBorder="0" applyAlignment="0" applyProtection="0"/>
    <xf numFmtId="0" fontId="24" fillId="65" borderId="0" applyNumberFormat="0" applyBorder="0" applyAlignment="0" applyProtection="0"/>
    <xf numFmtId="43" fontId="1" fillId="0" borderId="0" applyFont="0" applyFill="0" applyBorder="0" applyAlignment="0" applyProtection="0"/>
    <xf numFmtId="0" fontId="24" fillId="65" borderId="0" applyNumberFormat="0" applyBorder="0" applyAlignment="0" applyProtection="0"/>
    <xf numFmtId="43" fontId="1" fillId="0" borderId="0" applyFont="0" applyFill="0" applyBorder="0" applyAlignment="0" applyProtection="0"/>
    <xf numFmtId="0" fontId="24" fillId="65" borderId="0" applyNumberFormat="0" applyBorder="0" applyAlignment="0" applyProtection="0"/>
    <xf numFmtId="0" fontId="70" fillId="69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19" fillId="80" borderId="0"/>
    <xf numFmtId="0" fontId="1" fillId="0" borderId="0"/>
    <xf numFmtId="43" fontId="1" fillId="0" borderId="0" applyFont="0" applyFill="0" applyBorder="0" applyAlignment="0" applyProtection="0"/>
    <xf numFmtId="0" fontId="120" fillId="117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44" fillId="21" borderId="28" applyNumberFormat="0" applyFon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19" fillId="80" borderId="0"/>
    <xf numFmtId="0" fontId="120" fillId="117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19" fillId="80" borderId="0"/>
    <xf numFmtId="43" fontId="1" fillId="0" borderId="0" applyFont="0" applyFill="0" applyBorder="0" applyAlignment="0" applyProtection="0"/>
    <xf numFmtId="0" fontId="70" fillId="69" borderId="0" applyNumberFormat="0" applyBorder="0" applyAlignment="0" applyProtection="0"/>
    <xf numFmtId="0" fontId="120" fillId="117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19" fillId="80" borderId="0"/>
    <xf numFmtId="43" fontId="1" fillId="0" borderId="0" applyFont="0" applyFill="0" applyBorder="0" applyAlignment="0" applyProtection="0"/>
    <xf numFmtId="0" fontId="70" fillId="69" borderId="0" applyNumberFormat="0" applyBorder="0" applyAlignment="0" applyProtection="0"/>
    <xf numFmtId="0" fontId="120" fillId="117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19" fillId="80" borderId="0"/>
    <xf numFmtId="0" fontId="70" fillId="69" borderId="0" applyNumberFormat="0" applyBorder="0" applyAlignment="0" applyProtection="0"/>
    <xf numFmtId="0" fontId="120" fillId="117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19" fillId="80" borderId="0"/>
    <xf numFmtId="0" fontId="1" fillId="0" borderId="0"/>
    <xf numFmtId="43" fontId="1" fillId="0" borderId="0" applyFont="0" applyFill="0" applyBorder="0" applyAlignment="0" applyProtection="0"/>
    <xf numFmtId="0" fontId="70" fillId="69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44" fillId="21" borderId="28" applyNumberFormat="0" applyFon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24" fillId="65" borderId="0" applyNumberFormat="0" applyBorder="0" applyAlignment="0" applyProtection="0"/>
    <xf numFmtId="0" fontId="1" fillId="0" borderId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43" fontId="1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0" fontId="47" fillId="20" borderId="22" applyNumberFormat="0" applyAlignment="0" applyProtection="0"/>
    <xf numFmtId="0" fontId="47" fillId="20" borderId="22" applyNumberFormat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43" fontId="44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47" fillId="20" borderId="22" applyNumberFormat="0" applyAlignment="0" applyProtection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43" fontId="6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0" borderId="0"/>
    <xf numFmtId="43" fontId="1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0" fontId="7" fillId="0" borderId="0"/>
    <xf numFmtId="43" fontId="44" fillId="0" borderId="0" applyFont="0" applyFill="0" applyBorder="0" applyAlignment="0" applyProtection="0"/>
    <xf numFmtId="0" fontId="1" fillId="0" borderId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7" fillId="0" borderId="0"/>
    <xf numFmtId="0" fontId="7" fillId="0" borderId="0"/>
    <xf numFmtId="0" fontId="1" fillId="0" borderId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0" fontId="47" fillId="20" borderId="22" applyNumberFormat="0" applyAlignment="0" applyProtection="0"/>
    <xf numFmtId="0" fontId="47" fillId="20" borderId="22" applyNumberFormat="0" applyAlignment="0" applyProtection="0"/>
    <xf numFmtId="43" fontId="44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0" fontId="47" fillId="20" borderId="22" applyNumberFormat="0" applyAlignment="0" applyProtection="0"/>
    <xf numFmtId="0" fontId="47" fillId="20" borderId="22" applyNumberFormat="0" applyAlignment="0" applyProtection="0"/>
    <xf numFmtId="0" fontId="35" fillId="0" borderId="0">
      <alignment vertical="top"/>
    </xf>
    <xf numFmtId="43" fontId="44" fillId="0" borderId="0" applyFont="0" applyFill="0" applyBorder="0" applyAlignment="0" applyProtection="0"/>
    <xf numFmtId="0" fontId="1" fillId="0" borderId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0" borderId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0" borderId="0"/>
    <xf numFmtId="0" fontId="47" fillId="20" borderId="22" applyNumberFormat="0" applyAlignment="0" applyProtection="0"/>
    <xf numFmtId="0" fontId="47" fillId="20" borderId="22" applyNumberFormat="0" applyAlignment="0" applyProtection="0"/>
    <xf numFmtId="43" fontId="1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0" fontId="47" fillId="20" borderId="22" applyNumberFormat="0" applyAlignment="0" applyProtection="0"/>
    <xf numFmtId="0" fontId="47" fillId="20" borderId="22" applyNumberFormat="0" applyAlignment="0" applyProtection="0"/>
    <xf numFmtId="43" fontId="1" fillId="0" borderId="0" applyFont="0" applyFill="0" applyBorder="0" applyAlignment="0" applyProtection="0"/>
    <xf numFmtId="0" fontId="1" fillId="0" borderId="0"/>
    <xf numFmtId="0" fontId="47" fillId="20" borderId="22" applyNumberFormat="0" applyAlignment="0" applyProtection="0"/>
    <xf numFmtId="0" fontId="47" fillId="20" borderId="22" applyNumberFormat="0" applyAlignment="0" applyProtection="0"/>
    <xf numFmtId="43" fontId="1" fillId="0" borderId="0" applyFont="0" applyFill="0" applyBorder="0" applyAlignment="0" applyProtection="0"/>
    <xf numFmtId="0" fontId="1" fillId="0" borderId="0"/>
    <xf numFmtId="0" fontId="47" fillId="20" borderId="22" applyNumberFormat="0" applyAlignment="0" applyProtection="0"/>
    <xf numFmtId="0" fontId="47" fillId="20" borderId="22" applyNumberFormat="0" applyAlignment="0" applyProtection="0"/>
    <xf numFmtId="43" fontId="44" fillId="0" borderId="0" applyFont="0" applyFill="0" applyBorder="0" applyAlignment="0" applyProtection="0"/>
    <xf numFmtId="0" fontId="1" fillId="0" borderId="0"/>
    <xf numFmtId="0" fontId="47" fillId="20" borderId="22" applyNumberFormat="0" applyAlignment="0" applyProtection="0"/>
    <xf numFmtId="0" fontId="47" fillId="20" borderId="22" applyNumberFormat="0" applyAlignment="0" applyProtection="0"/>
    <xf numFmtId="43" fontId="1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7" fillId="0" borderId="0"/>
    <xf numFmtId="0" fontId="7" fillId="0" borderId="0"/>
    <xf numFmtId="0" fontId="35" fillId="0" borderId="0"/>
    <xf numFmtId="0" fontId="35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47" fillId="20" borderId="22" applyNumberFormat="0" applyAlignment="0" applyProtection="0"/>
    <xf numFmtId="0" fontId="47" fillId="20" borderId="22" applyNumberFormat="0" applyAlignment="0" applyProtection="0"/>
    <xf numFmtId="43" fontId="1" fillId="0" borderId="0" applyFont="0" applyFill="0" applyBorder="0" applyAlignment="0" applyProtection="0"/>
    <xf numFmtId="0" fontId="1" fillId="0" borderId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0" borderId="0"/>
    <xf numFmtId="43" fontId="1" fillId="0" borderId="0" applyFont="0" applyFill="0" applyBorder="0" applyAlignment="0" applyProtection="0"/>
    <xf numFmtId="0" fontId="44" fillId="0" borderId="0"/>
    <xf numFmtId="0" fontId="7" fillId="0" borderId="0"/>
    <xf numFmtId="0" fontId="7" fillId="0" borderId="0"/>
    <xf numFmtId="0" fontId="35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47" fillId="20" borderId="22" applyNumberFormat="0" applyAlignment="0" applyProtection="0"/>
    <xf numFmtId="0" fontId="47" fillId="20" borderId="22" applyNumberFormat="0" applyAlignment="0" applyProtection="0"/>
    <xf numFmtId="43" fontId="44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0" fontId="47" fillId="20" borderId="22" applyNumberFormat="0" applyAlignment="0" applyProtection="0"/>
    <xf numFmtId="0" fontId="47" fillId="20" borderId="22" applyNumberFormat="0" applyAlignment="0" applyProtection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43" fontId="44" fillId="0" borderId="0" applyFont="0" applyFill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0" fontId="1" fillId="0" borderId="0"/>
    <xf numFmtId="0" fontId="47" fillId="20" borderId="22" applyNumberFormat="0" applyAlignment="0" applyProtection="0"/>
    <xf numFmtId="0" fontId="1" fillId="0" borderId="0"/>
    <xf numFmtId="0" fontId="47" fillId="20" borderId="22" applyNumberFormat="0" applyAlignment="0" applyProtection="0"/>
    <xf numFmtId="0" fontId="1" fillId="0" borderId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43" fontId="12" fillId="0" borderId="0" applyFont="0" applyFill="0" applyBorder="0" applyAlignment="0" applyProtection="0">
      <alignment vertical="top"/>
    </xf>
    <xf numFmtId="43" fontId="1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0" fontId="47" fillId="20" borderId="22" applyNumberFormat="0" applyAlignment="0" applyProtection="0"/>
    <xf numFmtId="0" fontId="47" fillId="20" borderId="22" applyNumberFormat="0" applyAlignment="0" applyProtection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43" fontId="1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0" borderId="0"/>
    <xf numFmtId="0" fontId="47" fillId="20" borderId="22" applyNumberFormat="0" applyAlignment="0" applyProtection="0"/>
    <xf numFmtId="0" fontId="47" fillId="20" borderId="22" applyNumberFormat="0" applyAlignment="0" applyProtection="0"/>
    <xf numFmtId="43" fontId="1" fillId="0" borderId="0" applyFont="0" applyFill="0" applyBorder="0" applyAlignment="0" applyProtection="0"/>
    <xf numFmtId="0" fontId="1" fillId="0" borderId="0"/>
    <xf numFmtId="0" fontId="47" fillId="20" borderId="22" applyNumberFormat="0" applyAlignment="0" applyProtection="0"/>
    <xf numFmtId="0" fontId="47" fillId="20" borderId="22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9" fontId="1" fillId="0" borderId="0" applyFont="0" applyFill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9" fontId="1" fillId="0" borderId="0" applyFont="0" applyFill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0" borderId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0" borderId="0"/>
    <xf numFmtId="0" fontId="47" fillId="20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47" fillId="20" borderId="22" applyNumberFormat="0" applyAlignment="0" applyProtection="0"/>
    <xf numFmtId="0" fontId="47" fillId="28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0" borderId="0"/>
    <xf numFmtId="0" fontId="47" fillId="20" borderId="22" applyNumberFormat="0" applyAlignment="0" applyProtection="0"/>
    <xf numFmtId="0" fontId="64" fillId="120" borderId="0" applyNumberFormat="0" applyBorder="0" applyAlignment="0" applyProtection="0"/>
    <xf numFmtId="0" fontId="47" fillId="28" borderId="22" applyNumberFormat="0" applyAlignment="0" applyProtection="0"/>
    <xf numFmtId="0" fontId="47" fillId="20" borderId="22" applyNumberFormat="0" applyAlignment="0" applyProtection="0"/>
    <xf numFmtId="0" fontId="23" fillId="32" borderId="0" applyNumberFormat="0" applyBorder="0" applyAlignment="0" applyProtection="0"/>
    <xf numFmtId="0" fontId="7" fillId="21" borderId="28" applyNumberFormat="0" applyFont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0" borderId="22" applyNumberFormat="0" applyAlignment="0" applyProtection="0"/>
    <xf numFmtId="0" fontId="23" fillId="32" borderId="0" applyNumberFormat="0" applyBorder="0" applyAlignment="0" applyProtection="0"/>
    <xf numFmtId="0" fontId="7" fillId="21" borderId="28" applyNumberFormat="0" applyFont="0" applyAlignment="0" applyProtection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0" fontId="64" fillId="121" borderId="0" applyNumberFormat="0" applyBorder="0" applyAlignment="0" applyProtection="0"/>
    <xf numFmtId="0" fontId="47" fillId="28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0" borderId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0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27" fillId="98" borderId="14" applyNumberFormat="0" applyAlignment="0" applyProtection="0"/>
    <xf numFmtId="0" fontId="47" fillId="28" borderId="22" applyNumberFormat="0" applyAlignment="0" applyProtection="0"/>
    <xf numFmtId="0" fontId="121" fillId="20" borderId="14" applyNumberFormat="0" applyAlignment="0" applyProtection="0"/>
    <xf numFmtId="0" fontId="47" fillId="62" borderId="22" applyNumberFormat="0" applyAlignment="0" applyProtection="0"/>
    <xf numFmtId="0" fontId="27" fillId="98" borderId="14" applyNumberFormat="0" applyAlignment="0" applyProtection="0"/>
    <xf numFmtId="0" fontId="47" fillId="28" borderId="22" applyNumberFormat="0" applyAlignment="0" applyProtection="0"/>
    <xf numFmtId="0" fontId="47" fillId="62" borderId="22" applyNumberFormat="0" applyAlignment="0" applyProtection="0"/>
    <xf numFmtId="0" fontId="1" fillId="0" borderId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1" fillId="0" borderId="0"/>
    <xf numFmtId="0" fontId="47" fillId="62" borderId="22" applyNumberFormat="0" applyAlignment="0" applyProtection="0"/>
    <xf numFmtId="0" fontId="1" fillId="0" borderId="0"/>
    <xf numFmtId="0" fontId="1" fillId="0" borderId="0"/>
    <xf numFmtId="0" fontId="47" fillId="62" borderId="22" applyNumberFormat="0" applyAlignment="0" applyProtection="0"/>
    <xf numFmtId="0" fontId="47" fillId="28" borderId="22" applyNumberFormat="0" applyAlignment="0" applyProtection="0"/>
    <xf numFmtId="0" fontId="27" fillId="98" borderId="14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173" fontId="1" fillId="0" borderId="0" applyFont="0" applyFill="0" applyBorder="0" applyAlignment="0" applyProtection="0"/>
    <xf numFmtId="0" fontId="47" fillId="28" borderId="22" applyNumberFormat="0" applyAlignment="0" applyProtection="0"/>
    <xf numFmtId="0" fontId="1" fillId="0" borderId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47" fillId="28" borderId="22" applyNumberFormat="0" applyAlignment="0" applyProtection="0"/>
    <xf numFmtId="0" fontId="1" fillId="0" borderId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27" fillId="98" borderId="14" applyNumberFormat="0" applyAlignment="0" applyProtection="0"/>
    <xf numFmtId="0" fontId="47" fillId="28" borderId="22" applyNumberFormat="0" applyAlignment="0" applyProtection="0"/>
    <xf numFmtId="0" fontId="27" fillId="98" borderId="14" applyNumberFormat="0" applyAlignment="0" applyProtection="0"/>
    <xf numFmtId="0" fontId="47" fillId="28" borderId="22" applyNumberFormat="0" applyAlignment="0" applyProtection="0"/>
    <xf numFmtId="0" fontId="27" fillId="98" borderId="14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27" fillId="98" borderId="14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8" borderId="22" applyNumberFormat="0" applyAlignment="0" applyProtection="0"/>
    <xf numFmtId="0" fontId="27" fillId="98" borderId="14" applyNumberFormat="0" applyAlignment="0" applyProtection="0"/>
    <xf numFmtId="0" fontId="27" fillId="98" borderId="14" applyNumberFormat="0" applyAlignment="0" applyProtection="0"/>
    <xf numFmtId="0" fontId="47" fillId="28" borderId="22" applyNumberFormat="0" applyAlignment="0" applyProtection="0"/>
    <xf numFmtId="0" fontId="27" fillId="98" borderId="14" applyNumberFormat="0" applyAlignment="0" applyProtection="0"/>
    <xf numFmtId="0" fontId="47" fillId="28" borderId="22" applyNumberFormat="0" applyAlignment="0" applyProtection="0"/>
    <xf numFmtId="0" fontId="27" fillId="98" borderId="14" applyNumberFormat="0" applyAlignment="0" applyProtection="0"/>
    <xf numFmtId="0" fontId="1" fillId="0" borderId="0"/>
    <xf numFmtId="0" fontId="1" fillId="0" borderId="0"/>
    <xf numFmtId="0" fontId="47" fillId="28" borderId="22" applyNumberFormat="0" applyAlignment="0" applyProtection="0"/>
    <xf numFmtId="43" fontId="12" fillId="0" borderId="0" applyFont="0" applyFill="0" applyBorder="0" applyAlignment="0" applyProtection="0">
      <alignment vertical="top"/>
    </xf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2" fillId="0" borderId="0" applyFont="0" applyFill="0" applyBorder="0" applyAlignment="0" applyProtection="0">
      <alignment vertical="top"/>
    </xf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43" fontId="12" fillId="0" borderId="0" applyFont="0" applyFill="0" applyBorder="0" applyAlignment="0" applyProtection="0">
      <alignment vertical="top"/>
    </xf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43" fontId="12" fillId="0" borderId="0" applyFont="0" applyFill="0" applyBorder="0" applyAlignment="0" applyProtection="0">
      <alignment vertical="top"/>
    </xf>
    <xf numFmtId="0" fontId="47" fillId="28" borderId="22" applyNumberFormat="0" applyAlignment="0" applyProtection="0"/>
    <xf numFmtId="43" fontId="12" fillId="0" borderId="0" applyFont="0" applyFill="0" applyBorder="0" applyAlignment="0" applyProtection="0">
      <alignment vertical="top"/>
    </xf>
    <xf numFmtId="0" fontId="47" fillId="28" borderId="22" applyNumberFormat="0" applyAlignment="0" applyProtection="0"/>
    <xf numFmtId="0" fontId="1" fillId="0" borderId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35" fillId="0" borderId="0">
      <alignment vertical="top"/>
    </xf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35" fillId="0" borderId="0">
      <alignment vertical="top"/>
    </xf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47" fillId="28" borderId="22" applyNumberFormat="0" applyAlignment="0" applyProtection="0"/>
    <xf numFmtId="0" fontId="35" fillId="0" borderId="0">
      <alignment vertical="top"/>
    </xf>
    <xf numFmtId="0" fontId="1" fillId="0" borderId="0"/>
    <xf numFmtId="0" fontId="47" fillId="28" borderId="22" applyNumberFormat="0" applyAlignment="0" applyProtection="0"/>
    <xf numFmtId="0" fontId="1" fillId="0" borderId="0"/>
    <xf numFmtId="43" fontId="44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35" fillId="0" borderId="0">
      <alignment vertical="top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44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76" fillId="0" borderId="34" applyNumberFormat="0" applyFill="0" applyAlignment="0" applyProtection="0"/>
    <xf numFmtId="43" fontId="44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44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44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64" fillId="0" borderId="32" applyNumberFormat="0" applyFill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44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1" fillId="0" borderId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1" fillId="0" borderId="0"/>
    <xf numFmtId="0" fontId="47" fillId="28" borderId="22" applyNumberFormat="0" applyAlignment="0" applyProtection="0"/>
    <xf numFmtId="0" fontId="1" fillId="0" borderId="0"/>
    <xf numFmtId="0" fontId="1" fillId="0" borderId="0"/>
    <xf numFmtId="0" fontId="47" fillId="28" borderId="22" applyNumberFormat="0" applyAlignment="0" applyProtection="0"/>
    <xf numFmtId="0" fontId="1" fillId="0" borderId="0"/>
    <xf numFmtId="0" fontId="1" fillId="0" borderId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0" fontId="47" fillId="28" borderId="22" applyNumberFormat="0" applyAlignment="0" applyProtection="0"/>
    <xf numFmtId="0" fontId="47" fillId="28" borderId="22" applyNumberFormat="0" applyAlignment="0" applyProtection="0"/>
    <xf numFmtId="0" fontId="35" fillId="0" borderId="0">
      <alignment vertical="top"/>
    </xf>
    <xf numFmtId="43" fontId="44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2" fillId="0" borderId="0">
      <alignment vertical="top"/>
    </xf>
    <xf numFmtId="0" fontId="47" fillId="28" borderId="22" applyNumberFormat="0" applyAlignment="0" applyProtection="0"/>
    <xf numFmtId="43" fontId="44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1" fillId="0" borderId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1" fillId="0" borderId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0" fontId="47" fillId="28" borderId="22" applyNumberFormat="0" applyAlignment="0" applyProtection="0"/>
    <xf numFmtId="0" fontId="47" fillId="28" borderId="22" applyNumberFormat="0" applyAlignment="0" applyProtection="0"/>
    <xf numFmtId="0" fontId="35" fillId="0" borderId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0" fontId="44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2" fillId="0" borderId="0">
      <alignment vertical="top"/>
    </xf>
    <xf numFmtId="43" fontId="44" fillId="0" borderId="0" applyFont="0" applyFill="0" applyBorder="0" applyAlignment="0" applyProtection="0"/>
    <xf numFmtId="0" fontId="44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0" fontId="47" fillId="28" borderId="22" applyNumberFormat="0" applyAlignment="0" applyProtection="0"/>
    <xf numFmtId="0" fontId="47" fillId="28" borderId="22" applyNumberFormat="0" applyAlignment="0" applyProtection="0"/>
    <xf numFmtId="43" fontId="44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9" fontId="7" fillId="0" borderId="0" applyFont="0" applyFill="0" applyBorder="0" applyAlignment="0" applyProtection="0"/>
    <xf numFmtId="0" fontId="1" fillId="0" borderId="0"/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47" fillId="20" borderId="22" applyNumberFormat="0" applyAlignment="0" applyProtection="0"/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43" fontId="44" fillId="0" borderId="0" applyFont="0" applyFill="0" applyBorder="0" applyAlignment="0" applyProtection="0"/>
    <xf numFmtId="0" fontId="47" fillId="28" borderId="22" applyNumberFormat="0" applyAlignment="0" applyProtection="0"/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0" fontId="47" fillId="28" borderId="22" applyNumberFormat="0" applyAlignment="0" applyProtection="0"/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0" fontId="47" fillId="28" borderId="22" applyNumberFormat="0" applyAlignment="0" applyProtection="0"/>
    <xf numFmtId="0" fontId="1" fillId="0" borderId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2" fillId="0" borderId="0">
      <alignment vertical="top"/>
    </xf>
    <xf numFmtId="0" fontId="47" fillId="28" borderId="22" applyNumberFormat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44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44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44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44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1" fillId="0" borderId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1" fillId="0" borderId="0"/>
    <xf numFmtId="0" fontId="47" fillId="28" borderId="22" applyNumberFormat="0" applyAlignment="0" applyProtection="0"/>
    <xf numFmtId="0" fontId="105" fillId="15" borderId="20"/>
    <xf numFmtId="0" fontId="47" fillId="28" borderId="22" applyNumberFormat="0" applyAlignment="0" applyProtection="0"/>
    <xf numFmtId="0" fontId="105" fillId="15" borderId="2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2" fillId="0" borderId="0" applyFont="0" applyFill="0" applyBorder="0" applyAlignment="0" applyProtection="0">
      <alignment vertical="top"/>
    </xf>
    <xf numFmtId="43" fontId="65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2" fillId="0" borderId="0" applyFont="0" applyFill="0" applyBorder="0" applyAlignment="0" applyProtection="0">
      <alignment vertical="top"/>
    </xf>
    <xf numFmtId="0" fontId="47" fillId="28" borderId="22" applyNumberFormat="0" applyAlignment="0" applyProtection="0"/>
    <xf numFmtId="0" fontId="47" fillId="28" borderId="22" applyNumberFormat="0" applyAlignment="0" applyProtection="0"/>
    <xf numFmtId="43" fontId="12" fillId="0" borderId="0" applyFont="0" applyFill="0" applyBorder="0" applyAlignment="0" applyProtection="0">
      <alignment vertical="top"/>
    </xf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2" fillId="0" borderId="0" applyFont="0" applyFill="0" applyBorder="0" applyAlignment="0" applyProtection="0">
      <alignment vertical="top"/>
    </xf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2" fillId="0" borderId="0" applyFont="0" applyFill="0" applyBorder="0" applyAlignment="0" applyProtection="0">
      <alignment vertical="top"/>
    </xf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2" fillId="0" borderId="0" applyFont="0" applyFill="0" applyBorder="0" applyAlignment="0" applyProtection="0">
      <alignment vertical="top"/>
    </xf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2" fillId="0" borderId="0" applyFont="0" applyFill="0" applyBorder="0" applyAlignment="0" applyProtection="0">
      <alignment vertical="top"/>
    </xf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1" fillId="0" borderId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2" fillId="0" borderId="0" applyFont="0" applyFill="0" applyBorder="0" applyAlignment="0" applyProtection="0">
      <alignment vertical="top"/>
    </xf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43" fontId="12" fillId="0" borderId="0" applyFont="0" applyFill="0" applyBorder="0" applyAlignment="0" applyProtection="0">
      <alignment vertical="top"/>
    </xf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1" fillId="0" borderId="0"/>
    <xf numFmtId="0" fontId="64" fillId="63" borderId="0" applyNumberFormat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44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1" fillId="0" borderId="0"/>
    <xf numFmtId="43" fontId="44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1" fillId="0" borderId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172" fontId="44" fillId="0" borderId="0" applyFill="0" applyBorder="0" applyAlignment="0" applyProtection="0"/>
    <xf numFmtId="172" fontId="44" fillId="0" borderId="0" applyFill="0" applyBorder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177" fontId="7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177" fontId="7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17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35" fillId="0" borderId="0">
      <alignment vertical="top"/>
    </xf>
    <xf numFmtId="0" fontId="47" fillId="28" borderId="22" applyNumberFormat="0" applyAlignment="0" applyProtection="0"/>
    <xf numFmtId="0" fontId="47" fillId="28" borderId="22" applyNumberFormat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35" fillId="0" borderId="0">
      <alignment vertical="top"/>
    </xf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35" fillId="0" borderId="0">
      <alignment vertical="top"/>
    </xf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1" fillId="0" borderId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44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75" fillId="0" borderId="34" applyNumberFormat="0" applyFill="0" applyAlignment="0" applyProtection="0"/>
    <xf numFmtId="43" fontId="44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64" fillId="0" borderId="36" applyNumberFormat="0" applyFill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71" fillId="0" borderId="37" applyNumberFormat="0" applyFill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65" fillId="0" borderId="0" applyFont="0" applyFill="0" applyBorder="0" applyAlignment="0" applyProtection="0"/>
    <xf numFmtId="43" fontId="65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44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44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44" fillId="0" borderId="0" applyFont="0" applyFill="0" applyBorder="0" applyAlignment="0" applyProtection="0"/>
    <xf numFmtId="0" fontId="47" fillId="28" borderId="22" applyNumberFormat="0" applyAlignment="0" applyProtection="0"/>
    <xf numFmtId="0" fontId="1" fillId="0" borderId="0"/>
    <xf numFmtId="0" fontId="1" fillId="0" borderId="0"/>
    <xf numFmtId="0" fontId="47" fillId="28" borderId="22" applyNumberFormat="0" applyAlignment="0" applyProtection="0"/>
    <xf numFmtId="43" fontId="44" fillId="0" borderId="0" applyFont="0" applyFill="0" applyBorder="0" applyAlignment="0" applyProtection="0"/>
    <xf numFmtId="0" fontId="1" fillId="0" borderId="0"/>
    <xf numFmtId="0" fontId="49" fillId="34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49" fillId="34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64" fillId="0" borderId="32" applyNumberFormat="0" applyFill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64" fillId="0" borderId="32" applyNumberFormat="0" applyFill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44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2" fillId="0" borderId="0" applyFont="0" applyFill="0" applyBorder="0" applyAlignment="0" applyProtection="0">
      <alignment vertical="top"/>
    </xf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1" fillId="0" borderId="0"/>
    <xf numFmtId="43" fontId="65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2" fillId="0" borderId="0">
      <alignment vertical="top"/>
    </xf>
    <xf numFmtId="0" fontId="47" fillId="28" borderId="22" applyNumberFormat="0" applyAlignment="0" applyProtection="0"/>
    <xf numFmtId="0" fontId="35" fillId="0" borderId="0">
      <alignment vertical="top"/>
    </xf>
    <xf numFmtId="0" fontId="47" fillId="28" borderId="22" applyNumberFormat="0" applyAlignment="0" applyProtection="0"/>
    <xf numFmtId="0" fontId="12" fillId="0" borderId="0">
      <alignment vertical="top"/>
    </xf>
    <xf numFmtId="0" fontId="47" fillId="28" borderId="22" applyNumberFormat="0" applyAlignment="0" applyProtection="0"/>
    <xf numFmtId="0" fontId="1" fillId="0" borderId="0"/>
    <xf numFmtId="43" fontId="44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1" fillId="0" borderId="0"/>
    <xf numFmtId="43" fontId="44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22" fillId="0" borderId="0" applyNumberForma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1" fillId="0" borderId="0"/>
    <xf numFmtId="0" fontId="47" fillId="28" borderId="22" applyNumberFormat="0" applyAlignment="0" applyProtection="0"/>
    <xf numFmtId="0" fontId="49" fillId="34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49" fillId="34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64" fillId="0" borderId="32" applyNumberFormat="0" applyFill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7" fillId="0" borderId="0"/>
    <xf numFmtId="0" fontId="54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66" fillId="0" borderId="3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2" fillId="0" borderId="0">
      <alignment vertical="top"/>
    </xf>
    <xf numFmtId="0" fontId="47" fillId="28" borderId="22" applyNumberFormat="0" applyAlignment="0" applyProtection="0"/>
    <xf numFmtId="0" fontId="35" fillId="0" borderId="0">
      <alignment vertical="top"/>
    </xf>
    <xf numFmtId="0" fontId="47" fillId="28" borderId="22" applyNumberFormat="0" applyAlignment="0" applyProtection="0"/>
    <xf numFmtId="0" fontId="12" fillId="0" borderId="0">
      <alignment vertical="top"/>
    </xf>
    <xf numFmtId="0" fontId="47" fillId="28" borderId="22" applyNumberFormat="0" applyAlignment="0" applyProtection="0"/>
    <xf numFmtId="0" fontId="66" fillId="0" borderId="3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8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8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8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8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8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8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8" borderId="22" applyNumberFormat="0" applyAlignment="0" applyProtection="0"/>
    <xf numFmtId="0" fontId="27" fillId="98" borderId="14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0" borderId="0"/>
    <xf numFmtId="0" fontId="1" fillId="0" borderId="0"/>
    <xf numFmtId="0" fontId="27" fillId="98" borderId="14" applyNumberFormat="0" applyAlignment="0" applyProtection="0"/>
    <xf numFmtId="0" fontId="1" fillId="0" borderId="0"/>
    <xf numFmtId="0" fontId="1" fillId="0" borderId="0"/>
    <xf numFmtId="0" fontId="27" fillId="98" borderId="14" applyNumberFormat="0" applyAlignment="0" applyProtection="0"/>
    <xf numFmtId="0" fontId="27" fillId="98" borderId="14" applyNumberFormat="0" applyAlignment="0" applyProtection="0"/>
    <xf numFmtId="0" fontId="27" fillId="98" borderId="14" applyNumberFormat="0" applyAlignment="0" applyProtection="0"/>
    <xf numFmtId="0" fontId="27" fillId="98" borderId="14" applyNumberFormat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1" fillId="0" borderId="0"/>
    <xf numFmtId="0" fontId="1" fillId="0" borderId="0"/>
    <xf numFmtId="0" fontId="1" fillId="0" borderId="0"/>
    <xf numFmtId="0" fontId="47" fillId="28" borderId="22" applyNumberFormat="0" applyAlignment="0" applyProtection="0"/>
    <xf numFmtId="0" fontId="1" fillId="0" borderId="0"/>
    <xf numFmtId="0" fontId="1" fillId="0" borderId="0"/>
    <xf numFmtId="0" fontId="47" fillId="28" borderId="22" applyNumberFormat="0" applyAlignment="0" applyProtection="0"/>
    <xf numFmtId="0" fontId="1" fillId="0" borderId="0"/>
    <xf numFmtId="0" fontId="1" fillId="0" borderId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1" fillId="0" borderId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1" fillId="0" borderId="0"/>
    <xf numFmtId="0" fontId="47" fillId="28" borderId="22" applyNumberFormat="0" applyAlignment="0" applyProtection="0"/>
    <xf numFmtId="0" fontId="1" fillId="0" borderId="0"/>
    <xf numFmtId="0" fontId="7" fillId="0" borderId="0"/>
    <xf numFmtId="0" fontId="1" fillId="0" borderId="0"/>
    <xf numFmtId="43" fontId="12" fillId="0" borderId="0" applyFont="0" applyFill="0" applyBorder="0" applyAlignment="0" applyProtection="0">
      <alignment vertical="top"/>
    </xf>
    <xf numFmtId="0" fontId="47" fillId="28" borderId="22" applyNumberFormat="0" applyAlignment="0" applyProtection="0"/>
    <xf numFmtId="0" fontId="1" fillId="0" borderId="0"/>
    <xf numFmtId="43" fontId="34" fillId="0" borderId="0" applyFont="0" applyFill="0" applyBorder="0" applyAlignment="0" applyProtection="0"/>
    <xf numFmtId="0" fontId="47" fillId="28" borderId="22" applyNumberFormat="0" applyAlignment="0" applyProtection="0"/>
    <xf numFmtId="0" fontId="1" fillId="0" borderId="0"/>
    <xf numFmtId="0" fontId="7" fillId="0" borderId="0" applyFont="0" applyFill="0" applyBorder="0" applyAlignment="0" applyProtection="0"/>
    <xf numFmtId="0" fontId="47" fillId="28" borderId="22" applyNumberFormat="0" applyAlignment="0" applyProtection="0"/>
    <xf numFmtId="0" fontId="1" fillId="0" borderId="0"/>
    <xf numFmtId="177" fontId="7" fillId="0" borderId="0" applyFont="0" applyFill="0" applyBorder="0" applyAlignment="0" applyProtection="0"/>
    <xf numFmtId="0" fontId="47" fillId="28" borderId="22" applyNumberFormat="0" applyAlignment="0" applyProtection="0"/>
    <xf numFmtId="0" fontId="1" fillId="0" borderId="0"/>
    <xf numFmtId="0" fontId="1" fillId="0" borderId="0"/>
    <xf numFmtId="172" fontId="44" fillId="0" borderId="0" applyFill="0" applyBorder="0" applyAlignment="0" applyProtection="0"/>
    <xf numFmtId="0" fontId="1" fillId="0" borderId="0"/>
    <xf numFmtId="0" fontId="47" fillId="28" borderId="22" applyNumberFormat="0" applyAlignment="0" applyProtection="0"/>
    <xf numFmtId="0" fontId="1" fillId="0" borderId="0"/>
    <xf numFmtId="0" fontId="1" fillId="0" borderId="0"/>
    <xf numFmtId="172" fontId="44" fillId="0" borderId="0" applyFill="0" applyBorder="0" applyAlignment="0" applyProtection="0"/>
    <xf numFmtId="172" fontId="44" fillId="0" borderId="0" applyFill="0" applyBorder="0" applyAlignment="0" applyProtection="0"/>
    <xf numFmtId="0" fontId="1" fillId="0" borderId="0"/>
    <xf numFmtId="0" fontId="47" fillId="28" borderId="22" applyNumberFormat="0" applyAlignment="0" applyProtection="0"/>
    <xf numFmtId="0" fontId="1" fillId="0" borderId="0"/>
    <xf numFmtId="172" fontId="44" fillId="0" borderId="0" applyFill="0" applyBorder="0" applyAlignment="0" applyProtection="0"/>
    <xf numFmtId="172" fontId="44" fillId="0" borderId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0" fontId="47" fillId="28" borderId="22" applyNumberFormat="0" applyAlignment="0" applyProtection="0"/>
    <xf numFmtId="0" fontId="1" fillId="0" borderId="0"/>
    <xf numFmtId="172" fontId="44" fillId="0" borderId="0" applyFill="0" applyBorder="0" applyAlignment="0" applyProtection="0"/>
    <xf numFmtId="172" fontId="44" fillId="0" borderId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0" fontId="1" fillId="0" borderId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44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44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44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1" fillId="0" borderId="0"/>
    <xf numFmtId="0" fontId="1" fillId="0" borderId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1" fillId="0" borderId="0"/>
    <xf numFmtId="0" fontId="1" fillId="0" borderId="0"/>
    <xf numFmtId="0" fontId="47" fillId="28" borderId="22" applyNumberFormat="0" applyAlignment="0" applyProtection="0"/>
    <xf numFmtId="0" fontId="1" fillId="0" borderId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1" fillId="0" borderId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1" fillId="0" borderId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1" fillId="0" borderId="0"/>
    <xf numFmtId="43" fontId="35" fillId="0" borderId="0" applyFont="0" applyFill="0" applyBorder="0" applyAlignment="0" applyProtection="0"/>
    <xf numFmtId="0" fontId="47" fillId="28" borderId="22" applyNumberFormat="0" applyAlignment="0" applyProtection="0"/>
    <xf numFmtId="0" fontId="1" fillId="0" borderId="0"/>
    <xf numFmtId="177" fontId="7" fillId="0" borderId="0" applyFont="0" applyFill="0" applyBorder="0" applyAlignment="0" applyProtection="0"/>
    <xf numFmtId="0" fontId="47" fillId="28" borderId="22" applyNumberFormat="0" applyAlignment="0" applyProtection="0"/>
    <xf numFmtId="0" fontId="1" fillId="0" borderId="0"/>
    <xf numFmtId="0" fontId="1" fillId="0" borderId="0"/>
    <xf numFmtId="172" fontId="44" fillId="0" borderId="0" applyFill="0" applyBorder="0" applyAlignment="0" applyProtection="0"/>
    <xf numFmtId="0" fontId="47" fillId="28" borderId="22" applyNumberFormat="0" applyAlignment="0" applyProtection="0"/>
    <xf numFmtId="0" fontId="1" fillId="0" borderId="0"/>
    <xf numFmtId="0" fontId="1" fillId="0" borderId="0"/>
    <xf numFmtId="172" fontId="44" fillId="0" borderId="0" applyFill="0" applyBorder="0" applyAlignment="0" applyProtection="0"/>
    <xf numFmtId="0" fontId="47" fillId="28" borderId="22" applyNumberFormat="0" applyAlignment="0" applyProtection="0"/>
    <xf numFmtId="0" fontId="1" fillId="0" borderId="0"/>
    <xf numFmtId="0" fontId="1" fillId="0" borderId="0"/>
    <xf numFmtId="0" fontId="1" fillId="0" borderId="0"/>
    <xf numFmtId="172" fontId="44" fillId="0" borderId="0" applyFill="0" applyBorder="0" applyAlignment="0" applyProtection="0"/>
    <xf numFmtId="0" fontId="1" fillId="0" borderId="0"/>
    <xf numFmtId="0" fontId="47" fillId="28" borderId="22" applyNumberFormat="0" applyAlignment="0" applyProtection="0"/>
    <xf numFmtId="0" fontId="1" fillId="0" borderId="0"/>
    <xf numFmtId="0" fontId="1" fillId="0" borderId="0"/>
    <xf numFmtId="0" fontId="1" fillId="0" borderId="0"/>
    <xf numFmtId="172" fontId="44" fillId="0" borderId="0" applyFill="0" applyBorder="0" applyAlignment="0" applyProtection="0"/>
    <xf numFmtId="172" fontId="44" fillId="0" borderId="0" applyFill="0" applyBorder="0" applyAlignment="0" applyProtection="0"/>
    <xf numFmtId="0" fontId="1" fillId="0" borderId="0"/>
    <xf numFmtId="0" fontId="47" fillId="28" borderId="22" applyNumberFormat="0" applyAlignment="0" applyProtection="0"/>
    <xf numFmtId="0" fontId="1" fillId="0" borderId="0"/>
    <xf numFmtId="0" fontId="1" fillId="0" borderId="0"/>
    <xf numFmtId="172" fontId="44" fillId="0" borderId="0" applyFill="0" applyBorder="0" applyAlignment="0" applyProtection="0"/>
    <xf numFmtId="172" fontId="44" fillId="0" borderId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47" fillId="28" borderId="22" applyNumberFormat="0" applyAlignment="0" applyProtection="0"/>
    <xf numFmtId="0" fontId="1" fillId="0" borderId="0"/>
    <xf numFmtId="0" fontId="1" fillId="0" borderId="0"/>
    <xf numFmtId="172" fontId="44" fillId="0" borderId="0" applyFill="0" applyBorder="0" applyAlignment="0" applyProtection="0"/>
    <xf numFmtId="172" fontId="44" fillId="0" borderId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1" fillId="0" borderId="0"/>
    <xf numFmtId="0" fontId="47" fillId="28" borderId="22" applyNumberFormat="0" applyAlignment="0" applyProtection="0"/>
    <xf numFmtId="0" fontId="1" fillId="0" borderId="0"/>
    <xf numFmtId="0" fontId="1" fillId="0" borderId="0"/>
    <xf numFmtId="0" fontId="47" fillId="28" borderId="22" applyNumberFormat="0" applyAlignment="0" applyProtection="0"/>
    <xf numFmtId="0" fontId="1" fillId="0" borderId="0"/>
    <xf numFmtId="0" fontId="1" fillId="0" borderId="0"/>
    <xf numFmtId="0" fontId="47" fillId="28" borderId="22" applyNumberFormat="0" applyAlignment="0" applyProtection="0"/>
    <xf numFmtId="0" fontId="1" fillId="0" borderId="0"/>
    <xf numFmtId="0" fontId="1" fillId="0" borderId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43" fontId="44" fillId="0" borderId="0" applyFont="0" applyFill="0" applyBorder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1" fillId="0" borderId="0"/>
    <xf numFmtId="43" fontId="1" fillId="0" borderId="0" applyFont="0" applyFill="0" applyBorder="0" applyAlignment="0" applyProtection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43" fontId="1" fillId="0" borderId="0" applyFont="0" applyFill="0" applyBorder="0" applyAlignment="0" applyProtection="0"/>
    <xf numFmtId="0" fontId="1" fillId="0" borderId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1" fillId="0" borderId="0"/>
    <xf numFmtId="0" fontId="47" fillId="28" borderId="22" applyNumberFormat="0" applyAlignment="0" applyProtection="0"/>
    <xf numFmtId="0" fontId="47" fillId="28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0" borderId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0" borderId="0"/>
    <xf numFmtId="0" fontId="47" fillId="20" borderId="22" applyNumberFormat="0" applyAlignment="0" applyProtection="0"/>
    <xf numFmtId="0" fontId="1" fillId="0" borderId="0"/>
    <xf numFmtId="0" fontId="1" fillId="0" borderId="0"/>
    <xf numFmtId="0" fontId="7" fillId="21" borderId="28" applyNumberFormat="0" applyFont="0" applyAlignment="0" applyProtection="0"/>
    <xf numFmtId="0" fontId="47" fillId="20" borderId="22" applyNumberFormat="0" applyAlignment="0" applyProtection="0"/>
    <xf numFmtId="0" fontId="12" fillId="0" borderId="0">
      <alignment vertical="top"/>
    </xf>
    <xf numFmtId="0" fontId="1" fillId="0" borderId="0"/>
    <xf numFmtId="0" fontId="47" fillId="20" borderId="22" applyNumberFormat="0" applyAlignment="0" applyProtection="0"/>
    <xf numFmtId="0" fontId="12" fillId="0" borderId="0">
      <alignment vertical="top"/>
    </xf>
    <xf numFmtId="0" fontId="1" fillId="0" borderId="0"/>
    <xf numFmtId="0" fontId="47" fillId="20" borderId="22" applyNumberFormat="0" applyAlignment="0" applyProtection="0"/>
    <xf numFmtId="0" fontId="12" fillId="0" borderId="0">
      <alignment vertical="top"/>
    </xf>
    <xf numFmtId="0" fontId="1" fillId="0" borderId="0"/>
    <xf numFmtId="0" fontId="47" fillId="20" borderId="22" applyNumberFormat="0" applyAlignment="0" applyProtection="0"/>
    <xf numFmtId="0" fontId="1" fillId="0" borderId="0"/>
    <xf numFmtId="0" fontId="1" fillId="0" borderId="0"/>
    <xf numFmtId="0" fontId="47" fillId="20" borderId="22" applyNumberFormat="0" applyAlignment="0" applyProtection="0"/>
    <xf numFmtId="0" fontId="1" fillId="0" borderId="0"/>
    <xf numFmtId="0" fontId="47" fillId="20" borderId="22" applyNumberFormat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0" fontId="1" fillId="0" borderId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43" fontId="1" fillId="0" borderId="0" applyFont="0" applyFill="0" applyBorder="0" applyAlignment="0" applyProtection="0"/>
    <xf numFmtId="0" fontId="7" fillId="21" borderId="28" applyNumberFormat="0" applyFont="0" applyAlignment="0" applyProtection="0"/>
    <xf numFmtId="0" fontId="47" fillId="20" borderId="22" applyNumberFormat="0" applyAlignment="0" applyProtection="0"/>
    <xf numFmtId="43" fontId="44" fillId="0" borderId="0" applyFont="0" applyFill="0" applyBorder="0" applyAlignment="0" applyProtection="0"/>
    <xf numFmtId="0" fontId="7" fillId="21" borderId="28" applyNumberFormat="0" applyFon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0" borderId="0"/>
    <xf numFmtId="0" fontId="47" fillId="20" borderId="22" applyNumberFormat="0" applyAlignment="0" applyProtection="0"/>
    <xf numFmtId="0" fontId="1" fillId="0" borderId="0"/>
    <xf numFmtId="0" fontId="47" fillId="20" borderId="22" applyNumberFormat="0" applyAlignment="0" applyProtection="0"/>
    <xf numFmtId="43" fontId="1" fillId="0" borderId="0" applyFont="0" applyFill="0" applyBorder="0" applyAlignment="0" applyProtection="0"/>
    <xf numFmtId="0" fontId="1" fillId="0" borderId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2" fillId="0" borderId="0">
      <alignment vertical="top"/>
    </xf>
    <xf numFmtId="0" fontId="47" fillId="20" borderId="22" applyNumberFormat="0" applyAlignment="0" applyProtection="0"/>
    <xf numFmtId="9" fontId="1" fillId="0" borderId="0" applyFont="0" applyFill="0" applyBorder="0" applyAlignment="0" applyProtection="0"/>
    <xf numFmtId="0" fontId="47" fillId="20" borderId="22" applyNumberFormat="0" applyAlignment="0" applyProtection="0"/>
    <xf numFmtId="43" fontId="44" fillId="0" borderId="0" applyFont="0" applyFill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9" fontId="1" fillId="0" borderId="0" applyFont="0" applyFill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0" borderId="0"/>
    <xf numFmtId="0" fontId="47" fillId="20" borderId="22" applyNumberFormat="0" applyAlignment="0" applyProtection="0"/>
    <xf numFmtId="0" fontId="1" fillId="0" borderId="0"/>
    <xf numFmtId="0" fontId="1" fillId="0" borderId="0"/>
    <xf numFmtId="0" fontId="47" fillId="20" borderId="22" applyNumberFormat="0" applyAlignment="0" applyProtection="0"/>
    <xf numFmtId="0" fontId="1" fillId="0" borderId="0"/>
    <xf numFmtId="0" fontId="47" fillId="20" borderId="22" applyNumberFormat="0" applyAlignment="0" applyProtection="0"/>
    <xf numFmtId="0" fontId="1" fillId="0" borderId="0"/>
    <xf numFmtId="0" fontId="47" fillId="20" borderId="22" applyNumberFormat="0" applyAlignment="0" applyProtection="0"/>
    <xf numFmtId="0" fontId="1" fillId="0" borderId="0"/>
    <xf numFmtId="0" fontId="47" fillId="20" borderId="22" applyNumberFormat="0" applyAlignment="0" applyProtection="0"/>
    <xf numFmtId="0" fontId="1" fillId="0" borderId="0"/>
    <xf numFmtId="0" fontId="47" fillId="20" borderId="22" applyNumberFormat="0" applyAlignment="0" applyProtection="0"/>
    <xf numFmtId="0" fontId="47" fillId="20" borderId="22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0" borderId="0"/>
    <xf numFmtId="0" fontId="47" fillId="20" borderId="22" applyNumberFormat="0" applyAlignment="0" applyProtection="0"/>
    <xf numFmtId="0" fontId="1" fillId="0" borderId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43" fontId="1" fillId="0" borderId="0" applyFont="0" applyFill="0" applyBorder="0" applyAlignment="0" applyProtection="0"/>
    <xf numFmtId="0" fontId="7" fillId="21" borderId="28" applyNumberFormat="0" applyFont="0" applyAlignment="0" applyProtection="0"/>
    <xf numFmtId="0" fontId="47" fillId="20" borderId="22" applyNumberFormat="0" applyAlignment="0" applyProtection="0"/>
    <xf numFmtId="43" fontId="44" fillId="0" borderId="0" applyFont="0" applyFill="0" applyBorder="0" applyAlignment="0" applyProtection="0"/>
    <xf numFmtId="0" fontId="7" fillId="21" borderId="28" applyNumberFormat="0" applyFon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0" borderId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0" borderId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0" borderId="0"/>
    <xf numFmtId="0" fontId="47" fillId="20" borderId="22" applyNumberFormat="0" applyAlignment="0" applyProtection="0"/>
    <xf numFmtId="0" fontId="1" fillId="0" borderId="0"/>
    <xf numFmtId="0" fontId="47" fillId="20" borderId="22" applyNumberFormat="0" applyAlignment="0" applyProtection="0"/>
    <xf numFmtId="0" fontId="1" fillId="0" borderId="0"/>
    <xf numFmtId="0" fontId="1" fillId="0" borderId="0"/>
    <xf numFmtId="0" fontId="47" fillId="20" borderId="22" applyNumberFormat="0" applyAlignment="0" applyProtection="0"/>
    <xf numFmtId="0" fontId="1" fillId="0" borderId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0" borderId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0" borderId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2" fillId="0" borderId="0">
      <alignment vertical="top"/>
    </xf>
    <xf numFmtId="0" fontId="47" fillId="20" borderId="22" applyNumberFormat="0" applyAlignment="0" applyProtection="0"/>
    <xf numFmtId="0" fontId="47" fillId="20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9" fontId="1" fillId="0" borderId="0" applyFont="0" applyFill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35" fillId="0" borderId="0"/>
    <xf numFmtId="0" fontId="1" fillId="0" borderId="0"/>
    <xf numFmtId="0" fontId="47" fillId="20" borderId="22" applyNumberFormat="0" applyAlignment="0" applyProtection="0"/>
    <xf numFmtId="0" fontId="1" fillId="0" borderId="0"/>
    <xf numFmtId="0" fontId="1" fillId="0" borderId="0"/>
    <xf numFmtId="0" fontId="47" fillId="20" borderId="22" applyNumberFormat="0" applyAlignment="0" applyProtection="0"/>
    <xf numFmtId="0" fontId="1" fillId="0" borderId="0"/>
    <xf numFmtId="0" fontId="47" fillId="20" borderId="22" applyNumberFormat="0" applyAlignment="0" applyProtection="0"/>
    <xf numFmtId="0" fontId="1" fillId="0" borderId="0"/>
    <xf numFmtId="0" fontId="47" fillId="20" borderId="22" applyNumberFormat="0" applyAlignment="0" applyProtection="0"/>
    <xf numFmtId="0" fontId="1" fillId="0" borderId="0"/>
    <xf numFmtId="0" fontId="47" fillId="20" borderId="22" applyNumberFormat="0" applyAlignment="0" applyProtection="0"/>
    <xf numFmtId="0" fontId="1" fillId="0" borderId="0"/>
    <xf numFmtId="0" fontId="47" fillId="20" borderId="22" applyNumberFormat="0" applyAlignment="0" applyProtection="0"/>
    <xf numFmtId="0" fontId="47" fillId="20" borderId="22" applyNumberFormat="0" applyAlignment="0" applyProtection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43" fontId="44" fillId="0" borderId="0" applyFont="0" applyFill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0" borderId="0"/>
    <xf numFmtId="0" fontId="47" fillId="20" borderId="22" applyNumberFormat="0" applyAlignment="0" applyProtection="0"/>
    <xf numFmtId="0" fontId="1" fillId="0" borderId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0" borderId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0" borderId="0"/>
    <xf numFmtId="0" fontId="47" fillId="20" borderId="22" applyNumberFormat="0" applyAlignment="0" applyProtection="0"/>
    <xf numFmtId="0" fontId="1" fillId="0" borderId="0"/>
    <xf numFmtId="0" fontId="47" fillId="20" borderId="22" applyNumberFormat="0" applyAlignment="0" applyProtection="0"/>
    <xf numFmtId="0" fontId="1" fillId="0" borderId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0" borderId="0"/>
    <xf numFmtId="0" fontId="47" fillId="20" borderId="22" applyNumberFormat="0" applyAlignment="0" applyProtection="0"/>
    <xf numFmtId="0" fontId="1" fillId="0" borderId="0"/>
    <xf numFmtId="0" fontId="47" fillId="20" borderId="22" applyNumberFormat="0" applyAlignment="0" applyProtection="0"/>
    <xf numFmtId="0" fontId="7" fillId="0" borderId="0" applyFont="0" applyFill="0" applyBorder="0" applyAlignment="0" applyProtection="0"/>
    <xf numFmtId="0" fontId="1" fillId="0" borderId="0"/>
    <xf numFmtId="0" fontId="47" fillId="20" borderId="22" applyNumberFormat="0" applyAlignment="0" applyProtection="0"/>
    <xf numFmtId="0" fontId="1" fillId="0" borderId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0" borderId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0" borderId="0"/>
    <xf numFmtId="0" fontId="47" fillId="20" borderId="22" applyNumberFormat="0" applyAlignment="0" applyProtection="0"/>
    <xf numFmtId="0" fontId="1" fillId="0" borderId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0" borderId="0"/>
    <xf numFmtId="0" fontId="47" fillId="20" borderId="22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47" fillId="20" borderId="22" applyNumberFormat="0" applyAlignment="0" applyProtection="0"/>
    <xf numFmtId="0" fontId="1" fillId="0" borderId="0"/>
    <xf numFmtId="0" fontId="22" fillId="0" borderId="0" applyNumberFormat="0" applyFill="0" applyBorder="0" applyAlignment="0" applyProtection="0"/>
    <xf numFmtId="0" fontId="47" fillId="20" borderId="22" applyNumberFormat="0" applyAlignment="0" applyProtection="0"/>
    <xf numFmtId="0" fontId="1" fillId="0" borderId="0"/>
    <xf numFmtId="0" fontId="47" fillId="20" borderId="22" applyNumberFormat="0" applyAlignment="0" applyProtection="0"/>
    <xf numFmtId="0" fontId="1" fillId="0" borderId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0" borderId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0" borderId="0"/>
    <xf numFmtId="0" fontId="1" fillId="0" borderId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7" fillId="0" borderId="0"/>
    <xf numFmtId="0" fontId="1" fillId="0" borderId="0"/>
    <xf numFmtId="0" fontId="1" fillId="0" borderId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0" borderId="0"/>
    <xf numFmtId="0" fontId="47" fillId="20" borderId="22" applyNumberFormat="0" applyAlignment="0" applyProtection="0"/>
    <xf numFmtId="0" fontId="1" fillId="0" borderId="0"/>
    <xf numFmtId="0" fontId="12" fillId="0" borderId="0">
      <alignment vertical="top"/>
    </xf>
    <xf numFmtId="0" fontId="1" fillId="0" borderId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0" borderId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35" fillId="0" borderId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0" borderId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0" borderId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0" borderId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0" borderId="0"/>
    <xf numFmtId="0" fontId="1" fillId="0" borderId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0" borderId="0"/>
    <xf numFmtId="0" fontId="1" fillId="0" borderId="0"/>
    <xf numFmtId="0" fontId="47" fillId="20" borderId="22" applyNumberFormat="0" applyAlignment="0" applyProtection="0"/>
    <xf numFmtId="0" fontId="47" fillId="20" borderId="22" applyNumberFormat="0" applyAlignment="0" applyProtection="0"/>
    <xf numFmtId="43" fontId="1" fillId="0" borderId="0" applyFont="0" applyFill="0" applyBorder="0" applyAlignment="0" applyProtection="0"/>
    <xf numFmtId="0" fontId="1" fillId="0" borderId="0"/>
    <xf numFmtId="0" fontId="47" fillId="20" borderId="22" applyNumberFormat="0" applyAlignment="0" applyProtection="0"/>
    <xf numFmtId="0" fontId="1" fillId="0" borderId="0"/>
    <xf numFmtId="0" fontId="1" fillId="0" borderId="0"/>
    <xf numFmtId="0" fontId="49" fillId="34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0" borderId="0"/>
    <xf numFmtId="0" fontId="1" fillId="0" borderId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0" borderId="0"/>
    <xf numFmtId="0" fontId="47" fillId="20" borderId="22" applyNumberFormat="0" applyAlignment="0" applyProtection="0"/>
    <xf numFmtId="0" fontId="47" fillId="20" borderId="22" applyNumberFormat="0" applyAlignment="0" applyProtection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0" fontId="1" fillId="0" borderId="0"/>
    <xf numFmtId="0" fontId="1" fillId="0" borderId="0"/>
    <xf numFmtId="0" fontId="49" fillId="34" borderId="22" applyNumberFormat="0" applyAlignment="0" applyProtection="0"/>
    <xf numFmtId="0" fontId="1" fillId="0" borderId="0"/>
    <xf numFmtId="0" fontId="47" fillId="20" borderId="22" applyNumberFormat="0" applyAlignment="0" applyProtection="0"/>
    <xf numFmtId="0" fontId="1" fillId="0" borderId="0"/>
    <xf numFmtId="0" fontId="1" fillId="0" borderId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0" fontId="1" fillId="0" borderId="0"/>
    <xf numFmtId="0" fontId="1" fillId="0" borderId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0" fontId="1" fillId="0" borderId="0"/>
    <xf numFmtId="0" fontId="1" fillId="0" borderId="0"/>
    <xf numFmtId="0" fontId="47" fillId="20" borderId="22" applyNumberFormat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0" borderId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43" fontId="7" fillId="0" borderId="0" applyFont="0" applyFill="0" applyBorder="0" applyAlignment="0" applyProtection="0"/>
    <xf numFmtId="0" fontId="47" fillId="20" borderId="22" applyNumberFormat="0" applyAlignment="0" applyProtection="0"/>
    <xf numFmtId="43" fontId="7" fillId="0" borderId="0" applyFont="0" applyFill="0" applyBorder="0" applyAlignment="0" applyProtection="0"/>
    <xf numFmtId="0" fontId="47" fillId="20" borderId="22" applyNumberFormat="0" applyAlignment="0" applyProtection="0"/>
    <xf numFmtId="43" fontId="7" fillId="0" borderId="0" applyFont="0" applyFill="0" applyBorder="0" applyAlignment="0" applyProtection="0"/>
    <xf numFmtId="0" fontId="47" fillId="20" borderId="22" applyNumberFormat="0" applyAlignment="0" applyProtection="0"/>
    <xf numFmtId="0" fontId="1" fillId="0" borderId="0"/>
    <xf numFmtId="43" fontId="35" fillId="0" borderId="0" applyFont="0" applyFill="0" applyBorder="0" applyAlignment="0" applyProtection="0"/>
    <xf numFmtId="0" fontId="47" fillId="20" borderId="22" applyNumberFormat="0" applyAlignment="0" applyProtection="0"/>
    <xf numFmtId="43" fontId="7" fillId="0" borderId="0" applyFont="0" applyFill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43" fontId="44" fillId="0" borderId="0" applyFont="0" applyFill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43" fontId="44" fillId="0" borderId="0" applyFont="0" applyFill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43" fontId="7" fillId="0" borderId="0" applyFont="0" applyFill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0" borderId="0"/>
    <xf numFmtId="43" fontId="44" fillId="0" borderId="0" applyFont="0" applyFill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184" fontId="7" fillId="0" borderId="0" applyFont="0" applyFill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43" fontId="44" fillId="0" borderId="0" applyFont="0" applyFill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184" fontId="7" fillId="0" borderId="0" applyFont="0" applyFill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43" fontId="44" fillId="0" borderId="0" applyFont="0" applyFill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0" borderId="0"/>
    <xf numFmtId="0" fontId="47" fillId="20" borderId="22" applyNumberFormat="0" applyAlignment="0" applyProtection="0"/>
    <xf numFmtId="0" fontId="1" fillId="0" borderId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184" fontId="7" fillId="0" borderId="0" applyFont="0" applyFill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0" borderId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0" borderId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0" borderId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0" borderId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9" fillId="34" borderId="22" applyNumberFormat="0" applyAlignment="0" applyProtection="0"/>
    <xf numFmtId="0" fontId="47" fillId="20" borderId="22" applyNumberFormat="0" applyAlignment="0" applyProtection="0"/>
    <xf numFmtId="0" fontId="1" fillId="0" borderId="0"/>
    <xf numFmtId="0" fontId="47" fillId="20" borderId="22" applyNumberFormat="0" applyAlignment="0" applyProtection="0"/>
    <xf numFmtId="0" fontId="1" fillId="0" borderId="0"/>
    <xf numFmtId="0" fontId="47" fillId="20" borderId="22" applyNumberFormat="0" applyAlignment="0" applyProtection="0"/>
    <xf numFmtId="0" fontId="1" fillId="0" borderId="0"/>
    <xf numFmtId="0" fontId="47" fillId="20" borderId="22" applyNumberFormat="0" applyAlignment="0" applyProtection="0"/>
    <xf numFmtId="0" fontId="1" fillId="0" borderId="0"/>
    <xf numFmtId="0" fontId="47" fillId="20" borderId="22" applyNumberFormat="0" applyAlignment="0" applyProtection="0"/>
    <xf numFmtId="0" fontId="1" fillId="0" borderId="0"/>
    <xf numFmtId="41" fontId="65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0" fontId="1" fillId="0" borderId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0" borderId="0"/>
    <xf numFmtId="0" fontId="47" fillId="20" borderId="22" applyNumberFormat="0" applyAlignment="0" applyProtection="0"/>
    <xf numFmtId="0" fontId="47" fillId="20" borderId="22" applyNumberFormat="0" applyAlignment="0" applyProtection="0"/>
    <xf numFmtId="43" fontId="44" fillId="0" borderId="0" applyFont="0" applyFill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43" fontId="44" fillId="0" borderId="0" applyFont="0" applyFill="0" applyBorder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47" fillId="20" borderId="22" applyNumberFormat="0" applyAlignment="0" applyProtection="0"/>
    <xf numFmtId="0" fontId="1" fillId="0" borderId="0"/>
    <xf numFmtId="0" fontId="47" fillId="20" borderId="22" applyNumberFormat="0" applyAlignment="0" applyProtection="0"/>
    <xf numFmtId="0" fontId="47" fillId="20" borderId="22" applyNumberFormat="0" applyAlignment="0" applyProtection="0"/>
    <xf numFmtId="43" fontId="44" fillId="0" borderId="0" applyFont="0" applyFill="0" applyBorder="0" applyAlignment="0" applyProtection="0"/>
    <xf numFmtId="0" fontId="47" fillId="20" borderId="22" applyNumberFormat="0" applyAlignment="0" applyProtection="0"/>
    <xf numFmtId="0" fontId="49" fillId="34" borderId="22" applyNumberFormat="0" applyAlignment="0" applyProtection="0"/>
    <xf numFmtId="0" fontId="47" fillId="20" borderId="22" applyNumberFormat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0" fontId="47" fillId="20" borderId="22" applyNumberFormat="0" applyAlignment="0" applyProtection="0"/>
    <xf numFmtId="0" fontId="49" fillId="34" borderId="22" applyNumberFormat="0" applyAlignment="0" applyProtection="0"/>
    <xf numFmtId="43" fontId="44" fillId="0" borderId="0" applyFont="0" applyFill="0" applyBorder="0" applyAlignment="0" applyProtection="0"/>
    <xf numFmtId="0" fontId="47" fillId="20" borderId="22" applyNumberFormat="0" applyAlignment="0" applyProtection="0"/>
    <xf numFmtId="0" fontId="49" fillId="34" borderId="22" applyNumberFormat="0" applyAlignment="0" applyProtection="0"/>
    <xf numFmtId="0" fontId="47" fillId="20" borderId="22" applyNumberFormat="0" applyAlignment="0" applyProtection="0"/>
    <xf numFmtId="0" fontId="49" fillId="34" borderId="22" applyNumberFormat="0" applyAlignment="0" applyProtection="0"/>
    <xf numFmtId="0" fontId="47" fillId="20" borderId="22" applyNumberFormat="0" applyAlignment="0" applyProtection="0"/>
    <xf numFmtId="0" fontId="1" fillId="0" borderId="0"/>
    <xf numFmtId="0" fontId="1" fillId="0" borderId="0"/>
    <xf numFmtId="0" fontId="47" fillId="20" borderId="22" applyNumberFormat="0" applyAlignment="0" applyProtection="0"/>
    <xf numFmtId="0" fontId="49" fillId="34" borderId="22" applyNumberFormat="0" applyAlignment="0" applyProtection="0"/>
    <xf numFmtId="0" fontId="47" fillId="20" borderId="22" applyNumberFormat="0" applyAlignment="0" applyProtection="0"/>
    <xf numFmtId="0" fontId="1" fillId="0" borderId="0"/>
    <xf numFmtId="0" fontId="1" fillId="0" borderId="0"/>
    <xf numFmtId="0" fontId="47" fillId="20" borderId="22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7" fillId="0" borderId="0" applyProtection="0">
      <alignment horizontal="left" vertical="center"/>
    </xf>
    <xf numFmtId="0" fontId="1" fillId="0" borderId="0"/>
    <xf numFmtId="0" fontId="45" fillId="22" borderId="38" applyNumberFormat="0" applyAlignment="0" applyProtection="0"/>
    <xf numFmtId="43" fontId="1" fillId="0" borderId="0" applyFont="0" applyFill="0" applyBorder="0" applyAlignment="0" applyProtection="0"/>
    <xf numFmtId="0" fontId="16" fillId="31" borderId="24" applyNumberFormat="0" applyAlignment="0" applyProtection="0"/>
    <xf numFmtId="0" fontId="45" fillId="22" borderId="21" applyNumberFormat="0" applyAlignment="0" applyProtection="0"/>
    <xf numFmtId="0" fontId="45" fillId="22" borderId="21" applyNumberFormat="0" applyAlignment="0" applyProtection="0"/>
    <xf numFmtId="0" fontId="45" fillId="22" borderId="21" applyNumberFormat="0" applyAlignment="0" applyProtection="0"/>
    <xf numFmtId="0" fontId="16" fillId="58" borderId="17" applyNumberFormat="0" applyAlignment="0" applyProtection="0"/>
    <xf numFmtId="0" fontId="16" fillId="58" borderId="17" applyNumberFormat="0" applyAlignment="0" applyProtection="0"/>
    <xf numFmtId="0" fontId="16" fillId="58" borderId="17" applyNumberFormat="0" applyAlignment="0" applyProtection="0"/>
    <xf numFmtId="0" fontId="16" fillId="58" borderId="17" applyNumberFormat="0" applyAlignment="0" applyProtection="0"/>
    <xf numFmtId="0" fontId="16" fillId="58" borderId="17" applyNumberFormat="0" applyAlignment="0" applyProtection="0"/>
    <xf numFmtId="0" fontId="16" fillId="58" borderId="17" applyNumberFormat="0" applyAlignment="0" applyProtection="0"/>
    <xf numFmtId="0" fontId="16" fillId="58" borderId="17" applyNumberFormat="0" applyAlignment="0" applyProtection="0"/>
    <xf numFmtId="0" fontId="16" fillId="58" borderId="17" applyNumberFormat="0" applyAlignment="0" applyProtection="0"/>
    <xf numFmtId="0" fontId="16" fillId="58" borderId="17" applyNumberFormat="0" applyAlignment="0" applyProtection="0"/>
    <xf numFmtId="0" fontId="79" fillId="76" borderId="0"/>
    <xf numFmtId="43" fontId="1" fillId="0" borderId="0" applyFont="0" applyFill="0" applyBorder="0" applyAlignment="0" applyProtection="0"/>
    <xf numFmtId="0" fontId="45" fillId="22" borderId="38" applyNumberFormat="0" applyAlignment="0" applyProtection="0"/>
    <xf numFmtId="43" fontId="1" fillId="0" borderId="0" applyFont="0" applyFill="0" applyBorder="0" applyAlignment="0" applyProtection="0"/>
    <xf numFmtId="0" fontId="16" fillId="31" borderId="24" applyNumberFormat="0" applyAlignment="0" applyProtection="0"/>
    <xf numFmtId="0" fontId="79" fillId="76" borderId="0"/>
    <xf numFmtId="0" fontId="45" fillId="22" borderId="21" applyNumberFormat="0" applyAlignment="0" applyProtection="0"/>
    <xf numFmtId="0" fontId="45" fillId="76" borderId="21" applyNumberFormat="0" applyAlignment="0" applyProtection="0"/>
    <xf numFmtId="0" fontId="79" fillId="76" borderId="0"/>
    <xf numFmtId="0" fontId="45" fillId="76" borderId="21" applyNumberFormat="0" applyAlignment="0" applyProtection="0"/>
    <xf numFmtId="0" fontId="79" fillId="76" borderId="0"/>
    <xf numFmtId="0" fontId="45" fillId="76" borderId="21" applyNumberFormat="0" applyAlignment="0" applyProtection="0"/>
    <xf numFmtId="0" fontId="45" fillId="22" borderId="21" applyNumberFormat="0" applyAlignment="0" applyProtection="0"/>
    <xf numFmtId="0" fontId="45" fillId="76" borderId="21" applyNumberFormat="0" applyAlignment="0" applyProtection="0"/>
    <xf numFmtId="0" fontId="79" fillId="76" borderId="0"/>
    <xf numFmtId="0" fontId="1" fillId="0" borderId="0"/>
    <xf numFmtId="0" fontId="45" fillId="22" borderId="21" applyNumberFormat="0" applyAlignment="0" applyProtection="0"/>
    <xf numFmtId="43" fontId="1" fillId="0" borderId="0" applyFont="0" applyFill="0" applyBorder="0" applyAlignment="0" applyProtection="0"/>
    <xf numFmtId="0" fontId="79" fillId="76" borderId="0"/>
    <xf numFmtId="0" fontId="1" fillId="0" borderId="0"/>
    <xf numFmtId="0" fontId="45" fillId="22" borderId="21" applyNumberFormat="0" applyAlignment="0" applyProtection="0"/>
    <xf numFmtId="43" fontId="1" fillId="0" borderId="0" applyFont="0" applyFill="0" applyBorder="0" applyAlignment="0" applyProtection="0"/>
    <xf numFmtId="0" fontId="79" fillId="76" borderId="0"/>
    <xf numFmtId="0" fontId="45" fillId="76" borderId="21" applyNumberFormat="0" applyAlignment="0" applyProtection="0"/>
    <xf numFmtId="0" fontId="16" fillId="58" borderId="17" applyNumberFormat="0" applyAlignment="0" applyProtection="0"/>
    <xf numFmtId="0" fontId="16" fillId="58" borderId="17" applyNumberFormat="0" applyAlignment="0" applyProtection="0"/>
    <xf numFmtId="0" fontId="16" fillId="58" borderId="17" applyNumberFormat="0" applyAlignment="0" applyProtection="0"/>
    <xf numFmtId="0" fontId="16" fillId="58" borderId="17" applyNumberFormat="0" applyAlignment="0" applyProtection="0"/>
    <xf numFmtId="0" fontId="16" fillId="58" borderId="17" applyNumberFormat="0" applyAlignment="0" applyProtection="0"/>
    <xf numFmtId="0" fontId="16" fillId="58" borderId="17" applyNumberFormat="0" applyAlignment="0" applyProtection="0"/>
    <xf numFmtId="43" fontId="1" fillId="0" borderId="0" applyFont="0" applyFill="0" applyBorder="0" applyAlignment="0" applyProtection="0"/>
    <xf numFmtId="0" fontId="45" fillId="22" borderId="21" applyNumberFormat="0" applyAlignment="0" applyProtection="0"/>
    <xf numFmtId="0" fontId="79" fillId="76" borderId="0"/>
    <xf numFmtId="0" fontId="45" fillId="77" borderId="21" applyNumberFormat="0" applyAlignment="0" applyProtection="0"/>
    <xf numFmtId="43" fontId="1" fillId="0" borderId="0" applyFont="0" applyFill="0" applyBorder="0" applyAlignment="0" applyProtection="0"/>
    <xf numFmtId="0" fontId="79" fillId="76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5" fillId="77" borderId="21" applyNumberFormat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9" fillId="76" borderId="0"/>
    <xf numFmtId="43" fontId="44" fillId="0" borderId="0" applyFont="0" applyFill="0" applyBorder="0" applyAlignment="0" applyProtection="0"/>
    <xf numFmtId="0" fontId="45" fillId="77" borderId="21" applyNumberFormat="0" applyAlignment="0" applyProtection="0"/>
    <xf numFmtId="43" fontId="1" fillId="0" borderId="0" applyFont="0" applyFill="0" applyBorder="0" applyAlignment="0" applyProtection="0"/>
    <xf numFmtId="0" fontId="79" fillId="76" borderId="0"/>
    <xf numFmtId="43" fontId="1" fillId="0" borderId="0" applyFont="0" applyFill="0" applyBorder="0" applyAlignment="0" applyProtection="0"/>
    <xf numFmtId="0" fontId="45" fillId="77" borderId="21" applyNumberFormat="0" applyAlignment="0" applyProtection="0"/>
    <xf numFmtId="0" fontId="79" fillId="76" borderId="0"/>
    <xf numFmtId="0" fontId="45" fillId="22" borderId="38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5" fillId="77" borderId="21" applyNumberFormat="0" applyAlignment="0" applyProtection="0"/>
    <xf numFmtId="43" fontId="1" fillId="0" borderId="0" applyFont="0" applyFill="0" applyBorder="0" applyAlignment="0" applyProtection="0"/>
    <xf numFmtId="0" fontId="79" fillId="76" borderId="0"/>
    <xf numFmtId="43" fontId="1" fillId="0" borderId="0" applyFont="0" applyFill="0" applyBorder="0" applyAlignment="0" applyProtection="0"/>
    <xf numFmtId="0" fontId="45" fillId="22" borderId="38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5" fillId="77" borderId="21" applyNumberFormat="0" applyAlignment="0" applyProtection="0"/>
    <xf numFmtId="0" fontId="79" fillId="76" borderId="0"/>
    <xf numFmtId="0" fontId="7" fillId="21" borderId="28" applyNumberFormat="0" applyFont="0" applyAlignment="0" applyProtection="0"/>
    <xf numFmtId="0" fontId="1" fillId="0" borderId="0"/>
    <xf numFmtId="0" fontId="33" fillId="28" borderId="0" applyProtection="0">
      <alignment horizontal="center" wrapText="1"/>
    </xf>
    <xf numFmtId="0" fontId="1" fillId="0" borderId="0"/>
    <xf numFmtId="0" fontId="7" fillId="28" borderId="0" applyProtection="0">
      <alignment horizontal="center" wrapText="1"/>
    </xf>
    <xf numFmtId="43" fontId="1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1" fontId="7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172" fontId="44" fillId="0" borderId="0" applyFill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172" fontId="44" fillId="0" borderId="0" applyFill="0" applyBorder="0" applyAlignment="0" applyProtection="0"/>
    <xf numFmtId="172" fontId="44" fillId="0" borderId="0" applyFill="0" applyBorder="0" applyAlignment="0" applyProtection="0"/>
    <xf numFmtId="43" fontId="35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0" fontId="1" fillId="0" borderId="0"/>
    <xf numFmtId="0" fontId="12" fillId="0" borderId="0">
      <alignment vertical="top"/>
    </xf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7" fontId="7" fillId="0" borderId="0" applyFont="0" applyFill="0" applyBorder="0" applyAlignment="0" applyProtection="0"/>
    <xf numFmtId="0" fontId="12" fillId="0" borderId="0">
      <alignment vertical="top"/>
    </xf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7" fontId="7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7" fillId="0" borderId="0"/>
    <xf numFmtId="0" fontId="1" fillId="0" borderId="0"/>
    <xf numFmtId="177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177" fontId="7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177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177" fontId="7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65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" fillId="0" borderId="0"/>
    <xf numFmtId="43" fontId="65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65" fillId="0" borderId="0" applyFont="0" applyFill="0" applyBorder="0" applyAlignment="0" applyProtection="0"/>
    <xf numFmtId="177" fontId="7" fillId="0" borderId="0" applyFont="0" applyFill="0" applyBorder="0" applyAlignment="0" applyProtection="0"/>
    <xf numFmtId="43" fontId="65" fillId="0" borderId="0" applyFont="0" applyFill="0" applyBorder="0" applyAlignment="0" applyProtection="0"/>
    <xf numFmtId="43" fontId="9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65" fillId="0" borderId="0" applyFont="0" applyFill="0" applyBorder="0" applyAlignment="0" applyProtection="0"/>
    <xf numFmtId="43" fontId="7" fillId="0" borderId="0" applyFill="0" applyBorder="0" applyAlignment="0" applyProtection="0"/>
    <xf numFmtId="43" fontId="65" fillId="0" borderId="0" applyFont="0" applyFill="0" applyBorder="0" applyAlignment="0" applyProtection="0"/>
    <xf numFmtId="43" fontId="6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82" fillId="0" borderId="0"/>
    <xf numFmtId="0" fontId="82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177" fontId="7" fillId="0" borderId="0" applyFont="0" applyFill="0" applyBorder="0" applyAlignment="0" applyProtection="0"/>
    <xf numFmtId="43" fontId="35" fillId="0" borderId="0" applyFont="0" applyFill="0" applyBorder="0" applyAlignment="0" applyProtection="0"/>
    <xf numFmtId="172" fontId="44" fillId="0" borderId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2" fontId="44" fillId="0" borderId="0" applyFill="0" applyBorder="0" applyAlignment="0" applyProtection="0"/>
    <xf numFmtId="172" fontId="44" fillId="0" borderId="0" applyFill="0" applyBorder="0" applyAlignment="0" applyProtection="0"/>
    <xf numFmtId="172" fontId="44" fillId="0" borderId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12" fillId="0" borderId="0" applyFont="0" applyFill="0" applyBorder="0" applyAlignment="0" applyProtection="0">
      <alignment vertical="top"/>
    </xf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177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177" fontId="7" fillId="0" borderId="0" applyFont="0" applyFill="0" applyBorder="0" applyAlignment="0" applyProtection="0"/>
    <xf numFmtId="0" fontId="7" fillId="0" borderId="0"/>
    <xf numFmtId="0" fontId="1" fillId="0" borderId="0"/>
    <xf numFmtId="177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2" fillId="0" borderId="0">
      <alignment vertical="top"/>
    </xf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76" fillId="0" borderId="34" applyNumberFormat="0" applyFill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75" fillId="0" borderId="34" applyNumberFormat="0" applyFill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7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4" fillId="0" borderId="0" applyFont="0" applyFill="0" applyBorder="0" applyAlignment="0" applyProtection="0"/>
    <xf numFmtId="164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1" fillId="0" borderId="0"/>
    <xf numFmtId="43" fontId="12" fillId="0" borderId="0" applyFont="0" applyFill="0" applyBorder="0" applyAlignment="0" applyProtection="0">
      <alignment vertical="top"/>
    </xf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172" fontId="44" fillId="0" borderId="0" applyFill="0" applyBorder="0" applyAlignment="0" applyProtection="0"/>
    <xf numFmtId="172" fontId="44" fillId="0" borderId="0" applyFill="0" applyBorder="0" applyAlignment="0" applyProtection="0"/>
    <xf numFmtId="172" fontId="44" fillId="0" borderId="0" applyFill="0" applyBorder="0" applyAlignment="0" applyProtection="0"/>
    <xf numFmtId="172" fontId="44" fillId="0" borderId="0" applyFill="0" applyBorder="0" applyAlignment="0" applyProtection="0"/>
    <xf numFmtId="172" fontId="44" fillId="0" borderId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12" fillId="0" borderId="0" applyFont="0" applyFill="0" applyBorder="0" applyAlignment="0" applyProtection="0">
      <alignment vertical="top"/>
    </xf>
    <xf numFmtId="43" fontId="44" fillId="0" borderId="0" applyFont="0" applyFill="0" applyBorder="0" applyAlignment="0" applyProtection="0"/>
    <xf numFmtId="172" fontId="44" fillId="0" borderId="0" applyFill="0" applyBorder="0" applyAlignment="0" applyProtection="0"/>
    <xf numFmtId="172" fontId="44" fillId="0" borderId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172" fontId="44" fillId="0" borderId="0" applyFill="0" applyBorder="0" applyAlignment="0" applyProtection="0"/>
    <xf numFmtId="0" fontId="1" fillId="0" borderId="0"/>
    <xf numFmtId="43" fontId="12" fillId="0" borderId="0" applyFont="0" applyFill="0" applyBorder="0" applyAlignment="0" applyProtection="0">
      <alignment vertical="top"/>
    </xf>
    <xf numFmtId="0" fontId="1" fillId="0" borderId="0"/>
    <xf numFmtId="43" fontId="12" fillId="0" borderId="0" applyFont="0" applyFill="0" applyBorder="0" applyAlignment="0" applyProtection="0">
      <alignment vertical="top"/>
    </xf>
    <xf numFmtId="0" fontId="7" fillId="0" borderId="0"/>
    <xf numFmtId="0" fontId="1" fillId="0" borderId="0"/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7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1" fillId="0" borderId="0"/>
    <xf numFmtId="164" fontId="7" fillId="0" borderId="0" applyFont="0" applyFill="0" applyBorder="0" applyAlignment="0" applyProtection="0"/>
    <xf numFmtId="0" fontId="1" fillId="0" borderId="0"/>
    <xf numFmtId="164" fontId="7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05" fillId="15" borderId="20"/>
    <xf numFmtId="164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05" fillId="15" borderId="20"/>
    <xf numFmtId="164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05" fillId="15" borderId="20"/>
    <xf numFmtId="43" fontId="1" fillId="0" borderId="0" applyFont="0" applyFill="0" applyBorder="0" applyAlignment="0" applyProtection="0"/>
    <xf numFmtId="164" fontId="7" fillId="0" borderId="0" applyFont="0" applyFill="0" applyBorder="0" applyAlignment="0" applyProtection="0"/>
    <xf numFmtId="0" fontId="1" fillId="0" borderId="0"/>
    <xf numFmtId="0" fontId="7" fillId="0" borderId="0" applyFont="0" applyFill="0" applyBorder="0" applyAlignment="0" applyProtection="0"/>
    <xf numFmtId="172" fontId="44" fillId="0" borderId="0" applyFill="0" applyBorder="0" applyAlignment="0" applyProtection="0"/>
    <xf numFmtId="172" fontId="44" fillId="0" borderId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0" fontId="7" fillId="0" borderId="0" applyFont="0" applyFill="0" applyBorder="0" applyAlignment="0" applyProtection="0"/>
    <xf numFmtId="43" fontId="7" fillId="0" borderId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77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0" fontId="1" fillId="0" borderId="0"/>
    <xf numFmtId="184" fontId="7" fillId="0" borderId="0" applyFont="0" applyFill="0" applyBorder="0" applyAlignment="0" applyProtection="0"/>
    <xf numFmtId="0" fontId="1" fillId="0" borderId="0"/>
    <xf numFmtId="0" fontId="1" fillId="0" borderId="0"/>
    <xf numFmtId="184" fontId="7" fillId="0" borderId="0" applyFont="0" applyFill="0" applyBorder="0" applyAlignment="0" applyProtection="0"/>
    <xf numFmtId="0" fontId="1" fillId="0" borderId="0"/>
    <xf numFmtId="0" fontId="1" fillId="0" borderId="0"/>
    <xf numFmtId="184" fontId="7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77" fontId="7" fillId="0" borderId="0" applyFont="0" applyFill="0" applyBorder="0" applyAlignment="0" applyProtection="0"/>
    <xf numFmtId="0" fontId="1" fillId="0" borderId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77" fontId="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77" fontId="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77" fontId="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77" fontId="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177" fontId="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177" fontId="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177" fontId="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172" fontId="44" fillId="0" borderId="0" applyFill="0" applyBorder="0" applyAlignment="0" applyProtection="0"/>
    <xf numFmtId="184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43" fontId="44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7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74" fillId="0" borderId="0" applyFont="0" applyFill="0" applyBorder="0" applyAlignment="0" applyProtection="0"/>
    <xf numFmtId="184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7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177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84" fontId="7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184" fontId="7" fillId="0" borderId="0" applyFont="0" applyFill="0" applyBorder="0" applyAlignment="0" applyProtection="0"/>
    <xf numFmtId="184" fontId="7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7" fillId="0" borderId="0" applyFont="0" applyFill="0" applyBorder="0" applyAlignment="0" applyProtection="0">
      <alignment vertical="center"/>
    </xf>
    <xf numFmtId="172" fontId="44" fillId="0" borderId="0" applyFill="0" applyBorder="0" applyAlignment="0" applyProtection="0"/>
    <xf numFmtId="43" fontId="4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184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184" fontId="7" fillId="0" borderId="0" applyFont="0" applyFill="0" applyBorder="0" applyAlignment="0" applyProtection="0"/>
    <xf numFmtId="43" fontId="44" fillId="0" borderId="0" applyFont="0" applyFill="0" applyBorder="0" applyAlignment="0" applyProtection="0"/>
    <xf numFmtId="184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2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84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184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184" fontId="7" fillId="0" borderId="0" applyFont="0" applyFill="0" applyBorder="0" applyAlignment="0" applyProtection="0"/>
    <xf numFmtId="43" fontId="44" fillId="0" borderId="0" applyFont="0" applyFill="0" applyBorder="0" applyAlignment="0" applyProtection="0"/>
    <xf numFmtId="184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177" fontId="5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2" fillId="37" borderId="0" applyNumberFormat="0" applyBorder="0" applyAlignment="0" applyProtection="0"/>
    <xf numFmtId="180" fontId="5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84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84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184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22" fillId="95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84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184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184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184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184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164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172" fontId="44" fillId="0" borderId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184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184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35" fillId="0" borderId="0">
      <alignment vertical="top"/>
    </xf>
    <xf numFmtId="184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84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184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193" fontId="34" fillId="0" borderId="0" applyFont="0" applyFill="0" applyBorder="0" applyAlignment="0" applyProtection="0"/>
    <xf numFmtId="0" fontId="12" fillId="0" borderId="0">
      <alignment vertical="top"/>
    </xf>
    <xf numFmtId="43" fontId="123" fillId="0" borderId="0" applyFont="0" applyFill="0" applyBorder="0" applyAlignment="0" applyProtection="0"/>
    <xf numFmtId="0" fontId="44" fillId="0" borderId="0"/>
    <xf numFmtId="43" fontId="123" fillId="0" borderId="0" applyFont="0" applyFill="0" applyBorder="0" applyAlignment="0" applyProtection="0"/>
    <xf numFmtId="43" fontId="123" fillId="0" borderId="0" applyFont="0" applyFill="0" applyBorder="0" applyAlignment="0" applyProtection="0"/>
    <xf numFmtId="0" fontId="44" fillId="0" borderId="0"/>
    <xf numFmtId="43" fontId="123" fillId="0" borderId="0" applyFont="0" applyFill="0" applyBorder="0" applyAlignment="0" applyProtection="0"/>
    <xf numFmtId="193" fontId="34" fillId="0" borderId="0" applyFont="0" applyFill="0" applyBorder="0" applyAlignment="0" applyProtection="0"/>
    <xf numFmtId="197" fontId="7" fillId="0" borderId="0"/>
    <xf numFmtId="43" fontId="44" fillId="0" borderId="0" applyFont="0" applyFill="0" applyBorder="0" applyAlignment="0" applyProtection="0"/>
    <xf numFmtId="172" fontId="44" fillId="0" borderId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172" fontId="44" fillId="0" borderId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43" fontId="7" fillId="0" borderId="0" applyFont="0" applyFill="0" applyBorder="0" applyAlignment="0" applyProtection="0"/>
    <xf numFmtId="185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2" fontId="44" fillId="0" borderId="0" applyFill="0" applyBorder="0" applyAlignment="0" applyProtection="0"/>
    <xf numFmtId="43" fontId="44" fillId="0" borderId="0" applyFont="0" applyFill="0" applyBorder="0" applyAlignment="0" applyProtection="0"/>
    <xf numFmtId="37" fontId="100" fillId="0" borderId="0" applyFont="0" applyFill="0" applyBorder="0" applyProtection="0">
      <alignment horizontal="fill"/>
    </xf>
    <xf numFmtId="43" fontId="4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4" fillId="0" borderId="0" applyFont="0" applyFill="0" applyBorder="0" applyAlignment="0" applyProtection="0"/>
    <xf numFmtId="172" fontId="44" fillId="0" borderId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172" fontId="44" fillId="0" borderId="0" applyFill="0" applyBorder="0" applyAlignment="0" applyProtection="0"/>
    <xf numFmtId="43" fontId="44" fillId="0" borderId="0" applyFont="0" applyFill="0" applyBorder="0" applyAlignment="0" applyProtection="0"/>
    <xf numFmtId="172" fontId="44" fillId="0" borderId="0" applyFill="0" applyBorder="0" applyAlignment="0" applyProtection="0"/>
    <xf numFmtId="172" fontId="44" fillId="0" borderId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" fillId="0" borderId="0" applyFont="0" applyFill="0" applyBorder="0" applyAlignment="0" applyProtection="0"/>
    <xf numFmtId="0" fontId="1" fillId="0" borderId="0"/>
    <xf numFmtId="43" fontId="12" fillId="0" borderId="0" applyFont="0" applyFill="0" applyBorder="0" applyAlignment="0" applyProtection="0">
      <alignment vertical="top"/>
    </xf>
    <xf numFmtId="0" fontId="1" fillId="0" borderId="0"/>
    <xf numFmtId="0" fontId="1" fillId="0" borderId="0"/>
    <xf numFmtId="0" fontId="7" fillId="0" borderId="0" applyFont="0" applyFill="0" applyBorder="0" applyAlignment="0" applyProtection="0"/>
    <xf numFmtId="0" fontId="1" fillId="0" borderId="0"/>
    <xf numFmtId="0" fontId="7" fillId="0" borderId="0" applyFont="0" applyFill="0" applyBorder="0" applyAlignment="0" applyProtection="0"/>
    <xf numFmtId="0" fontId="1" fillId="0" borderId="0"/>
    <xf numFmtId="0" fontId="7" fillId="0" borderId="0" applyFont="0" applyFill="0" applyBorder="0" applyAlignment="0" applyProtection="0"/>
    <xf numFmtId="0" fontId="1" fillId="0" borderId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0" fontId="1" fillId="0" borderId="0"/>
    <xf numFmtId="43" fontId="1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43" fillId="0" borderId="0" applyFont="0" applyFill="0" applyBorder="0" applyAlignment="0" applyProtection="0"/>
    <xf numFmtId="0" fontId="1" fillId="0" borderId="0"/>
    <xf numFmtId="43" fontId="43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172" fontId="44" fillId="0" borderId="0" applyFill="0" applyBorder="0" applyAlignment="0" applyProtection="0"/>
    <xf numFmtId="43" fontId="44" fillId="0" borderId="0" applyFont="0" applyFill="0" applyBorder="0" applyAlignment="0" applyProtection="0"/>
    <xf numFmtId="172" fontId="44" fillId="0" borderId="0" applyFill="0" applyBorder="0" applyAlignment="0" applyProtection="0"/>
    <xf numFmtId="43" fontId="44" fillId="0" borderId="0" applyFont="0" applyFill="0" applyBorder="0" applyAlignment="0" applyProtection="0"/>
    <xf numFmtId="172" fontId="44" fillId="0" borderId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0" fontId="1" fillId="0" borderId="0"/>
    <xf numFmtId="0" fontId="1" fillId="0" borderId="0"/>
    <xf numFmtId="43" fontId="4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172" fontId="44" fillId="0" borderId="0" applyFill="0" applyBorder="0" applyAlignment="0" applyProtection="0"/>
    <xf numFmtId="43" fontId="54" fillId="0" borderId="0" applyFont="0" applyFill="0" applyBorder="0" applyAlignment="0" applyProtection="0"/>
    <xf numFmtId="172" fontId="44" fillId="0" borderId="0" applyFill="0" applyBorder="0" applyAlignment="0" applyProtection="0"/>
    <xf numFmtId="172" fontId="44" fillId="0" borderId="0" applyFill="0" applyBorder="0" applyAlignment="0" applyProtection="0"/>
    <xf numFmtId="172" fontId="44" fillId="0" borderId="0" applyFill="0" applyBorder="0" applyAlignment="0" applyProtection="0"/>
    <xf numFmtId="172" fontId="44" fillId="0" borderId="0" applyFill="0" applyBorder="0" applyAlignment="0" applyProtection="0"/>
    <xf numFmtId="172" fontId="44" fillId="0" borderId="0" applyFill="0" applyBorder="0" applyAlignment="0" applyProtection="0"/>
    <xf numFmtId="172" fontId="44" fillId="0" borderId="0" applyFill="0" applyBorder="0" applyAlignment="0" applyProtection="0"/>
    <xf numFmtId="0" fontId="1" fillId="0" borderId="0"/>
    <xf numFmtId="43" fontId="54" fillId="0" borderId="0" applyFont="0" applyFill="0" applyBorder="0" applyAlignment="0" applyProtection="0"/>
    <xf numFmtId="43" fontId="65" fillId="0" borderId="0" applyFont="0" applyFill="0" applyBorder="0" applyAlignment="0" applyProtection="0"/>
    <xf numFmtId="0" fontId="7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" fillId="0" borderId="0"/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177" fontId="1" fillId="0" borderId="0" applyFont="0" applyFill="0" applyBorder="0" applyAlignment="0" applyProtection="0"/>
    <xf numFmtId="0" fontId="1" fillId="0" borderId="0"/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177" fontId="1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177" fontId="1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50" fillId="0" borderId="0"/>
    <xf numFmtId="172" fontId="50" fillId="0" borderId="0"/>
    <xf numFmtId="177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172" fontId="7" fillId="0" borderId="0" applyFill="0" applyBorder="0" applyAlignment="0" applyProtection="0"/>
    <xf numFmtId="0" fontId="1" fillId="0" borderId="0"/>
    <xf numFmtId="0" fontId="1" fillId="0" borderId="0"/>
    <xf numFmtId="43" fontId="7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0" fontId="1" fillId="0" borderId="0"/>
    <xf numFmtId="43" fontId="7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74" fillId="0" borderId="0" applyFont="0" applyFill="0" applyBorder="0" applyAlignment="0" applyProtection="0"/>
    <xf numFmtId="0" fontId="1" fillId="0" borderId="0"/>
    <xf numFmtId="0" fontId="1" fillId="0" borderId="0"/>
    <xf numFmtId="43" fontId="74" fillId="0" borderId="0" applyFont="0" applyFill="0" applyBorder="0" applyAlignment="0" applyProtection="0"/>
    <xf numFmtId="0" fontId="1" fillId="0" borderId="0"/>
    <xf numFmtId="0" fontId="1" fillId="0" borderId="0"/>
    <xf numFmtId="43" fontId="74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1" fillId="0" borderId="0"/>
    <xf numFmtId="43" fontId="74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1" fillId="0" borderId="0"/>
    <xf numFmtId="43" fontId="74" fillId="0" borderId="0" applyFont="0" applyFill="0" applyBorder="0" applyAlignment="0" applyProtection="0"/>
    <xf numFmtId="0" fontId="1" fillId="0" borderId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6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172" fontId="44" fillId="0" borderId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172" fontId="44" fillId="0" borderId="0" applyFill="0" applyBorder="0" applyAlignment="0" applyProtection="0"/>
    <xf numFmtId="43" fontId="50" fillId="0" borderId="0" applyFont="0" applyFill="0" applyBorder="0" applyAlignment="0" applyProtection="0"/>
    <xf numFmtId="43" fontId="35" fillId="0" borderId="0" applyFont="0" applyFill="0" applyBorder="0" applyAlignment="0" applyProtection="0"/>
    <xf numFmtId="177" fontId="12" fillId="0" borderId="0" applyFont="0" applyFill="0" applyBorder="0" applyAlignment="0" applyProtection="0"/>
    <xf numFmtId="190" fontId="7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0" fontId="1" fillId="0" borderId="0"/>
    <xf numFmtId="0" fontId="1" fillId="0" borderId="0"/>
    <xf numFmtId="43" fontId="7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5" fillId="0" borderId="0">
      <alignment vertical="top"/>
    </xf>
    <xf numFmtId="43" fontId="1" fillId="0" borderId="0" applyFont="0" applyFill="0" applyBorder="0" applyAlignment="0" applyProtection="0"/>
    <xf numFmtId="0" fontId="12" fillId="0" borderId="0">
      <alignment vertical="top"/>
    </xf>
    <xf numFmtId="43" fontId="1" fillId="0" borderId="0" applyFont="0" applyFill="0" applyBorder="0" applyAlignment="0" applyProtection="0"/>
    <xf numFmtId="0" fontId="64" fillId="0" borderId="32" applyNumberFormat="0" applyFill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84" fillId="0" borderId="0" applyNumberFormat="0" applyFill="0" applyBorder="0" applyAlignment="0" applyProtection="0">
      <alignment vertical="top"/>
      <protection locked="0"/>
    </xf>
    <xf numFmtId="0" fontId="1" fillId="55" borderId="18" applyNumberFormat="0" applyFon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5" fillId="0" borderId="0">
      <alignment vertical="top"/>
    </xf>
    <xf numFmtId="43" fontId="1" fillId="0" borderId="0" applyFont="0" applyFill="0" applyBorder="0" applyAlignment="0" applyProtection="0"/>
    <xf numFmtId="0" fontId="1" fillId="0" borderId="0"/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0" fontId="12" fillId="0" borderId="0">
      <alignment vertical="top"/>
    </xf>
    <xf numFmtId="0" fontId="1" fillId="0" borderId="0"/>
    <xf numFmtId="43" fontId="1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0" fontId="1" fillId="0" borderId="0"/>
    <xf numFmtId="43" fontId="1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2" fillId="0" borderId="0">
      <alignment vertical="top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2" fillId="0" borderId="0">
      <alignment vertical="top"/>
    </xf>
    <xf numFmtId="43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1" fillId="0" borderId="0"/>
    <xf numFmtId="0" fontId="1" fillId="0" borderId="0"/>
    <xf numFmtId="43" fontId="1" fillId="0" borderId="0" applyFont="0" applyFill="0" applyBorder="0" applyAlignment="0" applyProtection="0"/>
    <xf numFmtId="0" fontId="7" fillId="0" borderId="0"/>
    <xf numFmtId="0" fontId="1" fillId="0" borderId="0"/>
    <xf numFmtId="43" fontId="1" fillId="0" borderId="0" applyFont="0" applyFill="0" applyBorder="0" applyAlignment="0" applyProtection="0"/>
    <xf numFmtId="0" fontId="12" fillId="0" borderId="0">
      <alignment vertical="top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4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85" fillId="0" borderId="0" applyNumberFormat="0" applyFill="0" applyBorder="0" applyAlignment="0" applyProtection="0">
      <alignment vertical="top"/>
      <protection locked="0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7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177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7" fillId="21" borderId="28" applyNumberFormat="0" applyFon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7" fillId="21" borderId="28" applyNumberFormat="0" applyFon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5" fillId="0" borderId="0">
      <alignment vertical="top"/>
    </xf>
    <xf numFmtId="43" fontId="1" fillId="0" borderId="0" applyFont="0" applyFill="0" applyBorder="0" applyAlignment="0" applyProtection="0"/>
    <xf numFmtId="0" fontId="44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55" borderId="18" applyNumberFormat="0" applyFon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29" fillId="0" borderId="0" applyNumberFormat="0" applyFill="0" applyBorder="0" applyAlignment="0" applyProtection="0"/>
    <xf numFmtId="43" fontId="1" fillId="0" borderId="0" applyFont="0" applyFill="0" applyBorder="0" applyAlignment="0" applyProtection="0"/>
    <xf numFmtId="0" fontId="29" fillId="0" borderId="0" applyNumberFormat="0" applyFill="0" applyBorder="0" applyAlignment="0" applyProtection="0"/>
    <xf numFmtId="43" fontId="1" fillId="0" borderId="0" applyFont="0" applyFill="0" applyBorder="0" applyAlignment="0" applyProtection="0"/>
    <xf numFmtId="0" fontId="29" fillId="0" borderId="0" applyNumberFormat="0" applyFill="0" applyBorder="0" applyAlignment="0" applyProtection="0"/>
    <xf numFmtId="43" fontId="1" fillId="0" borderId="0" applyFon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2" fillId="0" borderId="0">
      <alignment vertical="top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2" fillId="0" borderId="0">
      <alignment vertical="top"/>
    </xf>
    <xf numFmtId="43" fontId="1" fillId="0" borderId="0" applyFont="0" applyFill="0" applyBorder="0" applyAlignment="0" applyProtection="0"/>
    <xf numFmtId="0" fontId="1" fillId="0" borderId="0"/>
    <xf numFmtId="0" fontId="44" fillId="0" borderId="0"/>
    <xf numFmtId="0" fontId="12" fillId="0" borderId="0">
      <alignment vertical="top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5" fillId="0" borderId="0">
      <alignment vertical="top"/>
    </xf>
    <xf numFmtId="43" fontId="1" fillId="0" borderId="0" applyFont="0" applyFill="0" applyBorder="0" applyAlignment="0" applyProtection="0"/>
    <xf numFmtId="0" fontId="7" fillId="0" borderId="0"/>
    <xf numFmtId="0" fontId="12" fillId="0" borderId="0">
      <alignment vertical="top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2" fillId="0" borderId="0">
      <alignment vertical="top"/>
    </xf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7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201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1" fillId="28" borderId="26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1" fillId="28" borderId="26" applyNumberFormat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2" fillId="37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52" fillId="37" borderId="0" applyNumberFormat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52" fillId="37" borderId="0" applyNumberFormat="0" applyBorder="0" applyAlignment="0" applyProtection="0"/>
    <xf numFmtId="43" fontId="1" fillId="0" borderId="0" applyFont="0" applyFill="0" applyBorder="0" applyAlignment="0" applyProtection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52" fillId="37" borderId="0" applyNumberFormat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2" fillId="0" borderId="0">
      <alignment vertical="top"/>
    </xf>
    <xf numFmtId="43" fontId="1" fillId="0" borderId="0" applyFont="0" applyFill="0" applyBorder="0" applyAlignment="0" applyProtection="0"/>
    <xf numFmtId="0" fontId="64" fillId="0" borderId="32" applyNumberFormat="0" applyFill="0" applyAlignment="0" applyProtection="0"/>
    <xf numFmtId="43" fontId="1" fillId="0" borderId="0" applyFont="0" applyFill="0" applyBorder="0" applyAlignment="0" applyProtection="0"/>
    <xf numFmtId="0" fontId="64" fillId="0" borderId="32" applyNumberFormat="0" applyFill="0" applyAlignment="0" applyProtection="0"/>
    <xf numFmtId="43" fontId="1" fillId="0" borderId="0" applyFont="0" applyFill="0" applyBorder="0" applyAlignment="0" applyProtection="0"/>
    <xf numFmtId="0" fontId="64" fillId="0" borderId="32" applyNumberFormat="0" applyFill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3" fillId="40" borderId="0" applyNumberFormat="0" applyBorder="0" applyAlignment="0" applyProtection="0"/>
    <xf numFmtId="43" fontId="1" fillId="0" borderId="0" applyFont="0" applyFill="0" applyBorder="0" applyAlignment="0" applyProtection="0"/>
    <xf numFmtId="0" fontId="63" fillId="40" borderId="0" applyNumberFormat="0" applyBorder="0" applyAlignment="0" applyProtection="0"/>
    <xf numFmtId="43" fontId="1" fillId="0" borderId="0" applyFont="0" applyFill="0" applyBorder="0" applyAlignment="0" applyProtection="0"/>
    <xf numFmtId="0" fontId="63" fillId="40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3" fillId="32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01" fillId="0" borderId="0" applyNumberFormat="0" applyFill="0" applyBorder="0" applyAlignment="0" applyProtection="0"/>
    <xf numFmtId="43" fontId="1" fillId="0" borderId="0" applyFont="0" applyFill="0" applyBorder="0" applyAlignment="0" applyProtection="0"/>
    <xf numFmtId="177" fontId="7" fillId="0" borderId="0" applyFont="0" applyFill="0" applyBorder="0" applyAlignment="0" applyProtection="0"/>
    <xf numFmtId="0" fontId="101" fillId="0" borderId="0" applyNumberFormat="0" applyFill="0" applyBorder="0" applyAlignment="0" applyProtection="0"/>
    <xf numFmtId="43" fontId="1" fillId="0" borderId="0" applyFont="0" applyFill="0" applyBorder="0" applyAlignment="0" applyProtection="0"/>
    <xf numFmtId="177" fontId="7" fillId="0" borderId="0" applyFont="0" applyFill="0" applyBorder="0" applyAlignment="0" applyProtection="0"/>
    <xf numFmtId="0" fontId="101" fillId="0" borderId="0" applyNumberFormat="0" applyFill="0" applyBorder="0" applyAlignment="0" applyProtection="0"/>
    <xf numFmtId="43" fontId="1" fillId="0" borderId="0" applyFont="0" applyFill="0" applyBorder="0" applyAlignment="0" applyProtection="0"/>
    <xf numFmtId="177" fontId="7" fillId="0" borderId="0" applyFont="0" applyFill="0" applyBorder="0" applyAlignment="0" applyProtection="0"/>
    <xf numFmtId="0" fontId="101" fillId="0" borderId="0" applyNumberFormat="0" applyFill="0" applyBorder="0" applyAlignment="0" applyProtection="0"/>
    <xf numFmtId="43" fontId="1" fillId="0" borderId="0" applyFont="0" applyFill="0" applyBorder="0" applyAlignment="0" applyProtection="0"/>
    <xf numFmtId="177" fontId="7" fillId="0" borderId="0" applyFont="0" applyFill="0" applyBorder="0" applyAlignment="0" applyProtection="0"/>
    <xf numFmtId="0" fontId="101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6" fillId="0" borderId="27" applyNumberFormat="0" applyFill="0" applyAlignment="0" applyProtection="0"/>
    <xf numFmtId="43" fontId="1" fillId="0" borderId="0" applyFont="0" applyFill="0" applyBorder="0" applyAlignment="0" applyProtection="0"/>
    <xf numFmtId="0" fontId="56" fillId="0" borderId="27" applyNumberFormat="0" applyFill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7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7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3" fillId="40" borderId="0" applyNumberFormat="0" applyBorder="0" applyAlignment="0" applyProtection="0"/>
    <xf numFmtId="43" fontId="1" fillId="0" borderId="0" applyFont="0" applyFill="0" applyBorder="0" applyAlignment="0" applyProtection="0"/>
    <xf numFmtId="0" fontId="63" fillId="40" borderId="0" applyNumberFormat="0" applyBorder="0" applyAlignment="0" applyProtection="0"/>
    <xf numFmtId="43" fontId="1" fillId="0" borderId="0" applyFont="0" applyFill="0" applyBorder="0" applyAlignment="0" applyProtection="0"/>
    <xf numFmtId="0" fontId="63" fillId="40" borderId="0" applyNumberFormat="0" applyBorder="0" applyAlignment="0" applyProtection="0"/>
    <xf numFmtId="43" fontId="1" fillId="0" borderId="0" applyFont="0" applyFill="0" applyBorder="0" applyAlignment="0" applyProtection="0"/>
    <xf numFmtId="0" fontId="63" fillId="40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63" fillId="106" borderId="0" applyNumberFormat="0" applyBorder="0" applyAlignment="0" applyProtection="0"/>
    <xf numFmtId="43" fontId="1" fillId="0" borderId="0" applyFont="0" applyFill="0" applyBorder="0" applyAlignment="0" applyProtection="0"/>
    <xf numFmtId="0" fontId="35" fillId="0" borderId="0">
      <alignment vertical="top"/>
    </xf>
    <xf numFmtId="0" fontId="109" fillId="61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20" fillId="0" borderId="12" applyNumberFormat="0" applyFill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0" fillId="0" borderId="12" applyNumberFormat="0" applyFill="0" applyAlignment="0" applyProtection="0"/>
    <xf numFmtId="43" fontId="1" fillId="0" borderId="0" applyFont="0" applyFill="0" applyBorder="0" applyAlignment="0" applyProtection="0"/>
    <xf numFmtId="0" fontId="20" fillId="0" borderId="12" applyNumberFormat="0" applyFill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29" fillId="0" borderId="0" applyNumberFormat="0" applyFill="0" applyBorder="0" applyAlignment="0" applyProtection="0"/>
    <xf numFmtId="43" fontId="1" fillId="0" borderId="0" applyFont="0" applyFill="0" applyBorder="0" applyAlignment="0" applyProtection="0"/>
    <xf numFmtId="0" fontId="29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35" fillId="0" borderId="0">
      <alignment vertical="top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1" fillId="0" borderId="0"/>
    <xf numFmtId="0" fontId="1" fillId="0" borderId="0"/>
    <xf numFmtId="43" fontId="44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64" fillId="0" borderId="36" applyNumberFormat="0" applyFill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4" fillId="0" borderId="36" applyNumberFormat="0" applyFill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9" fillId="34" borderId="22" applyNumberFormat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4" fillId="0" borderId="32" applyNumberFormat="0" applyFill="0" applyAlignment="0" applyProtection="0"/>
    <xf numFmtId="177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4" fillId="0" borderId="32" applyNumberFormat="0" applyFill="0" applyAlignment="0" applyProtection="0"/>
    <xf numFmtId="177" fontId="7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35" fillId="0" borderId="0">
      <alignment vertical="top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2" fillId="0" borderId="0">
      <alignment vertical="top"/>
    </xf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04" fillId="0" borderId="0" applyNumberFormat="0" applyFill="0" applyBorder="0" applyAlignment="0" applyProtection="0">
      <alignment vertical="top"/>
      <protection locked="0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05" fillId="15" borderId="2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05" fillId="15" borderId="2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8" fillId="0" borderId="16" applyNumberFormat="0" applyFill="0" applyAlignment="0" applyProtection="0"/>
    <xf numFmtId="0" fontId="28" fillId="0" borderId="16" applyNumberFormat="0" applyFill="0" applyAlignment="0" applyProtection="0"/>
    <xf numFmtId="43" fontId="1" fillId="0" borderId="0" applyFont="0" applyFill="0" applyBorder="0" applyAlignment="0" applyProtection="0"/>
    <xf numFmtId="0" fontId="28" fillId="0" borderId="16" applyNumberFormat="0" applyFill="0" applyAlignment="0" applyProtection="0"/>
    <xf numFmtId="0" fontId="28" fillId="0" borderId="16" applyNumberFormat="0" applyFill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12" fillId="0" borderId="13" applyNumberFormat="0" applyFill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2" fillId="0" borderId="0">
      <alignment vertical="top"/>
    </xf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7" fontId="7" fillId="0" borderId="0" applyFon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43" fontId="1" fillId="0" borderId="0" applyFont="0" applyFill="0" applyBorder="0" applyAlignment="0" applyProtection="0"/>
    <xf numFmtId="0" fontId="35" fillId="0" borderId="0">
      <alignment vertical="top"/>
    </xf>
    <xf numFmtId="0" fontId="35" fillId="0" borderId="0">
      <alignment vertical="top"/>
    </xf>
    <xf numFmtId="43" fontId="1" fillId="0" borderId="0" applyFont="0" applyFill="0" applyBorder="0" applyAlignment="0" applyProtection="0"/>
    <xf numFmtId="0" fontId="35" fillId="0" borderId="0">
      <alignment vertical="top"/>
    </xf>
    <xf numFmtId="0" fontId="35" fillId="0" borderId="0">
      <alignment vertical="top"/>
    </xf>
    <xf numFmtId="43" fontId="1" fillId="0" borderId="0" applyFont="0" applyFill="0" applyBorder="0" applyAlignment="0" applyProtection="0"/>
    <xf numFmtId="0" fontId="35" fillId="0" borderId="0">
      <alignment vertical="top"/>
    </xf>
    <xf numFmtId="0" fontId="35" fillId="0" borderId="0">
      <alignment vertical="top"/>
    </xf>
    <xf numFmtId="43" fontId="1" fillId="0" borderId="0" applyFont="0" applyFill="0" applyBorder="0" applyAlignment="0" applyProtection="0"/>
    <xf numFmtId="0" fontId="12" fillId="0" borderId="0">
      <alignment vertical="top"/>
    </xf>
    <xf numFmtId="0" fontId="12" fillId="0" borderId="0">
      <alignment vertical="top"/>
    </xf>
    <xf numFmtId="43" fontId="1" fillId="0" borderId="0" applyFont="0" applyFill="0" applyBorder="0" applyAlignment="0" applyProtection="0"/>
    <xf numFmtId="0" fontId="12" fillId="0" borderId="0">
      <alignment vertical="top"/>
    </xf>
    <xf numFmtId="0" fontId="12" fillId="0" borderId="0">
      <alignment vertical="top"/>
    </xf>
    <xf numFmtId="43" fontId="1" fillId="0" borderId="0" applyFont="0" applyFill="0" applyBorder="0" applyAlignment="0" applyProtection="0"/>
    <xf numFmtId="177" fontId="7" fillId="0" borderId="0" applyFon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43" fontId="1" fillId="0" borderId="0" applyFont="0" applyFill="0" applyBorder="0" applyAlignment="0" applyProtection="0"/>
    <xf numFmtId="177" fontId="7" fillId="0" borderId="0" applyFont="0" applyFill="0" applyBorder="0" applyAlignment="0" applyProtection="0"/>
    <xf numFmtId="0" fontId="12" fillId="0" borderId="0">
      <alignment vertical="top"/>
    </xf>
    <xf numFmtId="0" fontId="98" fillId="0" borderId="0" applyNumberFormat="0" applyFill="0" applyBorder="0" applyAlignment="0" applyProtection="0"/>
    <xf numFmtId="43" fontId="1" fillId="0" borderId="0" applyFont="0" applyFill="0" applyBorder="0" applyAlignment="0" applyProtection="0"/>
    <xf numFmtId="177" fontId="7" fillId="0" borderId="0" applyFont="0" applyFill="0" applyBorder="0" applyAlignment="0" applyProtection="0"/>
    <xf numFmtId="0" fontId="12" fillId="0" borderId="0">
      <alignment vertical="top"/>
    </xf>
    <xf numFmtId="0" fontId="98" fillId="0" borderId="0" applyNumberFormat="0" applyFill="0" applyBorder="0" applyAlignment="0" applyProtection="0"/>
    <xf numFmtId="43" fontId="1" fillId="0" borderId="0" applyFont="0" applyFill="0" applyBorder="0" applyAlignment="0" applyProtection="0"/>
    <xf numFmtId="177" fontId="7" fillId="0" borderId="0" applyFont="0" applyFill="0" applyBorder="0" applyAlignment="0" applyProtection="0"/>
    <xf numFmtId="0" fontId="12" fillId="0" borderId="0">
      <alignment vertical="top"/>
    </xf>
    <xf numFmtId="0" fontId="98" fillId="0" borderId="0" applyNumberFormat="0" applyFill="0" applyBorder="0" applyAlignment="0" applyProtection="0"/>
    <xf numFmtId="43" fontId="1" fillId="0" borderId="0" applyFont="0" applyFill="0" applyBorder="0" applyAlignment="0" applyProtection="0"/>
    <xf numFmtId="177" fontId="7" fillId="0" borderId="0" applyFont="0" applyFill="0" applyBorder="0" applyAlignment="0" applyProtection="0"/>
    <xf numFmtId="0" fontId="12" fillId="0" borderId="0">
      <alignment vertical="top"/>
    </xf>
    <xf numFmtId="0" fontId="12" fillId="0" borderId="0">
      <alignment vertical="top"/>
    </xf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8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178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03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72" fillId="0" borderId="27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1" fillId="0" borderId="0"/>
    <xf numFmtId="0" fontId="49" fillId="34" borderId="22" applyNumberFormat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49" fillId="34" borderId="22" applyNumberFormat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72" fillId="0" borderId="27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4" fillId="0" borderId="32" applyNumberFormat="0" applyFill="0" applyAlignment="0" applyProtection="0"/>
    <xf numFmtId="177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64" fillId="0" borderId="32" applyNumberFormat="0" applyFill="0" applyAlignment="0" applyProtection="0"/>
    <xf numFmtId="177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7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7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72" fillId="0" borderId="27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7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7" fillId="0" borderId="0"/>
    <xf numFmtId="0" fontId="7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2" fillId="0" borderId="0"/>
    <xf numFmtId="0" fontId="7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72" fillId="0" borderId="27"/>
    <xf numFmtId="43" fontId="1" fillId="0" borderId="0" applyFont="0" applyFill="0" applyBorder="0" applyAlignment="0" applyProtection="0"/>
    <xf numFmtId="0" fontId="44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7" fillId="21" borderId="28" applyNumberFormat="0" applyFont="0" applyAlignment="0" applyProtection="0"/>
    <xf numFmtId="43" fontId="1" fillId="0" borderId="0" applyFont="0" applyFill="0" applyBorder="0" applyAlignment="0" applyProtection="0"/>
    <xf numFmtId="0" fontId="35" fillId="0" borderId="0">
      <alignment vertical="top"/>
    </xf>
    <xf numFmtId="43" fontId="1" fillId="0" borderId="0" applyFont="0" applyFill="0" applyBorder="0" applyAlignment="0" applyProtection="0"/>
    <xf numFmtId="0" fontId="12" fillId="0" borderId="0">
      <alignment vertical="top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4" fillId="89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86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55" borderId="18" applyNumberFormat="0" applyFont="0" applyAlignment="0" applyProtection="0"/>
    <xf numFmtId="43" fontId="1" fillId="0" borderId="0" applyFont="0" applyFill="0" applyBorder="0" applyAlignment="0" applyProtection="0"/>
    <xf numFmtId="0" fontId="1" fillId="55" borderId="18" applyNumberFormat="0" applyFon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35" fillId="0" borderId="0">
      <alignment vertical="top"/>
    </xf>
    <xf numFmtId="43" fontId="1" fillId="0" borderId="0" applyFont="0" applyFill="0" applyBorder="0" applyAlignment="0" applyProtection="0"/>
    <xf numFmtId="0" fontId="12" fillId="0" borderId="0">
      <alignment vertical="top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1" fillId="0" borderId="0"/>
    <xf numFmtId="0" fontId="83" fillId="0" borderId="0" applyNumberFormat="0" applyFill="0" applyBorder="0" applyAlignment="0" applyProtection="0">
      <alignment vertical="top"/>
      <protection locked="0"/>
    </xf>
    <xf numFmtId="43" fontId="1" fillId="0" borderId="0" applyFont="0" applyFill="0" applyBorder="0" applyAlignment="0" applyProtection="0"/>
    <xf numFmtId="0" fontId="84" fillId="0" borderId="0" applyNumberFormat="0" applyFill="0" applyBorder="0" applyAlignment="0" applyProtection="0">
      <alignment vertical="top"/>
      <protection locked="0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85" fillId="0" borderId="0" applyNumberFormat="0" applyFill="0" applyBorder="0" applyAlignment="0" applyProtection="0">
      <alignment vertical="top"/>
      <protection locked="0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35" fillId="0" borderId="0">
      <alignment vertical="top"/>
    </xf>
    <xf numFmtId="43" fontId="1" fillId="0" borderId="0" applyFont="0" applyFill="0" applyBorder="0" applyAlignment="0" applyProtection="0"/>
    <xf numFmtId="0" fontId="12" fillId="0" borderId="0">
      <alignment vertical="top"/>
    </xf>
    <xf numFmtId="43" fontId="1" fillId="0" borderId="0" applyFont="0" applyFill="0" applyBorder="0" applyAlignment="0" applyProtection="0"/>
    <xf numFmtId="0" fontId="35" fillId="0" borderId="0">
      <alignment vertical="top"/>
    </xf>
    <xf numFmtId="43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7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73" fillId="0" borderId="35" applyNumberFormat="0" applyFill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2" fillId="0" borderId="0">
      <alignment vertical="top"/>
    </xf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7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177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73" fillId="0" borderId="35" applyNumberFormat="0" applyFill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8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2" fillId="0" borderId="0">
      <alignment vertical="top"/>
    </xf>
    <xf numFmtId="0" fontId="7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86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5" fillId="0" borderId="0">
      <alignment vertical="top"/>
    </xf>
    <xf numFmtId="43" fontId="1" fillId="0" borderId="0" applyFont="0" applyFill="0" applyBorder="0" applyAlignment="0" applyProtection="0"/>
    <xf numFmtId="0" fontId="12" fillId="0" borderId="0">
      <alignment vertical="top"/>
    </xf>
    <xf numFmtId="43" fontId="44" fillId="0" borderId="0" applyFont="0" applyFill="0" applyBorder="0" applyAlignment="0" applyProtection="0"/>
    <xf numFmtId="0" fontId="35" fillId="0" borderId="0">
      <alignment vertical="top"/>
    </xf>
    <xf numFmtId="43" fontId="1" fillId="0" borderId="0" applyFont="0" applyFill="0" applyBorder="0" applyAlignment="0" applyProtection="0"/>
    <xf numFmtId="0" fontId="12" fillId="0" borderId="0">
      <alignment vertical="top"/>
    </xf>
    <xf numFmtId="43" fontId="1" fillId="0" borderId="0" applyFont="0" applyFill="0" applyBorder="0" applyAlignment="0" applyProtection="0"/>
    <xf numFmtId="0" fontId="1" fillId="0" borderId="0"/>
    <xf numFmtId="0" fontId="64" fillId="0" borderId="32" applyNumberFormat="0" applyFill="0" applyAlignment="0" applyProtection="0"/>
    <xf numFmtId="43" fontId="1" fillId="0" borderId="0" applyFont="0" applyFill="0" applyBorder="0" applyAlignment="0" applyProtection="0"/>
    <xf numFmtId="0" fontId="1" fillId="0" borderId="0"/>
    <xf numFmtId="0" fontId="64" fillId="0" borderId="32" applyNumberFormat="0" applyFill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5" fillId="0" borderId="39" applyNumberFormat="0" applyFill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2" fillId="0" borderId="0">
      <alignment vertical="top"/>
    </xf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8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8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8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78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2" fillId="0" borderId="0">
      <alignment vertical="top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4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83" fontId="7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4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7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4" fillId="0" borderId="0"/>
    <xf numFmtId="0" fontId="44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7" fillId="0" borderId="0"/>
    <xf numFmtId="0" fontId="7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56" fillId="0" borderId="27" applyNumberFormat="0" applyFill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6" fillId="0" borderId="27" applyNumberFormat="0" applyFill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6" fillId="0" borderId="27" applyNumberFormat="0" applyFill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6" fillId="0" borderId="27" applyNumberFormat="0" applyFill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72" fillId="0" borderId="27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5" fillId="0" borderId="0">
      <alignment vertical="top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7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7" fillId="0" borderId="0"/>
    <xf numFmtId="0" fontId="7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7" fillId="0" borderId="0"/>
    <xf numFmtId="0" fontId="12" fillId="0" borderId="0">
      <alignment vertical="top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7" fillId="0" borderId="0"/>
    <xf numFmtId="0" fontId="7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7" fillId="0" borderId="0"/>
    <xf numFmtId="0" fontId="7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177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7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05" fillId="15" borderId="2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05" fillId="15" borderId="2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05" fillId="15" borderId="2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05" fillId="15" borderId="2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9" fontId="7" fillId="0" borderId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9" fontId="7" fillId="0" borderId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9" fontId="7" fillId="0" borderId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9" fontId="7" fillId="0" borderId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9" fillId="34" borderId="22" applyNumberFormat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8" fillId="0" borderId="31" applyNumberFormat="0" applyFill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7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07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48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1" fillId="0" borderId="0" applyFont="0" applyFill="0" applyBorder="0" applyAlignment="0" applyProtection="0"/>
    <xf numFmtId="177" fontId="7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177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81" fillId="0" borderId="0" applyFont="0" applyFill="0" applyBorder="0" applyAlignment="0" applyProtection="0"/>
    <xf numFmtId="43" fontId="8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8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7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172" fontId="44" fillId="0" borderId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173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52" fillId="37" borderId="0" applyNumberFormat="0" applyBorder="0" applyAlignment="0" applyProtection="0"/>
    <xf numFmtId="43" fontId="7" fillId="0" borderId="0" applyFont="0" applyFill="0" applyBorder="0" applyAlignment="0" applyProtection="0"/>
    <xf numFmtId="0" fontId="64" fillId="0" borderId="36" applyNumberFormat="0" applyFill="0" applyAlignment="0" applyProtection="0"/>
    <xf numFmtId="0" fontId="1" fillId="0" borderId="0"/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0" fontId="54" fillId="0" borderId="0" applyFont="0" applyFill="0" applyBorder="0" applyAlignment="0" applyProtection="0"/>
    <xf numFmtId="43" fontId="7" fillId="0" borderId="0" applyFont="0" applyFill="0" applyBorder="0" applyAlignment="0" applyProtection="0"/>
    <xf numFmtId="172" fontId="44" fillId="0" borderId="0" applyFill="0" applyBorder="0" applyAlignment="0" applyProtection="0"/>
    <xf numFmtId="43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43" fontId="44" fillId="0" borderId="0" applyFont="0" applyFill="0" applyBorder="0" applyAlignment="0" applyProtection="0"/>
    <xf numFmtId="177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175" fontId="7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2" fontId="44" fillId="0" borderId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43" fontId="1" fillId="0" borderId="0" applyFont="0" applyFill="0" applyBorder="0" applyAlignment="0" applyProtection="0"/>
    <xf numFmtId="0" fontId="1" fillId="0" borderId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0" fontId="1" fillId="0" borderId="0"/>
    <xf numFmtId="172" fontId="44" fillId="0" borderId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172" fontId="44" fillId="0" borderId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172" fontId="44" fillId="0" borderId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172" fontId="44" fillId="0" borderId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9" fillId="0" borderId="20"/>
    <xf numFmtId="43" fontId="1" fillId="0" borderId="0" applyFont="0" applyFill="0" applyBorder="0" applyAlignment="0" applyProtection="0"/>
    <xf numFmtId="0" fontId="69" fillId="0" borderId="20"/>
    <xf numFmtId="43" fontId="1" fillId="0" borderId="0" applyFont="0" applyFill="0" applyBorder="0" applyAlignment="0" applyProtection="0"/>
    <xf numFmtId="0" fontId="69" fillId="0" borderId="20"/>
    <xf numFmtId="43" fontId="1" fillId="0" borderId="0" applyFont="0" applyFill="0" applyBorder="0" applyAlignment="0" applyProtection="0"/>
    <xf numFmtId="0" fontId="69" fillId="0" borderId="2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9" fillId="34" borderId="22" applyNumberFormat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82" fillId="0" borderId="0"/>
    <xf numFmtId="0" fontId="82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2" fillId="0" borderId="0">
      <alignment vertical="top"/>
    </xf>
    <xf numFmtId="43" fontId="1" fillId="0" borderId="0" applyFont="0" applyFill="0" applyBorder="0" applyAlignment="0" applyProtection="0"/>
    <xf numFmtId="0" fontId="12" fillId="0" borderId="0">
      <alignment vertical="top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2" fontId="44" fillId="0" borderId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" fillId="0" borderId="0"/>
    <xf numFmtId="43" fontId="35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7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4" fillId="0" borderId="0" applyFont="0" applyFill="0" applyBorder="0" applyAlignment="0" applyProtection="0"/>
    <xf numFmtId="175" fontId="7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7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177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24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9" fillId="0" borderId="0" applyNumberFormat="0" applyFill="0" applyBorder="0" applyAlignment="0" applyProtection="0"/>
    <xf numFmtId="43" fontId="1" fillId="0" borderId="0" applyFont="0" applyFill="0" applyBorder="0" applyAlignment="0" applyProtection="0"/>
    <xf numFmtId="0" fontId="29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44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55" fillId="0" borderId="41" applyNumberFormat="0" applyFill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22" fillId="0" borderId="29" applyNumberFormat="0" applyFill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7" fillId="0" borderId="0"/>
    <xf numFmtId="43" fontId="1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7" fillId="0" borderId="0"/>
    <xf numFmtId="0" fontId="7" fillId="0" borderId="0"/>
    <xf numFmtId="0" fontId="35" fillId="0" borderId="0"/>
    <xf numFmtId="0" fontId="35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7" fillId="0" borderId="0"/>
    <xf numFmtId="0" fontId="7" fillId="0" borderId="0"/>
    <xf numFmtId="0" fontId="35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2" fillId="0" borderId="0">
      <alignment vertical="top"/>
    </xf>
    <xf numFmtId="0" fontId="7" fillId="0" borderId="0"/>
    <xf numFmtId="0" fontId="7" fillId="0" borderId="0"/>
    <xf numFmtId="0" fontId="35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4" fillId="0" borderId="36" applyNumberFormat="0" applyFill="0" applyAlignment="0" applyProtection="0"/>
    <xf numFmtId="43" fontId="12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2" fillId="37" borderId="0" applyNumberFormat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4" fillId="0" borderId="32" applyNumberFormat="0" applyFill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63" fillId="106" borderId="0" applyNumberFormat="0" applyBorder="0" applyAlignment="0" applyProtection="0"/>
    <xf numFmtId="43" fontId="1" fillId="0" borderId="0" applyFont="0" applyFill="0" applyBorder="0" applyAlignment="0" applyProtection="0"/>
    <xf numFmtId="0" fontId="35" fillId="0" borderId="0">
      <alignment vertical="top"/>
    </xf>
    <xf numFmtId="0" fontId="109" fillId="61" borderId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63" fillId="106" borderId="0" applyNumberFormat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7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35" fillId="0" borderId="0">
      <alignment vertical="top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2" fillId="0" borderId="0">
      <alignment vertical="top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2" fontId="44" fillId="0" borderId="0" applyFill="0" applyBorder="0" applyAlignment="0" applyProtection="0"/>
    <xf numFmtId="43" fontId="1" fillId="0" borderId="0" applyFont="0" applyFill="0" applyBorder="0" applyAlignment="0" applyProtection="0"/>
    <xf numFmtId="172" fontId="44" fillId="0" borderId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4" fillId="0" borderId="32" applyNumberFormat="0" applyFill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2" fillId="0" borderId="0">
      <alignment vertical="top"/>
    </xf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5" fillId="0" borderId="0">
      <alignment vertical="top"/>
    </xf>
    <xf numFmtId="43" fontId="1" fillId="0" borderId="0" applyFont="0" applyFill="0" applyBorder="0" applyAlignment="0" applyProtection="0"/>
    <xf numFmtId="0" fontId="12" fillId="0" borderId="0">
      <alignment vertical="top"/>
    </xf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35" fillId="0" borderId="0">
      <alignment vertical="top"/>
    </xf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2" fillId="0" borderId="0">
      <alignment vertical="top"/>
    </xf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2" fillId="0" borderId="0">
      <alignment vertical="top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2" fillId="0" borderId="0">
      <alignment vertical="top"/>
    </xf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2" fillId="0" borderId="0">
      <alignment vertical="top"/>
    </xf>
    <xf numFmtId="43" fontId="44" fillId="0" borderId="0" applyFont="0" applyFill="0" applyBorder="0" applyAlignment="0" applyProtection="0"/>
    <xf numFmtId="173" fontId="44" fillId="0" borderId="0" applyFont="0" applyFill="0" applyBorder="0" applyAlignment="0" applyProtection="0"/>
    <xf numFmtId="0" fontId="12" fillId="0" borderId="0">
      <alignment vertical="top"/>
    </xf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7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8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67" fillId="0" borderId="0">
      <alignment vertical="center"/>
    </xf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177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35" fillId="0" borderId="0"/>
    <xf numFmtId="0" fontId="12" fillId="0" borderId="0">
      <alignment vertical="top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35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7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0" fontId="12" fillId="0" borderId="0">
      <alignment vertical="top"/>
    </xf>
    <xf numFmtId="0" fontId="12" fillId="0" borderId="0">
      <alignment vertical="top"/>
    </xf>
    <xf numFmtId="43" fontId="44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0" fontId="12" fillId="0" borderId="0">
      <alignment vertical="top"/>
    </xf>
    <xf numFmtId="0" fontId="12" fillId="0" borderId="0">
      <alignment vertical="top"/>
    </xf>
    <xf numFmtId="43" fontId="44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172" fontId="44" fillId="0" borderId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44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43" fontId="44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7" fillId="0" borderId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7" fillId="0" borderId="0"/>
    <xf numFmtId="0" fontId="12" fillId="0" borderId="0">
      <alignment vertical="top"/>
    </xf>
    <xf numFmtId="0" fontId="1" fillId="0" borderId="0"/>
    <xf numFmtId="43" fontId="4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44" fillId="0" borderId="0" applyFont="0" applyFill="0" applyBorder="0" applyAlignment="0" applyProtection="0"/>
    <xf numFmtId="0" fontId="12" fillId="0" borderId="0">
      <alignment vertical="top"/>
    </xf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83" fontId="7" fillId="0" borderId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43" fontId="1" fillId="0" borderId="0" applyFont="0" applyFill="0" applyBorder="0" applyAlignment="0" applyProtection="0"/>
    <xf numFmtId="17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2" fillId="0" borderId="0">
      <alignment vertical="top"/>
    </xf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2" fillId="0" borderId="0">
      <alignment vertical="top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5" fillId="0" borderId="0">
      <alignment vertical="top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2" fillId="0" borderId="0">
      <alignment vertical="top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0" fontId="1" fillId="0" borderId="0"/>
    <xf numFmtId="43" fontId="44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1" fillId="0" borderId="0"/>
    <xf numFmtId="43" fontId="7" fillId="0" borderId="0" applyFill="0" applyBorder="0" applyAlignment="0" applyProtection="0"/>
    <xf numFmtId="43" fontId="44" fillId="0" borderId="0" applyFont="0" applyFill="0" applyBorder="0" applyAlignment="0" applyProtection="0"/>
    <xf numFmtId="177" fontId="7" fillId="0" borderId="0" applyFont="0" applyFill="0" applyBorder="0" applyAlignment="0" applyProtection="0"/>
    <xf numFmtId="43" fontId="44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172" fontId="44" fillId="0" borderId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172" fontId="44" fillId="0" borderId="0" applyFill="0" applyBorder="0" applyAlignment="0" applyProtection="0"/>
    <xf numFmtId="43" fontId="44" fillId="0" borderId="0" applyFont="0" applyFill="0" applyBorder="0" applyAlignment="0" applyProtection="0"/>
    <xf numFmtId="43" fontId="110" fillId="0" borderId="0" applyFont="0" applyFill="0" applyBorder="0" applyAlignment="0" applyProtection="0"/>
    <xf numFmtId="43" fontId="44" fillId="0" borderId="0" applyFont="0" applyFill="0" applyBorder="0" applyAlignment="0" applyProtection="0"/>
    <xf numFmtId="172" fontId="44" fillId="0" borderId="0" applyFill="0" applyBorder="0" applyAlignment="0" applyProtection="0"/>
    <xf numFmtId="43" fontId="44" fillId="0" borderId="0" applyFont="0" applyFill="0" applyBorder="0" applyAlignment="0" applyProtection="0"/>
    <xf numFmtId="172" fontId="44" fillId="0" borderId="0" applyFill="0" applyBorder="0" applyAlignment="0" applyProtection="0"/>
    <xf numFmtId="172" fontId="44" fillId="0" borderId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172" fontId="44" fillId="0" borderId="0" applyFill="0" applyBorder="0" applyAlignment="0" applyProtection="0"/>
    <xf numFmtId="172" fontId="44" fillId="0" borderId="0" applyFill="0" applyBorder="0" applyAlignment="0" applyProtection="0"/>
    <xf numFmtId="172" fontId="44" fillId="0" borderId="0" applyFill="0" applyBorder="0" applyAlignment="0" applyProtection="0"/>
    <xf numFmtId="172" fontId="44" fillId="0" borderId="0" applyFill="0" applyBorder="0" applyAlignment="0" applyProtection="0"/>
    <xf numFmtId="0" fontId="7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173" fontId="1" fillId="0" borderId="0" applyFont="0" applyFill="0" applyBorder="0" applyAlignment="0" applyProtection="0"/>
    <xf numFmtId="177" fontId="7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177" fontId="7" fillId="0" borderId="0" applyFont="0" applyFill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0" borderId="0"/>
    <xf numFmtId="43" fontId="44" fillId="0" borderId="0" applyFont="0" applyFill="0" applyBorder="0" applyAlignment="0" applyProtection="0"/>
    <xf numFmtId="0" fontId="1" fillId="0" borderId="0"/>
    <xf numFmtId="177" fontId="7" fillId="0" borderId="0" applyFont="0" applyFill="0" applyBorder="0" applyAlignment="0" applyProtection="0"/>
    <xf numFmtId="172" fontId="44" fillId="0" borderId="0" applyFill="0" applyBorder="0" applyAlignment="0" applyProtection="0"/>
    <xf numFmtId="172" fontId="44" fillId="0" borderId="0" applyFill="0" applyBorder="0" applyAlignment="0" applyProtection="0"/>
    <xf numFmtId="43" fontId="7" fillId="0" borderId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43" fontId="44" fillId="0" borderId="0" applyFont="0" applyFill="0" applyBorder="0" applyAlignment="0" applyProtection="0"/>
    <xf numFmtId="177" fontId="7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92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172" fontId="44" fillId="0" borderId="0" applyFill="0" applyBorder="0" applyAlignment="0" applyProtection="0"/>
    <xf numFmtId="43" fontId="44" fillId="0" borderId="0" applyFont="0" applyFill="0" applyBorder="0" applyAlignment="0" applyProtection="0"/>
    <xf numFmtId="0" fontId="7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44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43" fontId="44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" fillId="0" borderId="0" applyFont="0" applyFill="0" applyBorder="0" applyAlignment="0" applyProtection="0"/>
    <xf numFmtId="0" fontId="12" fillId="0" borderId="0">
      <alignment vertical="top"/>
    </xf>
    <xf numFmtId="0" fontId="1" fillId="0" borderId="0"/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0" fontId="1" fillId="0" borderId="0"/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44" fillId="0" borderId="0" applyFont="0" applyFill="0" applyBorder="0" applyAlignment="0" applyProtection="0"/>
    <xf numFmtId="0" fontId="1" fillId="0" borderId="0"/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44" fillId="0" borderId="0" applyFont="0" applyFill="0" applyBorder="0" applyAlignment="0" applyProtection="0"/>
    <xf numFmtId="0" fontId="1" fillId="0" borderId="0"/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0" fontId="1" fillId="0" borderId="0"/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0" fontId="1" fillId="0" borderId="0"/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0" fontId="35" fillId="0" borderId="0">
      <alignment vertical="top"/>
    </xf>
    <xf numFmtId="0" fontId="1" fillId="0" borderId="0"/>
    <xf numFmtId="9" fontId="1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9" fontId="1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9" fontId="1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9" fontId="1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49" fillId="34" borderId="22" applyNumberFormat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0" fontId="49" fillId="34" borderId="22" applyNumberFormat="0" applyAlignment="0" applyProtection="0"/>
    <xf numFmtId="43" fontId="44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9" fillId="34" borderId="22" applyNumberFormat="0" applyAlignment="0" applyProtection="0"/>
    <xf numFmtId="0" fontId="35" fillId="0" borderId="0">
      <alignment vertical="top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9" fillId="34" borderId="22" applyNumberFormat="0" applyAlignment="0" applyProtection="0"/>
    <xf numFmtId="0" fontId="1" fillId="0" borderId="0"/>
    <xf numFmtId="43" fontId="1" fillId="0" borderId="0" applyFont="0" applyFill="0" applyBorder="0" applyAlignment="0" applyProtection="0"/>
    <xf numFmtId="0" fontId="49" fillId="34" borderId="22" applyNumberFormat="0" applyAlignment="0" applyProtection="0"/>
    <xf numFmtId="0" fontId="1" fillId="0" borderId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7" fillId="0" borderId="0" applyFont="0" applyFill="0" applyBorder="0" applyAlignment="0" applyProtection="0"/>
    <xf numFmtId="17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98" fontId="7" fillId="0" borderId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49" fillId="34" borderId="22" applyNumberFormat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0" fontId="49" fillId="34" borderId="22" applyNumberFormat="0" applyAlignment="0" applyProtection="0"/>
    <xf numFmtId="43" fontId="44" fillId="0" borderId="0" applyFont="0" applyFill="0" applyBorder="0" applyAlignment="0" applyProtection="0"/>
    <xf numFmtId="0" fontId="1" fillId="0" borderId="0"/>
    <xf numFmtId="0" fontId="49" fillId="34" borderId="22" applyNumberFormat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7" fillId="0" borderId="0" applyFont="0" applyFill="0" applyBorder="0" applyAlignment="0" applyProtection="0"/>
    <xf numFmtId="172" fontId="44" fillId="0" borderId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7" fontId="7" fillId="0" borderId="0" applyFont="0" applyFill="0" applyBorder="0" applyAlignment="0" applyProtection="0"/>
    <xf numFmtId="172" fontId="44" fillId="0" borderId="0" applyFill="0" applyBorder="0" applyAlignment="0" applyProtection="0"/>
    <xf numFmtId="177" fontId="7" fillId="0" borderId="0" applyFont="0" applyFill="0" applyBorder="0" applyAlignment="0" applyProtection="0"/>
    <xf numFmtId="172" fontId="44" fillId="0" borderId="0" applyFill="0" applyBorder="0" applyAlignment="0" applyProtection="0"/>
    <xf numFmtId="177" fontId="7" fillId="0" borderId="0" applyFont="0" applyFill="0" applyBorder="0" applyAlignment="0" applyProtection="0"/>
    <xf numFmtId="172" fontId="44" fillId="0" borderId="0" applyFill="0" applyBorder="0" applyAlignment="0" applyProtection="0"/>
    <xf numFmtId="177" fontId="7" fillId="0" borderId="0" applyFont="0" applyFill="0" applyBorder="0" applyAlignment="0" applyProtection="0"/>
    <xf numFmtId="172" fontId="44" fillId="0" borderId="0" applyFill="0" applyBorder="0" applyAlignment="0" applyProtection="0"/>
    <xf numFmtId="177" fontId="7" fillId="0" borderId="0" applyFont="0" applyFill="0" applyBorder="0" applyAlignment="0" applyProtection="0"/>
    <xf numFmtId="172" fontId="44" fillId="0" borderId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172" fontId="44" fillId="0" borderId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172" fontId="44" fillId="0" borderId="0" applyFill="0" applyBorder="0" applyAlignment="0" applyProtection="0"/>
    <xf numFmtId="172" fontId="44" fillId="0" borderId="0" applyFill="0" applyBorder="0" applyAlignment="0" applyProtection="0"/>
    <xf numFmtId="0" fontId="49" fillId="34" borderId="22" applyNumberFormat="0" applyAlignment="0" applyProtection="0"/>
    <xf numFmtId="172" fontId="44" fillId="0" borderId="0" applyFill="0" applyBorder="0" applyAlignment="0" applyProtection="0"/>
    <xf numFmtId="172" fontId="44" fillId="0" borderId="0" applyFill="0" applyBorder="0" applyAlignment="0" applyProtection="0"/>
    <xf numFmtId="172" fontId="44" fillId="0" borderId="0" applyFill="0" applyBorder="0" applyAlignment="0" applyProtection="0"/>
    <xf numFmtId="172" fontId="44" fillId="0" borderId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173" fontId="1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0" fontId="64" fillId="0" borderId="36" applyNumberFormat="0" applyFill="0" applyAlignment="0" applyProtection="0"/>
    <xf numFmtId="43" fontId="44" fillId="0" borderId="0" applyFont="0" applyFill="0" applyBorder="0" applyAlignment="0" applyProtection="0"/>
    <xf numFmtId="177" fontId="7" fillId="0" borderId="0" applyFont="0" applyFill="0" applyBorder="0" applyAlignment="0" applyProtection="0"/>
    <xf numFmtId="43" fontId="44" fillId="0" borderId="0" applyFont="0" applyFill="0" applyBorder="0" applyAlignment="0" applyProtection="0"/>
    <xf numFmtId="177" fontId="7" fillId="0" borderId="0" applyFont="0" applyFill="0" applyBorder="0" applyAlignment="0" applyProtection="0"/>
    <xf numFmtId="43" fontId="44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0" fontId="1" fillId="0" borderId="0"/>
    <xf numFmtId="177" fontId="7" fillId="0" borderId="0" applyFont="0" applyFill="0" applyBorder="0" applyAlignment="0" applyProtection="0"/>
    <xf numFmtId="0" fontId="1" fillId="0" borderId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0" fontId="12" fillId="0" borderId="0">
      <alignment vertical="top"/>
    </xf>
    <xf numFmtId="43" fontId="12" fillId="0" borderId="0" applyFont="0" applyFill="0" applyBorder="0" applyAlignment="0" applyProtection="0"/>
    <xf numFmtId="0" fontId="12" fillId="0" borderId="0">
      <alignment vertical="top"/>
    </xf>
    <xf numFmtId="0" fontId="35" fillId="0" borderId="0">
      <alignment vertical="top"/>
    </xf>
    <xf numFmtId="43" fontId="12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43" fontId="44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0" fontId="1" fillId="0" borderId="0"/>
    <xf numFmtId="43" fontId="12" fillId="0" borderId="0" applyFont="0" applyFill="0" applyBorder="0" applyAlignment="0" applyProtection="0">
      <alignment vertical="top"/>
    </xf>
    <xf numFmtId="43" fontId="65" fillId="0" borderId="0" applyFont="0" applyFill="0" applyBorder="0" applyAlignment="0" applyProtection="0"/>
    <xf numFmtId="0" fontId="35" fillId="0" borderId="0">
      <alignment vertical="top"/>
    </xf>
    <xf numFmtId="41" fontId="65" fillId="0" borderId="0" applyFont="0" applyFill="0" applyBorder="0" applyAlignment="0" applyProtection="0"/>
    <xf numFmtId="0" fontId="1" fillId="0" borderId="0"/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44" fillId="0" borderId="0" applyFont="0" applyFill="0" applyBorder="0" applyAlignment="0" applyProtection="0"/>
    <xf numFmtId="0" fontId="1" fillId="0" borderId="0"/>
    <xf numFmtId="0" fontId="1" fillId="0" borderId="0"/>
    <xf numFmtId="43" fontId="12" fillId="0" borderId="0" applyFont="0" applyFill="0" applyBorder="0" applyAlignment="0" applyProtection="0">
      <alignment vertical="top"/>
    </xf>
    <xf numFmtId="43" fontId="44" fillId="0" borderId="0" applyFont="0" applyFill="0" applyBorder="0" applyAlignment="0" applyProtection="0"/>
    <xf numFmtId="0" fontId="1" fillId="0" borderId="0"/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44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65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43" fontId="44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0" fontId="1" fillId="0" borderId="0"/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177" fontId="7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65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" fillId="0" borderId="0" applyFont="0" applyFill="0" applyBorder="0" applyAlignment="0" applyProtection="0"/>
    <xf numFmtId="0" fontId="1" fillId="0" borderId="0"/>
    <xf numFmtId="43" fontId="12" fillId="0" borderId="0" applyFont="0" applyFill="0" applyBorder="0" applyAlignment="0" applyProtection="0">
      <alignment vertical="top"/>
    </xf>
    <xf numFmtId="43" fontId="12" fillId="0" borderId="0" applyFont="0" applyFill="0" applyBorder="0" applyAlignment="0" applyProtection="0">
      <alignment vertical="top"/>
    </xf>
    <xf numFmtId="43" fontId="1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43" fontId="1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43" fontId="1" fillId="0" borderId="0" applyFont="0" applyFill="0" applyBorder="0" applyAlignment="0" applyProtection="0"/>
    <xf numFmtId="172" fontId="44" fillId="0" borderId="0" applyFill="0" applyBorder="0" applyAlignment="0" applyProtection="0"/>
    <xf numFmtId="172" fontId="44" fillId="0" borderId="0" applyFill="0" applyBorder="0" applyAlignment="0" applyProtection="0"/>
    <xf numFmtId="172" fontId="44" fillId="0" borderId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172" fontId="44" fillId="0" borderId="0" applyFill="0" applyBorder="0" applyAlignment="0" applyProtection="0"/>
    <xf numFmtId="172" fontId="44" fillId="0" borderId="0" applyFill="0" applyBorder="0" applyAlignment="0" applyProtection="0"/>
    <xf numFmtId="172" fontId="44" fillId="0" borderId="0" applyFill="0" applyBorder="0" applyAlignment="0" applyProtection="0"/>
    <xf numFmtId="177" fontId="7" fillId="0" borderId="0" applyFont="0" applyFill="0" applyBorder="0" applyAlignment="0" applyProtection="0"/>
    <xf numFmtId="43" fontId="35" fillId="0" borderId="0" applyFont="0" applyFill="0" applyBorder="0" applyAlignment="0" applyProtection="0"/>
    <xf numFmtId="172" fontId="44" fillId="0" borderId="0" applyFill="0" applyBorder="0" applyAlignment="0" applyProtection="0"/>
    <xf numFmtId="172" fontId="44" fillId="0" borderId="0" applyFill="0" applyBorder="0" applyAlignment="0" applyProtection="0"/>
    <xf numFmtId="172" fontId="44" fillId="0" borderId="0" applyFill="0" applyBorder="0" applyAlignment="0" applyProtection="0"/>
    <xf numFmtId="177" fontId="7" fillId="0" borderId="0" applyFont="0" applyFill="0" applyBorder="0" applyAlignment="0" applyProtection="0"/>
    <xf numFmtId="0" fontId="64" fillId="0" borderId="32" applyNumberFormat="0" applyFill="0" applyAlignment="0" applyProtection="0"/>
    <xf numFmtId="43" fontId="35" fillId="0" borderId="0" applyFont="0" applyFill="0" applyBorder="0" applyAlignment="0" applyProtection="0"/>
    <xf numFmtId="0" fontId="64" fillId="0" borderId="32" applyNumberFormat="0" applyFill="0" applyAlignment="0" applyProtection="0"/>
    <xf numFmtId="43" fontId="35" fillId="0" borderId="0" applyFont="0" applyFill="0" applyBorder="0" applyAlignment="0" applyProtection="0"/>
    <xf numFmtId="0" fontId="64" fillId="0" borderId="32" applyNumberFormat="0" applyFill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177" fontId="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1" fillId="0" borderId="0" applyFont="0" applyFill="0" applyBorder="0" applyAlignment="0" applyProtection="0"/>
    <xf numFmtId="177" fontId="7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64" fillId="0" borderId="32" applyNumberFormat="0" applyFill="0" applyAlignment="0" applyProtection="0"/>
    <xf numFmtId="43" fontId="35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0" fontId="64" fillId="0" borderId="32" applyNumberFormat="0" applyFill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0" fontId="64" fillId="0" borderId="32" applyNumberFormat="0" applyFill="0" applyAlignment="0" applyProtection="0"/>
    <xf numFmtId="43" fontId="35" fillId="0" borderId="0" applyFont="0" applyFill="0" applyBorder="0" applyAlignment="0" applyProtection="0"/>
    <xf numFmtId="0" fontId="64" fillId="0" borderId="32" applyNumberFormat="0" applyFill="0" applyAlignment="0" applyProtection="0"/>
    <xf numFmtId="177" fontId="7" fillId="0" borderId="0" applyFont="0" applyFill="0" applyBorder="0" applyAlignment="0" applyProtection="0"/>
    <xf numFmtId="0" fontId="64" fillId="0" borderId="32" applyNumberFormat="0" applyFill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0" fontId="1" fillId="0" borderId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2" fontId="44" fillId="0" borderId="0" applyFill="0" applyBorder="0" applyAlignment="0" applyProtection="0"/>
    <xf numFmtId="172" fontId="44" fillId="0" borderId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2" fillId="0" borderId="0" applyFont="0" applyFill="0" applyBorder="0" applyAlignment="0" applyProtection="0">
      <alignment vertical="top"/>
    </xf>
    <xf numFmtId="43" fontId="1" fillId="0" borderId="0" applyFont="0" applyFill="0" applyBorder="0" applyAlignment="0" applyProtection="0"/>
    <xf numFmtId="0" fontId="108" fillId="0" borderId="37" applyNumberFormat="0" applyFill="0" applyAlignment="0" applyProtection="0"/>
    <xf numFmtId="0" fontId="1" fillId="0" borderId="0"/>
    <xf numFmtId="43" fontId="44" fillId="0" borderId="0" applyFont="0" applyFill="0" applyBorder="0" applyAlignment="0" applyProtection="0"/>
    <xf numFmtId="0" fontId="111" fillId="0" borderId="37" applyNumberFormat="0" applyFill="0" applyAlignment="0" applyProtection="0"/>
    <xf numFmtId="0" fontId="1" fillId="0" borderId="0"/>
    <xf numFmtId="43" fontId="44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17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3" fontId="44" fillId="0" borderId="0" applyFont="0" applyFill="0" applyBorder="0" applyAlignment="0" applyProtection="0"/>
    <xf numFmtId="17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173" fontId="44" fillId="0" borderId="0" applyFont="0" applyFill="0" applyBorder="0" applyAlignment="0" applyProtection="0"/>
    <xf numFmtId="173" fontId="44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44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44" fillId="0" borderId="0" applyFont="0" applyFill="0" applyBorder="0" applyAlignment="0" applyProtection="0"/>
    <xf numFmtId="17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3" fontId="44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7" fontId="7" fillId="0" borderId="0" applyFont="0" applyFill="0" applyBorder="0" applyAlignment="0" applyProtection="0"/>
    <xf numFmtId="172" fontId="44" fillId="0" borderId="0" applyFill="0" applyBorder="0" applyAlignment="0" applyProtection="0"/>
    <xf numFmtId="177" fontId="7" fillId="0" borderId="0" applyFont="0" applyFill="0" applyBorder="0" applyAlignment="0" applyProtection="0"/>
    <xf numFmtId="172" fontId="44" fillId="0" borderId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0" fontId="1" fillId="0" borderId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4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72" fontId="44" fillId="0" borderId="0" applyFill="0" applyBorder="0" applyAlignment="0" applyProtection="0"/>
    <xf numFmtId="200" fontId="7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7" fontId="7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55" fillId="0" borderId="0" applyNumberForma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7" fillId="0" borderId="0"/>
    <xf numFmtId="173" fontId="44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173" fontId="44" fillId="0" borderId="0" applyFont="0" applyFill="0" applyBorder="0" applyAlignment="0" applyProtection="0"/>
    <xf numFmtId="0" fontId="1" fillId="0" borderId="0"/>
    <xf numFmtId="173" fontId="44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44" fillId="0" borderId="0" applyFont="0" applyFill="0" applyBorder="0" applyAlignment="0" applyProtection="0"/>
    <xf numFmtId="173" fontId="44" fillId="0" borderId="0" applyFont="0" applyFill="0" applyBorder="0" applyAlignment="0" applyProtection="0"/>
    <xf numFmtId="0" fontId="7" fillId="0" borderId="0"/>
    <xf numFmtId="173" fontId="44" fillId="0" borderId="0" applyFont="0" applyFill="0" applyBorder="0" applyAlignment="0" applyProtection="0"/>
    <xf numFmtId="0" fontId="35" fillId="0" borderId="0"/>
    <xf numFmtId="173" fontId="44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35" fillId="0" borderId="0">
      <alignment vertical="top"/>
    </xf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44" fillId="0" borderId="0" applyFont="0" applyFill="0" applyBorder="0" applyAlignment="0" applyProtection="0"/>
    <xf numFmtId="173" fontId="44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44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44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44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44" fillId="0" borderId="0" applyFont="0" applyFill="0" applyBorder="0" applyAlignment="0" applyProtection="0"/>
    <xf numFmtId="173" fontId="44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44" fillId="0" borderId="0" applyFont="0" applyFill="0" applyBorder="0" applyAlignment="0" applyProtection="0"/>
    <xf numFmtId="17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2" fontId="44" fillId="0" borderId="0" applyFill="0" applyBorder="0" applyAlignment="0" applyProtection="0"/>
    <xf numFmtId="43" fontId="44" fillId="0" borderId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5" fillId="0" borderId="0" applyFont="0" applyFill="0" applyBorder="0" applyAlignment="0" applyProtection="0"/>
    <xf numFmtId="43" fontId="6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5" fillId="0" borderId="0" applyFont="0" applyFill="0" applyBorder="0" applyAlignment="0" applyProtection="0"/>
    <xf numFmtId="43" fontId="6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172" fontId="44" fillId="0" borderId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78" fillId="0" borderId="42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2" fillId="0" borderId="0">
      <alignment vertical="top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2" fillId="0" borderId="0">
      <alignment vertical="top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44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4" fillId="89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3" fillId="39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3" fillId="40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63" fillId="40" borderId="0" applyNumberFormat="0" applyBorder="0" applyAlignment="0" applyProtection="0"/>
    <xf numFmtId="43" fontId="1" fillId="0" borderId="0" applyFont="0" applyFill="0" applyBorder="0" applyAlignment="0" applyProtection="0"/>
    <xf numFmtId="0" fontId="63" fillId="40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63" fillId="40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35" fillId="0" borderId="0"/>
    <xf numFmtId="43" fontId="1" fillId="0" borderId="0" applyFont="0" applyFill="0" applyBorder="0" applyAlignment="0" applyProtection="0"/>
    <xf numFmtId="0" fontId="35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2" fillId="0" borderId="0" applyNumberFormat="0" applyFill="0" applyBorder="0" applyAlignment="0" applyProtection="0">
      <alignment vertical="top"/>
      <protection locked="0"/>
    </xf>
    <xf numFmtId="43" fontId="1" fillId="0" borderId="0" applyFont="0" applyFill="0" applyBorder="0" applyAlignment="0" applyProtection="0"/>
    <xf numFmtId="0" fontId="114" fillId="0" borderId="0" applyNumberFormat="0" applyFill="0" applyBorder="0" applyAlignment="0" applyProtection="0">
      <alignment vertical="top"/>
      <protection locked="0"/>
    </xf>
    <xf numFmtId="43" fontId="1" fillId="0" borderId="0" applyFont="0" applyFill="0" applyBorder="0" applyAlignment="0" applyProtection="0"/>
    <xf numFmtId="0" fontId="62" fillId="0" borderId="0" applyNumberFormat="0" applyFill="0" applyBorder="0" applyAlignment="0" applyProtection="0">
      <alignment vertical="top"/>
      <protection locked="0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5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5" fillId="0" borderId="0">
      <alignment vertical="top"/>
    </xf>
    <xf numFmtId="0" fontId="1" fillId="0" borderId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2" fontId="44" fillId="0" borderId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7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5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35" fillId="0" borderId="0">
      <alignment vertical="top"/>
    </xf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7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5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44" fillId="0" borderId="0"/>
    <xf numFmtId="43" fontId="1" fillId="0" borderId="0" applyFont="0" applyFill="0" applyBorder="0" applyAlignment="0" applyProtection="0"/>
    <xf numFmtId="0" fontId="1" fillId="0" borderId="0"/>
    <xf numFmtId="0" fontId="7" fillId="0" borderId="0"/>
    <xf numFmtId="43" fontId="1" fillId="0" borderId="0" applyFont="0" applyFill="0" applyBorder="0" applyAlignment="0" applyProtection="0"/>
    <xf numFmtId="0" fontId="1" fillId="0" borderId="0"/>
    <xf numFmtId="0" fontId="35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2" fillId="0" borderId="0">
      <alignment vertical="top"/>
    </xf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35" fillId="0" borderId="0">
      <alignment vertical="top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6" fillId="0" borderId="27" applyNumberFormat="0" applyFill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1" fillId="0" borderId="13" applyNumberFormat="0" applyFill="0" applyAlignment="0" applyProtection="0"/>
    <xf numFmtId="0" fontId="1" fillId="0" borderId="0"/>
    <xf numFmtId="43" fontId="1" fillId="0" borderId="0" applyFont="0" applyFill="0" applyBorder="0" applyAlignment="0" applyProtection="0"/>
    <xf numFmtId="0" fontId="21" fillId="0" borderId="13" applyNumberFormat="0" applyFill="0" applyAlignment="0" applyProtection="0"/>
    <xf numFmtId="0" fontId="21" fillId="0" borderId="13" applyNumberFormat="0" applyFill="0" applyAlignment="0" applyProtection="0"/>
    <xf numFmtId="0" fontId="35" fillId="0" borderId="0">
      <alignment vertical="top"/>
    </xf>
    <xf numFmtId="43" fontId="1" fillId="0" borderId="0" applyFont="0" applyFill="0" applyBorder="0" applyAlignment="0" applyProtection="0"/>
    <xf numFmtId="0" fontId="21" fillId="0" borderId="13" applyNumberFormat="0" applyFill="0" applyAlignment="0" applyProtection="0"/>
    <xf numFmtId="0" fontId="21" fillId="0" borderId="13" applyNumberFormat="0" applyFill="0" applyAlignment="0" applyProtection="0"/>
    <xf numFmtId="43" fontId="1" fillId="0" borderId="0" applyFont="0" applyFill="0" applyBorder="0" applyAlignment="0" applyProtection="0"/>
    <xf numFmtId="0" fontId="21" fillId="0" borderId="13" applyNumberFormat="0" applyFill="0" applyAlignment="0" applyProtection="0"/>
    <xf numFmtId="0" fontId="21" fillId="0" borderId="13" applyNumberFormat="0" applyFill="0" applyAlignment="0" applyProtection="0"/>
    <xf numFmtId="43" fontId="1" fillId="0" borderId="0" applyFont="0" applyFill="0" applyBorder="0" applyAlignment="0" applyProtection="0"/>
    <xf numFmtId="0" fontId="21" fillId="0" borderId="13" applyNumberFormat="0" applyFill="0" applyAlignment="0" applyProtection="0"/>
    <xf numFmtId="0" fontId="21" fillId="0" borderId="13" applyNumberFormat="0" applyFill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6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5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69" fillId="0" borderId="20"/>
    <xf numFmtId="43" fontId="1" fillId="0" borderId="0" applyFont="0" applyFill="0" applyBorder="0" applyAlignment="0" applyProtection="0"/>
    <xf numFmtId="0" fontId="1" fillId="0" borderId="0"/>
    <xf numFmtId="0" fontId="69" fillId="0" borderId="2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0" fillId="0" borderId="12" applyNumberFormat="0" applyFill="0" applyAlignment="0" applyProtection="0"/>
    <xf numFmtId="43" fontId="1" fillId="0" borderId="0" applyFont="0" applyFill="0" applyBorder="0" applyAlignment="0" applyProtection="0"/>
    <xf numFmtId="0" fontId="20" fillId="0" borderId="12" applyNumberFormat="0" applyFill="0" applyAlignment="0" applyProtection="0"/>
    <xf numFmtId="0" fontId="20" fillId="0" borderId="12" applyNumberFormat="0" applyFill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2" fillId="0" borderId="29" applyNumberFormat="0" applyFill="0" applyAlignment="0" applyProtection="0"/>
    <xf numFmtId="43" fontId="1" fillId="0" borderId="0" applyFont="0" applyFill="0" applyBorder="0" applyAlignment="0" applyProtection="0"/>
    <xf numFmtId="0" fontId="22" fillId="0" borderId="29" applyNumberFormat="0" applyFill="0" applyAlignment="0" applyProtection="0"/>
    <xf numFmtId="0" fontId="22" fillId="0" borderId="29" applyNumberFormat="0" applyFill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2" fillId="0" borderId="0">
      <alignment vertical="top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5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8" fillId="0" borderId="23" applyNumberFormat="0" applyFill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0" fontId="49" fillId="34" borderId="22" applyNumberFormat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7" fillId="0" borderId="0"/>
    <xf numFmtId="0" fontId="7" fillId="0" borderId="0"/>
    <xf numFmtId="43" fontId="1" fillId="0" borderId="0" applyFont="0" applyFill="0" applyBorder="0" applyAlignment="0" applyProtection="0"/>
    <xf numFmtId="0" fontId="1" fillId="0" borderId="0"/>
    <xf numFmtId="0" fontId="7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6" fillId="0" borderId="27" applyNumberFormat="0" applyFill="0" applyAlignment="0" applyProtection="0"/>
    <xf numFmtId="43" fontId="1" fillId="0" borderId="0" applyFont="0" applyFill="0" applyBorder="0" applyAlignment="0" applyProtection="0"/>
    <xf numFmtId="0" fontId="73" fillId="0" borderId="27" applyNumberFormat="0" applyFill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0" fontId="44" fillId="0" borderId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2" fillId="0" borderId="0">
      <alignment vertical="top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7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7" fillId="0" borderId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172" fontId="44" fillId="0" borderId="0" applyFill="0" applyBorder="0" applyAlignment="0" applyProtection="0"/>
    <xf numFmtId="43" fontId="1" fillId="0" borderId="0" applyFont="0" applyFill="0" applyBorder="0" applyAlignment="0" applyProtection="0"/>
    <xf numFmtId="172" fontId="44" fillId="0" borderId="0" applyFill="0" applyBorder="0" applyAlignment="0" applyProtection="0"/>
    <xf numFmtId="43" fontId="1" fillId="0" borderId="0" applyFont="0" applyFill="0" applyBorder="0" applyAlignment="0" applyProtection="0"/>
    <xf numFmtId="172" fontId="44" fillId="0" borderId="0" applyFill="0" applyBorder="0" applyAlignment="0" applyProtection="0"/>
    <xf numFmtId="43" fontId="1" fillId="0" borderId="0" applyFont="0" applyFill="0" applyBorder="0" applyAlignment="0" applyProtection="0"/>
    <xf numFmtId="172" fontId="44" fillId="0" borderId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5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5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0" fontId="12" fillId="0" borderId="0">
      <alignment vertical="top"/>
    </xf>
    <xf numFmtId="43" fontId="44" fillId="0" borderId="0" applyFont="0" applyFill="0" applyBorder="0" applyAlignment="0" applyProtection="0"/>
    <xf numFmtId="0" fontId="12" fillId="0" borderId="0">
      <alignment vertical="top"/>
    </xf>
    <xf numFmtId="43" fontId="44" fillId="0" borderId="0" applyFont="0" applyFill="0" applyBorder="0" applyAlignment="0" applyProtection="0"/>
    <xf numFmtId="0" fontId="12" fillId="0" borderId="0">
      <alignment vertical="top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35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2" fillId="0" borderId="0">
      <alignment vertical="top"/>
    </xf>
    <xf numFmtId="43" fontId="1" fillId="0" borderId="0" applyFont="0" applyFill="0" applyBorder="0" applyAlignment="0" applyProtection="0"/>
    <xf numFmtId="0" fontId="64" fillId="0" borderId="32" applyNumberFormat="0" applyFill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55" borderId="18" applyNumberFormat="0" applyFont="0" applyAlignment="0" applyProtection="0"/>
    <xf numFmtId="43" fontId="1" fillId="0" borderId="0" applyFont="0" applyFill="0" applyBorder="0" applyAlignment="0" applyProtection="0"/>
    <xf numFmtId="0" fontId="1" fillId="55" borderId="18" applyNumberFormat="0" applyFont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84" fillId="0" borderId="0" applyNumberFormat="0" applyFill="0" applyBorder="0" applyAlignment="0" applyProtection="0">
      <alignment vertical="top"/>
      <protection locked="0"/>
    </xf>
    <xf numFmtId="0" fontId="1" fillId="0" borderId="0"/>
    <xf numFmtId="43" fontId="1" fillId="0" borderId="0" applyFont="0" applyFill="0" applyBorder="0" applyAlignment="0" applyProtection="0"/>
    <xf numFmtId="0" fontId="106" fillId="0" borderId="0" applyNumberFormat="0" applyFill="0" applyBorder="0" applyAlignment="0" applyProtection="0">
      <alignment vertical="top"/>
      <protection locked="0"/>
    </xf>
    <xf numFmtId="0" fontId="35" fillId="0" borderId="0">
      <alignment vertical="top"/>
    </xf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2" fillId="0" borderId="0">
      <alignment vertical="top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2" fillId="0" borderId="0">
      <alignment vertical="top"/>
    </xf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2" fillId="0" borderId="0">
      <alignment vertical="top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2" fillId="0" borderId="0">
      <alignment vertical="top"/>
    </xf>
    <xf numFmtId="43" fontId="1" fillId="0" borderId="0" applyFont="0" applyFill="0" applyBorder="0" applyAlignment="0" applyProtection="0"/>
    <xf numFmtId="0" fontId="12" fillId="0" borderId="0">
      <alignment vertical="top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2" fillId="0" borderId="0">
      <alignment vertical="top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43" fontId="35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0" fontId="12" fillId="0" borderId="0">
      <alignment vertical="top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49" fillId="34" borderId="22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64" fillId="0" borderId="32" applyNumberFormat="0" applyFill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7" fillId="21" borderId="28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7" fillId="21" borderId="28" applyNumberFormat="0" applyFon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29" fillId="0" borderId="0" applyNumberFormat="0" applyFill="0" applyBorder="0" applyAlignment="0" applyProtection="0"/>
    <xf numFmtId="172" fontId="44" fillId="0" borderId="0" applyFill="0" applyBorder="0" applyAlignment="0" applyProtection="0"/>
    <xf numFmtId="0" fontId="29" fillId="0" borderId="0" applyNumberFormat="0" applyFill="0" applyBorder="0" applyAlignment="0" applyProtection="0"/>
    <xf numFmtId="43" fontId="44" fillId="0" borderId="0" applyFon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12" fillId="0" borderId="13" applyNumberFormat="0" applyFill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1" fillId="0" borderId="0"/>
    <xf numFmtId="43" fontId="65" fillId="0" borderId="0" applyFont="0" applyFill="0" applyBorder="0" applyAlignment="0" applyProtection="0"/>
    <xf numFmtId="43" fontId="6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5" fillId="0" borderId="0" applyFont="0" applyFill="0" applyBorder="0" applyAlignment="0" applyProtection="0"/>
    <xf numFmtId="43" fontId="65" fillId="0" borderId="0" applyFont="0" applyFill="0" applyBorder="0" applyAlignment="0" applyProtection="0"/>
    <xf numFmtId="43" fontId="65" fillId="0" borderId="0" applyFont="0" applyFill="0" applyBorder="0" applyAlignment="0" applyProtection="0"/>
    <xf numFmtId="43" fontId="44" fillId="0" borderId="0" applyFont="0" applyFill="0" applyBorder="0" applyAlignment="0" applyProtection="0"/>
    <xf numFmtId="172" fontId="44" fillId="0" borderId="0" applyFill="0" applyBorder="0" applyAlignment="0" applyProtection="0"/>
    <xf numFmtId="172" fontId="44" fillId="0" borderId="0" applyFill="0" applyBorder="0" applyAlignment="0" applyProtection="0"/>
    <xf numFmtId="0" fontId="1" fillId="0" borderId="0"/>
    <xf numFmtId="0" fontId="1" fillId="0" borderId="0"/>
    <xf numFmtId="43" fontId="35" fillId="0" borderId="0" applyFont="0" applyFill="0" applyBorder="0" applyAlignment="0" applyProtection="0"/>
    <xf numFmtId="0" fontId="1" fillId="0" borderId="0"/>
    <xf numFmtId="43" fontId="35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199" fontId="125" fillId="0" borderId="1" applyFont="0" applyFill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0" borderId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1" fillId="0" borderId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65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43" fontId="65" fillId="0" borderId="0" applyFont="0" applyFill="0" applyBorder="0" applyAlignment="0" applyProtection="0"/>
    <xf numFmtId="43" fontId="65" fillId="0" borderId="0" applyFont="0" applyFill="0" applyBorder="0" applyAlignment="0" applyProtection="0"/>
    <xf numFmtId="43" fontId="65" fillId="0" borderId="0" applyFont="0" applyFill="0" applyBorder="0" applyAlignment="0" applyProtection="0"/>
    <xf numFmtId="43" fontId="65" fillId="0" borderId="0" applyFont="0" applyFill="0" applyBorder="0" applyAlignment="0" applyProtection="0"/>
    <xf numFmtId="0" fontId="1" fillId="0" borderId="0"/>
    <xf numFmtId="43" fontId="65" fillId="0" borderId="0" applyFont="0" applyFill="0" applyBorder="0" applyAlignment="0" applyProtection="0"/>
    <xf numFmtId="0" fontId="1" fillId="0" borderId="0"/>
    <xf numFmtId="43" fontId="65" fillId="0" borderId="0" applyFont="0" applyFill="0" applyBorder="0" applyAlignment="0" applyProtection="0"/>
    <xf numFmtId="0" fontId="89" fillId="92" borderId="20"/>
    <xf numFmtId="42" fontId="6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198" fontId="44" fillId="0" borderId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179" fontId="7" fillId="0" borderId="0" applyFill="0" applyBorder="0" applyAlignment="0" applyProtection="0"/>
    <xf numFmtId="179" fontId="7" fillId="0" borderId="0" applyFill="0" applyBorder="0" applyAlignment="0" applyProtection="0"/>
    <xf numFmtId="44" fontId="7" fillId="0" borderId="0" applyFont="0" applyFill="0" applyBorder="0" applyAlignment="0" applyProtection="0"/>
    <xf numFmtId="179" fontId="7" fillId="0" borderId="0" applyFill="0" applyBorder="0" applyAlignment="0" applyProtection="0"/>
    <xf numFmtId="44" fontId="7" fillId="0" borderId="0" applyFont="0" applyFill="0" applyBorder="0" applyAlignment="0" applyProtection="0"/>
    <xf numFmtId="179" fontId="7" fillId="0" borderId="0" applyFill="0" applyBorder="0" applyAlignment="0" applyProtection="0"/>
    <xf numFmtId="179" fontId="7" fillId="0" borderId="0" applyFill="0" applyBorder="0" applyAlignment="0" applyProtection="0"/>
    <xf numFmtId="196" fontId="7" fillId="0" borderId="0" applyFont="0" applyFill="0" applyBorder="0" applyAlignment="0" applyProtection="0"/>
    <xf numFmtId="179" fontId="7" fillId="0" borderId="0" applyFill="0" applyBorder="0" applyAlignment="0" applyProtection="0"/>
    <xf numFmtId="179" fontId="7" fillId="0" borderId="0" applyFill="0" applyBorder="0" applyAlignment="0" applyProtection="0"/>
    <xf numFmtId="179" fontId="7" fillId="0" borderId="0" applyFill="0" applyBorder="0" applyAlignment="0" applyProtection="0"/>
    <xf numFmtId="165" fontId="12" fillId="0" borderId="0" applyFont="0" applyFill="0" applyBorder="0" applyAlignment="0" applyProtection="0">
      <alignment vertical="top"/>
    </xf>
    <xf numFmtId="44" fontId="7" fillId="0" borderId="0" applyFont="0" applyFill="0" applyBorder="0" applyAlignment="0" applyProtection="0"/>
    <xf numFmtId="42" fontId="65" fillId="0" borderId="0" applyFont="0" applyFill="0" applyBorder="0" applyAlignment="0" applyProtection="0"/>
    <xf numFmtId="42" fontId="65" fillId="0" borderId="0" applyFont="0" applyFill="0" applyBorder="0" applyAlignment="0" applyProtection="0"/>
    <xf numFmtId="42" fontId="67" fillId="0" borderId="0" applyFont="0" applyFill="0" applyBorder="0" applyAlignment="0" applyProtection="0"/>
    <xf numFmtId="42" fontId="65" fillId="0" borderId="0" applyFont="0" applyFill="0" applyBorder="0" applyAlignment="0" applyProtection="0"/>
    <xf numFmtId="0" fontId="35" fillId="0" borderId="0"/>
    <xf numFmtId="0" fontId="69" fillId="0" borderId="0"/>
    <xf numFmtId="0" fontId="69" fillId="0" borderId="20"/>
    <xf numFmtId="0" fontId="69" fillId="0" borderId="20"/>
    <xf numFmtId="0" fontId="69" fillId="0" borderId="20"/>
    <xf numFmtId="0" fontId="1" fillId="0" borderId="0"/>
    <xf numFmtId="0" fontId="69" fillId="0" borderId="20"/>
    <xf numFmtId="0" fontId="1" fillId="0" borderId="0"/>
    <xf numFmtId="0" fontId="1" fillId="0" borderId="0"/>
    <xf numFmtId="0" fontId="69" fillId="0" borderId="20"/>
    <xf numFmtId="0" fontId="1" fillId="0" borderId="0"/>
    <xf numFmtId="0" fontId="69" fillId="0" borderId="20"/>
    <xf numFmtId="203" fontId="7" fillId="0" borderId="0">
      <protection locked="0"/>
    </xf>
    <xf numFmtId="181" fontId="7" fillId="0" borderId="0" applyFont="0" applyFill="0" applyBorder="0" applyProtection="0"/>
    <xf numFmtId="0" fontId="1" fillId="0" borderId="0"/>
    <xf numFmtId="205" fontId="7" fillId="0" borderId="0">
      <protection locked="0"/>
    </xf>
    <xf numFmtId="195" fontId="7" fillId="0" borderId="0" applyProtection="0">
      <alignment horizontal="left" vertical="center"/>
    </xf>
    <xf numFmtId="0" fontId="42" fillId="20" borderId="0"/>
    <xf numFmtId="0" fontId="42" fillId="20" borderId="2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174" fontId="44" fillId="0" borderId="0"/>
    <xf numFmtId="0" fontId="1" fillId="0" borderId="0"/>
    <xf numFmtId="0" fontId="1" fillId="0" borderId="0"/>
    <xf numFmtId="0" fontId="1" fillId="0" borderId="0"/>
    <xf numFmtId="172" fontId="4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8" fillId="0" borderId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" fillId="0" borderId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1" fillId="0" borderId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124" fillId="0" borderId="0"/>
    <xf numFmtId="0" fontId="59" fillId="0" borderId="0" applyNumberFormat="0" applyFill="0" applyBorder="0" applyAlignment="0" applyProtection="0"/>
    <xf numFmtId="0" fontId="124" fillId="0" borderId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124" fillId="0" borderId="0"/>
    <xf numFmtId="0" fontId="59" fillId="0" borderId="0" applyNumberFormat="0" applyFill="0" applyBorder="0" applyAlignment="0" applyProtection="0"/>
    <xf numFmtId="0" fontId="124" fillId="0" borderId="0"/>
    <xf numFmtId="0" fontId="59" fillId="0" borderId="0" applyNumberFormat="0" applyFill="0" applyBorder="0" applyAlignment="0" applyProtection="0"/>
    <xf numFmtId="0" fontId="124" fillId="0" borderId="0"/>
    <xf numFmtId="0" fontId="29" fillId="0" borderId="0" applyNumberFormat="0" applyFill="0" applyBorder="0" applyAlignment="0" applyProtection="0"/>
    <xf numFmtId="191" fontId="7" fillId="0" borderId="0">
      <protection locked="0"/>
    </xf>
    <xf numFmtId="0" fontId="126" fillId="20" borderId="45"/>
    <xf numFmtId="0" fontId="126" fillId="20" borderId="20"/>
    <xf numFmtId="0" fontId="126" fillId="15" borderId="20"/>
    <xf numFmtId="0" fontId="63" fillId="39" borderId="0" applyNumberFormat="0" applyBorder="0" applyAlignment="0" applyProtection="0"/>
    <xf numFmtId="0" fontId="63" fillId="40" borderId="0" applyNumberFormat="0" applyBorder="0" applyAlignment="0" applyProtection="0"/>
    <xf numFmtId="0" fontId="1" fillId="0" borderId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23" fillId="32" borderId="0" applyNumberFormat="0" applyBorder="0" applyAlignment="0" applyProtection="0"/>
    <xf numFmtId="0" fontId="1" fillId="0" borderId="0"/>
    <xf numFmtId="0" fontId="63" fillId="40" borderId="0" applyNumberFormat="0" applyBorder="0" applyAlignment="0" applyProtection="0"/>
    <xf numFmtId="0" fontId="1" fillId="55" borderId="18" applyNumberFormat="0" applyFont="0" applyAlignment="0" applyProtection="0"/>
    <xf numFmtId="0" fontId="63" fillId="40" borderId="0" applyNumberFormat="0" applyBorder="0" applyAlignment="0" applyProtection="0"/>
    <xf numFmtId="0" fontId="63" fillId="40" borderId="0" applyNumberFormat="0" applyBorder="0" applyAlignment="0" applyProtection="0"/>
    <xf numFmtId="0" fontId="23" fillId="32" borderId="0" applyNumberFormat="0" applyBorder="0" applyAlignment="0" applyProtection="0"/>
    <xf numFmtId="0" fontId="63" fillId="40" borderId="0" applyNumberFormat="0" applyBorder="0" applyAlignment="0" applyProtection="0"/>
    <xf numFmtId="0" fontId="1" fillId="55" borderId="18" applyNumberFormat="0" applyFont="0" applyAlignment="0" applyProtection="0"/>
    <xf numFmtId="0" fontId="127" fillId="39" borderId="0"/>
    <xf numFmtId="0" fontId="1" fillId="0" borderId="0"/>
    <xf numFmtId="0" fontId="127" fillId="39" borderId="0"/>
    <xf numFmtId="0" fontId="44" fillId="89" borderId="0" applyNumberFormat="0" applyBorder="0" applyAlignment="0" applyProtection="0"/>
    <xf numFmtId="0" fontId="1" fillId="0" borderId="0"/>
    <xf numFmtId="0" fontId="127" fillId="39" borderId="0"/>
    <xf numFmtId="0" fontId="127" fillId="39" borderId="0"/>
    <xf numFmtId="0" fontId="1" fillId="0" borderId="0"/>
    <xf numFmtId="0" fontId="1" fillId="0" borderId="0"/>
    <xf numFmtId="0" fontId="44" fillId="89" borderId="0" applyNumberFormat="0" applyBorder="0" applyAlignment="0" applyProtection="0"/>
    <xf numFmtId="0" fontId="1" fillId="0" borderId="0"/>
    <xf numFmtId="0" fontId="127" fillId="39" borderId="0"/>
    <xf numFmtId="0" fontId="1" fillId="0" borderId="0"/>
    <xf numFmtId="0" fontId="44" fillId="89" borderId="0" applyNumberFormat="0" applyBorder="0" applyAlignment="0" applyProtection="0"/>
    <xf numFmtId="0" fontId="1" fillId="0" borderId="0"/>
    <xf numFmtId="0" fontId="127" fillId="39" borderId="0"/>
    <xf numFmtId="0" fontId="1" fillId="0" borderId="0"/>
    <xf numFmtId="0" fontId="23" fillId="32" borderId="0" applyNumberFormat="0" applyBorder="0" applyAlignment="0" applyProtection="0"/>
    <xf numFmtId="0" fontId="32" fillId="0" borderId="44" applyNumberFormat="0" applyAlignment="0" applyProtection="0">
      <alignment horizontal="left" vertical="center"/>
    </xf>
    <xf numFmtId="0" fontId="32" fillId="0" borderId="11">
      <alignment horizontal="left" vertical="center"/>
    </xf>
    <xf numFmtId="0" fontId="1" fillId="0" borderId="0"/>
    <xf numFmtId="0" fontId="71" fillId="0" borderId="33" applyNumberFormat="0" applyFill="0" applyAlignment="0" applyProtection="0"/>
    <xf numFmtId="0" fontId="1" fillId="0" borderId="0"/>
    <xf numFmtId="0" fontId="20" fillId="0" borderId="12" applyNumberFormat="0" applyFill="0" applyAlignment="0" applyProtection="0"/>
    <xf numFmtId="0" fontId="20" fillId="0" borderId="12" applyNumberFormat="0" applyFill="0" applyAlignment="0" applyProtection="0"/>
    <xf numFmtId="0" fontId="111" fillId="0" borderId="37" applyNumberFormat="0" applyFill="0" applyAlignment="0" applyProtection="0"/>
    <xf numFmtId="0" fontId="1" fillId="0" borderId="0"/>
    <xf numFmtId="0" fontId="60" fillId="0" borderId="30" applyNumberFormat="0" applyFill="0" applyAlignment="0" applyProtection="0"/>
    <xf numFmtId="0" fontId="1" fillId="55" borderId="18" applyNumberFormat="0" applyFont="0" applyAlignment="0" applyProtection="0"/>
    <xf numFmtId="0" fontId="1" fillId="0" borderId="0"/>
    <xf numFmtId="0" fontId="60" fillId="0" borderId="30" applyNumberFormat="0" applyFill="0" applyAlignment="0" applyProtection="0"/>
    <xf numFmtId="0" fontId="60" fillId="0" borderId="30" applyNumberFormat="0" applyFill="0" applyAlignment="0" applyProtection="0"/>
    <xf numFmtId="0" fontId="20" fillId="0" borderId="12" applyNumberFormat="0" applyFill="0" applyAlignment="0" applyProtection="0"/>
    <xf numFmtId="0" fontId="20" fillId="0" borderId="12" applyNumberFormat="0" applyFill="0" applyAlignment="0" applyProtection="0"/>
    <xf numFmtId="0" fontId="20" fillId="0" borderId="12" applyNumberFormat="0" applyFill="0" applyAlignment="0" applyProtection="0"/>
    <xf numFmtId="0" fontId="20" fillId="0" borderId="12" applyNumberFormat="0" applyFill="0" applyAlignment="0" applyProtection="0"/>
    <xf numFmtId="0" fontId="20" fillId="0" borderId="12" applyNumberFormat="0" applyFill="0" applyAlignment="0" applyProtection="0"/>
    <xf numFmtId="0" fontId="20" fillId="0" borderId="12" applyNumberFormat="0" applyFill="0" applyAlignment="0" applyProtection="0"/>
    <xf numFmtId="0" fontId="20" fillId="0" borderId="12" applyNumberFormat="0" applyFill="0" applyAlignment="0" applyProtection="0"/>
    <xf numFmtId="0" fontId="20" fillId="0" borderId="12" applyNumberFormat="0" applyFill="0" applyAlignment="0" applyProtection="0"/>
    <xf numFmtId="0" fontId="20" fillId="0" borderId="12" applyNumberFormat="0" applyFill="0" applyAlignment="0" applyProtection="0"/>
    <xf numFmtId="0" fontId="20" fillId="0" borderId="12" applyNumberFormat="0" applyFill="0" applyAlignment="0" applyProtection="0"/>
    <xf numFmtId="0" fontId="20" fillId="0" borderId="12" applyNumberFormat="0" applyFill="0" applyAlignment="0" applyProtection="0"/>
    <xf numFmtId="0" fontId="20" fillId="0" borderId="12" applyNumberFormat="0" applyFill="0" applyAlignment="0" applyProtection="0"/>
    <xf numFmtId="0" fontId="20" fillId="0" borderId="12" applyNumberFormat="0" applyFill="0" applyAlignment="0" applyProtection="0"/>
    <xf numFmtId="0" fontId="20" fillId="0" borderId="12" applyNumberFormat="0" applyFill="0" applyAlignment="0" applyProtection="0"/>
    <xf numFmtId="0" fontId="20" fillId="0" borderId="12" applyNumberFormat="0" applyFill="0" applyAlignment="0" applyProtection="0"/>
    <xf numFmtId="0" fontId="60" fillId="0" borderId="30" applyNumberFormat="0" applyFill="0" applyAlignment="0" applyProtection="0"/>
    <xf numFmtId="0" fontId="60" fillId="0" borderId="30" applyNumberFormat="0" applyFill="0" applyAlignment="0" applyProtection="0"/>
    <xf numFmtId="0" fontId="71" fillId="0" borderId="33" applyNumberFormat="0" applyFill="0" applyAlignment="0" applyProtection="0"/>
    <xf numFmtId="0" fontId="60" fillId="0" borderId="30" applyNumberFormat="0" applyFill="0" applyAlignment="0" applyProtection="0"/>
    <xf numFmtId="0" fontId="111" fillId="0" borderId="37" applyNumberFormat="0" applyFill="0" applyAlignment="0" applyProtection="0"/>
    <xf numFmtId="0" fontId="1" fillId="0" borderId="0"/>
    <xf numFmtId="0" fontId="60" fillId="0" borderId="30" applyNumberFormat="0" applyFill="0" applyAlignment="0" applyProtection="0"/>
    <xf numFmtId="0" fontId="35" fillId="0" borderId="0">
      <alignment vertical="top"/>
    </xf>
    <xf numFmtId="0" fontId="60" fillId="0" borderId="30" applyNumberFormat="0" applyFill="0" applyAlignment="0" applyProtection="0"/>
    <xf numFmtId="0" fontId="66" fillId="0" borderId="30"/>
    <xf numFmtId="0" fontId="66" fillId="0" borderId="30"/>
    <xf numFmtId="0" fontId="12" fillId="0" borderId="0">
      <alignment vertical="top"/>
    </xf>
    <xf numFmtId="0" fontId="60" fillId="0" borderId="30" applyNumberFormat="0" applyFill="0" applyAlignment="0" applyProtection="0"/>
    <xf numFmtId="0" fontId="20" fillId="0" borderId="12" applyNumberFormat="0" applyFill="0" applyAlignment="0" applyProtection="0"/>
    <xf numFmtId="0" fontId="20" fillId="0" borderId="12" applyNumberFormat="0" applyFill="0" applyAlignment="0" applyProtection="0"/>
    <xf numFmtId="0" fontId="71" fillId="0" borderId="37" applyNumberFormat="0" applyFill="0" applyAlignment="0" applyProtection="0"/>
    <xf numFmtId="0" fontId="71" fillId="0" borderId="37" applyNumberFormat="0" applyFill="0" applyAlignment="0" applyProtection="0"/>
    <xf numFmtId="0" fontId="71" fillId="0" borderId="37" applyNumberFormat="0" applyFill="0" applyAlignment="0" applyProtection="0"/>
    <xf numFmtId="0" fontId="71" fillId="0" borderId="37" applyNumberFormat="0" applyFill="0" applyAlignment="0" applyProtection="0"/>
    <xf numFmtId="0" fontId="71" fillId="0" borderId="33" applyNumberFormat="0" applyFill="0" applyAlignment="0" applyProtection="0"/>
    <xf numFmtId="0" fontId="73" fillId="0" borderId="27" applyNumberFormat="0" applyFill="0" applyAlignment="0" applyProtection="0"/>
    <xf numFmtId="0" fontId="21" fillId="0" borderId="13" applyNumberFormat="0" applyFill="0" applyAlignment="0" applyProtection="0"/>
    <xf numFmtId="0" fontId="21" fillId="0" borderId="13" applyNumberFormat="0" applyFill="0" applyAlignment="0" applyProtection="0"/>
    <xf numFmtId="0" fontId="56" fillId="0" borderId="27" applyNumberFormat="0" applyFill="0" applyAlignment="0" applyProtection="0"/>
    <xf numFmtId="0" fontId="56" fillId="0" borderId="27" applyNumberFormat="0" applyFill="0" applyAlignment="0" applyProtection="0"/>
    <xf numFmtId="0" fontId="64" fillId="0" borderId="32" applyNumberFormat="0" applyFill="0" applyAlignment="0" applyProtection="0"/>
    <xf numFmtId="0" fontId="21" fillId="0" borderId="13" applyNumberFormat="0" applyFill="0" applyAlignment="0" applyProtection="0"/>
    <xf numFmtId="0" fontId="21" fillId="0" borderId="13" applyNumberFormat="0" applyFill="0" applyAlignment="0" applyProtection="0"/>
    <xf numFmtId="0" fontId="21" fillId="0" borderId="13" applyNumberFormat="0" applyFill="0" applyAlignment="0" applyProtection="0"/>
    <xf numFmtId="0" fontId="21" fillId="0" borderId="13" applyNumberFormat="0" applyFill="0" applyAlignment="0" applyProtection="0"/>
    <xf numFmtId="0" fontId="21" fillId="0" borderId="13" applyNumberFormat="0" applyFill="0" applyAlignment="0" applyProtection="0"/>
    <xf numFmtId="0" fontId="21" fillId="0" borderId="13" applyNumberFormat="0" applyFill="0" applyAlignment="0" applyProtection="0"/>
    <xf numFmtId="0" fontId="21" fillId="0" borderId="13" applyNumberFormat="0" applyFill="0" applyAlignment="0" applyProtection="0"/>
    <xf numFmtId="0" fontId="21" fillId="0" borderId="13" applyNumberFormat="0" applyFill="0" applyAlignment="0" applyProtection="0"/>
    <xf numFmtId="0" fontId="56" fillId="0" borderId="27" applyNumberFormat="0" applyFill="0" applyAlignment="0" applyProtection="0"/>
    <xf numFmtId="0" fontId="56" fillId="0" borderId="27" applyNumberFormat="0" applyFill="0" applyAlignment="0" applyProtection="0"/>
    <xf numFmtId="0" fontId="72" fillId="0" borderId="27"/>
    <xf numFmtId="0" fontId="12" fillId="0" borderId="0">
      <alignment vertical="top"/>
    </xf>
    <xf numFmtId="0" fontId="72" fillId="0" borderId="27"/>
    <xf numFmtId="0" fontId="12" fillId="0" borderId="0">
      <alignment vertical="top"/>
    </xf>
    <xf numFmtId="0" fontId="56" fillId="0" borderId="27" applyNumberFormat="0" applyFill="0" applyAlignment="0" applyProtection="0"/>
    <xf numFmtId="0" fontId="21" fillId="0" borderId="13" applyNumberFormat="0" applyFill="0" applyAlignment="0" applyProtection="0"/>
    <xf numFmtId="0" fontId="21" fillId="0" borderId="13" applyNumberFormat="0" applyFill="0" applyAlignment="0" applyProtection="0"/>
    <xf numFmtId="0" fontId="21" fillId="0" borderId="13" applyNumberFormat="0" applyFill="0" applyAlignment="0" applyProtection="0"/>
    <xf numFmtId="0" fontId="73" fillId="0" borderId="35" applyNumberFormat="0" applyFill="0" applyAlignment="0" applyProtection="0"/>
    <xf numFmtId="0" fontId="73" fillId="0" borderId="35" applyNumberFormat="0" applyFill="0" applyAlignment="0" applyProtection="0"/>
    <xf numFmtId="0" fontId="73" fillId="0" borderId="35" applyNumberFormat="0" applyFill="0" applyAlignment="0" applyProtection="0"/>
    <xf numFmtId="0" fontId="73" fillId="0" borderId="27" applyNumberFormat="0" applyFill="0" applyAlignment="0" applyProtection="0"/>
    <xf numFmtId="0" fontId="55" fillId="0" borderId="39" applyNumberFormat="0" applyFill="0" applyAlignment="0" applyProtection="0"/>
    <xf numFmtId="0" fontId="48" fillId="0" borderId="23" applyNumberFormat="0" applyFill="0" applyAlignment="0" applyProtection="0"/>
    <xf numFmtId="0" fontId="22" fillId="0" borderId="29" applyNumberFormat="0" applyFill="0" applyAlignment="0" applyProtection="0"/>
    <xf numFmtId="9" fontId="1" fillId="0" borderId="0" applyFont="0" applyFill="0" applyBorder="0" applyAlignment="0" applyProtection="0"/>
    <xf numFmtId="0" fontId="107" fillId="0" borderId="43" applyNumberFormat="0" applyFill="0" applyAlignment="0" applyProtection="0"/>
    <xf numFmtId="0" fontId="1" fillId="0" borderId="0"/>
    <xf numFmtId="0" fontId="86" fillId="0" borderId="43" applyNumberFormat="0" applyFill="0" applyAlignment="0" applyProtection="0"/>
    <xf numFmtId="0" fontId="107" fillId="0" borderId="43" applyNumberFormat="0" applyFill="0" applyAlignment="0" applyProtection="0"/>
    <xf numFmtId="0" fontId="1" fillId="0" borderId="0"/>
    <xf numFmtId="0" fontId="1" fillId="0" borderId="0"/>
    <xf numFmtId="0" fontId="48" fillId="0" borderId="23" applyNumberFormat="0" applyFill="0" applyAlignment="0" applyProtection="0"/>
    <xf numFmtId="0" fontId="48" fillId="0" borderId="23" applyNumberFormat="0" applyFill="0" applyAlignment="0" applyProtection="0"/>
    <xf numFmtId="0" fontId="48" fillId="0" borderId="23" applyNumberFormat="0" applyFill="0" applyAlignment="0" applyProtection="0"/>
    <xf numFmtId="0" fontId="48" fillId="0" borderId="23" applyNumberFormat="0" applyFill="0" applyAlignment="0" applyProtection="0"/>
    <xf numFmtId="0" fontId="22" fillId="0" borderId="29" applyNumberFormat="0" applyFill="0" applyAlignment="0" applyProtection="0"/>
    <xf numFmtId="0" fontId="22" fillId="0" borderId="29" applyNumberFormat="0" applyFill="0" applyAlignment="0" applyProtection="0"/>
    <xf numFmtId="0" fontId="64" fillId="0" borderId="32" applyNumberFormat="0" applyFill="0" applyAlignment="0" applyProtection="0"/>
    <xf numFmtId="0" fontId="22" fillId="0" borderId="29" applyNumberFormat="0" applyFill="0" applyAlignment="0" applyProtection="0"/>
    <xf numFmtId="0" fontId="22" fillId="0" borderId="29" applyNumberFormat="0" applyFill="0" applyAlignment="0" applyProtection="0"/>
    <xf numFmtId="0" fontId="22" fillId="0" borderId="29" applyNumberFormat="0" applyFill="0" applyAlignment="0" applyProtection="0"/>
    <xf numFmtId="0" fontId="22" fillId="0" borderId="29" applyNumberFormat="0" applyFill="0" applyAlignment="0" applyProtection="0"/>
    <xf numFmtId="0" fontId="22" fillId="0" borderId="29" applyNumberFormat="0" applyFill="0" applyAlignment="0" applyProtection="0"/>
    <xf numFmtId="0" fontId="22" fillId="0" borderId="29" applyNumberFormat="0" applyFill="0" applyAlignment="0" applyProtection="0"/>
    <xf numFmtId="0" fontId="22" fillId="0" borderId="29" applyNumberFormat="0" applyFill="0" applyAlignment="0" applyProtection="0"/>
    <xf numFmtId="0" fontId="22" fillId="0" borderId="29" applyNumberFormat="0" applyFill="0" applyAlignment="0" applyProtection="0"/>
    <xf numFmtId="0" fontId="1" fillId="0" borderId="0"/>
    <xf numFmtId="0" fontId="22" fillId="0" borderId="29" applyNumberFormat="0" applyFill="0" applyAlignment="0" applyProtection="0"/>
    <xf numFmtId="0" fontId="1" fillId="0" borderId="0"/>
    <xf numFmtId="0" fontId="22" fillId="0" borderId="29" applyNumberFormat="0" applyFill="0" applyAlignment="0" applyProtection="0"/>
    <xf numFmtId="0" fontId="48" fillId="0" borderId="23" applyNumberFormat="0" applyFill="0" applyAlignment="0" applyProtection="0"/>
    <xf numFmtId="0" fontId="48" fillId="0" borderId="23" applyNumberFormat="0" applyFill="0" applyAlignment="0" applyProtection="0"/>
    <xf numFmtId="0" fontId="55" fillId="0" borderId="41" applyNumberFormat="0" applyFill="0" applyAlignment="0" applyProtection="0"/>
    <xf numFmtId="0" fontId="48" fillId="0" borderId="23" applyNumberFormat="0" applyFill="0" applyAlignment="0" applyProtection="0"/>
    <xf numFmtId="0" fontId="107" fillId="0" borderId="43" applyNumberFormat="0" applyFill="0" applyAlignment="0" applyProtection="0"/>
    <xf numFmtId="0" fontId="48" fillId="0" borderId="23" applyNumberFormat="0" applyFill="0" applyAlignment="0" applyProtection="0"/>
    <xf numFmtId="0" fontId="1" fillId="0" borderId="0"/>
    <xf numFmtId="0" fontId="78" fillId="0" borderId="42"/>
    <xf numFmtId="0" fontId="48" fillId="0" borderId="23" applyNumberFormat="0" applyFill="0" applyAlignment="0" applyProtection="0"/>
    <xf numFmtId="0" fontId="1" fillId="0" borderId="0"/>
    <xf numFmtId="0" fontId="78" fillId="0" borderId="42"/>
    <xf numFmtId="0" fontId="48" fillId="0" borderId="23" applyNumberFormat="0" applyFill="0" applyAlignment="0" applyProtection="0"/>
    <xf numFmtId="0" fontId="78" fillId="0" borderId="42"/>
    <xf numFmtId="0" fontId="48" fillId="0" borderId="23" applyNumberFormat="0" applyFill="0" applyAlignment="0" applyProtection="0"/>
    <xf numFmtId="0" fontId="78" fillId="0" borderId="42"/>
    <xf numFmtId="0" fontId="48" fillId="0" borderId="23" applyNumberFormat="0" applyFill="0" applyAlignment="0" applyProtection="0"/>
    <xf numFmtId="0" fontId="48" fillId="0" borderId="23" applyNumberFormat="0" applyFill="0" applyAlignment="0" applyProtection="0"/>
    <xf numFmtId="0" fontId="12" fillId="0" borderId="0">
      <alignment vertical="top"/>
    </xf>
    <xf numFmtId="0" fontId="78" fillId="0" borderId="42"/>
    <xf numFmtId="0" fontId="78" fillId="0" borderId="42"/>
    <xf numFmtId="0" fontId="12" fillId="0" borderId="0">
      <alignment vertical="top"/>
    </xf>
    <xf numFmtId="0" fontId="48" fillId="0" borderId="23" applyNumberFormat="0" applyFill="0" applyAlignment="0" applyProtection="0"/>
    <xf numFmtId="0" fontId="22" fillId="0" borderId="29" applyNumberFormat="0" applyFill="0" applyAlignment="0" applyProtection="0"/>
    <xf numFmtId="0" fontId="22" fillId="0" borderId="29" applyNumberFormat="0" applyFill="0" applyAlignment="0" applyProtection="0"/>
    <xf numFmtId="0" fontId="22" fillId="0" borderId="29" applyNumberFormat="0" applyFill="0" applyAlignment="0" applyProtection="0"/>
    <xf numFmtId="0" fontId="55" fillId="0" borderId="39" applyNumberFormat="0" applyFill="0" applyAlignment="0" applyProtection="0"/>
    <xf numFmtId="0" fontId="55" fillId="0" borderId="41" applyNumberFormat="0" applyFill="0" applyAlignment="0" applyProtection="0"/>
    <xf numFmtId="0" fontId="55" fillId="0" borderId="0" applyNumberFormat="0" applyFill="0" applyBorder="0" applyAlignment="0" applyProtection="0"/>
    <xf numFmtId="0" fontId="1" fillId="0" borderId="0"/>
    <xf numFmtId="0" fontId="94" fillId="0" borderId="0"/>
    <xf numFmtId="0" fontId="22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" fillId="0" borderId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" fillId="0" borderId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" fillId="0" borderId="0"/>
    <xf numFmtId="0" fontId="1" fillId="0" borderId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" fillId="0" borderId="0"/>
    <xf numFmtId="0" fontId="1" fillId="0" borderId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51" fillId="28" borderId="26" applyNumberFormat="0" applyAlignment="0" applyProtection="0"/>
    <xf numFmtId="0" fontId="1" fillId="0" borderId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2" fillId="0" borderId="0">
      <alignment vertical="top"/>
    </xf>
    <xf numFmtId="0" fontId="48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" fillId="0" borderId="0"/>
    <xf numFmtId="0" fontId="22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" fillId="0" borderId="0"/>
    <xf numFmtId="0" fontId="78" fillId="0" borderId="0"/>
    <xf numFmtId="0" fontId="55" fillId="0" borderId="0" applyNumberFormat="0" applyFill="0" applyBorder="0" applyAlignment="0" applyProtection="0"/>
    <xf numFmtId="0" fontId="94" fillId="0" borderId="0"/>
    <xf numFmtId="0" fontId="55" fillId="0" borderId="0" applyNumberFormat="0" applyFill="0" applyBorder="0" applyAlignment="0" applyProtection="0"/>
    <xf numFmtId="0" fontId="1" fillId="0" borderId="0"/>
    <xf numFmtId="0" fontId="128" fillId="0" borderId="0" applyNumberFormat="0" applyFill="0" applyBorder="0" applyAlignment="0" applyProtection="0">
      <alignment vertical="top"/>
      <protection locked="0"/>
    </xf>
    <xf numFmtId="0" fontId="84" fillId="0" borderId="0" applyNumberFormat="0" applyFill="0" applyBorder="0" applyAlignment="0" applyProtection="0">
      <alignment vertical="top"/>
      <protection locked="0"/>
    </xf>
    <xf numFmtId="0" fontId="62" fillId="0" borderId="0" applyNumberFormat="0" applyFill="0" applyBorder="0" applyAlignment="0" applyProtection="0">
      <alignment vertical="top"/>
      <protection locked="0"/>
    </xf>
    <xf numFmtId="0" fontId="62" fillId="0" borderId="0" applyNumberFormat="0" applyFill="0" applyBorder="0" applyAlignment="0" applyProtection="0">
      <alignment vertical="top"/>
      <protection locked="0"/>
    </xf>
    <xf numFmtId="0" fontId="85" fillId="0" borderId="0" applyNumberFormat="0" applyFill="0" applyBorder="0" applyAlignment="0" applyProtection="0">
      <alignment vertical="top"/>
      <protection locked="0"/>
    </xf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51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0" borderId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0" borderId="0"/>
    <xf numFmtId="0" fontId="25" fillId="83" borderId="14" applyNumberFormat="0" applyAlignment="0" applyProtection="0"/>
    <xf numFmtId="0" fontId="129" fillId="37" borderId="14" applyNumberFormat="0" applyAlignment="0" applyProtection="0"/>
    <xf numFmtId="0" fontId="1" fillId="0" borderId="0"/>
    <xf numFmtId="0" fontId="49" fillId="51" borderId="22" applyNumberFormat="0" applyAlignment="0" applyProtection="0"/>
    <xf numFmtId="0" fontId="49" fillId="51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51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0" borderId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0" borderId="0"/>
    <xf numFmtId="0" fontId="49" fillId="34" borderId="22" applyNumberFormat="0" applyAlignment="0" applyProtection="0"/>
    <xf numFmtId="0" fontId="25" fillId="83" borderId="14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25" fillId="83" borderId="14" applyNumberFormat="0" applyAlignment="0" applyProtection="0"/>
    <xf numFmtId="0" fontId="25" fillId="83" borderId="14" applyNumberFormat="0" applyAlignment="0" applyProtection="0"/>
    <xf numFmtId="0" fontId="25" fillId="83" borderId="14" applyNumberFormat="0" applyAlignment="0" applyProtection="0"/>
    <xf numFmtId="0" fontId="1" fillId="0" borderId="0"/>
    <xf numFmtId="0" fontId="25" fillId="83" borderId="14" applyNumberFormat="0" applyAlignment="0" applyProtection="0"/>
    <xf numFmtId="0" fontId="25" fillId="83" borderId="14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25" fillId="83" borderId="14" applyNumberFormat="0" applyAlignment="0" applyProtection="0"/>
    <xf numFmtId="0" fontId="25" fillId="83" borderId="14" applyNumberFormat="0" applyAlignment="0" applyProtection="0"/>
    <xf numFmtId="0" fontId="25" fillId="83" borderId="14" applyNumberFormat="0" applyAlignment="0" applyProtection="0"/>
    <xf numFmtId="0" fontId="25" fillId="83" borderId="14" applyNumberFormat="0" applyAlignment="0" applyProtection="0"/>
    <xf numFmtId="0" fontId="1" fillId="0" borderId="0"/>
    <xf numFmtId="0" fontId="25" fillId="83" borderId="14" applyNumberFormat="0" applyAlignment="0" applyProtection="0"/>
    <xf numFmtId="0" fontId="25" fillId="83" borderId="14" applyNumberFormat="0" applyAlignment="0" applyProtection="0"/>
    <xf numFmtId="0" fontId="25" fillId="83" borderId="14" applyNumberFormat="0" applyAlignment="0" applyProtection="0"/>
    <xf numFmtId="0" fontId="25" fillId="83" borderId="14" applyNumberFormat="0" applyAlignment="0" applyProtection="0"/>
    <xf numFmtId="0" fontId="1" fillId="0" borderId="0"/>
    <xf numFmtId="0" fontId="25" fillId="83" borderId="14" applyNumberFormat="0" applyAlignment="0" applyProtection="0"/>
    <xf numFmtId="0" fontId="1" fillId="0" borderId="0"/>
    <xf numFmtId="0" fontId="25" fillId="83" borderId="14" applyNumberFormat="0" applyAlignment="0" applyProtection="0"/>
    <xf numFmtId="0" fontId="1" fillId="0" borderId="0"/>
    <xf numFmtId="0" fontId="25" fillId="83" borderId="14" applyNumberFormat="0" applyAlignment="0" applyProtection="0"/>
    <xf numFmtId="0" fontId="1" fillId="0" borderId="0"/>
    <xf numFmtId="0" fontId="25" fillId="83" borderId="14" applyNumberFormat="0" applyAlignment="0" applyProtection="0"/>
    <xf numFmtId="0" fontId="1" fillId="0" borderId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0" borderId="0"/>
    <xf numFmtId="0" fontId="1" fillId="0" borderId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0" borderId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0" borderId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0" borderId="0"/>
    <xf numFmtId="0" fontId="1" fillId="0" borderId="0"/>
    <xf numFmtId="0" fontId="1" fillId="0" borderId="0"/>
    <xf numFmtId="0" fontId="49" fillId="34" borderId="22" applyNumberFormat="0" applyAlignment="0" applyProtection="0"/>
    <xf numFmtId="0" fontId="1" fillId="0" borderId="0"/>
    <xf numFmtId="0" fontId="1" fillId="0" borderId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0" borderId="0"/>
    <xf numFmtId="0" fontId="1" fillId="0" borderId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0" borderId="0"/>
    <xf numFmtId="0" fontId="1" fillId="0" borderId="0"/>
    <xf numFmtId="0" fontId="49" fillId="34" borderId="22" applyNumberFormat="0" applyAlignment="0" applyProtection="0"/>
    <xf numFmtId="0" fontId="1" fillId="0" borderId="0"/>
    <xf numFmtId="0" fontId="1" fillId="0" borderId="0"/>
    <xf numFmtId="0" fontId="49" fillId="34" borderId="22" applyNumberFormat="0" applyAlignment="0" applyProtection="0"/>
    <xf numFmtId="0" fontId="1" fillId="0" borderId="0"/>
    <xf numFmtId="0" fontId="1" fillId="0" borderId="0"/>
    <xf numFmtId="0" fontId="49" fillId="34" borderId="22" applyNumberFormat="0" applyAlignment="0" applyProtection="0"/>
    <xf numFmtId="0" fontId="1" fillId="0" borderId="0"/>
    <xf numFmtId="0" fontId="1" fillId="0" borderId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0" borderId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0" borderId="0"/>
    <xf numFmtId="0" fontId="1" fillId="0" borderId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0" borderId="0"/>
    <xf numFmtId="0" fontId="1" fillId="0" borderId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0" borderId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0" borderId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0" borderId="0"/>
    <xf numFmtId="0" fontId="35" fillId="0" borderId="0">
      <alignment vertical="top"/>
    </xf>
    <xf numFmtId="0" fontId="95" fillId="95" borderId="0" applyNumberFormat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0" borderId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0" borderId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0" borderId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0" borderId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0" borderId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0" borderId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0" borderId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0" borderId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0" borderId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0" borderId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0" borderId="0"/>
    <xf numFmtId="0" fontId="1" fillId="0" borderId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0" borderId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0" borderId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0" borderId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0" borderId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9" fontId="1" fillId="0" borderId="0" applyFont="0" applyFill="0" applyBorder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0" borderId="0"/>
    <xf numFmtId="0" fontId="1" fillId="0" borderId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0" borderId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" fillId="0" borderId="0"/>
    <xf numFmtId="0" fontId="1" fillId="0" borderId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49" fillId="34" borderId="22" applyNumberFormat="0" applyAlignment="0" applyProtection="0"/>
    <xf numFmtId="0" fontId="105" fillId="15" borderId="20"/>
    <xf numFmtId="0" fontId="105" fillId="15" borderId="20"/>
    <xf numFmtId="0" fontId="105" fillId="15" borderId="20"/>
    <xf numFmtId="0" fontId="105" fillId="15" borderId="20"/>
    <xf numFmtId="0" fontId="105" fillId="15" borderId="20"/>
    <xf numFmtId="0" fontId="105" fillId="15" borderId="20"/>
    <xf numFmtId="0" fontId="105" fillId="15" borderId="20"/>
    <xf numFmtId="0" fontId="105" fillId="15" borderId="20"/>
    <xf numFmtId="0" fontId="68" fillId="0" borderId="31" applyNumberFormat="0" applyFill="0" applyAlignment="0" applyProtection="0"/>
    <xf numFmtId="0" fontId="68" fillId="0" borderId="31" applyNumberFormat="0" applyFill="0" applyAlignment="0" applyProtection="0"/>
    <xf numFmtId="0" fontId="28" fillId="0" borderId="16" applyNumberFormat="0" applyFill="0" applyAlignment="0" applyProtection="0"/>
    <xf numFmtId="0" fontId="28" fillId="0" borderId="16" applyNumberFormat="0" applyFill="0" applyAlignment="0" applyProtection="0"/>
    <xf numFmtId="0" fontId="28" fillId="0" borderId="16" applyNumberFormat="0" applyFill="0" applyAlignment="0" applyProtection="0"/>
    <xf numFmtId="0" fontId="28" fillId="0" borderId="16" applyNumberFormat="0" applyFill="0" applyAlignment="0" applyProtection="0"/>
    <xf numFmtId="0" fontId="28" fillId="0" borderId="16" applyNumberFormat="0" applyFill="0" applyAlignment="0" applyProtection="0"/>
    <xf numFmtId="0" fontId="28" fillId="0" borderId="16" applyNumberFormat="0" applyFill="0" applyAlignment="0" applyProtection="0"/>
    <xf numFmtId="0" fontId="28" fillId="0" borderId="16" applyNumberFormat="0" applyFill="0" applyAlignment="0" applyProtection="0"/>
    <xf numFmtId="0" fontId="28" fillId="0" borderId="16" applyNumberFormat="0" applyFill="0" applyAlignment="0" applyProtection="0"/>
    <xf numFmtId="0" fontId="28" fillId="0" borderId="16" applyNumberFormat="0" applyFill="0" applyAlignment="0" applyProtection="0"/>
    <xf numFmtId="0" fontId="68" fillId="0" borderId="31" applyNumberFormat="0" applyFill="0" applyAlignment="0" applyProtection="0"/>
    <xf numFmtId="0" fontId="63" fillId="0" borderId="40" applyNumberFormat="0" applyFill="0" applyAlignment="0" applyProtection="0"/>
    <xf numFmtId="0" fontId="68" fillId="0" borderId="31" applyNumberFormat="0" applyFill="0" applyAlignment="0" applyProtection="0"/>
    <xf numFmtId="0" fontId="28" fillId="0" borderId="16" applyNumberFormat="0" applyFill="0" applyAlignment="0" applyProtection="0"/>
    <xf numFmtId="0" fontId="52" fillId="61" borderId="0" applyNumberFormat="0" applyBorder="0" applyAlignment="0" applyProtection="0"/>
    <xf numFmtId="0" fontId="52" fillId="61" borderId="0" applyNumberFormat="0" applyBorder="0" applyAlignment="0" applyProtection="0"/>
    <xf numFmtId="0" fontId="52" fillId="37" borderId="0" applyNumberFormat="0" applyBorder="0" applyAlignment="0" applyProtection="0"/>
    <xf numFmtId="0" fontId="52" fillId="37" borderId="0" applyNumberFormat="0" applyBorder="0" applyAlignment="0" applyProtection="0"/>
    <xf numFmtId="0" fontId="52" fillId="37" borderId="0" applyNumberFormat="0" applyBorder="0" applyAlignment="0" applyProtection="0"/>
    <xf numFmtId="0" fontId="52" fillId="37" borderId="0" applyNumberFormat="0" applyBorder="0" applyAlignment="0" applyProtection="0"/>
    <xf numFmtId="0" fontId="95" fillId="95" borderId="0" applyNumberFormat="0" applyBorder="0" applyAlignment="0" applyProtection="0"/>
    <xf numFmtId="0" fontId="95" fillId="95" borderId="0" applyNumberFormat="0" applyBorder="0" applyAlignment="0" applyProtection="0"/>
    <xf numFmtId="0" fontId="95" fillId="95" borderId="0" applyNumberFormat="0" applyBorder="0" applyAlignment="0" applyProtection="0"/>
    <xf numFmtId="0" fontId="95" fillId="95" borderId="0" applyNumberFormat="0" applyBorder="0" applyAlignment="0" applyProtection="0"/>
    <xf numFmtId="0" fontId="95" fillId="95" borderId="0" applyNumberFormat="0" applyBorder="0" applyAlignment="0" applyProtection="0"/>
    <xf numFmtId="0" fontId="95" fillId="95" borderId="0" applyNumberFormat="0" applyBorder="0" applyAlignment="0" applyProtection="0"/>
    <xf numFmtId="0" fontId="95" fillId="95" borderId="0" applyNumberFormat="0" applyBorder="0" applyAlignment="0" applyProtection="0"/>
    <xf numFmtId="0" fontId="95" fillId="95" borderId="0" applyNumberFormat="0" applyBorder="0" applyAlignment="0" applyProtection="0"/>
    <xf numFmtId="0" fontId="95" fillId="95" borderId="0" applyNumberFormat="0" applyBorder="0" applyAlignment="0" applyProtection="0"/>
    <xf numFmtId="0" fontId="95" fillId="95" borderId="0" applyNumberFormat="0" applyBorder="0" applyAlignment="0" applyProtection="0"/>
    <xf numFmtId="0" fontId="52" fillId="37" borderId="0" applyNumberFormat="0" applyBorder="0" applyAlignment="0" applyProtection="0"/>
    <xf numFmtId="0" fontId="52" fillId="37" borderId="0" applyNumberFormat="0" applyBorder="0" applyAlignment="0" applyProtection="0"/>
    <xf numFmtId="0" fontId="52" fillId="37" borderId="0" applyNumberFormat="0" applyBorder="0" applyAlignment="0" applyProtection="0"/>
    <xf numFmtId="0" fontId="95" fillId="95" borderId="0" applyNumberFormat="0" applyBorder="0" applyAlignment="0" applyProtection="0"/>
    <xf numFmtId="0" fontId="95" fillId="95" borderId="0" applyNumberFormat="0" applyBorder="0" applyAlignment="0" applyProtection="0"/>
    <xf numFmtId="0" fontId="1" fillId="0" borderId="0"/>
    <xf numFmtId="0" fontId="52" fillId="37" borderId="0" applyNumberFormat="0" applyBorder="0" applyAlignment="0" applyProtection="0"/>
    <xf numFmtId="0" fontId="109" fillId="61" borderId="0"/>
    <xf numFmtId="0" fontId="63" fillId="106" borderId="0" applyNumberFormat="0" applyBorder="0" applyAlignment="0" applyProtection="0"/>
    <xf numFmtId="0" fontId="109" fillId="61" borderId="0"/>
    <xf numFmtId="0" fontId="35" fillId="0" borderId="0">
      <alignment vertical="top"/>
    </xf>
    <xf numFmtId="0" fontId="109" fillId="61" borderId="0"/>
    <xf numFmtId="0" fontId="1" fillId="0" borderId="0"/>
    <xf numFmtId="0" fontId="1" fillId="0" borderId="0"/>
    <xf numFmtId="0" fontId="52" fillId="37" borderId="0" applyNumberFormat="0" applyBorder="0" applyAlignment="0" applyProtection="0"/>
    <xf numFmtId="0" fontId="1" fillId="0" borderId="0"/>
    <xf numFmtId="0" fontId="63" fillId="106" borderId="0" applyNumberFormat="0" applyBorder="0" applyAlignment="0" applyProtection="0"/>
    <xf numFmtId="0" fontId="1" fillId="0" borderId="0"/>
    <xf numFmtId="0" fontId="109" fillId="61" borderId="0"/>
    <xf numFmtId="0" fontId="1" fillId="0" borderId="0"/>
    <xf numFmtId="0" fontId="1" fillId="0" borderId="0"/>
    <xf numFmtId="0" fontId="52" fillId="37" borderId="0" applyNumberFormat="0" applyBorder="0" applyAlignment="0" applyProtection="0"/>
    <xf numFmtId="0" fontId="1" fillId="0" borderId="0"/>
    <xf numFmtId="0" fontId="35" fillId="0" borderId="0">
      <alignment vertical="top"/>
    </xf>
    <xf numFmtId="0" fontId="95" fillId="95" borderId="0" applyNumberFormat="0" applyBorder="0" applyAlignment="0" applyProtection="0"/>
    <xf numFmtId="0" fontId="1" fillId="0" borderId="0"/>
    <xf numFmtId="0" fontId="122" fillId="95" borderId="0" applyNumberFormat="0" applyBorder="0" applyAlignment="0" applyProtection="0"/>
    <xf numFmtId="194" fontId="130" fillId="0" borderId="0"/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44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36" fillId="44" borderId="46" applyNumberFormat="0" applyProtection="0">
      <alignment horizontal="right" vertical="center"/>
    </xf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4" fillId="0" borderId="0"/>
    <xf numFmtId="0" fontId="1" fillId="0" borderId="0"/>
    <xf numFmtId="0" fontId="35" fillId="0" borderId="0"/>
    <xf numFmtId="0" fontId="7" fillId="0" borderId="0"/>
    <xf numFmtId="0" fontId="35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91" fillId="0" borderId="0"/>
    <xf numFmtId="0" fontId="1" fillId="0" borderId="0"/>
    <xf numFmtId="0" fontId="35" fillId="0" borderId="0"/>
    <xf numFmtId="0" fontId="35" fillId="0" borderId="0"/>
    <xf numFmtId="0" fontId="1" fillId="0" borderId="0"/>
    <xf numFmtId="0" fontId="35" fillId="0" borderId="0"/>
    <xf numFmtId="0" fontId="9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4" fillId="0" borderId="36" applyNumberFormat="0" applyFill="0" applyAlignment="0" applyProtection="0"/>
    <xf numFmtId="0" fontId="1" fillId="0" borderId="0"/>
    <xf numFmtId="0" fontId="1" fillId="0" borderId="0"/>
    <xf numFmtId="0" fontId="64" fillId="0" borderId="36" applyNumberFormat="0" applyFill="0" applyAlignment="0" applyProtection="0"/>
    <xf numFmtId="0" fontId="1" fillId="0" borderId="0"/>
    <xf numFmtId="0" fontId="64" fillId="0" borderId="36" applyNumberFormat="0" applyFill="0" applyAlignment="0" applyProtection="0"/>
    <xf numFmtId="0" fontId="1" fillId="0" borderId="0"/>
    <xf numFmtId="0" fontId="1" fillId="0" borderId="0"/>
    <xf numFmtId="0" fontId="7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4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34" fillId="0" borderId="47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44" fillId="0" borderId="0"/>
    <xf numFmtId="0" fontId="1" fillId="0" borderId="0"/>
    <xf numFmtId="0" fontId="8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4" fillId="0" borderId="0"/>
    <xf numFmtId="0" fontId="44" fillId="0" borderId="0"/>
    <xf numFmtId="0" fontId="1" fillId="0" borderId="0"/>
    <xf numFmtId="0" fontId="7" fillId="0" borderId="0"/>
    <xf numFmtId="0" fontId="7" fillId="0" borderId="0"/>
    <xf numFmtId="0" fontId="82" fillId="0" borderId="0"/>
    <xf numFmtId="0" fontId="1" fillId="0" borderId="0"/>
    <xf numFmtId="0" fontId="1" fillId="0" borderId="0"/>
    <xf numFmtId="0" fontId="82" fillId="0" borderId="0"/>
    <xf numFmtId="0" fontId="82" fillId="0" borderId="0"/>
    <xf numFmtId="0" fontId="1" fillId="0" borderId="0"/>
    <xf numFmtId="0" fontId="1" fillId="0" borderId="0"/>
    <xf numFmtId="0" fontId="44" fillId="0" borderId="0"/>
    <xf numFmtId="0" fontId="82" fillId="0" borderId="0"/>
    <xf numFmtId="0" fontId="82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44" fillId="0" borderId="0"/>
    <xf numFmtId="0" fontId="1" fillId="0" borderId="0"/>
    <xf numFmtId="0" fontId="7" fillId="0" borderId="0"/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82" fillId="0" borderId="0"/>
    <xf numFmtId="0" fontId="8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4" fillId="0" borderId="0"/>
    <xf numFmtId="0" fontId="44" fillId="0" borderId="0"/>
    <xf numFmtId="0" fontId="7" fillId="0" borderId="0"/>
    <xf numFmtId="0" fontId="7" fillId="0" borderId="0"/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44" fillId="0" borderId="0"/>
    <xf numFmtId="0" fontId="44" fillId="0" borderId="0"/>
    <xf numFmtId="0" fontId="82" fillId="0" borderId="0"/>
    <xf numFmtId="0" fontId="82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4" fillId="0" borderId="0"/>
    <xf numFmtId="0" fontId="44" fillId="0" borderId="0"/>
    <xf numFmtId="0" fontId="82" fillId="0" borderId="0"/>
    <xf numFmtId="0" fontId="82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21" borderId="2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4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81" fillId="0" borderId="0"/>
    <xf numFmtId="0" fontId="44" fillId="0" borderId="0"/>
    <xf numFmtId="0" fontId="44" fillId="0" borderId="0"/>
    <xf numFmtId="0" fontId="1" fillId="0" borderId="0"/>
    <xf numFmtId="0" fontId="82" fillId="0" borderId="0"/>
    <xf numFmtId="0" fontId="7" fillId="0" borderId="0"/>
    <xf numFmtId="0" fontId="7" fillId="0" borderId="0"/>
    <xf numFmtId="0" fontId="44" fillId="0" borderId="0"/>
    <xf numFmtId="0" fontId="1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1" fillId="0" borderId="0"/>
    <xf numFmtId="0" fontId="82" fillId="0" borderId="0"/>
    <xf numFmtId="0" fontId="7" fillId="0" borderId="0"/>
    <xf numFmtId="0" fontId="7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7" fillId="0" borderId="0"/>
    <xf numFmtId="0" fontId="82" fillId="0" borderId="0"/>
    <xf numFmtId="0" fontId="82" fillId="0" borderId="0"/>
    <xf numFmtId="0" fontId="7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8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4" fillId="0" borderId="0"/>
    <xf numFmtId="0" fontId="44" fillId="0" borderId="0"/>
    <xf numFmtId="0" fontId="82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7" fillId="0" borderId="0"/>
    <xf numFmtId="0" fontId="82" fillId="0" borderId="0"/>
    <xf numFmtId="0" fontId="82" fillId="0" borderId="0"/>
    <xf numFmtId="0" fontId="82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44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35" fillId="0" borderId="0"/>
    <xf numFmtId="0" fontId="35" fillId="0" borderId="0"/>
    <xf numFmtId="0" fontId="1" fillId="0" borderId="0"/>
    <xf numFmtId="0" fontId="1" fillId="0" borderId="0"/>
    <xf numFmtId="0" fontId="12" fillId="0" borderId="0">
      <alignment vertical="top"/>
    </xf>
    <xf numFmtId="0" fontId="7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7" fillId="0" borderId="0"/>
    <xf numFmtId="0" fontId="82" fillId="0" borderId="0"/>
    <xf numFmtId="0" fontId="82" fillId="0" borderId="0"/>
    <xf numFmtId="0" fontId="7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7" fillId="0" borderId="0"/>
    <xf numFmtId="0" fontId="7" fillId="0" borderId="0"/>
    <xf numFmtId="0" fontId="4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44" fillId="0" borderId="0"/>
    <xf numFmtId="0" fontId="44" fillId="0" borderId="0"/>
    <xf numFmtId="0" fontId="12" fillId="0" borderId="0">
      <alignment vertical="top"/>
    </xf>
    <xf numFmtId="0" fontId="44" fillId="0" borderId="0"/>
    <xf numFmtId="0" fontId="4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4" fillId="0" borderId="0"/>
    <xf numFmtId="0" fontId="44" fillId="0" borderId="0"/>
    <xf numFmtId="0" fontId="1" fillId="0" borderId="0"/>
    <xf numFmtId="0" fontId="82" fillId="0" borderId="0"/>
    <xf numFmtId="0" fontId="7" fillId="0" borderId="0"/>
    <xf numFmtId="0" fontId="1" fillId="0" borderId="0"/>
    <xf numFmtId="0" fontId="7" fillId="0" borderId="0"/>
    <xf numFmtId="0" fontId="8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44" fillId="0" borderId="0"/>
    <xf numFmtId="0" fontId="44" fillId="0" borderId="0"/>
    <xf numFmtId="0" fontId="12" fillId="0" borderId="0">
      <alignment vertical="top"/>
    </xf>
    <xf numFmtId="0" fontId="44" fillId="0" borderId="0"/>
    <xf numFmtId="0" fontId="44" fillId="0" borderId="0"/>
    <xf numFmtId="0" fontId="1" fillId="0" borderId="0"/>
    <xf numFmtId="0" fontId="7" fillId="0" borderId="0"/>
    <xf numFmtId="0" fontId="82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7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4" fillId="0" borderId="0"/>
    <xf numFmtId="0" fontId="44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44" fillId="0" borderId="0"/>
    <xf numFmtId="0" fontId="7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7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2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67" fillId="0" borderId="0"/>
    <xf numFmtId="0" fontId="7" fillId="0" borderId="0"/>
    <xf numFmtId="0" fontId="44" fillId="0" borderId="0"/>
    <xf numFmtId="0" fontId="44" fillId="0" borderId="0"/>
    <xf numFmtId="0" fontId="44" fillId="0" borderId="0"/>
    <xf numFmtId="0" fontId="12" fillId="0" borderId="0">
      <alignment vertical="top"/>
    </xf>
    <xf numFmtId="0" fontId="44" fillId="0" borderId="0"/>
    <xf numFmtId="0" fontId="44" fillId="0" borderId="0"/>
    <xf numFmtId="0" fontId="44" fillId="0" borderId="0"/>
    <xf numFmtId="0" fontId="1" fillId="0" borderId="0"/>
    <xf numFmtId="0" fontId="82" fillId="0" borderId="0"/>
    <xf numFmtId="0" fontId="82" fillId="0" borderId="0"/>
    <xf numFmtId="0" fontId="35" fillId="0" borderId="0"/>
    <xf numFmtId="0" fontId="35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4" fillId="0" borderId="0"/>
    <xf numFmtId="0" fontId="44" fillId="0" borderId="0"/>
    <xf numFmtId="0" fontId="44" fillId="0" borderId="0"/>
    <xf numFmtId="0" fontId="12" fillId="0" borderId="0">
      <alignment vertical="top"/>
    </xf>
    <xf numFmtId="0" fontId="44" fillId="0" borderId="0"/>
    <xf numFmtId="0" fontId="44" fillId="0" borderId="0"/>
    <xf numFmtId="0" fontId="44" fillId="0" borderId="0"/>
    <xf numFmtId="0" fontId="1" fillId="0" borderId="0"/>
    <xf numFmtId="0" fontId="82" fillId="0" borderId="0"/>
    <xf numFmtId="0" fontId="82" fillId="0" borderId="0"/>
    <xf numFmtId="0" fontId="82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44" fillId="0" borderId="0"/>
    <xf numFmtId="0" fontId="44" fillId="0" borderId="0"/>
    <xf numFmtId="0" fontId="44" fillId="0" borderId="0"/>
    <xf numFmtId="0" fontId="1" fillId="0" borderId="0"/>
    <xf numFmtId="0" fontId="44" fillId="0" borderId="0"/>
    <xf numFmtId="0" fontId="44" fillId="0" borderId="0"/>
    <xf numFmtId="0" fontId="44" fillId="0" borderId="0"/>
    <xf numFmtId="0" fontId="1" fillId="0" borderId="0"/>
    <xf numFmtId="0" fontId="82" fillId="0" borderId="0"/>
    <xf numFmtId="0" fontId="67" fillId="0" borderId="0"/>
    <xf numFmtId="0" fontId="82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12" fillId="0" borderId="0">
      <alignment vertical="top"/>
    </xf>
    <xf numFmtId="0" fontId="44" fillId="0" borderId="0"/>
    <xf numFmtId="0" fontId="44" fillId="0" borderId="0"/>
    <xf numFmtId="0" fontId="44" fillId="0" borderId="0"/>
    <xf numFmtId="0" fontId="1" fillId="0" borderId="0"/>
    <xf numFmtId="0" fontId="82" fillId="0" borderId="0"/>
    <xf numFmtId="0" fontId="35" fillId="0" borderId="0"/>
    <xf numFmtId="0" fontId="82" fillId="0" borderId="0"/>
    <xf numFmtId="0" fontId="12" fillId="0" borderId="0">
      <alignment vertical="top"/>
    </xf>
    <xf numFmtId="0" fontId="7" fillId="0" borderId="0"/>
    <xf numFmtId="0" fontId="82" fillId="0" borderId="0"/>
    <xf numFmtId="0" fontId="7" fillId="0" borderId="0"/>
    <xf numFmtId="0" fontId="1" fillId="0" borderId="0"/>
    <xf numFmtId="0" fontId="44" fillId="0" borderId="0"/>
    <xf numFmtId="0" fontId="44" fillId="0" borderId="0"/>
    <xf numFmtId="0" fontId="44" fillId="0" borderId="0"/>
    <xf numFmtId="0" fontId="1" fillId="0" borderId="0"/>
    <xf numFmtId="0" fontId="44" fillId="0" borderId="0"/>
    <xf numFmtId="0" fontId="44" fillId="0" borderId="0"/>
    <xf numFmtId="0" fontId="44" fillId="0" borderId="0"/>
    <xf numFmtId="0" fontId="1" fillId="0" borderId="0"/>
    <xf numFmtId="0" fontId="82" fillId="0" borderId="0"/>
    <xf numFmtId="0" fontId="35" fillId="0" borderId="0"/>
    <xf numFmtId="0" fontId="82" fillId="0" borderId="0"/>
    <xf numFmtId="0" fontId="35" fillId="0" borderId="0">
      <alignment vertical="top"/>
    </xf>
    <xf numFmtId="0" fontId="7" fillId="0" borderId="0"/>
    <xf numFmtId="0" fontId="82" fillId="0" borderId="0"/>
    <xf numFmtId="0" fontId="7" fillId="0" borderId="0"/>
    <xf numFmtId="0" fontId="44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7" fillId="0" borderId="0"/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44" fillId="0" borderId="0"/>
    <xf numFmtId="0" fontId="44" fillId="0" borderId="0"/>
    <xf numFmtId="0" fontId="12" fillId="0" borderId="0">
      <alignment vertical="top"/>
    </xf>
    <xf numFmtId="39" fontId="87" fillId="0" borderId="0"/>
    <xf numFmtId="0" fontId="44" fillId="0" borderId="0"/>
    <xf numFmtId="0" fontId="1" fillId="0" borderId="0"/>
    <xf numFmtId="0" fontId="44" fillId="0" borderId="0"/>
    <xf numFmtId="0" fontId="1" fillId="0" borderId="0"/>
    <xf numFmtId="0" fontId="44" fillId="0" borderId="0"/>
    <xf numFmtId="0" fontId="12" fillId="0" borderId="0">
      <alignment vertical="top"/>
    </xf>
    <xf numFmtId="0" fontId="44" fillId="0" borderId="0"/>
    <xf numFmtId="0" fontId="12" fillId="0" borderId="0">
      <alignment vertical="top"/>
    </xf>
    <xf numFmtId="0" fontId="44" fillId="0" borderId="0"/>
    <xf numFmtId="0" fontId="44" fillId="0" borderId="0"/>
    <xf numFmtId="0" fontId="4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6" fillId="0" borderId="0"/>
    <xf numFmtId="0" fontId="44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9" fontId="87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7" fillId="0" borderId="0"/>
    <xf numFmtId="0" fontId="12" fillId="0" borderId="0">
      <alignment vertical="top"/>
    </xf>
    <xf numFmtId="0" fontId="7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67" fillId="0" borderId="0"/>
    <xf numFmtId="0" fontId="82" fillId="0" borderId="0"/>
    <xf numFmtId="0" fontId="82" fillId="0" borderId="0"/>
    <xf numFmtId="0" fontId="8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4" fillId="0" borderId="0"/>
    <xf numFmtId="0" fontId="7" fillId="0" borderId="0"/>
    <xf numFmtId="0" fontId="12" fillId="0" borderId="0">
      <alignment vertical="top"/>
    </xf>
    <xf numFmtId="0" fontId="7" fillId="0" borderId="0"/>
    <xf numFmtId="0" fontId="7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44" fillId="0" borderId="0"/>
    <xf numFmtId="0" fontId="44" fillId="0" borderId="0"/>
    <xf numFmtId="0" fontId="12" fillId="0" borderId="0">
      <alignment vertical="top"/>
    </xf>
    <xf numFmtId="0" fontId="44" fillId="0" borderId="0"/>
    <xf numFmtId="0" fontId="12" fillId="0" borderId="0">
      <alignment vertical="top"/>
    </xf>
    <xf numFmtId="0" fontId="44" fillId="0" borderId="0"/>
    <xf numFmtId="0" fontId="12" fillId="0" borderId="0">
      <alignment vertical="top"/>
    </xf>
    <xf numFmtId="0" fontId="44" fillId="0" borderId="0"/>
    <xf numFmtId="0" fontId="12" fillId="0" borderId="0">
      <alignment vertical="top"/>
    </xf>
    <xf numFmtId="0" fontId="44" fillId="0" borderId="0"/>
    <xf numFmtId="0" fontId="12" fillId="0" borderId="0">
      <alignment vertical="top"/>
    </xf>
    <xf numFmtId="0" fontId="12" fillId="0" borderId="0">
      <alignment vertical="top"/>
    </xf>
    <xf numFmtId="0" fontId="7" fillId="0" borderId="0"/>
    <xf numFmtId="0" fontId="44" fillId="0" borderId="0"/>
    <xf numFmtId="0" fontId="4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4" fillId="0" borderId="0"/>
    <xf numFmtId="0" fontId="44" fillId="0" borderId="0"/>
    <xf numFmtId="0" fontId="7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4" fillId="0" borderId="0"/>
    <xf numFmtId="0" fontId="7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7" fillId="0" borderId="0"/>
    <xf numFmtId="0" fontId="7" fillId="0" borderId="0"/>
    <xf numFmtId="0" fontId="7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67" fillId="0" borderId="0"/>
    <xf numFmtId="0" fontId="67" fillId="0" borderId="0"/>
    <xf numFmtId="0" fontId="67" fillId="0" borderId="0"/>
    <xf numFmtId="0" fontId="8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67" fillId="0" borderId="0"/>
    <xf numFmtId="0" fontId="82" fillId="0" borderId="0"/>
    <xf numFmtId="0" fontId="82" fillId="0" borderId="0"/>
    <xf numFmtId="0" fontId="82" fillId="0" borderId="0"/>
    <xf numFmtId="0" fontId="44" fillId="0" borderId="0"/>
    <xf numFmtId="0" fontId="7" fillId="0" borderId="0"/>
    <xf numFmtId="0" fontId="12" fillId="0" borderId="0">
      <alignment vertical="top"/>
    </xf>
    <xf numFmtId="0" fontId="7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44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7" fillId="0" borderId="0"/>
    <xf numFmtId="0" fontId="1" fillId="0" borderId="0"/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" fillId="0" borderId="0"/>
    <xf numFmtId="0" fontId="7" fillId="0" borderId="0"/>
    <xf numFmtId="0" fontId="1" fillId="0" borderId="0"/>
    <xf numFmtId="0" fontId="12" fillId="0" borderId="0">
      <alignment vertical="top"/>
    </xf>
    <xf numFmtId="39" fontId="87" fillId="0" borderId="0"/>
    <xf numFmtId="0" fontId="7" fillId="0" borderId="0"/>
    <xf numFmtId="0" fontId="1" fillId="0" borderId="0"/>
    <xf numFmtId="0" fontId="12" fillId="0" borderId="0">
      <alignment vertical="top"/>
    </xf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4" fontId="65" fillId="0" borderId="0" applyFont="0" applyFill="0" applyBorder="0" applyAlignment="0" applyProtection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4" fillId="0" borderId="0"/>
    <xf numFmtId="0" fontId="4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82" fillId="0" borderId="0"/>
    <xf numFmtId="0" fontId="67" fillId="0" borderId="0"/>
    <xf numFmtId="0" fontId="82" fillId="0" borderId="0"/>
    <xf numFmtId="0" fontId="7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82" fillId="0" borderId="0"/>
    <xf numFmtId="0" fontId="82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44" fillId="0" borderId="0"/>
    <xf numFmtId="0" fontId="44" fillId="0" borderId="0"/>
    <xf numFmtId="0" fontId="44" fillId="0" borderId="0"/>
    <xf numFmtId="0" fontId="1" fillId="0" borderId="0"/>
    <xf numFmtId="0" fontId="44" fillId="0" borderId="0"/>
    <xf numFmtId="0" fontId="44" fillId="0" borderId="0"/>
    <xf numFmtId="0" fontId="44" fillId="0" borderId="0"/>
    <xf numFmtId="0" fontId="1" fillId="0" borderId="0"/>
    <xf numFmtId="0" fontId="82" fillId="0" borderId="0"/>
    <xf numFmtId="0" fontId="8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44" fillId="0" borderId="0"/>
    <xf numFmtId="0" fontId="44" fillId="0" borderId="0"/>
    <xf numFmtId="0" fontId="44" fillId="0" borderId="0"/>
    <xf numFmtId="0" fontId="77" fillId="0" borderId="0"/>
    <xf numFmtId="0" fontId="44" fillId="0" borderId="0"/>
    <xf numFmtId="0" fontId="44" fillId="0" borderId="0"/>
    <xf numFmtId="0" fontId="44" fillId="0" borderId="0"/>
    <xf numFmtId="0" fontId="82" fillId="0" borderId="0"/>
    <xf numFmtId="0" fontId="6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82" fillId="0" borderId="0"/>
    <xf numFmtId="0" fontId="6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4" fillId="0" borderId="0"/>
    <xf numFmtId="0" fontId="44" fillId="0" borderId="0"/>
    <xf numFmtId="0" fontId="35" fillId="0" borderId="0"/>
    <xf numFmtId="0" fontId="35" fillId="0" borderId="0"/>
    <xf numFmtId="0" fontId="12" fillId="0" borderId="0">
      <alignment vertical="top"/>
    </xf>
    <xf numFmtId="168" fontId="44" fillId="0" borderId="0"/>
    <xf numFmtId="0" fontId="12" fillId="0" borderId="0">
      <alignment vertical="top"/>
    </xf>
    <xf numFmtId="0" fontId="35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7" fillId="0" borderId="0"/>
    <xf numFmtId="0" fontId="1" fillId="0" borderId="0"/>
    <xf numFmtId="168" fontId="44" fillId="0" borderId="0"/>
    <xf numFmtId="0" fontId="12" fillId="0" borderId="0">
      <alignment vertical="top"/>
    </xf>
    <xf numFmtId="0" fontId="7" fillId="0" borderId="0"/>
    <xf numFmtId="0" fontId="1" fillId="0" borderId="0"/>
    <xf numFmtId="0" fontId="44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44" fillId="0" borderId="0"/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44" fillId="0" borderId="0"/>
    <xf numFmtId="0" fontId="12" fillId="0" borderId="0">
      <alignment vertical="top"/>
    </xf>
    <xf numFmtId="0" fontId="44" fillId="0" borderId="0"/>
    <xf numFmtId="0" fontId="12" fillId="0" borderId="0">
      <alignment vertical="top"/>
    </xf>
    <xf numFmtId="0" fontId="44" fillId="0" borderId="0"/>
    <xf numFmtId="0" fontId="41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7" fillId="0" borderId="0"/>
    <xf numFmtId="0" fontId="44" fillId="0" borderId="0"/>
    <xf numFmtId="0" fontId="44" fillId="0" borderId="0"/>
    <xf numFmtId="0" fontId="44" fillId="0" borderId="0"/>
    <xf numFmtId="0" fontId="7" fillId="0" borderId="0"/>
    <xf numFmtId="0" fontId="44" fillId="0" borderId="0"/>
    <xf numFmtId="0" fontId="44" fillId="0" borderId="0"/>
    <xf numFmtId="0" fontId="44" fillId="0" borderId="0"/>
    <xf numFmtId="0" fontId="82" fillId="0" borderId="0"/>
    <xf numFmtId="0" fontId="82" fillId="0" borderId="0"/>
    <xf numFmtId="0" fontId="7" fillId="0" borderId="0"/>
    <xf numFmtId="0" fontId="7" fillId="0" borderId="0"/>
    <xf numFmtId="0" fontId="7" fillId="0" borderId="0"/>
    <xf numFmtId="0" fontId="44" fillId="0" borderId="0"/>
    <xf numFmtId="0" fontId="44" fillId="0" borderId="0"/>
    <xf numFmtId="0" fontId="97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82" fillId="0" borderId="0"/>
    <xf numFmtId="0" fontId="8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2" fillId="0" borderId="0">
      <alignment vertical="top"/>
    </xf>
    <xf numFmtId="0" fontId="44" fillId="0" borderId="0"/>
    <xf numFmtId="0" fontId="44" fillId="0" borderId="0"/>
    <xf numFmtId="0" fontId="44" fillId="0" borderId="0"/>
    <xf numFmtId="0" fontId="44" fillId="0" borderId="0"/>
    <xf numFmtId="0" fontId="35" fillId="0" borderId="0">
      <alignment vertical="top"/>
    </xf>
    <xf numFmtId="0" fontId="44" fillId="0" borderId="0"/>
    <xf numFmtId="0" fontId="44" fillId="0" borderId="0"/>
    <xf numFmtId="0" fontId="44" fillId="0" borderId="0"/>
    <xf numFmtId="0" fontId="44" fillId="0" borderId="0"/>
    <xf numFmtId="0" fontId="1" fillId="0" borderId="0"/>
    <xf numFmtId="0" fontId="1" fillId="0" borderId="0"/>
    <xf numFmtId="0" fontId="82" fillId="0" borderId="0"/>
    <xf numFmtId="0" fontId="82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5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136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35" fillId="0" borderId="0">
      <alignment vertical="top"/>
    </xf>
    <xf numFmtId="0" fontId="82" fillId="0" borderId="0"/>
    <xf numFmtId="0" fontId="82" fillId="0" borderId="0"/>
    <xf numFmtId="0" fontId="13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12" fillId="0" borderId="0">
      <alignment vertical="top"/>
    </xf>
    <xf numFmtId="0" fontId="44" fillId="0" borderId="0"/>
    <xf numFmtId="0" fontId="44" fillId="0" borderId="0"/>
    <xf numFmtId="0" fontId="44" fillId="0" borderId="0"/>
    <xf numFmtId="0" fontId="44" fillId="0" borderId="0"/>
    <xf numFmtId="0" fontId="35" fillId="0" borderId="0">
      <alignment vertical="top"/>
    </xf>
    <xf numFmtId="0" fontId="82" fillId="0" borderId="0"/>
    <xf numFmtId="0" fontId="82" fillId="0" borderId="0"/>
    <xf numFmtId="0" fontId="35" fillId="0" borderId="0">
      <alignment vertical="top"/>
    </xf>
    <xf numFmtId="0" fontId="7" fillId="0" borderId="0"/>
    <xf numFmtId="0" fontId="7" fillId="0" borderId="0"/>
    <xf numFmtId="0" fontId="7" fillId="0" borderId="0"/>
    <xf numFmtId="0" fontId="7" fillId="0" borderId="0"/>
    <xf numFmtId="0" fontId="44" fillId="0" borderId="0"/>
    <xf numFmtId="0" fontId="44" fillId="0" borderId="0"/>
    <xf numFmtId="0" fontId="35" fillId="0" borderId="0"/>
    <xf numFmtId="0" fontId="35" fillId="0" borderId="0"/>
    <xf numFmtId="0" fontId="12" fillId="0" borderId="0">
      <alignment vertical="top"/>
    </xf>
    <xf numFmtId="0" fontId="44" fillId="0" borderId="0"/>
    <xf numFmtId="0" fontId="12" fillId="0" borderId="0">
      <alignment vertical="top"/>
    </xf>
    <xf numFmtId="0" fontId="35" fillId="0" borderId="0"/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44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44" fillId="0" borderId="0"/>
    <xf numFmtId="0" fontId="12" fillId="0" borderId="0">
      <alignment vertical="top"/>
    </xf>
    <xf numFmtId="0" fontId="1" fillId="0" borderId="0"/>
    <xf numFmtId="0" fontId="44" fillId="0" borderId="0"/>
    <xf numFmtId="0" fontId="12" fillId="0" borderId="0">
      <alignment vertical="top"/>
    </xf>
    <xf numFmtId="0" fontId="1" fillId="0" borderId="0"/>
    <xf numFmtId="0" fontId="44" fillId="0" borderId="0"/>
    <xf numFmtId="0" fontId="1" fillId="0" borderId="0"/>
    <xf numFmtId="0" fontId="44" fillId="0" borderId="0"/>
    <xf numFmtId="0" fontId="1" fillId="0" borderId="0"/>
    <xf numFmtId="0" fontId="12" fillId="0" borderId="0">
      <alignment vertical="top"/>
    </xf>
    <xf numFmtId="0" fontId="1" fillId="0" borderId="0"/>
    <xf numFmtId="0" fontId="7" fillId="0" borderId="0"/>
    <xf numFmtId="0" fontId="1" fillId="0" borderId="0"/>
    <xf numFmtId="0" fontId="44" fillId="0" borderId="0"/>
    <xf numFmtId="0" fontId="44" fillId="0" borderId="0"/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44" fillId="0" borderId="0"/>
    <xf numFmtId="0" fontId="12" fillId="0" borderId="0">
      <alignment vertical="top"/>
    </xf>
    <xf numFmtId="0" fontId="35" fillId="0" borderId="0"/>
    <xf numFmtId="0" fontId="44" fillId="0" borderId="0"/>
    <xf numFmtId="0" fontId="44" fillId="0" borderId="0"/>
    <xf numFmtId="0" fontId="77" fillId="0" borderId="0"/>
    <xf numFmtId="0" fontId="1" fillId="0" borderId="0"/>
    <xf numFmtId="0" fontId="35" fillId="0" borderId="0"/>
    <xf numFmtId="0" fontId="44" fillId="0" borderId="0"/>
    <xf numFmtId="0" fontId="44" fillId="0" borderId="0"/>
    <xf numFmtId="0" fontId="44" fillId="0" borderId="0"/>
    <xf numFmtId="0" fontId="1" fillId="0" borderId="0"/>
    <xf numFmtId="0" fontId="8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5" fillId="0" borderId="0">
      <alignment vertical="top"/>
    </xf>
    <xf numFmtId="0" fontId="35" fillId="0" borderId="0"/>
    <xf numFmtId="0" fontId="67" fillId="0" borderId="0"/>
    <xf numFmtId="0" fontId="44" fillId="0" borderId="0"/>
    <xf numFmtId="0" fontId="7" fillId="0" borderId="0"/>
    <xf numFmtId="0" fontId="35" fillId="0" borderId="0"/>
    <xf numFmtId="0" fontId="7" fillId="0" borderId="0"/>
    <xf numFmtId="0" fontId="44" fillId="0" borderId="0"/>
    <xf numFmtId="0" fontId="44" fillId="0" borderId="0"/>
    <xf numFmtId="0" fontId="12" fillId="0" borderId="0">
      <alignment vertical="top"/>
    </xf>
    <xf numFmtId="0" fontId="35" fillId="0" borderId="0"/>
    <xf numFmtId="0" fontId="7" fillId="0" borderId="0" applyBorder="0"/>
    <xf numFmtId="0" fontId="44" fillId="0" borderId="0"/>
    <xf numFmtId="0" fontId="7" fillId="0" borderId="0"/>
    <xf numFmtId="0" fontId="35" fillId="0" borderId="0"/>
    <xf numFmtId="0" fontId="7" fillId="0" borderId="0"/>
    <xf numFmtId="0" fontId="44" fillId="0" borderId="0"/>
    <xf numFmtId="0" fontId="44" fillId="0" borderId="0"/>
    <xf numFmtId="0" fontId="7" fillId="0" borderId="0"/>
    <xf numFmtId="0" fontId="1" fillId="0" borderId="0"/>
    <xf numFmtId="0" fontId="44" fillId="0" borderId="0"/>
    <xf numFmtId="0" fontId="44" fillId="0" borderId="0"/>
    <xf numFmtId="0" fontId="37" fillId="0" borderId="0"/>
    <xf numFmtId="0" fontId="12" fillId="0" borderId="0">
      <alignment vertical="top"/>
    </xf>
    <xf numFmtId="0" fontId="1" fillId="0" borderId="0"/>
    <xf numFmtId="0" fontId="44" fillId="0" borderId="0"/>
    <xf numFmtId="0" fontId="44" fillId="0" borderId="0"/>
    <xf numFmtId="0" fontId="44" fillId="0" borderId="0"/>
    <xf numFmtId="0" fontId="12" fillId="0" borderId="0">
      <alignment vertical="top"/>
    </xf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44" fillId="0" borderId="0"/>
    <xf numFmtId="0" fontId="44" fillId="0" borderId="0"/>
    <xf numFmtId="0" fontId="44" fillId="0" borderId="0"/>
    <xf numFmtId="0" fontId="1" fillId="0" borderId="0"/>
    <xf numFmtId="0" fontId="7" fillId="0" borderId="0"/>
    <xf numFmtId="0" fontId="44" fillId="0" borderId="0"/>
    <xf numFmtId="0" fontId="44" fillId="0" borderId="0"/>
    <xf numFmtId="0" fontId="1" fillId="0" borderId="0"/>
    <xf numFmtId="0" fontId="82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2" fillId="0" borderId="0">
      <alignment vertical="top"/>
    </xf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0" fontId="1" fillId="0" borderId="0"/>
    <xf numFmtId="9" fontId="1" fillId="0" borderId="0" applyFont="0" applyFill="0" applyBorder="0" applyAlignment="0" applyProtection="0"/>
    <xf numFmtId="0" fontId="12" fillId="0" borderId="0">
      <alignment vertical="top"/>
    </xf>
    <xf numFmtId="0" fontId="7" fillId="21" borderId="2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2" fillId="0" borderId="0">
      <alignment vertical="top"/>
    </xf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55" borderId="18" applyNumberFormat="0" applyFont="0" applyAlignment="0" applyProtection="0"/>
    <xf numFmtId="0" fontId="1" fillId="0" borderId="0"/>
    <xf numFmtId="9" fontId="1" fillId="0" borderId="0" applyFont="0" applyFill="0" applyBorder="0" applyAlignment="0" applyProtection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2" fillId="0" borderId="0">
      <alignment vertical="top"/>
    </xf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55" borderId="18" applyNumberFormat="0" applyFont="0" applyAlignment="0" applyProtection="0"/>
    <xf numFmtId="0" fontId="12" fillId="0" borderId="0">
      <alignment vertical="top"/>
    </xf>
    <xf numFmtId="0" fontId="1" fillId="0" borderId="0"/>
    <xf numFmtId="9" fontId="1" fillId="0" borderId="0" applyFont="0" applyFill="0" applyBorder="0" applyAlignment="0" applyProtection="0"/>
    <xf numFmtId="0" fontId="1" fillId="55" borderId="18" applyNumberFormat="0" applyFont="0" applyAlignment="0" applyProtection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4" fillId="0" borderId="36" applyNumberFormat="0" applyFill="0" applyAlignment="0" applyProtection="0"/>
    <xf numFmtId="0" fontId="1" fillId="0" borderId="0"/>
    <xf numFmtId="0" fontId="64" fillId="0" borderId="36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2" fillId="0" borderId="0">
      <alignment vertical="top"/>
    </xf>
    <xf numFmtId="0" fontId="1" fillId="0" borderId="0"/>
    <xf numFmtId="0" fontId="51" fillId="28" borderId="26" applyNumberFormat="0" applyAlignment="0" applyProtection="0"/>
    <xf numFmtId="0" fontId="1" fillId="0" borderId="0"/>
    <xf numFmtId="0" fontId="51" fillId="28" borderId="26" applyNumberFormat="0" applyAlignment="0" applyProtection="0"/>
    <xf numFmtId="0" fontId="1" fillId="0" borderId="0"/>
    <xf numFmtId="0" fontId="51" fillId="28" borderId="26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4" fillId="0" borderId="32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4" fillId="21" borderId="28" applyNumberFormat="0" applyFont="0" applyAlignment="0" applyProtection="0"/>
    <xf numFmtId="0" fontId="1" fillId="0" borderId="0"/>
    <xf numFmtId="0" fontId="44" fillId="21" borderId="2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4" fillId="0" borderId="32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4" fillId="0" borderId="32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4" fillId="0" borderId="36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4" fillId="0" borderId="36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9" fontId="1" fillId="0" borderId="0" applyFont="0" applyFill="0" applyBorder="0" applyAlignment="0" applyProtection="0"/>
    <xf numFmtId="0" fontId="1" fillId="55" borderId="18" applyNumberFormat="0" applyFont="0" applyAlignment="0" applyProtection="0"/>
    <xf numFmtId="0" fontId="1" fillId="0" borderId="0"/>
    <xf numFmtId="0" fontId="64" fillId="0" borderId="36" applyNumberFormat="0" applyFill="0" applyAlignment="0" applyProtection="0"/>
    <xf numFmtId="0" fontId="1" fillId="55" borderId="1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9" fillId="0" borderId="2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9" fillId="0" borderId="20"/>
    <xf numFmtId="0" fontId="1" fillId="0" borderId="0"/>
    <xf numFmtId="0" fontId="69" fillId="0" borderId="20"/>
    <xf numFmtId="0" fontId="1" fillId="0" borderId="0"/>
    <xf numFmtId="0" fontId="69" fillId="0" borderId="2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1" fillId="28" borderId="26" applyNumberFormat="0" applyAlignment="0" applyProtection="0"/>
    <xf numFmtId="0" fontId="1" fillId="0" borderId="0"/>
    <xf numFmtId="0" fontId="51" fillId="28" borderId="26" applyNumberFormat="0" applyAlignment="0" applyProtection="0"/>
    <xf numFmtId="0" fontId="1" fillId="0" borderId="0"/>
    <xf numFmtId="0" fontId="35" fillId="0" borderId="0">
      <alignment vertical="top"/>
    </xf>
    <xf numFmtId="0" fontId="1" fillId="0" borderId="0"/>
    <xf numFmtId="0" fontId="12" fillId="0" borderId="0">
      <alignment vertical="top"/>
    </xf>
    <xf numFmtId="0" fontId="1" fillId="0" borderId="0"/>
    <xf numFmtId="0" fontId="51" fillId="28" borderId="26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51" fillId="28" borderId="26" applyNumberFormat="0" applyAlignment="0" applyProtection="0"/>
    <xf numFmtId="0" fontId="1" fillId="0" borderId="0"/>
    <xf numFmtId="0" fontId="35" fillId="0" borderId="0">
      <alignment vertical="top"/>
    </xf>
    <xf numFmtId="0" fontId="1" fillId="0" borderId="0"/>
    <xf numFmtId="0" fontId="12" fillId="0" borderId="0">
      <alignment vertical="top"/>
    </xf>
    <xf numFmtId="0" fontId="1" fillId="0" borderId="0"/>
    <xf numFmtId="0" fontId="51" fillId="28" borderId="26" applyNumberFormat="0" applyAlignment="0" applyProtection="0"/>
    <xf numFmtId="0" fontId="1" fillId="0" borderId="0"/>
    <xf numFmtId="0" fontId="51" fillId="28" borderId="26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1" fillId="28" borderId="26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35" fillId="0" borderId="0">
      <alignment vertical="top"/>
    </xf>
    <xf numFmtId="0" fontId="1" fillId="0" borderId="0"/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4" fillId="21" borderId="28" applyNumberFormat="0" applyFont="0" applyAlignment="0" applyProtection="0"/>
    <xf numFmtId="0" fontId="1" fillId="0" borderId="0"/>
    <xf numFmtId="0" fontId="44" fillId="21" borderId="28" applyNumberFormat="0" applyFont="0" applyAlignment="0" applyProtection="0"/>
    <xf numFmtId="0" fontId="1" fillId="0" borderId="0"/>
    <xf numFmtId="0" fontId="44" fillId="21" borderId="28" applyNumberFormat="0" applyFont="0" applyAlignment="0" applyProtection="0"/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1" fillId="28" borderId="26" applyNumberFormat="0" applyAlignment="0" applyProtection="0"/>
    <xf numFmtId="0" fontId="1" fillId="0" borderId="0"/>
    <xf numFmtId="0" fontId="35" fillId="0" borderId="0">
      <alignment vertical="top"/>
    </xf>
    <xf numFmtId="0" fontId="1" fillId="0" borderId="0"/>
    <xf numFmtId="0" fontId="12" fillId="0" borderId="0">
      <alignment vertical="top"/>
    </xf>
    <xf numFmtId="0" fontId="1" fillId="0" borderId="0"/>
    <xf numFmtId="0" fontId="51" fillId="28" borderId="26" applyNumberFormat="0" applyAlignment="0" applyProtection="0"/>
    <xf numFmtId="0" fontId="1" fillId="0" borderId="0"/>
    <xf numFmtId="0" fontId="51" fillId="28" borderId="26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21" borderId="28" applyNumberFormat="0" applyFont="0" applyAlignment="0" applyProtection="0"/>
    <xf numFmtId="0" fontId="1" fillId="0" borderId="0"/>
    <xf numFmtId="0" fontId="7" fillId="21" borderId="28" applyNumberFormat="0" applyFont="0" applyAlignment="0" applyProtection="0"/>
    <xf numFmtId="0" fontId="1" fillId="0" borderId="0"/>
    <xf numFmtId="0" fontId="44" fillId="55" borderId="18" applyNumberFormat="0" applyFont="0" applyAlignment="0" applyProtection="0"/>
    <xf numFmtId="0" fontId="1" fillId="0" borderId="0"/>
    <xf numFmtId="0" fontId="7" fillId="21" borderId="28" applyNumberFormat="0" applyFont="0" applyAlignment="0" applyProtection="0"/>
    <xf numFmtId="0" fontId="1" fillId="0" borderId="0"/>
    <xf numFmtId="0" fontId="7" fillId="21" borderId="2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1" fillId="28" borderId="26" applyNumberFormat="0" applyAlignment="0" applyProtection="0"/>
    <xf numFmtId="0" fontId="1" fillId="0" borderId="0"/>
    <xf numFmtId="0" fontId="35" fillId="0" borderId="0">
      <alignment vertical="top"/>
    </xf>
    <xf numFmtId="0" fontId="1" fillId="0" borderId="0"/>
    <xf numFmtId="0" fontId="12" fillId="0" borderId="0">
      <alignment vertical="top"/>
    </xf>
    <xf numFmtId="0" fontId="1" fillId="0" borderId="0"/>
    <xf numFmtId="0" fontId="51" fillId="28" borderId="26" applyNumberFormat="0" applyAlignment="0" applyProtection="0"/>
    <xf numFmtId="0" fontId="1" fillId="0" borderId="0"/>
    <xf numFmtId="0" fontId="51" fillId="28" borderId="26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21" borderId="28" applyNumberFormat="0" applyFont="0" applyAlignment="0" applyProtection="0"/>
    <xf numFmtId="0" fontId="1" fillId="0" borderId="0"/>
    <xf numFmtId="0" fontId="7" fillId="21" borderId="28" applyNumberFormat="0" applyFont="0" applyAlignment="0" applyProtection="0"/>
    <xf numFmtId="0" fontId="1" fillId="0" borderId="0"/>
    <xf numFmtId="0" fontId="7" fillId="21" borderId="2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44" fillId="21" borderId="28" applyNumberFormat="0" applyFont="0" applyAlignment="0" applyProtection="0"/>
    <xf numFmtId="0" fontId="1" fillId="0" borderId="0"/>
    <xf numFmtId="0" fontId="44" fillId="21" borderId="28" applyNumberFormat="0" applyFont="0" applyAlignment="0" applyProtection="0"/>
    <xf numFmtId="0" fontId="1" fillId="0" borderId="0"/>
    <xf numFmtId="0" fontId="44" fillId="21" borderId="2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4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203" fontId="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82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82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7" fillId="21" borderId="28" applyNumberFormat="0" applyFont="0" applyAlignment="0" applyProtection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7" fillId="21" borderId="28" applyNumberFormat="0" applyFont="0" applyAlignment="0" applyProtection="0"/>
    <xf numFmtId="0" fontId="35" fillId="0" borderId="0">
      <alignment vertical="top"/>
    </xf>
    <xf numFmtId="0" fontId="1" fillId="0" borderId="0"/>
    <xf numFmtId="0" fontId="12" fillId="0" borderId="0">
      <alignment vertical="top"/>
    </xf>
    <xf numFmtId="0" fontId="7" fillId="21" borderId="28" applyNumberFormat="0" applyFont="0" applyAlignment="0" applyProtection="0"/>
    <xf numFmtId="0" fontId="1" fillId="0" borderId="0"/>
    <xf numFmtId="0" fontId="1" fillId="0" borderId="0"/>
    <xf numFmtId="0" fontId="12" fillId="0" borderId="0">
      <alignment vertical="top"/>
    </xf>
    <xf numFmtId="0" fontId="35" fillId="0" borderId="0">
      <alignment vertical="top"/>
    </xf>
    <xf numFmtId="0" fontId="1" fillId="0" borderId="0"/>
    <xf numFmtId="0" fontId="12" fillId="0" borderId="0">
      <alignment vertical="top"/>
    </xf>
    <xf numFmtId="0" fontId="1" fillId="0" borderId="0"/>
    <xf numFmtId="0" fontId="7" fillId="21" borderId="28" applyNumberFormat="0" applyFont="0" applyAlignment="0" applyProtection="0"/>
    <xf numFmtId="0" fontId="1" fillId="0" borderId="0"/>
    <xf numFmtId="0" fontId="12" fillId="0" borderId="0">
      <alignment vertical="top"/>
    </xf>
    <xf numFmtId="0" fontId="7" fillId="21" borderId="28" applyNumberFormat="0" applyFont="0" applyAlignment="0" applyProtection="0"/>
    <xf numFmtId="0" fontId="35" fillId="0" borderId="0">
      <alignment vertical="top"/>
    </xf>
    <xf numFmtId="0" fontId="1" fillId="0" borderId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0" borderId="0"/>
    <xf numFmtId="0" fontId="1" fillId="0" borderId="0"/>
    <xf numFmtId="0" fontId="35" fillId="0" borderId="0">
      <alignment vertical="top"/>
    </xf>
    <xf numFmtId="0" fontId="1" fillId="0" borderId="0"/>
    <xf numFmtId="0" fontId="12" fillId="0" borderId="0">
      <alignment vertical="top"/>
    </xf>
    <xf numFmtId="0" fontId="1" fillId="0" borderId="0"/>
    <xf numFmtId="0" fontId="7" fillId="21" borderId="28" applyNumberFormat="0" applyFont="0" applyAlignment="0" applyProtection="0"/>
    <xf numFmtId="0" fontId="1" fillId="0" borderId="0"/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0" fontId="1" fillId="0" borderId="0"/>
    <xf numFmtId="0" fontId="1" fillId="55" borderId="18" applyNumberFormat="0" applyFont="0" applyAlignment="0" applyProtection="0"/>
    <xf numFmtId="0" fontId="35" fillId="0" borderId="0">
      <alignment vertical="top"/>
    </xf>
    <xf numFmtId="0" fontId="1" fillId="0" borderId="0"/>
    <xf numFmtId="0" fontId="44" fillId="55" borderId="18" applyNumberFormat="0" applyFont="0" applyAlignment="0" applyProtection="0"/>
    <xf numFmtId="0" fontId="12" fillId="0" borderId="0">
      <alignment vertical="top"/>
    </xf>
    <xf numFmtId="0" fontId="1" fillId="0" borderId="0"/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0" fontId="1" fillId="0" borderId="0"/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" fillId="0" borderId="0"/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0" fontId="1" fillId="0" borderId="0"/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82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" fillId="0" borderId="0"/>
    <xf numFmtId="0" fontId="82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2" fillId="0" borderId="0">
      <alignment vertical="top"/>
    </xf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2" fillId="0" borderId="0">
      <alignment vertical="top"/>
    </xf>
    <xf numFmtId="0" fontId="35" fillId="0" borderId="0">
      <alignment vertical="top"/>
    </xf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82" fillId="0" borderId="0"/>
    <xf numFmtId="0" fontId="8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12" fillId="0" borderId="0">
      <alignment vertical="top"/>
    </xf>
    <xf numFmtId="0" fontId="12" fillId="0" borderId="0">
      <alignment vertical="top"/>
    </xf>
    <xf numFmtId="0" fontId="7" fillId="0" borderId="0"/>
    <xf numFmtId="0" fontId="7" fillId="0" borderId="0"/>
    <xf numFmtId="0" fontId="12" fillId="0" borderId="0">
      <alignment vertical="top"/>
    </xf>
    <xf numFmtId="0" fontId="12" fillId="0" borderId="0">
      <alignment vertical="top"/>
    </xf>
    <xf numFmtId="0" fontId="7" fillId="0" borderId="0"/>
    <xf numFmtId="0" fontId="7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44" fillId="0" borderId="0"/>
    <xf numFmtId="0" fontId="12" fillId="0" borderId="0">
      <alignment vertical="top"/>
    </xf>
    <xf numFmtId="0" fontId="7" fillId="0" borderId="0"/>
    <xf numFmtId="0" fontId="12" fillId="0" borderId="0">
      <alignment vertical="top"/>
    </xf>
    <xf numFmtId="0" fontId="54" fillId="0" borderId="0"/>
    <xf numFmtId="0" fontId="12" fillId="0" borderId="0">
      <alignment vertical="top"/>
    </xf>
    <xf numFmtId="0" fontId="54" fillId="0" borderId="0"/>
    <xf numFmtId="0" fontId="12" fillId="0" borderId="0">
      <alignment vertical="top"/>
    </xf>
    <xf numFmtId="0" fontId="7" fillId="0" borderId="0"/>
    <xf numFmtId="0" fontId="12" fillId="0" borderId="0">
      <alignment vertical="top"/>
    </xf>
    <xf numFmtId="0" fontId="44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7" fillId="0" borderId="0"/>
    <xf numFmtId="0" fontId="12" fillId="0" borderId="0">
      <alignment vertical="top"/>
    </xf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7" fillId="0" borderId="0"/>
    <xf numFmtId="0" fontId="7" fillId="0" borderId="0"/>
    <xf numFmtId="0" fontId="7" fillId="0" borderId="0"/>
    <xf numFmtId="0" fontId="7" fillId="0" borderId="0"/>
    <xf numFmtId="0" fontId="12" fillId="0" borderId="0">
      <alignment vertical="top"/>
    </xf>
    <xf numFmtId="0" fontId="12" fillId="0" borderId="0">
      <alignment vertical="top"/>
    </xf>
    <xf numFmtId="0" fontId="7" fillId="0" borderId="0"/>
    <xf numFmtId="0" fontId="7" fillId="0" borderId="0"/>
    <xf numFmtId="0" fontId="12" fillId="0" borderId="0">
      <alignment vertical="top"/>
    </xf>
    <xf numFmtId="0" fontId="12" fillId="0" borderId="0">
      <alignment vertical="top"/>
    </xf>
    <xf numFmtId="0" fontId="44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7" fillId="0" borderId="0"/>
    <xf numFmtId="0" fontId="7" fillId="0" borderId="0"/>
    <xf numFmtId="0" fontId="12" fillId="0" borderId="0">
      <alignment vertical="top"/>
    </xf>
    <xf numFmtId="0" fontId="12" fillId="0" borderId="0">
      <alignment vertical="top"/>
    </xf>
    <xf numFmtId="0" fontId="44" fillId="0" borderId="0"/>
    <xf numFmtId="0" fontId="7" fillId="0" borderId="0"/>
    <xf numFmtId="0" fontId="12" fillId="0" borderId="0">
      <alignment vertical="top"/>
    </xf>
    <xf numFmtId="0" fontId="12" fillId="0" borderId="0">
      <alignment vertical="top"/>
    </xf>
    <xf numFmtId="0" fontId="7" fillId="0" borderId="0"/>
    <xf numFmtId="0" fontId="12" fillId="0" borderId="0">
      <alignment vertical="top"/>
    </xf>
    <xf numFmtId="0" fontId="12" fillId="0" borderId="0">
      <alignment vertical="top"/>
    </xf>
    <xf numFmtId="0" fontId="7" fillId="0" borderId="0"/>
    <xf numFmtId="0" fontId="12" fillId="0" borderId="0">
      <alignment vertical="top"/>
    </xf>
    <xf numFmtId="0" fontId="12" fillId="0" borderId="0">
      <alignment vertical="top"/>
    </xf>
    <xf numFmtId="0" fontId="7" fillId="0" borderId="0"/>
    <xf numFmtId="0" fontId="12" fillId="0" borderId="0">
      <alignment vertical="top"/>
    </xf>
    <xf numFmtId="0" fontId="7" fillId="0" borderId="0"/>
    <xf numFmtId="0" fontId="12" fillId="0" borderId="0">
      <alignment vertical="top"/>
    </xf>
    <xf numFmtId="0" fontId="12" fillId="0" borderId="0">
      <alignment vertical="top"/>
    </xf>
    <xf numFmtId="0" fontId="44" fillId="0" borderId="0"/>
    <xf numFmtId="0" fontId="12" fillId="0" borderId="0">
      <alignment vertical="top"/>
    </xf>
    <xf numFmtId="0" fontId="44" fillId="0" borderId="0"/>
    <xf numFmtId="0" fontId="12" fillId="0" borderId="0">
      <alignment vertical="top"/>
    </xf>
    <xf numFmtId="0" fontId="44" fillId="0" borderId="0"/>
    <xf numFmtId="0" fontId="12" fillId="0" borderId="0">
      <alignment vertical="top"/>
    </xf>
    <xf numFmtId="0" fontId="12" fillId="0" borderId="0">
      <alignment vertical="top"/>
    </xf>
    <xf numFmtId="0" fontId="44" fillId="0" borderId="0"/>
    <xf numFmtId="0" fontId="12" fillId="0" borderId="0">
      <alignment vertical="top"/>
    </xf>
    <xf numFmtId="0" fontId="12" fillId="0" borderId="0">
      <alignment vertical="top"/>
    </xf>
    <xf numFmtId="0" fontId="7" fillId="0" borderId="0"/>
    <xf numFmtId="0" fontId="7" fillId="0" borderId="0"/>
    <xf numFmtId="0" fontId="44" fillId="0" borderId="0"/>
    <xf numFmtId="0" fontId="12" fillId="0" borderId="0">
      <alignment vertical="top"/>
    </xf>
    <xf numFmtId="0" fontId="7" fillId="0" borderId="0"/>
    <xf numFmtId="0" fontId="12" fillId="0" borderId="0">
      <alignment vertical="top"/>
    </xf>
    <xf numFmtId="0" fontId="12" fillId="0" borderId="0">
      <alignment vertical="top"/>
    </xf>
    <xf numFmtId="0" fontId="51" fillId="62" borderId="26" applyNumberFormat="0" applyAlignment="0" applyProtection="0"/>
    <xf numFmtId="0" fontId="54" fillId="0" borderId="0"/>
    <xf numFmtId="0" fontId="12" fillId="0" borderId="0">
      <alignment vertical="top"/>
    </xf>
    <xf numFmtId="0" fontId="54" fillId="0" borderId="0"/>
    <xf numFmtId="0" fontId="51" fillId="28" borderId="26" applyNumberFormat="0" applyAlignment="0" applyProtection="0"/>
    <xf numFmtId="0" fontId="12" fillId="0" borderId="0">
      <alignment vertical="top"/>
    </xf>
    <xf numFmtId="0" fontId="51" fillId="28" borderId="26" applyNumberFormat="0" applyAlignment="0" applyProtection="0"/>
    <xf numFmtId="0" fontId="12" fillId="0" borderId="0">
      <alignment vertical="top"/>
    </xf>
    <xf numFmtId="0" fontId="12" fillId="0" borderId="0">
      <alignment vertical="top"/>
    </xf>
    <xf numFmtId="0" fontId="44" fillId="0" borderId="0"/>
    <xf numFmtId="0" fontId="44" fillId="0" borderId="0"/>
    <xf numFmtId="0" fontId="44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7" fillId="0" borderId="0"/>
    <xf numFmtId="0" fontId="12" fillId="0" borderId="0">
      <alignment vertical="top"/>
    </xf>
    <xf numFmtId="0" fontId="1" fillId="0" borderId="0"/>
    <xf numFmtId="0" fontId="44" fillId="0" borderId="0"/>
    <xf numFmtId="0" fontId="12" fillId="0" borderId="0">
      <alignment vertical="top"/>
    </xf>
    <xf numFmtId="0" fontId="12" fillId="0" borderId="0">
      <alignment vertical="top"/>
    </xf>
    <xf numFmtId="0" fontId="44" fillId="0" borderId="0"/>
    <xf numFmtId="0" fontId="12" fillId="0" borderId="0">
      <alignment vertical="top"/>
    </xf>
    <xf numFmtId="0" fontId="44" fillId="0" borderId="0"/>
    <xf numFmtId="0" fontId="12" fillId="0" borderId="0">
      <alignment vertical="top"/>
    </xf>
    <xf numFmtId="0" fontId="44" fillId="0" borderId="0"/>
    <xf numFmtId="0" fontId="44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44" fillId="0" borderId="0"/>
    <xf numFmtId="0" fontId="44" fillId="0" borderId="0"/>
    <xf numFmtId="0" fontId="44" fillId="0" borderId="0"/>
    <xf numFmtId="0" fontId="7" fillId="0" borderId="0"/>
    <xf numFmtId="0" fontId="44" fillId="0" borderId="0"/>
    <xf numFmtId="0" fontId="44" fillId="0" borderId="0"/>
    <xf numFmtId="0" fontId="44" fillId="0" borderId="0"/>
    <xf numFmtId="0" fontId="12" fillId="0" borderId="0">
      <alignment vertical="top"/>
    </xf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44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44" fillId="0" borderId="0"/>
    <xf numFmtId="0" fontId="44" fillId="0" borderId="0"/>
    <xf numFmtId="0" fontId="44" fillId="0" borderId="0"/>
    <xf numFmtId="0" fontId="44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44" fillId="0" borderId="0"/>
    <xf numFmtId="0" fontId="44" fillId="0" borderId="0"/>
    <xf numFmtId="0" fontId="44" fillId="0" borderId="0"/>
    <xf numFmtId="9" fontId="7" fillId="0" borderId="0" applyFont="0" applyFill="0" applyBorder="0" applyAlignment="0" applyProtection="0"/>
    <xf numFmtId="0" fontId="12" fillId="0" borderId="0">
      <alignment vertical="top"/>
    </xf>
    <xf numFmtId="0" fontId="12" fillId="0" borderId="0">
      <alignment vertical="top"/>
    </xf>
    <xf numFmtId="0" fontId="44" fillId="0" borderId="0"/>
    <xf numFmtId="0" fontId="12" fillId="0" borderId="0">
      <alignment vertical="top"/>
    </xf>
    <xf numFmtId="0" fontId="44" fillId="0" borderId="0"/>
    <xf numFmtId="0" fontId="12" fillId="0" borderId="0">
      <alignment vertical="top"/>
    </xf>
    <xf numFmtId="0" fontId="44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12" fillId="0" borderId="0">
      <alignment vertical="top"/>
    </xf>
    <xf numFmtId="0" fontId="12" fillId="0" borderId="0">
      <alignment vertical="top"/>
    </xf>
    <xf numFmtId="0" fontId="44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44" fillId="0" borderId="0"/>
    <xf numFmtId="0" fontId="44" fillId="0" borderId="0"/>
    <xf numFmtId="0" fontId="44" fillId="0" borderId="0"/>
    <xf numFmtId="0" fontId="44" fillId="0" borderId="0"/>
    <xf numFmtId="0" fontId="12" fillId="0" borderId="0">
      <alignment vertical="top"/>
    </xf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12" fillId="0" borderId="0">
      <alignment vertical="top"/>
    </xf>
    <xf numFmtId="0" fontId="44" fillId="0" borderId="0"/>
    <xf numFmtId="0" fontId="12" fillId="0" borderId="0">
      <alignment vertical="top"/>
    </xf>
    <xf numFmtId="0" fontId="12" fillId="0" borderId="0">
      <alignment vertical="top"/>
    </xf>
    <xf numFmtId="0" fontId="44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44" fillId="0" borderId="0"/>
    <xf numFmtId="0" fontId="44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44" fillId="0" borderId="0"/>
    <xf numFmtId="0" fontId="44" fillId="0" borderId="0"/>
    <xf numFmtId="0" fontId="12" fillId="0" borderId="0">
      <alignment vertical="top"/>
    </xf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12" fillId="0" borderId="0">
      <alignment vertical="top"/>
    </xf>
    <xf numFmtId="0" fontId="12" fillId="0" borderId="0">
      <alignment vertical="top"/>
    </xf>
    <xf numFmtId="0" fontId="44" fillId="0" borderId="0"/>
    <xf numFmtId="0" fontId="44" fillId="0" borderId="0"/>
    <xf numFmtId="0" fontId="44" fillId="0" borderId="0"/>
    <xf numFmtId="0" fontId="12" fillId="0" borderId="0">
      <alignment vertical="top"/>
    </xf>
    <xf numFmtId="0" fontId="12" fillId="0" borderId="0">
      <alignment vertical="top"/>
    </xf>
    <xf numFmtId="0" fontId="44" fillId="0" borderId="0"/>
    <xf numFmtId="0" fontId="1" fillId="0" borderId="0"/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44" fillId="0" borderId="0"/>
    <xf numFmtId="0" fontId="12" fillId="0" borderId="0">
      <alignment vertical="top"/>
    </xf>
    <xf numFmtId="0" fontId="44" fillId="0" borderId="0"/>
    <xf numFmtId="0" fontId="44" fillId="0" borderId="0"/>
    <xf numFmtId="0" fontId="44" fillId="0" borderId="0"/>
    <xf numFmtId="0" fontId="44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44" fillId="0" borderId="0"/>
    <xf numFmtId="0" fontId="44" fillId="0" borderId="0"/>
    <xf numFmtId="0" fontId="44" fillId="0" borderId="0"/>
    <xf numFmtId="0" fontId="12" fillId="0" borderId="0">
      <alignment vertical="top"/>
    </xf>
    <xf numFmtId="0" fontId="44" fillId="0" borderId="0"/>
    <xf numFmtId="0" fontId="12" fillId="0" borderId="0">
      <alignment vertical="top"/>
    </xf>
    <xf numFmtId="0" fontId="7" fillId="0" borderId="0"/>
    <xf numFmtId="0" fontId="12" fillId="0" borderId="0">
      <alignment vertical="top"/>
    </xf>
    <xf numFmtId="0" fontId="12" fillId="0" borderId="0">
      <alignment vertical="top"/>
    </xf>
    <xf numFmtId="0" fontId="44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44" fillId="0" borderId="0"/>
    <xf numFmtId="0" fontId="44" fillId="0" borderId="0"/>
    <xf numFmtId="0" fontId="44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44" fillId="0" borderId="0"/>
    <xf numFmtId="0" fontId="44" fillId="0" borderId="0"/>
    <xf numFmtId="0" fontId="12" fillId="0" borderId="0">
      <alignment vertical="top"/>
    </xf>
    <xf numFmtId="0" fontId="44" fillId="0" borderId="0"/>
    <xf numFmtId="0" fontId="44" fillId="0" borderId="0"/>
    <xf numFmtId="0" fontId="44" fillId="0" borderId="0"/>
    <xf numFmtId="0" fontId="44" fillId="0" borderId="0"/>
    <xf numFmtId="0" fontId="12" fillId="0" borderId="0">
      <alignment vertical="top"/>
    </xf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12" fillId="0" borderId="0">
      <alignment vertical="top"/>
    </xf>
    <xf numFmtId="0" fontId="1" fillId="0" borderId="0"/>
    <xf numFmtId="0" fontId="44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" fillId="0" borderId="0"/>
    <xf numFmtId="0" fontId="12" fillId="0" borderId="0">
      <alignment vertical="top"/>
    </xf>
    <xf numFmtId="0" fontId="44" fillId="0" borderId="0"/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44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44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77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7" fillId="0" borderId="0"/>
    <xf numFmtId="0" fontId="12" fillId="0" borderId="0">
      <alignment vertical="top"/>
    </xf>
    <xf numFmtId="0" fontId="44" fillId="0" borderId="0"/>
    <xf numFmtId="0" fontId="7" fillId="0" borderId="0"/>
    <xf numFmtId="0" fontId="12" fillId="0" borderId="0">
      <alignment vertical="top"/>
    </xf>
    <xf numFmtId="0" fontId="44" fillId="0" borderId="0"/>
    <xf numFmtId="0" fontId="12" fillId="0" borderId="0">
      <alignment vertical="top"/>
    </xf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7" fillId="0" borderId="0"/>
    <xf numFmtId="0" fontId="12" fillId="0" borderId="0">
      <alignment vertical="top"/>
    </xf>
    <xf numFmtId="0" fontId="44" fillId="0" borderId="0"/>
    <xf numFmtId="0" fontId="7" fillId="0" borderId="0"/>
    <xf numFmtId="0" fontId="12" fillId="0" borderId="0">
      <alignment vertical="top"/>
    </xf>
    <xf numFmtId="0" fontId="44" fillId="0" borderId="0"/>
    <xf numFmtId="0" fontId="7" fillId="0" borderId="0"/>
    <xf numFmtId="0" fontId="12" fillId="0" borderId="0">
      <alignment vertical="top"/>
    </xf>
    <xf numFmtId="0" fontId="44" fillId="0" borderId="0"/>
    <xf numFmtId="0" fontId="12" fillId="0" borderId="0">
      <alignment vertical="top"/>
    </xf>
    <xf numFmtId="0" fontId="44" fillId="0" borderId="0"/>
    <xf numFmtId="0" fontId="44" fillId="0" borderId="0"/>
    <xf numFmtId="0" fontId="44" fillId="0" borderId="0"/>
    <xf numFmtId="0" fontId="7" fillId="0" borderId="0"/>
    <xf numFmtId="0" fontId="12" fillId="0" borderId="0">
      <alignment vertical="top"/>
    </xf>
    <xf numFmtId="0" fontId="44" fillId="0" borderId="0"/>
    <xf numFmtId="0" fontId="12" fillId="0" borderId="0">
      <alignment vertical="top"/>
    </xf>
    <xf numFmtId="0" fontId="44" fillId="0" borderId="0"/>
    <xf numFmtId="0" fontId="44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" fillId="0" borderId="0">
      <alignment vertical="top"/>
    </xf>
    <xf numFmtId="0" fontId="44" fillId="0" borderId="0"/>
    <xf numFmtId="0" fontId="12" fillId="0" borderId="0">
      <alignment vertical="top"/>
    </xf>
    <xf numFmtId="0" fontId="12" fillId="0" borderId="0">
      <alignment vertical="top"/>
    </xf>
    <xf numFmtId="0" fontId="44" fillId="0" borderId="0"/>
    <xf numFmtId="0" fontId="54" fillId="0" borderId="0"/>
    <xf numFmtId="0" fontId="54" fillId="0" borderId="0"/>
    <xf numFmtId="0" fontId="12" fillId="0" borderId="0">
      <alignment vertical="top"/>
    </xf>
    <xf numFmtId="0" fontId="51" fillId="28" borderId="26" applyNumberFormat="0" applyAlignment="0" applyProtection="0"/>
    <xf numFmtId="0" fontId="44" fillId="0" borderId="0"/>
    <xf numFmtId="0" fontId="51" fillId="28" borderId="26" applyNumberFormat="0" applyAlignment="0" applyProtection="0"/>
    <xf numFmtId="0" fontId="12" fillId="0" borderId="0">
      <alignment vertical="top"/>
    </xf>
    <xf numFmtId="0" fontId="7" fillId="0" borderId="0"/>
    <xf numFmtId="0" fontId="7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7" fillId="0" borderId="0"/>
    <xf numFmtId="0" fontId="12" fillId="0" borderId="0">
      <alignment vertical="top"/>
    </xf>
    <xf numFmtId="0" fontId="12" fillId="0" borderId="0">
      <alignment vertical="top"/>
    </xf>
    <xf numFmtId="0" fontId="7" fillId="0" borderId="0"/>
    <xf numFmtId="0" fontId="12" fillId="0" borderId="0">
      <alignment vertical="top"/>
    </xf>
    <xf numFmtId="0" fontId="12" fillId="0" borderId="0">
      <alignment vertical="top"/>
    </xf>
    <xf numFmtId="0" fontId="7" fillId="0" borderId="0"/>
    <xf numFmtId="0" fontId="12" fillId="0" borderId="0">
      <alignment vertical="top"/>
    </xf>
    <xf numFmtId="0" fontId="44" fillId="0" borderId="0"/>
    <xf numFmtId="0" fontId="7" fillId="0" borderId="0"/>
    <xf numFmtId="0" fontId="12" fillId="0" borderId="0">
      <alignment vertical="top"/>
    </xf>
    <xf numFmtId="0" fontId="44" fillId="0" borderId="0"/>
    <xf numFmtId="0" fontId="7" fillId="0" borderId="0"/>
    <xf numFmtId="0" fontId="12" fillId="0" borderId="0">
      <alignment vertical="top"/>
    </xf>
    <xf numFmtId="0" fontId="12" fillId="0" borderId="0">
      <alignment vertical="top"/>
    </xf>
    <xf numFmtId="0" fontId="7" fillId="0" borderId="0"/>
    <xf numFmtId="0" fontId="12" fillId="0" borderId="0">
      <alignment vertical="top"/>
    </xf>
    <xf numFmtId="0" fontId="44" fillId="0" borderId="0"/>
    <xf numFmtId="0" fontId="7" fillId="0" borderId="0"/>
    <xf numFmtId="0" fontId="12" fillId="0" borderId="0">
      <alignment vertical="top"/>
    </xf>
    <xf numFmtId="0" fontId="12" fillId="0" borderId="0">
      <alignment vertical="top"/>
    </xf>
    <xf numFmtId="0" fontId="7" fillId="0" borderId="0"/>
    <xf numFmtId="0" fontId="12" fillId="0" borderId="0">
      <alignment vertical="top"/>
    </xf>
    <xf numFmtId="0" fontId="12" fillId="0" borderId="0">
      <alignment vertical="top"/>
    </xf>
    <xf numFmtId="0" fontId="7" fillId="0" borderId="0"/>
    <xf numFmtId="0" fontId="12" fillId="0" borderId="0">
      <alignment vertical="top"/>
    </xf>
    <xf numFmtId="0" fontId="12" fillId="0" borderId="0">
      <alignment vertical="top"/>
    </xf>
    <xf numFmtId="0" fontId="7" fillId="0" borderId="0"/>
    <xf numFmtId="0" fontId="12" fillId="0" borderId="0">
      <alignment vertical="top"/>
    </xf>
    <xf numFmtId="0" fontId="12" fillId="0" borderId="0">
      <alignment vertical="top"/>
    </xf>
    <xf numFmtId="0" fontId="7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54" fillId="0" borderId="0"/>
    <xf numFmtId="0" fontId="12" fillId="0" borderId="0">
      <alignment vertical="top"/>
    </xf>
    <xf numFmtId="0" fontId="7" fillId="0" borderId="0"/>
    <xf numFmtId="0" fontId="12" fillId="0" borderId="0">
      <alignment vertical="top"/>
    </xf>
    <xf numFmtId="0" fontId="12" fillId="0" borderId="0">
      <alignment vertical="top"/>
    </xf>
    <xf numFmtId="0" fontId="7" fillId="0" borderId="0"/>
    <xf numFmtId="0" fontId="12" fillId="0" borderId="0">
      <alignment vertical="top"/>
    </xf>
    <xf numFmtId="0" fontId="12" fillId="0" borderId="0">
      <alignment vertical="top"/>
    </xf>
    <xf numFmtId="0" fontId="7" fillId="0" borderId="0"/>
    <xf numFmtId="0" fontId="12" fillId="0" borderId="0">
      <alignment vertical="top"/>
    </xf>
    <xf numFmtId="0" fontId="12" fillId="0" borderId="0">
      <alignment vertical="top"/>
    </xf>
    <xf numFmtId="0" fontId="7" fillId="0" borderId="0"/>
    <xf numFmtId="0" fontId="12" fillId="0" borderId="0">
      <alignment vertical="top"/>
    </xf>
    <xf numFmtId="0" fontId="12" fillId="0" borderId="0">
      <alignment vertical="top"/>
    </xf>
    <xf numFmtId="0" fontId="7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54" fillId="0" borderId="0"/>
    <xf numFmtId="0" fontId="7" fillId="0" borderId="0"/>
    <xf numFmtId="0" fontId="54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7" fillId="0" borderId="0"/>
    <xf numFmtId="0" fontId="12" fillId="0" borderId="0">
      <alignment vertical="top"/>
    </xf>
    <xf numFmtId="0" fontId="1" fillId="0" borderId="0"/>
    <xf numFmtId="0" fontId="54" fillId="0" borderId="0"/>
    <xf numFmtId="0" fontId="54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7" fillId="0" borderId="0"/>
    <xf numFmtId="0" fontId="54" fillId="0" borderId="0"/>
    <xf numFmtId="0" fontId="54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7" fillId="0" borderId="0"/>
    <xf numFmtId="0" fontId="12" fillId="0" borderId="0">
      <alignment vertical="top"/>
    </xf>
    <xf numFmtId="0" fontId="1" fillId="0" borderId="0"/>
    <xf numFmtId="0" fontId="54" fillId="0" borderId="0"/>
    <xf numFmtId="0" fontId="54" fillId="0" borderId="0"/>
    <xf numFmtId="0" fontId="12" fillId="0" borderId="0">
      <alignment vertical="top"/>
    </xf>
    <xf numFmtId="0" fontId="7" fillId="0" borderId="0"/>
    <xf numFmtId="0" fontId="12" fillId="0" borderId="0">
      <alignment vertical="top"/>
    </xf>
    <xf numFmtId="0" fontId="54" fillId="0" borderId="0"/>
    <xf numFmtId="0" fontId="12" fillId="0" borderId="0">
      <alignment vertical="top"/>
    </xf>
    <xf numFmtId="0" fontId="54" fillId="0" borderId="0"/>
    <xf numFmtId="0" fontId="12" fillId="0" borderId="0">
      <alignment vertical="top"/>
    </xf>
    <xf numFmtId="0" fontId="7" fillId="0" borderId="0"/>
    <xf numFmtId="0" fontId="64" fillId="20" borderId="20" applyNumberFormat="0" applyAlignment="0" applyProtection="0"/>
    <xf numFmtId="0" fontId="12" fillId="0" borderId="0">
      <alignment vertical="top"/>
    </xf>
    <xf numFmtId="0" fontId="12" fillId="0" borderId="0">
      <alignment vertical="top"/>
    </xf>
    <xf numFmtId="0" fontId="7" fillId="0" borderId="0"/>
    <xf numFmtId="0" fontId="7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7" fillId="0" borderId="0"/>
    <xf numFmtId="0" fontId="7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7" fillId="0" borderId="0"/>
    <xf numFmtId="0" fontId="7" fillId="0" borderId="0"/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7" fillId="0" borderId="0"/>
    <xf numFmtId="0" fontId="7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54" fillId="0" borderId="0"/>
    <xf numFmtId="0" fontId="7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7" fillId="0" borderId="0"/>
    <xf numFmtId="0" fontId="12" fillId="0" borderId="0">
      <alignment vertical="top"/>
    </xf>
    <xf numFmtId="0" fontId="12" fillId="0" borderId="0">
      <alignment vertical="top"/>
    </xf>
    <xf numFmtId="0" fontId="91" fillId="0" borderId="0"/>
    <xf numFmtId="0" fontId="7" fillId="0" borderId="0"/>
    <xf numFmtId="0" fontId="7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36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44" fillId="0" borderId="0"/>
    <xf numFmtId="0" fontId="64" fillId="20" borderId="20" applyNumberFormat="0" applyAlignment="0" applyProtection="0"/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54" fillId="0" borderId="0"/>
    <xf numFmtId="0" fontId="54" fillId="0" borderId="0"/>
    <xf numFmtId="0" fontId="54" fillId="0" borderId="0"/>
    <xf numFmtId="0" fontId="54" fillId="0" borderId="0"/>
    <xf numFmtId="0" fontId="7" fillId="0" borderId="0"/>
    <xf numFmtId="0" fontId="54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54" fillId="0" borderId="0"/>
    <xf numFmtId="0" fontId="54" fillId="0" borderId="0"/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7" fillId="21" borderId="28" applyNumberFormat="0" applyFont="0" applyAlignment="0" applyProtection="0"/>
    <xf numFmtId="0" fontId="1" fillId="0" borderId="0"/>
    <xf numFmtId="0" fontId="7" fillId="21" borderId="2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4" fillId="0" borderId="0"/>
    <xf numFmtId="0" fontId="1" fillId="0" borderId="0"/>
    <xf numFmtId="0" fontId="7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39" fontId="100" fillId="0" borderId="0" applyFont="0" applyFill="0" applyBorder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7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7" fillId="0" borderId="0"/>
    <xf numFmtId="0" fontId="12" fillId="0" borderId="0">
      <alignment vertical="top"/>
    </xf>
    <xf numFmtId="0" fontId="7" fillId="0" borderId="0"/>
    <xf numFmtId="0" fontId="12" fillId="0" borderId="0">
      <alignment vertical="top"/>
    </xf>
    <xf numFmtId="0" fontId="7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7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21" borderId="28" applyNumberFormat="0" applyFont="0" applyAlignment="0" applyProtection="0"/>
    <xf numFmtId="0" fontId="1" fillId="0" borderId="0"/>
    <xf numFmtId="0" fontId="7" fillId="21" borderId="2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104" borderId="25" applyNumberFormat="0" applyProtection="0">
      <alignment horizontal="left" vertical="center" indent="1"/>
    </xf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16" borderId="25" applyNumberFormat="0" applyProtection="0">
      <alignment horizontal="left" vertical="center" indent="1"/>
    </xf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7" fillId="0" borderId="0" applyFont="0" applyFill="0" applyBorder="0" applyAlignment="0" applyProtection="0"/>
    <xf numFmtId="0" fontId="1" fillId="0" borderId="0"/>
    <xf numFmtId="0" fontId="35" fillId="0" borderId="0">
      <alignment vertical="top"/>
    </xf>
    <xf numFmtId="0" fontId="1" fillId="0" borderId="0"/>
    <xf numFmtId="0" fontId="12" fillId="0" borderId="0">
      <alignment vertical="top"/>
    </xf>
    <xf numFmtId="0" fontId="1" fillId="0" borderId="0"/>
    <xf numFmtId="9" fontId="7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4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0" borderId="0"/>
    <xf numFmtId="0" fontId="44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0" borderId="0"/>
    <xf numFmtId="0" fontId="1" fillId="55" borderId="18" applyNumberFormat="0" applyFont="0" applyAlignment="0" applyProtection="0"/>
    <xf numFmtId="0" fontId="1" fillId="0" borderId="0"/>
    <xf numFmtId="0" fontId="1" fillId="55" borderId="1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37" fillId="0" borderId="0" applyBorder="0">
      <alignment horizontal="centerContinuous"/>
    </xf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44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44" fillId="0" borderId="0"/>
    <xf numFmtId="0" fontId="12" fillId="0" borderId="0">
      <alignment vertical="top"/>
    </xf>
    <xf numFmtId="0" fontId="44" fillId="0" borderId="0"/>
    <xf numFmtId="0" fontId="7" fillId="0" borderId="0">
      <alignment vertical="center"/>
    </xf>
    <xf numFmtId="0" fontId="12" fillId="0" borderId="0">
      <alignment vertical="top"/>
    </xf>
    <xf numFmtId="0" fontId="44" fillId="0" borderId="0"/>
    <xf numFmtId="0" fontId="12" fillId="0" borderId="0">
      <alignment vertical="top"/>
    </xf>
    <xf numFmtId="0" fontId="44" fillId="0" borderId="0"/>
    <xf numFmtId="0" fontId="44" fillId="0" borderId="0"/>
    <xf numFmtId="0" fontId="7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2" fillId="0" borderId="0">
      <alignment vertical="top"/>
    </xf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82" borderId="25" applyNumberFormat="0" applyProtection="0">
      <alignment horizontal="left" vertical="center" indent="1"/>
    </xf>
    <xf numFmtId="0" fontId="1" fillId="0" borderId="0"/>
    <xf numFmtId="0" fontId="7" fillId="82" borderId="25" applyNumberFormat="0" applyProtection="0">
      <alignment horizontal="left" vertical="center" inden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104" borderId="25" applyNumberFormat="0" applyProtection="0">
      <alignment horizontal="left" vertical="center" indent="1"/>
    </xf>
    <xf numFmtId="0" fontId="35" fillId="0" borderId="0">
      <alignment vertical="top"/>
    </xf>
    <xf numFmtId="0" fontId="7" fillId="16" borderId="25" applyNumberFormat="0" applyProtection="0">
      <alignment horizontal="left" vertical="center" indent="1"/>
    </xf>
    <xf numFmtId="0" fontId="35" fillId="0" borderId="0">
      <alignment vertical="top"/>
    </xf>
    <xf numFmtId="0" fontId="7" fillId="108" borderId="25" applyNumberFormat="0" applyProtection="0">
      <alignment horizontal="left" vertical="center" indent="1"/>
    </xf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9" fontId="1" fillId="0" borderId="0" applyFont="0" applyFill="0" applyBorder="0" applyAlignment="0" applyProtection="0"/>
    <xf numFmtId="0" fontId="35" fillId="0" borderId="0">
      <alignment vertical="top"/>
    </xf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21" borderId="28" applyNumberFormat="0" applyFont="0" applyAlignment="0" applyProtection="0"/>
    <xf numFmtId="0" fontId="1" fillId="0" borderId="0"/>
    <xf numFmtId="0" fontId="7" fillId="21" borderId="2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7" fillId="0" borderId="0">
      <alignment vertical="center"/>
    </xf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4" fillId="20" borderId="20" applyNumberFormat="0" applyAlignment="0" applyProtection="0"/>
    <xf numFmtId="0" fontId="1" fillId="0" borderId="0"/>
    <xf numFmtId="0" fontId="64" fillId="20" borderId="20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82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82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2" fillId="0" borderId="0"/>
    <xf numFmtId="0" fontId="8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21" borderId="28" applyNumberFormat="0" applyFont="0" applyAlignment="0" applyProtection="0"/>
    <xf numFmtId="0" fontId="1" fillId="0" borderId="0"/>
    <xf numFmtId="0" fontId="7" fillId="21" borderId="28" applyNumberFormat="0" applyFont="0" applyAlignment="0" applyProtection="0"/>
    <xf numFmtId="0" fontId="1" fillId="0" borderId="0"/>
    <xf numFmtId="0" fontId="7" fillId="21" borderId="2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8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4" fillId="0" borderId="36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2" fillId="0" borderId="0">
      <alignment vertical="top"/>
    </xf>
    <xf numFmtId="0" fontId="1" fillId="0" borderId="0"/>
    <xf numFmtId="0" fontId="64" fillId="0" borderId="36" applyNumberFormat="0" applyFill="0" applyAlignment="0" applyProtection="0"/>
    <xf numFmtId="0" fontId="1" fillId="0" borderId="0"/>
    <xf numFmtId="0" fontId="64" fillId="0" borderId="36" applyNumberFormat="0" applyFill="0" applyAlignment="0" applyProtection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64" fillId="0" borderId="36" applyNumberFormat="0" applyFill="0" applyAlignment="0" applyProtection="0"/>
    <xf numFmtId="0" fontId="1" fillId="0" borderId="0"/>
    <xf numFmtId="0" fontId="64" fillId="0" borderId="36" applyNumberFormat="0" applyFill="0" applyAlignment="0" applyProtection="0"/>
    <xf numFmtId="0" fontId="1" fillId="0" borderId="0"/>
    <xf numFmtId="0" fontId="64" fillId="0" borderId="36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64" fillId="0" borderId="36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64" fillId="0" borderId="36" applyNumberFormat="0" applyFill="0" applyAlignment="0" applyProtection="0"/>
    <xf numFmtId="0" fontId="1" fillId="0" borderId="0"/>
    <xf numFmtId="0" fontId="64" fillId="0" borderId="36" applyNumberFormat="0" applyFill="0" applyAlignment="0" applyProtection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35" fillId="0" borderId="0">
      <alignment vertical="top"/>
    </xf>
    <xf numFmtId="0" fontId="7" fillId="21" borderId="28" applyNumberFormat="0" applyFont="0" applyAlignment="0" applyProtection="0"/>
    <xf numFmtId="0" fontId="1" fillId="0" borderId="0"/>
    <xf numFmtId="0" fontId="7" fillId="21" borderId="2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1" fillId="28" borderId="26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4" fillId="20" borderId="20" applyNumberFormat="0" applyAlignment="0" applyProtection="0"/>
    <xf numFmtId="0" fontId="1" fillId="0" borderId="0"/>
    <xf numFmtId="0" fontId="35" fillId="0" borderId="0">
      <alignment vertical="top"/>
    </xf>
    <xf numFmtId="0" fontId="1" fillId="0" borderId="0"/>
    <xf numFmtId="0" fontId="12" fillId="0" borderId="0">
      <alignment vertical="top"/>
    </xf>
    <xf numFmtId="0" fontId="1" fillId="0" borderId="0"/>
    <xf numFmtId="0" fontId="64" fillId="20" borderId="20" applyNumberFormat="0" applyAlignment="0" applyProtection="0"/>
    <xf numFmtId="0" fontId="1" fillId="0" borderId="0"/>
    <xf numFmtId="0" fontId="64" fillId="20" borderId="20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5" borderId="18" applyNumberFormat="0" applyFont="0" applyAlignment="0" applyProtection="0"/>
    <xf numFmtId="0" fontId="1" fillId="0" borderId="0"/>
    <xf numFmtId="0" fontId="1" fillId="55" borderId="18" applyNumberFormat="0" applyFont="0" applyAlignment="0" applyProtection="0"/>
    <xf numFmtId="0" fontId="1" fillId="0" borderId="0"/>
    <xf numFmtId="0" fontId="1" fillId="55" borderId="18" applyNumberFormat="0" applyFont="0" applyAlignment="0" applyProtection="0"/>
    <xf numFmtId="0" fontId="1" fillId="0" borderId="0"/>
    <xf numFmtId="0" fontId="1" fillId="55" borderId="18" applyNumberFormat="0" applyFont="0" applyAlignment="0" applyProtection="0"/>
    <xf numFmtId="0" fontId="1" fillId="0" borderId="0"/>
    <xf numFmtId="0" fontId="1" fillId="55" borderId="18" applyNumberFormat="0" applyFont="0" applyAlignment="0" applyProtection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5" borderId="18" applyNumberFormat="0" applyFont="0" applyAlignment="0" applyProtection="0"/>
    <xf numFmtId="0" fontId="1" fillId="0" borderId="0"/>
    <xf numFmtId="0" fontId="1" fillId="55" borderId="18" applyNumberFormat="0" applyFont="0" applyAlignment="0" applyProtection="0"/>
    <xf numFmtId="0" fontId="1" fillId="0" borderId="0"/>
    <xf numFmtId="0" fontId="1" fillId="55" borderId="18" applyNumberFormat="0" applyFont="0" applyAlignment="0" applyProtection="0"/>
    <xf numFmtId="0" fontId="1" fillId="0" borderId="0"/>
    <xf numFmtId="0" fontId="1" fillId="55" borderId="18" applyNumberFormat="0" applyFont="0" applyAlignment="0" applyProtection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5" borderId="18" applyNumberFormat="0" applyFont="0" applyAlignment="0" applyProtection="0"/>
    <xf numFmtId="0" fontId="1" fillId="0" borderId="0"/>
    <xf numFmtId="0" fontId="1" fillId="55" borderId="18" applyNumberFormat="0" applyFont="0" applyAlignment="0" applyProtection="0"/>
    <xf numFmtId="0" fontId="1" fillId="0" borderId="0"/>
    <xf numFmtId="0" fontId="1" fillId="55" borderId="18" applyNumberFormat="0" applyFont="0" applyAlignment="0" applyProtection="0"/>
    <xf numFmtId="0" fontId="1" fillId="0" borderId="0"/>
    <xf numFmtId="0" fontId="1" fillId="55" borderId="18" applyNumberFormat="0" applyFont="0" applyAlignment="0" applyProtection="0"/>
    <xf numFmtId="0" fontId="1" fillId="0" borderId="0"/>
    <xf numFmtId="0" fontId="1" fillId="55" borderId="1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7" fillId="0" borderId="0">
      <alignment vertical="center"/>
    </xf>
    <xf numFmtId="0" fontId="44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7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44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7" fillId="0" borderId="0">
      <alignment vertical="center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7" fillId="0" borderId="0"/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7" fillId="0" borderId="0"/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44" fillId="0" borderId="0"/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4" fillId="0" borderId="0"/>
    <xf numFmtId="0" fontId="7" fillId="0" borderId="0"/>
    <xf numFmtId="0" fontId="7" fillId="0" borderId="0"/>
    <xf numFmtId="0" fontId="44" fillId="0" borderId="0"/>
    <xf numFmtId="0" fontId="1" fillId="0" borderId="0"/>
    <xf numFmtId="0" fontId="1" fillId="0" borderId="0"/>
    <xf numFmtId="0" fontId="44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44" fillId="0" borderId="0"/>
    <xf numFmtId="0" fontId="4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" fillId="0" borderId="0"/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44" fillId="0" borderId="0"/>
    <xf numFmtId="0" fontId="1" fillId="0" borderId="0"/>
    <xf numFmtId="0" fontId="67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44" fillId="0" borderId="0"/>
    <xf numFmtId="0" fontId="1" fillId="0" borderId="0"/>
    <xf numFmtId="0" fontId="35" fillId="0" borderId="0"/>
    <xf numFmtId="0" fontId="1" fillId="0" borderId="0"/>
    <xf numFmtId="0" fontId="44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3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3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4" fillId="0" borderId="0"/>
    <xf numFmtId="0" fontId="44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35" fillId="0" borderId="0"/>
    <xf numFmtId="0" fontId="35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7" fillId="0" borderId="0"/>
    <xf numFmtId="0" fontId="4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7" fillId="0" borderId="0"/>
    <xf numFmtId="0" fontId="35" fillId="0" borderId="0"/>
    <xf numFmtId="0" fontId="1" fillId="0" borderId="0"/>
    <xf numFmtId="0" fontId="35" fillId="0" borderId="0"/>
    <xf numFmtId="0" fontId="1" fillId="0" borderId="0"/>
    <xf numFmtId="0" fontId="35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4" fontId="12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4" fillId="0" borderId="0"/>
    <xf numFmtId="0" fontId="4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35" fillId="0" borderId="0"/>
    <xf numFmtId="0" fontId="6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39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35" fillId="0" borderId="0"/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4" fillId="0" borderId="0"/>
    <xf numFmtId="0" fontId="44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35" fillId="0" borderId="0"/>
    <xf numFmtId="0" fontId="12" fillId="0" borderId="0">
      <alignment vertical="top"/>
    </xf>
    <xf numFmtId="0" fontId="12" fillId="0" borderId="0">
      <alignment vertical="top"/>
    </xf>
    <xf numFmtId="0" fontId="7" fillId="0" borderId="0"/>
    <xf numFmtId="0" fontId="1" fillId="0" borderId="0"/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" fillId="0" borderId="0"/>
    <xf numFmtId="0" fontId="35" fillId="0" borderId="0"/>
    <xf numFmtId="0" fontId="6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7" fillId="0" borderId="0"/>
    <xf numFmtId="0" fontId="7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1" fillId="0" borderId="0"/>
    <xf numFmtId="0" fontId="7" fillId="0" borderId="0"/>
    <xf numFmtId="0" fontId="7" fillId="0" borderId="0"/>
    <xf numFmtId="0" fontId="35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136" fillId="0" borderId="0"/>
    <xf numFmtId="0" fontId="35" fillId="0" borderId="0"/>
    <xf numFmtId="0" fontId="35" fillId="0" borderId="0"/>
    <xf numFmtId="0" fontId="1" fillId="0" borderId="0"/>
    <xf numFmtId="0" fontId="35" fillId="0" borderId="0"/>
    <xf numFmtId="0" fontId="35" fillId="0" borderId="0"/>
    <xf numFmtId="0" fontId="7" fillId="0" borderId="0"/>
    <xf numFmtId="0" fontId="44" fillId="0" borderId="0"/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7" fillId="0" borderId="0"/>
    <xf numFmtId="0" fontId="12" fillId="0" borderId="0">
      <alignment vertical="top"/>
    </xf>
    <xf numFmtId="0" fontId="67" fillId="0" borderId="0"/>
    <xf numFmtId="0" fontId="6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35" fillId="0" borderId="0"/>
    <xf numFmtId="0" fontId="1" fillId="0" borderId="0"/>
    <xf numFmtId="0" fontId="35" fillId="0" borderId="0"/>
    <xf numFmtId="0" fontId="35" fillId="0" borderId="0"/>
    <xf numFmtId="0" fontId="12" fillId="0" borderId="0">
      <alignment vertical="top"/>
    </xf>
    <xf numFmtId="0" fontId="7" fillId="0" borderId="0"/>
    <xf numFmtId="0" fontId="7" fillId="0" borderId="0"/>
    <xf numFmtId="0" fontId="35" fillId="0" borderId="0"/>
    <xf numFmtId="0" fontId="35" fillId="0" borderId="0"/>
    <xf numFmtId="0" fontId="12" fillId="0" borderId="0">
      <alignment vertical="top"/>
    </xf>
    <xf numFmtId="0" fontId="7" fillId="0" borderId="0"/>
    <xf numFmtId="0" fontId="7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7" fillId="21" borderId="28" applyNumberFormat="0" applyFont="0" applyAlignment="0" applyProtection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2" fillId="0" borderId="0">
      <alignment vertical="top"/>
    </xf>
    <xf numFmtId="0" fontId="1" fillId="0" borderId="0"/>
    <xf numFmtId="0" fontId="7" fillId="21" borderId="2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21" borderId="28" applyNumberFormat="0" applyFont="0" applyAlignment="0" applyProtection="0"/>
    <xf numFmtId="0" fontId="35" fillId="0" borderId="0">
      <alignment vertical="top"/>
    </xf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2" fillId="0" borderId="0">
      <alignment vertical="top"/>
    </xf>
    <xf numFmtId="0" fontId="1" fillId="0" borderId="0"/>
    <xf numFmtId="0" fontId="7" fillId="21" borderId="2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4" fillId="0" borderId="0"/>
    <xf numFmtId="0" fontId="7" fillId="0" borderId="0"/>
    <xf numFmtId="0" fontId="1" fillId="0" borderId="0"/>
    <xf numFmtId="0" fontId="1" fillId="0" borderId="0"/>
    <xf numFmtId="0" fontId="5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54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64" fillId="20" borderId="20" applyNumberFormat="0" applyAlignment="0" applyProtection="0"/>
    <xf numFmtId="0" fontId="1" fillId="0" borderId="0"/>
    <xf numFmtId="0" fontId="64" fillId="20" borderId="20" applyNumberFormat="0" applyAlignment="0" applyProtection="0"/>
    <xf numFmtId="0" fontId="1" fillId="0" borderId="0"/>
    <xf numFmtId="0" fontId="1" fillId="0" borderId="0"/>
    <xf numFmtId="0" fontId="1" fillId="0" borderId="0"/>
    <xf numFmtId="0" fontId="54" fillId="0" borderId="0"/>
    <xf numFmtId="0" fontId="1" fillId="0" borderId="0"/>
    <xf numFmtId="0" fontId="50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7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44" fillId="0" borderId="0"/>
    <xf numFmtId="0" fontId="7" fillId="0" borderId="0"/>
    <xf numFmtId="0" fontId="7" fillId="0" borderId="0"/>
    <xf numFmtId="0" fontId="12" fillId="0" borderId="0">
      <alignment vertical="top"/>
    </xf>
    <xf numFmtId="0" fontId="7" fillId="0" borderId="0"/>
    <xf numFmtId="0" fontId="7" fillId="0" borderId="0"/>
    <xf numFmtId="0" fontId="44" fillId="0" borderId="0"/>
    <xf numFmtId="0" fontId="7" fillId="0" borderId="0"/>
    <xf numFmtId="0" fontId="7" fillId="0" borderId="0"/>
    <xf numFmtId="0" fontId="5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4" fillId="0" borderId="0"/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7" fillId="0" borderId="0"/>
    <xf numFmtId="0" fontId="12" fillId="0" borderId="0">
      <alignment vertical="top"/>
    </xf>
    <xf numFmtId="0" fontId="7" fillId="0" borderId="0"/>
    <xf numFmtId="0" fontId="12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7" fillId="0" borderId="0"/>
    <xf numFmtId="0" fontId="12" fillId="0" borderId="0">
      <alignment vertical="top"/>
    </xf>
    <xf numFmtId="0" fontId="12" fillId="0" borderId="0">
      <alignment vertical="top"/>
    </xf>
    <xf numFmtId="0" fontId="7" fillId="0" borderId="0">
      <alignment vertical="center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7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21" borderId="2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4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64" fillId="0" borderId="36" applyNumberFormat="0" applyFill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4" fillId="0" borderId="0"/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" fillId="0" borderId="0"/>
    <xf numFmtId="0" fontId="3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7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7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67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7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21" borderId="25" applyNumberFormat="0" applyProtection="0">
      <alignment horizontal="left" vertical="top" indent="1"/>
    </xf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2" fillId="0" borderId="0">
      <alignment vertical="top"/>
    </xf>
    <xf numFmtId="0" fontId="1" fillId="0" borderId="0"/>
    <xf numFmtId="0" fontId="1" fillId="0" borderId="0"/>
    <xf numFmtId="0" fontId="12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64" fillId="20" borderId="20" applyNumberFormat="0" applyAlignment="0" applyProtection="0"/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" fillId="0" borderId="0"/>
    <xf numFmtId="0" fontId="7" fillId="0" borderId="0"/>
    <xf numFmtId="0" fontId="4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5" borderId="18" applyNumberFormat="0" applyFont="0" applyAlignment="0" applyProtection="0"/>
    <xf numFmtId="0" fontId="1" fillId="0" borderId="0"/>
    <xf numFmtId="0" fontId="1" fillId="55" borderId="1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4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7" fillId="0" borderId="0"/>
    <xf numFmtId="0" fontId="12" fillId="0" borderId="0">
      <alignment vertical="top"/>
    </xf>
    <xf numFmtId="0" fontId="7" fillId="0" borderId="0"/>
    <xf numFmtId="0" fontId="7" fillId="0" borderId="0"/>
    <xf numFmtId="0" fontId="12" fillId="0" borderId="0">
      <alignment vertical="top"/>
    </xf>
    <xf numFmtId="0" fontId="7" fillId="0" borderId="0"/>
    <xf numFmtId="0" fontId="12" fillId="0" borderId="0">
      <alignment vertical="top"/>
    </xf>
    <xf numFmtId="0" fontId="7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7" fillId="0" borderId="0"/>
    <xf numFmtId="0" fontId="7" fillId="0" borderId="0"/>
    <xf numFmtId="0" fontId="7" fillId="0" borderId="0"/>
    <xf numFmtId="0" fontId="7" fillId="0" borderId="0"/>
    <xf numFmtId="0" fontId="12" fillId="0" borderId="0">
      <alignment vertical="top"/>
    </xf>
    <xf numFmtId="0" fontId="44" fillId="0" borderId="0"/>
    <xf numFmtId="0" fontId="12" fillId="0" borderId="0">
      <alignment vertical="top"/>
    </xf>
    <xf numFmtId="0" fontId="44" fillId="0" borderId="0"/>
    <xf numFmtId="0" fontId="12" fillId="0" borderId="0">
      <alignment vertical="top"/>
    </xf>
    <xf numFmtId="0" fontId="7" fillId="0" borderId="0"/>
    <xf numFmtId="0" fontId="7" fillId="0" borderId="0"/>
    <xf numFmtId="0" fontId="7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5" borderId="1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5" borderId="1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5" borderId="1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55" borderId="1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44" fillId="0" borderId="0"/>
    <xf numFmtId="0" fontId="44" fillId="0" borderId="0"/>
    <xf numFmtId="0" fontId="12" fillId="0" borderId="0">
      <alignment vertical="top"/>
    </xf>
    <xf numFmtId="0" fontId="12" fillId="0" borderId="0">
      <alignment vertical="top"/>
    </xf>
    <xf numFmtId="0" fontId="44" fillId="0" borderId="0"/>
    <xf numFmtId="0" fontId="44" fillId="0" borderId="0"/>
    <xf numFmtId="0" fontId="7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2" fillId="0" borderId="0">
      <alignment vertical="top"/>
    </xf>
    <xf numFmtId="0" fontId="44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44" fillId="0" borderId="0"/>
    <xf numFmtId="0" fontId="12" fillId="0" borderId="0">
      <alignment vertical="top"/>
    </xf>
    <xf numFmtId="0" fontId="44" fillId="0" borderId="0"/>
    <xf numFmtId="0" fontId="44" fillId="0" borderId="0"/>
    <xf numFmtId="0" fontId="44" fillId="0" borderId="0"/>
    <xf numFmtId="0" fontId="7" fillId="0" borderId="0"/>
    <xf numFmtId="0" fontId="7" fillId="0" borderId="0"/>
    <xf numFmtId="0" fontId="7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7" fillId="0" borderId="0"/>
    <xf numFmtId="0" fontId="7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7" fillId="0" borderId="0"/>
    <xf numFmtId="0" fontId="7" fillId="0" borderId="0"/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7" fillId="0" borderId="0"/>
    <xf numFmtId="0" fontId="7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7" fillId="0" borderId="0"/>
    <xf numFmtId="0" fontId="7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7" fillId="0" borderId="0"/>
    <xf numFmtId="0" fontId="7" fillId="0" borderId="0"/>
    <xf numFmtId="0" fontId="12" fillId="0" borderId="0">
      <alignment vertical="top"/>
    </xf>
    <xf numFmtId="0" fontId="12" fillId="0" borderId="0">
      <alignment vertical="top"/>
    </xf>
    <xf numFmtId="0" fontId="44" fillId="0" borderId="0" applyNumberFormat="0" applyFont="0" applyFill="0" applyBorder="0" applyAlignment="0" applyProtection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44" fillId="0" borderId="0" applyNumberFormat="0" applyFont="0" applyFill="0" applyBorder="0" applyAlignment="0" applyProtection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7" fillId="0" borderId="0"/>
    <xf numFmtId="0" fontId="35" fillId="0" borderId="0">
      <alignment vertical="top"/>
    </xf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2" fillId="0" borderId="0">
      <alignment vertical="top"/>
    </xf>
    <xf numFmtId="0" fontId="7" fillId="0" borderId="0"/>
    <xf numFmtId="0" fontId="12" fillId="0" borderId="0">
      <alignment vertical="top"/>
    </xf>
    <xf numFmtId="0" fontId="7" fillId="0" borderId="0"/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7" fillId="0" borderId="0"/>
    <xf numFmtId="0" fontId="12" fillId="0" borderId="0">
      <alignment vertical="top"/>
    </xf>
    <xf numFmtId="0" fontId="7" fillId="0" borderId="0"/>
    <xf numFmtId="0" fontId="12" fillId="0" borderId="0">
      <alignment vertical="top"/>
    </xf>
    <xf numFmtId="0" fontId="7" fillId="0" borderId="0"/>
    <xf numFmtId="0" fontId="12" fillId="0" borderId="0">
      <alignment vertical="top"/>
    </xf>
    <xf numFmtId="0" fontId="7" fillId="0" borderId="0"/>
    <xf numFmtId="0" fontId="12" fillId="0" borderId="0">
      <alignment vertical="top"/>
    </xf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4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3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7" fillId="0" borderId="0"/>
    <xf numFmtId="0" fontId="12" fillId="0" borderId="0">
      <alignment vertical="top"/>
    </xf>
    <xf numFmtId="0" fontId="7" fillId="0" borderId="0"/>
    <xf numFmtId="0" fontId="12" fillId="0" borderId="0">
      <alignment vertical="top"/>
    </xf>
    <xf numFmtId="0" fontId="7" fillId="0" borderId="0"/>
    <xf numFmtId="0" fontId="7" fillId="0" borderId="0"/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7" fillId="0" borderId="0"/>
    <xf numFmtId="0" fontId="35" fillId="0" borderId="0">
      <alignment vertical="top"/>
    </xf>
    <xf numFmtId="0" fontId="35" fillId="0" borderId="0">
      <alignment vertical="top"/>
    </xf>
    <xf numFmtId="9" fontId="1" fillId="0" borderId="0" applyFont="0" applyFill="0" applyBorder="0" applyAlignment="0" applyProtection="0"/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9" fontId="7" fillId="0" borderId="0" applyFont="0" applyFill="0" applyBorder="0" applyAlignment="0" applyProtection="0"/>
    <xf numFmtId="0" fontId="12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7" fillId="0" borderId="0"/>
    <xf numFmtId="0" fontId="7" fillId="0" borderId="0"/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7" fillId="0" borderId="0"/>
    <xf numFmtId="0" fontId="7" fillId="0" borderId="0"/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7" fillId="0" borderId="0"/>
    <xf numFmtId="0" fontId="7" fillId="0" borderId="0"/>
    <xf numFmtId="0" fontId="12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7" fillId="0" borderId="0"/>
    <xf numFmtId="0" fontId="7" fillId="0" borderId="0"/>
    <xf numFmtId="0" fontId="12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7" fillId="0" borderId="0"/>
    <xf numFmtId="0" fontId="7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7" fillId="0" borderId="0"/>
    <xf numFmtId="0" fontId="7" fillId="0" borderId="0"/>
    <xf numFmtId="0" fontId="12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7" fillId="0" borderId="0"/>
    <xf numFmtId="0" fontId="7" fillId="0" borderId="0"/>
    <xf numFmtId="0" fontId="12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7" fillId="0" borderId="0"/>
    <xf numFmtId="0" fontId="7" fillId="0" borderId="0"/>
    <xf numFmtId="0" fontId="12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36" fillId="0" borderId="0"/>
    <xf numFmtId="0" fontId="7" fillId="0" borderId="0"/>
    <xf numFmtId="0" fontId="8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03" fillId="0" borderId="0"/>
    <xf numFmtId="0" fontId="103" fillId="0" borderId="0"/>
    <xf numFmtId="0" fontId="7" fillId="0" borderId="0"/>
    <xf numFmtId="0" fontId="12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44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7" fillId="0" borderId="0"/>
    <xf numFmtId="0" fontId="35" fillId="0" borderId="0">
      <alignment vertical="top"/>
    </xf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0" fontId="35" fillId="0" borderId="0">
      <alignment vertical="top"/>
    </xf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7" fillId="0" borderId="0"/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" fillId="0" borderId="0"/>
    <xf numFmtId="0" fontId="82" fillId="0" borderId="0"/>
    <xf numFmtId="0" fontId="82" fillId="0" borderId="0"/>
    <xf numFmtId="0" fontId="12" fillId="0" borderId="0">
      <alignment vertical="top"/>
    </xf>
    <xf numFmtId="0" fontId="12" fillId="0" borderId="0">
      <alignment vertical="top"/>
    </xf>
    <xf numFmtId="0" fontId="13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4" fillId="21" borderId="28" applyNumberFormat="0" applyFont="0" applyAlignment="0" applyProtection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9" fillId="0" borderId="20"/>
    <xf numFmtId="0" fontId="1" fillId="0" borderId="0"/>
    <xf numFmtId="0" fontId="69" fillId="0" borderId="20"/>
    <xf numFmtId="0" fontId="1" fillId="0" borderId="0"/>
    <xf numFmtId="0" fontId="1" fillId="0" borderId="0"/>
    <xf numFmtId="0" fontId="7" fillId="21" borderId="28" applyNumberFormat="0" applyFont="0" applyAlignment="0" applyProtection="0"/>
    <xf numFmtId="0" fontId="1" fillId="0" borderId="0"/>
    <xf numFmtId="0" fontId="7" fillId="21" borderId="2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44" fillId="21" borderId="28" applyNumberFormat="0" applyFont="0" applyAlignment="0" applyProtection="0"/>
    <xf numFmtId="0" fontId="1" fillId="0" borderId="0"/>
    <xf numFmtId="0" fontId="44" fillId="21" borderId="28" applyNumberFormat="0" applyFont="0" applyAlignment="0" applyProtection="0"/>
    <xf numFmtId="0" fontId="1" fillId="0" borderId="0"/>
    <xf numFmtId="0" fontId="44" fillId="21" borderId="2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3" fillId="0" borderId="0"/>
    <xf numFmtId="0" fontId="1" fillId="0" borderId="0"/>
    <xf numFmtId="0" fontId="82" fillId="0" borderId="0"/>
    <xf numFmtId="0" fontId="35" fillId="0" borderId="0">
      <alignment vertical="top"/>
    </xf>
    <xf numFmtId="0" fontId="35" fillId="0" borderId="0">
      <alignment vertical="top"/>
    </xf>
    <xf numFmtId="0" fontId="7" fillId="0" borderId="0"/>
    <xf numFmtId="0" fontId="7" fillId="0" borderId="0"/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7" fillId="0" borderId="0"/>
    <xf numFmtId="0" fontId="7" fillId="0" borderId="0"/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4" fillId="0" borderId="0"/>
    <xf numFmtId="0" fontId="12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0" borderId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44" fillId="0" borderId="0"/>
    <xf numFmtId="0" fontId="12" fillId="0" borderId="0">
      <alignment vertical="top"/>
    </xf>
    <xf numFmtId="0" fontId="7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2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2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4" fillId="0" borderId="0"/>
    <xf numFmtId="0" fontId="12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35" fillId="0" borderId="0">
      <alignment vertical="top"/>
    </xf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2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12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" fillId="0" borderId="0"/>
    <xf numFmtId="0" fontId="35" fillId="0" borderId="0">
      <alignment vertical="top"/>
    </xf>
    <xf numFmtId="0" fontId="1" fillId="0" borderId="0"/>
    <xf numFmtId="0" fontId="35" fillId="0" borderId="0">
      <alignment vertical="top"/>
    </xf>
    <xf numFmtId="0" fontId="3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2" fillId="0" borderId="0">
      <alignment vertical="top"/>
    </xf>
    <xf numFmtId="0" fontId="12" fillId="0" borderId="0">
      <alignment vertical="top"/>
    </xf>
    <xf numFmtId="0" fontId="139" fillId="0" borderId="0"/>
    <xf numFmtId="0" fontId="1" fillId="0" borderId="0"/>
    <xf numFmtId="0" fontId="44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82" fillId="0" borderId="0"/>
    <xf numFmtId="0" fontId="12" fillId="0" borderId="0">
      <alignment vertical="top"/>
    </xf>
    <xf numFmtId="0" fontId="82" fillId="0" borderId="0"/>
    <xf numFmtId="0" fontId="12" fillId="0" borderId="0">
      <alignment vertical="top"/>
    </xf>
    <xf numFmtId="0" fontId="12" fillId="0" borderId="0">
      <alignment vertical="top"/>
    </xf>
    <xf numFmtId="0" fontId="82" fillId="0" borderId="0"/>
    <xf numFmtId="0" fontId="12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9" fontId="1" fillId="0" borderId="0" applyFont="0" applyFill="0" applyBorder="0" applyAlignment="0" applyProtection="0"/>
    <xf numFmtId="0" fontId="82" fillId="0" borderId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44" fillId="0" borderId="0"/>
    <xf numFmtId="0" fontId="7" fillId="0" borderId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35" fillId="0" borderId="0">
      <alignment vertical="top"/>
    </xf>
    <xf numFmtId="0" fontId="44" fillId="21" borderId="28" applyNumberFormat="0" applyFont="0" applyAlignment="0" applyProtection="0"/>
    <xf numFmtId="0" fontId="12" fillId="0" borderId="0">
      <alignment vertical="top"/>
    </xf>
    <xf numFmtId="0" fontId="44" fillId="21" borderId="28" applyNumberFormat="0" applyFont="0" applyAlignment="0" applyProtection="0"/>
    <xf numFmtId="0" fontId="64" fillId="0" borderId="32" applyNumberFormat="0" applyFill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35" fillId="0" borderId="0">
      <alignment vertical="top"/>
    </xf>
    <xf numFmtId="0" fontId="44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64" fillId="0" borderId="32" applyNumberFormat="0" applyFill="0" applyAlignment="0" applyProtection="0"/>
    <xf numFmtId="0" fontId="12" fillId="0" borderId="0">
      <alignment vertical="top"/>
    </xf>
    <xf numFmtId="0" fontId="64" fillId="0" borderId="32" applyNumberFormat="0" applyFill="0" applyAlignment="0" applyProtection="0"/>
    <xf numFmtId="0" fontId="44" fillId="21" borderId="28" applyNumberFormat="0" applyFont="0" applyAlignment="0" applyProtection="0"/>
    <xf numFmtId="0" fontId="35" fillId="0" borderId="0">
      <alignment vertical="top"/>
    </xf>
    <xf numFmtId="0" fontId="44" fillId="21" borderId="28" applyNumberFormat="0" applyFont="0" applyAlignment="0" applyProtection="0"/>
    <xf numFmtId="0" fontId="12" fillId="0" borderId="0">
      <alignment vertical="top"/>
    </xf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35" fillId="0" borderId="0">
      <alignment vertical="top"/>
    </xf>
    <xf numFmtId="0" fontId="44" fillId="21" borderId="28" applyNumberFormat="0" applyFont="0" applyAlignment="0" applyProtection="0"/>
    <xf numFmtId="0" fontId="12" fillId="0" borderId="0">
      <alignment vertical="top"/>
    </xf>
    <xf numFmtId="0" fontId="44" fillId="21" borderId="28" applyNumberFormat="0" applyFont="0" applyAlignment="0" applyProtection="0"/>
    <xf numFmtId="0" fontId="64" fillId="0" borderId="32" applyNumberFormat="0" applyFill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35" fillId="0" borderId="0">
      <alignment vertical="top"/>
    </xf>
    <xf numFmtId="0" fontId="44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44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7" fillId="21" borderId="28" applyNumberFormat="0" applyFont="0" applyAlignment="0" applyProtection="0"/>
    <xf numFmtId="0" fontId="44" fillId="55" borderId="18" applyNumberFormat="0" applyFont="0" applyAlignment="0" applyProtection="0"/>
    <xf numFmtId="0" fontId="35" fillId="0" borderId="0">
      <alignment vertical="top"/>
    </xf>
    <xf numFmtId="0" fontId="44" fillId="55" borderId="18" applyNumberFormat="0" applyFont="0" applyAlignment="0" applyProtection="0"/>
    <xf numFmtId="0" fontId="12" fillId="0" borderId="0">
      <alignment vertical="top"/>
    </xf>
    <xf numFmtId="0" fontId="44" fillId="55" borderId="18" applyNumberFormat="0" applyFont="0" applyAlignment="0" applyProtection="0"/>
    <xf numFmtId="0" fontId="7" fillId="21" borderId="28" applyNumberFormat="0" applyFont="0" applyAlignment="0" applyProtection="0"/>
    <xf numFmtId="0" fontId="44" fillId="55" borderId="18" applyNumberFormat="0" applyFont="0" applyAlignment="0" applyProtection="0"/>
    <xf numFmtId="0" fontId="7" fillId="21" borderId="2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12" fillId="0" borderId="0">
      <alignment vertical="top"/>
    </xf>
    <xf numFmtId="0" fontId="44" fillId="21" borderId="28" applyNumberFormat="0" applyFont="0" applyAlignment="0" applyProtection="0"/>
    <xf numFmtId="0" fontId="64" fillId="0" borderId="36" applyNumberFormat="0" applyFill="0" applyAlignment="0" applyProtection="0"/>
    <xf numFmtId="0" fontId="44" fillId="21" borderId="28" applyNumberFormat="0" applyFont="0" applyAlignment="0" applyProtection="0"/>
    <xf numFmtId="0" fontId="64" fillId="0" borderId="36" applyNumberFormat="0" applyFill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44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44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44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35" fillId="0" borderId="0">
      <alignment vertical="top"/>
    </xf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35" fillId="0" borderId="0">
      <alignment vertical="top"/>
    </xf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7" fillId="21" borderId="2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12" fillId="0" borderId="0">
      <alignment vertical="top"/>
    </xf>
    <xf numFmtId="0" fontId="7" fillId="21" borderId="2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7" fillId="21" borderId="2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12" fillId="0" borderId="0">
      <alignment vertical="top"/>
    </xf>
    <xf numFmtId="0" fontId="7" fillId="21" borderId="2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7" fillId="21" borderId="2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9" fontId="1" fillId="0" borderId="0" applyFont="0" applyFill="0" applyBorder="0" applyAlignment="0" applyProtection="0"/>
    <xf numFmtId="0" fontId="7" fillId="21" borderId="2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12" fillId="0" borderId="0">
      <alignment vertical="top"/>
    </xf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35" fillId="0" borderId="0">
      <alignment vertical="top"/>
    </xf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12" fillId="0" borderId="0">
      <alignment vertical="top"/>
    </xf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7" fillId="21" borderId="2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9" fontId="1" fillId="0" borderId="0" applyFont="0" applyFill="0" applyBorder="0" applyAlignment="0" applyProtection="0"/>
    <xf numFmtId="0" fontId="44" fillId="55" borderId="18" applyNumberFormat="0" applyFont="0" applyAlignment="0" applyProtection="0"/>
    <xf numFmtId="0" fontId="7" fillId="21" borderId="2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9" fontId="1" fillId="0" borderId="0" applyFont="0" applyFill="0" applyBorder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35" fillId="0" borderId="0">
      <alignment vertical="top"/>
    </xf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1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9" fontId="1" fillId="0" borderId="0" applyFont="0" applyFill="0" applyBorder="0" applyAlignment="0" applyProtection="0"/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9" fontId="1" fillId="0" borderId="0" applyFont="0" applyFill="0" applyBorder="0" applyAlignment="0" applyProtection="0"/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9" fontId="1" fillId="0" borderId="0" applyFont="0" applyFill="0" applyBorder="0" applyAlignment="0" applyProtection="0"/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0" fontId="12" fillId="0" borderId="0">
      <alignment vertical="top"/>
    </xf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0" fontId="1" fillId="55" borderId="18" applyNumberFormat="0" applyFont="0" applyAlignment="0" applyProtection="0"/>
    <xf numFmtId="0" fontId="12" fillId="0" borderId="0">
      <alignment vertical="top"/>
    </xf>
    <xf numFmtId="0" fontId="1" fillId="55" borderId="18" applyNumberFormat="0" applyFont="0" applyAlignment="0" applyProtection="0"/>
    <xf numFmtId="0" fontId="35" fillId="0" borderId="0">
      <alignment vertical="top"/>
    </xf>
    <xf numFmtId="0" fontId="1" fillId="55" borderId="18" applyNumberFormat="0" applyFont="0" applyAlignment="0" applyProtection="0"/>
    <xf numFmtId="0" fontId="12" fillId="0" borderId="0">
      <alignment vertical="top"/>
    </xf>
    <xf numFmtId="9" fontId="1" fillId="0" borderId="0" applyFont="0" applyFill="0" applyBorder="0" applyAlignment="0" applyProtection="0"/>
    <xf numFmtId="0" fontId="35" fillId="0" borderId="0">
      <alignment vertical="top"/>
    </xf>
    <xf numFmtId="0" fontId="7" fillId="21" borderId="28" applyNumberFormat="0" applyFont="0" applyAlignment="0" applyProtection="0"/>
    <xf numFmtId="9" fontId="1" fillId="0" borderId="0" applyFont="0" applyFill="0" applyBorder="0" applyAlignment="0" applyProtection="0"/>
    <xf numFmtId="0" fontId="12" fillId="0" borderId="0">
      <alignment vertical="top"/>
    </xf>
    <xf numFmtId="9" fontId="1" fillId="0" borderId="0" applyFont="0" applyFill="0" applyBorder="0" applyAlignment="0" applyProtection="0"/>
    <xf numFmtId="0" fontId="35" fillId="0" borderId="0">
      <alignment vertical="top"/>
    </xf>
    <xf numFmtId="9" fontId="1" fillId="0" borderId="0" applyFont="0" applyFill="0" applyBorder="0" applyAlignment="0" applyProtection="0"/>
    <xf numFmtId="0" fontId="12" fillId="0" borderId="0">
      <alignment vertical="top"/>
    </xf>
    <xf numFmtId="9" fontId="1" fillId="0" borderId="0" applyFont="0" applyFill="0" applyBorder="0" applyAlignment="0" applyProtection="0"/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12" fillId="0" borderId="0">
      <alignment vertical="top"/>
    </xf>
    <xf numFmtId="0" fontId="7" fillId="21" borderId="28" applyNumberFormat="0" applyFont="0" applyAlignment="0" applyProtection="0"/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9" fontId="1" fillId="0" borderId="0" applyFont="0" applyFill="0" applyBorder="0" applyAlignment="0" applyProtection="0"/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0" fontId="1" fillId="55" borderId="18" applyNumberFormat="0" applyFont="0" applyAlignment="0" applyProtection="0"/>
    <xf numFmtId="0" fontId="12" fillId="0" borderId="0">
      <alignment vertical="top"/>
    </xf>
    <xf numFmtId="0" fontId="1" fillId="55" borderId="18" applyNumberFormat="0" applyFont="0" applyAlignment="0" applyProtection="0"/>
    <xf numFmtId="0" fontId="35" fillId="0" borderId="0">
      <alignment vertical="top"/>
    </xf>
    <xf numFmtId="0" fontId="1" fillId="55" borderId="18" applyNumberFormat="0" applyFont="0" applyAlignment="0" applyProtection="0"/>
    <xf numFmtId="0" fontId="12" fillId="0" borderId="0">
      <alignment vertical="top"/>
    </xf>
    <xf numFmtId="9" fontId="1" fillId="0" borderId="0" applyFont="0" applyFill="0" applyBorder="0" applyAlignment="0" applyProtection="0"/>
    <xf numFmtId="0" fontId="12" fillId="0" borderId="0">
      <alignment vertical="top"/>
    </xf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0" fontId="44" fillId="55" borderId="18" applyNumberFormat="0" applyFont="0" applyAlignment="0" applyProtection="0"/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1" fillId="55" borderId="18" applyNumberFormat="0" applyFont="0" applyAlignment="0" applyProtection="0"/>
    <xf numFmtId="0" fontId="35" fillId="0" borderId="0">
      <alignment vertical="top"/>
    </xf>
    <xf numFmtId="0" fontId="1" fillId="55" borderId="1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7" fillId="21" borderId="28" applyNumberFormat="0" applyFont="0" applyAlignment="0" applyProtection="0"/>
    <xf numFmtId="0" fontId="12" fillId="0" borderId="0">
      <alignment vertical="top"/>
    </xf>
    <xf numFmtId="0" fontId="7" fillId="21" borderId="28" applyNumberFormat="0" applyFont="0" applyAlignment="0" applyProtection="0"/>
    <xf numFmtId="0" fontId="12" fillId="0" borderId="0">
      <alignment vertical="top"/>
    </xf>
    <xf numFmtId="0" fontId="7" fillId="21" borderId="2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9" fontId="1" fillId="0" borderId="0" applyFont="0" applyFill="0" applyBorder="0" applyAlignment="0" applyProtection="0"/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9" fontId="1" fillId="0" borderId="0" applyFont="0" applyFill="0" applyBorder="0" applyAlignment="0" applyProtection="0"/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9" fontId="1" fillId="0" borderId="0" applyFont="0" applyFill="0" applyBorder="0" applyAlignment="0" applyProtection="0"/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0" fontId="12" fillId="0" borderId="0">
      <alignment vertical="top"/>
    </xf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0" fontId="1" fillId="55" borderId="18" applyNumberFormat="0" applyFont="0" applyAlignment="0" applyProtection="0"/>
    <xf numFmtId="0" fontId="12" fillId="0" borderId="0">
      <alignment vertical="top"/>
    </xf>
    <xf numFmtId="0" fontId="1" fillId="55" borderId="18" applyNumberFormat="0" applyFont="0" applyAlignment="0" applyProtection="0"/>
    <xf numFmtId="0" fontId="35" fillId="0" borderId="0">
      <alignment vertical="top"/>
    </xf>
    <xf numFmtId="0" fontId="1" fillId="55" borderId="18" applyNumberFormat="0" applyFont="0" applyAlignment="0" applyProtection="0"/>
    <xf numFmtId="0" fontId="12" fillId="0" borderId="0">
      <alignment vertical="top"/>
    </xf>
    <xf numFmtId="9" fontId="1" fillId="0" borderId="0" applyFont="0" applyFill="0" applyBorder="0" applyAlignment="0" applyProtection="0"/>
    <xf numFmtId="0" fontId="35" fillId="0" borderId="0">
      <alignment vertical="top"/>
    </xf>
    <xf numFmtId="0" fontId="7" fillId="21" borderId="28" applyNumberFormat="0" applyFont="0" applyAlignment="0" applyProtection="0"/>
    <xf numFmtId="9" fontId="1" fillId="0" borderId="0" applyFont="0" applyFill="0" applyBorder="0" applyAlignment="0" applyProtection="0"/>
    <xf numFmtId="0" fontId="12" fillId="0" borderId="0">
      <alignment vertical="top"/>
    </xf>
    <xf numFmtId="9" fontId="1" fillId="0" borderId="0" applyFont="0" applyFill="0" applyBorder="0" applyAlignment="0" applyProtection="0"/>
    <xf numFmtId="0" fontId="35" fillId="0" borderId="0">
      <alignment vertical="top"/>
    </xf>
    <xf numFmtId="9" fontId="1" fillId="0" borderId="0" applyFont="0" applyFill="0" applyBorder="0" applyAlignment="0" applyProtection="0"/>
    <xf numFmtId="0" fontId="12" fillId="0" borderId="0">
      <alignment vertical="top"/>
    </xf>
    <xf numFmtId="9" fontId="1" fillId="0" borderId="0" applyFont="0" applyFill="0" applyBorder="0" applyAlignment="0" applyProtection="0"/>
    <xf numFmtId="0" fontId="35" fillId="0" borderId="0">
      <alignment vertical="top"/>
    </xf>
    <xf numFmtId="0" fontId="35" fillId="0" borderId="0">
      <alignment vertical="top"/>
    </xf>
    <xf numFmtId="9" fontId="1" fillId="0" borderId="0" applyFont="0" applyFill="0" applyBorder="0" applyAlignment="0" applyProtection="0"/>
    <xf numFmtId="0" fontId="12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0" fontId="12" fillId="0" borderId="0">
      <alignment vertical="top"/>
    </xf>
    <xf numFmtId="0" fontId="7" fillId="21" borderId="28" applyNumberFormat="0" applyFont="0" applyAlignment="0" applyProtection="0"/>
    <xf numFmtId="0" fontId="12" fillId="0" borderId="0">
      <alignment vertical="top"/>
    </xf>
    <xf numFmtId="0" fontId="7" fillId="21" borderId="28" applyNumberFormat="0" applyFont="0" applyAlignment="0" applyProtection="0"/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0" fontId="1" fillId="55" borderId="18" applyNumberFormat="0" applyFont="0" applyAlignment="0" applyProtection="0"/>
    <xf numFmtId="0" fontId="12" fillId="0" borderId="0">
      <alignment vertical="top"/>
    </xf>
    <xf numFmtId="0" fontId="1" fillId="55" borderId="18" applyNumberFormat="0" applyFont="0" applyAlignment="0" applyProtection="0"/>
    <xf numFmtId="0" fontId="35" fillId="0" borderId="0">
      <alignment vertical="top"/>
    </xf>
    <xf numFmtId="0" fontId="1" fillId="55" borderId="18" applyNumberFormat="0" applyFont="0" applyAlignment="0" applyProtection="0"/>
    <xf numFmtId="0" fontId="12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0" fontId="44" fillId="55" borderId="18" applyNumberFormat="0" applyFont="0" applyAlignment="0" applyProtection="0"/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1" fillId="55" borderId="18" applyNumberFormat="0" applyFont="0" applyAlignment="0" applyProtection="0"/>
    <xf numFmtId="0" fontId="35" fillId="0" borderId="0">
      <alignment vertical="top"/>
    </xf>
    <xf numFmtId="0" fontId="1" fillId="55" borderId="1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7" fillId="21" borderId="28" applyNumberFormat="0" applyFont="0" applyAlignment="0" applyProtection="0"/>
    <xf numFmtId="0" fontId="12" fillId="0" borderId="0">
      <alignment vertical="top"/>
    </xf>
    <xf numFmtId="0" fontId="7" fillId="21" borderId="28" applyNumberFormat="0" applyFont="0" applyAlignment="0" applyProtection="0"/>
    <xf numFmtId="0" fontId="12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9" fontId="1" fillId="0" borderId="0" applyFont="0" applyFill="0" applyBorder="0" applyAlignment="0" applyProtection="0"/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0" fontId="12" fillId="0" borderId="0">
      <alignment vertical="top"/>
    </xf>
    <xf numFmtId="0" fontId="1" fillId="55" borderId="18" applyNumberFormat="0" applyFont="0" applyAlignment="0" applyProtection="0"/>
    <xf numFmtId="0" fontId="35" fillId="0" borderId="0">
      <alignment vertical="top"/>
    </xf>
    <xf numFmtId="9" fontId="1" fillId="0" borderId="0" applyFont="0" applyFill="0" applyBorder="0" applyAlignment="0" applyProtection="0"/>
    <xf numFmtId="0" fontId="35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0" fontId="35" fillId="0" borderId="0">
      <alignment vertical="top"/>
    </xf>
    <xf numFmtId="0" fontId="7" fillId="21" borderId="28" applyNumberFormat="0" applyFont="0" applyAlignment="0" applyProtection="0"/>
    <xf numFmtId="0" fontId="35" fillId="0" borderId="0">
      <alignment vertical="top"/>
    </xf>
    <xf numFmtId="0" fontId="7" fillId="21" borderId="28" applyNumberFormat="0" applyFont="0" applyAlignment="0" applyProtection="0"/>
    <xf numFmtId="0" fontId="12" fillId="0" borderId="0">
      <alignment vertical="top"/>
    </xf>
    <xf numFmtId="0" fontId="7" fillId="21" borderId="28" applyNumberFormat="0" applyFont="0" applyAlignment="0" applyProtection="0"/>
    <xf numFmtId="0" fontId="12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9" fontId="1" fillId="0" borderId="0" applyFont="0" applyFill="0" applyBorder="0" applyAlignment="0" applyProtection="0"/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9" fontId="1" fillId="0" borderId="0" applyFont="0" applyFill="0" applyBorder="0" applyAlignment="0" applyProtection="0"/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0" fontId="12" fillId="0" borderId="0">
      <alignment vertical="top"/>
    </xf>
    <xf numFmtId="0" fontId="1" fillId="55" borderId="18" applyNumberFormat="0" applyFont="0" applyAlignment="0" applyProtection="0"/>
    <xf numFmtId="0" fontId="35" fillId="0" borderId="0">
      <alignment vertical="top"/>
    </xf>
    <xf numFmtId="9" fontId="1" fillId="0" borderId="0" applyFont="0" applyFill="0" applyBorder="0" applyAlignment="0" applyProtection="0"/>
    <xf numFmtId="0" fontId="35" fillId="0" borderId="0">
      <alignment vertical="top"/>
    </xf>
    <xf numFmtId="0" fontId="35" fillId="0" borderId="0">
      <alignment vertical="top"/>
    </xf>
    <xf numFmtId="9" fontId="1" fillId="0" borderId="0" applyFont="0" applyFill="0" applyBorder="0" applyAlignment="0" applyProtection="0"/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" fillId="55" borderId="18" applyNumberFormat="0" applyFont="0" applyAlignment="0" applyProtection="0"/>
    <xf numFmtId="0" fontId="7" fillId="122" borderId="28" applyNumberFormat="0" applyAlignment="0" applyProtection="0"/>
    <xf numFmtId="0" fontId="35" fillId="0" borderId="0">
      <alignment vertical="top"/>
    </xf>
    <xf numFmtId="0" fontId="7" fillId="21" borderId="28" applyNumberFormat="0" applyFont="0" applyAlignment="0" applyProtection="0"/>
    <xf numFmtId="0" fontId="12" fillId="0" borderId="0">
      <alignment vertical="top"/>
    </xf>
    <xf numFmtId="0" fontId="7" fillId="21" borderId="28" applyNumberFormat="0" applyFont="0" applyAlignment="0" applyProtection="0"/>
    <xf numFmtId="0" fontId="12" fillId="0" borderId="0">
      <alignment vertical="top"/>
    </xf>
    <xf numFmtId="0" fontId="7" fillId="21" borderId="28" applyNumberFormat="0" applyFont="0" applyAlignment="0" applyProtection="0"/>
    <xf numFmtId="0" fontId="12" fillId="0" borderId="0">
      <alignment vertical="top"/>
    </xf>
    <xf numFmtId="0" fontId="7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44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44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44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44" fillId="21" borderId="28" applyNumberFormat="0" applyFont="0" applyAlignment="0" applyProtection="0"/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51" fillId="28" borderId="26" applyNumberFormat="0" applyAlignment="0" applyProtection="0"/>
    <xf numFmtId="0" fontId="44" fillId="21" borderId="28" applyNumberFormat="0" applyFont="0" applyAlignment="0" applyProtection="0"/>
    <xf numFmtId="0" fontId="51" fillId="28" borderId="26" applyNumberFormat="0" applyAlignment="0" applyProtection="0"/>
    <xf numFmtId="0" fontId="44" fillId="21" borderId="28" applyNumberFormat="0" applyFon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44" fillId="21" borderId="28" applyNumberFormat="0" applyFont="0" applyAlignment="0" applyProtection="0"/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44" fillId="21" borderId="28" applyNumberFormat="0" applyFont="0" applyAlignment="0" applyProtection="0"/>
    <xf numFmtId="0" fontId="12" fillId="0" borderId="0">
      <alignment vertical="top"/>
    </xf>
    <xf numFmtId="0" fontId="44" fillId="21" borderId="28" applyNumberFormat="0" applyFont="0" applyAlignment="0" applyProtection="0"/>
    <xf numFmtId="0" fontId="51" fillId="28" borderId="26" applyNumberForma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44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7" fillId="21" borderId="28" applyNumberFormat="0" applyFont="0" applyAlignment="0" applyProtection="0"/>
    <xf numFmtId="0" fontId="35" fillId="0" borderId="0">
      <alignment vertical="top"/>
    </xf>
    <xf numFmtId="0" fontId="7" fillId="21" borderId="28" applyNumberFormat="0" applyFont="0" applyAlignment="0" applyProtection="0"/>
    <xf numFmtId="0" fontId="12" fillId="0" borderId="0">
      <alignment vertical="top"/>
    </xf>
    <xf numFmtId="0" fontId="44" fillId="55" borderId="18" applyNumberFormat="0" applyFont="0" applyAlignment="0" applyProtection="0"/>
    <xf numFmtId="0" fontId="7" fillId="21" borderId="28" applyNumberFormat="0" applyFont="0" applyAlignment="0" applyProtection="0"/>
    <xf numFmtId="0" fontId="44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35" fillId="0" borderId="0">
      <alignment vertical="top"/>
    </xf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2" fillId="0" borderId="0">
      <alignment vertical="top"/>
    </xf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35" fillId="0" borderId="0">
      <alignment vertical="top"/>
    </xf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2" fillId="0" borderId="0">
      <alignment vertical="top"/>
    </xf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64" fillId="0" borderId="36" applyNumberFormat="0" applyFill="0" applyAlignment="0" applyProtection="0"/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35" fillId="0" borderId="0">
      <alignment vertical="top"/>
    </xf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2" fillId="0" borderId="0">
      <alignment vertical="top"/>
    </xf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12" fillId="0" borderId="0">
      <alignment vertical="top"/>
    </xf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2" fillId="0" borderId="0">
      <alignment vertical="top"/>
    </xf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2" fillId="0" borderId="0">
      <alignment vertical="top"/>
    </xf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2" fillId="0" borderId="0">
      <alignment vertical="top"/>
    </xf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35" fillId="0" borderId="0">
      <alignment vertical="top"/>
    </xf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2" fillId="0" borderId="0">
      <alignment vertical="top"/>
    </xf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35" fillId="0" borderId="0">
      <alignment vertical="top"/>
    </xf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2" fillId="0" borderId="0">
      <alignment vertical="top"/>
    </xf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51" fillId="28" borderId="26" applyNumberForma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51" fillId="28" borderId="26" applyNumberForma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35" fillId="0" borderId="0">
      <alignment vertical="top"/>
    </xf>
    <xf numFmtId="0" fontId="64" fillId="0" borderId="32" applyNumberFormat="0" applyFill="0" applyAlignment="0" applyProtection="0"/>
    <xf numFmtId="0" fontId="1" fillId="55" borderId="18" applyNumberFormat="0" applyFont="0" applyAlignment="0" applyProtection="0"/>
    <xf numFmtId="0" fontId="64" fillId="0" borderId="32" applyNumberFormat="0" applyFill="0" applyAlignment="0" applyProtection="0"/>
    <xf numFmtId="0" fontId="1" fillId="55" borderId="18" applyNumberFormat="0" applyFont="0" applyAlignment="0" applyProtection="0"/>
    <xf numFmtId="0" fontId="12" fillId="0" borderId="0">
      <alignment vertical="top"/>
    </xf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12" fillId="0" borderId="0">
      <alignment vertical="top"/>
    </xf>
    <xf numFmtId="0" fontId="44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44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" fillId="55" borderId="18" applyNumberFormat="0" applyFont="0" applyAlignment="0" applyProtection="0"/>
    <xf numFmtId="0" fontId="35" fillId="0" borderId="0">
      <alignment vertical="top"/>
    </xf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2" fillId="0" borderId="0">
      <alignment vertical="top"/>
    </xf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44" fillId="21" borderId="2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44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44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44" fillId="21" borderId="28" applyNumberFormat="0" applyFont="0" applyAlignment="0" applyProtection="0"/>
    <xf numFmtId="0" fontId="35" fillId="0" borderId="0">
      <alignment vertical="top"/>
    </xf>
    <xf numFmtId="0" fontId="1" fillId="55" borderId="18" applyNumberFormat="0" applyFont="0" applyAlignment="0" applyProtection="0"/>
    <xf numFmtId="0" fontId="35" fillId="0" borderId="0">
      <alignment vertical="top"/>
    </xf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2" fillId="0" borderId="0">
      <alignment vertical="top"/>
    </xf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44" fillId="21" borderId="2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12" fillId="0" borderId="0">
      <alignment vertical="top"/>
    </xf>
    <xf numFmtId="0" fontId="44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12" fillId="0" borderId="0">
      <alignment vertical="top"/>
    </xf>
    <xf numFmtId="0" fontId="44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44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" fillId="55" borderId="18" applyNumberFormat="0" applyFont="0" applyAlignment="0" applyProtection="0"/>
    <xf numFmtId="0" fontId="35" fillId="0" borderId="0">
      <alignment vertical="top"/>
    </xf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2" fillId="0" borderId="0">
      <alignment vertical="top"/>
    </xf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44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44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35" fillId="0" borderId="0">
      <alignment vertical="top"/>
    </xf>
    <xf numFmtId="0" fontId="44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51" fillId="28" borderId="26" applyNumberForma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12" fillId="0" borderId="0">
      <alignment vertical="top"/>
    </xf>
    <xf numFmtId="0" fontId="44" fillId="21" borderId="28" applyNumberFormat="0" applyFon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51" fillId="28" borderId="26" applyNumberForma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4" fontId="115" fillId="21" borderId="25" applyNumberFormat="0" applyProtection="0">
      <alignment vertical="center"/>
    </xf>
    <xf numFmtId="0" fontId="12" fillId="0" borderId="0">
      <alignment vertical="top"/>
    </xf>
    <xf numFmtId="0" fontId="44" fillId="21" borderId="28" applyNumberFormat="0" applyFont="0" applyAlignment="0" applyProtection="0"/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44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44" fillId="21" borderId="28" applyNumberFormat="0" applyFont="0" applyAlignment="0" applyProtection="0"/>
    <xf numFmtId="0" fontId="44" fillId="21" borderId="2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9" fontId="1" fillId="0" borderId="0" applyFont="0" applyFill="0" applyBorder="0" applyAlignment="0" applyProtection="0"/>
    <xf numFmtId="0" fontId="1" fillId="55" borderId="18" applyNumberFormat="0" applyFont="0" applyAlignment="0" applyProtection="0"/>
    <xf numFmtId="9" fontId="1" fillId="0" borderId="0" applyFont="0" applyFill="0" applyBorder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4" fontId="36" fillId="104" borderId="46" applyNumberFormat="0" applyProtection="0">
      <alignment horizontal="right" vertical="center"/>
    </xf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9" fontId="1" fillId="0" borderId="0" applyFont="0" applyFill="0" applyBorder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9" fontId="1" fillId="0" borderId="0" applyFont="0" applyFill="0" applyBorder="0" applyAlignment="0" applyProtection="0"/>
    <xf numFmtId="0" fontId="12" fillId="0" borderId="0">
      <alignment vertical="top"/>
    </xf>
    <xf numFmtId="9" fontId="1" fillId="0" borderId="0" applyFont="0" applyFill="0" applyBorder="0" applyAlignment="0" applyProtection="0"/>
    <xf numFmtId="0" fontId="35" fillId="0" borderId="0">
      <alignment vertical="top"/>
    </xf>
    <xf numFmtId="0" fontId="12" fillId="0" borderId="0">
      <alignment vertical="top"/>
    </xf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9" fontId="1" fillId="0" borderId="0" applyFont="0" applyFill="0" applyBorder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35" fillId="0" borderId="0">
      <alignment vertical="top"/>
    </xf>
    <xf numFmtId="9" fontId="1" fillId="0" borderId="0" applyFont="0" applyFill="0" applyBorder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9" fontId="1" fillId="0" borderId="0" applyFont="0" applyFill="0" applyBorder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9" fontId="1" fillId="0" borderId="0" applyFont="0" applyFill="0" applyBorder="0" applyAlignment="0" applyProtection="0"/>
    <xf numFmtId="0" fontId="12" fillId="0" borderId="0">
      <alignment vertical="top"/>
    </xf>
    <xf numFmtId="9" fontId="1" fillId="0" borderId="0" applyFont="0" applyFill="0" applyBorder="0" applyAlignment="0" applyProtection="0"/>
    <xf numFmtId="0" fontId="35" fillId="0" borderId="0">
      <alignment vertical="top"/>
    </xf>
    <xf numFmtId="0" fontId="12" fillId="0" borderId="0">
      <alignment vertical="top"/>
    </xf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9" fontId="1" fillId="0" borderId="0" applyFont="0" applyFill="0" applyBorder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9" fontId="1" fillId="0" borderId="0" applyFont="0" applyFill="0" applyBorder="0" applyAlignment="0" applyProtection="0"/>
    <xf numFmtId="0" fontId="1" fillId="55" borderId="18" applyNumberFormat="0" applyFont="0" applyAlignment="0" applyProtection="0"/>
    <xf numFmtId="9" fontId="1" fillId="0" borderId="0" applyFont="0" applyFill="0" applyBorder="0" applyAlignment="0" applyProtection="0"/>
    <xf numFmtId="0" fontId="1" fillId="55" borderId="18" applyNumberFormat="0" applyFont="0" applyAlignment="0" applyProtection="0"/>
    <xf numFmtId="9" fontId="1" fillId="0" borderId="0" applyFont="0" applyFill="0" applyBorder="0" applyAlignment="0" applyProtection="0"/>
    <xf numFmtId="0" fontId="1" fillId="55" borderId="18" applyNumberFormat="0" applyFont="0" applyAlignment="0" applyProtection="0"/>
    <xf numFmtId="9" fontId="1" fillId="0" borderId="0" applyFont="0" applyFill="0" applyBorder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9" fontId="1" fillId="0" borderId="0" applyFont="0" applyFill="0" applyBorder="0" applyAlignment="0" applyProtection="0"/>
    <xf numFmtId="0" fontId="35" fillId="0" borderId="0">
      <alignment vertical="top"/>
    </xf>
    <xf numFmtId="0" fontId="12" fillId="0" borderId="0">
      <alignment vertical="top"/>
    </xf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9" fontId="1" fillId="0" borderId="0" applyFont="0" applyFill="0" applyBorder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9" fontId="1" fillId="0" borderId="0" applyFont="0" applyFill="0" applyBorder="0" applyAlignment="0" applyProtection="0"/>
    <xf numFmtId="0" fontId="12" fillId="0" borderId="0">
      <alignment vertical="top"/>
    </xf>
    <xf numFmtId="9" fontId="1" fillId="0" borderId="0" applyFont="0" applyFill="0" applyBorder="0" applyAlignment="0" applyProtection="0"/>
    <xf numFmtId="0" fontId="35" fillId="0" borderId="0">
      <alignment vertical="top"/>
    </xf>
    <xf numFmtId="0" fontId="12" fillId="0" borderId="0">
      <alignment vertical="top"/>
    </xf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9" fontId="1" fillId="0" borderId="0" applyFont="0" applyFill="0" applyBorder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9" fontId="1" fillId="0" borderId="0" applyFont="0" applyFill="0" applyBorder="0" applyAlignment="0" applyProtection="0"/>
    <xf numFmtId="0" fontId="1" fillId="55" borderId="18" applyNumberFormat="0" applyFont="0" applyAlignment="0" applyProtection="0"/>
    <xf numFmtId="9" fontId="1" fillId="0" borderId="0" applyFont="0" applyFill="0" applyBorder="0" applyAlignment="0" applyProtection="0"/>
    <xf numFmtId="0" fontId="1" fillId="55" borderId="18" applyNumberFormat="0" applyFont="0" applyAlignment="0" applyProtection="0"/>
    <xf numFmtId="9" fontId="1" fillId="0" borderId="0" applyFont="0" applyFill="0" applyBorder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35" fillId="0" borderId="0">
      <alignment vertical="top"/>
    </xf>
    <xf numFmtId="0" fontId="44" fillId="55" borderId="18" applyNumberFormat="0" applyFont="0" applyAlignment="0" applyProtection="0"/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7" fillId="122" borderId="28" applyNumberFormat="0" applyAlignment="0" applyProtection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0" fontId="35" fillId="0" borderId="0">
      <alignment vertical="top"/>
    </xf>
    <xf numFmtId="0" fontId="35" fillId="0" borderId="0">
      <alignment vertical="top"/>
    </xf>
    <xf numFmtId="0" fontId="44" fillId="55" borderId="18" applyNumberFormat="0" applyFont="0" applyAlignment="0" applyProtection="0"/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7" fillId="21" borderId="28" applyNumberFormat="0" applyAlignment="0" applyProtection="0"/>
    <xf numFmtId="0" fontId="1" fillId="55" borderId="18" applyNumberFormat="0" applyFont="0" applyAlignment="0" applyProtection="0"/>
    <xf numFmtId="0" fontId="12" fillId="0" borderId="0">
      <alignment vertical="top"/>
    </xf>
    <xf numFmtId="0" fontId="1" fillId="55" borderId="18" applyNumberFormat="0" applyFont="0" applyAlignment="0" applyProtection="0"/>
    <xf numFmtId="0" fontId="35" fillId="0" borderId="0">
      <alignment vertical="top"/>
    </xf>
    <xf numFmtId="0" fontId="1" fillId="55" borderId="18" applyNumberFormat="0" applyFont="0" applyAlignment="0" applyProtection="0"/>
    <xf numFmtId="0" fontId="7" fillId="21" borderId="28" applyNumberFormat="0" applyAlignment="0" applyProtection="0"/>
    <xf numFmtId="0" fontId="1" fillId="55" borderId="18" applyNumberFormat="0" applyFont="0" applyAlignment="0" applyProtection="0"/>
    <xf numFmtId="0" fontId="12" fillId="0" borderId="0">
      <alignment vertical="top"/>
    </xf>
    <xf numFmtId="0" fontId="1" fillId="55" borderId="18" applyNumberFormat="0" applyFont="0" applyAlignment="0" applyProtection="0"/>
    <xf numFmtId="0" fontId="35" fillId="0" borderId="0">
      <alignment vertical="top"/>
    </xf>
    <xf numFmtId="0" fontId="7" fillId="21" borderId="28" applyNumberFormat="0" applyFont="0" applyAlignment="0" applyProtection="0"/>
    <xf numFmtId="0" fontId="44" fillId="55" borderId="1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44" fillId="55" borderId="18" applyNumberFormat="0" applyFont="0" applyAlignment="0" applyProtection="0"/>
    <xf numFmtId="0" fontId="1" fillId="55" borderId="18" applyNumberFormat="0" applyFont="0" applyAlignment="0" applyProtection="0"/>
    <xf numFmtId="0" fontId="44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44" fillId="55" borderId="18" applyNumberFormat="0" applyFont="0" applyAlignment="0" applyProtection="0"/>
    <xf numFmtId="0" fontId="1" fillId="55" borderId="18" applyNumberFormat="0" applyFont="0" applyAlignment="0" applyProtection="0"/>
    <xf numFmtId="0" fontId="44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44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44" fillId="55" borderId="18" applyNumberFormat="0" applyFont="0" applyAlignment="0" applyProtection="0"/>
    <xf numFmtId="0" fontId="1" fillId="55" borderId="18" applyNumberFormat="0" applyFont="0" applyAlignment="0" applyProtection="0"/>
    <xf numFmtId="0" fontId="44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44" fillId="55" borderId="18" applyNumberFormat="0" applyFont="0" applyAlignment="0" applyProtection="0"/>
    <xf numFmtId="0" fontId="1" fillId="55" borderId="18" applyNumberFormat="0" applyFont="0" applyAlignment="0" applyProtection="0"/>
    <xf numFmtId="0" fontId="1" fillId="55" borderId="18" applyNumberFormat="0" applyFont="0" applyAlignment="0" applyProtection="0"/>
    <xf numFmtId="0" fontId="44" fillId="55" borderId="18" applyNumberFormat="0" applyFont="0" applyAlignment="0" applyProtection="0"/>
    <xf numFmtId="0" fontId="1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44" fillId="55" borderId="1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12" fillId="0" borderId="0">
      <alignment vertical="top"/>
    </xf>
    <xf numFmtId="0" fontId="7" fillId="21" borderId="28" applyNumberFormat="0" applyFon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44" fillId="55" borderId="18" applyNumberFormat="0" applyFont="0" applyAlignment="0" applyProtection="0"/>
    <xf numFmtId="0" fontId="1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7" fillId="21" borderId="28" applyNumberFormat="0" applyFont="0" applyAlignment="0" applyProtection="0"/>
    <xf numFmtId="0" fontId="35" fillId="0" borderId="0">
      <alignment vertical="top"/>
    </xf>
    <xf numFmtId="0" fontId="7" fillId="21" borderId="28" applyNumberFormat="0" applyFont="0" applyAlignment="0" applyProtection="0"/>
    <xf numFmtId="0" fontId="12" fillId="0" borderId="0">
      <alignment vertical="top"/>
    </xf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12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0" fontId="35" fillId="0" borderId="0">
      <alignment vertical="top"/>
    </xf>
    <xf numFmtId="9" fontId="1" fillId="0" borderId="0" applyFont="0" applyFill="0" applyBorder="0" applyAlignment="0" applyProtection="0"/>
    <xf numFmtId="0" fontId="12" fillId="0" borderId="0">
      <alignment vertical="top"/>
    </xf>
    <xf numFmtId="9" fontId="1" fillId="0" borderId="0" applyFont="0" applyFill="0" applyBorder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51" fillId="28" borderId="26" applyNumberFormat="0" applyAlignment="0" applyProtection="0"/>
    <xf numFmtId="0" fontId="12" fillId="0" borderId="0">
      <alignment vertical="top"/>
    </xf>
    <xf numFmtId="0" fontId="7" fillId="21" borderId="28" applyNumberFormat="0" applyFon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51" fillId="28" borderId="26" applyNumberForma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51" fillId="28" borderId="26" applyNumberFormat="0" applyAlignment="0" applyProtection="0"/>
    <xf numFmtId="0" fontId="12" fillId="0" borderId="0">
      <alignment vertical="top"/>
    </xf>
    <xf numFmtId="0" fontId="7" fillId="21" borderId="28" applyNumberFormat="0" applyFon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51" fillId="28" borderId="26" applyNumberForma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51" fillId="28" borderId="26" applyNumberFormat="0" applyAlignment="0" applyProtection="0"/>
    <xf numFmtId="0" fontId="12" fillId="0" borderId="0">
      <alignment vertical="top"/>
    </xf>
    <xf numFmtId="0" fontId="7" fillId="21" borderId="28" applyNumberFormat="0" applyFon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51" fillId="28" borderId="26" applyNumberForma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7" fillId="21" borderId="28" applyNumberFormat="0" applyFont="0" applyAlignment="0" applyProtection="0"/>
    <xf numFmtId="0" fontId="7" fillId="21" borderId="2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44" fillId="55" borderId="18" applyNumberFormat="0" applyFon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20" borderId="20" applyNumberForma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20" borderId="20" applyNumberForma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64" fillId="20" borderId="20" applyNumberForma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51" fillId="28" borderId="26" applyNumberFormat="0" applyAlignment="0" applyProtection="0"/>
    <xf numFmtId="0" fontId="64" fillId="20" borderId="20" applyNumberForma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64" fillId="20" borderId="20" applyNumberFormat="0" applyAlignment="0" applyProtection="0"/>
    <xf numFmtId="0" fontId="64" fillId="20" borderId="20" applyNumberForma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26" fillId="98" borderId="15" applyNumberFormat="0" applyAlignment="0" applyProtection="0"/>
    <xf numFmtId="0" fontId="26" fillId="98" borderId="15" applyNumberForma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51" fillId="62" borderId="26" applyNumberFormat="0" applyAlignment="0" applyProtection="0"/>
    <xf numFmtId="0" fontId="26" fillId="98" borderId="15" applyNumberForma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51" fillId="28" borderId="26" applyNumberFormat="0" applyAlignment="0" applyProtection="0"/>
    <xf numFmtId="0" fontId="26" fillId="98" borderId="15" applyNumberForma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51" fillId="28" borderId="26" applyNumberFormat="0" applyAlignment="0" applyProtection="0"/>
    <xf numFmtId="0" fontId="26" fillId="98" borderId="15" applyNumberFormat="0" applyAlignment="0" applyProtection="0"/>
    <xf numFmtId="0" fontId="35" fillId="0" borderId="0">
      <alignment vertical="top"/>
    </xf>
    <xf numFmtId="0" fontId="26" fillId="98" borderId="15" applyNumberFormat="0" applyAlignment="0" applyProtection="0"/>
    <xf numFmtId="0" fontId="12" fillId="0" borderId="0">
      <alignment vertical="top"/>
    </xf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51" fillId="28" borderId="26" applyNumberForma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51" fillId="28" borderId="26" applyNumberForma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51" fillId="28" borderId="26" applyNumberForma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51" fillId="28" borderId="26" applyNumberForma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51" fillId="28" borderId="26" applyNumberForma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51" fillId="28" borderId="26" applyNumberForma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51" fillId="28" borderId="26" applyNumberForma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51" fillId="28" borderId="26" applyNumberForma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51" fillId="28" borderId="26" applyNumberForma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51" fillId="28" borderId="26" applyNumberForma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51" fillId="28" borderId="26" applyNumberForma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51" fillId="28" borderId="26" applyNumberForma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51" fillId="28" borderId="26" applyNumberForma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26" fillId="98" borderId="15" applyNumberFormat="0" applyAlignment="0" applyProtection="0"/>
    <xf numFmtId="0" fontId="26" fillId="98" borderId="15" applyNumberFormat="0" applyAlignment="0" applyProtection="0"/>
    <xf numFmtId="0" fontId="26" fillId="98" borderId="15" applyNumberFormat="0" applyAlignment="0" applyProtection="0"/>
    <xf numFmtId="0" fontId="26" fillId="98" borderId="15" applyNumberFormat="0" applyAlignment="0" applyProtection="0"/>
    <xf numFmtId="0" fontId="26" fillId="98" borderId="15" applyNumberFormat="0" applyAlignment="0" applyProtection="0"/>
    <xf numFmtId="0" fontId="26" fillId="98" borderId="15" applyNumberFormat="0" applyAlignment="0" applyProtection="0"/>
    <xf numFmtId="0" fontId="26" fillId="98" borderId="15" applyNumberFormat="0" applyAlignment="0" applyProtection="0"/>
    <xf numFmtId="0" fontId="26" fillId="98" borderId="15" applyNumberFormat="0" applyAlignment="0" applyProtection="0"/>
    <xf numFmtId="0" fontId="26" fillId="98" borderId="15" applyNumberFormat="0" applyAlignment="0" applyProtection="0"/>
    <xf numFmtId="0" fontId="26" fillId="98" borderId="15" applyNumberFormat="0" applyAlignment="0" applyProtection="0"/>
    <xf numFmtId="0" fontId="26" fillId="98" borderId="15" applyNumberFormat="0" applyAlignment="0" applyProtection="0"/>
    <xf numFmtId="0" fontId="26" fillId="98" borderId="15" applyNumberFormat="0" applyAlignment="0" applyProtection="0"/>
    <xf numFmtId="0" fontId="26" fillId="98" borderId="15" applyNumberFormat="0" applyAlignment="0" applyProtection="0"/>
    <xf numFmtId="0" fontId="26" fillId="98" borderId="15" applyNumberFormat="0" applyAlignment="0" applyProtection="0"/>
    <xf numFmtId="0" fontId="26" fillId="98" borderId="15" applyNumberFormat="0" applyAlignment="0" applyProtection="0"/>
    <xf numFmtId="0" fontId="26" fillId="98" borderId="15" applyNumberFormat="0" applyAlignment="0" applyProtection="0"/>
    <xf numFmtId="0" fontId="26" fillId="98" borderId="15" applyNumberFormat="0" applyAlignment="0" applyProtection="0"/>
    <xf numFmtId="0" fontId="26" fillId="98" borderId="15" applyNumberFormat="0" applyAlignment="0" applyProtection="0"/>
    <xf numFmtId="0" fontId="26" fillId="98" borderId="15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51" fillId="28" borderId="26" applyNumberForma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51" fillId="28" borderId="26" applyNumberForma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12" fillId="0" borderId="0">
      <alignment vertical="top"/>
    </xf>
    <xf numFmtId="0" fontId="12" fillId="0" borderId="0">
      <alignment vertical="top"/>
    </xf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12" fillId="0" borderId="0">
      <alignment vertical="top"/>
    </xf>
    <xf numFmtId="0" fontId="12" fillId="0" borderId="0">
      <alignment vertical="top"/>
    </xf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51" fillId="28" borderId="26" applyNumberFormat="0" applyAlignment="0" applyProtection="0"/>
    <xf numFmtId="0" fontId="51" fillId="28" borderId="26" applyNumberFormat="0" applyAlignment="0" applyProtection="0"/>
    <xf numFmtId="0" fontId="51" fillId="28" borderId="26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12" fillId="0" borderId="0">
      <alignment vertical="top"/>
    </xf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12" fillId="0" borderId="0">
      <alignment vertical="top"/>
    </xf>
    <xf numFmtId="0" fontId="12" fillId="0" borderId="0">
      <alignment vertical="top"/>
    </xf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20" borderId="20" applyNumberForma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20" borderId="20" applyNumberForma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64" fillId="20" borderId="20" applyNumberForma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20" borderId="20" applyNumberForma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20" borderId="20" applyNumberForma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64" fillId="20" borderId="20" applyNumberForma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20" borderId="20" applyNumberForma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20" borderId="20" applyNumberForma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64" fillId="20" borderId="20" applyNumberForma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20" borderId="20" applyNumberForma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20" borderId="20" applyNumberFormat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64" fillId="20" borderId="20" applyNumberFormat="0" applyAlignment="0" applyProtection="0"/>
    <xf numFmtId="0" fontId="35" fillId="0" borderId="0">
      <alignment vertical="top"/>
    </xf>
    <xf numFmtId="0" fontId="12" fillId="0" borderId="0">
      <alignment vertical="top"/>
    </xf>
    <xf numFmtId="0" fontId="64" fillId="20" borderId="20" applyNumberFormat="0" applyAlignment="0" applyProtection="0"/>
    <xf numFmtId="0" fontId="64" fillId="20" borderId="20" applyNumberFormat="0" applyAlignment="0" applyProtection="0"/>
    <xf numFmtId="0" fontId="64" fillId="20" borderId="20" applyNumberFormat="0" applyAlignment="0" applyProtection="0"/>
    <xf numFmtId="40" fontId="92" fillId="20" borderId="0">
      <alignment horizontal="right"/>
    </xf>
    <xf numFmtId="0" fontId="140" fillId="20" borderId="0">
      <alignment horizontal="right"/>
    </xf>
    <xf numFmtId="0" fontId="141" fillId="20" borderId="7"/>
    <xf numFmtId="0" fontId="141" fillId="0" borderId="0" applyBorder="0">
      <alignment horizontal="centerContinuous"/>
    </xf>
    <xf numFmtId="9" fontId="7" fillId="0" borderId="0" applyFont="0" applyFill="0" applyBorder="0" applyAlignment="0" applyProtection="0"/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35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5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2" fillId="0" borderId="0">
      <alignment vertical="top"/>
    </xf>
    <xf numFmtId="0" fontId="35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2" fillId="0" borderId="0">
      <alignment vertical="top"/>
    </xf>
    <xf numFmtId="0" fontId="35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2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5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7" fillId="0" borderId="0"/>
    <xf numFmtId="0" fontId="7" fillId="0" borderId="0"/>
    <xf numFmtId="0" fontId="7" fillId="0" borderId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0" borderId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0" borderId="0"/>
    <xf numFmtId="0" fontId="7" fillId="0" borderId="0"/>
    <xf numFmtId="0" fontId="7" fillId="0" borderId="0"/>
    <xf numFmtId="0" fontId="7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204" fontId="6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12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>
      <alignment vertical="top"/>
    </xf>
    <xf numFmtId="9" fontId="12" fillId="0" borderId="0" applyFont="0" applyFill="0" applyBorder="0" applyAlignment="0" applyProtection="0">
      <alignment vertical="top"/>
    </xf>
    <xf numFmtId="9" fontId="12" fillId="0" borderId="0" applyFont="0" applyFill="0" applyBorder="0" applyAlignment="0" applyProtection="0">
      <alignment vertical="top"/>
    </xf>
    <xf numFmtId="9" fontId="12" fillId="0" borderId="0" applyFont="0" applyFill="0" applyBorder="0" applyAlignment="0" applyProtection="0">
      <alignment vertical="top"/>
    </xf>
    <xf numFmtId="9" fontId="12" fillId="0" borderId="0" applyFont="0" applyFill="0" applyBorder="0" applyAlignment="0" applyProtection="0">
      <alignment vertical="top"/>
    </xf>
    <xf numFmtId="9" fontId="12" fillId="0" borderId="0" applyFont="0" applyFill="0" applyBorder="0" applyAlignment="0" applyProtection="0">
      <alignment vertical="top"/>
    </xf>
    <xf numFmtId="9" fontId="44" fillId="0" borderId="0" applyFont="0" applyFill="0" applyBorder="0" applyAlignment="0" applyProtection="0"/>
    <xf numFmtId="204" fontId="6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2" fillId="0" borderId="0" applyFont="0" applyFill="0" applyBorder="0" applyAlignment="0" applyProtection="0">
      <alignment vertical="top"/>
    </xf>
    <xf numFmtId="9" fontId="12" fillId="0" borderId="0" applyFont="0" applyFill="0" applyBorder="0" applyAlignment="0" applyProtection="0"/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9" fontId="1" fillId="0" borderId="0" applyFont="0" applyFill="0" applyBorder="0" applyAlignment="0" applyProtection="0"/>
    <xf numFmtId="0" fontId="12" fillId="0" borderId="0">
      <alignment vertical="top"/>
    </xf>
    <xf numFmtId="9" fontId="1" fillId="0" borderId="0" applyFont="0" applyFill="0" applyBorder="0" applyAlignment="0" applyProtection="0"/>
    <xf numFmtId="0" fontId="12" fillId="0" borderId="0">
      <alignment vertical="top"/>
    </xf>
    <xf numFmtId="9" fontId="6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6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35" fillId="0" borderId="0">
      <alignment vertical="top"/>
    </xf>
    <xf numFmtId="0" fontId="12" fillId="0" borderId="0">
      <alignment vertical="top"/>
    </xf>
    <xf numFmtId="9" fontId="7" fillId="0" borderId="0" applyFont="0" applyFill="0" applyBorder="0" applyAlignment="0" applyProtection="0"/>
    <xf numFmtId="0" fontId="35" fillId="0" borderId="0">
      <alignment vertical="top"/>
    </xf>
    <xf numFmtId="0" fontId="12" fillId="0" borderId="0">
      <alignment vertical="top"/>
    </xf>
    <xf numFmtId="9" fontId="7" fillId="0" borderId="0" applyFont="0" applyFill="0" applyBorder="0" applyAlignment="0" applyProtection="0"/>
    <xf numFmtId="0" fontId="35" fillId="0" borderId="0">
      <alignment vertical="top"/>
    </xf>
    <xf numFmtId="0" fontId="12" fillId="0" borderId="0">
      <alignment vertical="top"/>
    </xf>
    <xf numFmtId="9" fontId="7" fillId="0" borderId="0" applyFont="0" applyFill="0" applyBorder="0" applyAlignment="0" applyProtection="0"/>
    <xf numFmtId="0" fontId="35" fillId="0" borderId="0">
      <alignment vertical="top"/>
    </xf>
    <xf numFmtId="0" fontId="12" fillId="0" borderId="0">
      <alignment vertical="top"/>
    </xf>
    <xf numFmtId="9" fontId="7" fillId="0" borderId="0" applyFont="0" applyFill="0" applyBorder="0" applyAlignment="0" applyProtection="0"/>
    <xf numFmtId="0" fontId="35" fillId="0" borderId="0">
      <alignment vertical="top"/>
    </xf>
    <xf numFmtId="0" fontId="12" fillId="0" borderId="0">
      <alignment vertical="top"/>
    </xf>
    <xf numFmtId="9" fontId="50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35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0" fontId="7" fillId="0" borderId="0"/>
    <xf numFmtId="0" fontId="35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2" fillId="0" borderId="0">
      <alignment vertical="top"/>
    </xf>
    <xf numFmtId="9" fontId="12" fillId="0" borderId="0" applyFont="0" applyFill="0" applyBorder="0" applyAlignment="0" applyProtection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35" fillId="0" borderId="0">
      <alignment vertical="top"/>
    </xf>
    <xf numFmtId="0" fontId="12" fillId="0" borderId="0">
      <alignment vertical="top"/>
    </xf>
    <xf numFmtId="0" fontId="7" fillId="0" borderId="0"/>
    <xf numFmtId="0" fontId="35" fillId="0" borderId="0">
      <alignment vertical="top"/>
    </xf>
    <xf numFmtId="0" fontId="12" fillId="0" borderId="0">
      <alignment vertical="top"/>
    </xf>
    <xf numFmtId="0" fontId="7" fillId="0" borderId="0"/>
    <xf numFmtId="0" fontId="35" fillId="0" borderId="0">
      <alignment vertical="top"/>
    </xf>
    <xf numFmtId="0" fontId="12" fillId="0" borderId="0">
      <alignment vertical="top"/>
    </xf>
    <xf numFmtId="0" fontId="7" fillId="0" borderId="0"/>
    <xf numFmtId="0" fontId="35" fillId="0" borderId="0">
      <alignment vertical="top"/>
    </xf>
    <xf numFmtId="0" fontId="12" fillId="0" borderId="0">
      <alignment vertical="top"/>
    </xf>
    <xf numFmtId="0" fontId="7" fillId="0" borderId="0"/>
    <xf numFmtId="0" fontId="35" fillId="0" borderId="0">
      <alignment vertical="top"/>
    </xf>
    <xf numFmtId="0" fontId="12" fillId="0" borderId="0">
      <alignment vertical="top"/>
    </xf>
    <xf numFmtId="0" fontId="7" fillId="0" borderId="0"/>
    <xf numFmtId="0" fontId="12" fillId="0" borderId="0">
      <alignment vertical="top"/>
    </xf>
    <xf numFmtId="0" fontId="7" fillId="0" borderId="0"/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9" fontId="44" fillId="0" borderId="0" applyFont="0" applyFill="0" applyBorder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0" borderId="0"/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7" fillId="0" borderId="0"/>
    <xf numFmtId="0" fontId="7" fillId="0" borderId="0"/>
    <xf numFmtId="0" fontId="7" fillId="0" borderId="0"/>
    <xf numFmtId="0" fontId="7" fillId="0" borderId="0"/>
    <xf numFmtId="0" fontId="35" fillId="0" borderId="0">
      <alignment vertical="top"/>
    </xf>
    <xf numFmtId="0" fontId="12" fillId="0" borderId="0">
      <alignment vertical="top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5" fillId="0" borderId="0">
      <alignment vertical="top"/>
    </xf>
    <xf numFmtId="0" fontId="12" fillId="0" borderId="0">
      <alignment vertical="top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5" fillId="0" borderId="0">
      <alignment vertical="top"/>
    </xf>
    <xf numFmtId="0" fontId="12" fillId="0" borderId="0">
      <alignment vertical="top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5" fillId="0" borderId="0">
      <alignment vertical="top"/>
    </xf>
    <xf numFmtId="0" fontId="12" fillId="0" borderId="0">
      <alignment vertical="top"/>
    </xf>
    <xf numFmtId="0" fontId="7" fillId="0" borderId="0"/>
    <xf numFmtId="0" fontId="7" fillId="0" borderId="0"/>
    <xf numFmtId="0" fontId="7" fillId="0" borderId="0"/>
    <xf numFmtId="0" fontId="35" fillId="0" borderId="0">
      <alignment vertical="top"/>
    </xf>
    <xf numFmtId="0" fontId="12" fillId="0" borderId="0">
      <alignment vertical="top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5" fillId="0" borderId="0">
      <alignment vertical="top"/>
    </xf>
    <xf numFmtId="0" fontId="12" fillId="0" borderId="0">
      <alignment vertical="top"/>
    </xf>
    <xf numFmtId="0" fontId="7" fillId="0" borderId="0"/>
    <xf numFmtId="0" fontId="7" fillId="0" borderId="0"/>
    <xf numFmtId="0" fontId="7" fillId="0" borderId="0"/>
    <xf numFmtId="0" fontId="7" fillId="0" borderId="0"/>
    <xf numFmtId="204" fontId="7" fillId="0" borderId="0" applyFont="0" applyFill="0" applyBorder="0" applyAlignment="0" applyProtection="0"/>
    <xf numFmtId="204" fontId="65" fillId="0" borderId="0" applyFont="0" applyFill="0" applyBorder="0" applyAlignment="0" applyProtection="0"/>
    <xf numFmtId="204" fontId="65" fillId="0" borderId="0" applyFont="0" applyFill="0" applyBorder="0" applyAlignment="0" applyProtection="0"/>
    <xf numFmtId="204" fontId="6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5" fillId="0" borderId="0" applyFont="0" applyFill="0" applyBorder="0" applyAlignment="0" applyProtection="0"/>
    <xf numFmtId="204" fontId="65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35" fillId="0" borderId="0">
      <alignment vertical="top"/>
    </xf>
    <xf numFmtId="0" fontId="12" fillId="0" borderId="0">
      <alignment vertical="top"/>
    </xf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35" fillId="0" borderId="0">
      <alignment vertical="top"/>
    </xf>
    <xf numFmtId="0" fontId="12" fillId="0" borderId="0">
      <alignment vertical="top"/>
    </xf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35" fillId="0" borderId="0">
      <alignment vertical="top"/>
    </xf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35" fillId="0" borderId="0">
      <alignment vertical="top"/>
    </xf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98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98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98" fillId="0" borderId="0" applyNumberForma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9" fontId="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2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35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35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5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12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5" fillId="0" borderId="0">
      <alignment vertical="top"/>
    </xf>
    <xf numFmtId="9" fontId="1" fillId="0" borderId="0" applyFont="0" applyFill="0" applyBorder="0" applyAlignment="0" applyProtection="0"/>
    <xf numFmtId="0" fontId="12" fillId="0" borderId="0">
      <alignment vertical="top"/>
    </xf>
    <xf numFmtId="9" fontId="1" fillId="0" borderId="0" applyFont="0" applyFill="0" applyBorder="0" applyAlignment="0" applyProtection="0"/>
    <xf numFmtId="0" fontId="12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2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16" borderId="25" applyNumberFormat="0" applyProtection="0">
      <alignment horizontal="left" vertical="top" indent="1"/>
    </xf>
    <xf numFmtId="9" fontId="1" fillId="0" borderId="0" applyFont="0" applyFill="0" applyBorder="0" applyAlignment="0" applyProtection="0"/>
    <xf numFmtId="0" fontId="7" fillId="16" borderId="25" applyNumberFormat="0" applyProtection="0">
      <alignment horizontal="left" vertical="top" indent="1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108" borderId="25" applyNumberFormat="0" applyProtection="0">
      <alignment horizontal="left" vertical="top" indent="1"/>
    </xf>
    <xf numFmtId="9" fontId="1" fillId="0" borderId="0" applyFont="0" applyFill="0" applyBorder="0" applyAlignment="0" applyProtection="0"/>
    <xf numFmtId="0" fontId="12" fillId="0" borderId="0">
      <alignment vertical="top"/>
    </xf>
    <xf numFmtId="0" fontId="35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2" fillId="0" borderId="0">
      <alignment vertical="top"/>
    </xf>
    <xf numFmtId="0" fontId="35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5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12" fillId="0" borderId="0">
      <alignment vertical="top"/>
    </xf>
    <xf numFmtId="0" fontId="35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5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2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2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2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5" fillId="0" borderId="0">
      <alignment vertical="top"/>
    </xf>
    <xf numFmtId="9" fontId="1" fillId="0" borderId="0" applyFont="0" applyFill="0" applyBorder="0" applyAlignment="0" applyProtection="0"/>
    <xf numFmtId="0" fontId="12" fillId="0" borderId="0">
      <alignment vertical="top"/>
    </xf>
    <xf numFmtId="9" fontId="4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0" borderId="0"/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4" fillId="0" borderId="48" applyNumberFormat="0" applyBorder="0" applyAlignment="0">
      <alignment horizontal="justify"/>
    </xf>
    <xf numFmtId="0" fontId="69" fillId="0" borderId="0"/>
    <xf numFmtId="0" fontId="42" fillId="20" borderId="0"/>
    <xf numFmtId="0" fontId="142" fillId="0" borderId="0"/>
    <xf numFmtId="202" fontId="142" fillId="0" borderId="0"/>
    <xf numFmtId="4" fontId="38" fillId="37" borderId="25" applyNumberFormat="0" applyProtection="0">
      <alignment vertical="center"/>
    </xf>
    <xf numFmtId="4" fontId="36" fillId="37" borderId="46" applyNumberFormat="0" applyProtection="0">
      <alignment vertical="center"/>
    </xf>
    <xf numFmtId="4" fontId="143" fillId="37" borderId="25" applyNumberFormat="0" applyProtection="0">
      <alignment vertical="center"/>
    </xf>
    <xf numFmtId="4" fontId="144" fillId="37" borderId="46" applyNumberFormat="0" applyProtection="0">
      <alignment vertical="center"/>
    </xf>
    <xf numFmtId="4" fontId="38" fillId="37" borderId="25" applyNumberFormat="0" applyProtection="0">
      <alignment horizontal="left" vertical="center" indent="1"/>
    </xf>
    <xf numFmtId="4" fontId="36" fillId="37" borderId="46" applyNumberFormat="0" applyProtection="0">
      <alignment horizontal="left" vertical="center" indent="1"/>
    </xf>
    <xf numFmtId="4" fontId="38" fillId="104" borderId="0" applyNumberFormat="0" applyProtection="0">
      <alignment horizontal="left" vertical="center" indent="1"/>
    </xf>
    <xf numFmtId="4" fontId="36" fillId="24" borderId="46" applyNumberFormat="0" applyProtection="0">
      <alignment horizontal="left" vertical="center" indent="1"/>
    </xf>
    <xf numFmtId="4" fontId="12" fillId="69" borderId="25" applyNumberFormat="0" applyProtection="0">
      <alignment horizontal="right" vertical="center"/>
    </xf>
    <xf numFmtId="4" fontId="36" fillId="69" borderId="46" applyNumberFormat="0" applyProtection="0">
      <alignment horizontal="right" vertical="center"/>
    </xf>
    <xf numFmtId="4" fontId="12" fillId="30" borderId="25" applyNumberFormat="0" applyProtection="0">
      <alignment horizontal="right" vertical="center"/>
    </xf>
    <xf numFmtId="4" fontId="36" fillId="107" borderId="46" applyNumberFormat="0" applyProtection="0">
      <alignment horizontal="right" vertical="center"/>
    </xf>
    <xf numFmtId="4" fontId="12" fillId="70" borderId="25" applyNumberFormat="0" applyProtection="0">
      <alignment horizontal="right" vertical="center"/>
    </xf>
    <xf numFmtId="4" fontId="36" fillId="70" borderId="20" applyNumberFormat="0" applyProtection="0">
      <alignment horizontal="right" vertical="center"/>
    </xf>
    <xf numFmtId="4" fontId="12" fillId="49" borderId="25" applyNumberFormat="0" applyProtection="0">
      <alignment horizontal="right" vertical="center"/>
    </xf>
    <xf numFmtId="4" fontId="36" fillId="49" borderId="46" applyNumberFormat="0" applyProtection="0">
      <alignment horizontal="right" vertical="center"/>
    </xf>
    <xf numFmtId="4" fontId="12" fillId="44" borderId="25" applyNumberFormat="0" applyProtection="0">
      <alignment horizontal="right" vertical="center"/>
    </xf>
    <xf numFmtId="4" fontId="12" fillId="53" borderId="25" applyNumberFormat="0" applyProtection="0">
      <alignment horizontal="right" vertical="center"/>
    </xf>
    <xf numFmtId="4" fontId="36" fillId="53" borderId="46" applyNumberFormat="0" applyProtection="0">
      <alignment horizontal="right" vertical="center"/>
    </xf>
    <xf numFmtId="4" fontId="12" fillId="33" borderId="25" applyNumberFormat="0" applyProtection="0">
      <alignment horizontal="right" vertical="center"/>
    </xf>
    <xf numFmtId="4" fontId="36" fillId="33" borderId="46" applyNumberFormat="0" applyProtection="0">
      <alignment horizontal="right" vertical="center"/>
    </xf>
    <xf numFmtId="4" fontId="12" fillId="123" borderId="25" applyNumberFormat="0" applyProtection="0">
      <alignment horizontal="right" vertical="center"/>
    </xf>
    <xf numFmtId="4" fontId="36" fillId="123" borderId="46" applyNumberFormat="0" applyProtection="0">
      <alignment horizontal="right" vertical="center"/>
    </xf>
    <xf numFmtId="4" fontId="12" fillId="48" borderId="25" applyNumberFormat="0" applyProtection="0">
      <alignment horizontal="right" vertical="center"/>
    </xf>
    <xf numFmtId="4" fontId="36" fillId="48" borderId="46" applyNumberFormat="0" applyProtection="0">
      <alignment horizontal="right" vertical="center"/>
    </xf>
    <xf numFmtId="4" fontId="38" fillId="124" borderId="49" applyNumberFormat="0" applyProtection="0">
      <alignment horizontal="left" vertical="center" indent="1"/>
    </xf>
    <xf numFmtId="4" fontId="36" fillId="124" borderId="20" applyNumberFormat="0" applyProtection="0">
      <alignment horizontal="left" vertical="center" indent="1"/>
    </xf>
    <xf numFmtId="4" fontId="12" fillId="108" borderId="0" applyNumberFormat="0" applyProtection="0">
      <alignment horizontal="left" vertical="center" indent="1"/>
    </xf>
    <xf numFmtId="4" fontId="7" fillId="82" borderId="20" applyNumberFormat="0" applyProtection="0">
      <alignment horizontal="left" vertical="center" indent="1"/>
    </xf>
    <xf numFmtId="4" fontId="90" fillId="82" borderId="0" applyNumberFormat="0" applyProtection="0">
      <alignment horizontal="left" vertical="center" indent="1"/>
    </xf>
    <xf numFmtId="4" fontId="12" fillId="104" borderId="25" applyNumberFormat="0" applyProtection="0">
      <alignment horizontal="right" vertical="center"/>
    </xf>
    <xf numFmtId="4" fontId="12" fillId="108" borderId="0" applyNumberFormat="0" applyProtection="0">
      <alignment horizontal="left" vertical="center" indent="1"/>
    </xf>
    <xf numFmtId="4" fontId="12" fillId="108" borderId="0" applyNumberFormat="0" applyProtection="0">
      <alignment horizontal="left" vertical="center" indent="1"/>
    </xf>
    <xf numFmtId="4" fontId="12" fillId="104" borderId="0" applyNumberFormat="0" applyProtection="0">
      <alignment horizontal="left" vertical="center" indent="1"/>
    </xf>
    <xf numFmtId="4" fontId="12" fillId="104" borderId="0" applyNumberFormat="0" applyProtection="0">
      <alignment horizontal="left" vertical="center" indent="1"/>
    </xf>
    <xf numFmtId="0" fontId="7" fillId="82" borderId="25" applyNumberFormat="0" applyProtection="0">
      <alignment horizontal="left" vertical="top" indent="1"/>
    </xf>
    <xf numFmtId="0" fontId="7" fillId="82" borderId="25" applyNumberFormat="0" applyProtection="0">
      <alignment horizontal="left" vertical="top" indent="1"/>
    </xf>
    <xf numFmtId="0" fontId="7" fillId="108" borderId="25" applyNumberFormat="0" applyProtection="0">
      <alignment horizontal="left" vertical="top" indent="1"/>
    </xf>
    <xf numFmtId="0" fontId="7" fillId="0" borderId="0"/>
    <xf numFmtId="0" fontId="40" fillId="82" borderId="50" applyBorder="0"/>
    <xf numFmtId="4" fontId="12" fillId="21" borderId="25" applyNumberFormat="0" applyProtection="0">
      <alignment vertical="center"/>
    </xf>
    <xf numFmtId="4" fontId="145" fillId="21" borderId="25" applyNumberFormat="0" applyProtection="0">
      <alignment vertical="center"/>
    </xf>
    <xf numFmtId="4" fontId="144" fillId="21" borderId="1" applyNumberFormat="0" applyProtection="0">
      <alignment vertical="center"/>
    </xf>
    <xf numFmtId="4" fontId="12" fillId="21" borderId="25" applyNumberFormat="0" applyProtection="0">
      <alignment horizontal="left" vertical="center" indent="1"/>
    </xf>
    <xf numFmtId="0" fontId="115" fillId="21" borderId="25" applyNumberFormat="0" applyProtection="0">
      <alignment horizontal="left" vertical="top" indent="1"/>
    </xf>
    <xf numFmtId="4" fontId="12" fillId="108" borderId="25" applyNumberFormat="0" applyProtection="0">
      <alignment horizontal="right" vertical="center"/>
    </xf>
    <xf numFmtId="4" fontId="36" fillId="0" borderId="46" applyNumberFormat="0" applyProtection="0">
      <alignment horizontal="right" vertical="center"/>
    </xf>
    <xf numFmtId="4" fontId="145" fillId="108" borderId="25" applyNumberFormat="0" applyProtection="0">
      <alignment horizontal="right" vertical="center"/>
    </xf>
    <xf numFmtId="4" fontId="144" fillId="20" borderId="46" applyNumberFormat="0" applyProtection="0">
      <alignment horizontal="right" vertical="center"/>
    </xf>
    <xf numFmtId="4" fontId="12" fillId="104" borderId="25" applyNumberFormat="0" applyProtection="0">
      <alignment horizontal="left" vertical="center" indent="1"/>
    </xf>
    <xf numFmtId="4" fontId="36" fillId="24" borderId="46" applyNumberFormat="0" applyProtection="0">
      <alignment horizontal="left" vertical="center" indent="1"/>
    </xf>
    <xf numFmtId="0" fontId="12" fillId="104" borderId="25" applyNumberFormat="0" applyProtection="0">
      <alignment horizontal="left" vertical="top" indent="1"/>
    </xf>
    <xf numFmtId="0" fontId="115" fillId="104" borderId="25" applyNumberFormat="0" applyProtection="0">
      <alignment horizontal="left" vertical="top" indent="1"/>
    </xf>
    <xf numFmtId="4" fontId="146" fillId="125" borderId="0" applyNumberFormat="0" applyProtection="0">
      <alignment horizontal="left" vertical="center" indent="1"/>
    </xf>
    <xf numFmtId="4" fontId="147" fillId="125" borderId="20" applyNumberFormat="0" applyProtection="0">
      <alignment horizontal="left" vertical="center" indent="1"/>
    </xf>
    <xf numFmtId="0" fontId="36" fillId="85" borderId="1"/>
    <xf numFmtId="4" fontId="39" fillId="108" borderId="25" applyNumberFormat="0" applyProtection="0">
      <alignment horizontal="right" vertical="center"/>
    </xf>
    <xf numFmtId="4" fontId="148" fillId="20" borderId="46" applyNumberFormat="0" applyProtection="0">
      <alignment horizontal="right" vertical="center"/>
    </xf>
    <xf numFmtId="0" fontId="101" fillId="0" borderId="0" applyNumberFormat="0" applyFill="0" applyBorder="0" applyAlignment="0" applyProtection="0"/>
    <xf numFmtId="0" fontId="12" fillId="0" borderId="0">
      <alignment vertical="top"/>
    </xf>
    <xf numFmtId="0" fontId="7" fillId="0" borderId="0"/>
    <xf numFmtId="0" fontId="7" fillId="0" borderId="0"/>
    <xf numFmtId="0" fontId="149" fillId="9" borderId="0" applyProtection="0"/>
    <xf numFmtId="0" fontId="69" fillId="0" borderId="20"/>
    <xf numFmtId="0" fontId="69" fillId="0" borderId="20"/>
    <xf numFmtId="0" fontId="69" fillId="0" borderId="20"/>
    <xf numFmtId="0" fontId="69" fillId="0" borderId="20"/>
    <xf numFmtId="0" fontId="69" fillId="0" borderId="20"/>
    <xf numFmtId="0" fontId="69" fillId="0" borderId="20"/>
    <xf numFmtId="0" fontId="35" fillId="0" borderId="0">
      <alignment vertical="top"/>
    </xf>
    <xf numFmtId="0" fontId="12" fillId="0" borderId="0">
      <alignment vertical="top"/>
    </xf>
    <xf numFmtId="0" fontId="69" fillId="0" borderId="20"/>
    <xf numFmtId="0" fontId="69" fillId="0" borderId="20"/>
    <xf numFmtId="0" fontId="69" fillId="0" borderId="20"/>
    <xf numFmtId="0" fontId="69" fillId="0" borderId="20"/>
    <xf numFmtId="0" fontId="69" fillId="0" borderId="20"/>
    <xf numFmtId="0" fontId="69" fillId="0" borderId="20"/>
    <xf numFmtId="0" fontId="35" fillId="0" borderId="0">
      <alignment vertical="top"/>
    </xf>
    <xf numFmtId="0" fontId="12" fillId="0" borderId="0">
      <alignment vertical="top"/>
    </xf>
    <xf numFmtId="0" fontId="69" fillId="0" borderId="20"/>
    <xf numFmtId="0" fontId="150" fillId="107" borderId="0"/>
    <xf numFmtId="0" fontId="35" fillId="0" borderId="0">
      <alignment vertical="top"/>
    </xf>
    <xf numFmtId="0" fontId="12" fillId="0" borderId="0">
      <alignment vertical="top"/>
    </xf>
    <xf numFmtId="0" fontId="101" fillId="0" borderId="0" applyNumberFormat="0" applyFill="0" applyBorder="0" applyAlignment="0" applyProtection="0"/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01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35" fillId="0" borderId="0">
      <alignment vertical="top"/>
    </xf>
    <xf numFmtId="0" fontId="12" fillId="0" borderId="0">
      <alignment vertical="top"/>
    </xf>
    <xf numFmtId="0" fontId="101" fillId="0" borderId="0" applyNumberFormat="0" applyFill="0" applyBorder="0" applyAlignment="0" applyProtection="0"/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01" fillId="0" borderId="0" applyNumberFormat="0" applyFill="0" applyBorder="0" applyAlignment="0" applyProtection="0"/>
    <xf numFmtId="0" fontId="35" fillId="0" borderId="0">
      <alignment vertical="top"/>
    </xf>
    <xf numFmtId="0" fontId="58" fillId="0" borderId="0" applyNumberFormat="0" applyFill="0" applyBorder="0" applyAlignment="0" applyProtection="0"/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01" fillId="0" borderId="0" applyNumberFormat="0" applyFill="0" applyBorder="0" applyAlignment="0" applyProtection="0"/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01" fillId="0" borderId="0" applyNumberFormat="0" applyFill="0" applyBorder="0" applyAlignment="0" applyProtection="0"/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98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98" fillId="0" borderId="0" applyNumberFormat="0" applyFill="0" applyBorder="0" applyAlignment="0" applyProtection="0"/>
    <xf numFmtId="0" fontId="12" fillId="0" borderId="0">
      <alignment vertical="top"/>
    </xf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58" fillId="0" borderId="0" applyNumberFormat="0" applyFill="0" applyBorder="0" applyAlignment="0" applyProtection="0"/>
    <xf numFmtId="0" fontId="12" fillId="0" borderId="0">
      <alignment vertical="top"/>
    </xf>
    <xf numFmtId="0" fontId="58" fillId="0" borderId="0" applyNumberFormat="0" applyFill="0" applyBorder="0" applyAlignment="0" applyProtection="0"/>
    <xf numFmtId="0" fontId="35" fillId="0" borderId="0">
      <alignment vertical="top"/>
    </xf>
    <xf numFmtId="0" fontId="12" fillId="0" borderId="0">
      <alignment vertical="top"/>
    </xf>
    <xf numFmtId="0" fontId="58" fillId="0" borderId="0" applyNumberFormat="0" applyFill="0" applyBorder="0" applyAlignment="0" applyProtection="0"/>
    <xf numFmtId="0" fontId="35" fillId="0" borderId="0">
      <alignment vertical="top"/>
    </xf>
    <xf numFmtId="0" fontId="12" fillId="0" borderId="0">
      <alignment vertical="top"/>
    </xf>
    <xf numFmtId="0" fontId="58" fillId="0" borderId="0" applyNumberFormat="0" applyFill="0" applyBorder="0" applyAlignment="0" applyProtection="0"/>
    <xf numFmtId="0" fontId="35" fillId="0" borderId="0">
      <alignment vertical="top"/>
    </xf>
    <xf numFmtId="0" fontId="58" fillId="0" borderId="0" applyNumberFormat="0" applyFill="0" applyBorder="0" applyAlignment="0" applyProtection="0"/>
    <xf numFmtId="0" fontId="35" fillId="0" borderId="0">
      <alignment vertical="top"/>
    </xf>
    <xf numFmtId="0" fontId="12" fillId="0" borderId="0">
      <alignment vertical="top"/>
    </xf>
    <xf numFmtId="0" fontId="58" fillId="0" borderId="0" applyNumberFormat="0" applyFill="0" applyBorder="0" applyAlignment="0" applyProtection="0"/>
    <xf numFmtId="0" fontId="35" fillId="0" borderId="0">
      <alignment vertical="top"/>
    </xf>
    <xf numFmtId="0" fontId="12" fillId="0" borderId="0">
      <alignment vertical="top"/>
    </xf>
    <xf numFmtId="0" fontId="58" fillId="0" borderId="0" applyNumberFormat="0" applyFill="0" applyBorder="0" applyAlignment="0" applyProtection="0"/>
    <xf numFmtId="0" fontId="35" fillId="0" borderId="0">
      <alignment vertical="top"/>
    </xf>
    <xf numFmtId="0" fontId="12" fillId="0" borderId="0">
      <alignment vertical="top"/>
    </xf>
    <xf numFmtId="0" fontId="58" fillId="0" borderId="0" applyNumberFormat="0" applyFill="0" applyBorder="0" applyAlignment="0" applyProtection="0"/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58" fillId="0" borderId="0" applyNumberFormat="0" applyFill="0" applyBorder="0" applyAlignment="0" applyProtection="0"/>
    <xf numFmtId="0" fontId="35" fillId="0" borderId="0">
      <alignment vertical="top"/>
    </xf>
    <xf numFmtId="0" fontId="12" fillId="0" borderId="0">
      <alignment vertical="top"/>
    </xf>
    <xf numFmtId="0" fontId="58" fillId="0" borderId="0" applyNumberFormat="0" applyFill="0" applyBorder="0" applyAlignment="0" applyProtection="0"/>
    <xf numFmtId="0" fontId="101" fillId="0" borderId="0" applyNumberFormat="0" applyFill="0" applyBorder="0" applyAlignment="0" applyProtection="0"/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9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58" fillId="0" borderId="0" applyNumberFormat="0" applyFill="0" applyBorder="0" applyAlignment="0" applyProtection="0"/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5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12" fillId="0" borderId="0">
      <alignment vertical="top"/>
    </xf>
    <xf numFmtId="0" fontId="12" fillId="0" borderId="0">
      <alignment vertical="top"/>
    </xf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35" fillId="0" borderId="0">
      <alignment vertical="top"/>
    </xf>
    <xf numFmtId="0" fontId="35" fillId="0" borderId="0">
      <alignment vertical="top"/>
    </xf>
    <xf numFmtId="0" fontId="58" fillId="0" borderId="0" applyNumberFormat="0" applyFill="0" applyBorder="0" applyAlignment="0" applyProtection="0"/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58" fillId="0" borderId="0" applyNumberFormat="0" applyFill="0" applyBorder="0" applyAlignment="0" applyProtection="0"/>
    <xf numFmtId="0" fontId="35" fillId="0" borderId="0">
      <alignment vertical="top"/>
    </xf>
    <xf numFmtId="0" fontId="35" fillId="0" borderId="0">
      <alignment vertical="top"/>
    </xf>
    <xf numFmtId="0" fontId="58" fillId="0" borderId="0" applyNumberFormat="0" applyFill="0" applyBorder="0" applyAlignment="0" applyProtection="0"/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58" fillId="0" borderId="0" applyNumberFormat="0" applyFill="0" applyBorder="0" applyAlignment="0" applyProtection="0"/>
    <xf numFmtId="0" fontId="35" fillId="0" borderId="0">
      <alignment vertical="top"/>
    </xf>
    <xf numFmtId="0" fontId="35" fillId="0" borderId="0">
      <alignment vertical="top"/>
    </xf>
    <xf numFmtId="0" fontId="58" fillId="0" borderId="0" applyNumberFormat="0" applyFill="0" applyBorder="0" applyAlignment="0" applyProtection="0"/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58" fillId="0" borderId="0" applyNumberFormat="0" applyFill="0" applyBorder="0" applyAlignment="0" applyProtection="0"/>
    <xf numFmtId="0" fontId="35" fillId="0" borderId="0">
      <alignment vertical="top"/>
    </xf>
    <xf numFmtId="0" fontId="35" fillId="0" borderId="0">
      <alignment vertical="top"/>
    </xf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12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58" fillId="0" borderId="0" applyNumberFormat="0" applyFill="0" applyBorder="0" applyAlignment="0" applyProtection="0"/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58" fillId="0" borderId="0" applyNumberFormat="0" applyFill="0" applyBorder="0" applyAlignment="0" applyProtection="0"/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12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12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12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12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58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58" fillId="0" borderId="0" applyNumberFormat="0" applyFill="0" applyBorder="0" applyAlignment="0" applyProtection="0"/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58" fillId="0" borderId="0" applyNumberFormat="0" applyFill="0" applyBorder="0" applyAlignment="0" applyProtection="0"/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2" applyNumberFormat="0" applyFill="0" applyAlignment="0" applyProtection="0"/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12" fillId="0" borderId="0">
      <alignment vertical="top"/>
    </xf>
    <xf numFmtId="0" fontId="12" fillId="0" borderId="0">
      <alignment vertical="top"/>
    </xf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35" fillId="0" borderId="0">
      <alignment vertical="top"/>
    </xf>
    <xf numFmtId="0" fontId="2" fillId="0" borderId="19" applyNumberFormat="0" applyFill="0" applyAlignment="0" applyProtection="0"/>
    <xf numFmtId="0" fontId="35" fillId="0" borderId="0">
      <alignment vertical="top"/>
    </xf>
    <xf numFmtId="0" fontId="2" fillId="0" borderId="19" applyNumberFormat="0" applyFill="0" applyAlignment="0" applyProtection="0"/>
    <xf numFmtId="0" fontId="12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64" fillId="0" borderId="32" applyNumberFormat="0" applyFill="0" applyAlignment="0" applyProtection="0"/>
    <xf numFmtId="0" fontId="2" fillId="0" borderId="19" applyNumberFormat="0" applyFill="0" applyAlignment="0" applyProtection="0"/>
    <xf numFmtId="0" fontId="35" fillId="0" borderId="0">
      <alignment vertical="top"/>
    </xf>
    <xf numFmtId="0" fontId="2" fillId="0" borderId="19" applyNumberFormat="0" applyFill="0" applyAlignment="0" applyProtection="0"/>
    <xf numFmtId="0" fontId="12" fillId="0" borderId="0">
      <alignment vertical="top"/>
    </xf>
    <xf numFmtId="0" fontId="2" fillId="0" borderId="19" applyNumberFormat="0" applyFill="0" applyAlignment="0" applyProtection="0"/>
    <xf numFmtId="0" fontId="2" fillId="0" borderId="19" applyNumberFormat="0" applyFill="0" applyAlignment="0" applyProtection="0"/>
    <xf numFmtId="0" fontId="2" fillId="0" borderId="19" applyNumberFormat="0" applyFill="0" applyAlignment="0" applyProtection="0"/>
    <xf numFmtId="0" fontId="2" fillId="0" borderId="19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12" fillId="0" borderId="0">
      <alignment vertical="top"/>
    </xf>
    <xf numFmtId="0" fontId="64" fillId="0" borderId="32" applyNumberFormat="0" applyFill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0" borderId="32" applyNumberFormat="0" applyFill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35" fillId="0" borderId="0">
      <alignment vertical="top"/>
    </xf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0" borderId="32" applyNumberFormat="0" applyFill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0" borderId="32" applyNumberFormat="0" applyFill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35" fillId="0" borderId="0">
      <alignment vertical="top"/>
    </xf>
    <xf numFmtId="0" fontId="12" fillId="0" borderId="0">
      <alignment vertical="top"/>
    </xf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0" borderId="32" applyNumberFormat="0" applyFill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0" borderId="32" applyNumberFormat="0" applyFill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35" fillId="0" borderId="0">
      <alignment vertical="top"/>
    </xf>
    <xf numFmtId="0" fontId="12" fillId="0" borderId="0">
      <alignment vertical="top"/>
    </xf>
    <xf numFmtId="0" fontId="64" fillId="0" borderId="32" applyNumberFormat="0" applyFill="0" applyAlignment="0" applyProtection="0"/>
    <xf numFmtId="0" fontId="35" fillId="0" borderId="0">
      <alignment vertical="top"/>
    </xf>
    <xf numFmtId="0" fontId="12" fillId="0" borderId="0">
      <alignment vertical="top"/>
    </xf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0" borderId="32" applyNumberFormat="0" applyFill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0" borderId="32" applyNumberFormat="0" applyFill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35" fillId="0" borderId="0">
      <alignment vertical="top"/>
    </xf>
    <xf numFmtId="0" fontId="12" fillId="0" borderId="0">
      <alignment vertical="top"/>
    </xf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0" borderId="32" applyNumberFormat="0" applyFill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0" borderId="32" applyNumberFormat="0" applyFill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35" fillId="0" borderId="0">
      <alignment vertical="top"/>
    </xf>
    <xf numFmtId="0" fontId="12" fillId="0" borderId="0">
      <alignment vertical="top"/>
    </xf>
    <xf numFmtId="0" fontId="64" fillId="0" borderId="32" applyNumberFormat="0" applyFill="0" applyAlignment="0" applyProtection="0"/>
    <xf numFmtId="0" fontId="35" fillId="0" borderId="0">
      <alignment vertical="top"/>
    </xf>
    <xf numFmtId="0" fontId="12" fillId="0" borderId="0">
      <alignment vertical="top"/>
    </xf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0" borderId="32" applyNumberFormat="0" applyFill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0" borderId="32" applyNumberFormat="0" applyFill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35" fillId="0" borderId="0">
      <alignment vertical="top"/>
    </xf>
    <xf numFmtId="0" fontId="12" fillId="0" borderId="0">
      <alignment vertical="top"/>
    </xf>
    <xf numFmtId="0" fontId="64" fillId="0" borderId="32" applyNumberFormat="0" applyFill="0" applyAlignment="0" applyProtection="0"/>
    <xf numFmtId="0" fontId="35" fillId="0" borderId="0">
      <alignment vertical="top"/>
    </xf>
    <xf numFmtId="0" fontId="12" fillId="0" borderId="0">
      <alignment vertical="top"/>
    </xf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0" borderId="32" applyNumberFormat="0" applyFill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0" borderId="32" applyNumberFormat="0" applyFill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35" fillId="0" borderId="0">
      <alignment vertical="top"/>
    </xf>
    <xf numFmtId="0" fontId="12" fillId="0" borderId="0">
      <alignment vertical="top"/>
    </xf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0" borderId="32" applyNumberFormat="0" applyFill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2" fillId="0" borderId="19" applyNumberFormat="0" applyFill="0" applyAlignment="0" applyProtection="0"/>
    <xf numFmtId="0" fontId="2" fillId="0" borderId="19" applyNumberFormat="0" applyFill="0" applyAlignment="0" applyProtection="0"/>
    <xf numFmtId="0" fontId="2" fillId="0" borderId="19" applyNumberFormat="0" applyFill="0" applyAlignment="0" applyProtection="0"/>
    <xf numFmtId="0" fontId="2" fillId="0" borderId="19" applyNumberFormat="0" applyFill="0" applyAlignment="0" applyProtection="0"/>
    <xf numFmtId="0" fontId="2" fillId="0" borderId="19" applyNumberFormat="0" applyFill="0" applyAlignment="0" applyProtection="0"/>
    <xf numFmtId="0" fontId="2" fillId="0" borderId="19" applyNumberFormat="0" applyFill="0" applyAlignment="0" applyProtection="0"/>
    <xf numFmtId="0" fontId="2" fillId="0" borderId="19" applyNumberFormat="0" applyFill="0" applyAlignment="0" applyProtection="0"/>
    <xf numFmtId="0" fontId="2" fillId="0" borderId="19" applyNumberFormat="0" applyFill="0" applyAlignment="0" applyProtection="0"/>
    <xf numFmtId="0" fontId="2" fillId="0" borderId="19" applyNumberFormat="0" applyFill="0" applyAlignment="0" applyProtection="0"/>
    <xf numFmtId="0" fontId="2" fillId="0" borderId="19" applyNumberFormat="0" applyFill="0" applyAlignment="0" applyProtection="0"/>
    <xf numFmtId="0" fontId="2" fillId="0" borderId="19" applyNumberFormat="0" applyFill="0" applyAlignment="0" applyProtection="0"/>
    <xf numFmtId="0" fontId="2" fillId="0" borderId="19" applyNumberFormat="0" applyFill="0" applyAlignment="0" applyProtection="0"/>
    <xf numFmtId="0" fontId="2" fillId="0" borderId="19" applyNumberFormat="0" applyFill="0" applyAlignment="0" applyProtection="0"/>
    <xf numFmtId="0" fontId="2" fillId="0" borderId="19" applyNumberFormat="0" applyFill="0" applyAlignment="0" applyProtection="0"/>
    <xf numFmtId="0" fontId="2" fillId="0" borderId="19" applyNumberFormat="0" applyFill="0" applyAlignment="0" applyProtection="0"/>
    <xf numFmtId="0" fontId="2" fillId="0" borderId="19" applyNumberFormat="0" applyFill="0" applyAlignment="0" applyProtection="0"/>
    <xf numFmtId="0" fontId="2" fillId="0" borderId="19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0" borderId="32" applyNumberFormat="0" applyFill="0" applyAlignment="0" applyProtection="0"/>
    <xf numFmtId="0" fontId="35" fillId="0" borderId="0">
      <alignment vertical="top"/>
    </xf>
    <xf numFmtId="0" fontId="12" fillId="0" borderId="0">
      <alignment vertical="top"/>
    </xf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0" borderId="32" applyNumberFormat="0" applyFill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64" fillId="0" borderId="32" applyNumberFormat="0" applyFill="0" applyAlignment="0" applyProtection="0"/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12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2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0" borderId="36" applyNumberFormat="0" applyFill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12" fillId="0" borderId="0">
      <alignment vertical="top"/>
    </xf>
    <xf numFmtId="0" fontId="35" fillId="0" borderId="0">
      <alignment vertical="top"/>
    </xf>
    <xf numFmtId="0" fontId="64" fillId="0" borderId="36" applyNumberFormat="0" applyFill="0" applyAlignment="0" applyProtection="0"/>
    <xf numFmtId="0" fontId="12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35" fillId="0" borderId="0">
      <alignment vertical="top"/>
    </xf>
    <xf numFmtId="0" fontId="12" fillId="0" borderId="0">
      <alignment vertical="top"/>
    </xf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0" borderId="36" applyNumberFormat="0" applyFill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12" fillId="0" borderId="0">
      <alignment vertical="top"/>
    </xf>
    <xf numFmtId="0" fontId="35" fillId="0" borderId="0">
      <alignment vertical="top"/>
    </xf>
    <xf numFmtId="0" fontId="64" fillId="0" borderId="36" applyNumberFormat="0" applyFill="0" applyAlignment="0" applyProtection="0"/>
    <xf numFmtId="0" fontId="12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0" borderId="36" applyNumberFormat="0" applyFill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12" fillId="0" borderId="0">
      <alignment vertical="top"/>
    </xf>
    <xf numFmtId="0" fontId="35" fillId="0" borderId="0">
      <alignment vertical="top"/>
    </xf>
    <xf numFmtId="0" fontId="64" fillId="0" borderId="36" applyNumberFormat="0" applyFill="0" applyAlignment="0" applyProtection="0"/>
    <xf numFmtId="0" fontId="12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35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0" borderId="36" applyNumberFormat="0" applyFill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0" borderId="36" applyNumberFormat="0" applyFill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35" fillId="0" borderId="0">
      <alignment vertical="top"/>
    </xf>
    <xf numFmtId="0" fontId="12" fillId="0" borderId="0">
      <alignment vertical="top"/>
    </xf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0" borderId="36" applyNumberFormat="0" applyFill="0" applyAlignment="0" applyProtection="0"/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12" fillId="0" borderId="0">
      <alignment vertical="top"/>
    </xf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64" fillId="0" borderId="36" applyNumberFormat="0" applyFill="0" applyAlignment="0" applyProtection="0"/>
    <xf numFmtId="0" fontId="105" fillId="0" borderId="45"/>
    <xf numFmtId="0" fontId="35" fillId="0" borderId="0">
      <alignment vertical="top"/>
    </xf>
    <xf numFmtId="0" fontId="12" fillId="0" borderId="0">
      <alignment vertical="top"/>
    </xf>
    <xf numFmtId="0" fontId="105" fillId="0" borderId="20"/>
    <xf numFmtId="0" fontId="105" fillId="0" borderId="20"/>
    <xf numFmtId="0" fontId="105" fillId="0" borderId="20"/>
    <xf numFmtId="0" fontId="105" fillId="0" borderId="20"/>
    <xf numFmtId="0" fontId="105" fillId="0" borderId="20"/>
    <xf numFmtId="0" fontId="105" fillId="0" borderId="20"/>
    <xf numFmtId="0" fontId="105" fillId="0" borderId="20"/>
    <xf numFmtId="0" fontId="105" fillId="0" borderId="20"/>
    <xf numFmtId="0" fontId="35" fillId="0" borderId="0">
      <alignment vertical="top"/>
    </xf>
    <xf numFmtId="0" fontId="12" fillId="0" borderId="0">
      <alignment vertical="top"/>
    </xf>
    <xf numFmtId="0" fontId="105" fillId="0" borderId="20"/>
    <xf numFmtId="0" fontId="105" fillId="0" borderId="20"/>
    <xf numFmtId="0" fontId="105" fillId="0" borderId="20"/>
    <xf numFmtId="0" fontId="105" fillId="0" borderId="20"/>
    <xf numFmtId="0" fontId="105" fillId="0" borderId="20"/>
    <xf numFmtId="0" fontId="105" fillId="0" borderId="20"/>
    <xf numFmtId="0" fontId="35" fillId="0" borderId="0">
      <alignment vertical="top"/>
    </xf>
    <xf numFmtId="0" fontId="12" fillId="0" borderId="0">
      <alignment vertical="top"/>
    </xf>
    <xf numFmtId="0" fontId="105" fillId="0" borderId="20"/>
    <xf numFmtId="0" fontId="105" fillId="0" borderId="20"/>
    <xf numFmtId="0" fontId="105" fillId="0" borderId="20"/>
    <xf numFmtId="0" fontId="105" fillId="0" borderId="20"/>
    <xf numFmtId="0" fontId="105" fillId="0" borderId="20"/>
    <xf numFmtId="0" fontId="12" fillId="0" borderId="0">
      <alignment vertical="top"/>
    </xf>
    <xf numFmtId="0" fontId="12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57" fillId="0" borderId="0" applyNumberFormat="0" applyFill="0" applyBorder="0" applyAlignment="0" applyProtection="0"/>
    <xf numFmtId="0" fontId="35" fillId="0" borderId="0">
      <alignment vertical="top"/>
    </xf>
    <xf numFmtId="0" fontId="12" fillId="0" borderId="0">
      <alignment vertical="top"/>
    </xf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35" fillId="0" borderId="0">
      <alignment vertical="top"/>
    </xf>
    <xf numFmtId="0" fontId="57" fillId="0" borderId="0" applyNumberFormat="0" applyFill="0" applyBorder="0" applyAlignment="0" applyProtection="0"/>
    <xf numFmtId="0" fontId="35" fillId="0" borderId="0">
      <alignment vertical="top"/>
    </xf>
    <xf numFmtId="0" fontId="57" fillId="0" borderId="0" applyNumberFormat="0" applyFill="0" applyBorder="0" applyAlignment="0" applyProtection="0"/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35" fillId="0" borderId="0">
      <alignment vertical="top"/>
    </xf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12" fillId="0" borderId="0">
      <alignment vertical="top"/>
    </xf>
    <xf numFmtId="0" fontId="11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35" fillId="0" borderId="0">
      <alignment vertical="top"/>
    </xf>
    <xf numFmtId="0" fontId="12" fillId="0" borderId="0">
      <alignment vertical="top"/>
    </xf>
    <xf numFmtId="0" fontId="57" fillId="0" borderId="0" applyNumberFormat="0" applyFill="0" applyBorder="0" applyAlignment="0" applyProtection="0"/>
    <xf numFmtId="0" fontId="35" fillId="0" borderId="0">
      <alignment vertical="top"/>
    </xf>
    <xf numFmtId="0" fontId="12" fillId="0" borderId="0">
      <alignment vertical="top"/>
    </xf>
    <xf numFmtId="0" fontId="57" fillId="0" borderId="0" applyNumberFormat="0" applyFill="0" applyBorder="0" applyAlignment="0" applyProtection="0"/>
    <xf numFmtId="0" fontId="35" fillId="0" borderId="0">
      <alignment vertical="top"/>
    </xf>
    <xf numFmtId="0" fontId="12" fillId="0" borderId="0">
      <alignment vertical="top"/>
    </xf>
    <xf numFmtId="0" fontId="57" fillId="0" borderId="0" applyNumberFormat="0" applyFill="0" applyBorder="0" applyAlignment="0" applyProtection="0"/>
    <xf numFmtId="0" fontId="35" fillId="0" borderId="0">
      <alignment vertical="top"/>
    </xf>
    <xf numFmtId="0" fontId="12" fillId="0" borderId="0">
      <alignment vertical="top"/>
    </xf>
    <xf numFmtId="0" fontId="57" fillId="0" borderId="0" applyNumberFormat="0" applyFill="0" applyBorder="0" applyAlignment="0" applyProtection="0"/>
    <xf numFmtId="0" fontId="35" fillId="0" borderId="0">
      <alignment vertical="top"/>
    </xf>
    <xf numFmtId="0" fontId="12" fillId="0" borderId="0">
      <alignment vertical="top"/>
    </xf>
    <xf numFmtId="0" fontId="57" fillId="0" borderId="0" applyNumberFormat="0" applyFill="0" applyBorder="0" applyAlignment="0" applyProtection="0"/>
    <xf numFmtId="0" fontId="35" fillId="0" borderId="0">
      <alignment vertical="top"/>
    </xf>
    <xf numFmtId="0" fontId="12" fillId="0" borderId="0">
      <alignment vertical="top"/>
    </xf>
    <xf numFmtId="0" fontId="11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0" fontId="35" fillId="0" borderId="0">
      <alignment vertical="top"/>
    </xf>
    <xf numFmtId="0" fontId="12" fillId="0" borderId="0">
      <alignment vertical="top"/>
    </xf>
    <xf numFmtId="0" fontId="11" fillId="0" borderId="0" applyNumberFormat="0" applyFill="0" applyBorder="0" applyAlignment="0" applyProtection="0"/>
    <xf numFmtId="0" fontId="35" fillId="0" borderId="0">
      <alignment vertical="top"/>
    </xf>
    <xf numFmtId="0" fontId="12" fillId="0" borderId="0">
      <alignment vertical="top"/>
    </xf>
    <xf numFmtId="169" fontId="131" fillId="0" borderId="0" applyFont="0" applyFill="0" applyBorder="0" applyAlignment="0" applyProtection="0"/>
    <xf numFmtId="190" fontId="131" fillId="0" borderId="0" applyFont="0" applyFill="0" applyBorder="0" applyAlignment="0" applyProtection="0"/>
    <xf numFmtId="188" fontId="7" fillId="0" borderId="0" applyFont="0" applyFill="0" applyBorder="0" applyAlignment="0" applyProtection="0"/>
    <xf numFmtId="0" fontId="132" fillId="0" borderId="0"/>
    <xf numFmtId="37" fontId="133" fillId="0" borderId="0"/>
    <xf numFmtId="43" fontId="7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206" fontId="7" fillId="0" borderId="0"/>
    <xf numFmtId="43" fontId="1" fillId="0" borderId="0" applyFont="0" applyFill="0" applyBorder="0" applyAlignment="0" applyProtection="0"/>
    <xf numFmtId="172" fontId="15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51" fillId="0" borderId="0"/>
    <xf numFmtId="0" fontId="7" fillId="0" borderId="0"/>
    <xf numFmtId="206" fontId="151" fillId="0" borderId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1" fillId="0" borderId="0" applyNumberForma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44" fillId="0" borderId="0" applyNumberFormat="0" applyFont="0" applyFill="0" applyBorder="0" applyAlignment="0" applyProtection="0"/>
    <xf numFmtId="206" fontId="1" fillId="0" borderId="0" applyNumberForma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44" fillId="0" borderId="0" applyNumberFormat="0" applyFon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2" fillId="0" borderId="0">
      <alignment vertical="top"/>
    </xf>
    <xf numFmtId="206" fontId="1" fillId="0" borderId="0" applyNumberFormat="0" applyFill="0" applyBorder="0" applyAlignment="0" applyProtection="0"/>
    <xf numFmtId="206" fontId="12" fillId="0" borderId="0">
      <alignment vertical="top"/>
    </xf>
    <xf numFmtId="206" fontId="1" fillId="0" borderId="0" applyNumberFormat="0" applyFill="0" applyBorder="0" applyAlignment="0" applyProtection="0"/>
    <xf numFmtId="206" fontId="44" fillId="0" borderId="0" applyNumberFormat="0" applyFon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44" fillId="0" borderId="0" applyNumberFormat="0" applyFon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/>
    <xf numFmtId="206" fontId="35" fillId="0" borderId="0">
      <alignment vertical="top"/>
    </xf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44" fillId="0" borderId="0" applyNumberFormat="0" applyFont="0" applyFill="0" applyBorder="0" applyAlignment="0" applyProtection="0"/>
    <xf numFmtId="206" fontId="1" fillId="0" borderId="0" applyNumberForma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44" fillId="0" borderId="0" applyNumberFormat="0" applyFont="0" applyFill="0" applyBorder="0" applyAlignment="0" applyProtection="0"/>
    <xf numFmtId="206" fontId="1" fillId="0" borderId="0" applyNumberFormat="0" applyFill="0" applyBorder="0" applyAlignment="0" applyProtection="0"/>
    <xf numFmtId="206" fontId="44" fillId="0" borderId="0" applyNumberFormat="0" applyFon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7" fillId="0" borderId="0"/>
    <xf numFmtId="206" fontId="7" fillId="0" borderId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1" fillId="0" borderId="0" applyNumberFormat="0" applyFill="0" applyBorder="0" applyAlignment="0" applyProtection="0"/>
    <xf numFmtId="206" fontId="12" fillId="0" borderId="0">
      <alignment vertical="top"/>
    </xf>
    <xf numFmtId="206" fontId="12" fillId="0" borderId="0">
      <alignment vertical="top"/>
    </xf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44" fillId="0" borderId="0" applyNumberFormat="0" applyFon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44" fillId="0" borderId="0" applyNumberFormat="0" applyFon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44" fillId="0" borderId="0" applyNumberFormat="0" applyFon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 applyNumberFormat="0" applyFill="0" applyBorder="0" applyAlignment="0" applyProtection="0"/>
    <xf numFmtId="206" fontId="44" fillId="0" borderId="0" applyNumberFormat="0" applyFont="0" applyFill="0" applyBorder="0" applyAlignment="0" applyProtection="0"/>
    <xf numFmtId="206" fontId="1" fillId="0" borderId="0"/>
    <xf numFmtId="206" fontId="35" fillId="0" borderId="0">
      <alignment vertical="top"/>
    </xf>
    <xf numFmtId="206" fontId="12" fillId="0" borderId="0">
      <alignment vertical="top"/>
    </xf>
    <xf numFmtId="206" fontId="44" fillId="0" borderId="0" applyNumberFormat="0" applyFont="0" applyFill="0" applyBorder="0" applyAlignment="0" applyProtection="0"/>
    <xf numFmtId="206" fontId="12" fillId="0" borderId="0">
      <alignment vertical="top"/>
    </xf>
    <xf numFmtId="206" fontId="12" fillId="0" borderId="0">
      <alignment vertical="top"/>
    </xf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44" fillId="0" borderId="0" applyNumberFormat="0" applyFon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2" fillId="0" borderId="0">
      <alignment vertical="top"/>
    </xf>
    <xf numFmtId="206" fontId="1" fillId="0" borderId="0" applyNumberFormat="0" applyFill="0" applyBorder="0" applyAlignment="0" applyProtection="0"/>
    <xf numFmtId="206" fontId="12" fillId="0" borderId="0">
      <alignment vertical="top"/>
    </xf>
    <xf numFmtId="206" fontId="1" fillId="0" borderId="0" applyNumberFormat="0" applyFill="0" applyBorder="0" applyAlignment="0" applyProtection="0"/>
    <xf numFmtId="206" fontId="44" fillId="0" borderId="0" applyNumberFormat="0" applyFon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1" fillId="0" borderId="0" applyNumberForma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12" fillId="0" borderId="0">
      <alignment vertical="top"/>
    </xf>
    <xf numFmtId="206" fontId="44" fillId="0" borderId="0" applyNumberFormat="0" applyFont="0" applyFill="0" applyBorder="0" applyAlignment="0" applyProtection="0"/>
    <xf numFmtId="206" fontId="12" fillId="0" borderId="0">
      <alignment vertical="top"/>
    </xf>
    <xf numFmtId="206" fontId="44" fillId="0" borderId="0" applyNumberFormat="0" applyFont="0" applyFill="0" applyBorder="0" applyAlignment="0" applyProtection="0"/>
    <xf numFmtId="206" fontId="1" fillId="0" borderId="0" applyNumberFormat="0" applyFill="0" applyBorder="0" applyAlignment="0" applyProtection="0"/>
    <xf numFmtId="206" fontId="44" fillId="0" borderId="0" applyNumberFormat="0" applyFont="0" applyFill="0" applyBorder="0" applyAlignment="0" applyProtection="0"/>
    <xf numFmtId="206" fontId="1" fillId="0" borderId="0" applyNumberForma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1" fillId="0" borderId="0" applyNumberForma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12" fillId="0" borderId="0">
      <alignment vertical="top"/>
    </xf>
    <xf numFmtId="206" fontId="12" fillId="0" borderId="0">
      <alignment vertical="top"/>
    </xf>
    <xf numFmtId="206" fontId="12" fillId="0" borderId="0">
      <alignment vertical="top"/>
    </xf>
    <xf numFmtId="206" fontId="1" fillId="0" borderId="0" applyNumberFormat="0" applyFill="0" applyBorder="0" applyAlignment="0" applyProtection="0"/>
    <xf numFmtId="206" fontId="12" fillId="0" borderId="0">
      <alignment vertical="top"/>
    </xf>
    <xf numFmtId="206" fontId="12" fillId="0" borderId="0">
      <alignment vertical="top"/>
    </xf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2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2" fillId="0" borderId="0">
      <alignment vertical="top"/>
    </xf>
    <xf numFmtId="206" fontId="1" fillId="0" borderId="0"/>
    <xf numFmtId="206" fontId="35" fillId="0" borderId="0">
      <alignment vertical="top"/>
    </xf>
    <xf numFmtId="206" fontId="12" fillId="0" borderId="0">
      <alignment vertical="top"/>
    </xf>
    <xf numFmtId="206" fontId="12" fillId="0" borderId="0">
      <alignment vertical="top"/>
    </xf>
    <xf numFmtId="206" fontId="1" fillId="0" borderId="0"/>
    <xf numFmtId="206" fontId="35" fillId="0" borderId="0">
      <alignment vertical="top"/>
    </xf>
    <xf numFmtId="206" fontId="12" fillId="0" borderId="0">
      <alignment vertical="top"/>
    </xf>
    <xf numFmtId="206" fontId="12" fillId="0" borderId="0">
      <alignment vertical="top"/>
    </xf>
    <xf numFmtId="206" fontId="1" fillId="0" borderId="0"/>
    <xf numFmtId="206" fontId="35" fillId="0" borderId="0">
      <alignment vertical="top"/>
    </xf>
    <xf numFmtId="206" fontId="44" fillId="0" borderId="0" applyNumberFormat="0" applyFon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44" fillId="0" borderId="0" applyNumberFormat="0" applyFont="0" applyFill="0" applyBorder="0" applyAlignment="0" applyProtection="0"/>
    <xf numFmtId="206" fontId="1" fillId="0" borderId="0"/>
    <xf numFmtId="206" fontId="35" fillId="0" borderId="0">
      <alignment vertical="top"/>
    </xf>
    <xf numFmtId="206" fontId="44" fillId="0" borderId="0" applyNumberFormat="0" applyFon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44" fillId="0" borderId="0" applyNumberFormat="0" applyFont="0" applyFill="0" applyBorder="0" applyAlignment="0" applyProtection="0"/>
    <xf numFmtId="206" fontId="1" fillId="0" borderId="0"/>
    <xf numFmtId="206" fontId="35" fillId="0" borderId="0">
      <alignment vertical="top"/>
    </xf>
    <xf numFmtId="206" fontId="44" fillId="0" borderId="0" applyNumberFormat="0" applyFont="0" applyFill="0" applyBorder="0" applyAlignment="0" applyProtection="0"/>
    <xf numFmtId="206" fontId="12" fillId="0" borderId="0">
      <alignment vertical="top"/>
    </xf>
    <xf numFmtId="206" fontId="44" fillId="0" borderId="0" applyNumberFormat="0" applyFon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/>
    <xf numFmtId="206" fontId="35" fillId="0" borderId="0">
      <alignment vertical="top"/>
    </xf>
    <xf numFmtId="206" fontId="44" fillId="0" borderId="0" applyNumberFormat="0" applyFont="0" applyFill="0" applyBorder="0" applyAlignment="0" applyProtection="0"/>
    <xf numFmtId="206" fontId="1" fillId="0" borderId="0"/>
    <xf numFmtId="206" fontId="44" fillId="0" borderId="0" applyNumberFormat="0" applyFont="0" applyFill="0" applyBorder="0" applyAlignment="0" applyProtection="0"/>
    <xf numFmtId="206" fontId="35" fillId="0" borderId="0">
      <alignment vertical="top"/>
    </xf>
    <xf numFmtId="206" fontId="44" fillId="0" borderId="0" applyNumberFormat="0" applyFon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/>
    <xf numFmtId="206" fontId="44" fillId="0" borderId="0" applyNumberFormat="0" applyFont="0" applyFill="0" applyBorder="0" applyAlignment="0" applyProtection="0"/>
    <xf numFmtId="206" fontId="35" fillId="0" borderId="0">
      <alignment vertical="top"/>
    </xf>
    <xf numFmtId="206" fontId="44" fillId="0" borderId="0" applyNumberFormat="0" applyFont="0" applyFill="0" applyBorder="0" applyAlignment="0" applyProtection="0"/>
    <xf numFmtId="206" fontId="1" fillId="0" borderId="0" applyNumberFormat="0" applyFill="0" applyBorder="0" applyAlignment="0" applyProtection="0"/>
    <xf numFmtId="206" fontId="44" fillId="0" borderId="0" applyNumberFormat="0" applyFont="0" applyFill="0" applyBorder="0" applyAlignment="0" applyProtection="0"/>
    <xf numFmtId="206" fontId="12" fillId="0" borderId="0">
      <alignment vertical="top"/>
    </xf>
    <xf numFmtId="206" fontId="44" fillId="0" borderId="0" applyNumberFormat="0" applyFont="0" applyFill="0" applyBorder="0" applyAlignment="0" applyProtection="0"/>
    <xf numFmtId="206" fontId="1" fillId="0" borderId="0" applyNumberForma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12" fillId="0" borderId="0">
      <alignment vertical="top"/>
    </xf>
    <xf numFmtId="206" fontId="44" fillId="0" borderId="0" applyNumberFormat="0" applyFont="0" applyFill="0" applyBorder="0" applyAlignment="0" applyProtection="0"/>
    <xf numFmtId="206" fontId="1" fillId="0" borderId="0" applyNumberForma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 applyNumberForma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 applyNumberForma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44" fillId="0" borderId="0" applyNumberFormat="0" applyFon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 applyNumberForma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 applyNumberFormat="0" applyFill="0" applyBorder="0" applyAlignment="0" applyProtection="0"/>
    <xf numFmtId="206" fontId="12" fillId="0" borderId="0">
      <alignment vertical="top"/>
    </xf>
    <xf numFmtId="206" fontId="1" fillId="0" borderId="0" applyNumberFormat="0" applyFill="0" applyBorder="0" applyAlignment="0" applyProtection="0"/>
    <xf numFmtId="206" fontId="44" fillId="0" borderId="0" applyNumberFormat="0" applyFon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 applyNumberForma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 applyNumberFormat="0" applyFill="0" applyBorder="0" applyAlignment="0" applyProtection="0"/>
    <xf numFmtId="206" fontId="12" fillId="0" borderId="0">
      <alignment vertical="top"/>
    </xf>
    <xf numFmtId="206" fontId="1" fillId="0" borderId="0" applyNumberFormat="0" applyFill="0" applyBorder="0" applyAlignment="0" applyProtection="0"/>
    <xf numFmtId="206" fontId="12" fillId="0" borderId="0">
      <alignment vertical="top"/>
    </xf>
    <xf numFmtId="206" fontId="1" fillId="0" borderId="0" applyNumberFormat="0" applyFill="0" applyBorder="0" applyAlignment="0" applyProtection="0"/>
    <xf numFmtId="206" fontId="44" fillId="0" borderId="0" applyNumberFormat="0" applyFon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 applyNumberForma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2" fillId="0" borderId="0">
      <alignment vertical="top"/>
    </xf>
    <xf numFmtId="206" fontId="1" fillId="0" borderId="0" applyNumberForma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 applyNumberForma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 applyNumberFormat="0" applyFill="0" applyBorder="0" applyAlignment="0" applyProtection="0"/>
    <xf numFmtId="206" fontId="12" fillId="0" borderId="0">
      <alignment vertical="top"/>
    </xf>
    <xf numFmtId="206" fontId="1" fillId="0" borderId="0" applyNumberFormat="0" applyFill="0" applyBorder="0" applyAlignment="0" applyProtection="0"/>
    <xf numFmtId="206" fontId="12" fillId="0" borderId="0">
      <alignment vertical="top"/>
    </xf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 applyNumberForma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 applyNumberForma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44" fillId="0" borderId="0" applyNumberFormat="0" applyFon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 applyNumberForma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 applyNumberFormat="0" applyFill="0" applyBorder="0" applyAlignment="0" applyProtection="0"/>
    <xf numFmtId="206" fontId="12" fillId="0" borderId="0">
      <alignment vertical="top"/>
    </xf>
    <xf numFmtId="206" fontId="1" fillId="0" borderId="0" applyNumberFormat="0" applyFill="0" applyBorder="0" applyAlignment="0" applyProtection="0"/>
    <xf numFmtId="206" fontId="44" fillId="0" borderId="0" applyNumberFormat="0" applyFon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 applyNumberFormat="0" applyFill="0" applyBorder="0" applyAlignment="0" applyProtection="0"/>
    <xf numFmtId="206" fontId="1" fillId="0" borderId="0"/>
    <xf numFmtId="206" fontId="1" fillId="0" borderId="0" applyNumberFormat="0" applyFill="0" applyBorder="0" applyAlignment="0" applyProtection="0"/>
    <xf numFmtId="206" fontId="35" fillId="0" borderId="0">
      <alignment vertical="top"/>
    </xf>
    <xf numFmtId="206" fontId="1" fillId="0" borderId="0" applyNumberFormat="0" applyFill="0" applyBorder="0" applyAlignment="0" applyProtection="0"/>
    <xf numFmtId="206" fontId="44" fillId="0" borderId="0" applyNumberFormat="0" applyFont="0" applyFill="0" applyBorder="0" applyAlignment="0" applyProtection="0"/>
    <xf numFmtId="206" fontId="1" fillId="0" borderId="0" applyNumberFormat="0" applyFill="0" applyBorder="0" applyAlignment="0" applyProtection="0"/>
    <xf numFmtId="206" fontId="12" fillId="0" borderId="0">
      <alignment vertical="top"/>
    </xf>
    <xf numFmtId="206" fontId="1" fillId="0" borderId="0" applyNumberFormat="0" applyFill="0" applyBorder="0" applyAlignment="0" applyProtection="0"/>
    <xf numFmtId="206" fontId="12" fillId="0" borderId="0">
      <alignment vertical="top"/>
    </xf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 applyNumberForma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2" fillId="0" borderId="0">
      <alignment vertical="top"/>
    </xf>
    <xf numFmtId="206" fontId="1" fillId="0" borderId="0" applyNumberForma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 applyNumberForma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 applyNumberFormat="0" applyFill="0" applyBorder="0" applyAlignment="0" applyProtection="0"/>
    <xf numFmtId="206" fontId="12" fillId="0" borderId="0">
      <alignment vertical="top"/>
    </xf>
    <xf numFmtId="206" fontId="1" fillId="0" borderId="0" applyNumberFormat="0" applyFill="0" applyBorder="0" applyAlignment="0" applyProtection="0"/>
    <xf numFmtId="206" fontId="12" fillId="0" borderId="0">
      <alignment vertical="top"/>
    </xf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 applyNumberForma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 applyNumberForma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 applyNumberFormat="0" applyFill="0" applyBorder="0" applyAlignment="0" applyProtection="0"/>
    <xf numFmtId="206" fontId="44" fillId="0" borderId="0" applyNumberFormat="0" applyFon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 applyNumberForma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 applyNumberFormat="0" applyFill="0" applyBorder="0" applyAlignment="0" applyProtection="0"/>
    <xf numFmtId="206" fontId="12" fillId="0" borderId="0">
      <alignment vertical="top"/>
    </xf>
    <xf numFmtId="206" fontId="1" fillId="0" borderId="0" applyNumberFormat="0" applyFill="0" applyBorder="0" applyAlignment="0" applyProtection="0"/>
    <xf numFmtId="206" fontId="44" fillId="0" borderId="0" applyNumberFormat="0" applyFon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 applyNumberForma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 applyNumberFormat="0" applyFill="0" applyBorder="0" applyAlignment="0" applyProtection="0"/>
    <xf numFmtId="206" fontId="12" fillId="0" borderId="0">
      <alignment vertical="top"/>
    </xf>
    <xf numFmtId="206" fontId="1" fillId="0" borderId="0" applyNumberFormat="0" applyFill="0" applyBorder="0" applyAlignment="0" applyProtection="0"/>
    <xf numFmtId="206" fontId="44" fillId="0" borderId="0" applyNumberFormat="0" applyFon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2" fillId="0" borderId="0">
      <alignment vertical="top"/>
    </xf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35" fillId="0" borderId="0">
      <alignment vertical="top"/>
    </xf>
    <xf numFmtId="206" fontId="44" fillId="0" borderId="0" applyNumberFormat="0" applyFon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44" fillId="0" borderId="0" applyNumberFormat="0" applyFont="0" applyFill="0" applyBorder="0" applyAlignment="0" applyProtection="0"/>
    <xf numFmtId="206" fontId="7" fillId="0" borderId="0"/>
    <xf numFmtId="206" fontId="7" fillId="0" borderId="0"/>
    <xf numFmtId="206" fontId="1" fillId="0" borderId="0"/>
    <xf numFmtId="206" fontId="35" fillId="0" borderId="0">
      <alignment vertical="top"/>
    </xf>
    <xf numFmtId="206" fontId="44" fillId="0" borderId="0" applyNumberFormat="0" applyFont="0" applyFill="0" applyBorder="0" applyAlignment="0" applyProtection="0"/>
    <xf numFmtId="206" fontId="1" fillId="0" borderId="0"/>
    <xf numFmtId="206" fontId="35" fillId="0" borderId="0">
      <alignment vertical="top"/>
    </xf>
    <xf numFmtId="206" fontId="44" fillId="0" borderId="0" applyNumberFormat="0" applyFont="0" applyFill="0" applyBorder="0" applyAlignment="0" applyProtection="0"/>
    <xf numFmtId="206" fontId="1" fillId="0" borderId="0"/>
    <xf numFmtId="206" fontId="35" fillId="0" borderId="0">
      <alignment vertical="top"/>
    </xf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1" fillId="0" borderId="0"/>
    <xf numFmtId="206" fontId="44" fillId="0" borderId="0" applyNumberFormat="0" applyFont="0" applyFill="0" applyBorder="0" applyAlignment="0" applyProtection="0"/>
    <xf numFmtId="206" fontId="35" fillId="0" borderId="0">
      <alignment vertical="top"/>
    </xf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 applyNumberForma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 applyNumberForma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 applyNumberFormat="0" applyFill="0" applyBorder="0" applyAlignment="0" applyProtection="0"/>
    <xf numFmtId="206" fontId="44" fillId="0" borderId="0" applyNumberFormat="0" applyFon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 applyNumberForma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 applyNumberFormat="0" applyFill="0" applyBorder="0" applyAlignment="0" applyProtection="0"/>
    <xf numFmtId="206" fontId="12" fillId="0" borderId="0">
      <alignment vertical="top"/>
    </xf>
    <xf numFmtId="206" fontId="1" fillId="0" borderId="0" applyNumberFormat="0" applyFill="0" applyBorder="0" applyAlignment="0" applyProtection="0"/>
    <xf numFmtId="206" fontId="44" fillId="0" borderId="0" applyNumberFormat="0" applyFon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 applyNumberFormat="0" applyFill="0" applyBorder="0" applyAlignment="0" applyProtection="0"/>
    <xf numFmtId="206" fontId="1" fillId="0" borderId="0"/>
    <xf numFmtId="206" fontId="1" fillId="0" borderId="0" applyNumberFormat="0" applyFill="0" applyBorder="0" applyAlignment="0" applyProtection="0"/>
    <xf numFmtId="206" fontId="35" fillId="0" borderId="0">
      <alignment vertical="top"/>
    </xf>
    <xf numFmtId="206" fontId="1" fillId="0" borderId="0" applyNumberFormat="0" applyFill="0" applyBorder="0" applyAlignment="0" applyProtection="0"/>
    <xf numFmtId="206" fontId="44" fillId="0" borderId="0" applyNumberFormat="0" applyFont="0" applyFill="0" applyBorder="0" applyAlignment="0" applyProtection="0"/>
    <xf numFmtId="206" fontId="1" fillId="0" borderId="0"/>
    <xf numFmtId="206" fontId="35" fillId="0" borderId="0">
      <alignment vertical="top"/>
    </xf>
    <xf numFmtId="206" fontId="44" fillId="0" borderId="0" applyNumberFormat="0" applyFont="0" applyFill="0" applyBorder="0" applyAlignment="0" applyProtection="0"/>
    <xf numFmtId="206" fontId="12" fillId="0" borderId="0">
      <alignment vertical="top"/>
    </xf>
    <xf numFmtId="206" fontId="44" fillId="0" borderId="0" applyNumberFormat="0" applyFont="0" applyFill="0" applyBorder="0" applyAlignment="0" applyProtection="0"/>
    <xf numFmtId="206" fontId="12" fillId="0" borderId="0">
      <alignment vertical="top"/>
    </xf>
    <xf numFmtId="206" fontId="44" fillId="0" borderId="0" applyNumberFormat="0" applyFon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 applyNumberForma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 applyNumberForma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 applyNumberFormat="0" applyFill="0" applyBorder="0" applyAlignment="0" applyProtection="0"/>
    <xf numFmtId="206" fontId="44" fillId="0" borderId="0" applyNumberFormat="0" applyFon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 applyNumberForma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 applyNumberFormat="0" applyFill="0" applyBorder="0" applyAlignment="0" applyProtection="0"/>
    <xf numFmtId="206" fontId="12" fillId="0" borderId="0">
      <alignment vertical="top"/>
    </xf>
    <xf numFmtId="206" fontId="1" fillId="0" borderId="0" applyNumberFormat="0" applyFill="0" applyBorder="0" applyAlignment="0" applyProtection="0"/>
    <xf numFmtId="206" fontId="44" fillId="0" borderId="0" applyNumberFormat="0" applyFon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 applyNumberForma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 applyNumberFormat="0" applyFill="0" applyBorder="0" applyAlignment="0" applyProtection="0"/>
    <xf numFmtId="206" fontId="12" fillId="0" borderId="0">
      <alignment vertical="top"/>
    </xf>
    <xf numFmtId="206" fontId="1" fillId="0" borderId="0" applyNumberFormat="0" applyFill="0" applyBorder="0" applyAlignment="0" applyProtection="0"/>
    <xf numFmtId="206" fontId="12" fillId="0" borderId="0">
      <alignment vertical="top"/>
    </xf>
    <xf numFmtId="206" fontId="1" fillId="0" borderId="0" applyNumberForma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 applyNumberForma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2" fillId="0" borderId="0">
      <alignment vertical="top"/>
    </xf>
    <xf numFmtId="206" fontId="1" fillId="0" borderId="0" applyNumberForma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 applyNumberForma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 applyNumberFormat="0" applyFill="0" applyBorder="0" applyAlignment="0" applyProtection="0"/>
    <xf numFmtId="206" fontId="12" fillId="0" borderId="0">
      <alignment vertical="top"/>
    </xf>
    <xf numFmtId="206" fontId="44" fillId="0" borderId="0" applyNumberFormat="0" applyFont="0" applyFill="0" applyBorder="0" applyAlignment="0" applyProtection="0"/>
    <xf numFmtId="206" fontId="12" fillId="0" borderId="0">
      <alignment vertical="top"/>
    </xf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1" fillId="0" borderId="0"/>
    <xf numFmtId="206" fontId="35" fillId="0" borderId="0">
      <alignment vertical="top"/>
    </xf>
    <xf numFmtId="206" fontId="44" fillId="0" borderId="0" applyNumberFormat="0" applyFon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44" fillId="0" borderId="0" applyNumberFormat="0" applyFont="0" applyFill="0" applyBorder="0" applyAlignment="0" applyProtection="0"/>
    <xf numFmtId="206" fontId="1" fillId="0" borderId="0"/>
    <xf numFmtId="206" fontId="35" fillId="0" borderId="0">
      <alignment vertical="top"/>
    </xf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44" fillId="0" borderId="0" applyNumberFormat="0" applyFont="0" applyFill="0" applyBorder="0" applyAlignment="0" applyProtection="0"/>
    <xf numFmtId="206" fontId="1" fillId="0" borderId="0"/>
    <xf numFmtId="206" fontId="35" fillId="0" borderId="0">
      <alignment vertical="top"/>
    </xf>
    <xf numFmtId="206" fontId="44" fillId="0" borderId="0" applyNumberFormat="0" applyFont="0" applyFill="0" applyBorder="0" applyAlignment="0" applyProtection="0"/>
    <xf numFmtId="206" fontId="12" fillId="0" borderId="0">
      <alignment vertical="top"/>
    </xf>
    <xf numFmtId="206" fontId="44" fillId="0" borderId="0" applyNumberFormat="0" applyFont="0" applyFill="0" applyBorder="0" applyAlignment="0" applyProtection="0"/>
    <xf numFmtId="206" fontId="1" fillId="0" borderId="0" applyNumberFormat="0" applyFill="0" applyBorder="0" applyAlignment="0" applyProtection="0"/>
    <xf numFmtId="206" fontId="44" fillId="0" borderId="0" applyNumberFormat="0" applyFont="0" applyFill="0" applyBorder="0" applyAlignment="0" applyProtection="0"/>
    <xf numFmtId="206" fontId="1" fillId="0" borderId="0"/>
    <xf numFmtId="206" fontId="35" fillId="0" borderId="0">
      <alignment vertical="top"/>
    </xf>
    <xf numFmtId="206" fontId="44" fillId="0" borderId="0" applyNumberFormat="0" applyFont="0" applyFill="0" applyBorder="0" applyAlignment="0" applyProtection="0"/>
    <xf numFmtId="206" fontId="1" fillId="0" borderId="0"/>
    <xf numFmtId="206" fontId="44" fillId="0" borderId="0" applyNumberFormat="0" applyFont="0" applyFill="0" applyBorder="0" applyAlignment="0" applyProtection="0"/>
    <xf numFmtId="206" fontId="35" fillId="0" borderId="0">
      <alignment vertical="top"/>
    </xf>
    <xf numFmtId="206" fontId="44" fillId="0" borderId="0" applyNumberFormat="0" applyFont="0" applyFill="0" applyBorder="0" applyAlignment="0" applyProtection="0"/>
    <xf numFmtId="206" fontId="1" fillId="0" borderId="0" applyNumberFormat="0" applyFill="0" applyBorder="0" applyAlignment="0" applyProtection="0"/>
    <xf numFmtId="206" fontId="44" fillId="0" borderId="0" applyNumberFormat="0" applyFont="0" applyFill="0" applyBorder="0" applyAlignment="0" applyProtection="0"/>
    <xf numFmtId="206" fontId="1" fillId="0" borderId="0"/>
    <xf numFmtId="206" fontId="44" fillId="0" borderId="0" applyNumberFormat="0" applyFont="0" applyFill="0" applyBorder="0" applyAlignment="0" applyProtection="0"/>
    <xf numFmtId="206" fontId="35" fillId="0" borderId="0">
      <alignment vertical="top"/>
    </xf>
    <xf numFmtId="206" fontId="44" fillId="0" borderId="0" applyNumberFormat="0" applyFont="0" applyFill="0" applyBorder="0" applyAlignment="0" applyProtection="0"/>
    <xf numFmtId="206" fontId="1" fillId="0" borderId="0" applyNumberForma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12" fillId="0" borderId="0">
      <alignment vertical="top"/>
    </xf>
    <xf numFmtId="206" fontId="44" fillId="0" borderId="0" applyNumberFormat="0" applyFont="0" applyFill="0" applyBorder="0" applyAlignment="0" applyProtection="0"/>
    <xf numFmtId="206" fontId="12" fillId="0" borderId="0">
      <alignment vertical="top"/>
    </xf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44" fillId="0" borderId="0" applyNumberFormat="0" applyFon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2" fillId="0" borderId="0">
      <alignment vertical="top"/>
    </xf>
    <xf numFmtId="206" fontId="44" fillId="0" borderId="0" applyNumberFormat="0" applyFon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44" fillId="0" borderId="0" applyNumberFormat="0" applyFont="0" applyFill="0" applyBorder="0" applyAlignment="0" applyProtection="0"/>
    <xf numFmtId="206" fontId="1" fillId="0" borderId="0"/>
    <xf numFmtId="206" fontId="35" fillId="0" borderId="0">
      <alignment vertical="top"/>
    </xf>
    <xf numFmtId="206" fontId="44" fillId="0" borderId="0" applyNumberFormat="0" applyFont="0" applyFill="0" applyBorder="0" applyAlignment="0" applyProtection="0"/>
    <xf numFmtId="206" fontId="12" fillId="0" borderId="0">
      <alignment vertical="top"/>
    </xf>
    <xf numFmtId="206" fontId="44" fillId="0" borderId="0" applyNumberFormat="0" applyFont="0" applyFill="0" applyBorder="0" applyAlignment="0" applyProtection="0"/>
    <xf numFmtId="206" fontId="12" fillId="0" borderId="0">
      <alignment vertical="top"/>
    </xf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2" fillId="0" borderId="0">
      <alignment vertical="top"/>
    </xf>
    <xf numFmtId="206" fontId="44" fillId="0" borderId="0" applyNumberFormat="0" applyFon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44" fillId="0" borderId="0" applyNumberFormat="0" applyFont="0" applyFill="0" applyBorder="0" applyAlignment="0" applyProtection="0"/>
    <xf numFmtId="206" fontId="1" fillId="0" borderId="0"/>
    <xf numFmtId="206" fontId="35" fillId="0" borderId="0">
      <alignment vertical="top"/>
    </xf>
    <xf numFmtId="206" fontId="44" fillId="0" borderId="0" applyNumberFormat="0" applyFont="0" applyFill="0" applyBorder="0" applyAlignment="0" applyProtection="0"/>
    <xf numFmtId="206" fontId="12" fillId="0" borderId="0">
      <alignment vertical="top"/>
    </xf>
    <xf numFmtId="206" fontId="44" fillId="0" borderId="0" applyNumberFormat="0" applyFont="0" applyFill="0" applyBorder="0" applyAlignment="0" applyProtection="0"/>
    <xf numFmtId="206" fontId="12" fillId="0" borderId="0">
      <alignment vertical="top"/>
    </xf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/>
    <xf numFmtId="206" fontId="35" fillId="0" borderId="0">
      <alignment vertical="top"/>
    </xf>
    <xf numFmtId="206" fontId="35" fillId="0" borderId="0">
      <alignment vertical="top"/>
    </xf>
    <xf numFmtId="206" fontId="1" fillId="0" borderId="0" applyNumberForma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 applyNumberFormat="0" applyFill="0" applyBorder="0" applyAlignment="0" applyProtection="0"/>
    <xf numFmtId="206" fontId="44" fillId="0" borderId="0" applyNumberFormat="0" applyFont="0" applyFill="0" applyBorder="0" applyAlignment="0" applyProtection="0"/>
    <xf numFmtId="206" fontId="1" fillId="0" borderId="0"/>
    <xf numFmtId="206" fontId="35" fillId="0" borderId="0">
      <alignment vertical="top"/>
    </xf>
    <xf numFmtId="206" fontId="35" fillId="0" borderId="0">
      <alignment vertical="top"/>
    </xf>
    <xf numFmtId="206" fontId="1" fillId="0" borderId="0" applyNumberForma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44" fillId="0" borderId="0" applyNumberFormat="0" applyFon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44" fillId="0" borderId="0" applyNumberFormat="0" applyFont="0" applyFill="0" applyBorder="0" applyAlignment="0" applyProtection="0"/>
    <xf numFmtId="206" fontId="1" fillId="0" borderId="0"/>
    <xf numFmtId="206" fontId="35" fillId="0" borderId="0">
      <alignment vertical="top"/>
    </xf>
    <xf numFmtId="206" fontId="44" fillId="0" borderId="0" applyNumberFormat="0" applyFont="0" applyFill="0" applyBorder="0" applyAlignment="0" applyProtection="0"/>
    <xf numFmtId="206" fontId="12" fillId="0" borderId="0">
      <alignment vertical="top"/>
    </xf>
    <xf numFmtId="206" fontId="44" fillId="0" borderId="0" applyNumberFormat="0" applyFont="0" applyFill="0" applyBorder="0" applyAlignment="0" applyProtection="0"/>
    <xf numFmtId="206" fontId="12" fillId="0" borderId="0">
      <alignment vertical="top"/>
    </xf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44" fillId="0" borderId="0" applyNumberFormat="0" applyFon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2" fillId="0" borderId="0">
      <alignment vertical="top"/>
    </xf>
    <xf numFmtId="206" fontId="44" fillId="0" borderId="0" applyNumberFormat="0" applyFon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44" fillId="0" borderId="0" applyNumberFormat="0" applyFont="0" applyFill="0" applyBorder="0" applyAlignment="0" applyProtection="0"/>
    <xf numFmtId="206" fontId="1" fillId="0" borderId="0"/>
    <xf numFmtId="206" fontId="35" fillId="0" borderId="0">
      <alignment vertical="top"/>
    </xf>
    <xf numFmtId="206" fontId="44" fillId="0" borderId="0" applyNumberFormat="0" applyFont="0" applyFill="0" applyBorder="0" applyAlignment="0" applyProtection="0"/>
    <xf numFmtId="206" fontId="12" fillId="0" borderId="0">
      <alignment vertical="top"/>
    </xf>
    <xf numFmtId="206" fontId="44" fillId="0" borderId="0" applyNumberFormat="0" applyFont="0" applyFill="0" applyBorder="0" applyAlignment="0" applyProtection="0"/>
    <xf numFmtId="206" fontId="12" fillId="0" borderId="0">
      <alignment vertical="top"/>
    </xf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2" fillId="0" borderId="0">
      <alignment vertical="top"/>
    </xf>
    <xf numFmtId="206" fontId="44" fillId="0" borderId="0" applyNumberFormat="0" applyFon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44" fillId="0" borderId="0" applyNumberFormat="0" applyFont="0" applyFill="0" applyBorder="0" applyAlignment="0" applyProtection="0"/>
    <xf numFmtId="206" fontId="1" fillId="0" borderId="0"/>
    <xf numFmtId="206" fontId="35" fillId="0" borderId="0">
      <alignment vertical="top"/>
    </xf>
    <xf numFmtId="206" fontId="44" fillId="0" borderId="0" applyNumberFormat="0" applyFon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44" fillId="0" borderId="0" applyNumberFormat="0" applyFon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 applyNumberFormat="0" applyFill="0" applyBorder="0" applyAlignment="0" applyProtection="0"/>
    <xf numFmtId="206" fontId="12" fillId="0" borderId="0">
      <alignment vertical="top"/>
    </xf>
    <xf numFmtId="206" fontId="1" fillId="0" borderId="0" applyNumberFormat="0" applyFill="0" applyBorder="0" applyAlignment="0" applyProtection="0"/>
    <xf numFmtId="206" fontId="12" fillId="0" borderId="0">
      <alignment vertical="top"/>
    </xf>
    <xf numFmtId="206" fontId="1" fillId="0" borderId="0" applyNumberFormat="0" applyFill="0" applyBorder="0" applyAlignment="0" applyProtection="0"/>
    <xf numFmtId="206" fontId="1" fillId="0" borderId="0" applyNumberForma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1" fillId="0" borderId="0" applyNumberFormat="0" applyFill="0" applyBorder="0" applyAlignment="0" applyProtection="0"/>
    <xf numFmtId="206" fontId="35" fillId="0" borderId="0">
      <alignment vertical="top"/>
    </xf>
    <xf numFmtId="206" fontId="1" fillId="0" borderId="0" applyNumberFormat="0" applyFill="0" applyBorder="0" applyAlignment="0" applyProtection="0"/>
    <xf numFmtId="206" fontId="44" fillId="0" borderId="0" applyNumberFormat="0" applyFon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 applyNumberFormat="0" applyFill="0" applyBorder="0" applyAlignment="0" applyProtection="0"/>
    <xf numFmtId="206" fontId="1" fillId="0" borderId="0"/>
    <xf numFmtId="206" fontId="1" fillId="0" borderId="0" applyNumberFormat="0" applyFill="0" applyBorder="0" applyAlignment="0" applyProtection="0"/>
    <xf numFmtId="206" fontId="35" fillId="0" borderId="0">
      <alignment vertical="top"/>
    </xf>
    <xf numFmtId="206" fontId="1" fillId="0" borderId="0" applyNumberFormat="0" applyFill="0" applyBorder="0" applyAlignment="0" applyProtection="0"/>
    <xf numFmtId="206" fontId="44" fillId="0" borderId="0" applyNumberFormat="0" applyFont="0" applyFill="0" applyBorder="0" applyAlignment="0" applyProtection="0"/>
    <xf numFmtId="206" fontId="1" fillId="0" borderId="0"/>
    <xf numFmtId="206" fontId="1" fillId="0" borderId="0" applyNumberFormat="0" applyFill="0" applyBorder="0" applyAlignment="0" applyProtection="0"/>
    <xf numFmtId="206" fontId="35" fillId="0" borderId="0">
      <alignment vertical="top"/>
    </xf>
    <xf numFmtId="206" fontId="1" fillId="0" borderId="0" applyNumberFormat="0" applyFill="0" applyBorder="0" applyAlignment="0" applyProtection="0"/>
    <xf numFmtId="206" fontId="44" fillId="0" borderId="0" applyNumberFormat="0" applyFont="0" applyFill="0" applyBorder="0" applyAlignment="0" applyProtection="0"/>
    <xf numFmtId="206" fontId="1" fillId="0" borderId="0" applyNumberFormat="0" applyFill="0" applyBorder="0" applyAlignment="0" applyProtection="0"/>
    <xf numFmtId="206" fontId="12" fillId="0" borderId="0">
      <alignment vertical="top"/>
    </xf>
    <xf numFmtId="206" fontId="44" fillId="0" borderId="0" applyNumberFormat="0" applyFont="0" applyFill="0" applyBorder="0" applyAlignment="0" applyProtection="0"/>
    <xf numFmtId="206" fontId="12" fillId="0" borderId="0">
      <alignment vertical="top"/>
    </xf>
    <xf numFmtId="206" fontId="1" fillId="0" borderId="0" applyNumberForma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7" fillId="0" borderId="0"/>
    <xf numFmtId="206" fontId="7" fillId="0" borderId="0"/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1" fillId="0" borderId="0"/>
    <xf numFmtId="206" fontId="35" fillId="0" borderId="0">
      <alignment vertical="top"/>
    </xf>
    <xf numFmtId="206" fontId="44" fillId="0" borderId="0" applyNumberFormat="0" applyFon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" fillId="0" borderId="0"/>
    <xf numFmtId="206" fontId="35" fillId="0" borderId="0">
      <alignment vertical="top"/>
    </xf>
    <xf numFmtId="206" fontId="12" fillId="0" borderId="0">
      <alignment vertical="top"/>
    </xf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44" fillId="0" borderId="0" applyNumberFormat="0" applyFont="0" applyFill="0" applyBorder="0" applyAlignment="0" applyProtection="0"/>
    <xf numFmtId="206" fontId="1" fillId="0" borderId="0" applyNumberFormat="0" applyFill="0" applyBorder="0" applyAlignment="0" applyProtection="0"/>
    <xf numFmtId="206" fontId="35" fillId="0" borderId="0">
      <alignment vertical="top"/>
    </xf>
    <xf numFmtId="206" fontId="1" fillId="0" borderId="0" applyNumberFormat="0" applyFill="0" applyBorder="0" applyAlignment="0" applyProtection="0"/>
    <xf numFmtId="206" fontId="44" fillId="0" borderId="0" applyNumberFormat="0" applyFont="0" applyFill="0" applyBorder="0" applyAlignment="0" applyProtection="0"/>
    <xf numFmtId="206" fontId="1" fillId="0" borderId="0" applyNumberFormat="0" applyFill="0" applyBorder="0" applyAlignment="0" applyProtection="0"/>
    <xf numFmtId="206" fontId="1" fillId="0" borderId="0"/>
    <xf numFmtId="206" fontId="35" fillId="0" borderId="0">
      <alignment vertical="top"/>
    </xf>
    <xf numFmtId="206" fontId="1" fillId="0" borderId="0" applyNumberFormat="0" applyFill="0" applyBorder="0" applyAlignment="0" applyProtection="0"/>
    <xf numFmtId="206" fontId="1" fillId="0" borderId="0"/>
    <xf numFmtId="206" fontId="1" fillId="0" borderId="0" applyNumberFormat="0" applyFill="0" applyBorder="0" applyAlignment="0" applyProtection="0"/>
    <xf numFmtId="206" fontId="35" fillId="0" borderId="0">
      <alignment vertical="top"/>
    </xf>
    <xf numFmtId="206" fontId="1" fillId="0" borderId="0" applyNumberFormat="0" applyFill="0" applyBorder="0" applyAlignment="0" applyProtection="0"/>
    <xf numFmtId="0" fontId="1" fillId="0" borderId="0"/>
    <xf numFmtId="0" fontId="7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51" fillId="0" borderId="0" applyFont="0" applyFill="0" applyBorder="0" applyAlignment="0" applyProtection="0"/>
    <xf numFmtId="43" fontId="151" fillId="0" borderId="0" applyFont="0" applyFill="0" applyBorder="0" applyAlignment="0" applyProtection="0"/>
    <xf numFmtId="0" fontId="1" fillId="0" borderId="0"/>
    <xf numFmtId="9" fontId="15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5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7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57" fillId="0" borderId="0"/>
    <xf numFmtId="0" fontId="157" fillId="0" borderId="0"/>
    <xf numFmtId="177" fontId="157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61" fillId="0" borderId="0"/>
    <xf numFmtId="43" fontId="161" fillId="0" borderId="0" applyFont="0" applyFill="0" applyBorder="0" applyAlignment="0" applyProtection="0"/>
    <xf numFmtId="9" fontId="161" fillId="0" borderId="0" applyFont="0" applyFill="0" applyBorder="0" applyAlignment="0" applyProtection="0"/>
  </cellStyleXfs>
  <cellXfs count="269">
    <xf numFmtId="0" fontId="0" fillId="0" borderId="0" xfId="0"/>
    <xf numFmtId="0" fontId="2" fillId="5" borderId="1" xfId="0" applyFont="1" applyFill="1" applyBorder="1" applyAlignment="1">
      <alignment vertical="center" wrapText="1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0" fontId="0" fillId="6" borderId="1" xfId="0" applyFill="1" applyBorder="1" applyAlignment="1">
      <alignment horizontal="left" vertical="center"/>
    </xf>
    <xf numFmtId="0" fontId="2" fillId="3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0" fontId="0" fillId="0" borderId="0" xfId="0" applyAlignment="1">
      <alignment vertical="center"/>
    </xf>
    <xf numFmtId="0" fontId="2" fillId="4" borderId="1" xfId="0" applyFont="1" applyFill="1" applyBorder="1" applyAlignment="1">
      <alignment vertical="center" wrapText="1"/>
    </xf>
    <xf numFmtId="0" fontId="2" fillId="0" borderId="0" xfId="0" applyFont="1" applyAlignment="1">
      <alignment vertical="center"/>
    </xf>
    <xf numFmtId="0" fontId="0" fillId="5" borderId="1" xfId="0" applyFill="1" applyBorder="1" applyAlignment="1">
      <alignment vertical="center" wrapText="1"/>
    </xf>
    <xf numFmtId="0" fontId="0" fillId="4" borderId="1" xfId="0" applyFill="1" applyBorder="1" applyAlignment="1">
      <alignment vertical="center" wrapText="1"/>
    </xf>
    <xf numFmtId="0" fontId="9" fillId="0" borderId="0" xfId="2" applyFont="1" applyAlignment="1">
      <alignment horizontal="center" vertical="center"/>
    </xf>
    <xf numFmtId="0" fontId="1" fillId="0" borderId="0" xfId="2" applyFont="1" applyAlignment="1">
      <alignment horizontal="left" vertical="center"/>
    </xf>
    <xf numFmtId="0" fontId="9" fillId="0" borderId="0" xfId="2" applyFont="1" applyAlignment="1">
      <alignment vertical="center"/>
    </xf>
    <xf numFmtId="43" fontId="9" fillId="0" borderId="0" xfId="3" applyFont="1" applyAlignment="1">
      <alignment vertical="center"/>
    </xf>
    <xf numFmtId="166" fontId="2" fillId="4" borderId="1" xfId="1" applyNumberFormat="1" applyFont="1" applyFill="1" applyBorder="1" applyAlignment="1">
      <alignment vertical="center" wrapText="1"/>
    </xf>
    <xf numFmtId="166" fontId="2" fillId="4" borderId="1" xfId="1" applyNumberFormat="1" applyFont="1" applyFill="1" applyBorder="1" applyAlignment="1">
      <alignment horizontal="right" vertical="center" wrapText="1"/>
    </xf>
    <xf numFmtId="166" fontId="0" fillId="0" borderId="1" xfId="1" applyNumberFormat="1" applyFont="1" applyBorder="1" applyAlignment="1">
      <alignment horizontal="right" vertical="center" wrapText="1"/>
    </xf>
    <xf numFmtId="166" fontId="2" fillId="5" borderId="1" xfId="1" applyNumberFormat="1" applyFont="1" applyFill="1" applyBorder="1" applyAlignment="1">
      <alignment horizontal="right" vertical="center" wrapText="1"/>
    </xf>
    <xf numFmtId="166" fontId="0" fillId="0" borderId="0" xfId="1" applyNumberFormat="1" applyFont="1" applyAlignment="1">
      <alignment vertical="center"/>
    </xf>
    <xf numFmtId="0" fontId="2" fillId="2" borderId="1" xfId="0" applyFont="1" applyFill="1" applyBorder="1" applyAlignment="1">
      <alignment vertical="center" wrapText="1"/>
    </xf>
    <xf numFmtId="0" fontId="2" fillId="0" borderId="1" xfId="0" applyFont="1" applyBorder="1" applyAlignment="1">
      <alignment horizontal="center" vertical="center"/>
    </xf>
    <xf numFmtId="166" fontId="2" fillId="0" borderId="0" xfId="1" applyNumberFormat="1" applyFont="1" applyAlignment="1">
      <alignment vertical="center"/>
    </xf>
    <xf numFmtId="166" fontId="1" fillId="0" borderId="0" xfId="1" applyNumberFormat="1" applyFont="1" applyAlignment="1">
      <alignment vertical="center"/>
    </xf>
    <xf numFmtId="43" fontId="1" fillId="0" borderId="0" xfId="1" applyFont="1" applyAlignment="1">
      <alignment vertical="center"/>
    </xf>
    <xf numFmtId="0" fontId="0" fillId="0" borderId="0" xfId="0" applyAlignment="1">
      <alignment vertical="center" wrapText="1"/>
    </xf>
    <xf numFmtId="166" fontId="0" fillId="0" borderId="1" xfId="1" applyNumberFormat="1" applyFont="1" applyFill="1" applyBorder="1" applyAlignment="1">
      <alignment horizontal="right" vertical="center" wrapText="1"/>
    </xf>
    <xf numFmtId="0" fontId="2" fillId="2" borderId="1" xfId="0" applyFont="1" applyFill="1" applyBorder="1" applyAlignment="1">
      <alignment horizontal="center" vertical="center"/>
    </xf>
    <xf numFmtId="166" fontId="2" fillId="2" borderId="1" xfId="1" applyNumberFormat="1" applyFont="1" applyFill="1" applyBorder="1" applyAlignment="1">
      <alignment horizontal="right" vertical="center"/>
    </xf>
    <xf numFmtId="166" fontId="2" fillId="2" borderId="1" xfId="1" applyNumberFormat="1" applyFont="1" applyFill="1" applyBorder="1" applyAlignment="1">
      <alignment vertical="center"/>
    </xf>
    <xf numFmtId="0" fontId="2" fillId="2" borderId="1" xfId="0" applyFont="1" applyFill="1" applyBorder="1" applyAlignment="1">
      <alignment vertical="center"/>
    </xf>
    <xf numFmtId="0" fontId="2" fillId="8" borderId="1" xfId="0" applyFont="1" applyFill="1" applyBorder="1" applyAlignment="1">
      <alignment horizontal="left" vertical="center"/>
    </xf>
    <xf numFmtId="166" fontId="2" fillId="8" borderId="1" xfId="1" applyNumberFormat="1" applyFont="1" applyFill="1" applyBorder="1" applyAlignment="1">
      <alignment horizontal="right" vertical="center"/>
    </xf>
    <xf numFmtId="166" fontId="0" fillId="0" borderId="1" xfId="1" applyNumberFormat="1" applyFont="1" applyBorder="1" applyAlignment="1">
      <alignment horizontal="right" vertical="center"/>
    </xf>
    <xf numFmtId="166" fontId="0" fillId="6" borderId="1" xfId="1" applyNumberFormat="1" applyFont="1" applyFill="1" applyBorder="1" applyAlignment="1">
      <alignment horizontal="right" vertical="center"/>
    </xf>
    <xf numFmtId="0" fontId="2" fillId="8" borderId="1" xfId="0" applyFont="1" applyFill="1" applyBorder="1" applyAlignment="1">
      <alignment vertical="center"/>
    </xf>
    <xf numFmtId="166" fontId="2" fillId="3" borderId="1" xfId="1" applyNumberFormat="1" applyFont="1" applyFill="1" applyBorder="1" applyAlignment="1">
      <alignment horizontal="right" vertical="center"/>
    </xf>
    <xf numFmtId="0" fontId="2" fillId="0" borderId="1" xfId="2" applyFont="1" applyBorder="1" applyAlignment="1">
      <alignment horizontal="center" vertical="center" wrapText="1"/>
    </xf>
    <xf numFmtId="0" fontId="8" fillId="0" borderId="1" xfId="2" applyFont="1" applyBorder="1" applyAlignment="1">
      <alignment vertical="center"/>
    </xf>
    <xf numFmtId="0" fontId="1" fillId="0" borderId="1" xfId="2" applyFont="1" applyBorder="1" applyAlignment="1">
      <alignment horizontal="left" vertical="center"/>
    </xf>
    <xf numFmtId="43" fontId="8" fillId="0" borderId="1" xfId="3" applyFont="1" applyBorder="1" applyAlignment="1">
      <alignment vertical="center"/>
    </xf>
    <xf numFmtId="0" fontId="1" fillId="7" borderId="1" xfId="2" applyFont="1" applyFill="1" applyBorder="1" applyAlignment="1">
      <alignment horizontal="left" vertical="center"/>
    </xf>
    <xf numFmtId="0" fontId="0" fillId="9" borderId="0" xfId="0" applyFill="1" applyAlignment="1">
      <alignment vertical="center"/>
    </xf>
    <xf numFmtId="166" fontId="2" fillId="9" borderId="0" xfId="1" applyNumberFormat="1" applyFont="1" applyFill="1" applyAlignment="1">
      <alignment vertical="center"/>
    </xf>
    <xf numFmtId="43" fontId="0" fillId="9" borderId="0" xfId="1" applyFont="1" applyFill="1" applyAlignment="1">
      <alignment vertical="center"/>
    </xf>
    <xf numFmtId="166" fontId="0" fillId="9" borderId="0" xfId="1" applyNumberFormat="1" applyFont="1" applyFill="1" applyAlignment="1">
      <alignment vertical="center"/>
    </xf>
    <xf numFmtId="166" fontId="0" fillId="9" borderId="0" xfId="1" applyNumberFormat="1" applyFont="1" applyFill="1" applyBorder="1" applyAlignment="1">
      <alignment vertical="center"/>
    </xf>
    <xf numFmtId="43" fontId="0" fillId="9" borderId="0" xfId="1" applyFont="1" applyFill="1" applyBorder="1" applyAlignment="1">
      <alignment vertical="center"/>
    </xf>
    <xf numFmtId="0" fontId="0" fillId="9" borderId="0" xfId="0" applyFill="1" applyAlignment="1">
      <alignment horizontal="left" vertical="center"/>
    </xf>
    <xf numFmtId="166" fontId="0" fillId="9" borderId="0" xfId="1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vertical="center"/>
    </xf>
    <xf numFmtId="0" fontId="9" fillId="0" borderId="1" xfId="2" applyFont="1" applyBorder="1" applyAlignment="1">
      <alignment vertical="center"/>
    </xf>
    <xf numFmtId="17" fontId="2" fillId="0" borderId="1" xfId="2" applyNumberFormat="1" applyFont="1" applyBorder="1" applyAlignment="1">
      <alignment horizontal="center" vertical="center" wrapText="1"/>
    </xf>
    <xf numFmtId="0" fontId="4" fillId="0" borderId="0" xfId="0" applyFont="1" applyAlignment="1">
      <alignment vertical="center"/>
    </xf>
    <xf numFmtId="0" fontId="13" fillId="0" borderId="0" xfId="0" applyFont="1" applyAlignment="1">
      <alignment vertical="center"/>
    </xf>
    <xf numFmtId="167" fontId="2" fillId="11" borderId="1" xfId="0" applyNumberFormat="1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center" vertical="center"/>
    </xf>
    <xf numFmtId="166" fontId="0" fillId="0" borderId="1" xfId="1" applyNumberFormat="1" applyFont="1" applyBorder="1" applyAlignment="1">
      <alignment vertical="center"/>
    </xf>
    <xf numFmtId="166" fontId="2" fillId="0" borderId="1" xfId="1" applyNumberFormat="1" applyFont="1" applyBorder="1" applyAlignment="1">
      <alignment vertical="center"/>
    </xf>
    <xf numFmtId="0" fontId="0" fillId="10" borderId="0" xfId="0" applyFill="1" applyAlignment="1">
      <alignment vertical="center"/>
    </xf>
    <xf numFmtId="0" fontId="11" fillId="10" borderId="0" xfId="0" applyFont="1" applyFill="1" applyAlignment="1">
      <alignment vertical="center"/>
    </xf>
    <xf numFmtId="166" fontId="11" fillId="10" borderId="0" xfId="1" applyNumberFormat="1" applyFont="1" applyFill="1" applyAlignment="1">
      <alignment vertical="center"/>
    </xf>
    <xf numFmtId="43" fontId="11" fillId="10" borderId="0" xfId="1" applyFont="1" applyFill="1" applyAlignment="1">
      <alignment vertical="center"/>
    </xf>
    <xf numFmtId="166" fontId="0" fillId="0" borderId="0" xfId="0" applyNumberFormat="1" applyAlignment="1">
      <alignment vertical="center"/>
    </xf>
    <xf numFmtId="43" fontId="0" fillId="0" borderId="0" xfId="1" applyFont="1" applyAlignment="1">
      <alignment vertical="center"/>
    </xf>
    <xf numFmtId="41" fontId="0" fillId="0" borderId="0" xfId="0" applyNumberFormat="1" applyAlignment="1">
      <alignment vertical="center"/>
    </xf>
    <xf numFmtId="0" fontId="11" fillId="12" borderId="0" xfId="0" applyFont="1" applyFill="1" applyAlignment="1">
      <alignment vertical="center"/>
    </xf>
    <xf numFmtId="166" fontId="0" fillId="7" borderId="1" xfId="1" applyNumberFormat="1" applyFont="1" applyFill="1" applyBorder="1" applyAlignment="1">
      <alignment horizontal="right" vertical="center" wrapText="1"/>
    </xf>
    <xf numFmtId="17" fontId="2" fillId="0" borderId="1" xfId="0" applyNumberFormat="1" applyFont="1" applyBorder="1" applyAlignment="1">
      <alignment horizontal="center" vertical="center"/>
    </xf>
    <xf numFmtId="166" fontId="2" fillId="0" borderId="5" xfId="1" applyNumberFormat="1" applyFont="1" applyBorder="1" applyAlignment="1">
      <alignment vertical="center"/>
    </xf>
    <xf numFmtId="166" fontId="0" fillId="0" borderId="0" xfId="1" applyNumberFormat="1" applyFont="1" applyBorder="1" applyAlignment="1">
      <alignment vertical="center"/>
    </xf>
    <xf numFmtId="166" fontId="2" fillId="0" borderId="0" xfId="1" applyNumberFormat="1" applyFont="1" applyBorder="1" applyAlignment="1">
      <alignment vertical="center"/>
    </xf>
    <xf numFmtId="166" fontId="10" fillId="10" borderId="0" xfId="1" applyNumberFormat="1" applyFont="1" applyFill="1" applyBorder="1" applyAlignment="1">
      <alignment vertical="center"/>
    </xf>
    <xf numFmtId="0" fontId="11" fillId="10" borderId="0" xfId="0" applyFont="1" applyFill="1"/>
    <xf numFmtId="166" fontId="11" fillId="10" borderId="0" xfId="0" applyNumberFormat="1" applyFont="1" applyFill="1"/>
    <xf numFmtId="166" fontId="0" fillId="0" borderId="0" xfId="1" applyNumberFormat="1" applyFont="1"/>
    <xf numFmtId="0" fontId="2" fillId="0" borderId="0" xfId="0" applyFont="1" applyAlignment="1">
      <alignment horizontal="center" vertical="center"/>
    </xf>
    <xf numFmtId="166" fontId="0" fillId="13" borderId="0" xfId="1" applyNumberFormat="1" applyFont="1" applyFill="1" applyBorder="1" applyAlignment="1">
      <alignment vertical="center"/>
    </xf>
    <xf numFmtId="166" fontId="0" fillId="0" borderId="0" xfId="1" applyNumberFormat="1" applyFont="1" applyFill="1" applyAlignment="1">
      <alignment vertical="center"/>
    </xf>
    <xf numFmtId="43" fontId="0" fillId="0" borderId="0" xfId="0" applyNumberFormat="1" applyAlignment="1">
      <alignment vertical="center"/>
    </xf>
    <xf numFmtId="166" fontId="2" fillId="0" borderId="0" xfId="0" applyNumberFormat="1" applyFont="1" applyAlignment="1">
      <alignment vertical="center"/>
    </xf>
    <xf numFmtId="0" fontId="2" fillId="0" borderId="0" xfId="0" applyFont="1" applyAlignment="1">
      <alignment vertical="center" wrapText="1"/>
    </xf>
    <xf numFmtId="0" fontId="9" fillId="0" borderId="0" xfId="2" applyFont="1" applyAlignment="1">
      <alignment horizontal="center" vertical="center" wrapText="1"/>
    </xf>
    <xf numFmtId="0" fontId="9" fillId="14" borderId="0" xfId="2" applyFont="1" applyFill="1" applyAlignment="1">
      <alignment vertical="center"/>
    </xf>
    <xf numFmtId="166" fontId="2" fillId="0" borderId="0" xfId="1" applyNumberFormat="1" applyFont="1" applyAlignment="1">
      <alignment horizontal="center" vertical="center"/>
    </xf>
    <xf numFmtId="166" fontId="1" fillId="0" borderId="1" xfId="1" applyNumberFormat="1" applyFont="1" applyBorder="1" applyAlignment="1">
      <alignment vertical="center"/>
    </xf>
    <xf numFmtId="43" fontId="1" fillId="0" borderId="1" xfId="1" applyFont="1" applyBorder="1" applyAlignment="1">
      <alignment vertical="center"/>
    </xf>
    <xf numFmtId="0" fontId="14" fillId="0" borderId="1" xfId="0" applyFont="1" applyBorder="1"/>
    <xf numFmtId="0" fontId="15" fillId="0" borderId="1" xfId="0" applyFont="1" applyBorder="1"/>
    <xf numFmtId="166" fontId="0" fillId="9" borderId="1" xfId="1" applyNumberFormat="1" applyFont="1" applyFill="1" applyBorder="1" applyAlignment="1">
      <alignment vertical="center"/>
    </xf>
    <xf numFmtId="43" fontId="0" fillId="9" borderId="1" xfId="1" applyFont="1" applyFill="1" applyBorder="1" applyAlignment="1">
      <alignment vertical="center"/>
    </xf>
    <xf numFmtId="166" fontId="0" fillId="7" borderId="1" xfId="1" applyNumberFormat="1" applyFont="1" applyFill="1" applyBorder="1" applyAlignment="1">
      <alignment horizontal="right" vertical="center"/>
    </xf>
    <xf numFmtId="43" fontId="0" fillId="9" borderId="4" xfId="1" applyFont="1" applyFill="1" applyBorder="1" applyAlignment="1">
      <alignment vertical="center"/>
    </xf>
    <xf numFmtId="43" fontId="0" fillId="9" borderId="0" xfId="0" applyNumberFormat="1" applyFill="1" applyAlignment="1">
      <alignment vertical="center"/>
    </xf>
    <xf numFmtId="43" fontId="0" fillId="7" borderId="1" xfId="1" applyFont="1" applyFill="1" applyBorder="1" applyAlignment="1">
      <alignment vertical="center"/>
    </xf>
    <xf numFmtId="166" fontId="0" fillId="0" borderId="1" xfId="1" applyNumberFormat="1" applyFont="1" applyFill="1" applyBorder="1" applyAlignment="1">
      <alignment horizontal="right" vertical="center"/>
    </xf>
    <xf numFmtId="43" fontId="2" fillId="10" borderId="1" xfId="1" applyFont="1" applyFill="1" applyBorder="1" applyAlignment="1">
      <alignment vertical="center"/>
    </xf>
    <xf numFmtId="166" fontId="0" fillId="9" borderId="0" xfId="0" applyNumberFormat="1" applyFill="1" applyAlignment="1">
      <alignment vertical="center"/>
    </xf>
    <xf numFmtId="166" fontId="0" fillId="0" borderId="0" xfId="1" applyNumberFormat="1" applyFont="1" applyAlignment="1">
      <alignment vertical="center" wrapText="1"/>
    </xf>
    <xf numFmtId="166" fontId="0" fillId="0" borderId="1" xfId="1" applyNumberFormat="1" applyFont="1" applyFill="1" applyBorder="1" applyAlignment="1">
      <alignment vertical="center"/>
    </xf>
    <xf numFmtId="166" fontId="0" fillId="10" borderId="0" xfId="0" applyNumberFormat="1" applyFill="1" applyAlignment="1">
      <alignment vertical="center"/>
    </xf>
    <xf numFmtId="166" fontId="2" fillId="2" borderId="1" xfId="1" applyNumberFormat="1" applyFont="1" applyFill="1" applyBorder="1" applyAlignment="1">
      <alignment horizontal="center" vertical="center"/>
    </xf>
    <xf numFmtId="167" fontId="2" fillId="2" borderId="1" xfId="1" applyNumberFormat="1" applyFont="1" applyFill="1" applyBorder="1" applyAlignment="1">
      <alignment horizontal="center" vertical="center"/>
    </xf>
    <xf numFmtId="0" fontId="18" fillId="2" borderId="1" xfId="0" applyFont="1" applyFill="1" applyBorder="1" applyAlignment="1">
      <alignment vertical="center"/>
    </xf>
    <xf numFmtId="166" fontId="2" fillId="2" borderId="1" xfId="1" applyNumberFormat="1" applyFont="1" applyFill="1" applyBorder="1" applyAlignment="1">
      <alignment horizontal="center" vertical="center" wrapText="1"/>
    </xf>
    <xf numFmtId="0" fontId="15" fillId="0" borderId="0" xfId="0" applyFont="1"/>
    <xf numFmtId="43" fontId="8" fillId="0" borderId="0" xfId="3" applyFont="1" applyBorder="1" applyAlignment="1">
      <alignment vertical="center"/>
    </xf>
    <xf numFmtId="166" fontId="0" fillId="7" borderId="1" xfId="1" applyNumberFormat="1" applyFont="1" applyFill="1" applyBorder="1" applyAlignment="1">
      <alignment vertical="center"/>
    </xf>
    <xf numFmtId="43" fontId="8" fillId="7" borderId="1" xfId="3" applyFont="1" applyFill="1" applyBorder="1" applyAlignment="1">
      <alignment vertical="center"/>
    </xf>
    <xf numFmtId="166" fontId="0" fillId="126" borderId="1" xfId="1" applyNumberFormat="1" applyFont="1" applyFill="1" applyBorder="1" applyAlignment="1">
      <alignment vertical="center"/>
    </xf>
    <xf numFmtId="43" fontId="0" fillId="126" borderId="1" xfId="1" applyFont="1" applyFill="1" applyBorder="1" applyAlignment="1">
      <alignment vertical="center"/>
    </xf>
    <xf numFmtId="166" fontId="0" fillId="7" borderId="2" xfId="1" applyNumberFormat="1" applyFont="1" applyFill="1" applyBorder="1" applyAlignment="1">
      <alignment vertical="center"/>
    </xf>
    <xf numFmtId="0" fontId="8" fillId="0" borderId="0" xfId="0" applyFont="1" applyAlignment="1">
      <alignment vertical="center"/>
    </xf>
    <xf numFmtId="4" fontId="8" fillId="0" borderId="0" xfId="0" applyNumberFormat="1" applyFont="1" applyAlignment="1">
      <alignment vertical="center"/>
    </xf>
    <xf numFmtId="43" fontId="8" fillId="0" borderId="0" xfId="1" applyFont="1" applyAlignment="1">
      <alignment vertical="center"/>
    </xf>
    <xf numFmtId="43" fontId="0" fillId="10" borderId="0" xfId="1" applyFont="1" applyFill="1" applyAlignment="1">
      <alignment vertical="center"/>
    </xf>
    <xf numFmtId="17" fontId="2" fillId="0" borderId="0" xfId="2" applyNumberFormat="1" applyFont="1" applyAlignment="1">
      <alignment horizontal="center" vertical="center" wrapText="1"/>
    </xf>
    <xf numFmtId="166" fontId="1" fillId="7" borderId="1" xfId="1" applyNumberFormat="1" applyFont="1" applyFill="1" applyBorder="1" applyAlignment="1">
      <alignment vertical="center"/>
    </xf>
    <xf numFmtId="43" fontId="0" fillId="0" borderId="0" xfId="1" applyFont="1"/>
    <xf numFmtId="166" fontId="0" fillId="7" borderId="0" xfId="1" applyNumberFormat="1" applyFont="1" applyFill="1"/>
    <xf numFmtId="0" fontId="2" fillId="0" borderId="0" xfId="0" applyFont="1"/>
    <xf numFmtId="166" fontId="0" fillId="0" borderId="0" xfId="0" applyNumberFormat="1"/>
    <xf numFmtId="43" fontId="8" fillId="14" borderId="1" xfId="3" applyFont="1" applyFill="1" applyBorder="1" applyAlignment="1">
      <alignment vertical="center"/>
    </xf>
    <xf numFmtId="0" fontId="8" fillId="0" borderId="1" xfId="0" applyFont="1" applyBorder="1" applyAlignment="1">
      <alignment vertical="center"/>
    </xf>
    <xf numFmtId="17" fontId="152" fillId="9" borderId="0" xfId="0" quotePrefix="1" applyNumberFormat="1" applyFont="1" applyFill="1" applyAlignment="1">
      <alignment horizontal="center"/>
    </xf>
    <xf numFmtId="17" fontId="152" fillId="9" borderId="0" xfId="0" applyNumberFormat="1" applyFont="1" applyFill="1" applyAlignment="1">
      <alignment horizontal="center"/>
    </xf>
    <xf numFmtId="41" fontId="153" fillId="9" borderId="0" xfId="0" applyNumberFormat="1" applyFont="1" applyFill="1" applyAlignment="1">
      <alignment vertical="top"/>
    </xf>
    <xf numFmtId="41" fontId="155" fillId="9" borderId="0" xfId="0" applyNumberFormat="1" applyFont="1" applyFill="1" applyAlignment="1">
      <alignment horizontal="center"/>
    </xf>
    <xf numFmtId="41" fontId="153" fillId="9" borderId="0" xfId="0" applyNumberFormat="1" applyFont="1" applyFill="1"/>
    <xf numFmtId="175" fontId="155" fillId="9" borderId="0" xfId="5804" applyNumberFormat="1" applyFont="1" applyFill="1" applyBorder="1" applyAlignment="1">
      <alignment horizontal="center"/>
    </xf>
    <xf numFmtId="175" fontId="153" fillId="9" borderId="0" xfId="5804" applyNumberFormat="1" applyFont="1" applyFill="1" applyBorder="1"/>
    <xf numFmtId="2" fontId="153" fillId="9" borderId="0" xfId="0" applyNumberFormat="1" applyFont="1" applyFill="1" applyAlignment="1" applyProtection="1">
      <alignment horizontal="left"/>
      <protection locked="0"/>
    </xf>
    <xf numFmtId="2" fontId="152" fillId="9" borderId="0" xfId="63271" applyNumberFormat="1" applyFont="1" applyFill="1"/>
    <xf numFmtId="2" fontId="155" fillId="9" borderId="0" xfId="63272" applyNumberFormat="1" applyFont="1" applyFill="1"/>
    <xf numFmtId="2" fontId="153" fillId="9" borderId="0" xfId="63271" applyNumberFormat="1" applyFont="1" applyFill="1"/>
    <xf numFmtId="2" fontId="153" fillId="9" borderId="0" xfId="63273" applyNumberFormat="1" applyFont="1" applyFill="1" applyAlignment="1"/>
    <xf numFmtId="41" fontId="152" fillId="9" borderId="0" xfId="0" applyNumberFormat="1" applyFont="1" applyFill="1" applyAlignment="1">
      <alignment horizontal="center"/>
    </xf>
    <xf numFmtId="0" fontId="152" fillId="9" borderId="0" xfId="20294" applyFont="1" applyFill="1" applyBorder="1" applyAlignment="1">
      <alignment horizontal="left" wrapText="1"/>
    </xf>
    <xf numFmtId="0" fontId="153" fillId="9" borderId="0" xfId="20294" applyFont="1" applyFill="1" applyBorder="1" applyAlignment="1">
      <alignment wrapText="1"/>
    </xf>
    <xf numFmtId="0" fontId="153" fillId="9" borderId="0" xfId="20294" applyFont="1" applyFill="1" applyBorder="1" applyAlignment="1">
      <alignment vertical="top" wrapText="1"/>
    </xf>
    <xf numFmtId="0" fontId="153" fillId="9" borderId="0" xfId="20294" applyFont="1" applyFill="1" applyBorder="1" applyAlignment="1">
      <alignment vertical="center" wrapText="1"/>
    </xf>
    <xf numFmtId="0" fontId="152" fillId="9" borderId="0" xfId="20294" applyFont="1" applyFill="1" applyBorder="1" applyAlignment="1">
      <alignment wrapText="1"/>
    </xf>
    <xf numFmtId="0" fontId="153" fillId="9" borderId="0" xfId="20294" applyFont="1" applyFill="1" applyBorder="1" applyAlignment="1">
      <alignment horizontal="left" wrapText="1"/>
    </xf>
    <xf numFmtId="37" fontId="154" fillId="9" borderId="0" xfId="0" applyNumberFormat="1" applyFont="1" applyFill="1" applyAlignment="1">
      <alignment vertical="center" wrapText="1"/>
    </xf>
    <xf numFmtId="37" fontId="153" fillId="9" borderId="0" xfId="0" applyNumberFormat="1" applyFont="1" applyFill="1" applyAlignment="1">
      <alignment vertical="center" wrapText="1"/>
    </xf>
    <xf numFmtId="37" fontId="152" fillId="9" borderId="0" xfId="0" applyNumberFormat="1" applyFont="1" applyFill="1" applyAlignment="1">
      <alignment horizontal="left" vertical="center" wrapText="1"/>
    </xf>
    <xf numFmtId="0" fontId="155" fillId="0" borderId="0" xfId="0" applyFont="1"/>
    <xf numFmtId="166" fontId="155" fillId="0" borderId="0" xfId="1" applyNumberFormat="1" applyFont="1"/>
    <xf numFmtId="41" fontId="155" fillId="0" borderId="0" xfId="0" applyNumberFormat="1" applyFont="1"/>
    <xf numFmtId="175" fontId="153" fillId="9" borderId="0" xfId="63271" applyNumberFormat="1" applyFont="1" applyFill="1"/>
    <xf numFmtId="0" fontId="152" fillId="9" borderId="0" xfId="63271" applyFont="1" applyFill="1"/>
    <xf numFmtId="0" fontId="153" fillId="9" borderId="0" xfId="63271" applyFont="1" applyFill="1"/>
    <xf numFmtId="37" fontId="153" fillId="9" borderId="0" xfId="63273" applyNumberFormat="1" applyFont="1" applyFill="1" applyBorder="1"/>
    <xf numFmtId="37" fontId="153" fillId="9" borderId="0" xfId="5804" applyNumberFormat="1" applyFont="1" applyFill="1" applyBorder="1"/>
    <xf numFmtId="49" fontId="152" fillId="9" borderId="0" xfId="63271" quotePrefix="1" applyNumberFormat="1" applyFont="1" applyFill="1" applyAlignment="1">
      <alignment horizontal="left"/>
    </xf>
    <xf numFmtId="0" fontId="153" fillId="9" borderId="0" xfId="0" applyFont="1" applyFill="1"/>
    <xf numFmtId="37" fontId="153" fillId="7" borderId="0" xfId="63273" applyNumberFormat="1" applyFont="1" applyFill="1" applyBorder="1"/>
    <xf numFmtId="166" fontId="0" fillId="7" borderId="0" xfId="1" applyNumberFormat="1" applyFont="1" applyFill="1" applyAlignment="1">
      <alignment vertical="center"/>
    </xf>
    <xf numFmtId="43" fontId="155" fillId="0" borderId="0" xfId="1" applyFont="1"/>
    <xf numFmtId="166" fontId="1" fillId="0" borderId="0" xfId="1" applyNumberFormat="1" applyFont="1"/>
    <xf numFmtId="175" fontId="155" fillId="0" borderId="0" xfId="0" applyNumberFormat="1" applyFont="1"/>
    <xf numFmtId="9" fontId="0" fillId="0" borderId="0" xfId="63274" applyFont="1" applyAlignment="1">
      <alignment vertical="center"/>
    </xf>
    <xf numFmtId="41" fontId="156" fillId="9" borderId="53" xfId="0" applyNumberFormat="1" applyFont="1" applyFill="1" applyBorder="1" applyAlignment="1">
      <alignment horizontal="center"/>
    </xf>
    <xf numFmtId="41" fontId="152" fillId="9" borderId="54" xfId="0" applyNumberFormat="1" applyFont="1" applyFill="1" applyBorder="1"/>
    <xf numFmtId="41" fontId="156" fillId="9" borderId="54" xfId="0" applyNumberFormat="1" applyFont="1" applyFill="1" applyBorder="1" applyAlignment="1">
      <alignment horizontal="center"/>
    </xf>
    <xf numFmtId="41" fontId="152" fillId="9" borderId="53" xfId="0" applyNumberFormat="1" applyFont="1" applyFill="1" applyBorder="1"/>
    <xf numFmtId="175" fontId="153" fillId="9" borderId="53" xfId="63271" applyNumberFormat="1" applyFont="1" applyFill="1" applyBorder="1"/>
    <xf numFmtId="175" fontId="153" fillId="9" borderId="53" xfId="63271" applyNumberFormat="1" applyFont="1" applyFill="1" applyBorder="1" applyAlignment="1">
      <alignment vertical="center"/>
    </xf>
    <xf numFmtId="0" fontId="8" fillId="0" borderId="55" xfId="0" applyFont="1" applyBorder="1" applyAlignment="1">
      <alignment vertical="center"/>
    </xf>
    <xf numFmtId="0" fontId="8" fillId="0" borderId="55" xfId="2" applyFont="1" applyBorder="1" applyAlignment="1">
      <alignment vertical="center"/>
    </xf>
    <xf numFmtId="0" fontId="9" fillId="0" borderId="55" xfId="2" applyFont="1" applyBorder="1" applyAlignment="1">
      <alignment vertical="center"/>
    </xf>
    <xf numFmtId="0" fontId="1" fillId="0" borderId="55" xfId="2" applyFont="1" applyBorder="1" applyAlignment="1">
      <alignment horizontal="left" vertical="center"/>
    </xf>
    <xf numFmtId="43" fontId="8" fillId="0" borderId="55" xfId="3" applyFont="1" applyBorder="1" applyAlignment="1">
      <alignment vertical="center"/>
    </xf>
    <xf numFmtId="166" fontId="155" fillId="0" borderId="0" xfId="0" applyNumberFormat="1" applyFont="1"/>
    <xf numFmtId="0" fontId="2" fillId="13" borderId="55" xfId="0" applyFont="1" applyFill="1" applyBorder="1" applyAlignment="1">
      <alignment horizontal="center" vertical="center"/>
    </xf>
    <xf numFmtId="166" fontId="0" fillId="0" borderId="0" xfId="1" applyNumberFormat="1" applyFont="1" applyFill="1" applyBorder="1" applyAlignment="1">
      <alignment vertical="center" wrapText="1"/>
    </xf>
    <xf numFmtId="0" fontId="0" fillId="13" borderId="56" xfId="0" applyFill="1" applyBorder="1" applyAlignment="1">
      <alignment vertical="center"/>
    </xf>
    <xf numFmtId="0" fontId="0" fillId="13" borderId="6" xfId="0" applyFill="1" applyBorder="1" applyAlignment="1">
      <alignment vertical="center"/>
    </xf>
    <xf numFmtId="0" fontId="0" fillId="13" borderId="7" xfId="0" applyFill="1" applyBorder="1" applyAlignment="1">
      <alignment vertical="center"/>
    </xf>
    <xf numFmtId="166" fontId="0" fillId="13" borderId="7" xfId="0" applyNumberFormat="1" applyFill="1" applyBorder="1" applyAlignment="1">
      <alignment vertical="center"/>
    </xf>
    <xf numFmtId="0" fontId="0" fillId="13" borderId="8" xfId="0" applyFill="1" applyBorder="1" applyAlignment="1">
      <alignment vertical="center"/>
    </xf>
    <xf numFmtId="0" fontId="0" fillId="13" borderId="9" xfId="0" applyFill="1" applyBorder="1" applyAlignment="1">
      <alignment vertical="center"/>
    </xf>
    <xf numFmtId="0" fontId="0" fillId="13" borderId="10" xfId="0" applyFill="1" applyBorder="1" applyAlignment="1">
      <alignment vertical="center"/>
    </xf>
    <xf numFmtId="4" fontId="0" fillId="0" borderId="0" xfId="0" applyNumberFormat="1" applyAlignment="1">
      <alignment vertical="center"/>
    </xf>
    <xf numFmtId="0" fontId="0" fillId="0" borderId="0" xfId="0" quotePrefix="1" applyAlignment="1">
      <alignment vertical="center"/>
    </xf>
    <xf numFmtId="0" fontId="138" fillId="128" borderId="55" xfId="0" applyFont="1" applyFill="1" applyBorder="1" applyAlignment="1">
      <alignment vertical="center"/>
    </xf>
    <xf numFmtId="0" fontId="160" fillId="128" borderId="55" xfId="0" applyFont="1" applyFill="1" applyBorder="1" applyAlignment="1">
      <alignment horizontal="center" vertical="center"/>
    </xf>
    <xf numFmtId="166" fontId="160" fillId="128" borderId="55" xfId="1" applyNumberFormat="1" applyFont="1" applyFill="1" applyBorder="1" applyAlignment="1">
      <alignment horizontal="right" vertical="center"/>
    </xf>
    <xf numFmtId="166" fontId="0" fillId="0" borderId="55" xfId="1" applyNumberFormat="1" applyFont="1" applyBorder="1" applyAlignment="1">
      <alignment vertical="center"/>
    </xf>
    <xf numFmtId="0" fontId="2" fillId="9" borderId="0" xfId="0" applyFont="1" applyFill="1" applyAlignment="1">
      <alignment horizontal="center" vertical="center"/>
    </xf>
    <xf numFmtId="204" fontId="0" fillId="9" borderId="0" xfId="63274" applyNumberFormat="1" applyFont="1" applyFill="1" applyBorder="1" applyAlignment="1">
      <alignment vertical="center"/>
    </xf>
    <xf numFmtId="166" fontId="2" fillId="9" borderId="0" xfId="1" applyNumberFormat="1" applyFont="1" applyFill="1" applyBorder="1" applyAlignment="1">
      <alignment vertical="center"/>
    </xf>
    <xf numFmtId="10" fontId="0" fillId="9" borderId="0" xfId="63274" applyNumberFormat="1" applyFont="1" applyFill="1" applyBorder="1" applyAlignment="1">
      <alignment vertical="center"/>
    </xf>
    <xf numFmtId="166" fontId="0" fillId="0" borderId="55" xfId="1" applyNumberFormat="1" applyFont="1" applyFill="1" applyBorder="1" applyAlignment="1">
      <alignment horizontal="right" vertical="center"/>
    </xf>
    <xf numFmtId="166" fontId="0" fillId="6" borderId="55" xfId="1" applyNumberFormat="1" applyFont="1" applyFill="1" applyBorder="1" applyAlignment="1">
      <alignment horizontal="right" vertical="center"/>
    </xf>
    <xf numFmtId="166" fontId="2" fillId="8" borderId="55" xfId="1" applyNumberFormat="1" applyFont="1" applyFill="1" applyBorder="1" applyAlignment="1">
      <alignment horizontal="right" vertical="center"/>
    </xf>
    <xf numFmtId="166" fontId="0" fillId="0" borderId="55" xfId="1" applyNumberFormat="1" applyFont="1" applyBorder="1" applyAlignment="1">
      <alignment horizontal="right" vertical="center"/>
    </xf>
    <xf numFmtId="0" fontId="0" fillId="0" borderId="55" xfId="0" applyBorder="1" applyAlignment="1">
      <alignment vertical="center"/>
    </xf>
    <xf numFmtId="0" fontId="30" fillId="0" borderId="0" xfId="0" applyFont="1" applyAlignment="1">
      <alignment vertical="top"/>
    </xf>
    <xf numFmtId="43" fontId="8" fillId="0" borderId="1" xfId="3" applyFont="1" applyFill="1" applyBorder="1" applyAlignment="1">
      <alignment vertical="center"/>
    </xf>
    <xf numFmtId="0" fontId="0" fillId="0" borderId="1" xfId="2" applyFont="1" applyBorder="1" applyAlignment="1">
      <alignment horizontal="left" vertical="center"/>
    </xf>
    <xf numFmtId="0" fontId="0" fillId="0" borderId="55" xfId="2" applyFont="1" applyBorder="1" applyAlignment="1">
      <alignment horizontal="left" vertical="center"/>
    </xf>
    <xf numFmtId="166" fontId="153" fillId="9" borderId="6" xfId="1" applyNumberFormat="1" applyFont="1" applyFill="1" applyBorder="1"/>
    <xf numFmtId="166" fontId="152" fillId="9" borderId="51" xfId="1" applyNumberFormat="1" applyFont="1" applyFill="1" applyBorder="1"/>
    <xf numFmtId="166" fontId="153" fillId="9" borderId="8" xfId="1" applyNumberFormat="1" applyFont="1" applyFill="1" applyBorder="1"/>
    <xf numFmtId="166" fontId="152" fillId="9" borderId="6" xfId="1" applyNumberFormat="1" applyFont="1" applyFill="1" applyBorder="1"/>
    <xf numFmtId="166" fontId="152" fillId="9" borderId="52" xfId="1" applyNumberFormat="1" applyFont="1" applyFill="1" applyBorder="1"/>
    <xf numFmtId="166" fontId="152" fillId="9" borderId="6" xfId="1" applyNumberFormat="1" applyFont="1" applyFill="1" applyBorder="1" applyAlignment="1">
      <alignment vertical="center"/>
    </xf>
    <xf numFmtId="166" fontId="153" fillId="0" borderId="6" xfId="1" applyNumberFormat="1" applyFont="1" applyFill="1" applyBorder="1"/>
    <xf numFmtId="166" fontId="152" fillId="9" borderId="0" xfId="1" applyNumberFormat="1" applyFont="1" applyFill="1" applyAlignment="1">
      <alignment horizontal="center"/>
    </xf>
    <xf numFmtId="166" fontId="153" fillId="9" borderId="0" xfId="1" applyNumberFormat="1" applyFont="1" applyFill="1"/>
    <xf numFmtId="0" fontId="2" fillId="13" borderId="57" xfId="0" applyFont="1" applyFill="1" applyBorder="1" applyAlignment="1">
      <alignment vertical="center"/>
    </xf>
    <xf numFmtId="0" fontId="0" fillId="13" borderId="58" xfId="0" applyFill="1" applyBorder="1" applyAlignment="1">
      <alignment vertical="center"/>
    </xf>
    <xf numFmtId="0" fontId="0" fillId="13" borderId="0" xfId="0" applyFill="1" applyAlignment="1">
      <alignment vertical="center"/>
    </xf>
    <xf numFmtId="166" fontId="2" fillId="13" borderId="53" xfId="0" applyNumberFormat="1" applyFont="1" applyFill="1" applyBorder="1" applyAlignment="1">
      <alignment vertical="center"/>
    </xf>
    <xf numFmtId="166" fontId="2" fillId="13" borderId="59" xfId="0" applyNumberFormat="1" applyFont="1" applyFill="1" applyBorder="1" applyAlignment="1">
      <alignment vertical="center"/>
    </xf>
    <xf numFmtId="207" fontId="2" fillId="10" borderId="1" xfId="1" applyNumberFormat="1" applyFont="1" applyFill="1" applyBorder="1" applyAlignment="1">
      <alignment vertical="center"/>
    </xf>
    <xf numFmtId="166" fontId="0" fillId="10" borderId="0" xfId="1" applyNumberFormat="1" applyFont="1" applyFill="1" applyAlignment="1">
      <alignment vertical="center"/>
    </xf>
    <xf numFmtId="0" fontId="162" fillId="0" borderId="0" xfId="2" applyFont="1" applyAlignment="1">
      <alignment vertical="center"/>
    </xf>
    <xf numFmtId="0" fontId="2" fillId="0" borderId="0" xfId="2" applyFont="1" applyAlignment="1">
      <alignment horizontal="left" vertical="center"/>
    </xf>
    <xf numFmtId="43" fontId="162" fillId="0" borderId="0" xfId="3" applyFont="1" applyAlignment="1">
      <alignment vertical="center"/>
    </xf>
    <xf numFmtId="166" fontId="2" fillId="127" borderId="55" xfId="1" applyNumberFormat="1" applyFont="1" applyFill="1" applyBorder="1" applyAlignment="1">
      <alignment horizontal="center" vertical="center"/>
    </xf>
    <xf numFmtId="166" fontId="2" fillId="127" borderId="1" xfId="1" applyNumberFormat="1" applyFont="1" applyFill="1" applyBorder="1" applyAlignment="1">
      <alignment vertical="center"/>
    </xf>
    <xf numFmtId="166" fontId="2" fillId="127" borderId="1" xfId="1" applyNumberFormat="1" applyFont="1" applyFill="1" applyBorder="1" applyAlignment="1">
      <alignment horizontal="right" vertical="center"/>
    </xf>
    <xf numFmtId="166" fontId="0" fillId="127" borderId="1" xfId="1" applyNumberFormat="1" applyFont="1" applyFill="1" applyBorder="1" applyAlignment="1">
      <alignment horizontal="right" vertical="center"/>
    </xf>
    <xf numFmtId="166" fontId="0" fillId="127" borderId="55" xfId="1" applyNumberFormat="1" applyFont="1" applyFill="1" applyBorder="1" applyAlignment="1">
      <alignment horizontal="right" vertical="center"/>
    </xf>
    <xf numFmtId="166" fontId="2" fillId="127" borderId="55" xfId="1" applyNumberFormat="1" applyFont="1" applyFill="1" applyBorder="1" applyAlignment="1">
      <alignment horizontal="right" vertical="center"/>
    </xf>
    <xf numFmtId="167" fontId="2" fillId="127" borderId="55" xfId="1" applyNumberFormat="1" applyFont="1" applyFill="1" applyBorder="1" applyAlignment="1">
      <alignment horizontal="center" vertical="center"/>
    </xf>
    <xf numFmtId="166" fontId="2" fillId="127" borderId="55" xfId="1" applyNumberFormat="1" applyFont="1" applyFill="1" applyBorder="1" applyAlignment="1">
      <alignment vertical="center" wrapText="1"/>
    </xf>
    <xf numFmtId="166" fontId="1" fillId="127" borderId="55" xfId="1" applyNumberFormat="1" applyFont="1" applyFill="1" applyBorder="1" applyAlignment="1">
      <alignment vertical="center" wrapText="1"/>
    </xf>
    <xf numFmtId="166" fontId="0" fillId="9" borderId="1" xfId="1" applyNumberFormat="1" applyFont="1" applyFill="1" applyBorder="1" applyAlignment="1">
      <alignment horizontal="right" vertical="center"/>
    </xf>
    <xf numFmtId="166" fontId="161" fillId="9" borderId="0" xfId="1" applyNumberFormat="1" applyFont="1" applyFill="1"/>
    <xf numFmtId="166" fontId="161" fillId="9" borderId="0" xfId="0" applyNumberFormat="1" applyFont="1" applyFill="1" applyAlignment="1">
      <alignment horizontal="center"/>
    </xf>
    <xf numFmtId="166" fontId="163" fillId="43" borderId="0" xfId="1" applyNumberFormat="1" applyFont="1" applyFill="1" applyAlignment="1">
      <alignment horizontal="center" vertical="center" wrapText="1"/>
    </xf>
    <xf numFmtId="166" fontId="164" fillId="14" borderId="0" xfId="1" applyNumberFormat="1" applyFont="1" applyFill="1" applyAlignment="1">
      <alignment horizontal="center" vertical="center" wrapText="1"/>
    </xf>
    <xf numFmtId="0" fontId="161" fillId="0" borderId="0" xfId="0" applyFont="1" applyAlignment="1">
      <alignment horizontal="center"/>
    </xf>
    <xf numFmtId="166" fontId="161" fillId="9" borderId="0" xfId="1" applyNumberFormat="1" applyFont="1" applyFill="1" applyAlignment="1">
      <alignment horizontal="center"/>
    </xf>
    <xf numFmtId="0" fontId="161" fillId="9" borderId="0" xfId="0" applyFont="1" applyFill="1" applyAlignment="1">
      <alignment horizontal="center"/>
    </xf>
    <xf numFmtId="0" fontId="161" fillId="9" borderId="0" xfId="0" applyFont="1" applyFill="1"/>
    <xf numFmtId="0" fontId="164" fillId="14" borderId="0" xfId="0" applyFont="1" applyFill="1" applyAlignment="1">
      <alignment horizontal="center" vertical="center" wrapText="1"/>
    </xf>
    <xf numFmtId="166" fontId="163" fillId="43" borderId="0" xfId="1" applyNumberFormat="1" applyFont="1" applyFill="1" applyBorder="1" applyAlignment="1">
      <alignment horizontal="center" vertical="center" wrapText="1"/>
    </xf>
    <xf numFmtId="166" fontId="164" fillId="14" borderId="0" xfId="1" applyNumberFormat="1" applyFont="1" applyFill="1" applyBorder="1" applyAlignment="1">
      <alignment horizontal="center" vertical="center" wrapText="1"/>
    </xf>
    <xf numFmtId="0" fontId="163" fillId="43" borderId="0" xfId="0" applyFont="1" applyFill="1" applyAlignment="1">
      <alignment horizontal="center" vertical="center" wrapText="1"/>
    </xf>
    <xf numFmtId="0" fontId="161" fillId="0" borderId="60" xfId="0" applyFont="1" applyBorder="1"/>
    <xf numFmtId="0" fontId="161" fillId="0" borderId="60" xfId="0" applyFont="1" applyBorder="1" applyAlignment="1">
      <alignment horizontal="center"/>
    </xf>
    <xf numFmtId="166" fontId="161" fillId="0" borderId="60" xfId="1" applyNumberFormat="1" applyFont="1" applyBorder="1"/>
    <xf numFmtId="166" fontId="161" fillId="0" borderId="60" xfId="1" applyNumberFormat="1" applyFont="1" applyBorder="1" applyAlignment="1">
      <alignment horizontal="center"/>
    </xf>
    <xf numFmtId="166" fontId="161" fillId="0" borderId="60" xfId="1" applyNumberFormat="1" applyFont="1" applyFill="1" applyBorder="1"/>
    <xf numFmtId="0" fontId="161" fillId="0" borderId="0" xfId="0" applyFont="1"/>
    <xf numFmtId="9" fontId="161" fillId="0" borderId="60" xfId="63274" applyFont="1" applyFill="1" applyBorder="1" applyAlignment="1">
      <alignment horizontal="center"/>
    </xf>
    <xf numFmtId="166" fontId="161" fillId="0" borderId="60" xfId="1" applyNumberFormat="1" applyFont="1" applyFill="1" applyBorder="1" applyAlignment="1">
      <alignment horizontal="center"/>
    </xf>
    <xf numFmtId="0" fontId="11" fillId="0" borderId="1" xfId="0" applyFont="1" applyBorder="1" applyAlignment="1">
      <alignment horizontal="left" vertical="center" wrapText="1"/>
    </xf>
    <xf numFmtId="0" fontId="161" fillId="0" borderId="60" xfId="0" applyFont="1" applyBorder="1" applyAlignment="1">
      <alignment horizontal="left"/>
    </xf>
    <xf numFmtId="166" fontId="155" fillId="9" borderId="0" xfId="1" applyNumberFormat="1" applyFont="1" applyFill="1" applyAlignment="1">
      <alignment horizontal="center"/>
    </xf>
    <xf numFmtId="166" fontId="155" fillId="9" borderId="0" xfId="1" applyNumberFormat="1" applyFont="1" applyFill="1" applyBorder="1" applyAlignment="1">
      <alignment horizontal="right"/>
    </xf>
    <xf numFmtId="0" fontId="0" fillId="9" borderId="1" xfId="0" applyFill="1" applyBorder="1" applyAlignment="1">
      <alignment vertical="center"/>
    </xf>
    <xf numFmtId="166" fontId="1" fillId="9" borderId="1" xfId="1" applyNumberFormat="1" applyFont="1" applyFill="1" applyBorder="1" applyAlignment="1">
      <alignment horizontal="right" vertical="center"/>
    </xf>
    <xf numFmtId="167" fontId="2" fillId="2" borderId="2" xfId="1" applyNumberFormat="1" applyFont="1" applyFill="1" applyBorder="1" applyAlignment="1">
      <alignment horizontal="center" vertical="center"/>
    </xf>
    <xf numFmtId="167" fontId="2" fillId="2" borderId="3" xfId="1" applyNumberFormat="1" applyFont="1" applyFill="1" applyBorder="1" applyAlignment="1">
      <alignment horizontal="center" vertical="center"/>
    </xf>
    <xf numFmtId="166" fontId="2" fillId="127" borderId="55" xfId="1" applyNumberFormat="1" applyFont="1" applyFill="1" applyBorder="1" applyAlignment="1">
      <alignment horizontal="center" vertical="center"/>
    </xf>
    <xf numFmtId="43" fontId="2" fillId="9" borderId="0" xfId="1" applyFont="1" applyFill="1" applyBorder="1" applyAlignment="1">
      <alignment horizontal="center" vertical="center"/>
    </xf>
    <xf numFmtId="0" fontId="0" fillId="9" borderId="0" xfId="0" applyFill="1" applyAlignment="1">
      <alignment horizontal="left" vertical="center"/>
    </xf>
    <xf numFmtId="0" fontId="0" fillId="9" borderId="0" xfId="0" applyFill="1" applyAlignment="1">
      <alignment horizontal="left" vertical="center" wrapText="1"/>
    </xf>
    <xf numFmtId="0" fontId="4" fillId="9" borderId="0" xfId="0" applyFont="1" applyFill="1" applyAlignment="1">
      <alignment horizontal="left" vertical="center"/>
    </xf>
    <xf numFmtId="0" fontId="160" fillId="129" borderId="55" xfId="0" applyFont="1" applyFill="1" applyBorder="1" applyAlignment="1">
      <alignment horizontal="center" vertical="center"/>
    </xf>
  </cellXfs>
  <cellStyles count="63278">
    <cellStyle name="=C:\WINNT\SYSTEM32\COMMAND.COM" xfId="363" xr:uid="{5CE1FCFA-26EC-4954-8AA1-47982767457E}"/>
    <cellStyle name="20% - Accent1 10" xfId="376" xr:uid="{4D483D08-F8C4-4AE7-B135-85ABD7242E56}"/>
    <cellStyle name="20% - Accent1 10 2" xfId="330" xr:uid="{18573A4F-EE91-4E60-94F5-08562E6632C9}"/>
    <cellStyle name="20% - Accent1 10 2 2" xfId="384" xr:uid="{2BE2603F-257D-447D-A213-E01236014B28}"/>
    <cellStyle name="20% - Accent1 10 2 3" xfId="386" xr:uid="{8A80D414-C506-409B-9130-67E0DB51839D}"/>
    <cellStyle name="20% - Accent1 10 3" xfId="353" xr:uid="{F2EDD336-45CC-4C9A-B72D-931E7F7109A3}"/>
    <cellStyle name="20% - Accent1 11" xfId="395" xr:uid="{A631286A-48EA-4667-B043-1BDDFA9143D8}"/>
    <cellStyle name="20% - Accent1 11 10" xfId="321" xr:uid="{24137251-33AB-4712-ABB3-0146B5340A2E}"/>
    <cellStyle name="20% - Accent1 11 11" xfId="341" xr:uid="{EC5F819D-FE2A-47B5-A3FB-4FF730B40435}"/>
    <cellStyle name="20% - Accent1 11 12" xfId="359" xr:uid="{7E6CFCAE-DD88-4A41-B91A-41830E5C0283}"/>
    <cellStyle name="20% - Accent1 11 2" xfId="335" xr:uid="{EAF15582-6769-4161-85D4-77A0BD070007}"/>
    <cellStyle name="20% - Accent1 11 2 2" xfId="318" xr:uid="{1FC13FC3-1A83-41A8-B4D4-CD3874B94AB5}"/>
    <cellStyle name="20% - Accent1 11 3" xfId="373" xr:uid="{9EB830F5-1520-4E18-B02F-256390EEA487}"/>
    <cellStyle name="20% - Accent1 11 3 10" xfId="405" xr:uid="{FE39695B-F9EC-4C51-974D-920771362EDE}"/>
    <cellStyle name="20% - Accent1 11 3 11" xfId="410" xr:uid="{695BD5BE-4037-4FA5-88DE-BD6E285CAD36}"/>
    <cellStyle name="20% - Accent1 11 3 12" xfId="412" xr:uid="{69D9CD6D-88DE-487F-B417-09B9BB402C2E}"/>
    <cellStyle name="20% - Accent1 11 3 2" xfId="416" xr:uid="{14C91481-FCE7-4B0F-91C2-D8B1A0D6C2DD}"/>
    <cellStyle name="20% - Accent1 11 3 2 10" xfId="425" xr:uid="{ECA88CA7-9242-4B27-A5CA-AB51A9603689}"/>
    <cellStyle name="20% - Accent1 11 3 2 2" xfId="437" xr:uid="{ED8C32C0-25E4-47FA-B5B5-9E67C2C4234A}"/>
    <cellStyle name="20% - Accent1 11 3 2 2 2" xfId="448" xr:uid="{0806C89F-70BA-418F-8C74-67F6463907ED}"/>
    <cellStyle name="20% - Accent1 11 3 2 2 2 2" xfId="460" xr:uid="{B7C63488-A225-4F24-8CD1-4D7655089B76}"/>
    <cellStyle name="20% - Accent1 11 3 2 2 2 3" xfId="471" xr:uid="{15A4F916-6716-4D42-90A6-8C78AAF45216}"/>
    <cellStyle name="20% - Accent1 11 3 2 2 2 4" xfId="485" xr:uid="{0192DA2A-5084-4C7B-8B46-AF6D616B17F9}"/>
    <cellStyle name="20% - Accent1 11 3 2 2 2 5" xfId="496" xr:uid="{FFFB67FE-D6AF-4A3B-90C4-A6D0EFC735F5}"/>
    <cellStyle name="20% - Accent1 11 3 2 2 2 6" xfId="502" xr:uid="{7DBFB9A7-8D3A-419A-8F7D-943FC8F9CD7F}"/>
    <cellStyle name="20% - Accent1 11 3 2 2 3" xfId="508" xr:uid="{C821D56C-86D1-4728-AD66-E30793493731}"/>
    <cellStyle name="20% - Accent1 11 3 2 2 4" xfId="514" xr:uid="{E26E5919-EEAD-4927-9C1A-084DF431542B}"/>
    <cellStyle name="20% - Accent1 11 3 2 2 5" xfId="521" xr:uid="{55CEA768-BBC0-4D8F-BAB3-B63A5AC95B55}"/>
    <cellStyle name="20% - Accent1 11 3 2 2 6" xfId="525" xr:uid="{48E68F53-CFE8-4E2F-B993-85C3084085EB}"/>
    <cellStyle name="20% - Accent1 11 3 2 2 7" xfId="533" xr:uid="{5707882B-C82C-476A-81F5-6B0FF0D5D243}"/>
    <cellStyle name="20% - Accent1 11 3 2 3" xfId="545" xr:uid="{54583457-BD14-4C19-88EE-2491EE8EA026}"/>
    <cellStyle name="20% - Accent1 11 3 2 3 2" xfId="558" xr:uid="{FFE643AD-406A-4C24-9746-1B095DE258E3}"/>
    <cellStyle name="20% - Accent1 11 3 2 3 2 2" xfId="569" xr:uid="{FA556C96-BEEE-44B3-92D3-ADEBD7611457}"/>
    <cellStyle name="20% - Accent1 11 3 2 3 2 3" xfId="580" xr:uid="{EE0BB022-DC11-43FC-9136-B48F224F54A5}"/>
    <cellStyle name="20% - Accent1 11 3 2 3 2 4" xfId="591" xr:uid="{DDE6B7EA-589C-48B1-8726-61EDCDE0ADC5}"/>
    <cellStyle name="20% - Accent1 11 3 2 3 2 5" xfId="603" xr:uid="{D6149E88-1039-4AEA-9BDA-DCE6C5121860}"/>
    <cellStyle name="20% - Accent1 11 3 2 3 2 6" xfId="612" xr:uid="{E0E052F1-11C2-4338-A90C-E1F5A31A1E38}"/>
    <cellStyle name="20% - Accent1 11 3 2 3 3" xfId="624" xr:uid="{EAE9727D-4616-4728-B7A2-814E51057DD5}"/>
    <cellStyle name="20% - Accent1 11 3 2 3 4" xfId="635" xr:uid="{FFC02E1C-05E3-4732-B007-9118A2FC1BBC}"/>
    <cellStyle name="20% - Accent1 11 3 2 3 5" xfId="645" xr:uid="{ACE2BF22-E361-432C-9538-0830154DF526}"/>
    <cellStyle name="20% - Accent1 11 3 2 3 6" xfId="650" xr:uid="{A8E38EB9-28B4-4E4B-8BA2-2AD360D9F209}"/>
    <cellStyle name="20% - Accent1 11 3 2 3 7" xfId="655" xr:uid="{31A7E920-9816-44FA-B6D3-1155F45C9A46}"/>
    <cellStyle name="20% - Accent1 11 3 2 4" xfId="669" xr:uid="{C732C013-54D1-402F-97B0-B84365B8B8E6}"/>
    <cellStyle name="20% - Accent1 11 3 2 4 2" xfId="681" xr:uid="{37BE7349-0B47-4CB0-A9E2-5139014FF631}"/>
    <cellStyle name="20% - Accent1 11 3 2 4 2 2" xfId="685" xr:uid="{95D8BF91-AFE8-4FD7-8ACE-0EF5CD2B3411}"/>
    <cellStyle name="20% - Accent1 11 3 2 4 2 3" xfId="152" xr:uid="{9A2A35F8-2C5B-4A7E-8CC9-697203519A1A}"/>
    <cellStyle name="20% - Accent1 11 3 2 4 2 4" xfId="687" xr:uid="{CDA09835-1E02-4411-8698-18128369D857}"/>
    <cellStyle name="20% - Accent1 11 3 2 4 2 5" xfId="689" xr:uid="{63173616-7C8A-439E-963F-D12B6AF432F0}"/>
    <cellStyle name="20% - Accent1 11 3 2 4 2 6" xfId="691" xr:uid="{C23543AD-EEE2-4977-9E63-D21E80E21163}"/>
    <cellStyle name="20% - Accent1 11 3 2 4 3" xfId="703" xr:uid="{50792800-7126-4B0E-93B6-3FF70FE28B82}"/>
    <cellStyle name="20% - Accent1 11 3 2 4 4" xfId="719" xr:uid="{F603DD7B-C428-45FB-8471-C4EBD90FF653}"/>
    <cellStyle name="20% - Accent1 11 3 2 4 5" xfId="730" xr:uid="{6EA10F40-1178-4DE0-B55B-218BA41DD9F2}"/>
    <cellStyle name="20% - Accent1 11 3 2 4 6" xfId="740" xr:uid="{C8CFD151-EC28-4F28-9462-8F55068302D7}"/>
    <cellStyle name="20% - Accent1 11 3 2 4 7" xfId="742" xr:uid="{33AE01C7-43F8-4BFA-82AC-6F34FECC3CC1}"/>
    <cellStyle name="20% - Accent1 11 3 2 5" xfId="20" xr:uid="{A6876184-68C6-4009-850F-EA1EACB49753}"/>
    <cellStyle name="20% - Accent1 11 3 2 5 2" xfId="745" xr:uid="{3B46F377-4AB1-4A5E-B900-C520346E9F1A}"/>
    <cellStyle name="20% - Accent1 11 3 2 5 3" xfId="747" xr:uid="{562EEA63-60E9-41AD-8AE1-3F95D50D8BA8}"/>
    <cellStyle name="20% - Accent1 11 3 2 5 4" xfId="749" xr:uid="{B3F57B55-F25B-4F15-8FE1-49150C647C4D}"/>
    <cellStyle name="20% - Accent1 11 3 2 5 5" xfId="751" xr:uid="{28746B63-CA27-4510-8448-990DFE33BBF3}"/>
    <cellStyle name="20% - Accent1 11 3 2 5 6" xfId="15" xr:uid="{FAB148EA-CC4F-42D0-B3AA-12D2E019E6F4}"/>
    <cellStyle name="20% - Accent1 11 3 2 6" xfId="755" xr:uid="{094083A5-185B-4D9C-9230-35C3CF46228D}"/>
    <cellStyle name="20% - Accent1 11 3 2 7" xfId="762" xr:uid="{985E6380-3FC7-4456-B9EC-25435A1634D7}"/>
    <cellStyle name="20% - Accent1 11 3 2 8" xfId="766" xr:uid="{16B4E8E2-0A00-4882-B439-9CE783F0F360}"/>
    <cellStyle name="20% - Accent1 11 3 2 9" xfId="770" xr:uid="{ECC087CB-72B8-4C36-960D-4844927CDE42}"/>
    <cellStyle name="20% - Accent1 11 3 3" xfId="776" xr:uid="{74AC7C27-EABB-4EA0-B1E3-1FAE39B5BB6C}"/>
    <cellStyle name="20% - Accent1 11 3 3 2" xfId="780" xr:uid="{2C222EE9-E7E1-4F81-BAA3-6CCAE68BD1FF}"/>
    <cellStyle name="20% - Accent1 11 3 3 2 2" xfId="789" xr:uid="{F6D22326-FC60-4F43-9F58-DC7508966533}"/>
    <cellStyle name="20% - Accent1 11 3 3 2 3" xfId="796" xr:uid="{D9002378-B094-4FF9-9FBF-AFA9925F8FA5}"/>
    <cellStyle name="20% - Accent1 11 3 3 2 4" xfId="803" xr:uid="{93186DA2-3CDE-476E-A917-9A90ED941B4B}"/>
    <cellStyle name="20% - Accent1 11 3 3 2 5" xfId="811" xr:uid="{B39B03DD-6491-4F74-B384-E2190B89A41A}"/>
    <cellStyle name="20% - Accent1 11 3 3 2 6" xfId="813" xr:uid="{DF93209B-7DAD-4695-831B-469550EA940B}"/>
    <cellStyle name="20% - Accent1 11 3 3 3" xfId="819" xr:uid="{B31130C2-0738-4939-A16F-1EA0EF726A49}"/>
    <cellStyle name="20% - Accent1 11 3 3 4" xfId="830" xr:uid="{56A776C3-9FF8-4056-B036-BC7975A47B76}"/>
    <cellStyle name="20% - Accent1 11 3 3 5" xfId="841" xr:uid="{B97E3F8B-106D-4DD7-A206-997985417617}"/>
    <cellStyle name="20% - Accent1 11 3 3 6" xfId="849" xr:uid="{5CC739C2-215D-4CFF-86C7-C2FF2BA52094}"/>
    <cellStyle name="20% - Accent1 11 3 3 7" xfId="860" xr:uid="{D9B3300A-2F92-4E59-B08B-F83BDB81B4B4}"/>
    <cellStyle name="20% - Accent1 11 3 4" xfId="434" xr:uid="{0FC7138E-4349-45CF-94B2-7D332E5CC46F}"/>
    <cellStyle name="20% - Accent1 11 3 4 2" xfId="446" xr:uid="{3D10C0CA-0994-4160-8E6D-FA876F27110D}"/>
    <cellStyle name="20% - Accent1 11 3 4 2 2" xfId="454" xr:uid="{4FA143FD-3146-489E-8734-0DE2DDED86EB}"/>
    <cellStyle name="20% - Accent1 11 3 4 2 3" xfId="463" xr:uid="{CDD04182-600B-4D56-B589-27858C35967D}"/>
    <cellStyle name="20% - Accent1 11 3 4 2 4" xfId="479" xr:uid="{A56CA057-AC6E-44F8-89D5-8BB35070D4B0}"/>
    <cellStyle name="20% - Accent1 11 3 4 2 5" xfId="492" xr:uid="{F019C56C-CE01-4A14-8C8B-F836B1AED0FD}"/>
    <cellStyle name="20% - Accent1 11 3 4 2 6" xfId="500" xr:uid="{3B7CF816-33B6-436A-9BE2-B2F6243AE2CC}"/>
    <cellStyle name="20% - Accent1 11 3 4 3" xfId="506" xr:uid="{6E665A7E-4DAF-406A-AA54-CBC45F5DCB76}"/>
    <cellStyle name="20% - Accent1 11 3 4 4" xfId="511" xr:uid="{550B2A68-BF58-47C1-9155-842AD93726EB}"/>
    <cellStyle name="20% - Accent1 11 3 4 5" xfId="516" xr:uid="{B354B47B-4FAB-4D39-BE79-B46AFEBD33D9}"/>
    <cellStyle name="20% - Accent1 11 3 4 6" xfId="523" xr:uid="{45F8DB66-0317-4FE6-B13E-434945279B1B}"/>
    <cellStyle name="20% - Accent1 11 3 4 7" xfId="531" xr:uid="{45F8F154-32A8-471F-8517-79A58060300A}"/>
    <cellStyle name="20% - Accent1 11 3 5" xfId="544" xr:uid="{6D4A881C-B213-4FB0-B85B-BDC28412F115}"/>
    <cellStyle name="20% - Accent1 11 3 5 2" xfId="556" xr:uid="{479D7FDD-FBEB-4BA1-A5B1-49D67F89322D}"/>
    <cellStyle name="20% - Accent1 11 3 5 2 2" xfId="566" xr:uid="{229A3AD8-1C34-4B41-8142-CA381E6C0435}"/>
    <cellStyle name="20% - Accent1 11 3 5 2 3" xfId="577" xr:uid="{93856775-9461-43E4-A975-9131FCE97928}"/>
    <cellStyle name="20% - Accent1 11 3 5 2 4" xfId="588" xr:uid="{715198D4-C515-4ACE-8B74-760DD53EE194}"/>
    <cellStyle name="20% - Accent1 11 3 5 2 5" xfId="600" xr:uid="{38BE0DB1-1011-4B8F-BD55-970B790CA1F1}"/>
    <cellStyle name="20% - Accent1 11 3 5 2 6" xfId="609" xr:uid="{6AA206D5-722B-469D-985A-C476387FF30B}"/>
    <cellStyle name="20% - Accent1 11 3 5 3" xfId="620" xr:uid="{1633506B-1C7C-482D-93BF-EE7329F84128}"/>
    <cellStyle name="20% - Accent1 11 3 5 4" xfId="631" xr:uid="{22052DBD-A6F8-494A-A07C-EEBC6FC6B66A}"/>
    <cellStyle name="20% - Accent1 11 3 5 5" xfId="640" xr:uid="{BB4ABC1F-94AB-400C-95AC-64DBB3D0E72B}"/>
    <cellStyle name="20% - Accent1 11 3 5 6" xfId="647" xr:uid="{DC1FB398-3B63-4003-B140-C0B66D310D88}"/>
    <cellStyle name="20% - Accent1 11 3 5 7" xfId="652" xr:uid="{9A49B418-1ABD-4650-9B99-88AD337D1712}"/>
    <cellStyle name="20% - Accent1 11 3 6" xfId="665" xr:uid="{7DA423DA-256A-4643-9D8A-9800B296E0AA}"/>
    <cellStyle name="20% - Accent1 11 3 6 2" xfId="678" xr:uid="{03D54394-98D4-4152-A938-EF048FE863F4}"/>
    <cellStyle name="20% - Accent1 11 3 6 3" xfId="699" xr:uid="{DCD408E0-05AB-4EBB-B591-83FA1EFE5F39}"/>
    <cellStyle name="20% - Accent1 11 3 6 4" xfId="711" xr:uid="{E118F75A-E2E6-44C3-A11D-91D267F54D6C}"/>
    <cellStyle name="20% - Accent1 11 3 6 5" xfId="721" xr:uid="{7BF4DA72-5893-46D6-9980-039954896A83}"/>
    <cellStyle name="20% - Accent1 11 3 6 6" xfId="732" xr:uid="{4B5C40B8-501B-4AD1-A68B-470B847E6991}"/>
    <cellStyle name="20% - Accent1 11 3 7" xfId="17" xr:uid="{3A6EC5FF-ED9B-48CF-856E-67BFC87E608D}"/>
    <cellStyle name="20% - Accent1 11 3 8" xfId="753" xr:uid="{75DC3FA6-CC47-4B9F-B0FC-FABCDEDB1FD2}"/>
    <cellStyle name="20% - Accent1 11 3 9" xfId="759" xr:uid="{1D339319-0A42-45F4-90E5-8DBF3FEC9EBF}"/>
    <cellStyle name="20% - Accent1 11 4" xfId="873" xr:uid="{2D7344EE-6928-4FEE-A89F-352E14D67DB8}"/>
    <cellStyle name="20% - Accent1 11 4 10" xfId="879" xr:uid="{A89C9672-8F01-4B59-AB72-7C1E8F66006D}"/>
    <cellStyle name="20% - Accent1 11 4 11" xfId="138" xr:uid="{75A773E6-3269-4735-A1D2-5558AC323595}"/>
    <cellStyle name="20% - Accent1 11 4 2" xfId="37" xr:uid="{B1533FB2-4BBE-47EB-B1D6-96D888CF9726}"/>
    <cellStyle name="20% - Accent1 11 4 2 2" xfId="889" xr:uid="{3A4FA2CB-08CE-4B09-A6E7-53C6206B4D7A}"/>
    <cellStyle name="20% - Accent1 11 4 2 2 2" xfId="166" xr:uid="{370882EA-F1D1-4B6B-B870-D475F51428E4}"/>
    <cellStyle name="20% - Accent1 11 4 2 2 3" xfId="191" xr:uid="{785DE0C5-9790-45DF-A7F4-72EEC801207B}"/>
    <cellStyle name="20% - Accent1 11 4 2 2 4" xfId="232" xr:uid="{84EFCFAB-D9D8-4D04-9314-DE5EFC0E8C71}"/>
    <cellStyle name="20% - Accent1 11 4 2 2 5" xfId="255" xr:uid="{702ED6AC-D923-4AFA-9C26-F9BA59ED5FD9}"/>
    <cellStyle name="20% - Accent1 11 4 2 2 6" xfId="269" xr:uid="{C36D39AC-CBC9-438E-8657-300FD25E8C62}"/>
    <cellStyle name="20% - Accent1 11 4 2 3" xfId="897" xr:uid="{B6419E82-406D-49B5-82FD-66A95E2A2EED}"/>
    <cellStyle name="20% - Accent1 11 4 2 4" xfId="906" xr:uid="{C519AE72-674C-4110-9688-CE9830ADBAAB}"/>
    <cellStyle name="20% - Accent1 11 4 2 5" xfId="916" xr:uid="{419AFADC-07B0-43C1-9A64-8FC6AB6019E2}"/>
    <cellStyle name="20% - Accent1 11 4 2 6" xfId="924" xr:uid="{5E86E7F2-63E8-47DD-9E01-E7F81ED268ED}"/>
    <cellStyle name="20% - Accent1 11 4 2 7" xfId="934" xr:uid="{3DC7EA0D-11DC-4271-AF04-763F5416B4D4}"/>
    <cellStyle name="20% - Accent1 11 4 3" xfId="936" xr:uid="{236B5EDD-7F82-4774-A63E-DBFABAF4C8C8}"/>
    <cellStyle name="20% - Accent1 11 4 3 2" xfId="944" xr:uid="{D0281741-0AD2-4663-A5D6-0F30B212B8D7}"/>
    <cellStyle name="20% - Accent1 11 4 3 2 2" xfId="372" xr:uid="{43E5912E-7E9B-437B-8A8A-3EFE29AC177E}"/>
    <cellStyle name="20% - Accent1 11 4 3 2 3" xfId="868" xr:uid="{F0E3B2EE-3EC4-4031-8E26-6DCC5B5F6A78}"/>
    <cellStyle name="20% - Accent1 11 4 3 2 4" xfId="958" xr:uid="{DE837DE5-9AE2-4AE2-8721-F45EBA5923DB}"/>
    <cellStyle name="20% - Accent1 11 4 3 2 5" xfId="975" xr:uid="{6806ECA9-078F-418A-B7E6-9EDA55BA6514}"/>
    <cellStyle name="20% - Accent1 11 4 3 2 6" xfId="989" xr:uid="{61CBF4D1-EF3C-4777-8014-013CB31DA3E7}"/>
    <cellStyle name="20% - Accent1 11 4 3 3" xfId="177" xr:uid="{67794680-2BBD-4E22-A8AC-35969ECD562E}"/>
    <cellStyle name="20% - Accent1 11 4 3 4" xfId="214" xr:uid="{B9377E6B-0241-4B58-BD8F-6D1C6053201C}"/>
    <cellStyle name="20% - Accent1 11 4 3 5" xfId="102" xr:uid="{D53404A3-B0DE-485E-925F-001A242F04CB}"/>
    <cellStyle name="20% - Accent1 11 4 3 6" xfId="57" xr:uid="{B3E60BC2-9ADF-43BF-BFDC-83ECA83F4C30}"/>
    <cellStyle name="20% - Accent1 11 4 3 7" xfId="294" xr:uid="{C89B79C0-3F33-4B37-8E04-6DAF1CF0E5CE}"/>
    <cellStyle name="20% - Accent1 11 4 4" xfId="777" xr:uid="{CC1CEF7B-1CB6-45B0-B016-C44DB5EC57E5}"/>
    <cellStyle name="20% - Accent1 11 4 5" xfId="816" xr:uid="{87271469-FA79-4AAA-8F06-7892D14291C8}"/>
    <cellStyle name="20% - Accent1 11 4 5 2" xfId="998" xr:uid="{19DC5ED8-ED78-41C6-8B04-43D7D4C3360E}"/>
    <cellStyle name="20% - Accent1 11 4 5 2 2" xfId="56" xr:uid="{23BF5B7D-2C8D-4D01-88A6-B3EAD6F06474}"/>
    <cellStyle name="20% - Accent1 11 4 5 2 3" xfId="293" xr:uid="{9E2A96AE-2BF1-4A16-9F55-B8206F7F1C8F}"/>
    <cellStyle name="20% - Accent1 11 4 5 2 4" xfId="315" xr:uid="{59B713D4-D4A9-4660-849C-949EE3B81B02}"/>
    <cellStyle name="20% - Accent1 11 4 5 2 5" xfId="1004" xr:uid="{3810D43B-EEA7-46F4-95CB-9194846C7535}"/>
    <cellStyle name="20% - Accent1 11 4 5 2 6" xfId="1011" xr:uid="{000E18E8-546E-4932-B5DE-78AC21E24374}"/>
    <cellStyle name="20% - Accent1 11 4 5 3" xfId="1017" xr:uid="{F7D70EE5-707D-40C4-A88A-EA29648C8E2A}"/>
    <cellStyle name="20% - Accent1 11 4 5 4" xfId="1023" xr:uid="{12C63FBD-F133-42AE-BC48-CDE6023C1FE5}"/>
    <cellStyle name="20% - Accent1 11 4 5 5" xfId="1031" xr:uid="{BD15D122-DF5A-4A50-8042-02BD77B60DB2}"/>
    <cellStyle name="20% - Accent1 11 4 5 6" xfId="1035" xr:uid="{214C9ECD-8607-4CB6-A0EE-C31AE3A66304}"/>
    <cellStyle name="20% - Accent1 11 4 5 7" xfId="1039" xr:uid="{3D6D8778-C525-4D86-8C95-809461316A43}"/>
    <cellStyle name="20% - Accent1 11 4 6" xfId="823" xr:uid="{FB81DD78-D963-4F02-96D6-02CF5F47D1D4}"/>
    <cellStyle name="20% - Accent1 11 4 6 2" xfId="1044" xr:uid="{258F0206-62F9-4AFD-B5E5-9F10CBAA1DC0}"/>
    <cellStyle name="20% - Accent1 11 4 6 3" xfId="1049" xr:uid="{A701D2CB-B754-4D6E-9484-E5C9F64D8B26}"/>
    <cellStyle name="20% - Accent1 11 4 6 4" xfId="1052" xr:uid="{902C33F8-FFD5-4D5A-B84A-CF163B092F74}"/>
    <cellStyle name="20% - Accent1 11 4 6 5" xfId="1059" xr:uid="{F590111E-E20A-42BB-AF87-FEB73EEC6A8C}"/>
    <cellStyle name="20% - Accent1 11 4 6 6" xfId="1064" xr:uid="{0F070FB9-C269-45CC-AD6A-F0CD754176D7}"/>
    <cellStyle name="20% - Accent1 11 4 7" xfId="835" xr:uid="{0B8C508F-0034-4695-9951-8318967E7F80}"/>
    <cellStyle name="20% - Accent1 11 4 8" xfId="847" xr:uid="{99311D6A-283C-4396-A118-5D8BA12F297B}"/>
    <cellStyle name="20% - Accent1 11 4 9" xfId="855" xr:uid="{2E85FA82-B12E-47C4-AAC7-3D784D3B8F07}"/>
    <cellStyle name="20% - Accent1 11 5" xfId="953" xr:uid="{55D0B57E-2F8D-4916-A483-760ACEB851FD}"/>
    <cellStyle name="20% - Accent1 11 5 10" xfId="1066" xr:uid="{E620125C-A6E7-419C-BAEF-2F19D991EE82}"/>
    <cellStyle name="20% - Accent1 11 5 2" xfId="1069" xr:uid="{14C86116-7E1E-4074-A291-A4CDE5CB87E2}"/>
    <cellStyle name="20% - Accent1 11 5 2 2" xfId="1073" xr:uid="{707B17A2-FCA3-4B7A-88A6-2FFB3D7B5F57}"/>
    <cellStyle name="20% - Accent1 11 5 2 2 2" xfId="1082" xr:uid="{3AECAD86-DB8F-489D-B8D8-AD42EC837DC7}"/>
    <cellStyle name="20% - Accent1 11 5 2 2 3" xfId="1089" xr:uid="{229A9AE8-704E-4354-B08C-2A0AB7AC4C32}"/>
    <cellStyle name="20% - Accent1 11 5 2 2 4" xfId="1095" xr:uid="{5B91720A-D6E9-4D7B-80C9-A4A6D8D59C06}"/>
    <cellStyle name="20% - Accent1 11 5 2 2 5" xfId="1097" xr:uid="{D8A62852-2F92-4EBD-9661-5BA36B53F879}"/>
    <cellStyle name="20% - Accent1 11 5 2 2 6" xfId="1104" xr:uid="{F99BCC5A-2D23-421E-9C50-6EE6281F81E2}"/>
    <cellStyle name="20% - Accent1 11 5 2 3" xfId="1114" xr:uid="{0E7B00CE-30C5-4FF0-BEB2-1AA171E65C16}"/>
    <cellStyle name="20% - Accent1 11 5 2 4" xfId="1125" xr:uid="{E5D04B4F-820B-4A1C-AB8B-EC7F9B83C34C}"/>
    <cellStyle name="20% - Accent1 11 5 2 5" xfId="1137" xr:uid="{B4F82C73-0AB9-4F07-905E-DE6B4870F0FC}"/>
    <cellStyle name="20% - Accent1 11 5 2 6" xfId="1152" xr:uid="{1952257F-4920-455A-B698-AE88B1951E6C}"/>
    <cellStyle name="20% - Accent1 11 5 2 7" xfId="1164" xr:uid="{CCCE4109-A94C-4214-BA07-AF52C4E3EE69}"/>
    <cellStyle name="20% - Accent1 11 5 3" xfId="1166" xr:uid="{EEDC6A63-7232-4753-AE78-3B57BF3E81CA}"/>
    <cellStyle name="20% - Accent1 11 5 3 2" xfId="1169" xr:uid="{AD0BFEDF-9F94-46C8-BCF3-B7D25030B09D}"/>
    <cellStyle name="20% - Accent1 11 5 3 2 2" xfId="1174" xr:uid="{16958895-AB54-42DA-A3EB-4EBDC133FEA6}"/>
    <cellStyle name="20% - Accent1 11 5 3 2 3" xfId="1177" xr:uid="{E3AB506E-750C-43E8-932C-D702FC597EF2}"/>
    <cellStyle name="20% - Accent1 11 5 3 2 4" xfId="1181" xr:uid="{922072B0-E161-4062-B9FC-BFAD0E39399A}"/>
    <cellStyle name="20% - Accent1 11 5 3 2 5" xfId="1183" xr:uid="{34039405-F8BD-4E92-A95B-A66A0398311D}"/>
    <cellStyle name="20% - Accent1 11 5 3 2 6" xfId="1191" xr:uid="{050B8063-9E8C-4465-A9BC-BAABF986CEE5}"/>
    <cellStyle name="20% - Accent1 11 5 3 3" xfId="1203" xr:uid="{DCBF1F19-8734-4533-A023-A57E08DBC648}"/>
    <cellStyle name="20% - Accent1 11 5 3 4" xfId="1217" xr:uid="{18861EDD-6839-4645-A8EF-CE714E2F53ED}"/>
    <cellStyle name="20% - Accent1 11 5 3 5" xfId="1227" xr:uid="{CE804F98-371B-4B44-A442-C52F7AC3107E}"/>
    <cellStyle name="20% - Accent1 11 5 3 6" xfId="1236" xr:uid="{2308D1C2-7D14-4DB3-B3B2-474F23CD1AB0}"/>
    <cellStyle name="20% - Accent1 11 5 3 7" xfId="1245" xr:uid="{134B90AF-E0E7-4FE1-9C2A-885737124492}"/>
    <cellStyle name="20% - Accent1 11 5 4" xfId="439" xr:uid="{1E87EB72-C696-48FB-983B-DE5A1ABF3E53}"/>
    <cellStyle name="20% - Accent1 11 5 4 2" xfId="451" xr:uid="{41196D61-B60F-4DF8-9BE1-B7BD1629D2F6}"/>
    <cellStyle name="20% - Accent1 11 5 4 2 2" xfId="1251" xr:uid="{10575867-2C56-47BE-BCFC-B68BFC7679F3}"/>
    <cellStyle name="20% - Accent1 11 5 4 2 3" xfId="1259" xr:uid="{40D5F19F-2C07-4220-9FCD-D1E08B09EC17}"/>
    <cellStyle name="20% - Accent1 11 5 4 2 4" xfId="147" xr:uid="{4BA88E53-2EE4-4E26-98D6-C463E64E41A4}"/>
    <cellStyle name="20% - Accent1 11 5 4 2 5" xfId="8" xr:uid="{554CB391-DB35-4CC9-904C-CD79042CF5AC}"/>
    <cellStyle name="20% - Accent1 11 5 4 2 6" xfId="1275" xr:uid="{EE031306-445D-4315-9ED7-92FC20EAEDB8}"/>
    <cellStyle name="20% - Accent1 11 5 4 3" xfId="473" xr:uid="{F2412039-75D2-43CA-8E77-3FBC7A35C368}"/>
    <cellStyle name="20% - Accent1 11 5 4 4" xfId="474" xr:uid="{D4DD76CA-83F0-429E-96D8-23CD448B5ED4}"/>
    <cellStyle name="20% - Accent1 11 5 4 5" xfId="486" xr:uid="{7286D529-71AB-4DB4-84A9-9B2325CDFDA7}"/>
    <cellStyle name="20% - Accent1 11 5 4 6" xfId="497" xr:uid="{EAD11E02-5EC7-4CB0-9778-FDC1F621222E}"/>
    <cellStyle name="20% - Accent1 11 5 4 7" xfId="1278" xr:uid="{0104A407-94E2-4A72-AC90-8FF390CC5FAB}"/>
    <cellStyle name="20% - Accent1 11 5 5" xfId="505" xr:uid="{07C0D850-7DD4-45D8-90FF-A7075F93573F}"/>
    <cellStyle name="20% - Accent1 11 5 5 2" xfId="1279" xr:uid="{7D71B07C-C686-4410-9D19-5BA391221BAB}"/>
    <cellStyle name="20% - Accent1 11 5 5 3" xfId="1280" xr:uid="{76CD74AE-DCC2-49EA-8D8A-A7E4B9214836}"/>
    <cellStyle name="20% - Accent1 11 5 5 4" xfId="1282" xr:uid="{83B8C8F8-805B-495F-9525-2B61F05D5B7B}"/>
    <cellStyle name="20% - Accent1 11 5 5 5" xfId="1285" xr:uid="{C8C53B8D-D16D-44B3-AF86-E1A786446640}"/>
    <cellStyle name="20% - Accent1 11 5 5 6" xfId="1288" xr:uid="{D49B8A09-E10F-447C-902F-4FA3EDBF13D2}"/>
    <cellStyle name="20% - Accent1 11 5 6" xfId="510" xr:uid="{E6449158-73CC-4888-9BB4-CDA50D4887A8}"/>
    <cellStyle name="20% - Accent1 11 5 7" xfId="515" xr:uid="{10E28DCB-AFDF-46A4-A9BF-00CC40B6FC9B}"/>
    <cellStyle name="20% - Accent1 11 5 8" xfId="522" xr:uid="{041D56C5-9751-40E7-9935-AC8304935A52}"/>
    <cellStyle name="20% - Accent1 11 5 9" xfId="527" xr:uid="{9ED2FB72-CDE6-4547-A0AA-A6C5B7E65422}"/>
    <cellStyle name="20% - Accent1 11 6" xfId="971" xr:uid="{6E7C9DE6-B39C-4059-94F8-E7F820469199}"/>
    <cellStyle name="20% - Accent1 11 6 2" xfId="1291" xr:uid="{BD3B00AC-BBBF-47C7-92FA-2B02B6AAB26C}"/>
    <cellStyle name="20% - Accent1 11 6 2 2" xfId="1293" xr:uid="{89D25A21-E1AA-4E56-848B-39BFF793BE3D}"/>
    <cellStyle name="20% - Accent1 11 6 2 3" xfId="1299" xr:uid="{EEACE8B9-B661-4CE1-AD3E-DECE738F9D75}"/>
    <cellStyle name="20% - Accent1 11 6 2 4" xfId="1306" xr:uid="{5ABE2D0C-3309-4C18-905D-73D7378228BC}"/>
    <cellStyle name="20% - Accent1 11 6 2 5" xfId="1315" xr:uid="{774E2DB5-6617-4AF3-B3D5-857EB1DC17D8}"/>
    <cellStyle name="20% - Accent1 11 6 2 6" xfId="1325" xr:uid="{B78BBD53-95AA-4009-8CBE-BB58F61FCACD}"/>
    <cellStyle name="20% - Accent1 11 6 3" xfId="1327" xr:uid="{F30BD233-555A-4E1D-889A-029E5F0C2990}"/>
    <cellStyle name="20% - Accent1 11 6 4" xfId="548" xr:uid="{5BC35AB0-E079-48B7-987D-E8F286D08CC3}"/>
    <cellStyle name="20% - Accent1 11 6 5" xfId="616" xr:uid="{7AF17E31-82B0-49B3-ADDB-45B15C458445}"/>
    <cellStyle name="20% - Accent1 11 6 6" xfId="627" xr:uid="{13702820-ED7A-4548-86E9-CCC4FF179ACD}"/>
    <cellStyle name="20% - Accent1 11 6 7" xfId="638" xr:uid="{EE91A4B8-5766-434D-B2D1-F5076F40A705}"/>
    <cellStyle name="20% - Accent1 11 7" xfId="980" xr:uid="{D12B5D81-DC91-47D7-81B8-86F94CAAC8B9}"/>
    <cellStyle name="20% - Accent1 11 7 2" xfId="1334" xr:uid="{90D1265E-D603-4908-91CE-258E42BC866C}"/>
    <cellStyle name="20% - Accent1 11 7 3" xfId="1347" xr:uid="{82CD88C8-17BF-4BE3-AA0D-9BD59E4E539C}"/>
    <cellStyle name="20% - Accent1 11 7 4" xfId="673" xr:uid="{96045B11-C5E9-4A44-975E-4E5626C7120E}"/>
    <cellStyle name="20% - Accent1 11 7 5" xfId="696" xr:uid="{CAD6DF04-79BF-4CA8-AF32-30450B9E443D}"/>
    <cellStyle name="20% - Accent1 11 7 6" xfId="706" xr:uid="{C1ADD244-1384-4B95-97CE-69A186BD4928}"/>
    <cellStyle name="20% - Accent1 11 8" xfId="400" xr:uid="{E7673DDD-6F2A-4733-8AE5-C1E04E5EC0D5}"/>
    <cellStyle name="20% - Accent1 11 9" xfId="408" xr:uid="{52A291BD-5B35-4217-949B-13BA2D4AB7D1}"/>
    <cellStyle name="20% - Accent1 12" xfId="1332" xr:uid="{C15A3F39-1DEC-480B-9EAD-5850EBB520D0}"/>
    <cellStyle name="20% - Accent1 12 10" xfId="288" xr:uid="{F530F873-BC5E-41D0-8599-FD799C9D2AA0}"/>
    <cellStyle name="20% - Accent1 12 11" xfId="311" xr:uid="{7A409EC7-5946-444D-A15B-C7E0A323AE42}"/>
    <cellStyle name="20% - Accent1 12 12" xfId="1000" xr:uid="{3A9C779E-F217-449C-99E4-CA49B1196D43}"/>
    <cellStyle name="20% - Accent1 12 13" xfId="1006" xr:uid="{4D13F79B-0D83-40EA-A24E-4D55F714700B}"/>
    <cellStyle name="20% - Accent1 12 14" xfId="1349" xr:uid="{DD7B235E-3AB2-44ED-8793-9DBDF8BD1F7E}"/>
    <cellStyle name="20% - Accent1 12 2" xfId="1351" xr:uid="{D243022A-2D98-49E4-825F-6A3B8BC7ECD5}"/>
    <cellStyle name="20% - Accent1 12 2 10" xfId="1354" xr:uid="{39CF8161-2B2A-47F1-8BE1-64E1BC376517}"/>
    <cellStyle name="20% - Accent1 12 2 11" xfId="1359" xr:uid="{5D764807-8E51-4794-B047-36E125A69724}"/>
    <cellStyle name="20% - Accent1 12 2 2" xfId="1364" xr:uid="{69AD4DEB-82D1-45FA-B000-1D66DF0D9C48}"/>
    <cellStyle name="20% - Accent1 12 2 2 2" xfId="1369" xr:uid="{D9A2675D-4A5F-4A5E-99E8-F8031246DDD2}"/>
    <cellStyle name="20% - Accent1 12 2 2 2 2" xfId="1377" xr:uid="{CADDB2B5-8172-4417-824D-E0F80F252958}"/>
    <cellStyle name="20% - Accent1 12 2 2 2 2 2" xfId="1384" xr:uid="{32CF2106-FBDD-4683-BC2F-1A79583B406A}"/>
    <cellStyle name="20% - Accent1 12 2 2 2 2 3" xfId="1386" xr:uid="{10108D25-8EBF-4DC7-A742-51F247991F57}"/>
    <cellStyle name="20% - Accent1 12 2 2 2 2 4" xfId="875" xr:uid="{0EB9B6DC-5B00-4936-BA17-2FC656117B37}"/>
    <cellStyle name="20% - Accent1 12 2 2 2 2 5" xfId="136" xr:uid="{42D50564-DF8C-45DA-AB16-7AD4E1CE172F}"/>
    <cellStyle name="20% - Accent1 12 2 2 2 2 6" xfId="1068" xr:uid="{22D53DBB-1ACF-4AD5-BDFF-BAD05F74D980}"/>
    <cellStyle name="20% - Accent1 12 2 2 2 3" xfId="1402" xr:uid="{80F4D605-4BAD-4B93-B8D4-30DD3B969CF3}"/>
    <cellStyle name="20% - Accent1 12 2 2 2 4" xfId="1417" xr:uid="{CB0E0BA2-44B3-4F85-A6D5-CE683DC99833}"/>
    <cellStyle name="20% - Accent1 12 2 2 2 5" xfId="122" xr:uid="{A8730834-B33B-4A51-8148-4855DD91FD51}"/>
    <cellStyle name="20% - Accent1 12 2 2 2 6" xfId="1425" xr:uid="{35CCA71E-66FB-480D-9531-85399946386B}"/>
    <cellStyle name="20% - Accent1 12 2 2 2 7" xfId="1428" xr:uid="{B6FB3088-D787-4474-80C2-97781DC99B1B}"/>
    <cellStyle name="20% - Accent1 12 2 2 3" xfId="1434" xr:uid="{52A032EB-0D46-4074-868E-290A5D652679}"/>
    <cellStyle name="20% - Accent1 12 2 2 3 2" xfId="1450" xr:uid="{7681DD5C-5342-45D7-9C61-D58EE484E5D2}"/>
    <cellStyle name="20% - Accent1 12 2 2 3 3" xfId="1469" xr:uid="{AFEA40E8-AB06-4982-BCA0-BE8DE62B01DC}"/>
    <cellStyle name="20% - Accent1 12 2 2 3 4" xfId="1481" xr:uid="{D6F905F3-2F8D-4688-B2D1-B37DBA0496B1}"/>
    <cellStyle name="20% - Accent1 12 2 2 3 5" xfId="1255" xr:uid="{3EA04B31-25AA-4164-BE0D-BF5387E8A7D3}"/>
    <cellStyle name="20% - Accent1 12 2 2 3 6" xfId="1264" xr:uid="{3508A268-CFBD-48B2-ADCC-2A37A9FEAD95}"/>
    <cellStyle name="20% - Accent1 12 2 2 4" xfId="1488" xr:uid="{F256775B-BE54-4699-8F49-165175A9404E}"/>
    <cellStyle name="20% - Accent1 12 2 2 5" xfId="1497" xr:uid="{2A8757C9-4EBD-4A81-A028-D328DDFC9CD9}"/>
    <cellStyle name="20% - Accent1 12 2 2 6" xfId="1505" xr:uid="{450C64C3-D6DF-443F-8824-0854916CEAA6}"/>
    <cellStyle name="20% - Accent1 12 2 2 7" xfId="1510" xr:uid="{199AC36E-18AD-4184-997B-8662087FAEFF}"/>
    <cellStyle name="20% - Accent1 12 2 2 8" xfId="1513" xr:uid="{E842370C-E0F5-4C14-B052-51EC84D0BCF0}"/>
    <cellStyle name="20% - Accent1 12 2 3" xfId="1518" xr:uid="{85040B5C-7D1B-4281-A895-81D48C771A67}"/>
    <cellStyle name="20% - Accent1 12 2 4" xfId="1523" xr:uid="{96302614-04FA-4A6A-958C-EB8A72D244CB}"/>
    <cellStyle name="20% - Accent1 12 2 5" xfId="1529" xr:uid="{D6F4BE9A-31DB-424C-A947-E0E1C9024541}"/>
    <cellStyle name="20% - Accent1 12 2 5 2" xfId="1111" xr:uid="{73A87DAE-F30C-4761-9868-645602B48383}"/>
    <cellStyle name="20% - Accent1 12 2 5 2 2" xfId="1541" xr:uid="{AD24E294-36CB-443F-B850-B301B9F2BD3D}"/>
    <cellStyle name="20% - Accent1 12 2 5 2 3" xfId="1557" xr:uid="{8E777357-9684-492A-AD5F-BF8301FC076B}"/>
    <cellStyle name="20% - Accent1 12 2 5 2 4" xfId="1571" xr:uid="{85B82AC0-80D7-4A84-BE0F-695B09E22A39}"/>
    <cellStyle name="20% - Accent1 12 2 5 2 5" xfId="382" xr:uid="{3E227126-5AD5-4538-A185-B574259E6106}"/>
    <cellStyle name="20% - Accent1 12 2 5 2 6" xfId="391" xr:uid="{81129343-C7D4-4C2E-B03D-E0A59668D2D1}"/>
    <cellStyle name="20% - Accent1 12 2 5 3" xfId="1123" xr:uid="{6FDCBD1D-2170-42D6-A766-CA8478F32F90}"/>
    <cellStyle name="20% - Accent1 12 2 5 4" xfId="1135" xr:uid="{00ACBCCB-FDA0-492C-9BA2-59E10088337B}"/>
    <cellStyle name="20% - Accent1 12 2 5 5" xfId="1148" xr:uid="{1F241237-3A1B-442C-B449-CE47446EE3B3}"/>
    <cellStyle name="20% - Accent1 12 2 5 6" xfId="1158" xr:uid="{9A35E0AA-343F-4EF8-A0A5-DE950A40E609}"/>
    <cellStyle name="20% - Accent1 12 2 5 7" xfId="1574" xr:uid="{819F8ACE-5A2D-45DD-BEE2-6963506C99B6}"/>
    <cellStyle name="20% - Accent1 12 2 6" xfId="1580" xr:uid="{0CBCDC1C-67C1-4072-9A07-C14B5FB866C0}"/>
    <cellStyle name="20% - Accent1 12 2 6 2" xfId="1200" xr:uid="{221BFE61-6946-479C-958C-41CE55661018}"/>
    <cellStyle name="20% - Accent1 12 2 6 3" xfId="1211" xr:uid="{69629651-2EF3-44C8-AC8C-543924CFC6D1}"/>
    <cellStyle name="20% - Accent1 12 2 6 4" xfId="1223" xr:uid="{60ACBA2C-4C65-404F-9677-E2E88FECAE8A}"/>
    <cellStyle name="20% - Accent1 12 2 6 5" xfId="1233" xr:uid="{8D4A4FDA-BBDC-4364-8F84-C07ED1A58E7F}"/>
    <cellStyle name="20% - Accent1 12 2 6 6" xfId="1240" xr:uid="{209FDC14-020A-4FEE-8138-A99FEB791718}"/>
    <cellStyle name="20% - Accent1 12 2 7" xfId="1586" xr:uid="{49E6BF9F-9586-453C-8344-AF32BAE17281}"/>
    <cellStyle name="20% - Accent1 12 2 8" xfId="1591" xr:uid="{E7F998B6-0E4C-4F07-85B5-64F5FB440212}"/>
    <cellStyle name="20% - Accent1 12 2 9" xfId="1534" xr:uid="{D6696BC3-A784-4057-B708-AC9B8DE8A3E8}"/>
    <cellStyle name="20% - Accent1 12 3" xfId="1598" xr:uid="{98BA8409-D1E7-43BB-88BF-D97301991984}"/>
    <cellStyle name="20% - Accent1 12 3 10" xfId="1599" xr:uid="{754EA66A-D2C7-4C61-B50F-2140BAB19E45}"/>
    <cellStyle name="20% - Accent1 12 3 2" xfId="1602" xr:uid="{56BF4A75-4C68-4179-851E-7F68D9E1C7D4}"/>
    <cellStyle name="20% - Accent1 12 3 2 2" xfId="1608" xr:uid="{869F89D4-286E-4B23-979C-66384198E6E9}"/>
    <cellStyle name="20% - Accent1 12 3 2 2 2" xfId="336" xr:uid="{30FC5E42-D321-4D30-B111-B030AD81B439}"/>
    <cellStyle name="20% - Accent1 12 3 2 2 3" xfId="354" xr:uid="{FC9B34D7-41E2-46CC-9AF9-DBDF76C7BD06}"/>
    <cellStyle name="20% - Accent1 12 3 2 2 4" xfId="31" xr:uid="{D1C57C41-E68E-4F5C-A94A-FCC5D7B1428A}"/>
    <cellStyle name="20% - Accent1 12 3 2 2 5" xfId="1610" xr:uid="{C5C21829-4977-4BA3-803C-9A0BBCC435EF}"/>
    <cellStyle name="20% - Accent1 12 3 2 2 6" xfId="36" xr:uid="{5AEF9DCC-7CEF-4BE8-9F94-7CA3084495CB}"/>
    <cellStyle name="20% - Accent1 12 3 2 3" xfId="1370" xr:uid="{24C2C51E-FE0D-4845-B69D-EDC86811199E}"/>
    <cellStyle name="20% - Accent1 12 3 2 4" xfId="1387" xr:uid="{F666978F-A9C3-4D3C-AE6F-8924C9A775BC}"/>
    <cellStyle name="20% - Accent1 12 3 2 5" xfId="1404" xr:uid="{1D12AD0A-C006-4AE0-98DD-1283306F6AB0}"/>
    <cellStyle name="20% - Accent1 12 3 2 6" xfId="115" xr:uid="{23A535D9-ECE2-40E5-8FAA-B5907ACF810A}"/>
    <cellStyle name="20% - Accent1 12 3 2 7" xfId="1421" xr:uid="{AC851640-71C5-4C2E-BAD4-EFA20F1190E1}"/>
    <cellStyle name="20% - Accent1 12 3 3" xfId="1613" xr:uid="{94B94ABD-8F20-4EB2-8E0B-62BBD21322F7}"/>
    <cellStyle name="20% - Accent1 12 3 3 2" xfId="1615" xr:uid="{6F58FE85-9F71-434B-8F09-B2F5B70886A2}"/>
    <cellStyle name="20% - Accent1 12 3 3 2 2" xfId="1617" xr:uid="{AC223450-3143-40B1-B022-AC0525E66028}"/>
    <cellStyle name="20% - Accent1 12 3 3 2 3" xfId="1619" xr:uid="{448BAFD0-07DF-4C17-AFF4-35C486C38778}"/>
    <cellStyle name="20% - Accent1 12 3 3 2 4" xfId="1621" xr:uid="{184FEFF0-19BD-4999-9D61-B1E34EBB962D}"/>
    <cellStyle name="20% - Accent1 12 3 3 2 5" xfId="1623" xr:uid="{6B2AB21C-A6DC-4697-8AD4-33E8485A3516}"/>
    <cellStyle name="20% - Accent1 12 3 3 2 6" xfId="1626" xr:uid="{D8C26A3A-C697-4E81-A800-2CB5EB845254}"/>
    <cellStyle name="20% - Accent1 12 3 3 3" xfId="1438" xr:uid="{2BBCC13F-DD8F-4F13-88B3-DC1955461E51}"/>
    <cellStyle name="20% - Accent1 12 3 3 4" xfId="1452" xr:uid="{F3B0E488-7557-44B3-98F9-920A3C1704AA}"/>
    <cellStyle name="20% - Accent1 12 3 3 5" xfId="1471" xr:uid="{560304BE-9EC2-4E15-853F-4711162035E0}"/>
    <cellStyle name="20% - Accent1 12 3 3 6" xfId="1250" xr:uid="{29D8B45E-AB44-4AEC-BC93-55CAFAEEE917}"/>
    <cellStyle name="20% - Accent1 12 3 3 7" xfId="1258" xr:uid="{358E8A70-73C3-4DB8-ACCE-45073A08FBAE}"/>
    <cellStyle name="20% - Accent1 12 3 4" xfId="884" xr:uid="{EEA72F09-7A00-4EAE-BBE7-4C3F2B0A3F5E}"/>
    <cellStyle name="20% - Accent1 12 3 4 2" xfId="163" xr:uid="{32911ABC-E277-401C-858E-11510FF85524}"/>
    <cellStyle name="20% - Accent1 12 3 4 2 2" xfId="1627" xr:uid="{D6A65BD5-E57B-4906-9B07-F1B413A9A9B4}"/>
    <cellStyle name="20% - Accent1 12 3 4 2 3" xfId="1630" xr:uid="{FA464C8E-73C3-4C69-AD6F-AD465F990E69}"/>
    <cellStyle name="20% - Accent1 12 3 4 2 4" xfId="1633" xr:uid="{FF8F4BA1-7086-4C3F-B6EE-F418155DDA88}"/>
    <cellStyle name="20% - Accent1 12 3 4 2 5" xfId="1637" xr:uid="{C398EB41-F4B7-4671-9927-D49D866B7637}"/>
    <cellStyle name="20% - Accent1 12 3 4 2 6" xfId="1642" xr:uid="{0D867485-D101-41CF-BC98-DE38AFAFB37F}"/>
    <cellStyle name="20% - Accent1 12 3 4 3" xfId="190" xr:uid="{7CDC9DE1-1D5B-4312-99A3-290F2BB272A8}"/>
    <cellStyle name="20% - Accent1 12 3 4 4" xfId="221" xr:uid="{33A22B2B-05FA-42F1-8960-612996E25003}"/>
    <cellStyle name="20% - Accent1 12 3 4 5" xfId="243" xr:uid="{9D5599B5-7920-4463-BBCB-9E1FAC5168E5}"/>
    <cellStyle name="20% - Accent1 12 3 4 6" xfId="268" xr:uid="{9DC2F20D-95A1-4FC3-AC47-215F2809AB66}"/>
    <cellStyle name="20% - Accent1 12 3 4 7" xfId="301" xr:uid="{9F2111DB-2630-48B4-871A-2BC69324690F}"/>
    <cellStyle name="20% - Accent1 12 3 5" xfId="894" xr:uid="{F6D65427-CCD6-4216-A1C9-30B228D628D9}"/>
    <cellStyle name="20% - Accent1 12 3 5 2" xfId="1297" xr:uid="{6E4850D3-D45E-430E-A3DA-1D26F3894F9C}"/>
    <cellStyle name="20% - Accent1 12 3 5 3" xfId="1302" xr:uid="{15962994-EFD4-4779-B6B5-6623132844BE}"/>
    <cellStyle name="20% - Accent1 12 3 5 4" xfId="1309" xr:uid="{34C70B35-A7D6-4C0C-BBBE-0C262AC01300}"/>
    <cellStyle name="20% - Accent1 12 3 5 5" xfId="1317" xr:uid="{7AB6D7F2-19EA-41BC-9B83-7136AAA6C4BF}"/>
    <cellStyle name="20% - Accent1 12 3 5 6" xfId="1644" xr:uid="{C7E93075-302A-4E17-9A11-E6260F07EE84}"/>
    <cellStyle name="20% - Accent1 12 3 6" xfId="901" xr:uid="{9A95E667-9D98-4D3F-9F57-21CEB6B59D2A}"/>
    <cellStyle name="20% - Accent1 12 3 7" xfId="911" xr:uid="{EF385D89-B336-4DB9-8780-11F1BA1EC1BF}"/>
    <cellStyle name="20% - Accent1 12 3 8" xfId="920" xr:uid="{CFF0DC46-5974-4809-953F-E25492516EEB}"/>
    <cellStyle name="20% - Accent1 12 3 9" xfId="930" xr:uid="{80B07247-C086-478B-8B93-EDDED8821B4F}"/>
    <cellStyle name="20% - Accent1 12 4" xfId="1650" xr:uid="{0AAEFB56-D4D7-454D-8365-8DDB5160EA92}"/>
    <cellStyle name="20% - Accent1 12 4 10" xfId="1345" xr:uid="{8E04073A-7160-4983-A1B4-B0089C9ADBE2}"/>
    <cellStyle name="20% - Accent1 12 4 2" xfId="1625" xr:uid="{F4917E33-0342-48D1-BD71-C52DBFA5C8DD}"/>
    <cellStyle name="20% - Accent1 12 4 2 2" xfId="1654" xr:uid="{1C76EC7B-03A9-4A77-BFAC-0D751F87A38E}"/>
    <cellStyle name="20% - Accent1 12 4 2 2 2" xfId="1655" xr:uid="{F8756F16-DCD5-48BC-B0B3-90312C25BC42}"/>
    <cellStyle name="20% - Accent1 12 4 2 2 3" xfId="1656" xr:uid="{36C2F68F-9FFA-49C7-B8EF-DE8A366BBF8F}"/>
    <cellStyle name="20% - Accent1 12 4 2 2 4" xfId="1657" xr:uid="{21675F96-6274-4CE8-BFFD-A90C7793DE3E}"/>
    <cellStyle name="20% - Accent1 12 4 2 2 5" xfId="1658" xr:uid="{DD509497-9082-4B4F-B2F0-EE178E47C1FE}"/>
    <cellStyle name="20% - Accent1 12 4 2 2 6" xfId="1659" xr:uid="{0F5CC936-3639-42CB-BEC8-9A5FA194EF13}"/>
    <cellStyle name="20% - Accent1 12 4 2 3" xfId="1660" xr:uid="{2B179E2F-4898-4295-9BDA-4B35F25C4CB4}"/>
    <cellStyle name="20% - Accent1 12 4 2 4" xfId="1663" xr:uid="{7F8D9CD0-0638-437A-9666-2C278231C85E}"/>
    <cellStyle name="20% - Accent1 12 4 2 5" xfId="1667" xr:uid="{798EC3B9-7942-4E6D-94DD-651D7AD23781}"/>
    <cellStyle name="20% - Accent1 12 4 2 6" xfId="1669" xr:uid="{92CD68E8-2728-4813-AE49-CE7A40A48543}"/>
    <cellStyle name="20% - Accent1 12 4 2 7" xfId="1671" xr:uid="{55B87800-1867-4C44-BDBC-02830D0F18F4}"/>
    <cellStyle name="20% - Accent1 12 4 3" xfId="1673" xr:uid="{402DA5AF-A5A0-4FF3-BB94-7D3ECCA4FE38}"/>
    <cellStyle name="20% - Accent1 12 4 3 2" xfId="346" xr:uid="{1DCA55AD-51DD-4D92-BE3D-5A2C6B9BD82F}"/>
    <cellStyle name="20% - Accent1 12 4 3 2 2" xfId="1675" xr:uid="{F5F2DC26-E7C3-4A49-949C-5E76D4B7582E}"/>
    <cellStyle name="20% - Accent1 12 4 3 2 3" xfId="1677" xr:uid="{5254D7B5-B111-4BA2-8435-35BC156E52B2}"/>
    <cellStyle name="20% - Accent1 12 4 3 2 4" xfId="1681" xr:uid="{9B4A8235-D6B3-489D-B7DB-3AC0FF2E0CB7}"/>
    <cellStyle name="20% - Accent1 12 4 3 2 5" xfId="1685" xr:uid="{ECB475F0-F1A2-470F-AA6E-642C793E3034}"/>
    <cellStyle name="20% - Accent1 12 4 3 2 6" xfId="1691" xr:uid="{C52BEA52-3BAD-42A4-B7C7-921CCE893939}"/>
    <cellStyle name="20% - Accent1 12 4 3 3" xfId="1696" xr:uid="{7331196C-589F-430C-A737-4C708C0C86F1}"/>
    <cellStyle name="20% - Accent1 12 4 3 4" xfId="1702" xr:uid="{AA8D2258-B221-451A-B6C5-543ECF1DB11A}"/>
    <cellStyle name="20% - Accent1 12 4 3 5" xfId="1710" xr:uid="{F96FD6BA-5D6C-4217-BF7C-49BD3C3B090D}"/>
    <cellStyle name="20% - Accent1 12 4 3 6" xfId="1713" xr:uid="{B888D421-B70A-4A9D-921E-FFBC135F5FE3}"/>
    <cellStyle name="20% - Accent1 12 4 3 7" xfId="1715" xr:uid="{901F08DE-96A5-4531-96C3-52308ED25480}"/>
    <cellStyle name="20% - Accent1 12 4 4" xfId="940" xr:uid="{000CE607-BA9E-4630-A362-36067639EC13}"/>
    <cellStyle name="20% - Accent1 12 4 4 2" xfId="371" xr:uid="{D9532340-E89D-4001-87A2-440501B30216}"/>
    <cellStyle name="20% - Accent1 12 4 4 2 2" xfId="415" xr:uid="{4AE050E9-F27B-4745-BDA9-212CCBE2895F}"/>
    <cellStyle name="20% - Accent1 12 4 4 2 3" xfId="775" xr:uid="{8B8E2FF0-9E94-485E-BD5C-21E09BC8F395}"/>
    <cellStyle name="20% - Accent1 12 4 4 2 4" xfId="433" xr:uid="{7589C448-EB4F-467D-8620-8BDD70BB7AF9}"/>
    <cellStyle name="20% - Accent1 12 4 4 2 5" xfId="541" xr:uid="{B51EC80F-568B-4318-8DD8-6B4F632E2568}"/>
    <cellStyle name="20% - Accent1 12 4 4 2 6" xfId="663" xr:uid="{E0669E4D-B2AA-43C1-944E-F733E5A4A466}"/>
    <cellStyle name="20% - Accent1 12 4 4 3" xfId="866" xr:uid="{400080CF-C08F-4531-9327-C41F2FCF2AB4}"/>
    <cellStyle name="20% - Accent1 12 4 4 4" xfId="951" xr:uid="{DEDDF2D8-45B4-4D98-AE73-C2412B284E62}"/>
    <cellStyle name="20% - Accent1 12 4 4 5" xfId="969" xr:uid="{6E55CA9A-AA7A-4DEA-AD2E-C6572DB3309F}"/>
    <cellStyle name="20% - Accent1 12 4 4 6" xfId="978" xr:uid="{D5B34C36-B2AB-4618-98AC-A872519A12FB}"/>
    <cellStyle name="20% - Accent1 12 4 4 7" xfId="398" xr:uid="{B22FB42B-7276-435E-9EDA-778522D54FD9}"/>
    <cellStyle name="20% - Accent1 12 4 5" xfId="174" xr:uid="{E05B7984-C89A-4E7D-B280-20A0013B62DF}"/>
    <cellStyle name="20% - Accent1 12 4 5 2" xfId="1597" xr:uid="{29CAABB6-A527-4D27-A4F4-35D3956C8620}"/>
    <cellStyle name="20% - Accent1 12 4 5 3" xfId="1649" xr:uid="{2F1E004D-AE47-4E9F-B7B3-36CF2A93C272}"/>
    <cellStyle name="20% - Accent1 12 4 5 4" xfId="1725" xr:uid="{4C248FEB-AAE2-4DAE-BD3B-BA8C321F2092}"/>
    <cellStyle name="20% - Accent1 12 4 5 5" xfId="1736" xr:uid="{0EFA367A-519B-45E4-8D91-9C990E2DB38A}"/>
    <cellStyle name="20% - Accent1 12 4 5 6" xfId="1742" xr:uid="{5D4FEA5B-4994-42CB-A88D-6806AF3BC45A}"/>
    <cellStyle name="20% - Accent1 12 4 6" xfId="209" xr:uid="{4077CB8B-EE9B-4FE4-A14F-BBD91C4B2060}"/>
    <cellStyle name="20% - Accent1 12 4 7" xfId="97" xr:uid="{965132E9-56FD-4BF5-986B-FE7CD7727AD6}"/>
    <cellStyle name="20% - Accent1 12 4 8" xfId="52" xr:uid="{03BF01A8-A5DE-4A00-A7DD-E98FE07B91F4}"/>
    <cellStyle name="20% - Accent1 12 4 9" xfId="286" xr:uid="{3ECEF9BC-52C1-4C7C-AA5E-A0B6EB041BC2}"/>
    <cellStyle name="20% - Accent1 12 5" xfId="1716" xr:uid="{449FCFF4-A6FF-4E8B-B732-328FC327EC1F}"/>
    <cellStyle name="20% - Accent1 12 5 2" xfId="1747" xr:uid="{F4956CA6-483D-4FF8-B34D-69DEA88D022C}"/>
    <cellStyle name="20% - Accent1 12 5 2 2" xfId="66" xr:uid="{43A1F4F3-DDB4-4E5A-AAEA-43065A5AF40A}"/>
    <cellStyle name="20% - Accent1 12 5 2 3" xfId="260" xr:uid="{51CF2B0E-1A20-43E6-AA8D-64DC5153F42F}"/>
    <cellStyle name="20% - Accent1 12 5 2 4" xfId="275" xr:uid="{852AF458-EE87-4573-AF0B-F4CD966A899F}"/>
    <cellStyle name="20% - Accent1 12 5 2 5" xfId="307" xr:uid="{A12DA072-95A6-45F5-909E-A10CEECEAAB0}"/>
    <cellStyle name="20% - Accent1 12 5 2 6" xfId="1748" xr:uid="{00304538-383D-411A-8FD2-8E22A8DE908F}"/>
    <cellStyle name="20% - Accent1 12 5 3" xfId="1753" xr:uid="{20547184-D692-4047-BA5D-9EAC3A0C62FB}"/>
    <cellStyle name="20% - Accent1 12 5 4" xfId="785" xr:uid="{6F810BCD-FDAF-40C3-BC39-0B984704CC99}"/>
    <cellStyle name="20% - Accent1 12 5 5" xfId="794" xr:uid="{C9710952-DE9F-4142-8812-A87978779472}"/>
    <cellStyle name="20% - Accent1 12 5 6" xfId="801" xr:uid="{5D24A3A1-FD91-47F3-8105-1A64B89C25C1}"/>
    <cellStyle name="20% - Accent1 12 5 7" xfId="806" xr:uid="{7738F218-BF1C-472F-BFD8-7663B5A53830}"/>
    <cellStyle name="20% - Accent1 12 6" xfId="1728" xr:uid="{87CAA6D0-DE65-442E-B180-3177BBA105F5}"/>
    <cellStyle name="20% - Accent1 12 6 2" xfId="1758" xr:uid="{C226C78C-3F7F-4746-BEB0-C6DC82EA4616}"/>
    <cellStyle name="20% - Accent1 12 6 2 2" xfId="1593" xr:uid="{C7732C39-3FAC-4AA7-A518-8C406047E00A}"/>
    <cellStyle name="20% - Accent1 12 6 2 3" xfId="1536" xr:uid="{61A98C8C-0967-41FD-99D4-B4F0A9FADEBB}"/>
    <cellStyle name="20% - Accent1 12 6 2 4" xfId="1552" xr:uid="{024B5C96-DB80-4736-847F-DE09A6C61CD0}"/>
    <cellStyle name="20% - Accent1 12 6 2 5" xfId="1566" xr:uid="{33795704-9B93-4CCE-A134-0B28C1F33DDE}"/>
    <cellStyle name="20% - Accent1 12 6 2 6" xfId="377" xr:uid="{B9A235DA-FDD0-408C-8B74-B24E8FC7997B}"/>
    <cellStyle name="20% - Accent1 12 6 3" xfId="1764" xr:uid="{A8ED0E63-BB99-452C-9CC5-5925E34CB1DC}"/>
    <cellStyle name="20% - Accent1 12 6 4" xfId="991" xr:uid="{B1A3CD4D-9977-4434-835C-8CAE798369BA}"/>
    <cellStyle name="20% - Accent1 12 6 5" xfId="1015" xr:uid="{AAF85D48-81BC-475D-8C35-491F288FC279}"/>
    <cellStyle name="20% - Accent1 12 6 6" xfId="1021" xr:uid="{290E29FB-B7F7-4B7C-84AC-BF27A4D86504}"/>
    <cellStyle name="20% - Accent1 12 6 7" xfId="1028" xr:uid="{ACA26B77-610F-452A-B6E4-CDE7AC512808}"/>
    <cellStyle name="20% - Accent1 12 7" xfId="1738" xr:uid="{3E1F32CD-082B-4226-9079-F01D50FE3DA0}"/>
    <cellStyle name="20% - Accent1 12 7 2" xfId="1765" xr:uid="{9A42FFAE-6BF3-4286-84E0-74201F5DBF56}"/>
    <cellStyle name="20% - Accent1 12 7 2 2" xfId="1769" xr:uid="{106D1A5F-5CBC-472C-AAFE-288F3E1B2BF4}"/>
    <cellStyle name="20% - Accent1 12 7 2 3" xfId="1773" xr:uid="{2C548454-1E69-4C98-A653-7A689FEA8A85}"/>
    <cellStyle name="20% - Accent1 12 7 2 4" xfId="1778" xr:uid="{651F8AE9-D5DF-45EB-94EF-6927B56E1583}"/>
    <cellStyle name="20% - Accent1 12 7 2 5" xfId="1783" xr:uid="{9361E218-33A4-4ED1-96DD-AEC4CE3C5169}"/>
    <cellStyle name="20% - Accent1 12 7 2 6" xfId="1784" xr:uid="{3974693A-EBEF-4632-8700-DE97AA7ABE7E}"/>
    <cellStyle name="20% - Accent1 12 7 3" xfId="360" xr:uid="{1E36552B-5D85-42FB-BCDF-4FAC84F1CC92}"/>
    <cellStyle name="20% - Accent1 12 7 4" xfId="1040" xr:uid="{B8A39BEA-3B0B-4C03-B06B-007C6EFDAE37}"/>
    <cellStyle name="20% - Accent1 12 7 5" xfId="1046" xr:uid="{E1DC796E-847E-436A-8683-ACC711719D12}"/>
    <cellStyle name="20% - Accent1 12 7 6" xfId="1051" xr:uid="{B4FBC74D-ABE1-416B-B7FD-829D54F47A61}"/>
    <cellStyle name="20% - Accent1 12 7 7" xfId="1057" xr:uid="{686572D5-E385-46D2-89CF-50AC13358C51}"/>
    <cellStyle name="20% - Accent1 12 8" xfId="1786" xr:uid="{C1A51065-F3AB-4045-BCD6-43694B4D1EAE}"/>
    <cellStyle name="20% - Accent1 12 8 2" xfId="1791" xr:uid="{2D6C6B31-BFB5-458C-8287-D3B7752459AA}"/>
    <cellStyle name="20% - Accent1 12 8 3" xfId="1797" xr:uid="{021449F3-D1DA-4AFB-B19B-5826FC34D974}"/>
    <cellStyle name="20% - Accent1 12 8 4" xfId="1803" xr:uid="{8C7C3FC9-11D3-4718-A7C4-D3362657B58D}"/>
    <cellStyle name="20% - Accent1 12 8 5" xfId="1812" xr:uid="{317BA18F-6890-48BB-95B6-4F41052931B1}"/>
    <cellStyle name="20% - Accent1 12 8 6" xfId="1815" xr:uid="{57DCF542-F6C8-4DB7-B9A4-10925DAC5347}"/>
    <cellStyle name="20% - Accent1 12 9" xfId="1818" xr:uid="{8B3021E5-35A7-44EE-849D-19CBFF81A83C}"/>
    <cellStyle name="20% - Accent1 13" xfId="1342" xr:uid="{B3858438-80A3-4278-9A90-4ED1A238B2AD}"/>
    <cellStyle name="20% - Accent1 13 10" xfId="1403" xr:uid="{670EFCEA-6238-4253-A822-263EBF60CE2F}"/>
    <cellStyle name="20% - Accent1 13 11" xfId="112" xr:uid="{1E5856A4-A2C5-4243-8C8E-CFEDEA59FA5A}"/>
    <cellStyle name="20% - Accent1 13 12" xfId="1418" xr:uid="{AD81E3BD-8944-4EFF-AFD0-47CDB42B2ABC}"/>
    <cellStyle name="20% - Accent1 13 13" xfId="1426" xr:uid="{0C6E8FB3-D93A-4FF8-8D56-41424E201EAB}"/>
    <cellStyle name="20% - Accent1 13 14" xfId="1819" xr:uid="{40C9FAB6-7A1D-4446-A5E4-EFD77C5B7908}"/>
    <cellStyle name="20% - Accent1 13 2" xfId="1823" xr:uid="{9E700942-1B64-4F9A-B420-A9E0BAF5DFFC}"/>
    <cellStyle name="20% - Accent1 13 2 10" xfId="1824" xr:uid="{6DEE4847-AE07-40E8-B2D5-73E9391DAC5D}"/>
    <cellStyle name="20% - Accent1 13 2 2" xfId="132" xr:uid="{A3B8828B-75F0-4608-A72B-667FC9299AD4}"/>
    <cellStyle name="20% - Accent1 13 2 2 2" xfId="1829" xr:uid="{6FC6049F-DD9D-4126-A9FF-3DBB0ED3B92E}"/>
    <cellStyle name="20% - Accent1 13 2 2 2 2" xfId="71" xr:uid="{1D0DBFBF-F9CB-4C06-A820-23DBEE4D1B4B}"/>
    <cellStyle name="20% - Accent1 13 2 2 2 3" xfId="1789" xr:uid="{AEE3D562-70E4-41D3-8BE1-603653D5F3E6}"/>
    <cellStyle name="20% - Accent1 13 2 2 2 4" xfId="1794" xr:uid="{336A905F-52C5-4D68-83CF-8C8F7F2A1A94}"/>
    <cellStyle name="20% - Accent1 13 2 2 2 5" xfId="1801" xr:uid="{6E231CF4-117E-4ED6-910B-9849732AC634}"/>
    <cellStyle name="20% - Accent1 13 2 2 2 6" xfId="1809" xr:uid="{5166F1E1-91AD-400C-9422-83B71F5F6C1A}"/>
    <cellStyle name="20% - Accent1 13 2 2 3" xfId="1831" xr:uid="{3323C0BB-8588-45D9-B469-EBF66C790C55}"/>
    <cellStyle name="20% - Accent1 13 2 2 4" xfId="1833" xr:uid="{B1D67F2E-EBF6-46AC-AE35-0E7BFDBA568E}"/>
    <cellStyle name="20% - Accent1 13 2 2 5" xfId="1835" xr:uid="{E578B6D8-704A-4FA9-812F-80AF4529EC6A}"/>
    <cellStyle name="20% - Accent1 13 2 2 6" xfId="27" xr:uid="{91EDC429-CEC5-4475-9775-42DBBD8BF97E}"/>
    <cellStyle name="20% - Accent1 13 2 2 7" xfId="1836" xr:uid="{77EF1400-656C-44DA-8481-F5379A32638D}"/>
    <cellStyle name="20% - Accent1 13 2 3" xfId="1838" xr:uid="{15D8C9BD-A442-4F42-9103-20F1B54FD093}"/>
    <cellStyle name="20% - Accent1 13 2 3 2" xfId="1839" xr:uid="{154FE109-1F99-4221-81F5-B4B2C0981921}"/>
    <cellStyle name="20% - Accent1 13 2 3 2 2" xfId="1840" xr:uid="{DCEED347-79FD-4A40-98C2-A9419D4880FF}"/>
    <cellStyle name="20% - Accent1 13 2 3 2 3" xfId="1843" xr:uid="{0D2BF571-5064-4ADE-AAB7-B92B7576B53A}"/>
    <cellStyle name="20% - Accent1 13 2 3 2 4" xfId="1845" xr:uid="{3D84803D-781C-46F0-901A-15438441ED11}"/>
    <cellStyle name="20% - Accent1 13 2 3 2 5" xfId="1847" xr:uid="{94673482-8A4E-47A1-9499-60809BF4310F}"/>
    <cellStyle name="20% - Accent1 13 2 3 2 6" xfId="1852" xr:uid="{23FC72B0-82CB-4E3D-8662-D962B02841CF}"/>
    <cellStyle name="20% - Accent1 13 2 3 3" xfId="417" xr:uid="{92E606FF-5F58-4CAC-B917-CB6EDEC9F814}"/>
    <cellStyle name="20% - Accent1 13 2 3 4" xfId="1853" xr:uid="{9ADE1CB8-0D33-4C30-9988-01352644B958}"/>
    <cellStyle name="20% - Accent1 13 2 3 5" xfId="1855" xr:uid="{D216157D-A191-4F76-89E5-BEE080C147B8}"/>
    <cellStyle name="20% - Accent1 13 2 3 6" xfId="1856" xr:uid="{9F930E02-BF8E-4767-BC43-4D14A9BC70CE}"/>
    <cellStyle name="20% - Accent1 13 2 3 7" xfId="1857" xr:uid="{83CAC8F2-A609-4258-9326-850ECDDEC3F7}"/>
    <cellStyle name="20% - Accent1 13 2 4" xfId="1863" xr:uid="{2A6212BD-7C11-42B6-B13A-1A15274EC9B9}"/>
    <cellStyle name="20% - Accent1 13 2 4 2" xfId="1872" xr:uid="{ACEF0EE5-C050-4EA6-A076-223C6B90F1B9}"/>
    <cellStyle name="20% - Accent1 13 2 4 2 2" xfId="111" xr:uid="{BBFC58F1-C13F-4902-A0BF-00E168ED5A2D}"/>
    <cellStyle name="20% - Accent1 13 2 4 2 3" xfId="62" xr:uid="{4E273056-4782-4642-9245-9EC2ACA2F90A}"/>
    <cellStyle name="20% - Accent1 13 2 4 2 4" xfId="1874" xr:uid="{26E39F21-A454-43D7-88FC-B9134C9656F1}"/>
    <cellStyle name="20% - Accent1 13 2 4 2 5" xfId="1877" xr:uid="{B654802C-6F81-444A-BECA-006B2E0FEECC}"/>
    <cellStyle name="20% - Accent1 13 2 4 2 6" xfId="1880" xr:uid="{423A7A02-91F5-4BA9-8758-91732FEE5720}"/>
    <cellStyle name="20% - Accent1 13 2 4 3" xfId="1886" xr:uid="{C47B96DB-A4CF-4859-B9CE-F2CBBE2E50A4}"/>
    <cellStyle name="20% - Accent1 13 2 4 4" xfId="1892" xr:uid="{F8ABFBA4-B5D7-4FF8-91ED-EF956E206AC3}"/>
    <cellStyle name="20% - Accent1 13 2 4 5" xfId="1900" xr:uid="{5DC6EA64-350A-4DF3-8818-A40010C39941}"/>
    <cellStyle name="20% - Accent1 13 2 4 6" xfId="1906" xr:uid="{8D9311BD-0944-41AB-974C-3C639C8E606A}"/>
    <cellStyle name="20% - Accent1 13 2 4 7" xfId="1910" xr:uid="{8D987C28-289B-430B-BC01-ACEABE91EA20}"/>
    <cellStyle name="20% - Accent1 13 2 5" xfId="1916" xr:uid="{FDFA504B-C927-43B3-9DA1-4ADA8664435F}"/>
    <cellStyle name="20% - Accent1 13 2 5 2" xfId="1918" xr:uid="{C01D1901-3053-48F1-A326-55FACA478370}"/>
    <cellStyle name="20% - Accent1 13 2 5 3" xfId="1920" xr:uid="{76ACD7EB-8F6B-4BE9-A1B4-AD8AA24DA853}"/>
    <cellStyle name="20% - Accent1 13 2 5 4" xfId="1922" xr:uid="{F46F1FE0-248F-4E24-825B-B61C32137A03}"/>
    <cellStyle name="20% - Accent1 13 2 5 5" xfId="1924" xr:uid="{6A47D8C8-041A-48A6-A915-344FA5B557C9}"/>
    <cellStyle name="20% - Accent1 13 2 5 6" xfId="1926" xr:uid="{F8DD942B-5BFB-4577-A162-C0E14615ADE6}"/>
    <cellStyle name="20% - Accent1 13 2 6" xfId="1929" xr:uid="{8086C0E1-D461-4EBE-AD50-4C339658311B}"/>
    <cellStyle name="20% - Accent1 13 2 7" xfId="1933" xr:uid="{3994DFFA-490B-4D47-8AE4-E3A1E556ECED}"/>
    <cellStyle name="20% - Accent1 13 2 8" xfId="1768" xr:uid="{2CEA10D3-07DC-4E09-B7A1-F39C88284EFC}"/>
    <cellStyle name="20% - Accent1 13 2 9" xfId="1772" xr:uid="{E373F862-D5DF-4ACD-8150-307C36474F32}"/>
    <cellStyle name="20% - Accent1 13 3" xfId="1936" xr:uid="{3377CA7C-B0F2-4759-8AE6-921546CD9F76}"/>
    <cellStyle name="20% - Accent1 13 3 10" xfId="820" xr:uid="{28124081-9217-47A4-AA9F-F4772DE4898D}"/>
    <cellStyle name="20% - Accent1 13 3 2" xfId="1938" xr:uid="{62795E5E-7935-4646-9277-2D1C76AFEB40}"/>
    <cellStyle name="20% - Accent1 13 3 2 2" xfId="323" xr:uid="{A1971CD2-B850-4DCC-B664-7F29AE928579}"/>
    <cellStyle name="20% - Accent1 13 3 2 2 2" xfId="1941" xr:uid="{6D00F8F7-B64B-4A9D-AC89-74BDE391D5E5}"/>
    <cellStyle name="20% - Accent1 13 3 2 2 3" xfId="1946" xr:uid="{601E81FE-6524-4269-87E5-69839769CB52}"/>
    <cellStyle name="20% - Accent1 13 3 2 2 4" xfId="1951" xr:uid="{97D3E08B-657F-4312-868E-25E224B7858D}"/>
    <cellStyle name="20% - Accent1 13 3 2 2 5" xfId="1954" xr:uid="{F834DA50-8FD2-4DDB-A2EA-4DC0F87FBEF9}"/>
    <cellStyle name="20% - Accent1 13 3 2 2 6" xfId="1958" xr:uid="{81895BCF-AA31-41D8-B8E6-687445897A8E}"/>
    <cellStyle name="20% - Accent1 13 3 2 3" xfId="337" xr:uid="{BE4672DE-A7AF-464C-B6AF-AA783D3842B3}"/>
    <cellStyle name="20% - Accent1 13 3 2 4" xfId="355" xr:uid="{7E334D29-AB31-4A8D-AB90-C352024DA27B}"/>
    <cellStyle name="20% - Accent1 13 3 2 5" xfId="1959" xr:uid="{789E3E65-BC3C-468F-B1C2-415827AF9EB9}"/>
    <cellStyle name="20% - Accent1 13 3 2 6" xfId="1966" xr:uid="{4067BE02-9AC8-4A2A-A5E6-C12ADFA0F9AD}"/>
    <cellStyle name="20% - Accent1 13 3 2 7" xfId="1971" xr:uid="{C38819D5-710B-4A3F-B306-CC1DD881306D}"/>
    <cellStyle name="20% - Accent1 13 3 3" xfId="1973" xr:uid="{114C8977-CDDE-4F00-B56A-2B81C88383F2}"/>
    <cellStyle name="20% - Accent1 13 3 3 2" xfId="1974" xr:uid="{9B666356-3B01-4DEE-8623-114E40AE9C76}"/>
    <cellStyle name="20% - Accent1 13 3 3 2 2" xfId="1975" xr:uid="{CBF2FD7D-1B7F-41B9-BA5F-97C2D17BE7DF}"/>
    <cellStyle name="20% - Accent1 13 3 3 2 3" xfId="1976" xr:uid="{7DAA1E4D-406F-4C18-BE5A-50E2BD5032E1}"/>
    <cellStyle name="20% - Accent1 13 3 3 2 4" xfId="1977" xr:uid="{EC1C93DD-B135-40B1-A675-16255EA9453C}"/>
    <cellStyle name="20% - Accent1 13 3 3 2 5" xfId="1978" xr:uid="{2164476C-C32F-4F21-9F19-6B80307D2EF8}"/>
    <cellStyle name="20% - Accent1 13 3 3 2 6" xfId="1983" xr:uid="{5C14453E-D422-4E2E-A632-BE5C670AEDA2}"/>
    <cellStyle name="20% - Accent1 13 3 3 3" xfId="1984" xr:uid="{1CA98C83-D45C-48B7-A32C-3A1724F874E7}"/>
    <cellStyle name="20% - Accent1 13 3 3 4" xfId="1986" xr:uid="{D8177AE3-AA47-4E81-BB7A-AA8306559B57}"/>
    <cellStyle name="20% - Accent1 13 3 3 5" xfId="877" xr:uid="{B59AC9AA-B020-426D-A49D-8824F994C005}"/>
    <cellStyle name="20% - Accent1 13 3 3 6" xfId="140" xr:uid="{53EA0798-E58D-4D00-B7B9-EDAD1EC2137F}"/>
    <cellStyle name="20% - Accent1 13 3 3 7" xfId="1989" xr:uid="{6CDEC7FC-5FE1-4652-ABA8-00819BBE0A20}"/>
    <cellStyle name="20% - Accent1 13 3 4" xfId="1993" xr:uid="{FA31B781-CA6F-402B-A54A-FAD34E187AD4}"/>
    <cellStyle name="20% - Accent1 13 3 4 2" xfId="1997" xr:uid="{AC34BD51-FD83-48F7-956A-799E4DC7F1C8}"/>
    <cellStyle name="20% - Accent1 13 3 4 2 2" xfId="1999" xr:uid="{4105BAD4-4538-44AC-937B-C63847BC23BA}"/>
    <cellStyle name="20% - Accent1 13 3 4 2 3" xfId="2001" xr:uid="{69087C80-9CB5-45F1-969A-479188DB25BB}"/>
    <cellStyle name="20% - Accent1 13 3 4 2 4" xfId="2004" xr:uid="{DC68E533-7167-45F7-88B4-A18D7BD671D0}"/>
    <cellStyle name="20% - Accent1 13 3 4 2 5" xfId="2007" xr:uid="{9F804181-988F-44E6-BD4A-3C48FDB9A91C}"/>
    <cellStyle name="20% - Accent1 13 3 4 2 6" xfId="2011" xr:uid="{7419EA6E-379B-4C0B-8F76-E3F5D6A2EB85}"/>
    <cellStyle name="20% - Accent1 13 3 4 3" xfId="2015" xr:uid="{C828B79E-FA69-437D-8A8B-888B75F1ECDB}"/>
    <cellStyle name="20% - Accent1 13 3 4 4" xfId="2021" xr:uid="{A5EECD9D-8967-4A5B-BF82-2E87BA947D0E}"/>
    <cellStyle name="20% - Accent1 13 3 4 5" xfId="2027" xr:uid="{4E1F698A-372A-44FD-A37F-C887C9BED1A5}"/>
    <cellStyle name="20% - Accent1 13 3 4 6" xfId="2030" xr:uid="{4F08DA9E-FC94-4434-9DA6-6416C5FBFB9B}"/>
    <cellStyle name="20% - Accent1 13 3 4 7" xfId="2033" xr:uid="{3B5EAF2E-536D-415B-BDFA-8DDA05A458F2}"/>
    <cellStyle name="20% - Accent1 13 3 5" xfId="2038" xr:uid="{45C7B5E2-A7D5-4B70-A158-3FB8B55C3C76}"/>
    <cellStyle name="20% - Accent1 13 3 5 2" xfId="2041" xr:uid="{F8AA2A8E-A564-4276-9A04-3A43DD81DEBB}"/>
    <cellStyle name="20% - Accent1 13 3 5 3" xfId="2043" xr:uid="{F9C1DD15-811C-4E42-9063-C291BB89CF11}"/>
    <cellStyle name="20% - Accent1 13 3 5 4" xfId="2047" xr:uid="{653C2097-AAEB-4D9A-8EDA-C1ED54CB3ACA}"/>
    <cellStyle name="20% - Accent1 13 3 5 5" xfId="2053" xr:uid="{3F4FEB95-5E8E-4AB0-B492-804B1DF78E77}"/>
    <cellStyle name="20% - Accent1 13 3 5 6" xfId="2058" xr:uid="{DD2BBCB0-20AF-4217-9735-76FE66D85935}"/>
    <cellStyle name="20% - Accent1 13 3 6" xfId="2064" xr:uid="{141FB119-27F1-4EB4-8703-799CF98E143B}"/>
    <cellStyle name="20% - Accent1 13 3 7" xfId="2069" xr:uid="{688224AD-D71A-45A6-80B6-17D0609B3B31}"/>
    <cellStyle name="20% - Accent1 13 3 8" xfId="2074" xr:uid="{074735C4-00B0-4210-A1DF-9F22E990496F}"/>
    <cellStyle name="20% - Accent1 13 3 9" xfId="2079" xr:uid="{F5F0FF6B-1447-43E9-BC83-1C4F1AB7AE25}"/>
    <cellStyle name="20% - Accent1 13 4" xfId="2083" xr:uid="{39075784-1B6D-420E-872D-6D912A1C340F}"/>
    <cellStyle name="20% - Accent1 13 4 10" xfId="2089" xr:uid="{2F924561-4EB8-48EC-9470-D7AB36271679}"/>
    <cellStyle name="20% - Accent1 13 4 2" xfId="2090" xr:uid="{7392E8B5-4E55-4A20-B8B4-2CF8E7BAA3DF}"/>
    <cellStyle name="20% - Accent1 13 4 2 2" xfId="2095" xr:uid="{7F4102F3-640F-4ED2-9112-F7CB3A2FA4E0}"/>
    <cellStyle name="20% - Accent1 13 4 2 2 2" xfId="2100" xr:uid="{B7E6A6E4-295B-4D3F-871E-47115230B056}"/>
    <cellStyle name="20% - Accent1 13 4 2 2 3" xfId="2105" xr:uid="{BB7DEFFD-9EB9-43E3-A53B-8FD644BC1D22}"/>
    <cellStyle name="20% - Accent1 13 4 2 2 4" xfId="2110" xr:uid="{E5A9FC75-7E97-4E0D-AE5B-85A43F3A1F41}"/>
    <cellStyle name="20% - Accent1 13 4 2 2 5" xfId="2115" xr:uid="{81C62050-9AF7-41B6-9D5A-C5271E3C9F60}"/>
    <cellStyle name="20% - Accent1 13 4 2 2 6" xfId="2118" xr:uid="{FE3840E7-AD5F-476D-9D29-19C03178B9F3}"/>
    <cellStyle name="20% - Accent1 13 4 2 3" xfId="2120" xr:uid="{80206172-E743-47C5-9E5A-0433348EB7F6}"/>
    <cellStyle name="20% - Accent1 13 4 2 4" xfId="2124" xr:uid="{DDAA7D52-8735-4F75-9BBF-B55A507AB3FB}"/>
    <cellStyle name="20% - Accent1 13 4 2 5" xfId="2128" xr:uid="{2C52F6E9-8C45-4965-B263-558038DA42E4}"/>
    <cellStyle name="20% - Accent1 13 4 2 6" xfId="2132" xr:uid="{4D808A02-A09F-4601-A3D4-BE10A4788A3D}"/>
    <cellStyle name="20% - Accent1 13 4 2 7" xfId="2135" xr:uid="{CE544757-FC21-4500-9936-31CD125A54FC}"/>
    <cellStyle name="20% - Accent1 13 4 3" xfId="2137" xr:uid="{A9134B79-A74C-40C3-8AF9-11B6E2C68D82}"/>
    <cellStyle name="20% - Accent1 13 4 3 2" xfId="2139" xr:uid="{AE11BA9D-0551-4C43-9D71-68EBC5009273}"/>
    <cellStyle name="20% - Accent1 13 4 3 2 2" xfId="2143" xr:uid="{194982C2-535C-4997-882C-EF453F6C4737}"/>
    <cellStyle name="20% - Accent1 13 4 3 2 3" xfId="2147" xr:uid="{E35F5AA5-FB23-47BE-8BE6-54ED41B415DA}"/>
    <cellStyle name="20% - Accent1 13 4 3 2 4" xfId="2153" xr:uid="{31E06EFF-4EE8-4E11-A953-655904622380}"/>
    <cellStyle name="20% - Accent1 13 4 3 2 5" xfId="2158" xr:uid="{AC2B7483-9D07-44EE-8EEA-A5AD523AF07C}"/>
    <cellStyle name="20% - Accent1 13 4 3 2 6" xfId="2162" xr:uid="{6CC17CFA-E076-47A2-B228-98403F9855FE}"/>
    <cellStyle name="20% - Accent1 13 4 3 3" xfId="2164" xr:uid="{CBFA4367-CA4F-40A0-A546-546F070D7A6B}"/>
    <cellStyle name="20% - Accent1 13 4 3 4" xfId="2167" xr:uid="{2A24E3D0-5F32-4B2C-9A55-3D3A101DF098}"/>
    <cellStyle name="20% - Accent1 13 4 3 5" xfId="2170" xr:uid="{A0542031-D3ED-4F98-BAAB-6E3DD643BE1D}"/>
    <cellStyle name="20% - Accent1 13 4 3 6" xfId="2173" xr:uid="{7679D921-3415-4593-927D-3EDEB55B40AD}"/>
    <cellStyle name="20% - Accent1 13 4 3 7" xfId="2177" xr:uid="{76F370BA-5122-4F0B-9D89-B918C5DAF821}"/>
    <cellStyle name="20% - Accent1 13 4 4" xfId="2180" xr:uid="{C89E8AC3-9D5B-4F16-AC69-DB16EBAFAFED}"/>
    <cellStyle name="20% - Accent1 13 4 4 2" xfId="2185" xr:uid="{B3117608-4477-48EC-B8FD-E67E031875A4}"/>
    <cellStyle name="20% - Accent1 13 4 4 2 2" xfId="2082" xr:uid="{40946D9C-C350-45A9-B941-E683BC18108B}"/>
    <cellStyle name="20% - Accent1 13 4 4 2 3" xfId="2193" xr:uid="{05151973-2D60-4039-8F3D-FE4EF30314A7}"/>
    <cellStyle name="20% - Accent1 13 4 4 2 4" xfId="2198" xr:uid="{50FFC9AA-7CE5-4F51-8DE6-96B849152465}"/>
    <cellStyle name="20% - Accent1 13 4 4 2 5" xfId="2206" xr:uid="{A30C686B-9070-44DF-83A5-CC091DD267C5}"/>
    <cellStyle name="20% - Accent1 13 4 4 2 6" xfId="2210" xr:uid="{46EBF64B-B2A3-4C4A-AE31-4218C149E054}"/>
    <cellStyle name="20% - Accent1 13 4 4 3" xfId="2215" xr:uid="{C9ACBFA4-B857-4448-A8CC-4D38B59C4714}"/>
    <cellStyle name="20% - Accent1 13 4 4 4" xfId="2219" xr:uid="{B67F7F9D-3111-4904-BB12-80FBD37A90B8}"/>
    <cellStyle name="20% - Accent1 13 4 4 5" xfId="2223" xr:uid="{18B3D857-3D75-4002-947C-E610A0E28FE8}"/>
    <cellStyle name="20% - Accent1 13 4 4 6" xfId="2226" xr:uid="{56BC0369-3F73-4BD4-AA05-2A0F87DCC6BE}"/>
    <cellStyle name="20% - Accent1 13 4 4 7" xfId="2227" xr:uid="{12B868DC-C967-41B6-905F-222724DE8573}"/>
    <cellStyle name="20% - Accent1 13 4 5" xfId="2231" xr:uid="{3F99998B-FA49-4219-B1D5-78C57459E1F4}"/>
    <cellStyle name="20% - Accent1 13 4 5 2" xfId="2234" xr:uid="{A7A6880F-7D1E-4719-8C14-5B3243B92A5E}"/>
    <cellStyle name="20% - Accent1 13 4 5 3" xfId="2238" xr:uid="{AE791523-8083-4CA0-8920-527EFA36D8BC}"/>
    <cellStyle name="20% - Accent1 13 4 5 4" xfId="2241" xr:uid="{2D21C30F-2031-4E03-93CF-BC931816B5D4}"/>
    <cellStyle name="20% - Accent1 13 4 5 5" xfId="2244" xr:uid="{9C4EA5EC-928F-47C4-8F42-F72B3F83A01F}"/>
    <cellStyle name="20% - Accent1 13 4 5 6" xfId="2246" xr:uid="{D962205D-DB85-47AA-BE2E-AB97F4E186D5}"/>
    <cellStyle name="20% - Accent1 13 4 6" xfId="2099" xr:uid="{A92EAA3A-37C2-44A9-B31C-523DED97371B}"/>
    <cellStyle name="20% - Accent1 13 4 7" xfId="2104" xr:uid="{BFF83E61-9F8A-4D3C-94EE-4490BAD4AA0D}"/>
    <cellStyle name="20% - Accent1 13 4 8" xfId="2109" xr:uid="{30C3682D-F851-47B8-8AE7-599649D0BC62}"/>
    <cellStyle name="20% - Accent1 13 4 9" xfId="2114" xr:uid="{A7189BBF-F29B-44F5-8534-9E7DF90A9C84}"/>
    <cellStyle name="20% - Accent1 13 5" xfId="2187" xr:uid="{9B1B6ACF-4589-486B-A75E-1A5EF2903416}"/>
    <cellStyle name="20% - Accent1 13 5 2" xfId="2250" xr:uid="{0E21437F-34F7-4F23-BACA-49460494982D}"/>
    <cellStyle name="20% - Accent1 13 5 2 2" xfId="2251" xr:uid="{CBF4784D-6D71-4ADA-962B-89052E83AFF2}"/>
    <cellStyle name="20% - Accent1 13 5 2 3" xfId="2252" xr:uid="{39676005-B6DE-4718-B1F6-8934DBA4F89B}"/>
    <cellStyle name="20% - Accent1 13 5 2 4" xfId="2257" xr:uid="{CB023D9D-0804-47CD-A1E6-D313A31EFFED}"/>
    <cellStyle name="20% - Accent1 13 5 2 5" xfId="2261" xr:uid="{389D5340-7060-44CF-85C8-E3EA89E82790}"/>
    <cellStyle name="20% - Accent1 13 5 2 6" xfId="2263" xr:uid="{7C6CB000-7791-46BC-BAB3-0F10E7BDF3C5}"/>
    <cellStyle name="20% - Accent1 13 5 3" xfId="2266" xr:uid="{59266A02-1272-47DF-81B1-D74671170BCE}"/>
    <cellStyle name="20% - Accent1 13 5 4" xfId="2271" xr:uid="{BEAA83A5-5BE6-44FD-A957-B6D52736262D}"/>
    <cellStyle name="20% - Accent1 13 5 5" xfId="2276" xr:uid="{405D067C-82F8-427B-84A8-F5E1137D6367}"/>
    <cellStyle name="20% - Accent1 13 5 6" xfId="2281" xr:uid="{D9F87F53-7DCB-4517-8949-D7B0DBD53B6A}"/>
    <cellStyle name="20% - Accent1 13 5 7" xfId="2286" xr:uid="{DE44A63D-7AE8-4F8E-A51C-5BA4AEAC25C4}"/>
    <cellStyle name="20% - Accent1 13 6" xfId="2194" xr:uid="{96CCEE40-9688-4E9A-917F-A3824A3D6266}"/>
    <cellStyle name="20% - Accent1 13 6 2" xfId="2291" xr:uid="{DB5B51D2-4254-447D-858B-A2806E84427F}"/>
    <cellStyle name="20% - Accent1 13 6 2 2" xfId="2294" xr:uid="{9C726EAC-E8FA-43B6-AD74-D53BA8E714A6}"/>
    <cellStyle name="20% - Accent1 13 6 2 3" xfId="2299" xr:uid="{CC9A89D5-A23A-4BC2-8A5C-CDCDEB50517E}"/>
    <cellStyle name="20% - Accent1 13 6 2 4" xfId="2304" xr:uid="{053C816F-2D55-4F60-9723-6C4F18360BA2}"/>
    <cellStyle name="20% - Accent1 13 6 2 5" xfId="2307" xr:uid="{345EF602-7DB8-4AF9-86F9-5CE5DF8FAFB9}"/>
    <cellStyle name="20% - Accent1 13 6 2 6" xfId="2309" xr:uid="{E7849663-9143-49E1-8D8E-FB7C48A5F1D1}"/>
    <cellStyle name="20% - Accent1 13 6 3" xfId="2312" xr:uid="{B567D946-4E3E-4A7E-B576-07D66088BB0D}"/>
    <cellStyle name="20% - Accent1 13 6 4" xfId="2315" xr:uid="{2A016B13-6542-46F4-B939-D5340DD26212}"/>
    <cellStyle name="20% - Accent1 13 6 5" xfId="2319" xr:uid="{BC0F1253-33AB-4C5E-8A01-A06DE772F94C}"/>
    <cellStyle name="20% - Accent1 13 6 6" xfId="2324" xr:uid="{69737AFA-5FB4-450E-8EB6-3EE8E756B152}"/>
    <cellStyle name="20% - Accent1 13 6 7" xfId="2328" xr:uid="{74C6693D-A8C7-47AC-8011-151FD4D7242A}"/>
    <cellStyle name="20% - Accent1 13 7" xfId="2203" xr:uid="{F323FD68-A613-46CF-9BF6-5C6C92DC0250}"/>
    <cellStyle name="20% - Accent1 13 7 2" xfId="2333" xr:uid="{99DF4499-8C44-462C-9AAD-395ED28E03DA}"/>
    <cellStyle name="20% - Accent1 13 7 2 2" xfId="2335" xr:uid="{8342485D-1AEF-48B7-BC87-16CF5F4BF9E5}"/>
    <cellStyle name="20% - Accent1 13 7 2 3" xfId="2337" xr:uid="{87E17D97-59C8-49B8-9E05-639FFE4F46B8}"/>
    <cellStyle name="20% - Accent1 13 7 2 4" xfId="2341" xr:uid="{514A46B2-DA88-41F9-94FB-C79BA6BA2A62}"/>
    <cellStyle name="20% - Accent1 13 7 2 5" xfId="2345" xr:uid="{7FE69430-E649-4B98-BAED-F6CEA3DDAFD3}"/>
    <cellStyle name="20% - Accent1 13 7 2 6" xfId="2348" xr:uid="{74E5E7DD-CB5C-45C8-9DA8-903946E4FCAA}"/>
    <cellStyle name="20% - Accent1 13 7 3" xfId="2350" xr:uid="{DA2776BA-2770-4E59-86CC-6814CC22DD3D}"/>
    <cellStyle name="20% - Accent1 13 7 4" xfId="2355" xr:uid="{2E5C4843-718D-4A42-BC87-6B96B6D41715}"/>
    <cellStyle name="20% - Accent1 13 7 5" xfId="129" xr:uid="{404F9554-0B94-42E4-94A6-D4035EA3990C}"/>
    <cellStyle name="20% - Accent1 13 7 6" xfId="202" xr:uid="{437F12B5-47FF-417B-9F72-EC140646AFA9}"/>
    <cellStyle name="20% - Accent1 13 7 7" xfId="242" xr:uid="{E2EB9A16-009B-4B0F-8BBF-DCA97D8ADF6E}"/>
    <cellStyle name="20% - Accent1 13 8" xfId="2207" xr:uid="{4198807C-357F-4FBD-B2DA-226DF7242B79}"/>
    <cellStyle name="20% - Accent1 13 8 2" xfId="2359" xr:uid="{CB460F05-7ACA-486C-AD6A-BD85E37F5806}"/>
    <cellStyle name="20% - Accent1 13 8 3" xfId="2361" xr:uid="{72860786-AA02-47FD-A2D8-FACEC2C40F43}"/>
    <cellStyle name="20% - Accent1 13 8 4" xfId="2363" xr:uid="{D85180E9-5AC7-4606-9568-FA116376B50D}"/>
    <cellStyle name="20% - Accent1 13 8 5" xfId="2366" xr:uid="{73F63180-B69D-4224-94D3-841863744ED4}"/>
    <cellStyle name="20% - Accent1 13 8 6" xfId="2369" xr:uid="{4DE90CAD-76DF-45C0-8BD4-9F0E65488FB2}"/>
    <cellStyle name="20% - Accent1 13 9" xfId="2370" xr:uid="{DEE8B2C8-3AF8-49E6-A919-AD1272B45F83}"/>
    <cellStyle name="20% - Accent1 14" xfId="2374" xr:uid="{C463CE04-689C-4AEC-957C-73D6637552B6}"/>
    <cellStyle name="20% - Accent1 14 10" xfId="2376" xr:uid="{053CE63C-59F1-4415-9CB0-018EA5B0D8CA}"/>
    <cellStyle name="20% - Accent1 14 11" xfId="2377" xr:uid="{70CD97C9-A4F1-48FC-A3D3-7D20C9764724}"/>
    <cellStyle name="20% - Accent1 14 12" xfId="2378" xr:uid="{7067568B-359C-4CB5-BD5F-868663AF39D4}"/>
    <cellStyle name="20% - Accent1 14 2" xfId="2384" xr:uid="{021BDD34-EB4C-4B0B-B7C4-74D3CC8297C4}"/>
    <cellStyle name="20% - Accent1 14 2 2" xfId="2390" xr:uid="{B335949E-CF30-4DBC-B661-F4FAF31F0B5B}"/>
    <cellStyle name="20% - Accent1 14 2 3" xfId="2395" xr:uid="{890DEBD2-FABE-4D03-A52F-2BCD8D1CA0C7}"/>
    <cellStyle name="20% - Accent1 14 2 3 2" xfId="2397" xr:uid="{079F7CB1-4F06-49E2-86B6-AF4CC5D9F060}"/>
    <cellStyle name="20% - Accent1 14 2 3 2 2" xfId="2408" xr:uid="{5F8FE9ED-075C-4960-BD97-E9BF5EB5442E}"/>
    <cellStyle name="20% - Accent1 14 2 3 2 3" xfId="2413" xr:uid="{9397B798-702A-4894-BBBC-A11B3063A1DF}"/>
    <cellStyle name="20% - Accent1 14 2 3 2 4" xfId="2421" xr:uid="{873FB663-047D-4198-9BF9-AA1A9421FF75}"/>
    <cellStyle name="20% - Accent1 14 2 3 2 5" xfId="2426" xr:uid="{AD78147A-9517-47C6-B90D-845AE2A1BA91}"/>
    <cellStyle name="20% - Accent1 14 2 3 2 6" xfId="2429" xr:uid="{99F5BA8D-7D2B-4E97-B256-CCAF00A011D4}"/>
    <cellStyle name="20% - Accent1 14 2 3 3" xfId="2437" xr:uid="{2334C77E-4DF7-4E1E-B492-E8DF1B80DD9A}"/>
    <cellStyle name="20% - Accent1 14 2 3 4" xfId="2445" xr:uid="{95037456-E109-4410-99D0-F2D28CDDA4B6}"/>
    <cellStyle name="20% - Accent1 14 2 3 5" xfId="2453" xr:uid="{C5DE09FC-E59B-4B83-A884-7507FB70595D}"/>
    <cellStyle name="20% - Accent1 14 2 3 6" xfId="2462" xr:uid="{7A255C80-396D-4342-A5BB-35C26B63D767}"/>
    <cellStyle name="20% - Accent1 14 2 3 7" xfId="2470" xr:uid="{C6D232DA-A9B2-4FB6-8886-474B93DC5DA0}"/>
    <cellStyle name="20% - Accent1 14 2 4" xfId="2476" xr:uid="{F2F0DE8D-F702-4362-8D54-BBC341296A29}"/>
    <cellStyle name="20% - Accent1 14 2 4 2" xfId="2481" xr:uid="{DEA2DDB5-7D10-4558-97C5-690D12CD5DC2}"/>
    <cellStyle name="20% - Accent1 14 2 4 3" xfId="2500" xr:uid="{AE410BE9-98A2-4E90-8CB2-C4F9471482B4}"/>
    <cellStyle name="20% - Accent1 14 2 4 4" xfId="2514" xr:uid="{3610575C-4304-43BE-8DAD-E7FD46C8DFFD}"/>
    <cellStyle name="20% - Accent1 14 2 4 5" xfId="2529" xr:uid="{F5287628-0E6D-4088-8371-B40E1E025FE7}"/>
    <cellStyle name="20% - Accent1 14 2 4 6" xfId="2541" xr:uid="{C5A6F6A1-153A-4F0A-B46B-B3BCF4AF2DD9}"/>
    <cellStyle name="20% - Accent1 14 2 5" xfId="2547" xr:uid="{418D432A-DCE6-419E-B55F-FEAE0508F031}"/>
    <cellStyle name="20% - Accent1 14 2 6" xfId="2552" xr:uid="{F9C5ADB0-EF29-4CBC-A4AD-450500C65FF8}"/>
    <cellStyle name="20% - Accent1 14 2 7" xfId="2555" xr:uid="{A999652D-6475-4ADC-8924-FE5B5CF75AFE}"/>
    <cellStyle name="20% - Accent1 14 2 8" xfId="2557" xr:uid="{00F2D204-DE31-4287-B06D-55297AFADD98}"/>
    <cellStyle name="20% - Accent1 14 2 9" xfId="2559" xr:uid="{71C86E80-2D3E-4C2A-A46F-5459C9E827CC}"/>
    <cellStyle name="20% - Accent1 14 3" xfId="2565" xr:uid="{BCFA90E5-45F4-4B0A-B255-AE675DEBC9BE}"/>
    <cellStyle name="20% - Accent1 14 3 2" xfId="2569" xr:uid="{88D0F99F-1DD3-46EB-B645-75A085ED1D12}"/>
    <cellStyle name="20% - Accent1 14 3 2 2" xfId="2576" xr:uid="{2C3A30EE-C173-4CC5-8756-0200DF96595D}"/>
    <cellStyle name="20% - Accent1 14 3 2 2 2" xfId="2581" xr:uid="{6B7C036D-A027-490D-A232-584A9AFD7CF4}"/>
    <cellStyle name="20% - Accent1 14 3 2 2 3" xfId="2587" xr:uid="{8A236748-0A81-4399-A769-090633033C15}"/>
    <cellStyle name="20% - Accent1 14 3 2 2 4" xfId="2590" xr:uid="{DC9BE851-377A-4925-BBE9-44B5B8B43220}"/>
    <cellStyle name="20% - Accent1 14 3 2 2 5" xfId="2597" xr:uid="{CE5CA645-EE09-4B4C-A992-08FD3F9CC67E}"/>
    <cellStyle name="20% - Accent1 14 3 2 2 6" xfId="2602" xr:uid="{56B2FA3C-C910-4F64-B74A-32EBD75304B3}"/>
    <cellStyle name="20% - Accent1 14 3 2 3" xfId="2607" xr:uid="{C2DE00AB-6FDF-4BD1-A2ED-A5FE91B9F902}"/>
    <cellStyle name="20% - Accent1 14 3 2 4" xfId="2613" xr:uid="{E1D44339-035C-486B-BB97-DFE9AAEE01C3}"/>
    <cellStyle name="20% - Accent1 14 3 2 5" xfId="2617" xr:uid="{DCA49008-F900-4E75-A6FF-FD91A713B9BC}"/>
    <cellStyle name="20% - Accent1 14 3 2 6" xfId="2620" xr:uid="{DBB11AB3-B039-46C6-A829-C5207F6D2694}"/>
    <cellStyle name="20% - Accent1 14 3 2 7" xfId="2624" xr:uid="{262C53A0-58C0-4F9C-9590-03C937C1682A}"/>
    <cellStyle name="20% - Accent1 14 4" xfId="2628" xr:uid="{8B9CBFB9-E5D5-4146-A6C2-27F150D2B4F0}"/>
    <cellStyle name="20% - Accent1 14 5" xfId="2634" xr:uid="{6D4F597F-0634-46D1-A6F3-BAF4FF03AA8B}"/>
    <cellStyle name="20% - Accent1 14 6" xfId="2640" xr:uid="{B474496B-25B2-4E75-A00D-7973C9825E15}"/>
    <cellStyle name="20% - Accent1 14 6 2" xfId="2648" xr:uid="{24581698-DF1E-4BB3-A91E-2C0BA58AA32B}"/>
    <cellStyle name="20% - Accent1 14 6 2 2" xfId="2649" xr:uid="{24C05A4C-E95A-4C06-8059-8060AD081B90}"/>
    <cellStyle name="20% - Accent1 14 6 2 3" xfId="2651" xr:uid="{C9AF5901-F2D7-4125-86F7-7E18D72CD34F}"/>
    <cellStyle name="20% - Accent1 14 6 2 4" xfId="2653" xr:uid="{F188FBAA-8538-48E7-9B20-016212B54266}"/>
    <cellStyle name="20% - Accent1 14 6 2 5" xfId="2655" xr:uid="{A00F3C24-13DB-4EBF-83C8-E0B7CF3F2C80}"/>
    <cellStyle name="20% - Accent1 14 6 2 6" xfId="2656" xr:uid="{84939913-BC52-48D1-B2EE-80FFB7453E04}"/>
    <cellStyle name="20% - Accent1 14 6 3" xfId="2659" xr:uid="{C2F55E98-0513-4ED4-B7AB-D65E8015E10F}"/>
    <cellStyle name="20% - Accent1 14 6 4" xfId="2661" xr:uid="{5011BF53-BADE-4B3E-BBAE-230FDD8D0997}"/>
    <cellStyle name="20% - Accent1 14 6 5" xfId="2664" xr:uid="{BC97412E-B7C5-4144-8DC0-8BCDB4770766}"/>
    <cellStyle name="20% - Accent1 14 6 6" xfId="2667" xr:uid="{0CEF01AE-2200-406A-B086-D04963797EDB}"/>
    <cellStyle name="20% - Accent1 14 6 7" xfId="2670" xr:uid="{B654BB10-4310-484C-A899-86B27377EE4C}"/>
    <cellStyle name="20% - Accent1 14 7" xfId="2674" xr:uid="{E2D99591-E364-4271-AFFE-D9E26D2A2C61}"/>
    <cellStyle name="20% - Accent1 14 7 2" xfId="2682" xr:uid="{9EEB07F4-E303-4B7F-94FF-129EB994292B}"/>
    <cellStyle name="20% - Accent1 14 7 3" xfId="2686" xr:uid="{2D0F7685-C347-4B43-8AA5-83331605A279}"/>
    <cellStyle name="20% - Accent1 14 7 4" xfId="2692" xr:uid="{39C7DAAE-B26F-4858-99EC-D872D9F03973}"/>
    <cellStyle name="20% - Accent1 14 7 5" xfId="2699" xr:uid="{A85F1E08-AA44-4F44-B47E-2933C8905BFA}"/>
    <cellStyle name="20% - Accent1 14 7 6" xfId="2707" xr:uid="{5F91DDCF-E907-4555-9BDD-72B5048F6708}"/>
    <cellStyle name="20% - Accent1 14 8" xfId="2708" xr:uid="{A9191D1F-1114-4816-869B-5D233D2C6CE4}"/>
    <cellStyle name="20% - Accent1 14 9" xfId="2710" xr:uid="{A16313AF-A30F-4FC5-A1C9-F295435A434E}"/>
    <cellStyle name="20% - Accent1 15" xfId="2716" xr:uid="{0DB7AF8D-A5AE-4A08-A0F1-BA349E35716D}"/>
    <cellStyle name="20% - Accent1 15 2" xfId="2721" xr:uid="{94406030-7FEA-403A-890A-42EC3303DDDC}"/>
    <cellStyle name="20% - Accent1 15 3" xfId="2726" xr:uid="{1D6840D1-60B5-4F41-84F8-B2E4D4784642}"/>
    <cellStyle name="20% - Accent1 15 3 2" xfId="2731" xr:uid="{D049FCF6-BBB9-4191-BA9C-FBF45E178F02}"/>
    <cellStyle name="20% - Accent1 15 4" xfId="2735" xr:uid="{6B2C5631-D361-4A53-8C74-5429B955780E}"/>
    <cellStyle name="20% - Accent1 16" xfId="2742" xr:uid="{E6518666-7DFA-414A-8A50-F8DAE7F30D53}"/>
    <cellStyle name="20% - Accent1 16 2" xfId="2744" xr:uid="{3E07D4D9-7E41-4F61-B222-2752A7ABCCE7}"/>
    <cellStyle name="20% - Accent1 17" xfId="2748" xr:uid="{C8BBD815-A4C9-44F0-8C61-970A8D236449}"/>
    <cellStyle name="20% - Accent1 18" xfId="2750" xr:uid="{B5A5F449-AF2F-4D1B-8284-005B7EB922F9}"/>
    <cellStyle name="20% - Accent1 18 2" xfId="2754" xr:uid="{05047B31-881B-4D2B-B452-C1441CBD312D}"/>
    <cellStyle name="20% - Accent1 18 2 2" xfId="2755" xr:uid="{852A7852-CE1D-4DBF-96B8-C9F538EAA7EB}"/>
    <cellStyle name="20% - Accent1 18 2 3" xfId="2764" xr:uid="{4C0CB8C8-C37D-428F-81B3-3457F035B6A1}"/>
    <cellStyle name="20% - Accent1 18 2 4" xfId="2769" xr:uid="{E7F9FA61-AB48-4002-BDD4-AF4660E00521}"/>
    <cellStyle name="20% - Accent1 18 2 5" xfId="2774" xr:uid="{89EAFD9D-21C0-4ABD-AA83-92F222B3CB25}"/>
    <cellStyle name="20% - Accent1 18 2 6" xfId="2776" xr:uid="{32F7D3CA-0A2E-4744-BDF3-D06A7AAD30D7}"/>
    <cellStyle name="20% - Accent1 18 3" xfId="2780" xr:uid="{BF8EEFDE-14B0-41FC-80AE-4DA243755571}"/>
    <cellStyle name="20% - Accent1 18 4" xfId="2784" xr:uid="{63C9BDA1-6A42-4579-B678-5E90B48403AF}"/>
    <cellStyle name="20% - Accent1 18 5" xfId="2788" xr:uid="{417B395E-3B3B-4C20-98FD-3FC53A457350}"/>
    <cellStyle name="20% - Accent1 18 6" xfId="2792" xr:uid="{D8926E37-4BD4-4066-ADE6-6FCF5628E5D7}"/>
    <cellStyle name="20% - Accent1 18 7" xfId="2793" xr:uid="{598A9F3C-BECE-441C-9CAD-8FA6E87D12D5}"/>
    <cellStyle name="20% - Accent1 19" xfId="2795" xr:uid="{558C184A-CC73-44F9-A96F-931AA325F225}"/>
    <cellStyle name="20% - Accent1 19 2" xfId="2798" xr:uid="{53C68345-8D0D-4252-AC84-509DBBCDB6A8}"/>
    <cellStyle name="20% - Accent1 19 2 2" xfId="2803" xr:uid="{099557A2-F3FA-4E47-811F-A7D19C77F4A8}"/>
    <cellStyle name="20% - Accent1 19 2 3" xfId="2809" xr:uid="{90D1C25D-ED23-4B96-86D0-7B3BAA8B896F}"/>
    <cellStyle name="20% - Accent1 19 2 4" xfId="2816" xr:uid="{200A8B05-F285-48A1-AAEA-12560552A2DA}"/>
    <cellStyle name="20% - Accent1 19 2 5" xfId="2825" xr:uid="{846E54AD-4B13-4901-89FE-E7B16E1C64F0}"/>
    <cellStyle name="20% - Accent1 19 2 6" xfId="2830" xr:uid="{D5561BE4-A702-4D66-A7EF-6F73FD5A3E29}"/>
    <cellStyle name="20% - Accent1 19 3" xfId="2832" xr:uid="{3B22A00A-BA3E-47C3-B8D1-C9B104B311D4}"/>
    <cellStyle name="20% - Accent1 19 4" xfId="2834" xr:uid="{91EE8F27-FEC3-4F8F-92E5-B7ECC45C9956}"/>
    <cellStyle name="20% - Accent1 19 5" xfId="2836" xr:uid="{0EB9AB91-C8B9-447C-9FA1-951100BCFF13}"/>
    <cellStyle name="20% - Accent1 19 6" xfId="2840" xr:uid="{A10211D6-34B0-4CB7-8640-4821C8D17394}"/>
    <cellStyle name="20% - Accent1 19 7" xfId="2841" xr:uid="{9C52596D-F621-4907-9B7B-BA1CFDAC16BE}"/>
    <cellStyle name="20% - Accent1 2" xfId="2842" xr:uid="{DC7BCFAF-04BF-4E52-BECA-F44D7721FB23}"/>
    <cellStyle name="20% - Accent1 2 10" xfId="2845" xr:uid="{7D6D32D0-A057-401D-9BA5-ABEADB7E5C6C}"/>
    <cellStyle name="20% - Accent1 2 10 2" xfId="2849" xr:uid="{024FD6C0-0FE1-4DAB-B83B-39DBC196A06A}"/>
    <cellStyle name="20% - Accent1 2 10 3" xfId="2186" xr:uid="{136EA0BC-1B4F-482A-8C30-A11C9B4C8ED6}"/>
    <cellStyle name="20% - Accent1 2 11" xfId="2852" xr:uid="{98BF1FE1-B42E-40F3-826A-A64F1FB1DF06}"/>
    <cellStyle name="20% - Accent1 2 11 2" xfId="2854" xr:uid="{8DB1F3FE-C466-4097-9B82-2265B94CFDEE}"/>
    <cellStyle name="20% - Accent1 2 11 3" xfId="2235" xr:uid="{3FCE33A8-9C8D-40A4-9B84-E4A178669CB5}"/>
    <cellStyle name="20% - Accent1 2 2" xfId="2859" xr:uid="{5E30717B-B48F-45C5-A86F-F4DABDAFE539}"/>
    <cellStyle name="20% - Accent1 2 2 2" xfId="2863" xr:uid="{B7C2EAD0-BC0E-4E69-9220-3B8A5283D0E7}"/>
    <cellStyle name="20% - Accent1 2 2 2 2" xfId="2869" xr:uid="{B1EE92B9-C182-4989-9353-E73EF2362FF9}"/>
    <cellStyle name="20% - Accent1 2 2 2 2 2" xfId="2873" xr:uid="{50A8C5F0-2E6C-4F62-B0BE-28D834D414CB}"/>
    <cellStyle name="20% - Accent1 2 2 2 3" xfId="2876" xr:uid="{A19E40BA-FE7D-4294-9964-18481843E456}"/>
    <cellStyle name="20% - Accent1 2 2 3" xfId="2877" xr:uid="{160777B4-2AB9-4792-BC72-BBD99CA45F0D}"/>
    <cellStyle name="20% - Accent1 2 2 3 2" xfId="2880" xr:uid="{B5B3C20B-4BC2-4F97-B5D7-5EFF4C6BB3CC}"/>
    <cellStyle name="20% - Accent1 2 2 3 3" xfId="2882" xr:uid="{27D7EA55-55EA-4915-8CA1-8D831CAAE6E9}"/>
    <cellStyle name="20% - Accent1 2 2 4" xfId="2884" xr:uid="{A89E7A37-7CBA-4476-8128-C28175D4A505}"/>
    <cellStyle name="20% - Accent1 2 2 4 2" xfId="2885" xr:uid="{B2B42A54-C352-4C2E-BDA5-7952167094D2}"/>
    <cellStyle name="20% - Accent1 2 2 4 3" xfId="2886" xr:uid="{D04CBEAC-4228-4A0E-834D-FA43373D2C11}"/>
    <cellStyle name="20% - Accent1 2 2 5" xfId="2888" xr:uid="{0A5CAC95-6063-451B-881E-B4E10C310E2A}"/>
    <cellStyle name="20% - Accent1 2 2 5 2" xfId="2889" xr:uid="{EF6B93A7-E41C-4D6C-B168-06E024ECFA69}"/>
    <cellStyle name="20% - Accent1 2 2 5 3" xfId="2890" xr:uid="{63C78C50-B211-4444-8942-6F09FA58260C}"/>
    <cellStyle name="20% - Accent1 2 2 6" xfId="2892" xr:uid="{37202ADF-D764-4232-8230-AEC8390A39F3}"/>
    <cellStyle name="20% - Accent1 2 2 6 2" xfId="2894" xr:uid="{0B22A222-C04C-458D-AB82-9ECD7E8CD77C}"/>
    <cellStyle name="20% - Accent1 2 2 6 3" xfId="2895" xr:uid="{E49F66E0-4E61-4B8C-AA72-663D60BEC7D3}"/>
    <cellStyle name="20% - Accent1 2 2 7" xfId="2896" xr:uid="{DD580F25-1F10-4764-91A1-43DD1964011C}"/>
    <cellStyle name="20% - Accent1 2 2 7 2" xfId="2901" xr:uid="{408AA3FD-F9A7-497D-A728-02DCC77B9D65}"/>
    <cellStyle name="20% - Accent1 2 2 7 3" xfId="2903" xr:uid="{D522AA6F-48F4-45D4-B7B6-98C3C34F1B29}"/>
    <cellStyle name="20% - Accent1 2 2 8" xfId="2904" xr:uid="{E448A4AC-5B63-4353-BC3E-FC30052E27E1}"/>
    <cellStyle name="20% - Accent1 2 2 8 2" xfId="2906" xr:uid="{99B68F9C-5103-4EE8-B7C7-F1CAE2A54780}"/>
    <cellStyle name="20% - Accent1 2 2 8 3" xfId="2907" xr:uid="{199B22CD-88F7-497B-9AA7-7038014E16FC}"/>
    <cellStyle name="20% - Accent1 2 3" xfId="2914" xr:uid="{55F92C80-D436-46D8-89F0-E927FCD0165E}"/>
    <cellStyle name="20% - Accent1 2 3 2" xfId="2917" xr:uid="{C6842218-6174-46B9-98A9-C03A4CA133D1}"/>
    <cellStyle name="20% - Accent1 2 3 2 2" xfId="2922" xr:uid="{69A142DC-A120-4B2A-89E3-4BE124FC01FE}"/>
    <cellStyle name="20% - Accent1 2 3 2 3" xfId="2923" xr:uid="{940B7422-B7F5-4614-990F-3FBF3E6B3E82}"/>
    <cellStyle name="20% - Accent1 2 3 3" xfId="2924" xr:uid="{430F4083-C85F-4DFC-ABD0-8B6C7CAC6502}"/>
    <cellStyle name="20% - Accent1 2 3 3 2" xfId="2926" xr:uid="{87CCB988-F491-4621-88E2-3442F6630FA7}"/>
    <cellStyle name="20% - Accent1 2 3 3 3" xfId="2927" xr:uid="{35EA42F4-9528-4605-8778-736A3EBD5035}"/>
    <cellStyle name="20% - Accent1 2 3 4" xfId="2928" xr:uid="{553F50F1-6196-446D-8100-8398A30C3381}"/>
    <cellStyle name="20% - Accent1 2 3 4 2" xfId="2929" xr:uid="{8ED1F850-0263-4870-A5C5-7FD5C96DA0D2}"/>
    <cellStyle name="20% - Accent1 2 3 4 3" xfId="2931" xr:uid="{8C1C446D-7311-4C08-8B5E-B3B6A5E8E79C}"/>
    <cellStyle name="20% - Accent1 2 3 5" xfId="2933" xr:uid="{9EA22C3C-9792-4955-B7AC-FAFB81D0A746}"/>
    <cellStyle name="20% - Accent1 2 3 5 2" xfId="2934" xr:uid="{C11243E2-2AE5-4A1B-A347-EFC33E8C498F}"/>
    <cellStyle name="20% - Accent1 2 3 5 3" xfId="2935" xr:uid="{EC503CE2-C0AC-47B8-9822-8A88727ED8FC}"/>
    <cellStyle name="20% - Accent1 2 3 6" xfId="2936" xr:uid="{5421F99A-59CC-4239-9833-725284F3F18B}"/>
    <cellStyle name="20% - Accent1 2 3 6 2" xfId="2937" xr:uid="{3F7AC73E-401A-4EB2-8A6B-813C1929D212}"/>
    <cellStyle name="20% - Accent1 2 3 6 3" xfId="2938" xr:uid="{1AA3323D-7B8C-4394-A63F-C89C3936F3B7}"/>
    <cellStyle name="20% - Accent1 2 3 7" xfId="2939" xr:uid="{92D929F3-AB96-44AF-9F97-9F839D4FBFF3}"/>
    <cellStyle name="20% - Accent1 2 3 7 2" xfId="2942" xr:uid="{9AC52319-7D62-4E0E-B11D-713504D2140D}"/>
    <cellStyle name="20% - Accent1 2 3 7 3" xfId="2943" xr:uid="{03E10938-DD50-42D6-9D6F-196A31B6B0B5}"/>
    <cellStyle name="20% - Accent1 2 3 8" xfId="2944" xr:uid="{03D98806-F992-4ED3-89F0-F059E7BC2F59}"/>
    <cellStyle name="20% - Accent1 2 3 8 2" xfId="2946" xr:uid="{5DA4035C-7605-43FB-8B90-62DBE338C9C5}"/>
    <cellStyle name="20% - Accent1 2 3 8 3" xfId="2947" xr:uid="{5C48EFBF-2AB7-42FF-A66A-2F11BFBB9611}"/>
    <cellStyle name="20% - Accent1 2 4" xfId="2804" xr:uid="{DCCBAA43-8F14-4280-AA6B-A3B2E3E57428}"/>
    <cellStyle name="20% - Accent1 2 4 2" xfId="2952" xr:uid="{A1583577-8DC2-4675-926D-84421C2E5B05}"/>
    <cellStyle name="20% - Accent1 2 4 2 2" xfId="2963" xr:uid="{DD1A0F8D-CB9E-4D57-942A-6386918DE2D5}"/>
    <cellStyle name="20% - Accent1 2 4 2 3" xfId="445" xr:uid="{30ECD027-EB9D-4EBF-93B8-F7224E99B5C7}"/>
    <cellStyle name="20% - Accent1 2 4 3" xfId="2968" xr:uid="{CC558B95-C923-4FE4-BFFB-4089F0C98EA6}"/>
    <cellStyle name="20% - Accent1 2 4 3 2" xfId="2975" xr:uid="{DE7D6A8E-E9D9-431E-A30E-654322BC9CAF}"/>
    <cellStyle name="20% - Accent1 2 4 3 3" xfId="554" xr:uid="{D4FAF978-7E76-4027-9C0A-2EBF0510FEBF}"/>
    <cellStyle name="20% - Accent1 2 4 4" xfId="2981" xr:uid="{886C20C0-43A2-4F85-A0DF-5285D1F6760A}"/>
    <cellStyle name="20% - Accent1 2 4 4 2" xfId="2985" xr:uid="{E0B0E337-B7C9-40BC-80C9-96562E5EF18C}"/>
    <cellStyle name="20% - Accent1 2 4 4 3" xfId="677" xr:uid="{0D88CA2F-E1E6-4185-9BB4-DDFC2270073C}"/>
    <cellStyle name="20% - Accent1 2 4 5" xfId="2992" xr:uid="{ED75DC7D-0900-4575-8DE5-2411450D7D91}"/>
    <cellStyle name="20% - Accent1 2 4 5 2" xfId="2994" xr:uid="{BC8BD609-CAA0-499D-8C9F-ACD1840547D6}"/>
    <cellStyle name="20% - Accent1 2 4 5 3" xfId="2996" xr:uid="{AFE69837-8EB2-46A9-9F07-B0AA61F38A13}"/>
    <cellStyle name="20% - Accent1 2 4 6" xfId="3002" xr:uid="{5AE73929-B8E4-4938-A9A6-732DFB75B0DB}"/>
    <cellStyle name="20% - Accent1 2 4 6 2" xfId="3004" xr:uid="{8CA4E931-0DDB-4273-BE6E-DF98673B8908}"/>
    <cellStyle name="20% - Accent1 2 4 6 3" xfId="3006" xr:uid="{64C3F230-EAF2-4EDA-A763-B58334E4399D}"/>
    <cellStyle name="20% - Accent1 2 4 7" xfId="3013" xr:uid="{935C8723-E55B-4CBA-B9CE-948F9C8E055B}"/>
    <cellStyle name="20% - Accent1 2 4 7 2" xfId="3017" xr:uid="{A4AD5EFB-3511-4FBF-8BD6-EC26639C734F}"/>
    <cellStyle name="20% - Accent1 2 4 7 3" xfId="3019" xr:uid="{358B0C8B-53F6-4E57-8929-E0853A705087}"/>
    <cellStyle name="20% - Accent1 2 4 8" xfId="3025" xr:uid="{4F611E45-493B-40DF-B112-693A1D714E4C}"/>
    <cellStyle name="20% - Accent1 2 4 8 2" xfId="3029" xr:uid="{91982852-A84B-407D-8A69-677E04CB6D78}"/>
    <cellStyle name="20% - Accent1 2 4 8 3" xfId="3032" xr:uid="{DC6880D4-4760-4413-B8A5-1753ADBCCA1A}"/>
    <cellStyle name="20% - Accent1 2 5" xfId="2811" xr:uid="{9AE20F08-5846-4231-86AC-D32EBFE3B568}"/>
    <cellStyle name="20% - Accent1 2 5 2" xfId="3035" xr:uid="{A0F3E8CD-352B-4D17-9713-4F334B413020}"/>
    <cellStyle name="20% - Accent1 2 5 2 2" xfId="3041" xr:uid="{EE589E14-EFA7-4E80-AFF4-7A7EECEE4FB6}"/>
    <cellStyle name="20% - Accent1 2 5 2 3" xfId="3042" xr:uid="{851A3653-7011-41AB-B691-8E19BB1DF29E}"/>
    <cellStyle name="20% - Accent1 2 5 3" xfId="3045" xr:uid="{DCFA3B82-B6A8-43B6-ADFF-A296A1CAEF04}"/>
    <cellStyle name="20% - Accent1 2 5 3 2" xfId="3048" xr:uid="{5760CBBB-8B3B-4ED1-BF99-4D4F832E4C7E}"/>
    <cellStyle name="20% - Accent1 2 5 3 3" xfId="996" xr:uid="{85D4FAB5-A5F8-46D9-AAAC-30DA3701F2A0}"/>
    <cellStyle name="20% - Accent1 2 5 4" xfId="3050" xr:uid="{833FBDA9-D1AC-4227-91CB-EBFB3F00034C}"/>
    <cellStyle name="20% - Accent1 2 5 4 2" xfId="3051" xr:uid="{054B6A38-3A0D-4ACB-B295-EE29C8EFF8DD}"/>
    <cellStyle name="20% - Accent1 2 5 4 3" xfId="1041" xr:uid="{4A75AF07-3B3D-4F21-A3FA-DEFEFBE5A4C2}"/>
    <cellStyle name="20% - Accent1 2 5 5" xfId="3053" xr:uid="{9A0A97F6-F30A-4171-A3EC-FFE156AD0A31}"/>
    <cellStyle name="20% - Accent1 2 5 5 2" xfId="3054" xr:uid="{701D52DC-7CB4-4A6A-A2ED-26CBD758CB2B}"/>
    <cellStyle name="20% - Accent1 2 5 5 3" xfId="3055" xr:uid="{D952554A-D9F8-4105-BDAA-B5211EA72232}"/>
    <cellStyle name="20% - Accent1 2 5 6" xfId="3057" xr:uid="{8499C71D-85C9-4158-BDB8-98BEA33D63C3}"/>
    <cellStyle name="20% - Accent1 2 5 6 2" xfId="3058" xr:uid="{61378234-0A48-4D5A-9D3E-480BF5AA2190}"/>
    <cellStyle name="20% - Accent1 2 5 6 3" xfId="3059" xr:uid="{4FE296E5-2C17-4603-A049-A7CE88E7A5C9}"/>
    <cellStyle name="20% - Accent1 2 5 7" xfId="3060" xr:uid="{BBAF8F6A-8825-4E98-806C-5AF2E4D9BED8}"/>
    <cellStyle name="20% - Accent1 2 5 7 2" xfId="3063" xr:uid="{2E7855CE-731B-44AC-9307-96BA0931DDE9}"/>
    <cellStyle name="20% - Accent1 2 5 7 3" xfId="3064" xr:uid="{9FD9F55A-E005-4F65-9146-2EAEFD61C435}"/>
    <cellStyle name="20% - Accent1 2 5 8" xfId="683" xr:uid="{3E37FBE8-C275-4E04-AB1D-51818ABBDD8C}"/>
    <cellStyle name="20% - Accent1 2 5 8 2" xfId="3066" xr:uid="{B60C9D2C-55BF-4E1F-A50E-9E261D678F5A}"/>
    <cellStyle name="20% - Accent1 2 5 8 3" xfId="3067" xr:uid="{859DF18A-8003-4997-8D55-2CE2B2AC1E5B}"/>
    <cellStyle name="20% - Accent1 2 6" xfId="2818" xr:uid="{B498A8E5-386C-4E9B-9B58-3540FA59BBC6}"/>
    <cellStyle name="20% - Accent1 2 6 2" xfId="3071" xr:uid="{8E368ED4-DFA1-4813-8ABE-2EF5CEDBDB3B}"/>
    <cellStyle name="20% - Accent1 2 6 2 2" xfId="3075" xr:uid="{0896EB97-5223-4003-BDD9-3E97FFB6041F}"/>
    <cellStyle name="20% - Accent1 2 6 2 3" xfId="450" xr:uid="{4594B18D-8708-422C-8BFD-D18E7C794D9C}"/>
    <cellStyle name="20% - Accent1 2 6 3" xfId="3079" xr:uid="{9EA09D7F-1977-4F24-9DF3-206A39A0B184}"/>
    <cellStyle name="20% - Accent1 2 7" xfId="2821" xr:uid="{C773A52E-6B7F-493D-A846-88C97E3268ED}"/>
    <cellStyle name="20% - Accent1 2 7 2" xfId="3081" xr:uid="{0002E403-DD4B-47A3-8525-BA1E6E8C3D1F}"/>
    <cellStyle name="20% - Accent1 2 7 2 2" xfId="3088" xr:uid="{5A095689-FD9B-443E-A2BB-4F03B5642557}"/>
    <cellStyle name="20% - Accent1 2 7 2 3" xfId="3091" xr:uid="{E204C9D5-F3EC-416C-80FE-6566C66D2D01}"/>
    <cellStyle name="20% - Accent1 2 7 3" xfId="3092" xr:uid="{D01D3D1A-4C02-4C71-AFE1-507B0B899CC1}"/>
    <cellStyle name="20% - Accent1 2 8" xfId="2827" xr:uid="{17C89FC9-2979-42FD-8266-99E833460903}"/>
    <cellStyle name="20% - Accent1 2 8 2" xfId="3093" xr:uid="{CB595B2A-0D9F-425C-A737-E631D3AB1B0F}"/>
    <cellStyle name="20% - Accent1 2 8 2 2" xfId="1943" xr:uid="{79D5D763-3BCB-4D75-811C-54AE75F0A94B}"/>
    <cellStyle name="20% - Accent1 2 8 2 3" xfId="1948" xr:uid="{8451A6A2-E879-4BAE-84C9-E5404FCB1C9E}"/>
    <cellStyle name="20% - Accent1 2 8 3" xfId="3094" xr:uid="{1116CDB4-FCF2-44A1-BA83-451AF4CE662F}"/>
    <cellStyle name="20% - Accent1 2 9" xfId="3096" xr:uid="{9BB3A568-4A74-44F8-B3B1-AD887FB86A7D}"/>
    <cellStyle name="20% - Accent1 2 9 2" xfId="3097" xr:uid="{FE1AD469-25AF-40D3-AA32-A97B307DFBC4}"/>
    <cellStyle name="20% - Accent1 2 9 3" xfId="3098" xr:uid="{91BA9D4C-A0AA-49FD-A4C2-77C37D96E17C}"/>
    <cellStyle name="20% - Accent1 20" xfId="2715" xr:uid="{37CCFC05-A4ED-4346-A07C-4F1C1FF96AFD}"/>
    <cellStyle name="20% - Accent1 21" xfId="2741" xr:uid="{7BFAD222-A6B0-41DE-A4D6-F8CB3206F3DD}"/>
    <cellStyle name="20% - Accent1 21 2" xfId="2743" xr:uid="{4E96DD21-EC93-4BDA-BE6F-D2134999F90F}"/>
    <cellStyle name="20% - Accent1 21 3" xfId="3100" xr:uid="{EBFC382B-4690-4607-8254-4EE856235A8F}"/>
    <cellStyle name="20% - Accent1 21 4" xfId="3102" xr:uid="{308F90A9-F121-4BF1-AF29-9BC97C6AFBFF}"/>
    <cellStyle name="20% - Accent1 21 5" xfId="3103" xr:uid="{211205BD-77F1-49F8-AFF3-59A64BEA50DF}"/>
    <cellStyle name="20% - Accent1 21 6" xfId="3108" xr:uid="{13C08942-8B30-4E10-AE1D-89B44879F9A7}"/>
    <cellStyle name="20% - Accent1 22" xfId="2747" xr:uid="{3105CFAA-F2C3-4581-BEF7-9FD13BCEFD6A}"/>
    <cellStyle name="20% - Accent1 22 2" xfId="3109" xr:uid="{6DB05FE5-AFE8-4868-B297-E9490D9D3CC4}"/>
    <cellStyle name="20% - Accent1 22 3" xfId="3110" xr:uid="{FA4FA8D5-943B-4AA9-93A7-306DCD6B3A23}"/>
    <cellStyle name="20% - Accent1 22 4" xfId="3111" xr:uid="{217B8AF6-1209-4334-B0D5-91611FF02DFD}"/>
    <cellStyle name="20% - Accent1 22 5" xfId="3112" xr:uid="{D67D29E1-53CC-4E91-A8AE-89E4D9E9D621}"/>
    <cellStyle name="20% - Accent1 22 6" xfId="3117" xr:uid="{D5C6EE2E-ED9C-4BA2-A62F-EF9A8450E59E}"/>
    <cellStyle name="20% - Accent1 23" xfId="2749" xr:uid="{AAA1DAF2-8BD5-4D5A-8926-637937A69319}"/>
    <cellStyle name="20% - Accent1 23 2" xfId="2753" xr:uid="{F6E0ADBE-57EA-4EB1-945C-A70A64078F24}"/>
    <cellStyle name="20% - Accent1 23 3" xfId="2779" xr:uid="{1DCD1CBB-2C7C-418F-B62A-D2EC7A3E7B07}"/>
    <cellStyle name="20% - Accent1 23 4" xfId="2783" xr:uid="{1DA54D32-CBC1-4A32-86D8-75DA6AE0DF9B}"/>
    <cellStyle name="20% - Accent1 23 5" xfId="2787" xr:uid="{1DE95130-270D-41A3-BDDF-6B578262BF70}"/>
    <cellStyle name="20% - Accent1 23 6" xfId="2791" xr:uid="{176ED897-EBC5-4F66-8082-5F3D59444DE1}"/>
    <cellStyle name="20% - Accent1 24" xfId="2794" xr:uid="{20682957-766B-4DCD-8CD8-FFD6D0F8336E}"/>
    <cellStyle name="20% - Accent1 24 2" xfId="2797" xr:uid="{2E3C9D17-4EA9-4466-AE13-1EA66BACD104}"/>
    <cellStyle name="20% - Accent1 24 3" xfId="2831" xr:uid="{E3073359-8AA1-46F6-AF47-37871271B83D}"/>
    <cellStyle name="20% - Accent1 24 4" xfId="2833" xr:uid="{6E1C7ADF-27FF-468E-8F03-F7CA9BF21AE9}"/>
    <cellStyle name="20% - Accent1 24 5" xfId="2835" xr:uid="{70165E4F-68D8-4D1F-A6EF-7DABBD3B9EEF}"/>
    <cellStyle name="20% - Accent1 24 6" xfId="2839" xr:uid="{9E54CB5A-CB8C-47DA-AFD0-39692F8D55B0}"/>
    <cellStyle name="20% - Accent1 25" xfId="80" xr:uid="{136EBA09-C6E2-4AF0-9703-4AFEE26AB4BB}"/>
    <cellStyle name="20% - Accent1 25 2" xfId="3125" xr:uid="{D62A8F98-73B9-4351-9B8F-731EB2CB92CA}"/>
    <cellStyle name="20% - Accent1 25 3" xfId="3133" xr:uid="{616CC2B5-3303-4AEC-AB25-E62F722612BB}"/>
    <cellStyle name="20% - Accent1 25 4" xfId="3139" xr:uid="{CBFF03EF-C590-46DD-9C9C-A23649BEC3F5}"/>
    <cellStyle name="20% - Accent1 25 5" xfId="3143" xr:uid="{10FC13EF-F58F-4FB2-A62B-3F361BA37FD2}"/>
    <cellStyle name="20% - Accent1 25 6" xfId="3151" xr:uid="{A2A30FA6-6316-4457-B8A5-59A7B89CB599}"/>
    <cellStyle name="20% - Accent1 26" xfId="3153" xr:uid="{EF9AA4F8-1B20-473A-80CF-3102BBB7DB07}"/>
    <cellStyle name="20% - Accent1 26 2" xfId="3158" xr:uid="{61315DF4-98D0-45BF-90FC-0E6DEAB070B8}"/>
    <cellStyle name="20% - Accent1 26 3" xfId="3161" xr:uid="{DAF3151B-8F45-4115-B7E2-E0ECF956A369}"/>
    <cellStyle name="20% - Accent1 26 4" xfId="3163" xr:uid="{CC1F972E-388B-4817-975C-70717A9397F9}"/>
    <cellStyle name="20% - Accent1 26 5" xfId="3164" xr:uid="{99675740-8B50-4554-9A24-17E0B8135491}"/>
    <cellStyle name="20% - Accent1 26 6" xfId="3167" xr:uid="{E4B566DC-7254-46FD-B1A1-8591E816F1A6}"/>
    <cellStyle name="20% - Accent1 27" xfId="3170" xr:uid="{FDB5D1BC-019D-4E88-8215-58EB1BDA6E71}"/>
    <cellStyle name="20% - Accent1 27 2" xfId="3173" xr:uid="{D7AC430D-C134-4EDA-8DA2-0CEA6EEBB3F4}"/>
    <cellStyle name="20% - Accent1 28" xfId="3177" xr:uid="{3F711A3F-C76A-4BB6-AE52-4845439B1E08}"/>
    <cellStyle name="20% - Accent1 29" xfId="3179" xr:uid="{3D948B34-0CA8-4863-81BC-FE150808609E}"/>
    <cellStyle name="20% - Accent1 3" xfId="3180" xr:uid="{242F5B05-9369-43FC-ABE3-7D4D36F63EE9}"/>
    <cellStyle name="20% - Accent1 3 10" xfId="2867" xr:uid="{7B313DA0-BE2B-4C64-B9FA-C74CA56E46BE}"/>
    <cellStyle name="20% - Accent1 3 10 2" xfId="2871" xr:uid="{AFA37A85-B669-4C20-8E73-69254471F5D7}"/>
    <cellStyle name="20% - Accent1 3 10 3" xfId="3182" xr:uid="{68522C47-A0CD-4688-8248-FCAFC203DCA8}"/>
    <cellStyle name="20% - Accent1 3 11" xfId="2874" xr:uid="{7425F24E-2F41-4B22-8CF5-A8B8C4745015}"/>
    <cellStyle name="20% - Accent1 3 11 2" xfId="3183" xr:uid="{C807C88C-4AA0-4A4F-9FDE-143AA02A41EC}"/>
    <cellStyle name="20% - Accent1 3 11 3" xfId="3185" xr:uid="{FD9F34D3-EA5B-483C-AC72-C1E51293E1EA}"/>
    <cellStyle name="20% - Accent1 3 12" xfId="3186" xr:uid="{CE838E9E-EA14-4E5C-8F0E-B2C3A68870A5}"/>
    <cellStyle name="20% - Accent1 3 2" xfId="3194" xr:uid="{EC7095A0-940A-4682-8306-B991C1ED2462}"/>
    <cellStyle name="20% - Accent1 3 2 2" xfId="3201" xr:uid="{D0FE863C-91E2-4066-BA29-E7505BC7A63E}"/>
    <cellStyle name="20% - Accent1 3 2 2 2" xfId="3203" xr:uid="{A126E707-F1DF-46A0-A36F-38CAE0962A3E}"/>
    <cellStyle name="20% - Accent1 3 2 2 2 2" xfId="3208" xr:uid="{CD6BD12D-5A36-4CC3-907A-A19C90AEB4FB}"/>
    <cellStyle name="20% - Accent1 3 2 2 3" xfId="3211" xr:uid="{0804190F-05ED-4B75-BAD7-79825A0E2103}"/>
    <cellStyle name="20% - Accent1 3 2 3" xfId="3215" xr:uid="{0B249050-EBFA-4094-8680-1116084E8A93}"/>
    <cellStyle name="20% - Accent1 3 2 3 2" xfId="3218" xr:uid="{C7210B69-404E-452C-BE19-88C6CF6EE641}"/>
    <cellStyle name="20% - Accent1 3 2 3 3" xfId="3222" xr:uid="{49F29ECC-2057-4E50-9468-642B14C7C9AB}"/>
    <cellStyle name="20% - Accent1 3 2 4" xfId="3229" xr:uid="{FA0DCD3D-4CBC-4B90-ACA4-0BDE683128EC}"/>
    <cellStyle name="20% - Accent1 3 2 4 2" xfId="3232" xr:uid="{0FCD61AB-E0E5-4A0D-8763-D91583BADF2D}"/>
    <cellStyle name="20% - Accent1 3 2 4 3" xfId="3238" xr:uid="{C1FF3BF4-40B4-49F5-AE9F-7406A8440645}"/>
    <cellStyle name="20% - Accent1 3 2 5" xfId="3244" xr:uid="{608E73C7-CB67-4C45-BB99-32E33F5AB58C}"/>
    <cellStyle name="20% - Accent1 3 2 5 2" xfId="3245" xr:uid="{A8918C16-F771-4B6D-AC51-17E99EC99354}"/>
    <cellStyle name="20% - Accent1 3 2 5 3" xfId="3246" xr:uid="{07F766D8-E738-4F3E-B59F-F54E418889C1}"/>
    <cellStyle name="20% - Accent1 3 2 6" xfId="3248" xr:uid="{E2932031-1AC6-474D-B767-7E92CF937D88}"/>
    <cellStyle name="20% - Accent1 3 2 6 2" xfId="3249" xr:uid="{F27E3196-BED8-42F1-9BAA-1DF0F664D9FE}"/>
    <cellStyle name="20% - Accent1 3 2 6 3" xfId="3250" xr:uid="{6F3ECAF7-7151-433B-997F-2B4D432042C9}"/>
    <cellStyle name="20% - Accent1 3 2 7" xfId="3251" xr:uid="{2D795C42-620F-460B-8EEE-707AF1B9FFB2}"/>
    <cellStyle name="20% - Accent1 3 2 7 2" xfId="3253" xr:uid="{FE94FD56-9488-47BA-8073-EE097C519C8E}"/>
    <cellStyle name="20% - Accent1 3 2 7 3" xfId="3254" xr:uid="{5330C797-EE85-4F95-9BFB-A0A44E6D4815}"/>
    <cellStyle name="20% - Accent1 3 2 8" xfId="3257" xr:uid="{E81645F0-DD5A-402A-A8EC-C58CE23DE781}"/>
    <cellStyle name="20% - Accent1 3 2 9" xfId="3258" xr:uid="{A96FBD20-9EE8-4FED-83D1-833BB4EAC404}"/>
    <cellStyle name="20% - Accent1 3 3" xfId="567" xr:uid="{589231E6-CF51-4054-B1F9-A0BA6D3FDC9E}"/>
    <cellStyle name="20% - Accent1 3 3 2" xfId="3264" xr:uid="{EDCC6AF1-F404-4C67-B51A-B5D490C8A0FD}"/>
    <cellStyle name="20% - Accent1 3 3 2 2" xfId="3269" xr:uid="{8D0D70F9-48A7-4FF0-BA90-24A550188D5F}"/>
    <cellStyle name="20% - Accent1 3 3 2 3" xfId="3276" xr:uid="{8A14F955-9A9D-4CBD-A984-52CA7EE8FD5F}"/>
    <cellStyle name="20% - Accent1 3 3 3" xfId="3281" xr:uid="{9AF4CC64-9AF3-41CC-8C3C-9D8B57AFCE6E}"/>
    <cellStyle name="20% - Accent1 3 3 3 2" xfId="3285" xr:uid="{1F6A1153-3BBD-4B63-A754-390FFFBA51CF}"/>
    <cellStyle name="20% - Accent1 3 3 3 3" xfId="1110" xr:uid="{FA10ABAD-74F3-4ED8-BCE9-37860FEEEEC3}"/>
    <cellStyle name="20% - Accent1 3 3 4" xfId="3291" xr:uid="{5AFA6164-BE5D-4083-B562-CF4ED081528E}"/>
    <cellStyle name="20% - Accent1 3 3 4 2" xfId="3294" xr:uid="{721BF497-7ED6-45D7-AEA2-D49D64BF1153}"/>
    <cellStyle name="20% - Accent1 3 3 4 3" xfId="1199" xr:uid="{B4CD6DAA-87B6-4751-A663-CC1A8C7A7CDE}"/>
    <cellStyle name="20% - Accent1 3 3 5" xfId="3299" xr:uid="{D436533C-2932-4A0A-84D0-E03660999705}"/>
    <cellStyle name="20% - Accent1 3 3 5 2" xfId="3303" xr:uid="{7E75EB89-C970-4389-91A2-21CFD5786CAF}"/>
    <cellStyle name="20% - Accent1 3 3 5 3" xfId="3311" xr:uid="{9EE81DE9-5D56-46EB-9588-B64E6DCD01E7}"/>
    <cellStyle name="20% - Accent1 3 3 6" xfId="3314" xr:uid="{AA35FDDD-03CB-4DE3-BA22-3B5AB1BD9AE8}"/>
    <cellStyle name="20% - Accent1 3 3 6 2" xfId="3316" xr:uid="{F59656A2-34E2-490B-BEAC-27BEDCECE5DD}"/>
    <cellStyle name="20% - Accent1 3 3 6 3" xfId="3319" xr:uid="{B22A0330-E4B8-4C2B-99AC-3C58ABA44945}"/>
    <cellStyle name="20% - Accent1 3 3 7" xfId="3321" xr:uid="{CAD752F0-A6E7-44DB-A6DF-A15E6ED39DBA}"/>
    <cellStyle name="20% - Accent1 3 3 7 2" xfId="3324" xr:uid="{7BC603B6-E9EA-4E8F-A5C3-D087CC94078A}"/>
    <cellStyle name="20% - Accent1 3 3 7 3" xfId="3326" xr:uid="{33461424-BFCA-43CA-B5F6-1D9CC4150C99}"/>
    <cellStyle name="20% - Accent1 3 3 8" xfId="3330" xr:uid="{37446854-12E1-401B-BD3C-BA8BF5C53D8E}"/>
    <cellStyle name="20% - Accent1 3 3 9" xfId="3333" xr:uid="{D50EF172-8882-47A6-A8BF-00C9173FA232}"/>
    <cellStyle name="20% - Accent1 3 4" xfId="578" xr:uid="{C2CB9775-5F35-49B6-9F4D-9C41414FA48E}"/>
    <cellStyle name="20% - Accent1 3 4 2" xfId="1102" xr:uid="{91F11E97-8EC8-4241-B8CA-805E7B94E0C7}"/>
    <cellStyle name="20% - Accent1 3 4 2 2" xfId="3338" xr:uid="{A3F4B4E3-4839-4ED7-B8CC-CEE3FC851516}"/>
    <cellStyle name="20% - Accent1 3 4 2 3" xfId="161" xr:uid="{C3F45FEE-861D-4237-9504-594FECBE1201}"/>
    <cellStyle name="20% - Accent1 3 4 3" xfId="3343" xr:uid="{D9D85935-CD3A-47DF-994B-F0A29EB71539}"/>
    <cellStyle name="20% - Accent1 3 4 3 2" xfId="3345" xr:uid="{83D002CC-B35F-4C9A-B48D-02BBE2FC2A18}"/>
    <cellStyle name="20% - Accent1 3 4 3 3" xfId="1295" xr:uid="{C84CEFD8-80E2-428F-9417-D12BCAB72A3B}"/>
    <cellStyle name="20% - Accent1 3 4 4" xfId="3349" xr:uid="{0897C924-C9A7-4D11-9A11-56171667B917}"/>
    <cellStyle name="20% - Accent1 3 4 4 2" xfId="3353" xr:uid="{DD2344AD-6F39-4B46-82EB-C7DBE92A1FD1}"/>
    <cellStyle name="20% - Accent1 3 4 4 3" xfId="3354" xr:uid="{54BB27BD-BA6D-4EB0-B636-775E9C671925}"/>
    <cellStyle name="20% - Accent1 3 4 5" xfId="3361" xr:uid="{B4C3097D-9852-4760-AB33-928D0E1C8D61}"/>
    <cellStyle name="20% - Accent1 3 4 5 2" xfId="3363" xr:uid="{E3F47F57-21ED-471F-AE4B-07F4B7C91CE9}"/>
    <cellStyle name="20% - Accent1 3 4 5 3" xfId="3365" xr:uid="{B7153D91-B36C-4B0E-84D0-D0FCFDBDF366}"/>
    <cellStyle name="20% - Accent1 3 4 6" xfId="3369" xr:uid="{BE094655-5355-41D0-8C29-BB3FDCF09ABF}"/>
    <cellStyle name="20% - Accent1 3 4 6 2" xfId="3371" xr:uid="{5E26C44D-E0BD-4AC9-8404-9CA25AEFB0EE}"/>
    <cellStyle name="20% - Accent1 3 4 6 3" xfId="3373" xr:uid="{3A00076B-79E3-4EB5-BABE-FE1570B7D1BB}"/>
    <cellStyle name="20% - Accent1 3 4 7" xfId="3377" xr:uid="{0108BC2B-5FA7-4251-9E9C-BFC32E51F965}"/>
    <cellStyle name="20% - Accent1 3 4 7 2" xfId="3382" xr:uid="{6FCF086D-967A-4A32-A8E3-48BB3311FEFA}"/>
    <cellStyle name="20% - Accent1 3 4 7 3" xfId="3383" xr:uid="{46D61F30-0176-41EF-9BCF-97BA7EB64E1E}"/>
    <cellStyle name="20% - Accent1 3 4 8" xfId="3389" xr:uid="{2D61751C-F220-4899-B27C-1B86EC1AD847}"/>
    <cellStyle name="20% - Accent1 3 4 9" xfId="3393" xr:uid="{A1A0B23A-8734-4FA1-8732-DCB5679CCA75}"/>
    <cellStyle name="20% - Accent1 3 5" xfId="589" xr:uid="{274CB4FA-BC9F-418B-88E6-367239359BB0}"/>
    <cellStyle name="20% - Accent1 3 5 2" xfId="3403" xr:uid="{4D294299-A095-434F-9F03-0927D7C0CE14}"/>
    <cellStyle name="20% - Accent1 3 5 2 2" xfId="3410" xr:uid="{4795B405-430B-4AFB-BB8F-AE8C76315998}"/>
    <cellStyle name="20% - Accent1 3 5 2 3" xfId="368" xr:uid="{488E1774-AB34-4E38-B138-002DD616436C}"/>
    <cellStyle name="20% - Accent1 3 5 3" xfId="3418" xr:uid="{2C78AD0D-A1A2-49E6-9371-00330B8601D7}"/>
    <cellStyle name="20% - Accent1 3 5 3 2" xfId="3421" xr:uid="{568A0E54-13A8-43CF-947C-DDEE8F0AEC6F}"/>
    <cellStyle name="20% - Accent1 3 5 3 3" xfId="1595" xr:uid="{CE7AE8B7-8650-47D1-8758-DE77142A7DB3}"/>
    <cellStyle name="20% - Accent1 3 5 4" xfId="3430" xr:uid="{C05D2A7B-E892-4068-9721-A969E06FDD11}"/>
    <cellStyle name="20% - Accent1 3 5 4 2" xfId="3433" xr:uid="{F4235709-FAFF-44B9-8665-31C7217B087E}"/>
    <cellStyle name="20% - Accent1 3 5 4 3" xfId="3436" xr:uid="{865A4683-A544-403D-B4DA-3F4B9EF74535}"/>
    <cellStyle name="20% - Accent1 3 5 5" xfId="3445" xr:uid="{1014A710-8E0E-4E3E-BF3D-E7924B79CA0F}"/>
    <cellStyle name="20% - Accent1 3 5 5 2" xfId="3447" xr:uid="{0BA1C088-1B4D-4BBF-B839-5BC5AEBEB776}"/>
    <cellStyle name="20% - Accent1 3 5 5 3" xfId="3449" xr:uid="{ACC2F58D-FC6F-4A64-85F2-590C375CAEF4}"/>
    <cellStyle name="20% - Accent1 3 5 6" xfId="3458" xr:uid="{1D4BEADF-BD9D-4CA9-AAED-A86E2377D4D1}"/>
    <cellStyle name="20% - Accent1 3 5 6 2" xfId="3462" xr:uid="{CBD62277-5319-4E25-BB25-6ADF801946C3}"/>
    <cellStyle name="20% - Accent1 3 5 6 3" xfId="3464" xr:uid="{D387E271-AE86-43F2-B164-60202567FBF5}"/>
    <cellStyle name="20% - Accent1 3 5 7" xfId="3473" xr:uid="{9E5EAC76-3B9B-43BA-BAE8-249B3DF4E38A}"/>
    <cellStyle name="20% - Accent1 3 5 7 2" xfId="3476" xr:uid="{D1B139E1-C048-47DF-9ACA-157F0E4B5B0A}"/>
    <cellStyle name="20% - Accent1 3 5 7 3" xfId="3477" xr:uid="{57929DEF-C8CE-43E2-A936-66C0E3A93B3E}"/>
    <cellStyle name="20% - Accent1 3 5 8" xfId="3480" xr:uid="{447A0762-F688-4B8B-A777-EC0840E088FD}"/>
    <cellStyle name="20% - Accent1 3 5 9" xfId="3481" xr:uid="{1905CAB2-E559-46DE-AAFE-418CC376A801}"/>
    <cellStyle name="20% - Accent1 3 6" xfId="601" xr:uid="{A72B2E82-2252-4AA2-BED3-E3A246E87B5C}"/>
    <cellStyle name="20% - Accent1 3 6 2" xfId="3489" xr:uid="{C0F579F3-F37F-4D2E-A128-ABB9987DE833}"/>
    <cellStyle name="20% - Accent1 3 6 3" xfId="3493" xr:uid="{0F37D2A4-DEDC-49FC-AF47-D69BC7D47E3D}"/>
    <cellStyle name="20% - Accent1 3 7" xfId="610" xr:uid="{9E03E909-1F8D-46CB-BAC3-47A2C5A524DD}"/>
    <cellStyle name="20% - Accent1 3 7 2" xfId="3502" xr:uid="{8ADBE0D1-A389-44F1-9881-18BD4A25EEFA}"/>
    <cellStyle name="20% - Accent1 3 7 3" xfId="3510" xr:uid="{3565D037-2AF1-4CAA-810B-42137C76ACF4}"/>
    <cellStyle name="20% - Accent1 3 8" xfId="3514" xr:uid="{3C32E0FD-0CC9-4E0F-8405-DC82EDC65F0A}"/>
    <cellStyle name="20% - Accent1 3 8 2" xfId="3519" xr:uid="{E29D2120-7909-4808-8B65-888082A11343}"/>
    <cellStyle name="20% - Accent1 3 8 3" xfId="3523" xr:uid="{2F9632A1-A5DB-4BF9-8261-1BFFF20E9D7E}"/>
    <cellStyle name="20% - Accent1 3 9" xfId="3527" xr:uid="{6C161BCB-745B-4DF3-95AE-ED4E7E461F05}"/>
    <cellStyle name="20% - Accent1 3 9 2" xfId="3531" xr:uid="{38B20B69-E812-4EA7-9DE8-B6050F79CE82}"/>
    <cellStyle name="20% - Accent1 3 9 3" xfId="3533" xr:uid="{2EC64BE6-4BA1-48AC-AA4D-6F7836F449E5}"/>
    <cellStyle name="20% - Accent1 30" xfId="79" xr:uid="{E7F52C6E-5958-456E-8238-3655F3ADC1D9}"/>
    <cellStyle name="20% - Accent1 31" xfId="3152" xr:uid="{F53AB65E-21BD-43A0-9352-7463C58F3199}"/>
    <cellStyle name="20% - Accent1 32" xfId="3169" xr:uid="{3DAAA4FB-E47A-474E-8007-7BD1C0726ECA}"/>
    <cellStyle name="20% - Accent1 33" xfId="3176" xr:uid="{5906E997-FFD7-49F9-B363-A3E75BDEA9A1}"/>
    <cellStyle name="20% - Accent1 4" xfId="3536" xr:uid="{C9AC24D5-D5B3-4C40-9EF6-5F1E05A6125D}"/>
    <cellStyle name="20% - Accent1 4 2" xfId="3541" xr:uid="{0B1FC170-9A27-4977-980F-47EC625CD0BC}"/>
    <cellStyle name="20% - Accent1 4 2 2" xfId="3546" xr:uid="{C0B7C0A0-966D-42E1-BCF0-A55B008D2698}"/>
    <cellStyle name="20% - Accent1 4 2 2 2" xfId="3552" xr:uid="{809830EE-5E38-4C87-8708-3BDFD1DA1198}"/>
    <cellStyle name="20% - Accent1 4 2 3" xfId="3555" xr:uid="{973DFF83-A77E-4A43-B4AC-17B5EE923A4C}"/>
    <cellStyle name="20% - Accent1 4 3" xfId="3562" xr:uid="{2A14108C-A1EE-4BC0-94E4-CE9DE3E8E718}"/>
    <cellStyle name="20% - Accent1 4 3 2" xfId="3569" xr:uid="{4934ACD2-D61E-4CA9-A8CA-53F6CCE40687}"/>
    <cellStyle name="20% - Accent1 4 3 3" xfId="3575" xr:uid="{0741D7BF-E909-4A55-83C5-EF57CB44BAF1}"/>
    <cellStyle name="20% - Accent1 4 4" xfId="3581" xr:uid="{EEE95486-7C67-45C8-A1C8-230885B450BA}"/>
    <cellStyle name="20% - Accent1 4 4 2" xfId="1188" xr:uid="{36DEFB1F-1434-4421-8492-944C60906193}"/>
    <cellStyle name="20% - Accent1 4 4 3" xfId="3585" xr:uid="{98679314-5548-4DAF-80B7-563124A4470E}"/>
    <cellStyle name="20% - Accent1 4 5" xfId="3590" xr:uid="{9CACB4E2-9354-42E7-99A7-39661B1F1554}"/>
    <cellStyle name="20% - Accent1 4 5 2" xfId="2844" xr:uid="{018396C8-3767-4D71-9B01-2C8B4B2A6AE4}"/>
    <cellStyle name="20% - Accent1 4 5 3" xfId="2851" xr:uid="{E5117D82-9FB0-4E95-B1A9-2BE1DE27856F}"/>
    <cellStyle name="20% - Accent1 4 6" xfId="3596" xr:uid="{69EFA879-5D23-4F9E-9DB4-E2A2BE8DB048}"/>
    <cellStyle name="20% - Accent1 4 6 2" xfId="3604" xr:uid="{84C5C0D5-22C5-4928-8793-86E77D4334BD}"/>
    <cellStyle name="20% - Accent1 4 6 3" xfId="3607" xr:uid="{678B5DB7-D6C3-4E6B-B02A-77876650788D}"/>
    <cellStyle name="20% - Accent1 4 7" xfId="3611" xr:uid="{E078A9E9-1573-4895-BC73-A7A4FCF911DC}"/>
    <cellStyle name="20% - Accent1 4 7 2" xfId="3615" xr:uid="{AB35B045-97CA-40CC-A841-BACE13187423}"/>
    <cellStyle name="20% - Accent1 4 7 3" xfId="3618" xr:uid="{3E9D6537-493F-4260-A596-1FBADB9BD1B1}"/>
    <cellStyle name="20% - Accent1 4 8" xfId="3622" xr:uid="{D8454B4D-19E1-4691-A914-F85098740874}"/>
    <cellStyle name="20% - Accent1 4 8 2" xfId="3624" xr:uid="{28B589B6-C128-4522-B01E-EB9A4FCCCEF0}"/>
    <cellStyle name="20% - Accent1 4 8 3" xfId="3626" xr:uid="{92930033-7CAA-4F2C-A043-AB44D6D93D63}"/>
    <cellStyle name="20% - Accent1 5" xfId="3632" xr:uid="{4EEBFA51-5150-4760-98E6-1134A16FFB2B}"/>
    <cellStyle name="20% - Accent1 5 2" xfId="3634" xr:uid="{8B858C7A-8B20-4297-8601-11CA2718402F}"/>
    <cellStyle name="20% - Accent1 5 2 2" xfId="3644" xr:uid="{6C986082-C655-49D0-BC07-235B07EE5F7A}"/>
    <cellStyle name="20% - Accent1 5 2 3" xfId="3648" xr:uid="{7516F5F1-485F-4FB3-BE98-44A6F924BE45}"/>
    <cellStyle name="20% - Accent1 5 3" xfId="3653" xr:uid="{6195097A-23F0-46BD-8E90-BCC615B6B026}"/>
    <cellStyle name="20% - Accent1 5 3 2" xfId="3664" xr:uid="{C521F022-420A-41FE-8E0F-3A0E7928EFA4}"/>
    <cellStyle name="20% - Accent1 5 3 3" xfId="3673" xr:uid="{88B13247-F022-4CEB-BAEF-A8BFAB697CDD}"/>
    <cellStyle name="20% - Accent1 5 4" xfId="3681" xr:uid="{01D958C5-79F8-4EFF-B2B9-56189D7B3E29}"/>
    <cellStyle name="20% - Accent1 5 4 2" xfId="1269" xr:uid="{BA546967-5A38-4F6C-902F-6E919DE913BB}"/>
    <cellStyle name="20% - Accent1 5 4 3" xfId="3686" xr:uid="{ABF1815E-0552-4219-9646-18716E22CEA6}"/>
    <cellStyle name="20% - Accent1 5 5" xfId="3693" xr:uid="{EB5A0A78-E77D-4858-BA13-5ACA27743F3C}"/>
    <cellStyle name="20% - Accent1 5 5 2" xfId="3710" xr:uid="{D30FAB8C-F5E7-4C12-8114-6AE794A5C196}"/>
    <cellStyle name="20% - Accent1 5 5 3" xfId="3719" xr:uid="{7222E910-E096-45AA-93B0-3C342BD2DD45}"/>
    <cellStyle name="20% - Accent1 5 6" xfId="3723" xr:uid="{21D27886-C190-4567-B93B-8C651DD286E6}"/>
    <cellStyle name="20% - Accent1 5 6 2" xfId="3734" xr:uid="{93D04733-9A68-4C58-8C02-22F75BEA267A}"/>
    <cellStyle name="20% - Accent1 5 6 3" xfId="3743" xr:uid="{FB3272CD-6CAB-47A1-8CF7-F98D8419F766}"/>
    <cellStyle name="20% - Accent1 5 7" xfId="3746" xr:uid="{81D20C6E-2742-4F5E-A134-C13F8F4AF2DF}"/>
    <cellStyle name="20% - Accent1 5 7 2" xfId="3751" xr:uid="{BC6160B6-A5AF-4ECE-8D85-9862B40C7228}"/>
    <cellStyle name="20% - Accent1 5 7 3" xfId="3752" xr:uid="{9916473E-9C39-473A-A2AC-60BFFEC74AC2}"/>
    <cellStyle name="20% - Accent1 5 8" xfId="3754" xr:uid="{9482ABAC-4573-4B31-95DF-D5D97CFF3147}"/>
    <cellStyle name="20% - Accent1 5 8 2" xfId="3758" xr:uid="{C8302255-247E-4C04-B3C2-CFD0C0927731}"/>
    <cellStyle name="20% - Accent1 5 8 3" xfId="3761" xr:uid="{C696F5A9-CE06-4EAA-A9E6-08FEBB6E3C2F}"/>
    <cellStyle name="20% - Accent1 6" xfId="3767" xr:uid="{4E818531-A3B6-437C-9B98-1D26A91EB740}"/>
    <cellStyle name="20% - Accent1 6 2" xfId="3772" xr:uid="{21056F87-EE03-49AF-92A7-960A44C8B164}"/>
    <cellStyle name="20% - Accent1 6 2 2" xfId="3775" xr:uid="{40B6DBA6-2D93-4B07-BE33-08F58D09AA47}"/>
    <cellStyle name="20% - Accent1 6 2 3" xfId="3776" xr:uid="{D72CB629-B6C1-4A3A-B409-25A10A867F34}"/>
    <cellStyle name="20% - Accent1 6 3" xfId="3783" xr:uid="{B702F9D3-EA27-445F-A1B4-C509A183C6FB}"/>
    <cellStyle name="20% - Accent1 6 3 2" xfId="3786" xr:uid="{077DF22F-74A4-4F98-A55B-EC0C25212F16}"/>
    <cellStyle name="20% - Accent1 6 3 3" xfId="3791" xr:uid="{53B9E98C-5A63-474E-8578-12BE57865670}"/>
    <cellStyle name="20% - Accent1 6 4" xfId="3794" xr:uid="{7BCA98C1-2938-4381-AB81-37499138147A}"/>
    <cellStyle name="20% - Accent1 6 4 2" xfId="3800" xr:uid="{873F4E2C-3580-479B-9AB5-87968CB98C6F}"/>
    <cellStyle name="20% - Accent1 6 4 3" xfId="3802" xr:uid="{A15FD82F-09BC-4DA4-BEEB-B0DEC77A0DF5}"/>
    <cellStyle name="20% - Accent1 6 5" xfId="3805" xr:uid="{B798AFD4-5E48-49FC-8D2C-4B1DFB640A39}"/>
    <cellStyle name="20% - Accent1 6 5 2" xfId="3811" xr:uid="{C8A77243-FAB2-40D0-8AFB-433F7CAA4AF1}"/>
    <cellStyle name="20% - Accent1 6 5 3" xfId="3813" xr:uid="{C9454283-ACD6-49EE-9270-1F6E99A5D123}"/>
    <cellStyle name="20% - Accent1 6 6" xfId="3816" xr:uid="{0C8BB212-5A78-4992-9C59-EA852A5685FB}"/>
    <cellStyle name="20% - Accent1 6 6 2" xfId="3819" xr:uid="{8B5C10C7-0BE3-4BDB-A50D-178DF0475C97}"/>
    <cellStyle name="20% - Accent1 6 6 3" xfId="64" xr:uid="{50290501-5DE8-4076-A14F-7AB0A3145868}"/>
    <cellStyle name="20% - Accent1 6 7" xfId="3823" xr:uid="{FCFC47FF-92DE-4E67-B8FA-6997D1E35688}"/>
    <cellStyle name="20% - Accent1 6 7 2" xfId="3825" xr:uid="{0978A9EE-482C-4959-94F3-CC8D384B1A12}"/>
    <cellStyle name="20% - Accent1 6 7 3" xfId="3827" xr:uid="{D2D9B88D-A95B-41F7-892A-1DF531909A95}"/>
    <cellStyle name="20% - Accent1 6 8" xfId="3830" xr:uid="{FCCB74C4-BEA6-4B5C-8F50-99E34824105D}"/>
    <cellStyle name="20% - Accent1 6 8 2" xfId="3832" xr:uid="{A40EA585-42AF-4B4D-8430-EE24C791A5ED}"/>
    <cellStyle name="20% - Accent1 6 8 3" xfId="436" xr:uid="{917A201B-EB94-421C-AAF3-537AA764C376}"/>
    <cellStyle name="20% - Accent1 7" xfId="3836" xr:uid="{8359B6BB-3E28-456A-9F80-91535B568F03}"/>
    <cellStyle name="20% - Accent1 7 2" xfId="3838" xr:uid="{C3A58E5C-368E-43D3-9F70-209046F41184}"/>
    <cellStyle name="20% - Accent1 7 2 2" xfId="3841" xr:uid="{9B5DEF4C-5C44-48B3-A4D0-A3F4AAD89C3F}"/>
    <cellStyle name="20% - Accent1 7 2 3" xfId="3842" xr:uid="{1C50145A-88BE-44E2-9FBB-B4EBB8F0BBED}"/>
    <cellStyle name="20% - Accent1 7 3" xfId="3847" xr:uid="{5AD3661F-3606-4423-9856-57F90755CBAD}"/>
    <cellStyle name="20% - Accent1 7 3 2" xfId="3851" xr:uid="{A50ECEE0-3042-4199-BBBD-3C1F02D7C586}"/>
    <cellStyle name="20% - Accent1 7 3 3" xfId="3853" xr:uid="{51547475-7494-4E58-A740-24A87BE489BD}"/>
    <cellStyle name="20% - Accent1 7 4" xfId="3857" xr:uid="{46DB935F-DF7F-4482-860D-88EF0EA33224}"/>
    <cellStyle name="20% - Accent1 7 4 2" xfId="3860" xr:uid="{2827FFCB-7E8E-47D4-9127-64CEE18DF7EC}"/>
    <cellStyle name="20% - Accent1 7 4 3" xfId="3861" xr:uid="{93D03B78-B49F-4033-921D-E2F9EFF49441}"/>
    <cellStyle name="20% - Accent1 7 5" xfId="3865" xr:uid="{8BBDD945-4E3D-4E93-BAE8-153A02C091EF}"/>
    <cellStyle name="20% - Accent1 7 5 2" xfId="3872" xr:uid="{D2A0BDA8-E641-476D-A5EA-E56C55AF7BA8}"/>
    <cellStyle name="20% - Accent1 7 5 3" xfId="3873" xr:uid="{CFA3B235-B76B-42EA-B57E-92778B7840CC}"/>
    <cellStyle name="20% - Accent1 7 6" xfId="3877" xr:uid="{192C87A0-CCE5-4DA6-90EE-5B28ED016B3B}"/>
    <cellStyle name="20% - Accent1 7 6 2" xfId="3882" xr:uid="{DCA9E99C-A447-497F-A3A6-647BCA35DBF7}"/>
    <cellStyle name="20% - Accent1 7 6 3" xfId="3884" xr:uid="{54CC4764-EEC9-41DA-9478-1EDE39CA47A2}"/>
    <cellStyle name="20% - Accent1 7 7" xfId="3888" xr:uid="{7A69FF25-CCF5-4FEE-857F-995B2F8C10C0}"/>
    <cellStyle name="20% - Accent1 7 7 2" xfId="3890" xr:uid="{A41712CE-5042-48A8-8A2D-4EB69ED2445D}"/>
    <cellStyle name="20% - Accent1 7 7 3" xfId="3892" xr:uid="{8780ED82-55CF-404E-A4F0-C4EEFA32A7DC}"/>
    <cellStyle name="20% - Accent1 7 8" xfId="3893" xr:uid="{19A22627-4E14-464D-B380-711A59F12C83}"/>
    <cellStyle name="20% - Accent1 7 8 2" xfId="3895" xr:uid="{7CDB74B5-14E7-472B-BDBA-59BACAC6C075}"/>
    <cellStyle name="20% - Accent1 7 8 3" xfId="886" xr:uid="{E02C434F-B8DA-4B2C-BE4F-A25F7DCE7158}"/>
    <cellStyle name="20% - Accent1 8" xfId="3898" xr:uid="{02C504B8-5877-482A-9ABC-7B6F04E66035}"/>
    <cellStyle name="20% - Accent1 8 2" xfId="536" xr:uid="{A77FC109-AD71-4635-86DE-F6205AED13BC}"/>
    <cellStyle name="20% - Accent1 8 2 2" xfId="3901" xr:uid="{15929EFD-9ECF-499F-A6F5-D27917677F74}"/>
    <cellStyle name="20% - Accent1 8 2 3" xfId="3905" xr:uid="{EA67FAE6-BD66-410F-9995-487AE4E05948}"/>
    <cellStyle name="20% - Accent1 8 3" xfId="658" xr:uid="{EFC35E48-8E1B-4823-B3BD-D2149AA5A6FD}"/>
    <cellStyle name="20% - Accent1 9" xfId="3907" xr:uid="{BBBF5390-BA74-42BE-B57C-C1F7644BF0BE}"/>
    <cellStyle name="20% - Accent1 9 2" xfId="3911" xr:uid="{3C0054DB-0C84-4EBB-852B-618790FDF801}"/>
    <cellStyle name="20% - Accent1 9 2 2" xfId="3914" xr:uid="{E0382E3C-0466-4C15-B0AA-626B8152F6B6}"/>
    <cellStyle name="20% - Accent1 9 2 3" xfId="3918" xr:uid="{BCBA9684-4562-4B65-A286-809DBF13DEE1}"/>
    <cellStyle name="20% - Accent1 9 3" xfId="3922" xr:uid="{39E590BA-0993-40E8-A0D4-66493C787321}"/>
    <cellStyle name="20% - Accent2 10" xfId="2492" xr:uid="{48E0140C-15E6-4C2F-8DD2-F238007450FF}"/>
    <cellStyle name="20% - Accent2 10 2" xfId="3939" xr:uid="{6BF290CB-5E11-400E-AA01-E6BEAAE9CA97}"/>
    <cellStyle name="20% - Accent2 10 2 2" xfId="3940" xr:uid="{B8659220-1544-493A-A5D0-7302C3A3C25A}"/>
    <cellStyle name="20% - Accent2 10 2 3" xfId="3944" xr:uid="{D228D399-A889-4C4E-8C59-560619CB20B1}"/>
    <cellStyle name="20% - Accent2 10 3" xfId="3954" xr:uid="{C0B55E56-29EF-4AB3-B065-82F96FA927DF}"/>
    <cellStyle name="20% - Accent2 11" xfId="2506" xr:uid="{26A83163-8198-40DC-8E90-EF88CC3D895A}"/>
    <cellStyle name="20% - Accent2 11 10" xfId="2573" xr:uid="{01E8EBAE-7486-4FE3-9EDD-D9DB802F3D7E}"/>
    <cellStyle name="20% - Accent2 11 11" xfId="2604" xr:uid="{FC371153-B02A-4E80-BD88-64EC5791DEE3}"/>
    <cellStyle name="20% - Accent2 11 12" xfId="2608" xr:uid="{9F8C46BD-F156-4690-B598-ACC9A48AFCD2}"/>
    <cellStyle name="20% - Accent2 11 2" xfId="3960" xr:uid="{C5EDD24F-364D-435F-B0CC-95CC0D677B55}"/>
    <cellStyle name="20% - Accent2 11 2 2" xfId="3964" xr:uid="{01E2872B-8FE5-42AC-81B1-51E54852E4EA}"/>
    <cellStyle name="20% - Accent2 11 3" xfId="3970" xr:uid="{40EC1124-7EB9-49AE-B6C2-EC563F703433}"/>
    <cellStyle name="20% - Accent2 11 3 10" xfId="3974" xr:uid="{B6868851-267A-4CD3-AE1C-CC0AEC9938D6}"/>
    <cellStyle name="20% - Accent2 11 3 11" xfId="343" xr:uid="{6E8FE0AC-BB59-4F90-94E0-6F0893BA620D}"/>
    <cellStyle name="20% - Accent2 11 3 12" xfId="1693" xr:uid="{4C26F5AC-B78B-4179-9933-9F1DF6C5C03E}"/>
    <cellStyle name="20% - Accent2 11 3 2" xfId="3977" xr:uid="{AF240D04-0C5B-46F7-AC01-233C3F2A0B50}"/>
    <cellStyle name="20% - Accent2 11 3 2 10" xfId="3983" xr:uid="{334CBA88-3E99-488B-843C-D50F7A691227}"/>
    <cellStyle name="20% - Accent2 11 3 2 2" xfId="3984" xr:uid="{6F1B09C4-644D-4641-B49E-DEFABD592086}"/>
    <cellStyle name="20% - Accent2 11 3 2 2 2" xfId="3992" xr:uid="{E40927C1-0A85-4148-8619-2D2B6FB5DB69}"/>
    <cellStyle name="20% - Accent2 11 3 2 2 2 2" xfId="4000" xr:uid="{BE65A3CC-F7D1-4433-B6C9-9382E2B5A1B6}"/>
    <cellStyle name="20% - Accent2 11 3 2 2 2 3" xfId="4009" xr:uid="{41B741A4-298E-4E2F-BA41-D898EB68AF35}"/>
    <cellStyle name="20% - Accent2 11 3 2 2 2 4" xfId="4014" xr:uid="{BCFF2F2D-73B3-4206-9105-74E123D7610A}"/>
    <cellStyle name="20% - Accent2 11 3 2 2 2 5" xfId="4017" xr:uid="{81C46C61-39CE-4AC9-A364-080EF68E618B}"/>
    <cellStyle name="20% - Accent2 11 3 2 2 2 6" xfId="4019" xr:uid="{0DABF4EE-52E8-4191-B600-BCB09A200E28}"/>
    <cellStyle name="20% - Accent2 11 3 2 2 3" xfId="4025" xr:uid="{1781F649-2345-4242-8137-7FC1975127A2}"/>
    <cellStyle name="20% - Accent2 11 3 2 2 4" xfId="3667" xr:uid="{D20EDE61-238A-4DEB-8FA0-24CEDFEDC98B}"/>
    <cellStyle name="20% - Accent2 11 3 2 2 5" xfId="3676" xr:uid="{3E3F4418-90A3-4EF5-9B07-76D571656C45}"/>
    <cellStyle name="20% - Accent2 11 3 2 2 6" xfId="4034" xr:uid="{2A44D33F-16A6-4412-837D-7FA42CC99619}"/>
    <cellStyle name="20% - Accent2 11 3 2 2 7" xfId="4043" xr:uid="{3DE82F02-B37F-40CB-9A1B-87ADB85EBC99}"/>
    <cellStyle name="20% - Accent2 11 3 2 3" xfId="4044" xr:uid="{F362119F-620D-482F-9F62-A432361803BB}"/>
    <cellStyle name="20% - Accent2 11 3 2 3 2" xfId="145" xr:uid="{0D0FD04D-B89F-4177-A70C-8CD9C5D95786}"/>
    <cellStyle name="20% - Accent2 11 3 2 3 2 2" xfId="4049" xr:uid="{4D450B2D-C431-4AEE-8007-547E0C6DAD91}"/>
    <cellStyle name="20% - Accent2 11 3 2 3 2 3" xfId="2574" xr:uid="{A58D34CF-C56B-4563-B4EF-02914CAF5B3F}"/>
    <cellStyle name="20% - Accent2 11 3 2 3 2 4" xfId="2605" xr:uid="{6D98DCFE-963B-40ED-800A-1DD5BDEBDCFD}"/>
    <cellStyle name="20% - Accent2 11 3 2 3 2 5" xfId="2609" xr:uid="{00B4CC1E-7E7C-4309-981A-972688E68479}"/>
    <cellStyle name="20% - Accent2 11 3 2 3 2 6" xfId="2614" xr:uid="{472B10DE-2E23-46F1-BB10-4369142ABF77}"/>
    <cellStyle name="20% - Accent2 11 3 2 3 3" xfId="6" xr:uid="{2951C451-292B-4916-97D7-5FBBF74F48B2}"/>
    <cellStyle name="20% - Accent2 11 3 2 3 4" xfId="1272" xr:uid="{1D4777E4-CB11-47DD-B1FC-32E7DE531BDC}"/>
    <cellStyle name="20% - Accent2 11 3 2 3 5" xfId="3689" xr:uid="{5743F858-15A3-4B6F-ADFF-743203F1AC61}"/>
    <cellStyle name="20% - Accent2 11 3 2 3 6" xfId="4052" xr:uid="{99E0BACC-2236-4BD6-96A4-7F0D999AA3DC}"/>
    <cellStyle name="20% - Accent2 11 3 2 3 7" xfId="4061" xr:uid="{8DFC4C9B-9815-4B8D-B65C-18AF23A3C038}"/>
    <cellStyle name="20% - Accent2 11 3 2 4" xfId="4062" xr:uid="{2316CF37-FFAB-4932-8B12-416A460D4B56}"/>
    <cellStyle name="20% - Accent2 11 3 2 4 2" xfId="4064" xr:uid="{E333E341-9F06-4A95-A6D2-909A36AF501C}"/>
    <cellStyle name="20% - Accent2 11 3 2 4 2 2" xfId="4070" xr:uid="{C31AA004-54CB-4311-A7CF-F2559DD26F7B}"/>
    <cellStyle name="20% - Accent2 11 3 2 4 2 3" xfId="4073" xr:uid="{9C853628-705C-45BF-A3BF-321C64764915}"/>
    <cellStyle name="20% - Accent2 11 3 2 4 2 4" xfId="4074" xr:uid="{1C595493-876D-4E41-99E8-6CDB0493BB2E}"/>
    <cellStyle name="20% - Accent2 11 3 2 4 2 5" xfId="4076" xr:uid="{DF04EE16-C3B3-496E-B990-65B5CD9F18BC}"/>
    <cellStyle name="20% - Accent2 11 3 2 4 2 6" xfId="4079" xr:uid="{FF3388F3-D7BF-43FC-B6DC-6008BF16822A}"/>
    <cellStyle name="20% - Accent2 11 3 2 4 3" xfId="4082" xr:uid="{CD9CFBEF-35BE-4734-B3EA-CDD06B3F31B2}"/>
    <cellStyle name="20% - Accent2 11 3 2 4 4" xfId="3699" xr:uid="{98910BC8-4028-4E42-A9A2-925BE0BD52C2}"/>
    <cellStyle name="20% - Accent2 11 3 2 4 5" xfId="3714" xr:uid="{CF756CEC-8653-4CFA-85F6-2DC5EBF27983}"/>
    <cellStyle name="20% - Accent2 11 3 2 4 6" xfId="4090" xr:uid="{5F95DC47-EB24-4EEF-8440-30E92ADA4BEB}"/>
    <cellStyle name="20% - Accent2 11 3 2 4 7" xfId="4096" xr:uid="{2BB44B01-BA5B-47F0-921D-5F563886F629}"/>
    <cellStyle name="20% - Accent2 11 3 2 5" xfId="4097" xr:uid="{41EF9A4A-79B2-46A7-8A2E-D21037038E02}"/>
    <cellStyle name="20% - Accent2 11 3 2 5 2" xfId="4100" xr:uid="{4B4B2291-6633-4867-AC54-A4E94D8F45F1}"/>
    <cellStyle name="20% - Accent2 11 3 2 5 3" xfId="4102" xr:uid="{229FC027-EF7D-41CF-B64A-6EFF1D6DD54C}"/>
    <cellStyle name="20% - Accent2 11 3 2 5 4" xfId="3730" xr:uid="{0A59B2B5-EBA7-49DC-8C03-8CC4769D4CD3}"/>
    <cellStyle name="20% - Accent2 11 3 2 5 5" xfId="3739" xr:uid="{5CB0885F-752E-4632-A009-721290F0BB70}"/>
    <cellStyle name="20% - Accent2 11 3 2 5 6" xfId="4106" xr:uid="{0CFF761D-0A5E-4062-8F42-BC26257B8924}"/>
    <cellStyle name="20% - Accent2 11 3 2 6" xfId="4107" xr:uid="{C18011E9-0A43-43F7-9DB0-F51C34A55DE0}"/>
    <cellStyle name="20% - Accent2 11 3 2 7" xfId="4108" xr:uid="{2FCD5142-8876-43FD-B8EE-51098646AAB9}"/>
    <cellStyle name="20% - Accent2 11 3 2 8" xfId="4109" xr:uid="{E6758EC0-1A1C-4E4F-A5F1-BF8ED850EBC1}"/>
    <cellStyle name="20% - Accent2 11 3 2 9" xfId="3351" xr:uid="{88E66CFF-4A78-4D85-AB11-3898505D33FA}"/>
    <cellStyle name="20% - Accent2 11 3 3" xfId="4112" xr:uid="{7DA4668E-4516-46C9-9392-82B145306DCA}"/>
    <cellStyle name="20% - Accent2 11 3 3 2" xfId="4116" xr:uid="{82EFCF85-2B26-4931-BC34-0333CA417CFC}"/>
    <cellStyle name="20% - Accent2 11 3 3 2 2" xfId="4120" xr:uid="{A5AF9C13-0CE1-4DCB-A6DA-C075F163558C}"/>
    <cellStyle name="20% - Accent2 11 3 3 2 3" xfId="4122" xr:uid="{9D17AD82-99CF-4977-B09E-FF6F540B6BD9}"/>
    <cellStyle name="20% - Accent2 11 3 3 2 4" xfId="3785" xr:uid="{0D620071-F131-4665-8408-6B9834D1EC07}"/>
    <cellStyle name="20% - Accent2 11 3 3 2 5" xfId="3790" xr:uid="{039184F7-7BF5-415C-B8AC-450EBCFA3FF3}"/>
    <cellStyle name="20% - Accent2 11 3 3 2 6" xfId="4127" xr:uid="{50165D3F-D5CE-4029-970F-B06AEE7688BA}"/>
    <cellStyle name="20% - Accent2 11 3 3 3" xfId="4129" xr:uid="{9D7C5F90-4325-4DA3-9E4B-9CF974EB4FF2}"/>
    <cellStyle name="20% - Accent2 11 3 3 4" xfId="4131" xr:uid="{1232E7BA-E019-493D-94C8-1B2855CC4BAB}"/>
    <cellStyle name="20% - Accent2 11 3 3 5" xfId="4133" xr:uid="{AEC6480A-2DC6-4394-9307-1EC14676790D}"/>
    <cellStyle name="20% - Accent2 11 3 3 6" xfId="4135" xr:uid="{0A135BBA-2952-4C9F-982F-A528B0B0D7BB}"/>
    <cellStyle name="20% - Accent2 11 3 3 7" xfId="4136" xr:uid="{BF8D65DE-FD12-41FA-AD3D-5AB7AD920EEF}"/>
    <cellStyle name="20% - Accent2 11 3 4" xfId="4138" xr:uid="{DE5E8C98-2470-4F08-B5E4-D81F5BDC18D4}"/>
    <cellStyle name="20% - Accent2 11 3 4 2" xfId="4141" xr:uid="{EB10F4AE-9A08-491A-B565-C667FF8064E0}"/>
    <cellStyle name="20% - Accent2 11 3 4 2 2" xfId="4144" xr:uid="{9EEC522F-2BE4-4C22-B5F6-E2E2CDB8D1E7}"/>
    <cellStyle name="20% - Accent2 11 3 4 2 3" xfId="4146" xr:uid="{C6279AFF-2EC4-4045-BD73-2E6A7AAEE734}"/>
    <cellStyle name="20% - Accent2 11 3 4 2 4" xfId="3850" xr:uid="{D6305886-E270-46C2-B825-A52C446C7186}"/>
    <cellStyle name="20% - Accent2 11 3 4 2 5" xfId="3852" xr:uid="{C9E38C98-B169-4541-9567-064F08C3721C}"/>
    <cellStyle name="20% - Accent2 11 3 4 2 6" xfId="4147" xr:uid="{32E6C11E-BE2E-4F45-80E5-B2D2DD22CF75}"/>
    <cellStyle name="20% - Accent2 11 3 4 3" xfId="4149" xr:uid="{EB4C7074-429A-4FAA-89EA-38AB8EA5CB67}"/>
    <cellStyle name="20% - Accent2 11 3 4 4" xfId="4151" xr:uid="{B91D0584-4485-47AE-B8BB-C70801590514}"/>
    <cellStyle name="20% - Accent2 11 3 4 5" xfId="4153" xr:uid="{CD93BF86-FEBD-46D1-B0B9-0C8B466EC875}"/>
    <cellStyle name="20% - Accent2 11 3 4 6" xfId="4155" xr:uid="{6178C40C-12D2-4DAB-AD49-F15025170088}"/>
    <cellStyle name="20% - Accent2 11 3 4 7" xfId="4156" xr:uid="{D98D7BE0-B065-4FA1-AA25-0D3DBC406C1F}"/>
    <cellStyle name="20% - Accent2 11 3 5" xfId="4158" xr:uid="{297360B0-696C-40F3-B84D-97A2A36F4D64}"/>
    <cellStyle name="20% - Accent2 11 3 5 2" xfId="985" xr:uid="{8ABE7B4D-E987-48EA-AE3A-04021843784E}"/>
    <cellStyle name="20% - Accent2 11 3 5 2 2" xfId="1329" xr:uid="{02AB091F-314C-47BD-AB4D-3A64869D2CFF}"/>
    <cellStyle name="20% - Accent2 11 3 5 2 3" xfId="1339" xr:uid="{6821DD4B-C469-4A50-A9E2-7CEB6339572B}"/>
    <cellStyle name="20% - Accent2 11 3 5 2 4" xfId="2372" xr:uid="{8705D0FF-FAFA-47EF-8E71-F9EA2AF63298}"/>
    <cellStyle name="20% - Accent2 11 3 5 2 5" xfId="2713" xr:uid="{088DA398-5FF9-4903-B403-B877CC84AB64}"/>
    <cellStyle name="20% - Accent2 11 3 5 2 6" xfId="2739" xr:uid="{1E758FF6-606F-45B7-AE5A-9ECAAE7460C2}"/>
    <cellStyle name="20% - Accent2 11 3 5 3" xfId="4163" xr:uid="{C80836D5-7502-4E70-B249-C7E62BE70FD9}"/>
    <cellStyle name="20% - Accent2 11 3 5 4" xfId="4166" xr:uid="{2B47B356-1C60-4A19-AB69-FA9F21A85A33}"/>
    <cellStyle name="20% - Accent2 11 3 5 5" xfId="4176" xr:uid="{72E3740A-E40E-42D0-B77A-95F56B55F6C7}"/>
    <cellStyle name="20% - Accent2 11 3 5 6" xfId="4184" xr:uid="{FC888B03-FF46-44AA-917B-315CF1C0115C}"/>
    <cellStyle name="20% - Accent2 11 3 5 7" xfId="4188" xr:uid="{4415AD49-0AB7-4CD2-BFB0-CFB234E1739B}"/>
    <cellStyle name="20% - Accent2 11 3 6" xfId="4192" xr:uid="{3AB14BF8-B4DD-4A99-B598-495F7ECDD409}"/>
    <cellStyle name="20% - Accent2 11 3 6 2" xfId="4194" xr:uid="{30B644FF-0121-4750-A46F-3C25AADD200F}"/>
    <cellStyle name="20% - Accent2 11 3 6 3" xfId="4196" xr:uid="{A1DB5AED-538B-4A88-A1FE-78AFEACA0D91}"/>
    <cellStyle name="20% - Accent2 11 3 6 4" xfId="4199" xr:uid="{DD817CC5-3950-4282-8FA7-9B3392784AD6}"/>
    <cellStyle name="20% - Accent2 11 3 6 5" xfId="4201" xr:uid="{D9B5A38C-8A3A-408A-B9B6-A85B1AC4B087}"/>
    <cellStyle name="20% - Accent2 11 3 6 6" xfId="4203" xr:uid="{9CC35C7F-9466-4825-9E0A-2F0F1A8F860B}"/>
    <cellStyle name="20% - Accent2 11 3 7" xfId="4206" xr:uid="{49D24D52-0D79-40E4-A150-BD9AE0EBC8A9}"/>
    <cellStyle name="20% - Accent2 11 3 8" xfId="4209" xr:uid="{09BFF289-B7D2-4B2B-BCBA-6EA30E7E5945}"/>
    <cellStyle name="20% - Accent2 11 3 9" xfId="4212" xr:uid="{3242FCFC-6537-4673-848B-BAC078572B64}"/>
    <cellStyle name="20% - Accent2 11 4" xfId="4215" xr:uid="{2DCA66CB-D091-44C1-B080-97B10DED8336}"/>
    <cellStyle name="20% - Accent2 11 4 10" xfId="3461" xr:uid="{1D2430EE-3910-4FA3-A675-312032ED2C77}"/>
    <cellStyle name="20% - Accent2 11 4 11" xfId="3463" xr:uid="{29B00C0B-E500-455F-B396-E41E2A7CBE6C}"/>
    <cellStyle name="20% - Accent2 11 4 2" xfId="4217" xr:uid="{6E57E083-5B9F-479E-8C27-F8B1750FB9D9}"/>
    <cellStyle name="20% - Accent2 11 4 2 2" xfId="2584" xr:uid="{CD0F8AF3-B1B4-43FF-9163-1A086D5BCE32}"/>
    <cellStyle name="20% - Accent2 11 4 2 2 2" xfId="4224" xr:uid="{332ED949-ABB8-4041-86F9-1CE40003F9E9}"/>
    <cellStyle name="20% - Accent2 11 4 2 2 3" xfId="4231" xr:uid="{E9DE9B78-F733-4389-98AF-8D7D85C47FFB}"/>
    <cellStyle name="20% - Accent2 11 4 2 2 4" xfId="4239" xr:uid="{0660332C-8171-423A-B3C6-52F7219AD902}"/>
    <cellStyle name="20% - Accent2 11 4 2 2 5" xfId="4247" xr:uid="{8C2AD2F1-D87A-4803-883D-7985ED07CDBA}"/>
    <cellStyle name="20% - Accent2 11 4 2 2 6" xfId="4253" xr:uid="{CC40ADF8-B8EF-4377-A480-E6EE1E73531B}"/>
    <cellStyle name="20% - Accent2 11 4 2 3" xfId="2588" xr:uid="{F68A0349-4B2A-43C9-A896-FE27C7C48A9B}"/>
    <cellStyle name="20% - Accent2 11 4 2 4" xfId="2594" xr:uid="{BA609C8E-588B-44A7-9259-3238CB3BEC35}"/>
    <cellStyle name="20% - Accent2 11 4 2 5" xfId="2598" xr:uid="{EAD7F09D-B0D0-48D0-95D3-17C418F46421}"/>
    <cellStyle name="20% - Accent2 11 4 2 6" xfId="4254" xr:uid="{D70BBB6E-6A5B-4C17-B317-83A7E04467ED}"/>
    <cellStyle name="20% - Accent2 11 4 2 7" xfId="4255" xr:uid="{384C764E-071B-402B-8E2E-20D1BA315F78}"/>
    <cellStyle name="20% - Accent2 11 4 3" xfId="4256" xr:uid="{02BAD432-9CA4-4F83-8788-A056E92A6D78}"/>
    <cellStyle name="20% - Accent2 11 4 3 2" xfId="4262" xr:uid="{303180EA-A0BF-4F0B-995F-844A21F7CD11}"/>
    <cellStyle name="20% - Accent2 11 4 3 2 2" xfId="4269" xr:uid="{0B35BF98-2565-4BB7-B26E-003913746200}"/>
    <cellStyle name="20% - Accent2 11 4 3 2 3" xfId="4276" xr:uid="{C1E489BB-4D6A-46B7-BEDD-9EA93D31FE4D}"/>
    <cellStyle name="20% - Accent2 11 4 3 2 4" xfId="4282" xr:uid="{D80C01E4-6106-4F30-8053-9EC9AE272001}"/>
    <cellStyle name="20% - Accent2 11 4 3 2 5" xfId="3123" xr:uid="{CCFD1CCD-2D13-4EE9-AB8D-98C33AC023D8}"/>
    <cellStyle name="20% - Accent2 11 4 3 2 6" xfId="3130" xr:uid="{B99255AF-0AD9-40C9-8F4F-57E1E2C7A9AF}"/>
    <cellStyle name="20% - Accent2 11 4 3 3" xfId="4284" xr:uid="{D5CF4C97-C3F7-4030-BD59-FDB6C9F113B8}"/>
    <cellStyle name="20% - Accent2 11 4 3 4" xfId="4286" xr:uid="{2D9C57A1-4185-46E7-9C78-9D5DA7693381}"/>
    <cellStyle name="20% - Accent2 11 4 3 5" xfId="4288" xr:uid="{57F2F94C-5ED2-48D0-9F08-88E61B0CA976}"/>
    <cellStyle name="20% - Accent2 11 4 3 6" xfId="4290" xr:uid="{78F3A899-A8DD-416B-814C-6779C350A42F}"/>
    <cellStyle name="20% - Accent2 11 4 3 7" xfId="4291" xr:uid="{E6E2DD69-064C-4BCA-83C4-F0B9FF7A4CA0}"/>
    <cellStyle name="20% - Accent2 11 4 4" xfId="4292" xr:uid="{CCBFFE46-0142-443E-BB1D-B7C37BC09B8F}"/>
    <cellStyle name="20% - Accent2 11 4 5" xfId="4294" xr:uid="{88FF48AE-938D-40C1-9FAA-636619D9F9B5}"/>
    <cellStyle name="20% - Accent2 11 4 5 2" xfId="4297" xr:uid="{342D8D06-6DF8-46AF-8CB8-1A18E0827334}"/>
    <cellStyle name="20% - Accent2 11 4 5 2 2" xfId="4300" xr:uid="{AA02E3F2-5BB2-4942-B5B1-17EF5D173197}"/>
    <cellStyle name="20% - Accent2 11 4 5 2 3" xfId="4303" xr:uid="{86330274-DF8F-47F8-AB9B-935B560609AE}"/>
    <cellStyle name="20% - Accent2 11 4 5 2 4" xfId="4305" xr:uid="{5216B618-F67B-4EBD-A4EF-4955AFC4493A}"/>
    <cellStyle name="20% - Accent2 11 4 5 2 5" xfId="4307" xr:uid="{23BD8606-4EB9-4525-AFEC-8F26A6BE5DFF}"/>
    <cellStyle name="20% - Accent2 11 4 5 2 6" xfId="4309" xr:uid="{538D2327-35C5-4293-82CE-1CC43742E297}"/>
    <cellStyle name="20% - Accent2 11 4 5 3" xfId="4311" xr:uid="{ECF7D8F2-855D-4C9C-97E8-2A7420764ED4}"/>
    <cellStyle name="20% - Accent2 11 4 5 4" xfId="4313" xr:uid="{BF9C0FDA-1583-40BF-83B7-0706571EBD83}"/>
    <cellStyle name="20% - Accent2 11 4 5 5" xfId="4318" xr:uid="{9E52D5AB-E683-4711-A3E0-9C544A67569F}"/>
    <cellStyle name="20% - Accent2 11 4 5 6" xfId="4323" xr:uid="{A725AF3F-C8ED-403B-8706-CFD466B7DECB}"/>
    <cellStyle name="20% - Accent2 11 4 5 7" xfId="4326" xr:uid="{DA66D175-2BCF-4535-A71E-27923E063245}"/>
    <cellStyle name="20% - Accent2 11 4 6" xfId="4327" xr:uid="{380A056E-D442-48F9-8F01-542AA562A27A}"/>
    <cellStyle name="20% - Accent2 11 4 6 2" xfId="4329" xr:uid="{3C3A2219-BABC-4730-8165-2474FEB506DD}"/>
    <cellStyle name="20% - Accent2 11 4 6 3" xfId="4332" xr:uid="{2546319F-EDFA-479C-9547-CA7A55C8EA1F}"/>
    <cellStyle name="20% - Accent2 11 4 6 4" xfId="4336" xr:uid="{1EA896E1-1605-4A85-8A0B-7231A0FE77DD}"/>
    <cellStyle name="20% - Accent2 11 4 6 5" xfId="4338" xr:uid="{943B4927-E9D0-4C81-9202-A8BD31EAA10D}"/>
    <cellStyle name="20% - Accent2 11 4 6 6" xfId="4341" xr:uid="{4111235A-9215-4B16-99E3-48524992BF7A}"/>
    <cellStyle name="20% - Accent2 11 4 7" xfId="4342" xr:uid="{34170C34-3503-45D8-8A30-0ACFE6D4C416}"/>
    <cellStyle name="20% - Accent2 11 4 8" xfId="4344" xr:uid="{2358F761-3F5E-4E3C-B12C-188B2AF68EE0}"/>
    <cellStyle name="20% - Accent2 11 4 9" xfId="4346" xr:uid="{6EE57545-7C7E-4936-90F9-FC2CCC3000D6}"/>
    <cellStyle name="20% - Accent2 11 5" xfId="4349" xr:uid="{8C27C7E7-F97F-47AB-B80B-1912ECF088C4}"/>
    <cellStyle name="20% - Accent2 11 5 10" xfId="220" xr:uid="{83E72453-9CFE-417F-AC0B-088651CF0161}"/>
    <cellStyle name="20% - Accent2 11 5 2" xfId="4353" xr:uid="{31D472BB-01ED-4104-A038-617A4B83AD82}"/>
    <cellStyle name="20% - Accent2 11 5 2 2" xfId="4359" xr:uid="{5D9B74C7-D02F-4542-8589-49969E45661A}"/>
    <cellStyle name="20% - Accent2 11 5 2 2 2" xfId="4360" xr:uid="{D9FA965A-FA1E-47A0-ACE9-63D519B231A7}"/>
    <cellStyle name="20% - Accent2 11 5 2 2 3" xfId="4361" xr:uid="{23480E11-D10A-4804-99CF-9A4B2997E200}"/>
    <cellStyle name="20% - Accent2 11 5 2 2 4" xfId="1443" xr:uid="{C6EC03AA-D6EE-46B4-BD88-B913295B2A5B}"/>
    <cellStyle name="20% - Accent2 11 5 2 2 5" xfId="1460" xr:uid="{351F991E-1BB6-44DA-BED7-EF37E3B4294C}"/>
    <cellStyle name="20% - Accent2 11 5 2 2 6" xfId="1478" xr:uid="{D9E1D1D4-9AE4-4E0C-B924-782BE6E7E20E}"/>
    <cellStyle name="20% - Accent2 11 5 2 3" xfId="4364" xr:uid="{3926E187-FDB4-49FF-B994-F22F36A29B55}"/>
    <cellStyle name="20% - Accent2 11 5 2 4" xfId="1290" xr:uid="{35D0FAB7-5D1C-473C-AA80-66BA2DB7BEEE}"/>
    <cellStyle name="20% - Accent2 11 5 2 5" xfId="1326" xr:uid="{83DFDCB6-6894-4061-A92F-5CAF6407FF3E}"/>
    <cellStyle name="20% - Accent2 11 5 2 6" xfId="547" xr:uid="{90AC8712-8DC8-4F79-BA5C-F41CA299CCDF}"/>
    <cellStyle name="20% - Accent2 11 5 2 7" xfId="613" xr:uid="{207856C9-497E-48D9-9CB6-07B42DBA0CC2}"/>
    <cellStyle name="20% - Accent2 11 5 3" xfId="4365" xr:uid="{1F5444CD-8DD8-41A7-A063-CD071154DEF3}"/>
    <cellStyle name="20% - Accent2 11 5 3 2" xfId="4372" xr:uid="{73193A3E-5174-4259-A95E-1B38E13CE777}"/>
    <cellStyle name="20% - Accent2 11 5 3 2 2" xfId="4373" xr:uid="{8A2E0250-6E95-4038-A5BD-00C147B3F2B1}"/>
    <cellStyle name="20% - Accent2 11 5 3 2 3" xfId="4374" xr:uid="{BB35D997-4D2B-49CB-817D-69F565D7C94D}"/>
    <cellStyle name="20% - Accent2 11 5 3 2 4" xfId="4379" xr:uid="{C254E0C7-D0C5-4DDE-9EBD-F4C9F983871C}"/>
    <cellStyle name="20% - Accent2 11 5 3 2 5" xfId="4384" xr:uid="{2963FF8D-666D-4C06-9A88-860C730463B1}"/>
    <cellStyle name="20% - Accent2 11 5 3 2 6" xfId="4388" xr:uid="{ABC385B4-E7D4-469C-8933-F3375C144F6B}"/>
    <cellStyle name="20% - Accent2 11 5 3 3" xfId="4392" xr:uid="{23866F9F-D7C7-4AF4-82D8-576A54240DAB}"/>
    <cellStyle name="20% - Accent2 11 5 3 4" xfId="1333" xr:uid="{B1F6D6E8-7D02-4D57-81C8-67D0C8D43A1C}"/>
    <cellStyle name="20% - Accent2 11 5 3 5" xfId="1346" xr:uid="{FD94C15E-0E4C-4DA7-B5A5-199C1CBF41E1}"/>
    <cellStyle name="20% - Accent2 11 5 3 6" xfId="672" xr:uid="{1D69E7A9-725A-47D9-A022-05867E0D696F}"/>
    <cellStyle name="20% - Accent2 11 5 3 7" xfId="693" xr:uid="{028D4942-C85A-4D09-82EE-F94C6C26036D}"/>
    <cellStyle name="20% - Accent2 11 5 4" xfId="4393" xr:uid="{C9E5B318-55B4-4DCC-ABC6-3783E9380781}"/>
    <cellStyle name="20% - Accent2 11 5 4 2" xfId="4399" xr:uid="{B33BE038-3495-49C8-ADDC-66A8D22A5C16}"/>
    <cellStyle name="20% - Accent2 11 5 4 2 2" xfId="4400" xr:uid="{01877013-231E-40F6-BD0D-738EE4A7CB92}"/>
    <cellStyle name="20% - Accent2 11 5 4 2 3" xfId="4401" xr:uid="{BB92AF6B-A5CA-4FE3-8509-9FCE2CA07339}"/>
    <cellStyle name="20% - Accent2 11 5 4 2 4" xfId="4408" xr:uid="{069619BD-EB31-478D-8BDA-9DB8EEFA1C40}"/>
    <cellStyle name="20% - Accent2 11 5 4 2 5" xfId="4413" xr:uid="{349EE9FD-28CE-44BE-B3B3-EE15E6657377}"/>
    <cellStyle name="20% - Accent2 11 5 4 2 6" xfId="4419" xr:uid="{AE7FE942-B8C6-4814-A7D8-FD77CB933140}"/>
    <cellStyle name="20% - Accent2 11 5 4 3" xfId="4424" xr:uid="{76CE6F06-12D1-41B8-9A4C-263D62B5DFB3}"/>
    <cellStyle name="20% - Accent2 11 5 4 4" xfId="4425" xr:uid="{A4092AD4-AE4C-4A2F-AEA4-50C70E040CDE}"/>
    <cellStyle name="20% - Accent2 11 5 4 5" xfId="4426" xr:uid="{7D1113D0-4684-4BBA-9842-19A714C46106}"/>
    <cellStyle name="20% - Accent2 11 5 4 6" xfId="4427" xr:uid="{C9596DDE-B9CF-4000-9AF3-BD9D81FACB08}"/>
    <cellStyle name="20% - Accent2 11 5 4 7" xfId="4428" xr:uid="{C544C006-432A-4622-A7F3-A1D94081339F}"/>
    <cellStyle name="20% - Accent2 11 5 5" xfId="4430" xr:uid="{4E02E56F-339E-495A-91AA-09B0B35AACFA}"/>
    <cellStyle name="20% - Accent2 11 5 5 2" xfId="1007" xr:uid="{87F96A59-1C69-4379-9286-3438AD9F735C}"/>
    <cellStyle name="20% - Accent2 11 5 5 3" xfId="4431" xr:uid="{47231DE8-6246-4F29-BC7C-DD51940BBD00}"/>
    <cellStyle name="20% - Accent2 11 5 5 4" xfId="4432" xr:uid="{B4D99966-1B4E-4624-BDDE-CA08CDC70707}"/>
    <cellStyle name="20% - Accent2 11 5 5 5" xfId="4436" xr:uid="{7491B533-1AB4-496D-B15B-75C350D0AC90}"/>
    <cellStyle name="20% - Accent2 11 5 5 6" xfId="4440" xr:uid="{294AE52E-D21A-417E-8AC3-DE0A0D799AC8}"/>
    <cellStyle name="20% - Accent2 11 5 6" xfId="4442" xr:uid="{5C3293C2-95B8-4BB0-995F-6F3B84E2220F}"/>
    <cellStyle name="20% - Accent2 11 5 7" xfId="4444" xr:uid="{87670ED1-5BCF-4CC0-9381-D22A1AC9A043}"/>
    <cellStyle name="20% - Accent2 11 5 8" xfId="4446" xr:uid="{4EAC5144-75F1-4346-98EA-07D695F9A7E0}"/>
    <cellStyle name="20% - Accent2 11 5 9" xfId="4448" xr:uid="{E94DC348-E53C-4460-AB45-0E2A633E9DE4}"/>
    <cellStyle name="20% - Accent2 11 6" xfId="4451" xr:uid="{51FE69D2-7BDD-4269-A97C-34DF906CF764}"/>
    <cellStyle name="20% - Accent2 11 6 2" xfId="4452" xr:uid="{FA62B665-01C7-4485-A505-C5FA18C6976E}"/>
    <cellStyle name="20% - Accent2 11 6 2 2" xfId="4454" xr:uid="{113A4798-D0F4-4A14-9875-3D07D9BA3E99}"/>
    <cellStyle name="20% - Accent2 11 6 2 3" xfId="4456" xr:uid="{E6F2143D-EE83-4039-A005-3911B8E76FF9}"/>
    <cellStyle name="20% - Accent2 11 6 2 4" xfId="1757" xr:uid="{E75C430B-1E6E-4362-BC01-A21E63AF9EBD}"/>
    <cellStyle name="20% - Accent2 11 6 2 5" xfId="1762" xr:uid="{3854861C-F1CE-4504-9A42-ED3994271838}"/>
    <cellStyle name="20% - Accent2 11 6 2 6" xfId="994" xr:uid="{7592A5C7-E029-4A8E-8C40-F761CADC3C5C}"/>
    <cellStyle name="20% - Accent2 11 6 3" xfId="4457" xr:uid="{DDE3E2AB-C407-4516-BB14-C2ED77CB18CF}"/>
    <cellStyle name="20% - Accent2 11 6 4" xfId="4458" xr:uid="{A1BA16F4-5B23-48B8-A179-8381719EBE88}"/>
    <cellStyle name="20% - Accent2 11 6 5" xfId="4459" xr:uid="{75758FE7-5459-4C6F-91F1-D057724D74F2}"/>
    <cellStyle name="20% - Accent2 11 6 6" xfId="4460" xr:uid="{453981FC-346D-4E6F-9C1F-849A3EE11356}"/>
    <cellStyle name="20% - Accent2 11 6 7" xfId="4461" xr:uid="{C1EE518C-E73C-46CB-B489-4DEB218096F3}"/>
    <cellStyle name="20% - Accent2 11 7" xfId="4462" xr:uid="{F0AC7420-1844-47F9-A20B-B8934052DDCD}"/>
    <cellStyle name="20% - Accent2 11 7 2" xfId="1679" xr:uid="{A7AE8F71-8A2A-4090-852A-B1B597611913}"/>
    <cellStyle name="20% - Accent2 11 7 3" xfId="1683" xr:uid="{CD5709DA-2AB6-4CEF-A5D3-E6079C17EB11}"/>
    <cellStyle name="20% - Accent2 11 7 4" xfId="1689" xr:uid="{B67B1292-5A60-4EE8-8E26-FB0AC9C18A26}"/>
    <cellStyle name="20% - Accent2 11 7 5" xfId="4466" xr:uid="{41E5AF97-522C-4C75-BFF2-78A1130514A5}"/>
    <cellStyle name="20% - Accent2 11 7 6" xfId="4469" xr:uid="{CFBA76C7-9A73-4C6F-BB38-F2038F72D529}"/>
    <cellStyle name="20% - Accent2 11 8" xfId="4471" xr:uid="{D4F1A797-7FF8-43E8-8CAC-2E70EDD96AC1}"/>
    <cellStyle name="20% - Accent2 11 9" xfId="4474" xr:uid="{3AA84052-3A30-4321-AAE6-AF50DC4A80FA}"/>
    <cellStyle name="20% - Accent2 12" xfId="2520" xr:uid="{8AAD051A-A4DF-4981-9C79-335A46E54C6E}"/>
    <cellStyle name="20% - Accent2 12 10" xfId="4479" xr:uid="{BCD3E159-125F-4EC9-ADCC-7EF940985254}"/>
    <cellStyle name="20% - Accent2 12 11" xfId="4481" xr:uid="{C7367F77-2402-4462-B8EE-C4BF888C8A06}"/>
    <cellStyle name="20% - Accent2 12 12" xfId="4483" xr:uid="{F02AE682-C36C-4778-A4BA-04BB60418E91}"/>
    <cellStyle name="20% - Accent2 12 13" xfId="4487" xr:uid="{CC8A6E42-8A0B-415E-88B6-38904A18F3ED}"/>
    <cellStyle name="20% - Accent2 12 14" xfId="4491" xr:uid="{73FF3DBE-B132-49F7-8432-76F288455AFD}"/>
    <cellStyle name="20% - Accent2 12 2" xfId="4499" xr:uid="{DD91294A-5D50-4AD3-A87D-C9DEE494E2C1}"/>
    <cellStyle name="20% - Accent2 12 2 10" xfId="4502" xr:uid="{CCB7A653-1DC7-4186-8280-387D7F40CD20}"/>
    <cellStyle name="20% - Accent2 12 2 11" xfId="4503" xr:uid="{DF412A8A-45B8-453A-9682-762CD691DF51}"/>
    <cellStyle name="20% - Accent2 12 2 2" xfId="4509" xr:uid="{45F30135-F790-4448-93AE-A668ED4DE9F3}"/>
    <cellStyle name="20% - Accent2 12 2 2 2" xfId="4521" xr:uid="{6A0A4192-40E7-466A-B14F-55D7DFB87E1C}"/>
    <cellStyle name="20% - Accent2 12 2 2 2 2" xfId="4524" xr:uid="{DA98C405-864D-41F9-972F-4B05405F629D}"/>
    <cellStyle name="20% - Accent2 12 2 2 2 2 2" xfId="4528" xr:uid="{D85E0709-23E8-4CDD-AE6C-1F9E1ADF9E19}"/>
    <cellStyle name="20% - Accent2 12 2 2 2 2 3" xfId="4533" xr:uid="{8AE10F0B-5019-4B4F-A6AF-9941A163AE2C}"/>
    <cellStyle name="20% - Accent2 12 2 2 2 2 4" xfId="4539" xr:uid="{A0B23A64-21C4-4B08-B1C3-2B0D8A8C2290}"/>
    <cellStyle name="20% - Accent2 12 2 2 2 2 5" xfId="4542" xr:uid="{D4E72377-BA44-41F3-B787-0A690CA3231B}"/>
    <cellStyle name="20% - Accent2 12 2 2 2 2 6" xfId="4545" xr:uid="{7C07C60B-5E34-4ADE-800F-B7CFFB8AB79A}"/>
    <cellStyle name="20% - Accent2 12 2 2 2 3" xfId="3840" xr:uid="{11559536-1135-4301-919A-2216FB93D963}"/>
    <cellStyle name="20% - Accent2 12 2 2 2 4" xfId="3849" xr:uid="{C0DEB594-1ACD-4556-844F-8E9EF3CC208B}"/>
    <cellStyle name="20% - Accent2 12 2 2 2 5" xfId="3859" xr:uid="{1344589E-497B-4AF8-85D8-7ED7B9728BC9}"/>
    <cellStyle name="20% - Accent2 12 2 2 2 6" xfId="3869" xr:uid="{4E6356EA-4492-43D9-9E71-D358C817CBE7}"/>
    <cellStyle name="20% - Accent2 12 2 2 2 7" xfId="3881" xr:uid="{8914AB4D-DBAA-41CA-B0A9-0B818597D87E}"/>
    <cellStyle name="20% - Accent2 12 2 2 3" xfId="4549" xr:uid="{626F673C-86BD-4DFD-B399-CEFB44344562}"/>
    <cellStyle name="20% - Accent2 12 2 2 3 2" xfId="430" xr:uid="{3DE2A271-2C3F-4335-AC1C-CF7606CC88D9}"/>
    <cellStyle name="20% - Accent2 12 2 2 3 3" xfId="538" xr:uid="{6E1DEAD1-E112-4738-83CE-BE8298E8354A}"/>
    <cellStyle name="20% - Accent2 12 2 2 3 4" xfId="660" xr:uid="{1BF4A141-140C-47AF-8EDC-2760F2B948AE}"/>
    <cellStyle name="20% - Accent2 12 2 2 3 5" xfId="25" xr:uid="{6E5AA9ED-635F-4AA3-B59E-E8327E20C4FA}"/>
    <cellStyle name="20% - Accent2 12 2 2 3 6" xfId="4555" xr:uid="{725EB48B-9082-4CF9-8F47-0CE852FBA941}"/>
    <cellStyle name="20% - Accent2 12 2 2 4" xfId="4559" xr:uid="{2A5F478C-4C47-473B-9003-2F13B9995149}"/>
    <cellStyle name="20% - Accent2 12 2 2 5" xfId="4564" xr:uid="{532053AE-9550-4984-886D-791A0CD866E7}"/>
    <cellStyle name="20% - Accent2 12 2 2 6" xfId="4565" xr:uid="{BC3675C5-6B3B-44EC-8B50-CE2004ECA8AF}"/>
    <cellStyle name="20% - Accent2 12 2 2 7" xfId="4567" xr:uid="{27632F3A-862B-4EC1-A96A-F0E848A547DE}"/>
    <cellStyle name="20% - Accent2 12 2 2 8" xfId="4571" xr:uid="{B8119428-20D3-4728-B8AA-62688051D986}"/>
    <cellStyle name="20% - Accent2 12 2 3" xfId="3192" xr:uid="{F7E544BA-B314-45AF-BE11-42E1A6E27DF8}"/>
    <cellStyle name="20% - Accent2 12 2 4" xfId="563" xr:uid="{CA256A4F-7A08-4789-BE9F-948FDBC1D6C2}"/>
    <cellStyle name="20% - Accent2 12 2 5" xfId="574" xr:uid="{D4A2A2EC-9AD7-49B4-990B-068119903DAD}"/>
    <cellStyle name="20% - Accent2 12 2 5 2" xfId="1100" xr:uid="{C45ADD3A-7C6D-481B-B3E9-43959AFC2125}"/>
    <cellStyle name="20% - Accent2 12 2 5 2 2" xfId="3339" xr:uid="{6C140855-7B59-4F14-BF3E-F6F100F72CDE}"/>
    <cellStyle name="20% - Accent2 12 2 5 2 3" xfId="162" xr:uid="{455AED3C-67CB-4C4C-BD8C-37A1760462F8}"/>
    <cellStyle name="20% - Accent2 12 2 5 2 4" xfId="189" xr:uid="{7861A78B-1865-479A-819D-49E544305739}"/>
    <cellStyle name="20% - Accent2 12 2 5 2 5" xfId="231" xr:uid="{438882E8-1DC3-4437-A240-D63223E1D7C2}"/>
    <cellStyle name="20% - Accent2 12 2 5 2 6" xfId="254" xr:uid="{DD3A34DB-A1AD-4041-B43A-0C4518764C9C}"/>
    <cellStyle name="20% - Accent2 12 2 5 3" xfId="3344" xr:uid="{43CC722E-D88B-4C5A-B82E-A6B68AE8D343}"/>
    <cellStyle name="20% - Accent2 12 2 5 4" xfId="3350" xr:uid="{3721E6FC-F4B0-4D7F-9296-6FDB7F6566CC}"/>
    <cellStyle name="20% - Accent2 12 2 5 5" xfId="3362" xr:uid="{6E06DF25-81C7-4DAF-85CE-200B95314928}"/>
    <cellStyle name="20% - Accent2 12 2 5 6" xfId="3370" xr:uid="{529A38B3-DF0B-4AE8-B95C-AA91B4AA88E0}"/>
    <cellStyle name="20% - Accent2 12 2 5 7" xfId="3378" xr:uid="{56C60857-7273-43BA-AB6C-E9A5408CC809}"/>
    <cellStyle name="20% - Accent2 12 2 6" xfId="585" xr:uid="{D2608B55-1AF1-4007-8395-59706F01D9A5}"/>
    <cellStyle name="20% - Accent2 12 2 6 2" xfId="3404" xr:uid="{14437CE3-CAF5-458F-9D2D-A421A31D2BC4}"/>
    <cellStyle name="20% - Accent2 12 2 6 3" xfId="3419" xr:uid="{E02C307C-269A-4BD9-A6EE-101F45F2D53B}"/>
    <cellStyle name="20% - Accent2 12 2 6 4" xfId="3431" xr:uid="{89FECE12-820D-477B-93AA-15ECE6332A94}"/>
    <cellStyle name="20% - Accent2 12 2 6 5" xfId="3446" xr:uid="{B6414662-5B46-4C41-9BA5-3204397769EA}"/>
    <cellStyle name="20% - Accent2 12 2 6 6" xfId="3459" xr:uid="{9BBD8148-F6A2-401B-854B-C79C7E7E976E}"/>
    <cellStyle name="20% - Accent2 12 2 7" xfId="596" xr:uid="{061FA611-322F-4099-94DE-B0A064354D98}"/>
    <cellStyle name="20% - Accent2 12 2 8" xfId="611" xr:uid="{8252B756-BBA8-4752-BB1F-59AFE323C4B4}"/>
    <cellStyle name="20% - Accent2 12 2 9" xfId="3515" xr:uid="{C1176946-AB8D-4236-854F-EC98A3260E1F}"/>
    <cellStyle name="20% - Accent2 12 3" xfId="4577" xr:uid="{C3FDA025-5B88-43BC-9809-D21796FBD65E}"/>
    <cellStyle name="20% - Accent2 12 3 10" xfId="1719" xr:uid="{6C724B00-0617-4FC5-AB0C-7E42121FF2A9}"/>
    <cellStyle name="20% - Accent2 12 3 2" xfId="4583" xr:uid="{D4EB4344-210F-4287-A124-0AC29F0ED92D}"/>
    <cellStyle name="20% - Accent2 12 3 2 2" xfId="4591" xr:uid="{290D5372-E7BD-4286-8A29-AD73F9F89A10}"/>
    <cellStyle name="20% - Accent2 12 3 2 2 2" xfId="4592" xr:uid="{5962FCB5-9794-4891-ADDB-D20443A78D73}"/>
    <cellStyle name="20% - Accent2 12 3 2 2 3" xfId="4593" xr:uid="{A55754D3-4AC1-42E8-8D0B-15DAF6BBBD3C}"/>
    <cellStyle name="20% - Accent2 12 3 2 2 4" xfId="4594" xr:uid="{489E0DE0-1584-4E4A-9494-A1305A83A4B7}"/>
    <cellStyle name="20% - Accent2 12 3 2 2 5" xfId="4595" xr:uid="{6FFFB451-A4F5-4F60-80E9-6EB727689446}"/>
    <cellStyle name="20% - Accent2 12 3 2 2 6" xfId="4596" xr:uid="{69B38F7B-43C1-495C-B061-BF8FA1A55BA8}"/>
    <cellStyle name="20% - Accent2 12 3 2 3" xfId="4600" xr:uid="{59352B44-505F-4236-997F-E8767AA8E88C}"/>
    <cellStyle name="20% - Accent2 12 3 2 4" xfId="4601" xr:uid="{4C89A0D9-7EB9-41EC-8330-0A257A534ACF}"/>
    <cellStyle name="20% - Accent2 12 3 2 5" xfId="4602" xr:uid="{A08AA26A-FCC1-439D-80DA-223F98625AE6}"/>
    <cellStyle name="20% - Accent2 12 3 2 6" xfId="4603" xr:uid="{63302DE3-4C06-402E-BA77-6AB4726D3946}"/>
    <cellStyle name="20% - Accent2 12 3 2 7" xfId="4604" xr:uid="{DD448591-42D2-4215-A2D7-D594A4FB97F9}"/>
    <cellStyle name="20% - Accent2 12 3 3" xfId="3539" xr:uid="{91593346-7F29-4952-9EE7-B7A5B0E7DD5F}"/>
    <cellStyle name="20% - Accent2 12 3 3 2" xfId="3547" xr:uid="{BA474E73-A91A-4A6B-B690-4F60F7FBF710}"/>
    <cellStyle name="20% - Accent2 12 3 3 2 2" xfId="3553" xr:uid="{309448B8-27B5-45EE-87AC-3C96AEA420D1}"/>
    <cellStyle name="20% - Accent2 12 3 3 2 3" xfId="4609" xr:uid="{429FD643-9818-441E-91A3-CF6CA92EC20C}"/>
    <cellStyle name="20% - Accent2 12 3 3 2 4" xfId="4613" xr:uid="{2949AA1C-4E81-46BC-AA4E-4375294F6C76}"/>
    <cellStyle name="20% - Accent2 12 3 3 2 5" xfId="4618" xr:uid="{2158F8B8-D902-41E7-9C6A-CC5C232196E3}"/>
    <cellStyle name="20% - Accent2 12 3 3 2 6" xfId="4625" xr:uid="{76FCC25A-7D17-4700-9F94-242D78BC4D15}"/>
    <cellStyle name="20% - Accent2 12 3 3 3" xfId="3556" xr:uid="{6A76D4AA-0356-430E-93A4-277883479B9B}"/>
    <cellStyle name="20% - Accent2 12 3 3 4" xfId="4627" xr:uid="{4CE407F7-EE72-4B3C-B8C0-6DB1654E351D}"/>
    <cellStyle name="20% - Accent2 12 3 3 5" xfId="4629" xr:uid="{70703ABD-F272-49E5-892F-5B147A21A87B}"/>
    <cellStyle name="20% - Accent2 12 3 3 6" xfId="4630" xr:uid="{193031FE-4DEB-4D19-B9C2-2ED982B26AA4}"/>
    <cellStyle name="20% - Accent2 12 3 3 7" xfId="4631" xr:uid="{805428F0-5322-4472-9741-6B6AEB17C285}"/>
    <cellStyle name="20% - Accent2 12 3 4" xfId="3560" xr:uid="{357621DE-A0F7-49E1-9EFD-9E734BF57F7F}"/>
    <cellStyle name="20% - Accent2 12 3 4 2" xfId="3567" xr:uid="{FA9DD152-4A40-4A0E-AE8C-772A80796DA4}"/>
    <cellStyle name="20% - Accent2 12 3 4 2 2" xfId="4636" xr:uid="{6C36D730-84F8-464B-A9D6-0A772BE38843}"/>
    <cellStyle name="20% - Accent2 12 3 4 2 3" xfId="1870" xr:uid="{7121B03F-25FF-4A37-B4B5-497A682D939C}"/>
    <cellStyle name="20% - Accent2 12 3 4 2 4" xfId="1884" xr:uid="{D37B6627-EE94-424A-B80D-94053E38B50F}"/>
    <cellStyle name="20% - Accent2 12 3 4 2 5" xfId="1890" xr:uid="{AD8FE26B-4860-4C51-8A9C-DD52F97D6057}"/>
    <cellStyle name="20% - Accent2 12 3 4 2 6" xfId="1898" xr:uid="{4A6289FE-9494-4DC9-A53F-2FA94039117D}"/>
    <cellStyle name="20% - Accent2 12 3 4 3" xfId="3576" xr:uid="{6044D04C-2E23-4C85-9BDE-2CBDB2567836}"/>
    <cellStyle name="20% - Accent2 12 3 4 4" xfId="4642" xr:uid="{A20C242D-0168-462C-9BCC-80FBA418AB50}"/>
    <cellStyle name="20% - Accent2 12 3 4 5" xfId="4648" xr:uid="{FBA5EE04-CBA9-4B34-A97D-CF36532A0F34}"/>
    <cellStyle name="20% - Accent2 12 3 4 6" xfId="4654" xr:uid="{1A1E1760-71CD-48B7-BC34-E71CD6254187}"/>
    <cellStyle name="20% - Accent2 12 3 4 7" xfId="4659" xr:uid="{A6D6DA4F-C874-48F8-A573-0F45FDE41294}"/>
    <cellStyle name="20% - Accent2 12 3 5" xfId="3578" xr:uid="{A9685D90-7B93-436F-9280-2FD9168C84EC}"/>
    <cellStyle name="20% - Accent2 12 3 5 2" xfId="1189" xr:uid="{A66BB84A-F750-4294-BFB9-2A7886BE7B6B}"/>
    <cellStyle name="20% - Accent2 12 3 5 3" xfId="3586" xr:uid="{A41C9BF2-B9C8-4548-A02C-1C132178DA46}"/>
    <cellStyle name="20% - Accent2 12 3 5 4" xfId="4665" xr:uid="{64CF4750-98B6-42EE-B48A-1EA75AEBF0B7}"/>
    <cellStyle name="20% - Accent2 12 3 5 5" xfId="4675" xr:uid="{2E68186C-C9F3-43B1-B43D-2D89FCF0F6E9}"/>
    <cellStyle name="20% - Accent2 12 3 5 6" xfId="4683" xr:uid="{CCD39E9B-7474-4AA7-8523-571C16EE7ADB}"/>
    <cellStyle name="20% - Accent2 12 3 6" xfId="3591" xr:uid="{4E194F90-6ED3-4453-B35F-03175C3069BD}"/>
    <cellStyle name="20% - Accent2 12 3 7" xfId="3597" xr:uid="{AB64CC1B-82C0-4AFB-8EFB-71EEF141DB6A}"/>
    <cellStyle name="20% - Accent2 12 3 8" xfId="3612" xr:uid="{46BD3AEB-7618-47C1-B64E-19BBCBBA8565}"/>
    <cellStyle name="20% - Accent2 12 3 9" xfId="3623" xr:uid="{123BDB21-8FE3-4416-9E01-47C9C5294302}"/>
    <cellStyle name="20% - Accent2 12 4" xfId="4688" xr:uid="{08B48969-C78A-4844-B298-65EFD591E0A2}"/>
    <cellStyle name="20% - Accent2 12 4 10" xfId="3116" xr:uid="{9211D178-B6FB-407D-BE2D-3877DC610B24}"/>
    <cellStyle name="20% - Accent2 12 4 2" xfId="4691" xr:uid="{E4FB8093-4E51-452B-85AF-4652B8280048}"/>
    <cellStyle name="20% - Accent2 12 4 2 2" xfId="4697" xr:uid="{4B5E0D16-BC5B-4DE7-AF01-AA3A99D124FC}"/>
    <cellStyle name="20% - Accent2 12 4 2 2 2" xfId="4702" xr:uid="{C9FFFF2F-9011-48D3-A3B7-774B14083FC2}"/>
    <cellStyle name="20% - Accent2 12 4 2 2 3" xfId="4710" xr:uid="{242395EB-336F-49E8-BFDE-DC46F88678E1}"/>
    <cellStyle name="20% - Accent2 12 4 2 2 4" xfId="4713" xr:uid="{F212D1F0-87F0-47B1-B735-10EFA4EB8DF2}"/>
    <cellStyle name="20% - Accent2 12 4 2 2 5" xfId="4715" xr:uid="{0BF0F5DC-CB9C-4F05-89F4-CF4E39AA830E}"/>
    <cellStyle name="20% - Accent2 12 4 2 2 6" xfId="4717" xr:uid="{2979CA5D-184E-43F1-8074-474B6DEA6B75}"/>
    <cellStyle name="20% - Accent2 12 4 2 3" xfId="4719" xr:uid="{3DA5766F-915E-4B90-B207-75085E4B1734}"/>
    <cellStyle name="20% - Accent2 12 4 2 4" xfId="4720" xr:uid="{3A9945C1-D83F-4B0F-95F2-53B60919E471}"/>
    <cellStyle name="20% - Accent2 12 4 2 5" xfId="4721" xr:uid="{B3BD66BC-E996-473A-BA87-FEF9792D84D0}"/>
    <cellStyle name="20% - Accent2 12 4 2 6" xfId="4723" xr:uid="{872A4814-3005-420A-BFD0-3C5D29E8FDFC}"/>
    <cellStyle name="20% - Accent2 12 4 2 7" xfId="4725" xr:uid="{55CDA4BE-1893-4503-AFC2-31632F733656}"/>
    <cellStyle name="20% - Accent2 12 4 3" xfId="3635" xr:uid="{68EBFB01-8DEF-434C-B246-6AB5682EC69A}"/>
    <cellStyle name="20% - Accent2 12 4 3 2" xfId="3645" xr:uid="{E094EE57-C55D-4E25-99DA-1144333E40D8}"/>
    <cellStyle name="20% - Accent2 12 4 3 2 2" xfId="4734" xr:uid="{DF86CFEB-D19A-4266-8D1E-661E9A247224}"/>
    <cellStyle name="20% - Accent2 12 4 3 2 3" xfId="4745" xr:uid="{31AB9301-F8CB-4E03-84C5-40263249ACFA}"/>
    <cellStyle name="20% - Accent2 12 4 3 2 4" xfId="4750" xr:uid="{BB70F05E-E8D8-409D-9AE8-E31B0FCA0E08}"/>
    <cellStyle name="20% - Accent2 12 4 3 2 5" xfId="4756" xr:uid="{46A1ED59-E46B-410B-87FA-9445C9BC1F3D}"/>
    <cellStyle name="20% - Accent2 12 4 3 2 6" xfId="4762" xr:uid="{304EE567-E043-411C-9967-D53FFF71D2F7}"/>
    <cellStyle name="20% - Accent2 12 4 3 3" xfId="3649" xr:uid="{0FBC2435-D847-40EA-8D09-4BD6E762D143}"/>
    <cellStyle name="20% - Accent2 12 4 3 4" xfId="4765" xr:uid="{A6BFA187-A339-4D1C-BA7B-1A1ABAE0CEB8}"/>
    <cellStyle name="20% - Accent2 12 4 3 5" xfId="4768" xr:uid="{1B22228E-42A1-4B61-B938-85B6ED224CEF}"/>
    <cellStyle name="20% - Accent2 12 4 3 6" xfId="4771" xr:uid="{19F24980-F7C2-4BAF-A1FA-3F36D7D26A38}"/>
    <cellStyle name="20% - Accent2 12 4 3 7" xfId="4772" xr:uid="{404DD9A5-B59F-4FE8-9496-2161E129ED1F}"/>
    <cellStyle name="20% - Accent2 12 4 4" xfId="3654" xr:uid="{F4688604-C585-4B7B-8B35-589173BC10AC}"/>
    <cellStyle name="20% - Accent2 12 4 4 2" xfId="3665" xr:uid="{285C077E-BCBD-45A9-9773-F0E1BF9BC4C6}"/>
    <cellStyle name="20% - Accent2 12 4 4 2 2" xfId="4778" xr:uid="{64CC9307-7BCF-43A0-B4F7-540508CCE5D5}"/>
    <cellStyle name="20% - Accent2 12 4 4 2 3" xfId="2487" xr:uid="{7A09618F-EDF2-4185-8330-3DCEA69EDA00}"/>
    <cellStyle name="20% - Accent2 12 4 4 2 4" xfId="2496" xr:uid="{A0E9B840-2B6D-4FD1-9B4F-ABD3EA7C9B1D}"/>
    <cellStyle name="20% - Accent2 12 4 4 2 5" xfId="2510" xr:uid="{7BE2B7A5-F994-46F0-ACA3-4A7DB0A344F1}"/>
    <cellStyle name="20% - Accent2 12 4 4 2 6" xfId="2525" xr:uid="{B94508B4-042C-4D9F-AE19-33AAC5CA75F3}"/>
    <cellStyle name="20% - Accent2 12 4 4 3" xfId="3674" xr:uid="{E3E155F1-EFFC-463C-95C9-9203702F0A5D}"/>
    <cellStyle name="20% - Accent2 12 4 4 4" xfId="4031" xr:uid="{773DFF5A-1329-4D7C-BE6E-1DC11149D205}"/>
    <cellStyle name="20% - Accent2 12 4 4 5" xfId="4040" xr:uid="{0A5D3B84-005A-46FD-91AE-B73AF5445543}"/>
    <cellStyle name="20% - Accent2 12 4 4 6" xfId="4787" xr:uid="{2A93B1E2-3979-45A5-87F0-2500793A13E3}"/>
    <cellStyle name="20% - Accent2 12 4 4 7" xfId="4794" xr:uid="{34A4D71D-1BF8-400E-AEC0-126571223021}"/>
    <cellStyle name="20% - Accent2 12 4 5" xfId="3682" xr:uid="{E50F105B-0A55-4D85-93FC-4E041BC148AE}"/>
    <cellStyle name="20% - Accent2 12 4 5 2" xfId="1270" xr:uid="{B6F3203C-53F7-4EF6-B477-78DB1255503F}"/>
    <cellStyle name="20% - Accent2 12 4 5 3" xfId="3687" xr:uid="{A3D5DD5B-3E91-492B-9055-01C52678ACD6}"/>
    <cellStyle name="20% - Accent2 12 4 5 4" xfId="4051" xr:uid="{806B9F92-53C8-41D4-A352-1D7C07F64071}"/>
    <cellStyle name="20% - Accent2 12 4 5 5" xfId="4058" xr:uid="{3E8BBF34-1E16-47A5-A11F-0F039970FF73}"/>
    <cellStyle name="20% - Accent2 12 4 5 6" xfId="4799" xr:uid="{6E22B070-FED8-461A-9547-BAF23A37CC7C}"/>
    <cellStyle name="20% - Accent2 12 4 6" xfId="3697" xr:uid="{BC850372-5E8A-4762-A01F-EB9CC9667A77}"/>
    <cellStyle name="20% - Accent2 12 4 7" xfId="3726" xr:uid="{19401C91-D207-4A62-A6DC-4029FE20BFA8}"/>
    <cellStyle name="20% - Accent2 12 4 8" xfId="3750" xr:uid="{C7148198-7188-4D9A-B06E-E4D965F4B662}"/>
    <cellStyle name="20% - Accent2 12 4 9" xfId="3757" xr:uid="{BF60DD93-E0AC-414C-85D9-1437FE05CB7C}"/>
    <cellStyle name="20% - Accent2 12 5" xfId="4806" xr:uid="{D654AE2A-7ABE-42FF-808A-FACEE2B3E258}"/>
    <cellStyle name="20% - Accent2 12 5 2" xfId="4813" xr:uid="{329D657C-F422-4A28-BD12-4C54FC1D3523}"/>
    <cellStyle name="20% - Accent2 12 5 2 2" xfId="4817" xr:uid="{2B3417BC-3D29-4191-9EE5-16174E0601E0}"/>
    <cellStyle name="20% - Accent2 12 5 2 3" xfId="4818" xr:uid="{620B751F-9B48-407A-BE5B-7F1E69B60E46}"/>
    <cellStyle name="20% - Accent2 12 5 2 4" xfId="4819" xr:uid="{67784D51-3E8C-47A4-81E4-21F88AD2DF04}"/>
    <cellStyle name="20% - Accent2 12 5 2 5" xfId="4820" xr:uid="{81ACD71B-41F7-4D4B-87B7-E518F41E6F5B}"/>
    <cellStyle name="20% - Accent2 12 5 2 6" xfId="4821" xr:uid="{69CE62B0-D1C9-4243-8FFC-3627C84F698C}"/>
    <cellStyle name="20% - Accent2 12 5 3" xfId="3770" xr:uid="{2EB502B2-2F19-4010-9697-9F38E4DEB138}"/>
    <cellStyle name="20% - Accent2 12 5 4" xfId="3781" xr:uid="{B58C3DFA-9A77-4A40-B33D-D79430CD0353}"/>
    <cellStyle name="20% - Accent2 12 5 5" xfId="3797" xr:uid="{CDAFB1B8-5010-4E94-8531-FD441C52B0D9}"/>
    <cellStyle name="20% - Accent2 12 5 6" xfId="3809" xr:uid="{E928E7C6-E5E9-41A9-837C-2F8B1055B1A5}"/>
    <cellStyle name="20% - Accent2 12 5 7" xfId="3818" xr:uid="{332E7186-AF08-4546-B422-74F1287C9BC6}"/>
    <cellStyle name="20% - Accent2 12 6" xfId="4519" xr:uid="{DE08E159-F8C4-404A-81D2-F875B09532A3}"/>
    <cellStyle name="20% - Accent2 12 6 2" xfId="4523" xr:uid="{15514B89-3C1A-4FC2-BF0F-F327E3DE97CE}"/>
    <cellStyle name="20% - Accent2 12 6 2 2" xfId="4526" xr:uid="{0D14018C-A766-4F9D-A6D9-A20F98149E40}"/>
    <cellStyle name="20% - Accent2 12 6 2 3" xfId="4531" xr:uid="{49A7142B-001F-4D5E-B726-F1F7DED4F466}"/>
    <cellStyle name="20% - Accent2 12 6 2 4" xfId="4535" xr:uid="{84DEB7D0-4BCB-4A9B-A148-0C7BC4EADAAA}"/>
    <cellStyle name="20% - Accent2 12 6 2 5" xfId="4540" xr:uid="{889FB764-5600-4EF5-B631-82109A0C0C35}"/>
    <cellStyle name="20% - Accent2 12 6 2 6" xfId="4543" xr:uid="{961833F9-1050-47E0-8456-B88EBF7E2DA8}"/>
    <cellStyle name="20% - Accent2 12 6 3" xfId="3839" xr:uid="{AB4AFBFE-D864-44C8-A88E-A39485118A84}"/>
    <cellStyle name="20% - Accent2 12 6 4" xfId="3848" xr:uid="{A74D68F3-B492-45D6-9EE7-F2D6EE48C266}"/>
    <cellStyle name="20% - Accent2 12 6 5" xfId="3858" xr:uid="{C54B4807-CAD6-4777-B3DF-2CF91269DE12}"/>
    <cellStyle name="20% - Accent2 12 6 6" xfId="3867" xr:uid="{B4EA52A7-95B4-49A7-A4EB-497B9A115CF7}"/>
    <cellStyle name="20% - Accent2 12 6 7" xfId="3879" xr:uid="{E4A8B345-DC4C-4D5E-9012-3EDC2551A6E3}"/>
    <cellStyle name="20% - Accent2 12 7" xfId="4548" xr:uid="{30EE2D1B-F4B6-4E4D-BD32-E311C7CFE246}"/>
    <cellStyle name="20% - Accent2 12 7 2" xfId="429" xr:uid="{01AD54BF-6B75-4599-9060-47D96FC85C98}"/>
    <cellStyle name="20% - Accent2 12 7 2 2" xfId="4826" xr:uid="{A6E4C077-A7EB-42F6-BBC8-04BB493BBD51}"/>
    <cellStyle name="20% - Accent2 12 7 2 3" xfId="4834" xr:uid="{D4EDE3AE-F230-4FB7-B7D4-D4732F7C4F9F}"/>
    <cellStyle name="20% - Accent2 12 7 2 4" xfId="4843" xr:uid="{0EE17454-8771-44D6-9C8C-C862556EDE1D}"/>
    <cellStyle name="20% - Accent2 12 7 2 5" xfId="4845" xr:uid="{BC1CC6FB-D744-4E10-901C-BE1774577641}"/>
    <cellStyle name="20% - Accent2 12 7 2 6" xfId="4846" xr:uid="{65E19E72-E314-4805-A07E-8B5E52F81F30}"/>
    <cellStyle name="20% - Accent2 12 7 3" xfId="537" xr:uid="{FC0080C4-58C3-45B5-A145-93C160F17D59}"/>
    <cellStyle name="20% - Accent2 12 7 4" xfId="659" xr:uid="{92346864-A450-44E0-B383-48EE8CBE9C44}"/>
    <cellStyle name="20% - Accent2 12 7 5" xfId="24" xr:uid="{7AFBC199-38A4-42AE-A9A1-43A738D4384B}"/>
    <cellStyle name="20% - Accent2 12 7 6" xfId="4554" xr:uid="{A4F7B3A9-71EE-4FE1-9AAE-AF2E2040F927}"/>
    <cellStyle name="20% - Accent2 12 7 7" xfId="4850" xr:uid="{B7D7B48A-C831-486C-847D-175D7E8F0863}"/>
    <cellStyle name="20% - Accent2 12 8" xfId="4558" xr:uid="{22A6E6B7-5CCD-40D1-9914-BE9AE0AC9DBA}"/>
    <cellStyle name="20% - Accent2 12 8 2" xfId="4854" xr:uid="{2D6BDC7E-49A0-4566-B898-002D541F586C}"/>
    <cellStyle name="20% - Accent2 12 8 3" xfId="3912" xr:uid="{20BAD45F-CAFD-49C1-94D8-3217AC785D91}"/>
    <cellStyle name="20% - Accent2 12 8 4" xfId="3923" xr:uid="{E656D04C-20B2-42E2-9301-4F6585F8C139}"/>
    <cellStyle name="20% - Accent2 12 8 5" xfId="4858" xr:uid="{7053B2F2-6767-42C0-B986-9AA2E64EE59E}"/>
    <cellStyle name="20% - Accent2 12 8 6" xfId="4861" xr:uid="{ACC27867-6989-45E3-9401-98C1A1EEBA76}"/>
    <cellStyle name="20% - Accent2 12 9" xfId="4563" xr:uid="{3AED545E-5047-4CDF-A2DA-E98C08386A15}"/>
    <cellStyle name="20% - Accent2 13" xfId="2535" xr:uid="{1531B208-83C8-402F-A252-D1954AEDD30F}"/>
    <cellStyle name="20% - Accent2 13 10" xfId="4867" xr:uid="{CCCFB601-9CE1-468A-BE25-64DFFC889142}"/>
    <cellStyle name="20% - Accent2 13 11" xfId="3197" xr:uid="{63C3A8EF-72DE-4EA1-878B-8F716841824B}"/>
    <cellStyle name="20% - Accent2 13 12" xfId="3212" xr:uid="{89CBD9FA-3D50-49AE-A4E7-93D49AF28168}"/>
    <cellStyle name="20% - Accent2 13 13" xfId="3225" xr:uid="{83F8F055-FB2A-4A10-8AFD-FCA2314AE00F}"/>
    <cellStyle name="20% - Accent2 13 14" xfId="3241" xr:uid="{0925A3E6-DC0A-41A8-A52B-B8EC02B43CF1}"/>
    <cellStyle name="20% - Accent2 13 2" xfId="4873" xr:uid="{621C9A34-1FED-411C-9F15-01439953E3CD}"/>
    <cellStyle name="20% - Accent2 13 2 10" xfId="4880" xr:uid="{2A4A1D55-D74E-422E-A9E4-20373684C93B}"/>
    <cellStyle name="20% - Accent2 13 2 2" xfId="4887" xr:uid="{684A675E-D74A-4E4A-95F0-214EDF998E78}"/>
    <cellStyle name="20% - Accent2 13 2 2 2" xfId="4893" xr:uid="{914CBD0E-A51A-441E-8804-0B86553C639A}"/>
    <cellStyle name="20% - Accent2 13 2 2 2 2" xfId="1727" xr:uid="{233210C3-FB85-4A2D-9228-8DE56487EBCA}"/>
    <cellStyle name="20% - Accent2 13 2 2 2 3" xfId="1737" xr:uid="{9627B938-CFB2-487E-992B-C7E0BBD6BA4F}"/>
    <cellStyle name="20% - Accent2 13 2 2 2 4" xfId="1785" xr:uid="{726EDB23-1032-4241-902D-998ED3076CC2}"/>
    <cellStyle name="20% - Accent2 13 2 2 2 5" xfId="1816" xr:uid="{4ECEE58F-758E-4016-BE58-251D8A6D70C4}"/>
    <cellStyle name="20% - Accent2 13 2 2 2 6" xfId="2897" xr:uid="{3D0A5DDD-987A-4422-83B2-0A1E849C13F5}"/>
    <cellStyle name="20% - Accent2 13 2 2 3" xfId="4895" xr:uid="{98A97D99-3B70-48C9-8D04-B19F3DB98C85}"/>
    <cellStyle name="20% - Accent2 13 2 2 4" xfId="4896" xr:uid="{7D89C9A6-5229-4F82-978A-1875C4F433F6}"/>
    <cellStyle name="20% - Accent2 13 2 2 5" xfId="4897" xr:uid="{A5E635EF-2C4B-4333-A9F0-B9F34E50623D}"/>
    <cellStyle name="20% - Accent2 13 2 2 6" xfId="4898" xr:uid="{7E7978DC-7799-4D57-B405-7B90B76D910B}"/>
    <cellStyle name="20% - Accent2 13 2 2 7" xfId="4901" xr:uid="{6AE99563-68BC-474E-AFA2-5102191CA49B}"/>
    <cellStyle name="20% - Accent2 13 2 3" xfId="4908" xr:uid="{3DBD5A30-E5F6-4986-BE68-001C54E668B7}"/>
    <cellStyle name="20% - Accent2 13 2 3 2" xfId="4915" xr:uid="{3DF10EA6-E086-4DBD-8F37-5098CAAA0756}"/>
    <cellStyle name="20% - Accent2 13 2 3 2 2" xfId="4920" xr:uid="{E6DEF018-7EDF-4C33-A715-405865480B54}"/>
    <cellStyle name="20% - Accent2 13 2 3 2 3" xfId="4924" xr:uid="{9AC72974-823A-4701-B759-8FADEF3C146B}"/>
    <cellStyle name="20% - Accent2 13 2 3 2 4" xfId="4925" xr:uid="{E18E72AC-E97A-41BA-BCC0-87C1A57BEAF5}"/>
    <cellStyle name="20% - Accent2 13 2 3 2 5" xfId="4926" xr:uid="{F7FF0356-E085-4B3F-A947-2A116E231248}"/>
    <cellStyle name="20% - Accent2 13 2 3 2 6" xfId="2940" xr:uid="{BFD47ED1-D0AF-4614-A7B6-D8DADACD41B3}"/>
    <cellStyle name="20% - Accent2 13 2 3 3" xfId="4928" xr:uid="{6A713818-3B5E-4758-87CF-70729D3D5883}"/>
    <cellStyle name="20% - Accent2 13 2 3 4" xfId="4931" xr:uid="{109A1E2F-5937-4B74-B4CB-3EFE3D784BE3}"/>
    <cellStyle name="20% - Accent2 13 2 3 5" xfId="4934" xr:uid="{FD981716-0651-43E3-8D56-DDB2DA25999A}"/>
    <cellStyle name="20% - Accent2 13 2 3 6" xfId="4936" xr:uid="{AF9FCFE2-8E07-4B95-BA4C-CA8A5522B8A8}"/>
    <cellStyle name="20% - Accent2 13 2 3 7" xfId="4938" xr:uid="{1DBC2290-E52F-4C92-A85D-DDAA45238697}"/>
    <cellStyle name="20% - Accent2 13 2 4" xfId="4947" xr:uid="{81367928-1165-4CBB-AC18-EB2A2D470C6F}"/>
    <cellStyle name="20% - Accent2 13 2 4 2" xfId="4954" xr:uid="{89710EFF-E2F1-4908-9668-2609B826D088}"/>
    <cellStyle name="20% - Accent2 13 2 4 2 2" xfId="4962" xr:uid="{DA8F52E1-E6DF-4DBD-B957-529C60E58F97}"/>
    <cellStyle name="20% - Accent2 13 2 4 2 3" xfId="4968" xr:uid="{212522D6-9F51-4F19-ADE9-28EDC84DE622}"/>
    <cellStyle name="20% - Accent2 13 2 4 2 4" xfId="4971" xr:uid="{3410F542-77F1-47AE-BE18-6BDD3E128D8E}"/>
    <cellStyle name="20% - Accent2 13 2 4 2 5" xfId="4973" xr:uid="{CC725E89-84A7-42BB-80FE-9B07DFD4EBE3}"/>
    <cellStyle name="20% - Accent2 13 2 4 2 6" xfId="3016" xr:uid="{916657F4-F256-49CA-925F-6BAC7FF76D6D}"/>
    <cellStyle name="20% - Accent2 13 2 4 3" xfId="4976" xr:uid="{95F4D672-99AD-4B38-A578-E7AED3238FCF}"/>
    <cellStyle name="20% - Accent2 13 2 4 4" xfId="4982" xr:uid="{BE52BE13-A0ED-40BC-A781-FE5082BC2285}"/>
    <cellStyle name="20% - Accent2 13 2 4 5" xfId="4988" xr:uid="{CFF29B62-0084-465D-8767-BF5EC973A5D5}"/>
    <cellStyle name="20% - Accent2 13 2 4 6" xfId="4995" xr:uid="{CBEAA4C6-6C24-4D46-951B-66B35DD5D998}"/>
    <cellStyle name="20% - Accent2 13 2 4 7" xfId="2404" xr:uid="{8AB25ED3-0FF7-4C96-848D-31381B9D8B2C}"/>
    <cellStyle name="20% - Accent2 13 2 5" xfId="5008" xr:uid="{4214514C-0189-4A84-994F-AF5A8B4F3181}"/>
    <cellStyle name="20% - Accent2 13 2 5 2" xfId="5019" xr:uid="{096BCC6B-A264-4284-8D1B-73F721AE1196}"/>
    <cellStyle name="20% - Accent2 13 2 5 3" xfId="5029" xr:uid="{093A6CDA-FA4F-4D03-AA7C-7A5EF482324A}"/>
    <cellStyle name="20% - Accent2 13 2 5 4" xfId="5040" xr:uid="{49B97CDF-259F-4DD9-9C54-5D61AB3DDB7E}"/>
    <cellStyle name="20% - Accent2 13 2 5 5" xfId="5052" xr:uid="{80BE285B-7055-42AD-B5F0-358777EEF635}"/>
    <cellStyle name="20% - Accent2 13 2 5 6" xfId="5062" xr:uid="{835F6797-4413-480E-A0CE-8D938895AFDB}"/>
    <cellStyle name="20% - Accent2 13 2 6" xfId="5071" xr:uid="{77A7ABDE-95AC-4C8E-A264-62411703536E}"/>
    <cellStyle name="20% - Accent2 13 2 7" xfId="4497" xr:uid="{0D330EDC-4E0C-4D44-9686-D9C46EF67777}"/>
    <cellStyle name="20% - Accent2 13 2 8" xfId="4579" xr:uid="{34297726-537A-4CA9-A822-DD3B08E4C529}"/>
    <cellStyle name="20% - Accent2 13 2 9" xfId="4689" xr:uid="{410AE194-234E-4E94-A8F0-29DB8E085985}"/>
    <cellStyle name="20% - Accent2 13 3" xfId="5079" xr:uid="{6355FF02-4029-4C8D-B561-468939F3173F}"/>
    <cellStyle name="20% - Accent2 13 3 10" xfId="4809" xr:uid="{53225C2E-98B4-42C5-8965-5F1D132EE2C0}"/>
    <cellStyle name="20% - Accent2 13 3 2" xfId="5082" xr:uid="{1FD4F512-93DA-4BD4-B27A-76F3EE0A7443}"/>
    <cellStyle name="20% - Accent2 13 3 2 2" xfId="5087" xr:uid="{641DF39C-5E94-47BE-A287-EF2F08ECF4F9}"/>
    <cellStyle name="20% - Accent2 13 3 2 2 2" xfId="5090" xr:uid="{7EEF6AE7-D2F2-4507-90DE-03EA2383F4FF}"/>
    <cellStyle name="20% - Accent2 13 3 2 2 3" xfId="5093" xr:uid="{A4904D29-25E4-4AA2-AE4F-FF558E38999A}"/>
    <cellStyle name="20% - Accent2 13 3 2 2 4" xfId="5096" xr:uid="{6ECF0058-B6AC-46C4-8CA4-88D7873230D9}"/>
    <cellStyle name="20% - Accent2 13 3 2 2 5" xfId="361" xr:uid="{B2A5D239-70F7-4459-A257-CBB2033F79EB}"/>
    <cellStyle name="20% - Accent2 13 3 2 2 6" xfId="3252" xr:uid="{5C706114-FDE2-4E11-84E3-80AE4BB5D447}"/>
    <cellStyle name="20% - Accent2 13 3 2 3" xfId="5098" xr:uid="{316B9634-9229-4956-BBF3-CE2FF4FD9A6A}"/>
    <cellStyle name="20% - Accent2 13 3 2 4" xfId="5099" xr:uid="{618112C9-C3E6-469E-BC1B-8A1D45D1D7DF}"/>
    <cellStyle name="20% - Accent2 13 3 2 5" xfId="5100" xr:uid="{01310BC2-FD3A-4249-9118-19F24EDD4427}"/>
    <cellStyle name="20% - Accent2 13 3 2 6" xfId="5101" xr:uid="{16F4B1BA-0BDD-4DF3-811B-1CDDCDB24948}"/>
    <cellStyle name="20% - Accent2 13 3 2 7" xfId="5102" xr:uid="{BA27F664-F250-4FA4-B687-F4C0AE2CB448}"/>
    <cellStyle name="20% - Accent2 13 3 3" xfId="5103" xr:uid="{89FBDDB3-216B-49BE-8A50-70ECD6F7D3ED}"/>
    <cellStyle name="20% - Accent2 13 3 3 2" xfId="5108" xr:uid="{7FF43B8D-E5C3-4AF6-8C65-76ECD6FF9484}"/>
    <cellStyle name="20% - Accent2 13 3 3 2 2" xfId="5112" xr:uid="{C1302538-E139-4C6B-9E86-37EC0FA9ECCD}"/>
    <cellStyle name="20% - Accent2 13 3 3 2 3" xfId="5118" xr:uid="{D4CE3AAD-B845-42E2-AE49-3CC069113BCE}"/>
    <cellStyle name="20% - Accent2 13 3 3 2 4" xfId="5123" xr:uid="{66E1FAF0-6E27-44E2-88EB-B7636C5D679F}"/>
    <cellStyle name="20% - Accent2 13 3 3 2 5" xfId="5124" xr:uid="{8593500D-2AFE-478A-8D4F-3DF5B2E40009}"/>
    <cellStyle name="20% - Accent2 13 3 3 2 6" xfId="3322" xr:uid="{BD0D027D-C2E7-4C14-BC90-85C95BF2C7AD}"/>
    <cellStyle name="20% - Accent2 13 3 3 3" xfId="5125" xr:uid="{D0F615B3-A759-45EA-95A2-0FCC1AA1A96E}"/>
    <cellStyle name="20% - Accent2 13 3 3 4" xfId="5127" xr:uid="{9C243404-3A19-417F-B0DE-EFA5EC8EA4D3}"/>
    <cellStyle name="20% - Accent2 13 3 3 5" xfId="5128" xr:uid="{B9AB91F4-42C6-4094-9D1B-9460C0EBF15A}"/>
    <cellStyle name="20% - Accent2 13 3 3 6" xfId="5129" xr:uid="{228FBF8B-B904-4FAD-AF7B-28DE27514957}"/>
    <cellStyle name="20% - Accent2 13 3 3 7" xfId="5130" xr:uid="{42A2975C-B03D-4ED5-BB73-30C7A8A8EDD8}"/>
    <cellStyle name="20% - Accent2 13 3 4" xfId="5134" xr:uid="{DA77F29D-17CD-4783-9D49-3A7DB673FD5C}"/>
    <cellStyle name="20% - Accent2 13 3 4 2" xfId="5143" xr:uid="{321A93F0-6468-486D-9CD0-22DEE85A8D23}"/>
    <cellStyle name="20% - Accent2 13 3 4 2 2" xfId="4173" xr:uid="{5225E724-9B2B-4ED7-9901-54B913539467}"/>
    <cellStyle name="20% - Accent2 13 3 4 2 3" xfId="4181" xr:uid="{28F02B1C-1DF8-4025-8119-CB565ED35834}"/>
    <cellStyle name="20% - Accent2 13 3 4 2 4" xfId="4187" xr:uid="{0FF1C456-DAE9-4F90-8027-3183A354C34C}"/>
    <cellStyle name="20% - Accent2 13 3 4 2 5" xfId="5147" xr:uid="{C6B6BFBB-456F-4ED8-B5A5-42949CC79DB5}"/>
    <cellStyle name="20% - Accent2 13 3 4 2 6" xfId="3381" xr:uid="{5507FFD8-EBF6-4E62-AFCF-B6994A6D04A1}"/>
    <cellStyle name="20% - Accent2 13 3 4 3" xfId="5153" xr:uid="{5F421A7A-C90E-4AA3-9E34-7E01DA9AA964}"/>
    <cellStyle name="20% - Accent2 13 3 4 4" xfId="5160" xr:uid="{F0D347AF-A700-42EA-B2F7-CB31332C9977}"/>
    <cellStyle name="20% - Accent2 13 3 4 5" xfId="5165" xr:uid="{6E1FE5E1-661D-4249-8937-F1F961B754A3}"/>
    <cellStyle name="20% - Accent2 13 3 4 6" xfId="5171" xr:uid="{0A10B3D0-36D4-48E2-965B-A3B0210FACBD}"/>
    <cellStyle name="20% - Accent2 13 3 4 7" xfId="5178" xr:uid="{D37405EF-E65B-44EE-8099-0E48F8354BAB}"/>
    <cellStyle name="20% - Accent2 13 3 5" xfId="5183" xr:uid="{96DE9AC8-B817-4E15-8D79-6C5CF25E8842}"/>
    <cellStyle name="20% - Accent2 13 3 5 2" xfId="5194" xr:uid="{87048B5F-5895-4D5D-B882-80C3A2180281}"/>
    <cellStyle name="20% - Accent2 13 3 5 3" xfId="5205" xr:uid="{FE19DE9E-907A-4F4B-BD3A-889CDFA8108F}"/>
    <cellStyle name="20% - Accent2 13 3 5 4" xfId="5215" xr:uid="{DA0ABC64-CFFD-4D3A-B9F7-CFF9CA348595}"/>
    <cellStyle name="20% - Accent2 13 3 5 5" xfId="5224" xr:uid="{C218ADB1-6851-4C87-9835-7016D80A89EF}"/>
    <cellStyle name="20% - Accent2 13 3 5 6" xfId="5237" xr:uid="{14E29903-224B-4160-8043-DE39208334D5}"/>
    <cellStyle name="20% - Accent2 13 3 6" xfId="5242" xr:uid="{8B9C9B7F-052E-4A73-848F-86BC958682A5}"/>
    <cellStyle name="20% - Accent2 13 3 7" xfId="4874" xr:uid="{2D2E871E-2DA3-4D00-AAC5-FDDD15251175}"/>
    <cellStyle name="20% - Accent2 13 3 8" xfId="5080" xr:uid="{B0187EE0-071D-4109-B256-6F94A3264E4F}"/>
    <cellStyle name="20% - Accent2 13 3 9" xfId="5246" xr:uid="{CDE655B4-0872-44A7-8AEB-7B67DD1C84FE}"/>
    <cellStyle name="20% - Accent2 13 4" xfId="5248" xr:uid="{DE1B34C9-4AC7-4AE2-A5EE-E474332D0A80}"/>
    <cellStyle name="20% - Accent2 13 4 10" xfId="5254" xr:uid="{DE501D17-1D0D-44F5-9B80-8BEE5CFC1DE9}"/>
    <cellStyle name="20% - Accent2 13 4 2" xfId="5256" xr:uid="{212B0134-0865-4906-B446-07FD15A85BD2}"/>
    <cellStyle name="20% - Accent2 13 4 2 2" xfId="5259" xr:uid="{A64A8861-7147-4732-920C-B0AEA04DEFE5}"/>
    <cellStyle name="20% - Accent2 13 4 2 2 2" xfId="2990" xr:uid="{ED1AF7F5-4087-4BA4-94FF-822FDBF3238D}"/>
    <cellStyle name="20% - Accent2 13 4 2 2 3" xfId="3001" xr:uid="{A3A267F0-3D1C-4602-93DD-2ABEE3BBD183}"/>
    <cellStyle name="20% - Accent2 13 4 2 2 4" xfId="3012" xr:uid="{C33EBE56-C6F6-40A5-8129-225E3A77580C}"/>
    <cellStyle name="20% - Accent2 13 4 2 2 5" xfId="3024" xr:uid="{93254641-7B55-4719-AAB6-F079EA6B2285}"/>
    <cellStyle name="20% - Accent2 13 4 2 2 6" xfId="5263" xr:uid="{7DF3EB3D-E81F-463B-8F3E-422960E2BB3A}"/>
    <cellStyle name="20% - Accent2 13 4 2 3" xfId="5265" xr:uid="{21543F59-4F08-48EC-B9EE-FFDC08DF4118}"/>
    <cellStyle name="20% - Accent2 13 4 2 4" xfId="5267" xr:uid="{C0ED719F-B982-4DAC-985B-C57D905CE88D}"/>
    <cellStyle name="20% - Accent2 13 4 2 5" xfId="5269" xr:uid="{5369ECF4-9715-4CBA-8BDE-F5F8F9FECD96}"/>
    <cellStyle name="20% - Accent2 13 4 2 6" xfId="5271" xr:uid="{F251A9C6-DF1B-4485-8657-B462FC37EB44}"/>
    <cellStyle name="20% - Accent2 13 4 2 7" xfId="5273" xr:uid="{1D12CD4E-6794-46A7-9468-33FAEFAEC98F}"/>
    <cellStyle name="20% - Accent2 13 4 3" xfId="5276" xr:uid="{C814AB93-58F3-4B14-B492-E900142F6BD7}"/>
    <cellStyle name="20% - Accent2 13 4 3 2" xfId="5280" xr:uid="{C762CB79-2F7D-4947-9A58-E8AE8C2EE2DC}"/>
    <cellStyle name="20% - Accent2 13 4 3 2 2" xfId="3360" xr:uid="{5F2A2896-96E8-4614-B3BE-2783697D9E74}"/>
    <cellStyle name="20% - Accent2 13 4 3 2 3" xfId="3368" xr:uid="{9299C446-70CB-4927-8458-ED7504296C44}"/>
    <cellStyle name="20% - Accent2 13 4 3 2 4" xfId="3376" xr:uid="{C5192B84-F07E-4D21-8AF9-00922AFBB298}"/>
    <cellStyle name="20% - Accent2 13 4 3 2 5" xfId="3385" xr:uid="{06291076-705B-4928-8139-077072A3618A}"/>
    <cellStyle name="20% - Accent2 13 4 3 2 6" xfId="3391" xr:uid="{FB6B1433-3EB7-46C9-B3D1-C5C5F24225AA}"/>
    <cellStyle name="20% - Accent2 13 4 3 3" xfId="5283" xr:uid="{68BD2279-61C9-4EFF-82E4-4A6B517D6CE5}"/>
    <cellStyle name="20% - Accent2 13 4 3 4" xfId="5286" xr:uid="{49FFA43D-F350-4755-9152-F58953EC8BBA}"/>
    <cellStyle name="20% - Accent2 13 4 3 5" xfId="5288" xr:uid="{EC46CBED-13A8-45F5-9C40-50D4AA067A99}"/>
    <cellStyle name="20% - Accent2 13 4 3 6" xfId="5290" xr:uid="{96E245CC-748A-4DB3-8ED6-1E5ABB952E94}"/>
    <cellStyle name="20% - Accent2 13 4 3 7" xfId="5291" xr:uid="{B4C82FCC-B5C7-45AB-9656-D895429F5759}"/>
    <cellStyle name="20% - Accent2 13 4 4" xfId="5296" xr:uid="{8232FCD1-6561-4F6A-A246-CEC7AC2AEB10}"/>
    <cellStyle name="20% - Accent2 13 4 4 2" xfId="4236" xr:uid="{B0FF53F6-5E47-4EC2-A85A-3B160662736C}"/>
    <cellStyle name="20% - Accent2 13 4 4 2 2" xfId="4672" xr:uid="{781A7765-D665-4BA5-8B7C-FA1861301FB3}"/>
    <cellStyle name="20% - Accent2 13 4 4 2 3" xfId="4680" xr:uid="{A9C60C71-E195-4222-BBB9-DC22AA5F3FB5}"/>
    <cellStyle name="20% - Accent2 13 4 4 2 4" xfId="5303" xr:uid="{81BCACA2-6A09-4952-9FFD-D604D0D1E536}"/>
    <cellStyle name="20% - Accent2 13 4 4 2 5" xfId="5308" xr:uid="{39BDF913-59B0-45AD-B4D4-41E88CA1C2F9}"/>
    <cellStyle name="20% - Accent2 13 4 4 2 6" xfId="5313" xr:uid="{5817079B-25BA-46BF-8A61-1604AECD2726}"/>
    <cellStyle name="20% - Accent2 13 4 4 3" xfId="4244" xr:uid="{6D01E037-79D1-4AE9-8773-DD0D93E3AD1D}"/>
    <cellStyle name="20% - Accent2 13 4 4 4" xfId="4251" xr:uid="{9EB12A18-AF79-48DA-A2F1-3B459A22C776}"/>
    <cellStyle name="20% - Accent2 13 4 4 5" xfId="5317" xr:uid="{85447411-D949-4E79-BD7F-EA439DB24015}"/>
    <cellStyle name="20% - Accent2 13 4 4 6" xfId="5322" xr:uid="{891BBB14-ED90-46D3-AE02-C4BB1B5898FC}"/>
    <cellStyle name="20% - Accent2 13 4 4 7" xfId="5326" xr:uid="{FA81398B-9907-4114-B73D-997F657AD56A}"/>
    <cellStyle name="20% - Accent2 13 4 5" xfId="5332" xr:uid="{F18D43A6-63D3-4364-9D74-C1805CE11551}"/>
    <cellStyle name="20% - Accent2 13 4 5 2" xfId="5334" xr:uid="{577BC518-4923-4679-BB24-B190283F0440}"/>
    <cellStyle name="20% - Accent2 13 4 5 3" xfId="5336" xr:uid="{C29CE461-8E3A-4DE1-9821-69EE034883A1}"/>
    <cellStyle name="20% - Accent2 13 4 5 4" xfId="5338" xr:uid="{7A22288C-C4F4-47B8-88DA-A2BA9734321C}"/>
    <cellStyle name="20% - Accent2 13 4 5 5" xfId="5339" xr:uid="{9051320A-F04A-4697-9162-B4E436A154ED}"/>
    <cellStyle name="20% - Accent2 13 4 5 6" xfId="5340" xr:uid="{8874D2BC-6653-4889-9AE4-DA4AF7CC9FB9}"/>
    <cellStyle name="20% - Accent2 13 4 6" xfId="5345" xr:uid="{EAFB68B1-07AA-4B8C-A05C-4E593E29EDA6}"/>
    <cellStyle name="20% - Accent2 13 4 7" xfId="5350" xr:uid="{D69E1DD8-9BC8-424F-8767-FA88702C4D80}"/>
    <cellStyle name="20% - Accent2 13 4 8" xfId="5358" xr:uid="{F55E2B7E-94F8-4086-A21D-FFB6025CC2FD}"/>
    <cellStyle name="20% - Accent2 13 4 9" xfId="5364" xr:uid="{AF865014-0B65-44AE-843A-55520F66D5AF}"/>
    <cellStyle name="20% - Accent2 13 5" xfId="4864" xr:uid="{CE598A29-0032-431C-81C9-1679608E57D2}"/>
    <cellStyle name="20% - Accent2 13 5 2" xfId="5372" xr:uid="{B14184E5-C4B9-4FC1-B2A0-B4622A9B7C01}"/>
    <cellStyle name="20% - Accent2 13 5 2 2" xfId="5375" xr:uid="{4CDABF29-B284-4F7C-A254-9074F8C794A2}"/>
    <cellStyle name="20% - Accent2 13 5 2 3" xfId="2752" xr:uid="{6C63B1CC-4C37-465B-8C79-5348B206FF8C}"/>
    <cellStyle name="20% - Accent2 13 5 2 4" xfId="2778" xr:uid="{CF3AC3A2-019E-4D63-ADB0-9D491232AE2F}"/>
    <cellStyle name="20% - Accent2 13 5 2 5" xfId="2782" xr:uid="{B62E5AC7-3903-4C65-ABA3-2A276B672322}"/>
    <cellStyle name="20% - Accent2 13 5 2 6" xfId="2786" xr:uid="{6C70EF9D-C7F0-4724-98D6-421C6AEF1075}"/>
    <cellStyle name="20% - Accent2 13 5 3" xfId="5379" xr:uid="{3090893E-B198-46D9-81A7-FDDD5799E440}"/>
    <cellStyle name="20% - Accent2 13 5 4" xfId="5389" xr:uid="{EDED4105-C8BC-4121-B849-AE0C44701CFD}"/>
    <cellStyle name="20% - Accent2 13 5 5" xfId="5399" xr:uid="{323F2CB3-71AF-43DF-B834-6597BFC17616}"/>
    <cellStyle name="20% - Accent2 13 5 6" xfId="5406" xr:uid="{27554631-68C4-492C-94C3-9D08685BAB1B}"/>
    <cellStyle name="20% - Accent2 13 5 7" xfId="1078" xr:uid="{79DA44BC-8A25-4918-BC85-A8E108CA6E85}"/>
    <cellStyle name="20% - Accent2 13 6" xfId="3199" xr:uid="{B2365437-EFA5-4420-BBED-D155E02EDEED}"/>
    <cellStyle name="20% - Accent2 13 6 2" xfId="3202" xr:uid="{18CCF984-2C67-42C6-936E-A3D888810ED7}"/>
    <cellStyle name="20% - Accent2 13 6 2 2" xfId="3205" xr:uid="{B2B47D2A-A6BB-4A44-9C18-D892FD05922A}"/>
    <cellStyle name="20% - Accent2 13 6 2 3" xfId="5410" xr:uid="{0D054C0F-9214-463A-AE7D-6BEA9550F8D0}"/>
    <cellStyle name="20% - Accent2 13 6 2 4" xfId="5412" xr:uid="{19F48BE5-DEDC-406D-91C2-7262E7DAFC56}"/>
    <cellStyle name="20% - Accent2 13 6 2 5" xfId="5413" xr:uid="{15801172-0466-458C-9E25-15FE211C20BC}"/>
    <cellStyle name="20% - Accent2 13 6 2 6" xfId="5414" xr:uid="{70DB436B-A36E-41C5-97C6-9DA2EFBC98AB}"/>
    <cellStyle name="20% - Accent2 13 6 3" xfId="3209" xr:uid="{651B4F1D-C713-468F-A1C2-B88B38BB3207}"/>
    <cellStyle name="20% - Accent2 13 6 4" xfId="5417" xr:uid="{D2EAC7E5-11C8-42AC-8297-D89E768B26AE}"/>
    <cellStyle name="20% - Accent2 13 6 5" xfId="5422" xr:uid="{702DC939-CE6C-46EA-A01E-0A607E9341BE}"/>
    <cellStyle name="20% - Accent2 13 6 6" xfId="5428" xr:uid="{01DA2199-E833-4325-90A1-9C4EA9C2B3DA}"/>
    <cellStyle name="20% - Accent2 13 6 7" xfId="5434" xr:uid="{90F658B7-FF3E-4BAA-AF1C-2BA0D9F664A9}"/>
    <cellStyle name="20% - Accent2 13 7" xfId="3214" xr:uid="{F121CE2D-1ED8-4B52-9132-B27337B9E9B0}"/>
    <cellStyle name="20% - Accent2 13 7 2" xfId="3217" xr:uid="{493AE6B6-EF98-4CE4-975D-E909C4C502C6}"/>
    <cellStyle name="20% - Accent2 13 7 2 2" xfId="168" xr:uid="{CCB2932E-5B75-4899-955B-9F5FDB891193}"/>
    <cellStyle name="20% - Accent2 13 7 2 3" xfId="196" xr:uid="{0A4DADA2-8A11-4317-98EA-426CD9AA729C}"/>
    <cellStyle name="20% - Accent2 13 7 2 4" xfId="237" xr:uid="{445AFA0F-18EB-40DA-9781-DD8EBFA77D4F}"/>
    <cellStyle name="20% - Accent2 13 7 2 5" xfId="258" xr:uid="{4AF22A5B-2503-4A6A-811E-0789B1D0E6AF}"/>
    <cellStyle name="20% - Accent2 13 7 2 6" xfId="272" xr:uid="{70625CE4-E8AB-433C-9353-7A5FFE1569B4}"/>
    <cellStyle name="20% - Accent2 13 7 3" xfId="3220" xr:uid="{FA7B731C-07A8-4CE6-8B46-0B655D178F1E}"/>
    <cellStyle name="20% - Accent2 13 7 4" xfId="5442" xr:uid="{5AB337D0-706C-4495-9FCB-C3AF6A2574BA}"/>
    <cellStyle name="20% - Accent2 13 7 5" xfId="5450" xr:uid="{87B61667-7838-4BC4-B653-BF8B34039580}"/>
    <cellStyle name="20% - Accent2 13 7 6" xfId="5454" xr:uid="{4CF92823-92A6-45BB-B0AB-881DEFC19902}"/>
    <cellStyle name="20% - Accent2 13 7 7" xfId="5459" xr:uid="{D8C90515-F1D5-4C6D-95D4-FCAE9DF6AA60}"/>
    <cellStyle name="20% - Accent2 13 8" xfId="3227" xr:uid="{7F552004-1734-4CD0-BEDC-3451CE0513A2}"/>
    <cellStyle name="20% - Accent2 13 8 2" xfId="3231" xr:uid="{58F8A6C7-5266-4AA2-B20B-0BA1CDD3E94F}"/>
    <cellStyle name="20% - Accent2 13 8 3" xfId="3236" xr:uid="{108BE338-D306-4417-B677-4E580858B4F8}"/>
    <cellStyle name="20% - Accent2 13 8 4" xfId="5465" xr:uid="{204D9723-C2B2-4582-B0E3-04EFE8A40F31}"/>
    <cellStyle name="20% - Accent2 13 8 5" xfId="5470" xr:uid="{F3D52CAB-BD11-4A50-B361-30022310E3B4}"/>
    <cellStyle name="20% - Accent2 13 8 6" xfId="5473" xr:uid="{E5A71985-0C4C-41B8-9C6F-6DEE48478598}"/>
    <cellStyle name="20% - Accent2 13 9" xfId="3242" xr:uid="{80102F28-A606-4FE3-98BE-0D8D28F18DBA}"/>
    <cellStyle name="20% - Accent2 14" xfId="5477" xr:uid="{19A74997-B2D7-4D46-9742-3468D41456F7}"/>
    <cellStyle name="20% - Accent2 14 10" xfId="5485" xr:uid="{1FE0ECC6-BA5D-4814-8403-F8DB6937A34F}"/>
    <cellStyle name="20% - Accent2 14 11" xfId="3497" xr:uid="{F8FD0D76-2FB6-4E45-918B-DB6BAED7CD12}"/>
    <cellStyle name="20% - Accent2 14 12" xfId="3506" xr:uid="{1A738832-5411-45CA-8F2A-35E531464DBD}"/>
    <cellStyle name="20% - Accent2 14 2" xfId="5352" xr:uid="{C1293346-8663-4949-A7B2-F2AEEBD76169}"/>
    <cellStyle name="20% - Accent2 14 2 2" xfId="5487" xr:uid="{5C3370C2-11A2-4E1A-A4E8-F251067123ED}"/>
    <cellStyle name="20% - Accent2 14 2 3" xfId="5490" xr:uid="{43A9FC70-59FC-44C0-9D2F-463718661A55}"/>
    <cellStyle name="20% - Accent2 14 2 3 2" xfId="5495" xr:uid="{E75B532A-4811-4066-9EC9-EC7C7634A595}"/>
    <cellStyle name="20% - Accent2 14 2 3 2 2" xfId="5497" xr:uid="{7CBE649E-FF2F-41E7-95E4-83925AE88ACD}"/>
    <cellStyle name="20% - Accent2 14 2 3 2 3" xfId="5500" xr:uid="{91CA9D90-FBB5-4505-8457-579A5BE0C5F2}"/>
    <cellStyle name="20% - Accent2 14 2 3 2 4" xfId="5506" xr:uid="{2D364D07-2B85-421F-8B36-3EF3CA493722}"/>
    <cellStyle name="20% - Accent2 14 2 3 2 5" xfId="5508" xr:uid="{31DD90B2-80CB-4CE3-AD2D-E832782FC650}"/>
    <cellStyle name="20% - Accent2 14 2 3 2 6" xfId="5514" xr:uid="{D6F21860-7179-4A80-AA84-A88F0BD39319}"/>
    <cellStyle name="20% - Accent2 14 2 3 3" xfId="5517" xr:uid="{75334A2F-B4D0-4AC7-BE85-FF28711DCF7B}"/>
    <cellStyle name="20% - Accent2 14 2 3 4" xfId="5521" xr:uid="{92BEBF65-70E1-4E63-899F-22723A5D39A4}"/>
    <cellStyle name="20% - Accent2 14 2 3 5" xfId="5525" xr:uid="{6038C0E9-C248-430A-880D-86238FE6F499}"/>
    <cellStyle name="20% - Accent2 14 2 3 6" xfId="5528" xr:uid="{EDC44D3A-7235-45B9-9A33-3346C4D17A19}"/>
    <cellStyle name="20% - Accent2 14 2 3 7" xfId="5532" xr:uid="{4142BB5C-6B47-4256-A322-E31EB43DE0E2}"/>
    <cellStyle name="20% - Accent2 14 2 4" xfId="5535" xr:uid="{AA988A99-C530-482C-9563-010BE417BCAC}"/>
    <cellStyle name="20% - Accent2 14 2 4 2" xfId="5539" xr:uid="{E0747EE2-9658-4230-980E-93686F154706}"/>
    <cellStyle name="20% - Accent2 14 2 4 3" xfId="5542" xr:uid="{C84E9954-1DB7-45DF-8342-84AA03AB18CB}"/>
    <cellStyle name="20% - Accent2 14 2 4 4" xfId="5545" xr:uid="{C97EA4AD-3F97-4920-A42D-1F6B1FB482C1}"/>
    <cellStyle name="20% - Accent2 14 2 4 5" xfId="5549" xr:uid="{D3B9B0DE-1555-40F2-A4B5-4262C5F07F62}"/>
    <cellStyle name="20% - Accent2 14 2 4 6" xfId="5553" xr:uid="{0F1B9C83-D40D-4104-BFFC-2A5BCFA0F3AD}"/>
    <cellStyle name="20% - Accent2 14 2 5" xfId="5556" xr:uid="{D72241F6-5288-41A6-A2CD-E813CF550F63}"/>
    <cellStyle name="20% - Accent2 14 2 6" xfId="5559" xr:uid="{3CADC03A-3565-45DA-991A-F37C24B61C82}"/>
    <cellStyle name="20% - Accent2 14 2 7" xfId="5562" xr:uid="{EED6F3E5-D9BC-4991-AB2D-1E1D973857D6}"/>
    <cellStyle name="20% - Accent2 14 2 8" xfId="5565" xr:uid="{2BB18116-84F9-4D8F-9A94-5F58B92E4016}"/>
    <cellStyle name="20% - Accent2 14 2 9" xfId="5568" xr:uid="{1D092C85-D3C7-4141-A12B-38CD6FD5A7A1}"/>
    <cellStyle name="20% - Accent2 14 3" xfId="5360" xr:uid="{4AB63B78-3D9B-4AAA-8637-A92A1C0A3247}"/>
    <cellStyle name="20% - Accent2 14 3 2" xfId="5570" xr:uid="{11F32FFB-2EAC-460A-98B4-14FE47692687}"/>
    <cellStyle name="20% - Accent2 14 3 2 2" xfId="5574" xr:uid="{C3D2D81E-4932-46D0-9E96-4FA16FB31CDC}"/>
    <cellStyle name="20% - Accent2 14 3 2 2 2" xfId="5576" xr:uid="{FD1423B7-AF24-4ECB-81C4-4FAC730485C6}"/>
    <cellStyle name="20% - Accent2 14 3 2 2 3" xfId="5578" xr:uid="{087FF626-EA3A-4163-BCBE-A50D9FACF66C}"/>
    <cellStyle name="20% - Accent2 14 3 2 2 4" xfId="5580" xr:uid="{95EF9D52-142E-4F83-9668-1DAC904918F5}"/>
    <cellStyle name="20% - Accent2 14 3 2 2 5" xfId="5582" xr:uid="{4B350F68-F559-4151-83A4-865E3C52A6F3}"/>
    <cellStyle name="20% - Accent2 14 3 2 2 6" xfId="5586" xr:uid="{316BEACE-E3D0-48C7-8BE6-0DF6C52D3E6D}"/>
    <cellStyle name="20% - Accent2 14 3 2 3" xfId="5588" xr:uid="{F54996C5-DCD9-459A-88A7-9AFAFF70547A}"/>
    <cellStyle name="20% - Accent2 14 3 2 4" xfId="5590" xr:uid="{68F53A0C-B37F-4266-A6A5-F1C1CE27B1CD}"/>
    <cellStyle name="20% - Accent2 14 3 2 5" xfId="5594" xr:uid="{BE8DF487-7718-4C57-A3EA-31FDEF974837}"/>
    <cellStyle name="20% - Accent2 14 3 2 6" xfId="5597" xr:uid="{9A4A5BEC-12E4-4213-B8C7-30C5A90D3AA7}"/>
    <cellStyle name="20% - Accent2 14 3 2 7" xfId="5599" xr:uid="{F86D35F2-F375-4FCF-9963-A18B57E262F7}"/>
    <cellStyle name="20% - Accent2 14 4" xfId="5366" xr:uid="{89DF75FD-9890-4303-B8E2-B63E8220B6F7}"/>
    <cellStyle name="20% - Accent2 14 5" xfId="5601" xr:uid="{C590E952-8C1A-49C8-A432-27B3A18B308D}"/>
    <cellStyle name="20% - Accent2 14 6" xfId="3261" xr:uid="{04CCA574-51BA-4B3C-9AAF-04BC2189F9B0}"/>
    <cellStyle name="20% - Accent2 14 6 2" xfId="3268" xr:uid="{7D81AAAF-619F-45C9-A03A-E6008B23B6DC}"/>
    <cellStyle name="20% - Accent2 14 6 2 2" xfId="5611" xr:uid="{69F4D90A-EECD-450E-A049-C03933FF794A}"/>
    <cellStyle name="20% - Accent2 14 6 2 3" xfId="5617" xr:uid="{32CA0F2E-05D4-4B04-BD77-E8CE95D217E6}"/>
    <cellStyle name="20% - Accent2 14 6 2 4" xfId="5622" xr:uid="{0439A295-7B7F-4B5F-BED5-02EBCD40DE49}"/>
    <cellStyle name="20% - Accent2 14 6 2 5" xfId="5628" xr:uid="{A5F4B843-04AC-42CA-B132-63B11189116B}"/>
    <cellStyle name="20% - Accent2 14 6 2 6" xfId="5635" xr:uid="{BAE5E933-10D3-4B64-B03F-40A8EA94FB03}"/>
    <cellStyle name="20% - Accent2 14 6 3" xfId="3273" xr:uid="{55474C49-A6B2-45E3-AB17-537B321065DA}"/>
    <cellStyle name="20% - Accent2 14 6 4" xfId="5641" xr:uid="{C51381EC-F203-4C50-8969-7774488CDFFD}"/>
    <cellStyle name="20% - Accent2 14 6 5" xfId="5649" xr:uid="{C17A7DE3-BF35-4267-AF80-864187A94D73}"/>
    <cellStyle name="20% - Accent2 14 6 6" xfId="5661" xr:uid="{6466EB2F-EE1B-428E-8156-73DB9DDF5F66}"/>
    <cellStyle name="20% - Accent2 14 6 7" xfId="5674" xr:uid="{B9559A63-5F10-4204-817C-002B9D45E133}"/>
    <cellStyle name="20% - Accent2 14 7" xfId="3279" xr:uid="{AE65D22B-0E58-45F0-80B2-B0E15A360714}"/>
    <cellStyle name="20% - Accent2 14 7 2" xfId="3284" xr:uid="{9B445611-47BD-4017-9D38-51F33FEB76B7}"/>
    <cellStyle name="20% - Accent2 14 7 3" xfId="1106" xr:uid="{9EA9D06A-F4C8-4AAF-B074-69DB352DC46B}"/>
    <cellStyle name="20% - Accent2 14 7 4" xfId="1118" xr:uid="{F1A553F0-166F-4EB8-A169-CAD8D0E3D0EA}"/>
    <cellStyle name="20% - Accent2 14 7 5" xfId="1134" xr:uid="{A0D91D7C-DC1A-4491-8A53-D815CDAD7219}"/>
    <cellStyle name="20% - Accent2 14 7 6" xfId="1147" xr:uid="{0D876B5B-D5C0-4DC1-93E7-8276BD46B642}"/>
    <cellStyle name="20% - Accent2 14 8" xfId="3289" xr:uid="{4FC2702A-63B8-4051-83FB-FE721A63E222}"/>
    <cellStyle name="20% - Accent2 14 9" xfId="3297" xr:uid="{805F79A2-E1C1-403D-B8DD-6AFBC489E4FD}"/>
    <cellStyle name="20% - Accent2 15" xfId="1072" xr:uid="{8E319F9E-36F1-4EB3-AABA-AD3124565E2D}"/>
    <cellStyle name="20% - Accent2 15 2" xfId="1080" xr:uid="{DF3C2367-80D7-4984-91F6-8442DCC4939F}"/>
    <cellStyle name="20% - Accent2 15 3" xfId="1087" xr:uid="{BDAF552E-0A7B-44B1-AF77-D22CCC41ADCC}"/>
    <cellStyle name="20% - Accent2 15 3 2" xfId="1805" xr:uid="{6D3C13EB-EC5F-46FE-AF60-088B92CBDB9A}"/>
    <cellStyle name="20% - Accent2 15 4" xfId="1093" xr:uid="{111C0114-09FB-437A-94A2-FB39756B8660}"/>
    <cellStyle name="20% - Accent2 16" xfId="1113" xr:uid="{BBF300D5-F972-4753-ADA3-0B067EF2B918}"/>
    <cellStyle name="20% - Accent2 16 2" xfId="5437" xr:uid="{17A5F1CA-7005-4D1C-B391-267EEA810B77}"/>
    <cellStyle name="20% - Accent2 17" xfId="1129" xr:uid="{70A252C0-1413-44B8-910C-0A7D9E7EC11D}"/>
    <cellStyle name="20% - Accent2 18" xfId="1140" xr:uid="{D10D07CF-1D5A-4A15-B94E-0E635F6B7312}"/>
    <cellStyle name="20% - Accent2 18 2" xfId="5681" xr:uid="{3306737A-1145-4C3D-9CEE-60AC39E01317}"/>
    <cellStyle name="20% - Accent2 18 2 2" xfId="5683" xr:uid="{F467AAD9-68C7-4C1A-8FB3-6403796CC5E2}"/>
    <cellStyle name="20% - Accent2 18 2 3" xfId="5685" xr:uid="{21ADD48C-CAF3-4410-949C-AEA38BEAFFC8}"/>
    <cellStyle name="20% - Accent2 18 2 4" xfId="5687" xr:uid="{67EFEB44-CA78-4D32-A954-30936D985066}"/>
    <cellStyle name="20% - Accent2 18 2 5" xfId="5689" xr:uid="{F1C43A4A-FFFB-4A8D-95BE-E7148E7C3D1E}"/>
    <cellStyle name="20% - Accent2 18 2 6" xfId="5692" xr:uid="{067C44EA-8479-4BE2-AB05-14A918346CA6}"/>
    <cellStyle name="20% - Accent2 18 3" xfId="5694" xr:uid="{A90821CB-35BD-4F2F-B0A2-19F8832F8074}"/>
    <cellStyle name="20% - Accent2 18 4" xfId="5696" xr:uid="{E0926138-0D15-4C92-89D3-6DEEE6F845A3}"/>
    <cellStyle name="20% - Accent2 18 5" xfId="5482" xr:uid="{39604A92-E797-4BA0-AFB8-72FF44196C38}"/>
    <cellStyle name="20% - Accent2 18 6" xfId="3499" xr:uid="{B38FC6D9-6144-4AC6-AB7B-23DBC35A159E}"/>
    <cellStyle name="20% - Accent2 18 7" xfId="3507" xr:uid="{FCAC4F2D-46F7-4DC2-8A44-18DFCC98C5ED}"/>
    <cellStyle name="20% - Accent2 19" xfId="1151" xr:uid="{90197A68-AC27-45D1-8050-E3E8DC0A3C19}"/>
    <cellStyle name="20% - Accent2 19 2" xfId="5700" xr:uid="{DBDB016A-985C-4AA6-A44B-B72DD47E0723}"/>
    <cellStyle name="20% - Accent2 19 2 2" xfId="5702" xr:uid="{EB4284F8-10FC-4340-A429-57A431935DF8}"/>
    <cellStyle name="20% - Accent2 19 2 3" xfId="5704" xr:uid="{095C169A-0A4C-4166-8EE5-9357A507694F}"/>
    <cellStyle name="20% - Accent2 19 2 4" xfId="5706" xr:uid="{1F3817D6-2AA2-4A09-AB46-36167E65582E}"/>
    <cellStyle name="20% - Accent2 19 2 5" xfId="5709" xr:uid="{68629487-94E0-4C5E-8332-7752305AE348}"/>
    <cellStyle name="20% - Accent2 19 2 6" xfId="5713" xr:uid="{8BE6CCF9-C14E-491D-BC5A-5677DC01DF51}"/>
    <cellStyle name="20% - Accent2 19 3" xfId="5716" xr:uid="{842F0C0E-A21A-4B36-9D04-3A803957A086}"/>
    <cellStyle name="20% - Accent2 19 4" xfId="5719" xr:uid="{51B7E734-24E7-4C39-88C6-65B732ED47F7}"/>
    <cellStyle name="20% - Accent2 19 5" xfId="5722" xr:uid="{7935C575-AAA8-459D-A057-D5899AE347AD}"/>
    <cellStyle name="20% - Accent2 19 6" xfId="3518" xr:uid="{38BFAD7C-DB60-4D6F-BAB2-3E0787DB3B15}"/>
    <cellStyle name="20% - Accent2 19 7" xfId="3521" xr:uid="{1E2CF3A7-DF32-4F34-9EE7-EDC6109296B6}"/>
    <cellStyle name="20% - Accent2 2" xfId="5726" xr:uid="{75BFF2C9-AF70-44BD-B5AC-1AC8BD129C16}"/>
    <cellStyle name="20% - Accent2 2 10" xfId="5729" xr:uid="{4A4D84DD-069D-4C91-B0FF-D166E8403EA4}"/>
    <cellStyle name="20% - Accent2 2 10 2" xfId="5730" xr:uid="{BC642D87-7E3C-4E97-9108-EB9FEBAD54C9}"/>
    <cellStyle name="20% - Accent2 2 10 3" xfId="5731" xr:uid="{5BB162B4-6ACA-4F4F-B9F3-EBEC415C4193}"/>
    <cellStyle name="20% - Accent2 2 11" xfId="5736" xr:uid="{96101F1C-E843-4D69-BBD6-E5207300EDE0}"/>
    <cellStyle name="20% - Accent2 2 11 2" xfId="5737" xr:uid="{B06A13F9-E752-4215-8457-840A4DC08607}"/>
    <cellStyle name="20% - Accent2 2 11 3" xfId="5738" xr:uid="{8E1B1419-CC52-4ADA-9813-AFE05030D34A}"/>
    <cellStyle name="20% - Accent2 2 2" xfId="5742" xr:uid="{AC5DE625-141B-48F5-966C-C62F68784317}"/>
    <cellStyle name="20% - Accent2 2 2 2" xfId="5744" xr:uid="{0086569C-387B-4DF0-847B-EBEA0D27CACA}"/>
    <cellStyle name="20% - Accent2 2 2 2 2" xfId="5746" xr:uid="{40F13F17-3B05-4E12-A682-3ED7FAE5871B}"/>
    <cellStyle name="20% - Accent2 2 2 2 2 2" xfId="2202" xr:uid="{B46CE39D-FF1E-4664-9F50-3981DC0D78A6}"/>
    <cellStyle name="20% - Accent2 2 2 2 3" xfId="5748" xr:uid="{F236A295-1014-43B6-8C34-8507F6EFA4BA}"/>
    <cellStyle name="20% - Accent2 2 2 3" xfId="5749" xr:uid="{643D176F-34E6-4A40-BDA0-F88A6EB18F1C}"/>
    <cellStyle name="20% - Accent2 2 2 3 2" xfId="5752" xr:uid="{E3E014FC-B8AC-44E3-9F90-A41F4CD5DD8C}"/>
    <cellStyle name="20% - Accent2 2 2 3 3" xfId="5755" xr:uid="{A611CEF7-5BA3-4BF8-ABB6-C794A9735D0C}"/>
    <cellStyle name="20% - Accent2 2 2 4" xfId="5756" xr:uid="{82EA10A9-EBC8-460C-886C-BA83A6A25186}"/>
    <cellStyle name="20% - Accent2 2 2 4 2" xfId="5758" xr:uid="{2BCAE251-3416-4DFE-9DCA-2075E861E1CE}"/>
    <cellStyle name="20% - Accent2 2 2 4 3" xfId="5760" xr:uid="{F66B6AC6-FE2B-4CB9-B78E-5BCB7731B229}"/>
    <cellStyle name="20% - Accent2 2 2 5" xfId="5761" xr:uid="{139CD2E5-1049-409A-9C8B-9F832B5CD119}"/>
    <cellStyle name="20% - Accent2 2 2 5 2" xfId="5762" xr:uid="{ED765D71-C9B3-4A94-8E8F-78F2E88FFEFE}"/>
    <cellStyle name="20% - Accent2 2 2 5 3" xfId="5763" xr:uid="{C44EA64A-0CA2-4210-B776-C209A9003A22}"/>
    <cellStyle name="20% - Accent2 2 2 6" xfId="5764" xr:uid="{38B87BFF-43CE-4452-A228-AD74ADB16116}"/>
    <cellStyle name="20% - Accent2 2 2 6 2" xfId="5767" xr:uid="{9A9BF2D4-169F-4BE8-BBE9-D7D30B94F1E5}"/>
    <cellStyle name="20% - Accent2 2 2 6 3" xfId="5770" xr:uid="{62EE9D4E-6888-4598-8262-72D4211C7E6A}"/>
    <cellStyle name="20% - Accent2 2 2 7" xfId="5772" xr:uid="{83CF0426-543A-42A7-8298-A335FAC9F225}"/>
    <cellStyle name="20% - Accent2 2 2 7 2" xfId="5775" xr:uid="{4711E8B7-D8C9-4B9F-BE00-0D3C3A434A5E}"/>
    <cellStyle name="20% - Accent2 2 2 7 3" xfId="5778" xr:uid="{E2E368E4-DA3C-4F8D-90F5-055A70F6A1B5}"/>
    <cellStyle name="20% - Accent2 2 2 8" xfId="3981" xr:uid="{4BF09F1E-1EE2-4968-9BFB-928ED2425160}"/>
    <cellStyle name="20% - Accent2 2 2 8 2" xfId="5779" xr:uid="{8ED5CBA6-75AA-48F4-9094-270711A3A171}"/>
    <cellStyle name="20% - Accent2 2 2 8 3" xfId="5780" xr:uid="{240EC6F5-D5AC-4103-B667-EFDF8A0574E3}"/>
    <cellStyle name="20% - Accent2 2 3" xfId="5785" xr:uid="{B6B3A45D-F563-4243-9B7C-17A4C56AC519}"/>
    <cellStyle name="20% - Accent2 2 3 2" xfId="5790" xr:uid="{8269131E-20D4-4064-86CB-B7FACF4D612F}"/>
    <cellStyle name="20% - Accent2 2 3 2 2" xfId="5794" xr:uid="{C4C47D0A-5988-4325-AA2F-0BF6D36B93AB}"/>
    <cellStyle name="20% - Accent2 2 3 2 3" xfId="5798" xr:uid="{9A59C331-C7F4-42EC-95E2-E52681FD79E0}"/>
    <cellStyle name="20% - Accent2 2 3 3" xfId="5802" xr:uid="{FF46EE36-1AA9-44F0-BB4F-26D84547E9AF}"/>
    <cellStyle name="20% - Accent2 2 3 3 2" xfId="5809" xr:uid="{98B4A18C-19FF-4F65-8FE9-9744058EAEDF}"/>
    <cellStyle name="20% - Accent2 2 3 3 3" xfId="5819" xr:uid="{F7227F43-CCC2-4E5C-BECA-B5B3B4136B44}"/>
    <cellStyle name="20% - Accent2 2 3 4" xfId="5824" xr:uid="{ABAFBB19-7726-4841-848E-EF539AFB7781}"/>
    <cellStyle name="20% - Accent2 2 3 4 2" xfId="5826" xr:uid="{F3467545-353A-405A-885B-27CFD3955738}"/>
    <cellStyle name="20% - Accent2 2 3 4 3" xfId="5828" xr:uid="{E061EBCE-09DE-4728-8D1E-462C127F7AB7}"/>
    <cellStyle name="20% - Accent2 2 3 5" xfId="5833" xr:uid="{784DCF55-698A-4B80-8021-08ACFF847E95}"/>
    <cellStyle name="20% - Accent2 2 3 5 2" xfId="5836" xr:uid="{AD157FF7-FB23-41E0-B810-03948372B03F}"/>
    <cellStyle name="20% - Accent2 2 3 5 3" xfId="5839" xr:uid="{A96C049A-8AFF-49BD-990A-2F66E12ED853}"/>
    <cellStyle name="20% - Accent2 2 3 6" xfId="5844" xr:uid="{DDDAAAFD-5357-4212-8CA8-CE2705463826}"/>
    <cellStyle name="20% - Accent2 2 3 6 2" xfId="5847" xr:uid="{02176DA9-06BE-45F1-8D48-FD009514C1B0}"/>
    <cellStyle name="20% - Accent2 2 3 6 3" xfId="5849" xr:uid="{9A2E8B87-67E2-4A1B-9446-E7B40916877E}"/>
    <cellStyle name="20% - Accent2 2 3 7" xfId="5855" xr:uid="{020C1170-8888-4FA7-B5EA-CC20C8A5D8DB}"/>
    <cellStyle name="20% - Accent2 2 3 7 2" xfId="5512" xr:uid="{0125FD37-1124-4C28-B84A-A69614C095BF}"/>
    <cellStyle name="20% - Accent2 2 3 7 3" xfId="5858" xr:uid="{8ECE803E-9660-43BD-9B1A-1779BC3C6B05}"/>
    <cellStyle name="20% - Accent2 2 3 8" xfId="5863" xr:uid="{8C95FD7D-FA96-4361-813C-ED240C804FF7}"/>
    <cellStyle name="20% - Accent2 2 3 8 2" xfId="5866" xr:uid="{10AF0335-BCFF-48D7-A2B1-D10A2BF23C71}"/>
    <cellStyle name="20% - Accent2 2 3 8 3" xfId="5868" xr:uid="{854CB2E6-61F3-4A75-BDCB-C02A213E7EF3}"/>
    <cellStyle name="20% - Accent2 2 4" xfId="5873" xr:uid="{F65130B1-4BDA-4A08-8D80-D4EA93417535}"/>
    <cellStyle name="20% - Accent2 2 4 2" xfId="5876" xr:uid="{96C3C345-17E0-42D5-8E69-7640EA19A36A}"/>
    <cellStyle name="20% - Accent2 2 4 2 2" xfId="5877" xr:uid="{16FC237D-602E-4294-B03B-81CF905E5332}"/>
    <cellStyle name="20% - Accent2 2 4 2 3" xfId="5878" xr:uid="{2F327F3C-DC8B-404A-8A71-27F2C0D4C96F}"/>
    <cellStyle name="20% - Accent2 2 4 3" xfId="5881" xr:uid="{B714AA5B-0096-425F-86D5-787FDBC09728}"/>
    <cellStyle name="20% - Accent2 2 4 3 2" xfId="5882" xr:uid="{0DECD284-2B44-456A-8CD2-280542F100FD}"/>
    <cellStyle name="20% - Accent2 2 4 3 3" xfId="5883" xr:uid="{59BF6E9D-6AB2-4C03-9217-DCA445831FB7}"/>
    <cellStyle name="20% - Accent2 2 4 4" xfId="5886" xr:uid="{914C5D80-6ADA-4AB8-81CF-630B4EE80905}"/>
    <cellStyle name="20% - Accent2 2 4 4 2" xfId="5888" xr:uid="{57124B88-1471-477C-BC3A-021ADC4EB253}"/>
    <cellStyle name="20% - Accent2 2 4 4 3" xfId="5890" xr:uid="{F2F8666E-2DF4-4D94-8EF2-F6B645DE09F5}"/>
    <cellStyle name="20% - Accent2 2 4 5" xfId="5893" xr:uid="{EE0BD70E-0EAA-4151-BE93-0AB990AEFE59}"/>
    <cellStyle name="20% - Accent2 2 4 5 2" xfId="5894" xr:uid="{9B630BD0-7D9D-4760-A5B5-6C194E9B0BB5}"/>
    <cellStyle name="20% - Accent2 2 4 5 3" xfId="5895" xr:uid="{002C8C35-25E3-4293-ABA4-D1C92D92306B}"/>
    <cellStyle name="20% - Accent2 2 4 6" xfId="5900" xr:uid="{E8C21454-AE8E-4AE6-8D43-B9B34B6A8560}"/>
    <cellStyle name="20% - Accent2 2 4 6 2" xfId="5903" xr:uid="{D78CFE5A-8E3D-4301-AA8D-AB79AC36F789}"/>
    <cellStyle name="20% - Accent2 2 4 6 3" xfId="5905" xr:uid="{24B158B3-003B-4CBD-AE61-B299C0574DBA}"/>
    <cellStyle name="20% - Accent2 2 4 7" xfId="5911" xr:uid="{971D0A55-7B27-4BC1-B7CF-CD67984196F7}"/>
    <cellStyle name="20% - Accent2 2 4 7 2" xfId="5916" xr:uid="{5497FE5D-D971-44B4-BB8C-B2F72A7084FB}"/>
    <cellStyle name="20% - Accent2 2 4 7 3" xfId="5918" xr:uid="{674A4716-4A05-4D18-B9EC-AECB88C21818}"/>
    <cellStyle name="20% - Accent2 2 4 8" xfId="5922" xr:uid="{8D414C39-0BEC-4568-81C8-51BBD129585F}"/>
    <cellStyle name="20% - Accent2 2 4 8 2" xfId="5923" xr:uid="{2A76B979-F1C6-4DC4-9C56-F0065C082698}"/>
    <cellStyle name="20% - Accent2 2 4 8 3" xfId="5924" xr:uid="{B9FA6E9F-4D6E-472A-BB53-046EA81F4A25}"/>
    <cellStyle name="20% - Accent2 2 5" xfId="5931" xr:uid="{CB3138B5-9045-4764-B63A-ACD54E01538C}"/>
    <cellStyle name="20% - Accent2 2 5 2" xfId="5936" xr:uid="{CF3B90D5-7951-4824-8514-74D96A3F9467}"/>
    <cellStyle name="20% - Accent2 2 5 2 2" xfId="5937" xr:uid="{8745D13B-7AAE-4F27-9A7B-52420E31392B}"/>
    <cellStyle name="20% - Accent2 2 5 2 3" xfId="5938" xr:uid="{359DF587-2B90-4E75-AF75-16CBCE24DADF}"/>
    <cellStyle name="20% - Accent2 2 5 3" xfId="5943" xr:uid="{F2A20EC4-B65A-4D6D-A3E5-E6670BCEF004}"/>
    <cellStyle name="20% - Accent2 2 5 3 2" xfId="5944" xr:uid="{563169D5-9FBB-43A9-903C-BCCADE5A2F04}"/>
    <cellStyle name="20% - Accent2 2 5 3 3" xfId="5945" xr:uid="{8DE12335-6ADC-433C-B3C5-2702A0F1E1AE}"/>
    <cellStyle name="20% - Accent2 2 5 4" xfId="5951" xr:uid="{6BB2938F-335B-4F8A-B88B-65580F5FC6E0}"/>
    <cellStyle name="20% - Accent2 2 5 4 2" xfId="5952" xr:uid="{751A4767-1400-4AA0-9807-5B2AC02A00C9}"/>
    <cellStyle name="20% - Accent2 2 5 4 3" xfId="5953" xr:uid="{EA997746-C05A-457D-973D-42A6205D1A15}"/>
    <cellStyle name="20% - Accent2 2 5 5" xfId="2758" xr:uid="{F24E4355-BC2D-4889-967C-7C5477576854}"/>
    <cellStyle name="20% - Accent2 2 5 5 2" xfId="5954" xr:uid="{393FD991-7946-47D0-8F78-BDD99AF2F3CD}"/>
    <cellStyle name="20% - Accent2 2 5 5 3" xfId="5955" xr:uid="{25E5FD64-F8E3-43D7-A875-A4984EF30806}"/>
    <cellStyle name="20% - Accent2 2 5 6" xfId="2762" xr:uid="{4952A143-3271-42EA-B3B2-A172FA905052}"/>
    <cellStyle name="20% - Accent2 2 5 6 2" xfId="5957" xr:uid="{7405F040-7F53-4581-8F54-73EA38EEA407}"/>
    <cellStyle name="20% - Accent2 2 5 6 3" xfId="5959" xr:uid="{C3135218-9D9D-4993-986A-0B368D9C7CB7}"/>
    <cellStyle name="20% - Accent2 2 5 7" xfId="2767" xr:uid="{7F181BF3-A33B-4E2B-9E2D-ED499E4C17A4}"/>
    <cellStyle name="20% - Accent2 2 5 7 2" xfId="5963" xr:uid="{FB3A0897-77B6-4033-BA59-065684C10C78}"/>
    <cellStyle name="20% - Accent2 2 5 7 3" xfId="5964" xr:uid="{CEB905CA-FCED-45BD-8CB0-EC9422EF55B0}"/>
    <cellStyle name="20% - Accent2 2 5 8" xfId="2772" xr:uid="{BBEE9B6C-0E25-42A2-B561-E7996ECFEF3F}"/>
    <cellStyle name="20% - Accent2 2 5 8 2" xfId="5965" xr:uid="{2074C5E0-3E47-4979-BB3F-B495B51236B9}"/>
    <cellStyle name="20% - Accent2 2 5 8 3" xfId="5966" xr:uid="{A561BBE0-4AA3-4C01-92AE-6B162E3B2ACE}"/>
    <cellStyle name="20% - Accent2 2 6" xfId="3961" xr:uid="{FAD1FBD8-8B07-4A3C-9E90-A075E49BAE96}"/>
    <cellStyle name="20% - Accent2 2 6 2" xfId="3966" xr:uid="{4FBF637F-A801-45DD-A606-D90387DAA4A9}"/>
    <cellStyle name="20% - Accent2 2 6 2 2" xfId="5969" xr:uid="{7C377C4A-2153-406A-9A18-59A875177BFE}"/>
    <cellStyle name="20% - Accent2 2 6 2 3" xfId="5972" xr:uid="{007CB9C6-0F84-4B20-B5A1-A088D62827D1}"/>
    <cellStyle name="20% - Accent2 2 6 3" xfId="5976" xr:uid="{2C8D90E6-9814-425F-913F-D5437542EE1F}"/>
    <cellStyle name="20% - Accent2 2 7" xfId="3971" xr:uid="{CDC5C54F-65C5-44B5-B001-F1F249D54EFD}"/>
    <cellStyle name="20% - Accent2 2 7 2" xfId="3979" xr:uid="{363E3F58-A040-4258-A583-DA4028736833}"/>
    <cellStyle name="20% - Accent2 2 7 2 2" xfId="3985" xr:uid="{89DF6F56-5368-4F7E-BA3F-2803353AFACC}"/>
    <cellStyle name="20% - Accent2 2 7 2 3" xfId="4045" xr:uid="{E261FEA9-F7B1-4F6A-8BCE-BF2C08982352}"/>
    <cellStyle name="20% - Accent2 2 7 3" xfId="4114" xr:uid="{1363CD64-50F0-4CF2-8463-6184038A7D83}"/>
    <cellStyle name="20% - Accent2 2 8" xfId="4216" xr:uid="{466D32D8-A8C0-424A-AFC7-AECDCFB66EC5}"/>
    <cellStyle name="20% - Accent2 2 8 2" xfId="4218" xr:uid="{43F5E23F-D375-4627-B643-84B8B1CDC78D}"/>
    <cellStyle name="20% - Accent2 2 8 2 2" xfId="2585" xr:uid="{2D1D572A-89E7-4C66-93DA-B1895E57719C}"/>
    <cellStyle name="20% - Accent2 2 8 2 3" xfId="2589" xr:uid="{B6559FDB-F01B-4835-9607-80604BFD0AF9}"/>
    <cellStyle name="20% - Accent2 2 8 3" xfId="4257" xr:uid="{3317CC59-AC80-4696-8421-B133592D7D0C}"/>
    <cellStyle name="20% - Accent2 2 9" xfId="4352" xr:uid="{5755D4BA-E898-4EF5-8A0D-6FB1DC55B4F0}"/>
    <cellStyle name="20% - Accent2 2 9 2" xfId="4356" xr:uid="{79E2CB28-C873-4F04-8B18-61285142D3D6}"/>
    <cellStyle name="20% - Accent2 2 9 3" xfId="4368" xr:uid="{3D0FF381-8368-4659-992E-BF6270AA34F2}"/>
    <cellStyle name="20% - Accent2 20" xfId="1071" xr:uid="{FF35EFB8-5F29-4657-B4AE-24336CBE55E4}"/>
    <cellStyle name="20% - Accent2 21" xfId="1112" xr:uid="{3136D550-ADC0-4992-992B-9E0CE0E42DBC}"/>
    <cellStyle name="20% - Accent2 21 2" xfId="5436" xr:uid="{35A67117-BC8A-413F-B5E7-3EEE8343C3ED}"/>
    <cellStyle name="20% - Accent2 21 3" xfId="5981" xr:uid="{36EFC4DF-3CFA-4693-8C6B-D7B92CDCA5BE}"/>
    <cellStyle name="20% - Accent2 21 4" xfId="5986" xr:uid="{33FA95B1-29F4-4F47-A071-9617F997B989}"/>
    <cellStyle name="20% - Accent2 21 5" xfId="5989" xr:uid="{7730C7C5-C28E-40C2-AFD9-89F5FB659666}"/>
    <cellStyle name="20% - Accent2 21 6" xfId="3402" xr:uid="{CA1AEFF5-11BD-488B-A632-F8258BEDC317}"/>
    <cellStyle name="20% - Accent2 22" xfId="1128" xr:uid="{9FEC20BE-8DD2-481A-93B6-A6833402E0D2}"/>
    <cellStyle name="20% - Accent2 22 2" xfId="5462" xr:uid="{C1837B31-F1DE-4498-869E-D6CD66AD8E3D}"/>
    <cellStyle name="20% - Accent2 22 3" xfId="5997" xr:uid="{8A3C393D-3EA8-4C36-80F0-48E7F15416FF}"/>
    <cellStyle name="20% - Accent2 22 4" xfId="5999" xr:uid="{B122EA07-5AA8-465B-AE34-EA2C080258A8}"/>
    <cellStyle name="20% - Accent2 22 5" xfId="5251" xr:uid="{AC84B3D9-6E3B-4E3C-9E0F-F5B060AB3AEF}"/>
    <cellStyle name="20% - Accent2 22 6" xfId="3488" xr:uid="{15B049A5-8E45-40FB-B3B5-9A837DF577F6}"/>
    <cellStyle name="20% - Accent2 23" xfId="1139" xr:uid="{CFBC1C23-66E3-4D85-9B5C-C3DC85CB6446}"/>
    <cellStyle name="20% - Accent2 23 2" xfId="5680" xr:uid="{5B66934A-0A91-46E8-8B4B-036F3D039A99}"/>
    <cellStyle name="20% - Accent2 23 3" xfId="5693" xr:uid="{3006A824-A07A-4CCE-A148-E2E1EC6BCC2C}"/>
    <cellStyle name="20% - Accent2 23 4" xfId="5695" xr:uid="{5BD9A412-848A-4ADB-9B84-317C6424D8EA}"/>
    <cellStyle name="20% - Accent2 23 5" xfId="5481" xr:uid="{4DCC9092-B7EF-4735-B128-00C7D3ADF922}"/>
    <cellStyle name="20% - Accent2 23 6" xfId="3498" xr:uid="{B1B5FD03-5078-4FD8-A0F2-2995869571EA}"/>
    <cellStyle name="20% - Accent2 24" xfId="1150" xr:uid="{B6C8D7DC-11E1-4543-B2E6-636C4A9B5621}"/>
    <cellStyle name="20% - Accent2 24 2" xfId="5699" xr:uid="{1E15AEC7-96C8-4413-AFC5-112E95700666}"/>
    <cellStyle name="20% - Accent2 24 3" xfId="5715" xr:uid="{355EA357-21DB-40A4-A979-17EDE669552C}"/>
    <cellStyle name="20% - Accent2 24 4" xfId="5718" xr:uid="{7E41B0C3-A688-431D-BA44-0225726A512C}"/>
    <cellStyle name="20% - Accent2 24 5" xfId="5721" xr:uid="{F0013BCB-1017-44FA-B362-3BACFCCD25AC}"/>
    <cellStyle name="20% - Accent2 24 6" xfId="3517" xr:uid="{2F684927-3AE9-462B-867C-A9A0D352FBBA}"/>
    <cellStyle name="20% - Accent2 25" xfId="1161" xr:uid="{733DFA4E-E6A7-4AB7-B6CE-A7BD4B276098}"/>
    <cellStyle name="20% - Accent2 25 2" xfId="6000" xr:uid="{5C4D954D-F341-4F45-8B0F-D00E011E3D58}"/>
    <cellStyle name="20% - Accent2 25 3" xfId="6001" xr:uid="{74312329-CDEB-4831-9847-A7364D1AA5E2}"/>
    <cellStyle name="20% - Accent2 25 4" xfId="6003" xr:uid="{AA24C143-2F80-44DB-B3A7-D1705D8D6FF4}"/>
    <cellStyle name="20% - Accent2 25 5" xfId="6005" xr:uid="{25EDB601-E26C-4B66-81A7-0F9DF55E624C}"/>
    <cellStyle name="20% - Accent2 25 6" xfId="3528" xr:uid="{11D62238-10C8-40E7-BDC0-9B526BC355F0}"/>
    <cellStyle name="20% - Accent2 26" xfId="6011" xr:uid="{B3C4D92C-6569-40C0-8E24-C656E8C553C9}"/>
    <cellStyle name="20% - Accent2 26 2" xfId="6016" xr:uid="{2CDB9D15-B6F7-45DF-8873-B853C1E5A88A}"/>
    <cellStyle name="20% - Accent2 26 3" xfId="6018" xr:uid="{B6C30A7C-AE1E-4AA6-887D-A07D52BCA3EC}"/>
    <cellStyle name="20% - Accent2 26 4" xfId="6020" xr:uid="{ABD56DF7-08D6-4DF5-A579-A9C913585530}"/>
    <cellStyle name="20% - Accent2 26 5" xfId="6021" xr:uid="{D8614A39-1707-4EB0-A130-4A3C577B37DE}"/>
    <cellStyle name="20% - Accent2 26 6" xfId="6025" xr:uid="{A7A130CB-5B05-4D17-BA3F-EAF99F396F97}"/>
    <cellStyle name="20% - Accent2 27" xfId="6028" xr:uid="{2E23447A-F0D1-4976-8EDC-164445F16EC8}"/>
    <cellStyle name="20% - Accent2 27 2" xfId="6030" xr:uid="{CC01587A-37C9-49EA-A6B1-CF2A218CB9F6}"/>
    <cellStyle name="20% - Accent2 28" xfId="6032" xr:uid="{A1F305A7-55F7-40CD-BE2F-D1A90AF2BBA4}"/>
    <cellStyle name="20% - Accent2 29" xfId="6033" xr:uid="{D989DBDC-556F-4BEF-AF2F-2775CC17EA75}"/>
    <cellStyle name="20% - Accent2 3" xfId="6036" xr:uid="{749CFCF1-9027-4F80-A740-AC1942CA4E38}"/>
    <cellStyle name="20% - Accent2 3 10" xfId="3085" xr:uid="{7EA9A20D-6206-426A-8E22-78C5FDD0AA8F}"/>
    <cellStyle name="20% - Accent2 3 10 2" xfId="1962" xr:uid="{E916727E-F9F9-47E8-A58A-2B2B9BE055FC}"/>
    <cellStyle name="20% - Accent2 3 10 3" xfId="1967" xr:uid="{D0DD300D-E623-4232-8424-0BF444BCEFAB}"/>
    <cellStyle name="20% - Accent2 3 11" xfId="3089" xr:uid="{493E62E0-EDF8-4CE0-BC95-00A75C274F6E}"/>
    <cellStyle name="20% - Accent2 3 11 2" xfId="139" xr:uid="{EEBC1294-FAFA-4224-9115-5E5E94775DBA}"/>
    <cellStyle name="20% - Accent2 3 11 3" xfId="1988" xr:uid="{F9DFEE6E-AC27-4CB0-818F-DB907E003BF6}"/>
    <cellStyle name="20% - Accent2 3 12" xfId="6037" xr:uid="{19060A56-A866-44A4-95AF-B088E49A90DD}"/>
    <cellStyle name="20% - Accent2 3 2" xfId="4911" xr:uid="{E4EB4714-B527-42F5-84EC-05615D1BDC8D}"/>
    <cellStyle name="20% - Accent2 3 2 2" xfId="4916" xr:uid="{4ACFFE50-D832-42F6-853B-0DE254D73EE4}"/>
    <cellStyle name="20% - Accent2 3 2 2 2" xfId="4917" xr:uid="{6EE136DF-7B4A-4E81-B250-6810356FB391}"/>
    <cellStyle name="20% - Accent2 3 2 2 2 2" xfId="4536" xr:uid="{C7FAE017-824D-4FC1-8E55-A5CF85E453ED}"/>
    <cellStyle name="20% - Accent2 3 2 2 3" xfId="4921" xr:uid="{767F83E0-50B2-4D4A-8263-80AA9103B02F}"/>
    <cellStyle name="20% - Accent2 3 2 3" xfId="4929" xr:uid="{45AE5633-0BBC-465B-9403-637D088C41E4}"/>
    <cellStyle name="20% - Accent2 3 2 3 2" xfId="6039" xr:uid="{348A5D49-30A3-4FC0-920F-C3A1378685CC}"/>
    <cellStyle name="20% - Accent2 3 2 3 3" xfId="6040" xr:uid="{5E8A8866-0A67-4404-A8C7-95C387CD2FC1}"/>
    <cellStyle name="20% - Accent2 3 2 4" xfId="4932" xr:uid="{D0F61AD1-9132-4388-9557-3F3057C2EAED}"/>
    <cellStyle name="20% - Accent2 3 2 4 2" xfId="6041" xr:uid="{F3F076AF-4E48-4639-8C02-10697C111A51}"/>
    <cellStyle name="20% - Accent2 3 2 4 3" xfId="6042" xr:uid="{FBBF7CC6-A9E2-4237-836A-AE0438761A21}"/>
    <cellStyle name="20% - Accent2 3 2 5" xfId="4935" xr:uid="{B9B18D9D-CE23-4117-B9C9-00E2C3ED4957}"/>
    <cellStyle name="20% - Accent2 3 2 5 2" xfId="6043" xr:uid="{A9A5C498-E32E-4A39-A768-5BA87930AC5F}"/>
    <cellStyle name="20% - Accent2 3 2 5 3" xfId="6044" xr:uid="{29495630-DD2B-427F-AD84-B9FE71FEE0CE}"/>
    <cellStyle name="20% - Accent2 3 2 6" xfId="4937" xr:uid="{93CA04A6-D89A-4376-9F81-57C8AA9B6881}"/>
    <cellStyle name="20% - Accent2 3 2 6 2" xfId="6045" xr:uid="{722F316B-3919-4F56-A29A-DAB2F12F9CB0}"/>
    <cellStyle name="20% - Accent2 3 2 6 3" xfId="6046" xr:uid="{C17B0A6B-9E07-4DEF-88E9-DF9B60237C55}"/>
    <cellStyle name="20% - Accent2 3 2 7" xfId="4939" xr:uid="{13C019E3-AA60-4D93-A14B-24A5B24A930F}"/>
    <cellStyle name="20% - Accent2 3 2 7 2" xfId="5583" xr:uid="{A1444A59-CC49-4B4C-B6FB-40644C43EF61}"/>
    <cellStyle name="20% - Accent2 3 2 7 3" xfId="6047" xr:uid="{E57ADFD8-F554-4C7F-A145-D193ABF9F6FD}"/>
    <cellStyle name="20% - Accent2 3 2 8" xfId="6048" xr:uid="{6438F0D8-F74B-429D-B18A-2BE71242BBA7}"/>
    <cellStyle name="20% - Accent2 3 2 9" xfId="6050" xr:uid="{D9127C16-6E3F-4263-9569-B4E52FBB4144}"/>
    <cellStyle name="20% - Accent2 3 3" xfId="4949" xr:uid="{77D93455-1B6C-4245-90D2-FAA2E23041D6}"/>
    <cellStyle name="20% - Accent2 3 3 2" xfId="4957" xr:uid="{39C949E1-D0AA-4C97-9E95-B09235838304}"/>
    <cellStyle name="20% - Accent2 3 3 2 2" xfId="4963" xr:uid="{E5555FFE-D07D-4ABA-8274-C443A0AD4C04}"/>
    <cellStyle name="20% - Accent2 3 3 2 3" xfId="4969" xr:uid="{7377BF24-4189-476C-A86D-AA59D5B225FE}"/>
    <cellStyle name="20% - Accent2 3 3 3" xfId="4979" xr:uid="{0935A0A1-D855-46B2-9566-E5FC382474DB}"/>
    <cellStyle name="20% - Accent2 3 3 3 2" xfId="6052" xr:uid="{7E446913-4F43-4DC6-B5D2-B3E5DF0E4957}"/>
    <cellStyle name="20% - Accent2 3 3 3 3" xfId="6054" xr:uid="{1148332F-897B-44FA-8980-31C15A50713A}"/>
    <cellStyle name="20% - Accent2 3 3 4" xfId="4985" xr:uid="{02C7AFD3-0A63-40E1-A060-648FE189768C}"/>
    <cellStyle name="20% - Accent2 3 3 4 2" xfId="6055" xr:uid="{C0C50424-089B-4B3F-A2FD-F2CB5C2DD977}"/>
    <cellStyle name="20% - Accent2 3 3 4 3" xfId="6056" xr:uid="{56E9BB63-FE9A-45E9-BF4A-33F2D58B8302}"/>
    <cellStyle name="20% - Accent2 3 3 5" xfId="4991" xr:uid="{AAB93EC8-78E1-47E0-BC45-54D241FEE102}"/>
    <cellStyle name="20% - Accent2 3 3 5 2" xfId="6059" xr:uid="{D2CD2288-FA2D-4DE4-BCFC-82157B2D2F2C}"/>
    <cellStyle name="20% - Accent2 3 3 5 3" xfId="6062" xr:uid="{A9D12B10-7E9D-4FAE-B7CE-8B7F98B6AE70}"/>
    <cellStyle name="20% - Accent2 3 3 6" xfId="4998" xr:uid="{26F9C505-5815-4836-8E15-DB7323196156}"/>
    <cellStyle name="20% - Accent2 3 3 6 2" xfId="6065" xr:uid="{22BBF94F-6AD7-474F-A281-9BDD84FD9D46}"/>
    <cellStyle name="20% - Accent2 3 3 6 3" xfId="6068" xr:uid="{F16084F8-F27A-4B7D-B7FC-456678C6E79F}"/>
    <cellStyle name="20% - Accent2 3 3 7" xfId="2405" xr:uid="{47368C78-9B17-42CA-B227-4D0C0C759B3D}"/>
    <cellStyle name="20% - Accent2 3 3 7 2" xfId="6070" xr:uid="{0EFB7464-44E3-444E-8326-796D3A6CB0E6}"/>
    <cellStyle name="20% - Accent2 3 3 7 3" xfId="6072" xr:uid="{84AE23E3-AF7D-46AF-8980-8AE4D1EC1CAD}"/>
    <cellStyle name="20% - Accent2 3 3 8" xfId="2410" xr:uid="{596EC764-96A1-4470-841B-2DC04DABA378}"/>
    <cellStyle name="20% - Accent2 3 3 9" xfId="2416" xr:uid="{70CCDEC9-DECE-4D53-BD21-F449937D6ACE}"/>
    <cellStyle name="20% - Accent2 3 4" xfId="5010" xr:uid="{BB76E855-4C7A-4558-903D-3E9597607B70}"/>
    <cellStyle name="20% - Accent2 3 4 2" xfId="5020" xr:uid="{416DCB33-829B-4760-9B31-6DB4A099BC35}"/>
    <cellStyle name="20% - Accent2 3 4 2 2" xfId="6078" xr:uid="{7956D6FA-DF11-427E-BD94-B5015B96C8C8}"/>
    <cellStyle name="20% - Accent2 3 4 2 3" xfId="6084" xr:uid="{9195D790-33C8-4732-9566-AECB50684D0F}"/>
    <cellStyle name="20% - Accent2 3 4 3" xfId="5030" xr:uid="{7E302CE6-EB15-455E-BE84-788DB735AC61}"/>
    <cellStyle name="20% - Accent2 3 4 3 2" xfId="6086" xr:uid="{1A22FD54-B146-436D-B0CD-6CD900C30F1C}"/>
    <cellStyle name="20% - Accent2 3 4 3 3" xfId="6087" xr:uid="{1DEBE0F7-AE32-48F6-B369-70573AF5DD2F}"/>
    <cellStyle name="20% - Accent2 3 4 4" xfId="5041" xr:uid="{CAC5B793-D93D-48B5-A0F5-BFE22AFFDE55}"/>
    <cellStyle name="20% - Accent2 3 4 4 2" xfId="6090" xr:uid="{FEFD66D6-99AC-47FE-917A-0857E593D0AD}"/>
    <cellStyle name="20% - Accent2 3 4 4 3" xfId="6092" xr:uid="{526DEAD6-FAC0-4165-9397-D8C13CA8FC38}"/>
    <cellStyle name="20% - Accent2 3 4 5" xfId="5053" xr:uid="{6C51492C-0B03-4E23-A74D-C64265FBEEA3}"/>
    <cellStyle name="20% - Accent2 3 4 5 2" xfId="6095" xr:uid="{A1D9045E-EE49-4BE3-8A00-B4B22D729E10}"/>
    <cellStyle name="20% - Accent2 3 4 5 3" xfId="6096" xr:uid="{7BBC6D83-651C-471E-B739-F4236109C5D2}"/>
    <cellStyle name="20% - Accent2 3 4 6" xfId="5063" xr:uid="{4D7F0412-E9A2-4A7E-96C7-671DE1A95342}"/>
    <cellStyle name="20% - Accent2 3 4 6 2" xfId="6100" xr:uid="{74FC0BFE-9BB6-40DD-8F71-BDA28EEF0552}"/>
    <cellStyle name="20% - Accent2 3 4 6 3" xfId="6102" xr:uid="{F17A8C39-CEED-476B-8D3C-3ECDD84142B3}"/>
    <cellStyle name="20% - Accent2 3 4 7" xfId="6112" xr:uid="{C317120D-0EB8-44BE-8DA3-A311C3C9D8A7}"/>
    <cellStyle name="20% - Accent2 3 4 7 2" xfId="6119" xr:uid="{D0E4190E-69D0-4C47-86CC-E44820F611C7}"/>
    <cellStyle name="20% - Accent2 3 4 7 3" xfId="6121" xr:uid="{DACD8136-09AB-4F37-9173-8565D341DF2A}"/>
    <cellStyle name="20% - Accent2 3 4 8" xfId="6126" xr:uid="{8DC16C0C-9718-40B5-99A0-4A88660C5EED}"/>
    <cellStyle name="20% - Accent2 3 4 9" xfId="6133" xr:uid="{A8ED1E02-BDBD-4311-8B1B-4966A703372B}"/>
    <cellStyle name="20% - Accent2 3 5" xfId="5073" xr:uid="{A79FC712-B925-430B-8918-127BD9A1BD47}"/>
    <cellStyle name="20% - Accent2 3 5 2" xfId="1360" xr:uid="{875787DD-C3A9-4D14-A98E-710540A7F7A3}"/>
    <cellStyle name="20% - Accent2 3 5 2 2" xfId="6144" xr:uid="{9CCCD1DE-CA32-4A9B-A58E-9885A2573E43}"/>
    <cellStyle name="20% - Accent2 3 5 2 3" xfId="6150" xr:uid="{A5A556D6-3E02-4D89-81D9-3FD27A19A679}"/>
    <cellStyle name="20% - Accent2 3 5 3" xfId="2860" xr:uid="{2FC22791-9907-4660-9FD8-5FBAADD7159D}"/>
    <cellStyle name="20% - Accent2 3 5 3 2" xfId="2866" xr:uid="{DDD8E557-8405-4E3F-9310-3895D5613134}"/>
    <cellStyle name="20% - Accent2 3 5 3 3" xfId="2878" xr:uid="{3429FD9F-98C2-4FF5-9115-26768276B9EC}"/>
    <cellStyle name="20% - Accent2 3 5 4" xfId="2915" xr:uid="{C55FCE9B-8FB1-42D2-8009-2A1E7D083559}"/>
    <cellStyle name="20% - Accent2 3 5 4 2" xfId="2920" xr:uid="{D8C12CF3-E78A-4F28-96A7-15B776218B69}"/>
    <cellStyle name="20% - Accent2 3 5 4 3" xfId="2925" xr:uid="{7A7459C5-F24A-4693-877B-22AB6DF65C92}"/>
    <cellStyle name="20% - Accent2 3 5 5" xfId="2805" xr:uid="{53086D96-3278-4F00-84A3-1AE12609187B}"/>
    <cellStyle name="20% - Accent2 3 5 5 2" xfId="2957" xr:uid="{6C4D1070-1082-4C5A-AA23-FCB21D36429B}"/>
    <cellStyle name="20% - Accent2 3 5 5 3" xfId="2969" xr:uid="{56EA436D-B520-49D6-AAC0-78F2EB1E3FC7}"/>
    <cellStyle name="20% - Accent2 3 5 6" xfId="2812" xr:uid="{F2D729BA-B6FA-4C9E-B270-B7525FE7023D}"/>
    <cellStyle name="20% - Accent2 3 5 6 2" xfId="3038" xr:uid="{A3048A60-E4FA-4FEC-9E78-E99E1B256DF4}"/>
    <cellStyle name="20% - Accent2 3 5 6 3" xfId="3046" xr:uid="{7AEDAB50-D2EE-4061-B35F-9F35FFD38127}"/>
    <cellStyle name="20% - Accent2 3 5 7" xfId="2819" xr:uid="{FFD43900-E0F1-4DA8-9E2F-2B8A26CF1F6A}"/>
    <cellStyle name="20% - Accent2 3 5 7 2" xfId="3072" xr:uid="{0A34CBE0-FE64-4D9E-AC8C-F55E0547EEDC}"/>
    <cellStyle name="20% - Accent2 3 5 7 3" xfId="3080" xr:uid="{52B8C082-4F05-4444-A3A1-1287A6EBB122}"/>
    <cellStyle name="20% - Accent2 3 5 8" xfId="2822" xr:uid="{C17D3959-C618-493B-92CC-3123D2565F23}"/>
    <cellStyle name="20% - Accent2 3 5 9" xfId="2828" xr:uid="{45788A11-1CE8-4825-B8FC-E04DBAF53BB1}"/>
    <cellStyle name="20% - Accent2 3 6" xfId="4500" xr:uid="{C9FB2475-B0C6-4E6A-AC8F-509EB50608D1}"/>
    <cellStyle name="20% - Accent2 3 6 2" xfId="4511" xr:uid="{82F0676C-313A-4E65-9A23-A9C2F5BA8513}"/>
    <cellStyle name="20% - Accent2 3 6 3" xfId="3195" xr:uid="{C7162F49-AEFD-4B9D-8DAE-2D09320C4E67}"/>
    <cellStyle name="20% - Accent2 3 7" xfId="4580" xr:uid="{7136D098-1874-41A9-BEDB-3B0AF92A5E69}"/>
    <cellStyle name="20% - Accent2 3 7 2" xfId="4586" xr:uid="{C579786D-CCC0-4786-9690-86D97D2DD2AC}"/>
    <cellStyle name="20% - Accent2 3 7 3" xfId="3543" xr:uid="{941C0393-9EE6-4437-AF87-AD4711F28719}"/>
    <cellStyle name="20% - Accent2 3 8" xfId="4690" xr:uid="{AFEF4BDB-2E21-44E2-BB40-015E71400ABD}"/>
    <cellStyle name="20% - Accent2 3 8 2" xfId="4692" xr:uid="{5795C5E6-C58D-4FE6-B909-97FED7BE03C7}"/>
    <cellStyle name="20% - Accent2 3 8 3" xfId="3636" xr:uid="{FE9FA058-960D-402C-9688-4A50EF3AD180}"/>
    <cellStyle name="20% - Accent2 3 9" xfId="4810" xr:uid="{AFF62029-44BD-4F8D-871C-1D8F1E23303F}"/>
    <cellStyle name="20% - Accent2 3 9 2" xfId="4816" xr:uid="{C921D2A2-6C9A-4A26-BD5D-F3D5AD8AF9C3}"/>
    <cellStyle name="20% - Accent2 3 9 3" xfId="3774" xr:uid="{460A33A1-3060-4435-843C-641654266D99}"/>
    <cellStyle name="20% - Accent2 30" xfId="1160" xr:uid="{9AA8DFFC-A5EA-4164-92E4-E90C34E73971}"/>
    <cellStyle name="20% - Accent2 31" xfId="6010" xr:uid="{5289DCFE-96E8-4E1D-871A-5CE456D01681}"/>
    <cellStyle name="20% - Accent2 32" xfId="6027" xr:uid="{919C76ED-8559-435B-90A5-37124D47263B}"/>
    <cellStyle name="20% - Accent2 33" xfId="6031" xr:uid="{19AB6CD9-08A9-4DF3-8764-AEAA1FA720CB}"/>
    <cellStyle name="20% - Accent2 4" xfId="6152" xr:uid="{C874D53D-98AF-47F1-B6A3-4F6A2533F1AF}"/>
    <cellStyle name="20% - Accent2 4 2" xfId="5105" xr:uid="{0DF3DE7F-52C5-4A13-950A-54AC4C578DCC}"/>
    <cellStyle name="20% - Accent2 4 2 2" xfId="5109" xr:uid="{838FB1E8-6DB8-4E2A-9BBE-56EDE53FF183}"/>
    <cellStyle name="20% - Accent2 4 2 2 2" xfId="5110" xr:uid="{2080B872-0C7E-4FE7-9D55-09787C14E332}"/>
    <cellStyle name="20% - Accent2 4 2 3" xfId="5126" xr:uid="{4FDE6C31-B846-424E-8160-F36E3D58B84F}"/>
    <cellStyle name="20% - Accent2 4 3" xfId="5136" xr:uid="{C06B527C-6786-4775-A7A8-01DC6D51376F}"/>
    <cellStyle name="20% - Accent2 4 3 2" xfId="5144" xr:uid="{427DEBD4-2618-4F0A-97C6-15039680E8ED}"/>
    <cellStyle name="20% - Accent2 4 3 3" xfId="5154" xr:uid="{F45A5D27-5314-4955-819D-A0D200B387E3}"/>
    <cellStyle name="20% - Accent2 4 4" xfId="5185" xr:uid="{000E7C27-4442-4EA7-8288-3C0F9EC4A9C3}"/>
    <cellStyle name="20% - Accent2 4 4 2" xfId="5195" xr:uid="{96A43D9A-1FAF-4F90-AAF6-68190DB8660C}"/>
    <cellStyle name="20% - Accent2 4 4 3" xfId="5206" xr:uid="{00A2AB16-FF93-4E8B-9F08-F329D0DE2901}"/>
    <cellStyle name="20% - Accent2 4 5" xfId="5243" xr:uid="{233385EA-C41D-4418-B243-3DAB9B124FB2}"/>
    <cellStyle name="20% - Accent2 4 5 2" xfId="6156" xr:uid="{313435BD-1D60-4F6C-B67E-4D568ED74BDD}"/>
    <cellStyle name="20% - Accent2 4 5 3" xfId="5743" xr:uid="{1EBE9349-5011-47C6-9162-7C86579D7126}"/>
    <cellStyle name="20% - Accent2 4 6" xfId="4875" xr:uid="{6B34B184-C444-400C-94A7-16121FC1F143}"/>
    <cellStyle name="20% - Accent2 4 6 2" xfId="4891" xr:uid="{BCC4EF99-A261-4075-8DBA-5630402E8F29}"/>
    <cellStyle name="20% - Accent2 4 6 3" xfId="4912" xr:uid="{C2F77D3C-F3B2-413D-AC51-C470EDE50B66}"/>
    <cellStyle name="20% - Accent2 4 7" xfId="5081" xr:uid="{36736E87-FB71-4EF3-BBEB-A1632E0FC64E}"/>
    <cellStyle name="20% - Accent2 4 7 2" xfId="5084" xr:uid="{CEF55DEC-6333-4E02-B85E-676B84CEB6F7}"/>
    <cellStyle name="20% - Accent2 4 7 3" xfId="5106" xr:uid="{194F5775-09F3-46C6-88B3-CF90EDF7CD0E}"/>
    <cellStyle name="20% - Accent2 4 8" xfId="5249" xr:uid="{E0873A7E-32F9-4019-B811-7EBC70336EC4}"/>
    <cellStyle name="20% - Accent2 4 8 2" xfId="5257" xr:uid="{73E9C44F-8E27-4945-8883-A05E80884125}"/>
    <cellStyle name="20% - Accent2 4 8 3" xfId="5277" xr:uid="{5BFBD34C-7507-4298-92BE-3878D7A29547}"/>
    <cellStyle name="20% - Accent2 5" xfId="6158" xr:uid="{855CC2B7-FBBC-40EF-8F05-926F0D6BD902}"/>
    <cellStyle name="20% - Accent2 5 2" xfId="5278" xr:uid="{4A731976-7306-4ED0-9F12-4B2C238470AA}"/>
    <cellStyle name="20% - Accent2 5 2 2" xfId="5281" xr:uid="{BBD41D80-75A4-45F5-AC8F-34067590250E}"/>
    <cellStyle name="20% - Accent2 5 2 3" xfId="5284" xr:uid="{BD8AC3E1-6F22-462F-AEA7-EBE2534A665B}"/>
    <cellStyle name="20% - Accent2 5 3" xfId="5297" xr:uid="{28B17AA0-5735-4319-A6AD-D11D7A8A22A9}"/>
    <cellStyle name="20% - Accent2 5 3 2" xfId="4237" xr:uid="{E5F38C4F-920C-4A64-965F-2514AA35CD4A}"/>
    <cellStyle name="20% - Accent2 5 3 3" xfId="4245" xr:uid="{0CAEFC2F-B37C-4C61-AF0E-AD50D81CE213}"/>
    <cellStyle name="20% - Accent2 5 4" xfId="5333" xr:uid="{53AC4EE1-D99E-49B4-9555-512F2DE130F1}"/>
    <cellStyle name="20% - Accent2 5 4 2" xfId="5335" xr:uid="{F5AF3D2B-C4BB-4561-8334-5B05A5555349}"/>
    <cellStyle name="20% - Accent2 5 4 3" xfId="5337" xr:uid="{2AB3F58A-24BB-4801-9A45-CC0FE30225F9}"/>
    <cellStyle name="20% - Accent2 5 5" xfId="5346" xr:uid="{9AAEBE2F-69A0-413C-B699-C2290C8E82B3}"/>
    <cellStyle name="20% - Accent2 5 5 2" xfId="6163" xr:uid="{DFC074D8-1EF7-4F2F-B8A1-A6A56B4B1CEE}"/>
    <cellStyle name="20% - Accent2 5 5 3" xfId="6166" xr:uid="{F200C420-BA3F-42FD-A092-5930FE015E4A}"/>
    <cellStyle name="20% - Accent2 5 6" xfId="5353" xr:uid="{001DB6DE-1FA4-46F3-998F-74AAAB175870}"/>
    <cellStyle name="20% - Accent2 5 6 2" xfId="5488" xr:uid="{4F06D24E-735D-47D4-89B1-DFE90A53052A}"/>
    <cellStyle name="20% - Accent2 5 6 3" xfId="5491" xr:uid="{7AF1517C-7A5D-4566-8B65-572DC045C539}"/>
    <cellStyle name="20% - Accent2 5 7" xfId="5361" xr:uid="{C2EF1468-AA3A-42D0-8809-032234A4ABC4}"/>
    <cellStyle name="20% - Accent2 5 7 2" xfId="5572" xr:uid="{F3212ADE-1D77-49B2-BE16-F990C1D6E815}"/>
    <cellStyle name="20% - Accent2 5 7 3" xfId="6169" xr:uid="{1D8C6482-B3BA-473B-BA66-E063A55319A2}"/>
    <cellStyle name="20% - Accent2 5 8" xfId="5367" xr:uid="{84A3840A-BD05-43DE-BDA2-39ED549CE0D2}"/>
    <cellStyle name="20% - Accent2 5 8 2" xfId="6171" xr:uid="{633E8DB4-57C2-47F4-9E83-CCAA05E5D2E0}"/>
    <cellStyle name="20% - Accent2 5 8 3" xfId="1365" xr:uid="{A0B37A73-ED5A-4362-9F1E-D53318C3ECEC}"/>
    <cellStyle name="20% - Accent2 6" xfId="6176" xr:uid="{D37845D3-A5A1-4C37-9B4D-0F99F1F3A602}"/>
    <cellStyle name="20% - Accent2 6 2" xfId="5382" xr:uid="{14DDBEC0-B148-4F21-B3B3-04DC7522EB31}"/>
    <cellStyle name="20% - Accent2 6 2 2" xfId="6177" xr:uid="{71FEDDA3-A467-499B-B60E-91379E653F81}"/>
    <cellStyle name="20% - Accent2 6 2 3" xfId="2796" xr:uid="{4D49639D-AF34-4FE7-9DC3-1484FF85B6B0}"/>
    <cellStyle name="20% - Accent2 6 3" xfId="5392" xr:uid="{5CA93EAB-F3AF-433B-9DA6-4FF99FDA18ED}"/>
    <cellStyle name="20% - Accent2 6 3 2" xfId="4280" xr:uid="{B0D4EAC0-7689-4882-9C1F-8A0944F1236D}"/>
    <cellStyle name="20% - Accent2 6 3 3" xfId="3121" xr:uid="{24FAA3DC-B36E-412D-AF03-26353CE7585A}"/>
    <cellStyle name="20% - Accent2 6 4" xfId="5400" xr:uid="{465A8D2D-12DF-463B-B319-48B22F2B673B}"/>
    <cellStyle name="20% - Accent2 6 4 2" xfId="6179" xr:uid="{2BA38A2F-9670-4EA6-85E8-290AA59E2AAC}"/>
    <cellStyle name="20% - Accent2 6 4 3" xfId="3155" xr:uid="{1E3954AD-4C21-43A7-B621-B20684EC9D07}"/>
    <cellStyle name="20% - Accent2 6 5" xfId="5407" xr:uid="{D8FEF7B3-FB8A-4782-9497-6E2C4F6171FD}"/>
    <cellStyle name="20% - Accent2 6 5 2" xfId="6180" xr:uid="{9F98D333-9010-4DC7-B0A0-45D54F4894D1}"/>
    <cellStyle name="20% - Accent2 6 5 3" xfId="3171" xr:uid="{D022419B-217B-4875-86BC-F306F6D7B868}"/>
    <cellStyle name="20% - Accent2 6 6" xfId="1081" xr:uid="{44E5BC9A-EDEE-4735-9780-472B72F9B0C5}"/>
    <cellStyle name="20% - Accent2 6 6 2" xfId="6181" xr:uid="{2A59B03F-471F-44A5-9BB4-89CDBD5B27C3}"/>
    <cellStyle name="20% - Accent2 6 6 3" xfId="6183" xr:uid="{13CFD8C1-12B9-4432-9EE1-D763F3474F4E}"/>
    <cellStyle name="20% - Accent2 6 7" xfId="1088" xr:uid="{5ED9F277-C902-4FCE-8386-0E2506384C20}"/>
    <cellStyle name="20% - Accent2 6 7 2" xfId="1806" xr:uid="{E7252052-32BD-4DB3-8500-E076F4D4C86A}"/>
    <cellStyle name="20% - Accent2 6 7 3" xfId="6186" xr:uid="{26C327D4-0A97-4E5C-9D9A-4FCF219A28B9}"/>
    <cellStyle name="20% - Accent2 6 8" xfId="1094" xr:uid="{E98B0E5F-C804-4C5E-8D16-4D3647A73792}"/>
    <cellStyle name="20% - Accent2 6 8 2" xfId="6187" xr:uid="{A9EB9A34-FF65-4D90-A5D5-162D14BBC99A}"/>
    <cellStyle name="20% - Accent2 6 8 3" xfId="1605" xr:uid="{F418B980-505F-4074-99EA-AFD2D971819C}"/>
    <cellStyle name="20% - Accent2 7" xfId="6191" xr:uid="{F4849083-332C-4F35-933B-CF8351694DDB}"/>
    <cellStyle name="20% - Accent2 7 2" xfId="3210" xr:uid="{60106269-863D-4B94-84A2-C8C95F842E82}"/>
    <cellStyle name="20% - Accent2 7 2 2" xfId="6192" xr:uid="{5A99D18C-43AB-4EE8-B2E2-58A1BA46827B}"/>
    <cellStyle name="20% - Accent2 7 2 3" xfId="6193" xr:uid="{DA2050A7-8EEF-401F-A8BF-08FFE3F4CCDA}"/>
    <cellStyle name="20% - Accent2 7 3" xfId="5418" xr:uid="{6174B6FB-B6CA-4D8A-BAEA-F569DB91B510}"/>
    <cellStyle name="20% - Accent2 7 3 2" xfId="6196" xr:uid="{3898031B-1034-4D13-AE9C-09FF3C11BF3B}"/>
    <cellStyle name="20% - Accent2 7 3 3" xfId="6199" xr:uid="{44604D69-211F-46C8-991E-A21EB033FBCE}"/>
    <cellStyle name="20% - Accent2 7 4" xfId="5423" xr:uid="{DF633DF5-8BCC-4415-92AE-EC62E29245E1}"/>
    <cellStyle name="20% - Accent2 7 4 2" xfId="6200" xr:uid="{C66D1ADD-95D2-4362-B86A-92EC1BE862A1}"/>
    <cellStyle name="20% - Accent2 7 4 3" xfId="6201" xr:uid="{4A290781-D117-453A-9FD0-0C5E732211EB}"/>
    <cellStyle name="20% - Accent2 7 5" xfId="5429" xr:uid="{653CC5BB-6FA6-429F-B800-F218CEDF65CD}"/>
    <cellStyle name="20% - Accent2 7 5 2" xfId="6203" xr:uid="{84FABEE4-EBD1-43D9-9C62-E83B7E1BAC25}"/>
    <cellStyle name="20% - Accent2 7 5 3" xfId="6205" xr:uid="{3B035CE5-3A9E-481F-88BF-0AABA22C74CD}"/>
    <cellStyle name="20% - Accent2 7 6" xfId="5438" xr:uid="{001783AB-DC72-44A3-A3DB-425F806B3243}"/>
    <cellStyle name="20% - Accent2 7 6 2" xfId="6206" xr:uid="{45AD185C-D7D5-4FE6-9A3A-F86BC34E4DCA}"/>
    <cellStyle name="20% - Accent2 7 6 3" xfId="6208" xr:uid="{55CA43DC-8519-4470-82C4-F832A3F03EDA}"/>
    <cellStyle name="20% - Accent2 7 7" xfId="5982" xr:uid="{020E802D-7B5C-4174-8932-FB9501927ABC}"/>
    <cellStyle name="20% - Accent2 7 7 2" xfId="1848" xr:uid="{E51F5537-A287-43A5-A9AE-F0B7B68B6DAD}"/>
    <cellStyle name="20% - Accent2 7 7 3" xfId="6211" xr:uid="{382222B6-9777-4EAE-B0DE-C987AD355E9A}"/>
    <cellStyle name="20% - Accent2 7 8" xfId="5987" xr:uid="{36C620A4-3E95-4986-9A57-7B9DEFDC9CB6}"/>
    <cellStyle name="20% - Accent2 7 8 2" xfId="6212" xr:uid="{574B61F5-EC5B-4DEE-BB6A-EDDC979C37E5}"/>
    <cellStyle name="20% - Accent2 7 8 3" xfId="1653" xr:uid="{B792066A-7073-42FC-A4B1-392CC94C9912}"/>
    <cellStyle name="20% - Accent2 8" xfId="6215" xr:uid="{15F61203-6CF3-431D-BB3B-A6E8A889B9CC}"/>
    <cellStyle name="20% - Accent2 8 2" xfId="3221" xr:uid="{70C33850-992E-4368-A909-7AAFFCE97C66}"/>
    <cellStyle name="20% - Accent2 8 2 2" xfId="6216" xr:uid="{0DD5E9BF-3D0A-48E3-8943-D5F5C98EDA9C}"/>
    <cellStyle name="20% - Accent2 8 2 3" xfId="6217" xr:uid="{322AC0A6-DD94-4F82-877D-F9FA3F3DA8E3}"/>
    <cellStyle name="20% - Accent2 8 3" xfId="5444" xr:uid="{BAA6F131-9BEA-4E9D-8E31-C44570C7451F}"/>
    <cellStyle name="20% - Accent2 9" xfId="6221" xr:uid="{E2B27AAC-C079-4846-821B-27588EE89064}"/>
    <cellStyle name="20% - Accent2 9 2" xfId="3237" xr:uid="{A0D19C07-D913-4974-B7D3-509DC964C430}"/>
    <cellStyle name="20% - Accent2 9 2 2" xfId="6225" xr:uid="{C1D4CDEF-131A-4DBC-AB48-8C51916DE5E0}"/>
    <cellStyle name="20% - Accent2 9 2 3" xfId="6228" xr:uid="{9947DC53-73DF-4B17-A661-A0A1F3DB6F9F}"/>
    <cellStyle name="20% - Accent2 9 3" xfId="5466" xr:uid="{8286BD79-3AB5-46AA-BF7D-EE1B71CFEAB0}"/>
    <cellStyle name="20% - Accent3 10" xfId="6235" xr:uid="{8ABA2AEB-ABD8-40A3-ADC1-DEAEE779764B}"/>
    <cellStyle name="20% - Accent3 10 2" xfId="6236" xr:uid="{D213E40E-A373-498F-BCB2-E076B3A24265}"/>
    <cellStyle name="20% - Accent3 10 2 2" xfId="63" xr:uid="{E32205B0-BB09-4924-A022-7134119C6006}"/>
    <cellStyle name="20% - Accent3 10 2 3" xfId="1875" xr:uid="{77FE0310-68B0-4E1C-8683-E54619191FA8}"/>
    <cellStyle name="20% - Accent3 10 3" xfId="6237" xr:uid="{4223F124-151E-4F4F-881E-BA8950714BA0}"/>
    <cellStyle name="20% - Accent3 11" xfId="6238" xr:uid="{C3FF399C-9CC0-4379-BAAD-97899E1CD777}"/>
    <cellStyle name="20% - Accent3 11 10" xfId="3630" xr:uid="{713E287C-BEBA-46F2-BC62-9FEE26F7029F}"/>
    <cellStyle name="20% - Accent3 11 11" xfId="3764" xr:uid="{CE1AA783-F332-4F7B-924C-5F68BEC9BF32}"/>
    <cellStyle name="20% - Accent3 11 12" xfId="3834" xr:uid="{DB215FE3-4255-4052-A63D-27B801CDAF32}"/>
    <cellStyle name="20% - Accent3 11 2" xfId="30" xr:uid="{8548C1C9-12A0-49F3-9A60-08E90AE23FCA}"/>
    <cellStyle name="20% - Accent3 11 2 2" xfId="6189" xr:uid="{0BC4014A-CF8E-432A-B59F-7788A0FC7C1D}"/>
    <cellStyle name="20% - Accent3 11 3" xfId="1609" xr:uid="{2B679D25-4F58-47E7-87B4-3CA9527E8224}"/>
    <cellStyle name="20% - Accent3 11 3 10" xfId="6239" xr:uid="{2A1AC3E4-E68E-489C-B27F-52EDFB891AE3}"/>
    <cellStyle name="20% - Accent3 11 3 11" xfId="6240" xr:uid="{C1353E0B-ACF3-4296-AF6C-00F102D25ADC}"/>
    <cellStyle name="20% - Accent3 11 3 12" xfId="6241" xr:uid="{93A2E880-83A2-487A-9EE4-8A6BB58DB987}"/>
    <cellStyle name="20% - Accent3 11 3 2" xfId="1521" xr:uid="{F878B728-ED86-462C-B67E-776C1D5697A0}"/>
    <cellStyle name="20% - Accent3 11 3 2 10" xfId="6245" xr:uid="{05AC708A-D2B1-4B2D-A702-A30982A89A14}"/>
    <cellStyle name="20% - Accent3 11 3 2 2" xfId="3275" xr:uid="{9278050B-9721-4352-97CE-527CEF4F84CA}"/>
    <cellStyle name="20% - Accent3 11 3 2 2 2" xfId="263" xr:uid="{AF9F8FCF-3305-40B8-B3AD-5AB1A08EAE79}"/>
    <cellStyle name="20% - Accent3 11 3 2 2 2 2" xfId="6246" xr:uid="{8E8E1AF1-3C8D-40AC-B87E-4451A175B196}"/>
    <cellStyle name="20% - Accent3 11 3 2 2 2 3" xfId="5368" xr:uid="{7B7354F7-8BC3-4ADE-929B-592200528AD1}"/>
    <cellStyle name="20% - Accent3 11 3 2 2 2 4" xfId="5376" xr:uid="{3F31E66A-9E8D-41AF-B3F8-6BAF08E5098D}"/>
    <cellStyle name="20% - Accent3 11 3 2 2 2 5" xfId="5387" xr:uid="{0A970E9A-DE77-4AF2-AFE0-15DAD3308C16}"/>
    <cellStyle name="20% - Accent3 11 3 2 2 2 6" xfId="5396" xr:uid="{A458A570-B019-4A89-86CD-29352217831D}"/>
    <cellStyle name="20% - Accent3 11 3 2 2 3" xfId="279" xr:uid="{0D456B9E-CEA8-4B82-903F-89EB4B0129F7}"/>
    <cellStyle name="20% - Accent3 11 3 2 2 4" xfId="308" xr:uid="{C7285CF3-A903-480D-8A6B-BA91D66700E0}"/>
    <cellStyle name="20% - Accent3 11 3 2 2 5" xfId="6248" xr:uid="{D2893F3F-2774-45A2-93E9-63A66F739E61}"/>
    <cellStyle name="20% - Accent3 11 3 2 2 6" xfId="6250" xr:uid="{82A850BF-B541-4854-AE37-A7FA9A0FA38D}"/>
    <cellStyle name="20% - Accent3 11 3 2 2 7" xfId="6252" xr:uid="{B51999B2-189C-41AD-89FA-CA3DC6D63264}"/>
    <cellStyle name="20% - Accent3 11 3 2 3" xfId="5643" xr:uid="{5A3212FD-1DCB-4784-9360-D88685A052F7}"/>
    <cellStyle name="20% - Accent3 11 3 2 3 2" xfId="4406" xr:uid="{9C0C1338-2E94-47D1-8709-A906CED8C9F6}"/>
    <cellStyle name="20% - Accent3 11 3 2 3 2 2" xfId="6253" xr:uid="{B6D9C87A-ED09-456B-988F-DAD881C64680}"/>
    <cellStyle name="20% - Accent3 11 3 2 3 2 3" xfId="6256" xr:uid="{EE763190-8B71-4F03-A26E-F3FE7FD4577A}"/>
    <cellStyle name="20% - Accent3 11 3 2 3 2 4" xfId="6259" xr:uid="{E86581E2-904C-4B10-80AB-2F72A2A57D35}"/>
    <cellStyle name="20% - Accent3 11 3 2 3 2 5" xfId="6264" xr:uid="{03D1ED84-C1E9-4ADB-AE3E-D69E835F71E4}"/>
    <cellStyle name="20% - Accent3 11 3 2 3 2 6" xfId="6269" xr:uid="{E2849B56-73B0-41CC-8D3E-8B3728F42BF5}"/>
    <cellStyle name="20% - Accent3 11 3 2 3 3" xfId="4411" xr:uid="{B5572C76-9456-4E16-AA94-1A40AC84A858}"/>
    <cellStyle name="20% - Accent3 11 3 2 3 4" xfId="4417" xr:uid="{AD9DDA57-8AFB-4C8C-865E-5516B7032DE7}"/>
    <cellStyle name="20% - Accent3 11 3 2 3 5" xfId="6273" xr:uid="{0E74280D-3E69-490D-A0AD-EDE7889F5A76}"/>
    <cellStyle name="20% - Accent3 11 3 2 3 6" xfId="6276" xr:uid="{F09B5993-604D-4BB4-A579-26153291419C}"/>
    <cellStyle name="20% - Accent3 11 3 2 3 7" xfId="6278" xr:uid="{35069D53-26FC-4F86-9CA0-02E2E41E5334}"/>
    <cellStyle name="20% - Accent3 11 3 2 4" xfId="5652" xr:uid="{C2FD3822-F053-46DE-9D46-91A69BF81C9A}"/>
    <cellStyle name="20% - Accent3 11 3 2 4 2" xfId="6280" xr:uid="{A354978B-AD05-4B50-861B-F8E051A725C8}"/>
    <cellStyle name="20% - Accent3 11 3 2 4 2 2" xfId="6282" xr:uid="{E30558B0-94F1-4D4B-A007-AE45AB92A547}"/>
    <cellStyle name="20% - Accent3 11 3 2 4 2 3" xfId="6284" xr:uid="{FA208FAD-CFE5-458C-B6FA-C6C84C3064C4}"/>
    <cellStyle name="20% - Accent3 11 3 2 4 2 4" xfId="1616" xr:uid="{535F31E9-A4AC-4BDA-9667-2F497826761E}"/>
    <cellStyle name="20% - Accent3 11 3 2 4 2 5" xfId="1439" xr:uid="{A270F71C-035A-4DB0-9517-268A1F088C06}"/>
    <cellStyle name="20% - Accent3 11 3 2 4 2 6" xfId="1453" xr:uid="{EF69B347-95FC-4383-9651-C9C50511458A}"/>
    <cellStyle name="20% - Accent3 11 3 2 4 3" xfId="6286" xr:uid="{2856DCF4-DF1B-4B87-8D21-2080D3922570}"/>
    <cellStyle name="20% - Accent3 11 3 2 4 4" xfId="6288" xr:uid="{3A303282-DF72-4D63-B4B6-1E1674ECA0E2}"/>
    <cellStyle name="20% - Accent3 11 3 2 4 5" xfId="6290" xr:uid="{D5F54965-05A8-4D75-9AE8-F132A9620C63}"/>
    <cellStyle name="20% - Accent3 11 3 2 4 6" xfId="6293" xr:uid="{E1DC1162-6819-4727-AED0-FAD1852DA00C}"/>
    <cellStyle name="20% - Accent3 11 3 2 4 7" xfId="6295" xr:uid="{45F7FE40-025C-4E90-93DD-2AA2123ED1A7}"/>
    <cellStyle name="20% - Accent3 11 3 2 5" xfId="5664" xr:uid="{30183D20-4BD3-4029-B467-2AC4C6AB791B}"/>
    <cellStyle name="20% - Accent3 11 3 2 5 2" xfId="6299" xr:uid="{7A5B24E4-E1F7-47B9-A74C-BE4F9BF83F5B}"/>
    <cellStyle name="20% - Accent3 11 3 2 5 3" xfId="6302" xr:uid="{29B6E010-2F4F-4F9E-BE93-9674ABE583EC}"/>
    <cellStyle name="20% - Accent3 11 3 2 5 4" xfId="6303" xr:uid="{7485A482-E111-4505-B548-EF7083B2D6F4}"/>
    <cellStyle name="20% - Accent3 11 3 2 5 5" xfId="6304" xr:uid="{FE0685D7-AF67-4363-8804-DBBCDEF9AF73}"/>
    <cellStyle name="20% - Accent3 11 3 2 5 6" xfId="6305" xr:uid="{FD6098AE-31A0-4C3E-8680-282ED544E7F2}"/>
    <cellStyle name="20% - Accent3 11 3 2 6" xfId="5676" xr:uid="{3635C83D-0787-4C16-80D5-4A971258CA5E}"/>
    <cellStyle name="20% - Accent3 11 3 2 7" xfId="6309" xr:uid="{8B77B74A-6494-4FE5-A664-80FC097CF966}"/>
    <cellStyle name="20% - Accent3 11 3 2 8" xfId="6315" xr:uid="{83FDFB64-F5A4-4B25-A37E-CD568487AED6}"/>
    <cellStyle name="20% - Accent3 11 3 2 9" xfId="6317" xr:uid="{91B326B1-9CE8-4942-9904-AEAD054D5311}"/>
    <cellStyle name="20% - Accent3 11 3 3" xfId="1527" xr:uid="{967D4542-0BBF-4F09-B7B0-E103EBA31889}"/>
    <cellStyle name="20% - Accent3 11 3 3 2" xfId="1109" xr:uid="{66F5EDD1-3B92-4508-9B8B-58B013EEF599}"/>
    <cellStyle name="20% - Accent3 11 3 3 2 2" xfId="1539" xr:uid="{C81EEE0F-A3CA-4F5E-82D7-83A8E0F55E78}"/>
    <cellStyle name="20% - Accent3 11 3 3 2 3" xfId="1554" xr:uid="{BB8AB322-B75D-4248-B470-110E430403FA}"/>
    <cellStyle name="20% - Accent3 11 3 3 2 4" xfId="1567" xr:uid="{F835A259-B25E-4016-BEEF-86E6CCE4EEAC}"/>
    <cellStyle name="20% - Accent3 11 3 3 2 5" xfId="378" xr:uid="{EC1BDA9B-7108-4455-86C3-24215E0E33F5}"/>
    <cellStyle name="20% - Accent3 11 3 3 2 6" xfId="387" xr:uid="{38265426-A5BE-4F35-81CC-5F25E0C958A2}"/>
    <cellStyle name="20% - Accent3 11 3 3 3" xfId="1122" xr:uid="{B3DDDEA7-D120-4CAB-A377-04D76AFEA9CE}"/>
    <cellStyle name="20% - Accent3 11 3 3 4" xfId="1132" xr:uid="{70FBE3EC-8E68-46FC-8F95-0759D43CA60D}"/>
    <cellStyle name="20% - Accent3 11 3 3 5" xfId="1145" xr:uid="{A8E9BC65-8F87-4649-8FD7-9F99D8BF828F}"/>
    <cellStyle name="20% - Accent3 11 3 3 6" xfId="1157" xr:uid="{198ADAE0-E682-4481-BDB9-99DCDA52CC93}"/>
    <cellStyle name="20% - Accent3 11 3 3 7" xfId="1573" xr:uid="{35BFDD06-1075-4F21-B80C-B76861268C26}"/>
    <cellStyle name="20% - Accent3 11 3 4" xfId="1578" xr:uid="{13F9E3AF-70F6-4BA2-8B83-DBF39EE4130E}"/>
    <cellStyle name="20% - Accent3 11 3 4 2" xfId="1197" xr:uid="{E18FF3A4-32E7-4EBA-95A9-797CA161F2ED}"/>
    <cellStyle name="20% - Accent3 11 3 4 2 2" xfId="6321" xr:uid="{074D4FC3-FACB-47EB-8260-9EF2AB6FB409}"/>
    <cellStyle name="20% - Accent3 11 3 4 2 3" xfId="6323" xr:uid="{293F0334-8EE3-43C2-8CA5-E78371F52FD6}"/>
    <cellStyle name="20% - Accent3 11 3 4 2 4" xfId="6325" xr:uid="{038DFCEA-C532-4BAE-8899-C52A138CE897}"/>
    <cellStyle name="20% - Accent3 11 3 4 2 5" xfId="6327" xr:uid="{04442891-C864-46F5-A1F5-E4CBF8A903B2}"/>
    <cellStyle name="20% - Accent3 11 3 4 2 6" xfId="6328" xr:uid="{C3C155CE-C4D6-4019-81D1-CA433D0891C2}"/>
    <cellStyle name="20% - Accent3 11 3 4 3" xfId="1209" xr:uid="{11A6F7D7-550D-461C-AA24-3F0599E31AE5}"/>
    <cellStyle name="20% - Accent3 11 3 4 4" xfId="1221" xr:uid="{16F050DA-8BB8-46B8-A53D-08B332518FBD}"/>
    <cellStyle name="20% - Accent3 11 3 4 5" xfId="1231" xr:uid="{6F48DA92-BFC8-47D8-B17B-0A5CA99D2A60}"/>
    <cellStyle name="20% - Accent3 11 3 4 6" xfId="1238" xr:uid="{047A366E-8CDE-481A-8805-1B16CEAA8F6D}"/>
    <cellStyle name="20% - Accent3 11 3 4 7" xfId="6329" xr:uid="{BA6363C8-4608-4ADB-8210-F2EB4758AA3A}"/>
    <cellStyle name="20% - Accent3 11 3 5" xfId="1584" xr:uid="{0415FB62-1280-40DA-BCED-154738DFD5EC}"/>
    <cellStyle name="20% - Accent3 11 3 5 2" xfId="3309" xr:uid="{9EA1AC31-77CC-45F0-B841-BD04A43CA540}"/>
    <cellStyle name="20% - Accent3 11 3 5 2 2" xfId="6331" xr:uid="{0AEB7494-BCB6-44AA-A29F-0CC6ADAB7796}"/>
    <cellStyle name="20% - Accent3 11 3 5 2 3" xfId="6332" xr:uid="{EAFCADA4-7941-414D-9F3D-B696078E4ED4}"/>
    <cellStyle name="20% - Accent3 11 3 5 2 4" xfId="6335" xr:uid="{DA6B4AC4-7290-493B-9169-2990E8B7E52E}"/>
    <cellStyle name="20% - Accent3 11 3 5 2 5" xfId="6336" xr:uid="{03355778-9BE2-4BA7-9490-62FD90692B97}"/>
    <cellStyle name="20% - Accent3 11 3 5 2 6" xfId="6337" xr:uid="{485293C8-9F42-47D0-8C91-DCFDD1528ABD}"/>
    <cellStyle name="20% - Accent3 11 3 5 3" xfId="6344" xr:uid="{FDCE7ACE-6C3F-4C66-A557-71FDD65FB9BE}"/>
    <cellStyle name="20% - Accent3 11 3 5 4" xfId="6352" xr:uid="{80BDAB82-01DD-43E1-B0E1-013E5A0CFA51}"/>
    <cellStyle name="20% - Accent3 11 3 5 5" xfId="6358" xr:uid="{4E7679C6-2166-4064-A790-8C610248270D}"/>
    <cellStyle name="20% - Accent3 11 3 5 6" xfId="6362" xr:uid="{5BA99C13-1A00-4674-A84B-8E011A5C9A8B}"/>
    <cellStyle name="20% - Accent3 11 3 5 7" xfId="6364" xr:uid="{92C35771-E59A-42FA-AEAE-1AE3ED883022}"/>
    <cellStyle name="20% - Accent3 11 3 6" xfId="1590" xr:uid="{1693C48A-4818-411A-9B9E-C57441A6B62B}"/>
    <cellStyle name="20% - Accent3 11 3 6 2" xfId="3317" xr:uid="{7B13BDBB-7F9D-4272-A3B3-BD46ADC4F7BB}"/>
    <cellStyle name="20% - Accent3 11 3 6 3" xfId="6366" xr:uid="{64215E16-579A-4693-AF79-A61DA89C7391}"/>
    <cellStyle name="20% - Accent3 11 3 6 4" xfId="6368" xr:uid="{DF2C66AA-7EEF-4BAF-97BC-26A6F2AC8BA9}"/>
    <cellStyle name="20% - Accent3 11 3 6 5" xfId="6371" xr:uid="{4F25F8B1-79EA-4FFE-A29D-B91AC36E60E1}"/>
    <cellStyle name="20% - Accent3 11 3 6 6" xfId="6374" xr:uid="{3E501327-F702-48C7-83FA-E25662CA206C}"/>
    <cellStyle name="20% - Accent3 11 3 7" xfId="1533" xr:uid="{23CD1CE3-8264-4F2E-B5C8-E5A45F0A14A5}"/>
    <cellStyle name="20% - Accent3 11 3 8" xfId="1549" xr:uid="{81570657-F426-4E16-A913-DE7C29D9C62F}"/>
    <cellStyle name="20% - Accent3 11 3 9" xfId="1564" xr:uid="{556B9159-1C79-489B-A9DD-9311FF2D26A3}"/>
    <cellStyle name="20% - Accent3 11 4" xfId="35" xr:uid="{23A2A130-F4B5-44F8-8901-32DD0BE310DF}"/>
    <cellStyle name="20% - Accent3 11 4 10" xfId="3033" xr:uid="{E9BB24C0-B51F-4117-AB4E-134D657D8BED}"/>
    <cellStyle name="20% - Accent3 11 4 11" xfId="3043" xr:uid="{A9388607-FB19-4B83-A62A-25FBDE89C6B8}"/>
    <cellStyle name="20% - Accent3 11 4 2" xfId="881" xr:uid="{93C3CE47-E482-4961-B612-2CDD13BD03B5}"/>
    <cellStyle name="20% - Accent3 11 4 2 2" xfId="160" xr:uid="{E1851FDD-A999-4497-9E1E-89FA37DB5FB1}"/>
    <cellStyle name="20% - Accent3 11 4 2 2 2" xfId="1629" xr:uid="{E8BD9EFD-E8C9-4B29-89B6-52A6F19F1B4C}"/>
    <cellStyle name="20% - Accent3 11 4 2 2 3" xfId="1632" xr:uid="{A5838E67-2F75-4F21-B19B-68DDC3C68ED6}"/>
    <cellStyle name="20% - Accent3 11 4 2 2 4" xfId="1636" xr:uid="{606B0289-74FE-45D8-A2E3-9F0A50A1ED7F}"/>
    <cellStyle name="20% - Accent3 11 4 2 2 5" xfId="1640" xr:uid="{CB0C6CD0-E460-4FEE-86A5-C5B1880798EE}"/>
    <cellStyle name="20% - Accent3 11 4 2 2 6" xfId="1641" xr:uid="{CA6B372E-6926-47FD-B4A6-EAA1293D8436}"/>
    <cellStyle name="20% - Accent3 11 4 2 3" xfId="188" xr:uid="{EB0C0FB5-4E5E-405A-BE64-BDA947D9C4FA}"/>
    <cellStyle name="20% - Accent3 11 4 2 4" xfId="230" xr:uid="{8AACEAD1-381D-4DCD-A295-B3DDF5FD9717}"/>
    <cellStyle name="20% - Accent3 11 4 2 5" xfId="253" xr:uid="{AA26FB07-C97A-4A9A-BB85-C4A625A829C2}"/>
    <cellStyle name="20% - Accent3 11 4 2 6" xfId="267" xr:uid="{4C79F40D-1818-4BB6-B53E-FE8AD6AE57E2}"/>
    <cellStyle name="20% - Accent3 11 4 2 7" xfId="299" xr:uid="{DCB20E80-EC8F-4E94-B3EC-7C032EFC5870}"/>
    <cellStyle name="20% - Accent3 11 4 3" xfId="891" xr:uid="{A277D4A8-06DA-4BB6-88D5-A496D542ACF8}"/>
    <cellStyle name="20% - Accent3 11 4 3 2" xfId="1294" xr:uid="{2A6DF857-A8CD-4915-B26B-AEDC5A86F953}"/>
    <cellStyle name="20% - Accent3 11 4 3 2 2" xfId="6376" xr:uid="{9D222405-1BFC-48F0-8629-40C6FFF08FBB}"/>
    <cellStyle name="20% - Accent3 11 4 3 2 3" xfId="6377" xr:uid="{57B738D2-78AD-4102-8955-C67E6817FB6C}"/>
    <cellStyle name="20% - Accent3 11 4 3 2 4" xfId="2879" xr:uid="{76D13F88-DCAC-4ED5-AA55-8B8C9C88BD1B}"/>
    <cellStyle name="20% - Accent3 11 4 3 2 5" xfId="2881" xr:uid="{53365595-796F-473D-8EF3-FE563A406927}"/>
    <cellStyle name="20% - Accent3 11 4 3 2 6" xfId="6379" xr:uid="{36FE8970-B797-4CBC-96F3-6612EA44988B}"/>
    <cellStyle name="20% - Accent3 11 4 3 3" xfId="1301" xr:uid="{C2A48AB9-800F-482C-9881-FDF12AB503BB}"/>
    <cellStyle name="20% - Accent3 11 4 3 4" xfId="1314" xr:uid="{B15266A0-FC7D-4110-B72A-F8E4D202E3E4}"/>
    <cellStyle name="20% - Accent3 11 4 3 5" xfId="1324" xr:uid="{76FF61A3-17E0-4B89-947F-4A4E8DF73DC6}"/>
    <cellStyle name="20% - Accent3 11 4 3 6" xfId="1643" xr:uid="{3143D304-F97E-4C8A-9C58-E7D2926F97D0}"/>
    <cellStyle name="20% - Accent3 11 4 3 7" xfId="6380" xr:uid="{B0A69615-27B0-499E-BE59-EB7D61809DBC}"/>
    <cellStyle name="20% - Accent3 11 4 4" xfId="899" xr:uid="{2BC8214F-D07F-464A-BD1C-9B2FBD0EF47E}"/>
    <cellStyle name="20% - Accent3 11 4 5" xfId="909" xr:uid="{6B31EA32-B79D-44E8-B5A8-BF196522C930}"/>
    <cellStyle name="20% - Accent3 11 4 5 2" xfId="3364" xr:uid="{5DA81008-9E19-44C9-B9CF-963820AFDADB}"/>
    <cellStyle name="20% - Accent3 11 4 5 2 2" xfId="6381" xr:uid="{EBCB0D13-808E-4DBF-831F-5B2D736CAF50}"/>
    <cellStyle name="20% - Accent3 11 4 5 2 3" xfId="6382" xr:uid="{65D7F1E6-4BFC-4A93-BCB4-91C9ED0CF54C}"/>
    <cellStyle name="20% - Accent3 11 4 5 2 4" xfId="2973" xr:uid="{AFF82AF9-D58B-43D0-ADD3-A06DB8E6A115}"/>
    <cellStyle name="20% - Accent3 11 4 5 2 5" xfId="551" xr:uid="{BB187AB0-E649-494F-942E-811BD013D47A}"/>
    <cellStyle name="20% - Accent3 11 4 5 2 6" xfId="619" xr:uid="{15988CA0-26E7-4707-B6D7-097524F5258E}"/>
    <cellStyle name="20% - Accent3 11 4 5 3" xfId="6383" xr:uid="{03032AFF-8319-490E-9562-3E5F32DF6A73}"/>
    <cellStyle name="20% - Accent3 11 4 5 4" xfId="6387" xr:uid="{F76D9186-CF9E-4896-B332-7E43E2148619}"/>
    <cellStyle name="20% - Accent3 11 4 5 5" xfId="6393" xr:uid="{1B6EC759-B827-4014-B584-DC8E8BEA12FA}"/>
    <cellStyle name="20% - Accent3 11 4 5 6" xfId="6394" xr:uid="{1DAA8F36-772B-4AA9-96A4-CCC1BC567894}"/>
    <cellStyle name="20% - Accent3 11 4 5 7" xfId="6395" xr:uid="{1CA7CF0C-02C9-434B-8A67-ADEA44D5B1B9}"/>
    <cellStyle name="20% - Accent3 11 4 6" xfId="918" xr:uid="{E5B78043-C4D0-4B64-AF17-445DB09F999C}"/>
    <cellStyle name="20% - Accent3 11 4 6 2" xfId="3372" xr:uid="{02BFB603-528C-4A5B-9E04-615B531B14AF}"/>
    <cellStyle name="20% - Accent3 11 4 6 3" xfId="6396" xr:uid="{CA9C52C5-9871-413E-B7E0-E18E2610A232}"/>
    <cellStyle name="20% - Accent3 11 4 6 4" xfId="6397" xr:uid="{74DD1AFD-92AA-4AE8-A665-0D10617FC818}"/>
    <cellStyle name="20% - Accent3 11 4 6 5" xfId="6398" xr:uid="{900A23CF-8536-4603-809A-731FC022B16C}"/>
    <cellStyle name="20% - Accent3 11 4 6 6" xfId="6399" xr:uid="{9409CBA4-AF04-4696-BBAC-AF1FF6C4121C}"/>
    <cellStyle name="20% - Accent3 11 4 7" xfId="926" xr:uid="{7B841C72-2451-4E92-896B-7C3F5C6F698B}"/>
    <cellStyle name="20% - Accent3 11 4 8" xfId="6403" xr:uid="{159082EC-746F-4444-ABC7-764508BDEE67}"/>
    <cellStyle name="20% - Accent3 11 4 9" xfId="6409" xr:uid="{E16DE2E1-E5CC-4D9A-814F-3D9B8936048F}"/>
    <cellStyle name="20% - Accent3 11 5" xfId="6410" xr:uid="{9937F614-E2D6-4487-A684-B7BCADDB15B9}"/>
    <cellStyle name="20% - Accent3 11 5 10" xfId="6415" xr:uid="{6B019AC3-68C9-4620-82B2-461EE29FA364}"/>
    <cellStyle name="20% - Accent3 11 5 2" xfId="937" xr:uid="{C0E87944-A0A5-49A2-B81E-8CE2B2AFF860}"/>
    <cellStyle name="20% - Accent3 11 5 2 2" xfId="367" xr:uid="{656A5180-AE01-4C51-923C-2CB510E23DAC}"/>
    <cellStyle name="20% - Accent3 11 5 2 2 2" xfId="413" xr:uid="{25E461F4-1632-4340-936D-B7CF7686AC7E}"/>
    <cellStyle name="20% - Accent3 11 5 2 2 3" xfId="773" xr:uid="{6A59D56F-7472-4230-91ED-4583AD891932}"/>
    <cellStyle name="20% - Accent3 11 5 2 2 4" xfId="426" xr:uid="{859F01FC-1211-4B8E-AE37-F78B3A223EA0}"/>
    <cellStyle name="20% - Accent3 11 5 2 2 5" xfId="534" xr:uid="{92DBD863-8D18-4D6F-9DD9-FF15C5828025}"/>
    <cellStyle name="20% - Accent3 11 5 2 2 6" xfId="656" xr:uid="{AF199D0F-4D6F-4943-AF74-F2781593ACF1}"/>
    <cellStyle name="20% - Accent3 11 5 2 3" xfId="863" xr:uid="{C0B94F08-E496-47E9-97B4-48D2FEA0C15C}"/>
    <cellStyle name="20% - Accent3 11 5 2 4" xfId="948" xr:uid="{DD98F2E4-3CCD-45E8-AB0E-2565CF490953}"/>
    <cellStyle name="20% - Accent3 11 5 2 5" xfId="964" xr:uid="{0846CF9F-2ED2-4943-B284-4B1F4D7B1193}"/>
    <cellStyle name="20% - Accent3 11 5 2 6" xfId="976" xr:uid="{26AADDAE-CEFA-4B3D-9CB6-FAFCEA8C7DF8}"/>
    <cellStyle name="20% - Accent3 11 5 2 7" xfId="396" xr:uid="{58B63F69-E4B3-4E84-BDDA-AD058BB29A04}"/>
    <cellStyle name="20% - Accent3 11 5 3" xfId="170" xr:uid="{427F0BCE-9848-4F0A-8766-F8B0F6EC9C23}"/>
    <cellStyle name="20% - Accent3 11 5 3 2" xfId="1594" xr:uid="{93A289D1-5D63-4184-8835-C60572C94CFF}"/>
    <cellStyle name="20% - Accent3 11 5 3 2 2" xfId="6416" xr:uid="{EFA106BD-9F41-4289-BEB6-8126ADF16A3E}"/>
    <cellStyle name="20% - Accent3 11 5 3 2 3" xfId="6417" xr:uid="{956BE32F-51D1-489F-A135-533CF745D4D8}"/>
    <cellStyle name="20% - Accent3 11 5 3 2 4" xfId="3216" xr:uid="{CB1A73C0-A92D-47F6-8BB6-9DFC328BD1FF}"/>
    <cellStyle name="20% - Accent3 11 5 3 2 5" xfId="3219" xr:uid="{F84B8967-3B86-46EE-9D1E-E15A972CD9FC}"/>
    <cellStyle name="20% - Accent3 11 5 3 2 6" xfId="5441" xr:uid="{AEC2836B-D1CB-4F02-8EB2-C4A366D99EF1}"/>
    <cellStyle name="20% - Accent3 11 5 3 3" xfId="1647" xr:uid="{77D5B21E-4C10-4BC0-8F82-196F66FB33B2}"/>
    <cellStyle name="20% - Accent3 11 5 3 4" xfId="1722" xr:uid="{D9FAEF64-32C8-490D-81B4-4172FF71A8D6}"/>
    <cellStyle name="20% - Accent3 11 5 3 5" xfId="1732" xr:uid="{69C2A9C0-FB3D-442A-A6C1-EA9DA65C587B}"/>
    <cellStyle name="20% - Accent3 11 5 3 6" xfId="1739" xr:uid="{50771928-527F-46D6-B0C1-D107BA31C8BC}"/>
    <cellStyle name="20% - Accent3 11 5 3 7" xfId="6418" xr:uid="{7B8CC4E3-D84E-433D-84F9-DD873D829936}"/>
    <cellStyle name="20% - Accent3 11 5 4" xfId="205" xr:uid="{6BAD202D-B2B8-4FA1-B500-3ED1D6211318}"/>
    <cellStyle name="20% - Accent3 11 5 4 2" xfId="3435" xr:uid="{B671EB16-2215-418E-AE5F-6869937A935A}"/>
    <cellStyle name="20% - Accent3 11 5 4 2 2" xfId="6419" xr:uid="{2156504E-DA65-46DE-84D8-B73BCEC1B336}"/>
    <cellStyle name="20% - Accent3 11 5 4 2 3" xfId="6420" xr:uid="{CE09A146-CE7A-4330-84A6-672662590491}"/>
    <cellStyle name="20% - Accent3 11 5 4 2 4" xfId="3283" xr:uid="{034DF20E-4717-4F88-B3BE-0EF1B1BBCEA6}"/>
    <cellStyle name="20% - Accent3 11 5 4 2 5" xfId="1108" xr:uid="{D97C414F-07F8-42A2-9E79-C6EFD8EABC29}"/>
    <cellStyle name="20% - Accent3 11 5 4 2 6" xfId="1121" xr:uid="{E23173E5-EB4D-4241-834B-BB8CACCDBC7E}"/>
    <cellStyle name="20% - Accent3 11 5 4 3" xfId="6421" xr:uid="{93F789C7-4E67-45C8-BB98-625BFD7EDDA9}"/>
    <cellStyle name="20% - Accent3 11 5 4 4" xfId="6424" xr:uid="{18F12E41-A0DE-4526-92FE-BEC6626041D3}"/>
    <cellStyle name="20% - Accent3 11 5 4 5" xfId="6429" xr:uid="{1C25486C-A684-4343-97AB-BF8461BF68F6}"/>
    <cellStyle name="20% - Accent3 11 5 4 6" xfId="6431" xr:uid="{311FD47D-593D-4D6C-8A20-5EB194E45C40}"/>
    <cellStyle name="20% - Accent3 11 5 4 7" xfId="6433" xr:uid="{2655D866-11CF-4F6F-859B-9C8B7C4C75E9}"/>
    <cellStyle name="20% - Accent3 11 5 5" xfId="94" xr:uid="{C246A61A-C78C-424F-8306-B312ACF6E7D4}"/>
    <cellStyle name="20% - Accent3 11 5 5 2" xfId="3448" xr:uid="{0625D226-BFC5-4447-9437-18312AEA1BF5}"/>
    <cellStyle name="20% - Accent3 11 5 5 3" xfId="6435" xr:uid="{EA2B98A6-C84C-49AF-99E6-334C9BCEA08C}"/>
    <cellStyle name="20% - Accent3 11 5 5 4" xfId="4700" xr:uid="{D44D5E3F-1228-4066-B4C8-F7C6CF507526}"/>
    <cellStyle name="20% - Accent3 11 5 5 5" xfId="4708" xr:uid="{E91ACEDD-D5A2-4D9A-B751-350EE6273175}"/>
    <cellStyle name="20% - Accent3 11 5 5 6" xfId="4711" xr:uid="{123A3087-5351-4E5E-B939-BBAE66EA4198}"/>
    <cellStyle name="20% - Accent3 11 5 6" xfId="49" xr:uid="{9E994270-3B5A-4610-B732-9FBD5EDA6C20}"/>
    <cellStyle name="20% - Accent3 11 5 7" xfId="281" xr:uid="{42D02F1D-F782-4137-8AEF-B7AD4148C2E9}"/>
    <cellStyle name="20% - Accent3 11 5 8" xfId="6438" xr:uid="{6A81A30B-C155-4D23-B2DA-EC48728B52F7}"/>
    <cellStyle name="20% - Accent3 11 5 9" xfId="6443" xr:uid="{1DC70484-E5B3-4F67-9B46-4129958D438B}"/>
    <cellStyle name="20% - Accent3 11 6" xfId="6445" xr:uid="{100E7E3E-8A79-4E00-AFD4-29B7A6438260}"/>
    <cellStyle name="20% - Accent3 11 6 2" xfId="782" xr:uid="{7DF88083-029D-4095-A169-E0C399BB62CB}"/>
    <cellStyle name="20% - Accent3 11 6 2 2" xfId="845" xr:uid="{1810AB18-463B-48C8-8EF1-595D7907984B}"/>
    <cellStyle name="20% - Accent3 11 6 2 3" xfId="852" xr:uid="{C892E027-A01F-4190-90EC-B7E44DF38D57}"/>
    <cellStyle name="20% - Accent3 11 6 2 4" xfId="6450" xr:uid="{1888B8D3-5484-4C66-A5C9-871692C0DCB8}"/>
    <cellStyle name="20% - Accent3 11 6 2 5" xfId="6455" xr:uid="{3AA92207-9459-418F-9150-C45B16E0F736}"/>
    <cellStyle name="20% - Accent3 11 6 2 6" xfId="6456" xr:uid="{AB50832C-FABC-42DF-86EE-AB1BB1D6A3E2}"/>
    <cellStyle name="20% - Accent3 11 6 3" xfId="792" xr:uid="{59271D45-0731-433E-874A-16AA881CAF48}"/>
    <cellStyle name="20% - Accent3 11 6 4" xfId="799" xr:uid="{FD8F0D65-AE9F-44EA-85E5-75F6403F777D}"/>
    <cellStyle name="20% - Accent3 11 6 5" xfId="804" xr:uid="{4016FB6C-5404-423C-BE75-DF6F894C1D57}"/>
    <cellStyle name="20% - Accent3 11 6 6" xfId="6457" xr:uid="{1907E32E-3DF6-45CD-867D-D34CBB8CD57A}"/>
    <cellStyle name="20% - Accent3 11 6 7" xfId="6458" xr:uid="{F8D460C6-279E-47B3-871F-5E7BB31A4D91}"/>
    <cellStyle name="20% - Accent3 11 7" xfId="5499" xr:uid="{9734A633-9C03-4359-B37B-9ECD1E903F1C}"/>
    <cellStyle name="20% - Accent3 11 7 2" xfId="993" xr:uid="{4CE9D5F6-F825-4861-B55A-5512EAD8C5A2}"/>
    <cellStyle name="20% - Accent3 11 7 3" xfId="1012" xr:uid="{842D07B9-117F-46FE-9D08-5AD4AC557B08}"/>
    <cellStyle name="20% - Accent3 11 7 4" xfId="1018" xr:uid="{1BC36F1D-9B44-450D-8250-623147919180}"/>
    <cellStyle name="20% - Accent3 11 7 5" xfId="1025" xr:uid="{6504A10C-9A69-4586-A1A0-9DFF56E64B33}"/>
    <cellStyle name="20% - Accent3 11 7 6" xfId="6459" xr:uid="{488DDD7B-9F4F-453F-91D3-662038B3197A}"/>
    <cellStyle name="20% - Accent3 11 8" xfId="5503" xr:uid="{BAAB61EE-ED79-41B3-BCFB-727AF8B41EDC}"/>
    <cellStyle name="20% - Accent3 11 9" xfId="5505" xr:uid="{6641A73E-01B8-48BC-A911-836B123D48FB}"/>
    <cellStyle name="20% - Accent3 12" xfId="6461" xr:uid="{E7FA7C4E-696C-485E-9FDB-EE373335A167}"/>
    <cellStyle name="20% - Accent3 12 10" xfId="1745" xr:uid="{0F15828C-259F-4485-9EB2-F0C537245757}"/>
    <cellStyle name="20% - Accent3 12 11" xfId="1750" xr:uid="{9F766F6C-DF91-4C62-9E9F-D927F52C778A}"/>
    <cellStyle name="20% - Accent3 12 12" xfId="781" xr:uid="{102AD13C-48D3-4430-A872-8534763968B7}"/>
    <cellStyle name="20% - Accent3 12 13" xfId="791" xr:uid="{AAF81B34-B3BC-4C04-9504-25B65A208D8A}"/>
    <cellStyle name="20% - Accent3 12 14" xfId="798" xr:uid="{D792FF60-C9F5-432A-B994-8F5D7EB90B8C}"/>
    <cellStyle name="20% - Accent3 12 2" xfId="6466" xr:uid="{956244D2-2E94-4DFC-B3D2-3D76826EF929}"/>
    <cellStyle name="20% - Accent3 12 2 10" xfId="6467" xr:uid="{552BF61B-7E62-4722-B456-09FC80ED80F7}"/>
    <cellStyle name="20% - Accent3 12 2 11" xfId="6468" xr:uid="{22C992E9-CC0F-4D71-88D4-7854A64B1042}"/>
    <cellStyle name="20% - Accent3 12 2 2" xfId="6471" xr:uid="{61CECAE6-A2F2-4647-BF56-CB0D12AA9E05}"/>
    <cellStyle name="20% - Accent3 12 2 2 2" xfId="4607" xr:uid="{8A7E4DEB-D5C7-46A2-B14B-A07247327D10}"/>
    <cellStyle name="20% - Accent3 12 2 2 2 2" xfId="2435" xr:uid="{7DBACC54-8F6F-457D-BFE6-466F231582DE}"/>
    <cellStyle name="20% - Accent3 12 2 2 2 2 2" xfId="6114" xr:uid="{4D80E230-EE53-4514-83A3-F779EA0B0452}"/>
    <cellStyle name="20% - Accent3 12 2 2 2 2 3" xfId="6128" xr:uid="{3DE7CF0E-1169-4584-B723-5115C2D03F7C}"/>
    <cellStyle name="20% - Accent3 12 2 2 2 2 4" xfId="6135" xr:uid="{8D0CEFDF-9153-45FC-9408-90D2CD53FFC9}"/>
    <cellStyle name="20% - Accent3 12 2 2 2 2 5" xfId="6477" xr:uid="{CB3C7E50-600E-492E-AA9F-AF8AE4B6E5E8}"/>
    <cellStyle name="20% - Accent3 12 2 2 2 2 6" xfId="6234" xr:uid="{23B7F7AC-AE45-4854-8D1F-5BF7CADCDA1D}"/>
    <cellStyle name="20% - Accent3 12 2 2 2 3" xfId="2443" xr:uid="{CA1C6018-FD4C-422F-B584-34EAAC54402D}"/>
    <cellStyle name="20% - Accent3 12 2 2 2 4" xfId="2451" xr:uid="{3AA0E809-33FB-4BC5-A5A8-6BF032CEE6C9}"/>
    <cellStyle name="20% - Accent3 12 2 2 2 5" xfId="2460" xr:uid="{945EF82C-33C8-4996-82FA-249B245642E1}"/>
    <cellStyle name="20% - Accent3 12 2 2 2 6" xfId="2467" xr:uid="{6BA0E0CA-6852-4BFB-AE53-FD54DD869D83}"/>
    <cellStyle name="20% - Accent3 12 2 2 2 7" xfId="6482" xr:uid="{AF57D507-39E9-4401-8AF9-89B1C8E9D9C4}"/>
    <cellStyle name="20% - Accent3 12 2 2 3" xfId="4612" xr:uid="{50A57A80-C554-42E8-9840-9F379C83D1D4}"/>
    <cellStyle name="20% - Accent3 12 2 2 3 2" xfId="2494" xr:uid="{38F8747C-181D-40C5-8E18-1244175320D7}"/>
    <cellStyle name="20% - Accent3 12 2 2 3 3" xfId="2508" xr:uid="{7C564774-149C-4D98-8A64-A7494E0465CC}"/>
    <cellStyle name="20% - Accent3 12 2 2 3 4" xfId="2523" xr:uid="{9D49ACDA-279E-4839-9023-D1349B959CF5}"/>
    <cellStyle name="20% - Accent3 12 2 2 3 5" xfId="2538" xr:uid="{63B143EA-129F-446B-A9CE-EBC399CF9C11}"/>
    <cellStyle name="20% - Accent3 12 2 2 3 6" xfId="5480" xr:uid="{3ADB7E68-8596-49EC-A91F-A9FA7FCF9489}"/>
    <cellStyle name="20% - Accent3 12 2 2 4" xfId="4617" xr:uid="{296C075E-5B87-4AC4-96FA-4BD33EA43505}"/>
    <cellStyle name="20% - Accent3 12 2 2 5" xfId="4624" xr:uid="{312A497D-EA19-4BE9-9890-3E81805420D5}"/>
    <cellStyle name="20% - Accent3 12 2 2 6" xfId="6487" xr:uid="{C8B8E03A-B397-404C-AA64-421D979302A5}"/>
    <cellStyle name="20% - Accent3 12 2 2 7" xfId="6491" xr:uid="{A7AF7E85-C6DD-497C-ABC9-BB73E2AF4383}"/>
    <cellStyle name="20% - Accent3 12 2 2 8" xfId="6495" xr:uid="{46056C64-DC8F-42F6-89E2-305E9A9E5A00}"/>
    <cellStyle name="20% - Accent3 12 2 3" xfId="6498" xr:uid="{E61B144B-D90F-460F-B66E-9B1232FB9A0B}"/>
    <cellStyle name="20% - Accent3 12 2 4" xfId="6502" xr:uid="{3B6708D8-45AD-4F3A-A374-C6B2745F40A5}"/>
    <cellStyle name="20% - Accent3 12 2 5" xfId="6507" xr:uid="{651E3DB8-EE61-4B9F-922C-DA6538EAB5AA}"/>
    <cellStyle name="20% - Accent3 12 2 5 2" xfId="6242" xr:uid="{B07D9003-5863-4D26-8976-F87DD40E7EC7}"/>
    <cellStyle name="20% - Accent3 12 2 5 2 2" xfId="40" xr:uid="{BC5D2408-18E4-4BD8-AD2C-D6FDB1481FBF}"/>
    <cellStyle name="20% - Accent3 12 2 5 2 3" xfId="6509" xr:uid="{8C4E68BA-C5AE-45E9-A683-1C1038FAC340}"/>
    <cellStyle name="20% - Accent3 12 2 5 2 4" xfId="6511" xr:uid="{49AEAF2C-82D8-4D73-9FDE-012FFD9F8E53}"/>
    <cellStyle name="20% - Accent3 12 2 5 2 5" xfId="6514" xr:uid="{35CA0B62-0B80-4925-BE99-1335D6395CCB}"/>
    <cellStyle name="20% - Accent3 12 2 5 2 6" xfId="6517" xr:uid="{ADC1F69F-B719-40EE-AE83-9964B255A5FA}"/>
    <cellStyle name="20% - Accent3 12 2 5 3" xfId="6518" xr:uid="{EF74DD50-B837-47F7-B3EB-27E1F89423E4}"/>
    <cellStyle name="20% - Accent3 12 2 5 4" xfId="6519" xr:uid="{BF8EC670-0F9D-4D5E-8E74-7158CF255A12}"/>
    <cellStyle name="20% - Accent3 12 2 5 5" xfId="6521" xr:uid="{9257F934-A0D9-4E07-8024-656D03CF8CE6}"/>
    <cellStyle name="20% - Accent3 12 2 5 6" xfId="6523" xr:uid="{8CEBE6FD-6A8E-4D09-A1BF-35C63E0DE1E4}"/>
    <cellStyle name="20% - Accent3 12 2 5 7" xfId="6526" xr:uid="{83448ABC-FBFF-4E80-819A-D0B212F204C4}"/>
    <cellStyle name="20% - Accent3 12 2 6" xfId="6527" xr:uid="{B030EBF1-EF82-4D0A-9238-CEB1DDFEF1C1}"/>
    <cellStyle name="20% - Accent3 12 2 6 2" xfId="6528" xr:uid="{3EA76860-9953-46A0-A9B7-6B4538C90EA8}"/>
    <cellStyle name="20% - Accent3 12 2 6 3" xfId="6529" xr:uid="{01AE611E-2AFA-4298-8B06-6BC8D0B61543}"/>
    <cellStyle name="20% - Accent3 12 2 6 4" xfId="6530" xr:uid="{6506745D-08B1-4598-AF95-C4A70D5841F9}"/>
    <cellStyle name="20% - Accent3 12 2 6 5" xfId="6531" xr:uid="{50B58A5F-0485-489B-A3FA-375AED04AC88}"/>
    <cellStyle name="20% - Accent3 12 2 6 6" xfId="6532" xr:uid="{4EAA1091-6E6C-40A4-B011-A36146B29DFF}"/>
    <cellStyle name="20% - Accent3 12 2 7" xfId="6533" xr:uid="{5E5794C6-C67F-43CE-B4AB-1253FAC21D6D}"/>
    <cellStyle name="20% - Accent3 12 2 8" xfId="6535" xr:uid="{DC165578-981E-4E76-932C-1EACD373A43A}"/>
    <cellStyle name="20% - Accent3 12 2 9" xfId="6537" xr:uid="{8053D89E-250E-4E0B-9A65-59E932453434}"/>
    <cellStyle name="20% - Accent3 12 3" xfId="6541" xr:uid="{97775590-3BCC-45F0-92A1-71FADAF50AF8}"/>
    <cellStyle name="20% - Accent3 12 3 10" xfId="6542" xr:uid="{18C382DC-8AEA-4A06-996B-3E74D435C04D}"/>
    <cellStyle name="20% - Accent3 12 3 2" xfId="1861" xr:uid="{E4B64757-D270-4F61-AFF7-030D80D195A5}"/>
    <cellStyle name="20% - Accent3 12 3 2 2" xfId="1868" xr:uid="{8D8ECBB2-A5C4-499C-ABDE-564AEE7F4C3B}"/>
    <cellStyle name="20% - Accent3 12 3 2 2 2" xfId="110" xr:uid="{88290813-3379-47FF-80EF-037502AF06B3}"/>
    <cellStyle name="20% - Accent3 12 3 2 2 3" xfId="61" xr:uid="{62C5F3BA-E07E-4759-9E6F-E01B5C247A48}"/>
    <cellStyle name="20% - Accent3 12 3 2 2 4" xfId="1873" xr:uid="{60E8D607-7663-4EBB-A48B-E3884ADBB790}"/>
    <cellStyle name="20% - Accent3 12 3 2 2 5" xfId="1876" xr:uid="{3F5339E9-91DD-43C5-9A0E-13DAF1CE0373}"/>
    <cellStyle name="20% - Accent3 12 3 2 2 6" xfId="1879" xr:uid="{A4CA88CD-3307-49BA-A7ED-DB940124A602}"/>
    <cellStyle name="20% - Accent3 12 3 2 3" xfId="1883" xr:uid="{8B637E84-3B32-4D49-98BE-41BF3F028B85}"/>
    <cellStyle name="20% - Accent3 12 3 2 4" xfId="1889" xr:uid="{70968B25-C3F1-47F3-99EC-4BBC1C1B1D40}"/>
    <cellStyle name="20% - Accent3 12 3 2 5" xfId="1895" xr:uid="{4B1271AD-6E61-404B-85B9-34ADFDEA8982}"/>
    <cellStyle name="20% - Accent3 12 3 2 6" xfId="1901" xr:uid="{0A96F13D-A27E-44A6-BD5A-102C41835833}"/>
    <cellStyle name="20% - Accent3 12 3 2 7" xfId="1907" xr:uid="{552331F0-F5FE-43BD-8AD2-E4F750946480}"/>
    <cellStyle name="20% - Accent3 12 3 3" xfId="1914" xr:uid="{16F9DFD9-CE36-4D82-8507-22D72D3B8220}"/>
    <cellStyle name="20% - Accent3 12 3 3 2" xfId="1917" xr:uid="{9B445E06-C4B4-42CB-A1A1-EE348E8F33DD}"/>
    <cellStyle name="20% - Accent3 12 3 3 2 2" xfId="6174" xr:uid="{201EAA78-96B8-4024-8535-38E6E4CC256E}"/>
    <cellStyle name="20% - Accent3 12 3 3 2 3" xfId="6188" xr:uid="{FD9983AC-8CC7-4BD3-9507-EA5615341977}"/>
    <cellStyle name="20% - Accent3 12 3 3 2 4" xfId="6213" xr:uid="{049C16E2-2F95-401D-A7AA-4DEB51859039}"/>
    <cellStyle name="20% - Accent3 12 3 3 2 5" xfId="6219" xr:uid="{2D275113-392F-4FCE-976A-1A8E5FDC2946}"/>
    <cellStyle name="20% - Accent3 12 3 3 2 6" xfId="6544" xr:uid="{955C445B-2A50-4533-A968-F9B2FBC1CEF3}"/>
    <cellStyle name="20% - Accent3 12 3 3 3" xfId="1919" xr:uid="{CF311155-E0FB-4C8A-96A6-F23AD68A8D54}"/>
    <cellStyle name="20% - Accent3 12 3 3 4" xfId="1921" xr:uid="{61E6F792-4DCB-48EC-9909-FE2BB38EC561}"/>
    <cellStyle name="20% - Accent3 12 3 3 5" xfId="1923" xr:uid="{D8006413-7A82-40BF-8413-A68D30B3A493}"/>
    <cellStyle name="20% - Accent3 12 3 3 6" xfId="1925" xr:uid="{0065ED27-73C3-400C-8086-4DC408CF5B8D}"/>
    <cellStyle name="20% - Accent3 12 3 3 7" xfId="6545" xr:uid="{1F56EBE1-740A-4650-A679-2AEFBFBE2D06}"/>
    <cellStyle name="20% - Accent3 12 3 4" xfId="1927" xr:uid="{FFA09DB0-ED42-42A5-9D1A-72A1D023DF85}"/>
    <cellStyle name="20% - Accent3 12 3 4 2" xfId="6548" xr:uid="{267B40FF-3BD4-42D7-BF34-359B31815BC9}"/>
    <cellStyle name="20% - Accent3 12 3 4 2 2" xfId="6551" xr:uid="{29BB34FB-6BEC-4B65-B29A-685375F1D35E}"/>
    <cellStyle name="20% - Accent3 12 3 4 2 3" xfId="6469" xr:uid="{9C47157E-F0A9-4DED-A4AE-5378F4B3382B}"/>
    <cellStyle name="20% - Accent3 12 3 4 2 4" xfId="6496" xr:uid="{9E338015-CA97-4BE3-9D4E-A3ECF7712E61}"/>
    <cellStyle name="20% - Accent3 12 3 4 2 5" xfId="6500" xr:uid="{39DCDE07-9E9F-44EF-9E93-33188A9E036D}"/>
    <cellStyle name="20% - Accent3 12 3 4 2 6" xfId="6504" xr:uid="{CEE10624-AEFD-4B4A-A788-51EF1F92191F}"/>
    <cellStyle name="20% - Accent3 12 3 4 3" xfId="6555" xr:uid="{FF78CF6D-8B50-4529-915F-2521793F17FC}"/>
    <cellStyle name="20% - Accent3 12 3 4 4" xfId="6557" xr:uid="{1A42D987-4A51-4357-8804-B8BC9DB4A4D0}"/>
    <cellStyle name="20% - Accent3 12 3 4 5" xfId="6559" xr:uid="{003B909A-58F4-4E9C-BEF0-4412B6BD56E8}"/>
    <cellStyle name="20% - Accent3 12 3 4 6" xfId="6561" xr:uid="{C09C1EA4-C4BF-4EE9-B61A-5A01E57975BE}"/>
    <cellStyle name="20% - Accent3 12 3 4 7" xfId="6563" xr:uid="{A820AC6F-2F59-4B43-98D8-216D414964B6}"/>
    <cellStyle name="20% - Accent3 12 3 5" xfId="1931" xr:uid="{2575B989-B558-4572-A5A5-B561D044C13B}"/>
    <cellStyle name="20% - Accent3 12 3 5 2" xfId="6566" xr:uid="{E505D130-AE0A-4A48-81DC-D5B54A0F433E}"/>
    <cellStyle name="20% - Accent3 12 3 5 3" xfId="6568" xr:uid="{231004FF-1630-404D-ADA9-E3E1A9D62381}"/>
    <cellStyle name="20% - Accent3 12 3 5 4" xfId="6570" xr:uid="{244D6906-F249-4937-B770-FC5A74A62724}"/>
    <cellStyle name="20% - Accent3 12 3 5 5" xfId="6572" xr:uid="{82D6EE05-D426-4C66-B9AF-A7D47F5F17D3}"/>
    <cellStyle name="20% - Accent3 12 3 5 6" xfId="6574" xr:uid="{7C2BCA2A-1079-4461-8009-CA68760B80DA}"/>
    <cellStyle name="20% - Accent3 12 3 6" xfId="1767" xr:uid="{F5A3245E-E15B-4467-82C7-DE82FD6E5AAE}"/>
    <cellStyle name="20% - Accent3 12 3 7" xfId="1771" xr:uid="{CC2A60AB-A27D-44D9-8049-EA620ADC5149}"/>
    <cellStyle name="20% - Accent3 12 3 8" xfId="1776" xr:uid="{FE086B0B-9A23-4B6C-9D31-9A7B5AA777CC}"/>
    <cellStyle name="20% - Accent3 12 3 9" xfId="1781" xr:uid="{9EB2F764-23A4-4817-946C-D4AE29454130}"/>
    <cellStyle name="20% - Accent3 12 4" xfId="6578" xr:uid="{37299B3A-677E-4086-B796-ED95FFE10A45}"/>
    <cellStyle name="20% - Accent3 12 4 10" xfId="3870" xr:uid="{DA5140D2-A006-4DD1-B3FC-8845E1FD20C2}"/>
    <cellStyle name="20% - Accent3 12 4 2" xfId="1991" xr:uid="{EDF401AF-31EE-4813-9059-5F6572B17F28}"/>
    <cellStyle name="20% - Accent3 12 4 2 2" xfId="1996" xr:uid="{E6888053-B031-429F-8570-0DC21292F90E}"/>
    <cellStyle name="20% - Accent3 12 4 2 2 2" xfId="1998" xr:uid="{23AAD61C-9956-470D-B61A-846B99644AC8}"/>
    <cellStyle name="20% - Accent3 12 4 2 2 3" xfId="2000" xr:uid="{A5DD18E2-22EE-410B-A4A1-1F94B25D1962}"/>
    <cellStyle name="20% - Accent3 12 4 2 2 4" xfId="2002" xr:uid="{BD83417B-7FBD-4FB2-B668-AA90AF7FB57E}"/>
    <cellStyle name="20% - Accent3 12 4 2 2 5" xfId="2005" xr:uid="{5368B19C-DCB7-41D8-8A0C-D535C856874F}"/>
    <cellStyle name="20% - Accent3 12 4 2 2 6" xfId="2008" xr:uid="{5AD78CF8-1B99-4F86-AF9F-D57E55DAB44A}"/>
    <cellStyle name="20% - Accent3 12 4 2 3" xfId="2014" xr:uid="{32B784E9-D091-42D3-A49B-07A76C478811}"/>
    <cellStyle name="20% - Accent3 12 4 2 4" xfId="2019" xr:uid="{02D11E78-F6FB-4247-8416-04B91B0D3611}"/>
    <cellStyle name="20% - Accent3 12 4 2 5" xfId="2025" xr:uid="{51532E0F-E169-454A-BEA7-E1CB71482B77}"/>
    <cellStyle name="20% - Accent3 12 4 2 6" xfId="2028" xr:uid="{4B4A353C-26ED-40FD-BB97-84E8A6454B37}"/>
    <cellStyle name="20% - Accent3 12 4 2 7" xfId="2031" xr:uid="{8EADDF0F-A835-4696-BD70-04E1E8550F88}"/>
    <cellStyle name="20% - Accent3 12 4 3" xfId="2035" xr:uid="{F1FE2CD4-64E5-452A-85A0-B824460593BB}"/>
    <cellStyle name="20% - Accent3 12 4 3 2" xfId="2039" xr:uid="{28153E3D-70D9-4651-898A-990BE70CBAA2}"/>
    <cellStyle name="20% - Accent3 12 4 3 2 2" xfId="6579" xr:uid="{EBF224FE-C554-40A8-9B03-C33AB7823BAD}"/>
    <cellStyle name="20% - Accent3 12 4 3 2 3" xfId="6580" xr:uid="{64271B22-F8B8-421C-9630-8900A52CF3B3}"/>
    <cellStyle name="20% - Accent3 12 4 3 2 4" xfId="5750" xr:uid="{5670121E-1945-4086-9073-6BD910771934}"/>
    <cellStyle name="20% - Accent3 12 4 3 2 5" xfId="5754" xr:uid="{2CD350B2-DA36-451F-A96A-0D138786192B}"/>
    <cellStyle name="20% - Accent3 12 4 3 2 6" xfId="6581" xr:uid="{F45BE69E-0DC8-4DD5-962B-02A19172408E}"/>
    <cellStyle name="20% - Accent3 12 4 3 3" xfId="2042" xr:uid="{99620306-A72A-49AD-9B5D-D357541CD235}"/>
    <cellStyle name="20% - Accent3 12 4 3 4" xfId="2046" xr:uid="{7A8512B0-433F-4717-A0A9-D35F704109FB}"/>
    <cellStyle name="20% - Accent3 12 4 3 5" xfId="2052" xr:uid="{0F49A16A-38F2-4B78-9073-2EE4CA8B5F59}"/>
    <cellStyle name="20% - Accent3 12 4 3 6" xfId="2057" xr:uid="{6E065E36-0EC0-4DF5-AA2B-B698BF8C25ED}"/>
    <cellStyle name="20% - Accent3 12 4 3 7" xfId="6582" xr:uid="{ECBBE4DB-9F5D-4070-8290-6EFB2E4165F9}"/>
    <cellStyle name="20% - Accent3 12 4 4" xfId="2062" xr:uid="{2CFAAC78-FD1A-4072-B5B3-979CA8EDB3FD}"/>
    <cellStyle name="20% - Accent3 12 4 4 2" xfId="6583" xr:uid="{06A22E59-ACF5-44D1-B165-FBE155D2E2F0}"/>
    <cellStyle name="20% - Accent3 12 4 4 2 2" xfId="6584" xr:uid="{C5C49AEE-E91B-4DE0-9AB0-E86AA5ADCC4D}"/>
    <cellStyle name="20% - Accent3 12 4 4 2 3" xfId="6587" xr:uid="{50F24842-9073-45FD-8D25-D0C31802A400}"/>
    <cellStyle name="20% - Accent3 12 4 4 2 4" xfId="5807" xr:uid="{B73D2DC6-BBA6-47E5-88DB-D5FBAA57355A}"/>
    <cellStyle name="20% - Accent3 12 4 4 2 5" xfId="5817" xr:uid="{528BF7FC-B585-4245-895C-511AD4A724BF}"/>
    <cellStyle name="20% - Accent3 12 4 4 2 6" xfId="6591" xr:uid="{441C2345-766F-4117-9EAC-A8973EF074B6}"/>
    <cellStyle name="20% - Accent3 12 4 4 3" xfId="6592" xr:uid="{A407FB57-18EE-4905-B057-5DFD974E710B}"/>
    <cellStyle name="20% - Accent3 12 4 4 4" xfId="6594" xr:uid="{BBD3137D-5D1C-4784-B3CB-58440A32903D}"/>
    <cellStyle name="20% - Accent3 12 4 4 5" xfId="6596" xr:uid="{E2F671F6-54F2-4155-8C78-87CBE23DE71A}"/>
    <cellStyle name="20% - Accent3 12 4 4 6" xfId="6598" xr:uid="{F64BD72D-71C6-4A52-88E7-FE9252BABA4D}"/>
    <cellStyle name="20% - Accent3 12 4 4 7" xfId="6600" xr:uid="{5A710845-D16A-4C83-B085-AB7FF549E0C8}"/>
    <cellStyle name="20% - Accent3 12 4 5" xfId="2067" xr:uid="{CE42ADB2-8CDC-4E63-A83C-1FC837006B28}"/>
    <cellStyle name="20% - Accent3 12 4 5 2" xfId="287" xr:uid="{BF895A82-E72B-41DE-8328-79B134BB3931}"/>
    <cellStyle name="20% - Accent3 12 4 5 3" xfId="310" xr:uid="{6A6B47E0-697B-4C94-991C-BCC6002F1754}"/>
    <cellStyle name="20% - Accent3 12 4 5 4" xfId="999" xr:uid="{58F12322-C22F-4F2E-9D4B-928A00F6D3F6}"/>
    <cellStyle name="20% - Accent3 12 4 5 5" xfId="1005" xr:uid="{C193219E-1986-45B9-91E2-A5654F107D09}"/>
    <cellStyle name="20% - Accent3 12 4 5 6" xfId="1348" xr:uid="{DAA6119B-6284-4332-B0BB-EE5EA77702BB}"/>
    <cellStyle name="20% - Accent3 12 4 6" xfId="2072" xr:uid="{7280F08E-0E85-4476-B355-4E099B36AEA1}"/>
    <cellStyle name="20% - Accent3 12 4 7" xfId="2077" xr:uid="{476C3C5B-D8AB-462E-9E92-199C9C7C8247}"/>
    <cellStyle name="20% - Accent3 12 4 8" xfId="6603" xr:uid="{DBE01E5D-3E3E-41C7-B342-75DCEE54611C}"/>
    <cellStyle name="20% - Accent3 12 4 9" xfId="6605" xr:uid="{1059EFC6-A782-449C-8BB4-722CDB97C529}"/>
    <cellStyle name="20% - Accent3 12 5" xfId="6607" xr:uid="{4246B010-A944-40D9-9BD4-6B44C47FF485}"/>
    <cellStyle name="20% - Accent3 12 5 2" xfId="2178" xr:uid="{42BAE7F2-D9FC-4564-8D6D-801ADA9E09BB}"/>
    <cellStyle name="20% - Accent3 12 5 2 2" xfId="2182" xr:uid="{39870A6F-6F5B-4C9A-9A43-47EF16770E1B}"/>
    <cellStyle name="20% - Accent3 12 5 2 3" xfId="2212" xr:uid="{F01FD046-99F4-487E-8695-0CED767DC1DA}"/>
    <cellStyle name="20% - Accent3 12 5 2 4" xfId="2216" xr:uid="{02D8644D-4861-496E-8176-969F48953589}"/>
    <cellStyle name="20% - Accent3 12 5 2 5" xfId="2220" xr:uid="{3FB29A79-11F7-418D-A14F-14974134A8B8}"/>
    <cellStyle name="20% - Accent3 12 5 2 6" xfId="2224" xr:uid="{542B28A1-E394-4E4E-9A5E-E1FB96671955}"/>
    <cellStyle name="20% - Accent3 12 5 3" xfId="2228" xr:uid="{BAD7FA18-3AD7-49DA-AA16-B3069FA09958}"/>
    <cellStyle name="20% - Accent3 12 5 4" xfId="2096" xr:uid="{50E73A5F-E787-4B75-AE56-EC7A9693A8A3}"/>
    <cellStyle name="20% - Accent3 12 5 5" xfId="2101" xr:uid="{611926AD-2EAA-4DC8-8C19-2F1BBA4D6D43}"/>
    <cellStyle name="20% - Accent3 12 5 6" xfId="2106" xr:uid="{AAEBBF1A-92A9-4F54-9253-41C57FA537E0}"/>
    <cellStyle name="20% - Accent3 12 5 7" xfId="2111" xr:uid="{7CED8529-666C-41F8-B2FF-FF665AEDD17E}"/>
    <cellStyle name="20% - Accent3 12 6" xfId="4824" xr:uid="{B8FCA50A-E4CD-4208-B1E4-564237F2BE56}"/>
    <cellStyle name="20% - Accent3 12 6 2" xfId="2268" xr:uid="{00AD9FE8-9940-498D-B92A-54FEF00A55A2}"/>
    <cellStyle name="20% - Accent3 12 6 2 2" xfId="6615" xr:uid="{4F32A106-6BA2-41A1-8799-EF4108FC129E}"/>
    <cellStyle name="20% - Accent3 12 6 2 3" xfId="6619" xr:uid="{D50D96FF-A93F-447D-B426-4D9C053F3B96}"/>
    <cellStyle name="20% - Accent3 12 6 2 4" xfId="6624" xr:uid="{96A68478-DB09-4CA1-983B-3395D89ADF22}"/>
    <cellStyle name="20% - Accent3 12 6 2 5" xfId="6629" xr:uid="{5F104D98-ADA7-4AA1-B5E9-22C227A8E07B}"/>
    <cellStyle name="20% - Accent3 12 6 2 6" xfId="6630" xr:uid="{BA0DB1AE-4A27-4263-85B1-0F8BE9015217}"/>
    <cellStyle name="20% - Accent3 12 6 3" xfId="2273" xr:uid="{F47669BF-0C55-4CD6-8343-66A17A73FD9B}"/>
    <cellStyle name="20% - Accent3 12 6 4" xfId="2278" xr:uid="{607D7988-5629-4A10-9A6E-E5C4E63C5246}"/>
    <cellStyle name="20% - Accent3 12 6 5" xfId="2283" xr:uid="{F2D515A6-9E3C-49EB-B41B-B708EA4ED5EF}"/>
    <cellStyle name="20% - Accent3 12 6 6" xfId="6632" xr:uid="{75936E02-A284-4082-BF7A-D54AAE62D49E}"/>
    <cellStyle name="20% - Accent3 12 6 7" xfId="6633" xr:uid="{CE2C978E-D24B-4B79-BE44-2B212A2BD7C5}"/>
    <cellStyle name="20% - Accent3 12 7" xfId="4832" xr:uid="{8C276F2B-360F-4AFD-A80D-55C48076AFC3}"/>
    <cellStyle name="20% - Accent3 12 7 2" xfId="2314" xr:uid="{65F5E86C-08BC-4159-B742-7A1E3AFB8345}"/>
    <cellStyle name="20% - Accent3 12 7 2 2" xfId="6634" xr:uid="{35811657-2B59-4B95-B297-71FAE4465BF0}"/>
    <cellStyle name="20% - Accent3 12 7 2 3" xfId="6635" xr:uid="{CC954D08-A9EB-4780-BFF6-EA7B3E3D6CEA}"/>
    <cellStyle name="20% - Accent3 12 7 2 4" xfId="6636" xr:uid="{9E3EFD95-9F17-4E9D-9967-D321920B958E}"/>
    <cellStyle name="20% - Accent3 12 7 2 5" xfId="6637" xr:uid="{19624418-D96D-4E13-A137-E343984F8A36}"/>
    <cellStyle name="20% - Accent3 12 7 2 6" xfId="6638" xr:uid="{888BD7B3-3D75-4271-81E3-0143E7DD112A}"/>
    <cellStyle name="20% - Accent3 12 7 3" xfId="2317" xr:uid="{26AAFEDF-537B-43D4-BAF1-569323701DD8}"/>
    <cellStyle name="20% - Accent3 12 7 4" xfId="2322" xr:uid="{60107F32-824A-4E37-A7BF-9789E7C53DCD}"/>
    <cellStyle name="20% - Accent3 12 7 5" xfId="2326" xr:uid="{659A708A-8314-412C-8F91-CA5C0D6E32DE}"/>
    <cellStyle name="20% - Accent3 12 7 6" xfId="6640" xr:uid="{8E3712E1-6448-4102-848F-A72094C50C6D}"/>
    <cellStyle name="20% - Accent3 12 7 7" xfId="6642" xr:uid="{2D00ADF7-B234-4EBF-ABB7-65022605769D}"/>
    <cellStyle name="20% - Accent3 12 8" xfId="4841" xr:uid="{2030AFE8-4CF0-4918-BC34-8DFB325386A1}"/>
    <cellStyle name="20% - Accent3 12 8 2" xfId="2353" xr:uid="{1C836677-9999-45D4-80E4-5698FB6A5C4C}"/>
    <cellStyle name="20% - Accent3 12 8 3" xfId="126" xr:uid="{AAD028F8-6A7D-44C8-B33D-A9BB976D54D9}"/>
    <cellStyle name="20% - Accent3 12 8 4" xfId="199" xr:uid="{7C14C0AC-85BD-45AC-9D4C-54DC15CE59F3}"/>
    <cellStyle name="20% - Accent3 12 8 5" xfId="239" xr:uid="{B7DF2BAF-0360-4E6E-B721-63A3DC1ED361}"/>
    <cellStyle name="20% - Accent3 12 8 6" xfId="259" xr:uid="{CADC8687-8269-40AD-83A6-759176C66D4A}"/>
    <cellStyle name="20% - Accent3 12 9" xfId="4844" xr:uid="{10B1D8A8-F18A-4026-A44B-D89435B82F20}"/>
    <cellStyle name="20% - Accent3 13" xfId="6644" xr:uid="{4EECE9DD-33CA-4883-AE3B-E5D128D1E898}"/>
    <cellStyle name="20% - Accent3 13 10" xfId="6649" xr:uid="{073656C3-47A5-4004-A00B-83FF7BE09F44}"/>
    <cellStyle name="20% - Accent3 13 11" xfId="4914" xr:uid="{573B55CC-5362-4856-B5DD-4A50B9B62F5E}"/>
    <cellStyle name="20% - Accent3 13 12" xfId="4927" xr:uid="{BBA50AB9-FB50-4913-86FA-A9F734A4679F}"/>
    <cellStyle name="20% - Accent3 13 13" xfId="4930" xr:uid="{54D95A0D-70DC-4C06-B18D-B571860A2097}"/>
    <cellStyle name="20% - Accent3 13 14" xfId="4933" xr:uid="{EDE2D25C-4817-454E-891C-F08E67F5701E}"/>
    <cellStyle name="20% - Accent3 13 2" xfId="6652" xr:uid="{5CD8BD9F-A167-4A42-ADB8-DB499D4BD128}"/>
    <cellStyle name="20% - Accent3 13 2 10" xfId="6656" xr:uid="{8828F5C1-632E-4497-B94D-DB841688F343}"/>
    <cellStyle name="20% - Accent3 13 2 2" xfId="6659" xr:uid="{5AAB834E-DB1A-4135-92C7-C73C922BEDC4}"/>
    <cellStyle name="20% - Accent3 13 2 2 2" xfId="4740" xr:uid="{48D4C869-64CC-4645-808F-0E34AEA2771F}"/>
    <cellStyle name="20% - Accent3 13 2 2 2 2" xfId="4660" xr:uid="{6795534D-86FD-4B63-9336-580630F4E65E}"/>
    <cellStyle name="20% - Accent3 13 2 2 2 3" xfId="6660" xr:uid="{F6BB73BF-661C-46B0-9083-4829F95DFA04}"/>
    <cellStyle name="20% - Accent3 13 2 2 2 4" xfId="6661" xr:uid="{48B7B9B7-66AE-4348-8033-9D58BF4748D7}"/>
    <cellStyle name="20% - Accent3 13 2 2 2 5" xfId="6662" xr:uid="{D750031D-B87B-4F10-8C18-E8664ACB53CE}"/>
    <cellStyle name="20% - Accent3 13 2 2 2 6" xfId="6663" xr:uid="{C44D8510-E40F-48B8-8967-E95F62A09047}"/>
    <cellStyle name="20% - Accent3 13 2 2 3" xfId="4746" xr:uid="{32B63631-A66D-4EA2-AA20-1BF62F0D6F8C}"/>
    <cellStyle name="20% - Accent3 13 2 2 4" xfId="4752" xr:uid="{F0697C5C-6654-4A22-8514-DEA6B772B7B3}"/>
    <cellStyle name="20% - Accent3 13 2 2 5" xfId="4758" xr:uid="{03CB1BB3-E6D9-4E31-B3BC-0CE97D112598}"/>
    <cellStyle name="20% - Accent3 13 2 2 6" xfId="6664" xr:uid="{C31E48EC-BAA4-4272-A649-47A8446E3C41}"/>
    <cellStyle name="20% - Accent3 13 2 2 7" xfId="3896" xr:uid="{72EB7851-EFE7-4094-B987-5140DBE6F87C}"/>
    <cellStyle name="20% - Accent3 13 2 3" xfId="6667" xr:uid="{7872453F-AFB3-4565-95A8-64E3D3B32FE6}"/>
    <cellStyle name="20% - Accent3 13 2 3 2" xfId="6668" xr:uid="{3F278BD8-41D9-40F0-976C-94729893238A}"/>
    <cellStyle name="20% - Accent3 13 2 3 2 2" xfId="4795" xr:uid="{C6B0CF4B-69A4-42E8-88CD-642F521945A7}"/>
    <cellStyle name="20% - Accent3 13 2 3 2 3" xfId="6669" xr:uid="{FEFDB8D9-A640-4CC7-A7A5-45678EB9806F}"/>
    <cellStyle name="20% - Accent3 13 2 3 2 4" xfId="6670" xr:uid="{BF9FD5AE-C371-423D-ADDA-B42AD17F7AEA}"/>
    <cellStyle name="20% - Accent3 13 2 3 2 5" xfId="6671" xr:uid="{95BB3A7C-28B4-486C-AB32-024F9C88A05D}"/>
    <cellStyle name="20% - Accent3 13 2 3 2 6" xfId="6672" xr:uid="{63A8B79B-481C-4ED4-8700-C8D2739D1F5E}"/>
    <cellStyle name="20% - Accent3 13 2 3 3" xfId="6673" xr:uid="{EFC00B44-BB58-4977-9E76-C94D7E24930B}"/>
    <cellStyle name="20% - Accent3 13 2 3 4" xfId="6674" xr:uid="{F3A9330C-8E49-4E4D-963F-7E1ADCAB3422}"/>
    <cellStyle name="20% - Accent3 13 2 3 5" xfId="6675" xr:uid="{A8959683-F840-4BE8-8833-0506C469E2A8}"/>
    <cellStyle name="20% - Accent3 13 2 3 6" xfId="6676" xr:uid="{C350C2D4-5209-4248-AAA2-017A6B821706}"/>
    <cellStyle name="20% - Accent3 13 2 3 7" xfId="6677" xr:uid="{3A580730-A8E5-47CC-AB0D-90573ED53F39}"/>
    <cellStyle name="20% - Accent3 13 2 4" xfId="6679" xr:uid="{4EBBAD1C-5A6C-4C5A-9B27-20830AB89F6D}"/>
    <cellStyle name="20% - Accent3 13 2 4 2" xfId="6680" xr:uid="{B70DF59C-6C3B-459B-926D-428FF9A216AA}"/>
    <cellStyle name="20% - Accent3 13 2 4 2 2" xfId="6681" xr:uid="{6CD4443C-0267-42CB-A9F7-76AF3FDC67E0}"/>
    <cellStyle name="20% - Accent3 13 2 4 2 3" xfId="6682" xr:uid="{5A040E8F-02D0-40B6-AEB9-7C6EA88513F2}"/>
    <cellStyle name="20% - Accent3 13 2 4 2 4" xfId="6683" xr:uid="{69E716AD-61FF-41E0-BDE5-70D0CFEC58F4}"/>
    <cellStyle name="20% - Accent3 13 2 4 2 5" xfId="6684" xr:uid="{7E6FDFFB-2570-4FD1-8980-F9C77D80405E}"/>
    <cellStyle name="20% - Accent3 13 2 4 2 6" xfId="6686" xr:uid="{6CC7696D-EBEC-416E-8F6B-3F41D5A511B6}"/>
    <cellStyle name="20% - Accent3 13 2 4 3" xfId="6687" xr:uid="{A627CB2C-F87A-4984-86C3-DE9DAD0BB2EB}"/>
    <cellStyle name="20% - Accent3 13 2 4 4" xfId="6688" xr:uid="{774A1B5D-DDC6-4527-A648-0AD2CF6E8E58}"/>
    <cellStyle name="20% - Accent3 13 2 4 5" xfId="6689" xr:uid="{1B3A3C83-BB44-401A-BADD-854A82E7F8CA}"/>
    <cellStyle name="20% - Accent3 13 2 4 6" xfId="6690" xr:uid="{FC04A502-B63A-4649-A3E8-BE3CDD76D426}"/>
    <cellStyle name="20% - Accent3 13 2 4 7" xfId="3040" xr:uid="{403955D0-A3AA-44BA-B67A-6C9C8265F230}"/>
    <cellStyle name="20% - Accent3 13 2 5" xfId="6693" xr:uid="{05300E23-06CB-4F0A-B13E-2A5FABD6B70F}"/>
    <cellStyle name="20% - Accent3 13 2 5 2" xfId="6695" xr:uid="{CB18972D-76D6-479F-9B59-879294A48D78}"/>
    <cellStyle name="20% - Accent3 13 2 5 3" xfId="6696" xr:uid="{7B2F390C-5674-47F4-AFFD-96C379BE83AD}"/>
    <cellStyle name="20% - Accent3 13 2 5 4" xfId="6697" xr:uid="{63E89CD0-8252-4E2B-87AD-C5181827F106}"/>
    <cellStyle name="20% - Accent3 13 2 5 5" xfId="6698" xr:uid="{1BFE6FD3-DEA5-45B3-A25B-A357CF19C859}"/>
    <cellStyle name="20% - Accent3 13 2 5 6" xfId="6699" xr:uid="{6094A3AD-D30F-4E35-8147-5EC851914B3C}"/>
    <cellStyle name="20% - Accent3 13 2 6" xfId="6700" xr:uid="{8BED3AC4-2B16-4486-B07B-2310A44F4487}"/>
    <cellStyle name="20% - Accent3 13 2 7" xfId="6701" xr:uid="{41576CCA-CE76-4352-B67D-BD73D73E8C38}"/>
    <cellStyle name="20% - Accent3 13 2 8" xfId="6705" xr:uid="{7DB27C2A-F1BF-4635-A0A0-675BD9AF343E}"/>
    <cellStyle name="20% - Accent3 13 2 9" xfId="6709" xr:uid="{3E2A05E7-5A8D-47A4-8F6E-E895C6490DA4}"/>
    <cellStyle name="20% - Accent3 13 3" xfId="6712" xr:uid="{964BB3D9-65D5-4B89-B0BC-53373E3DE4B8}"/>
    <cellStyle name="20% - Accent3 13 3 10" xfId="6713" xr:uid="{43618DE3-E083-4476-9C58-8AF7D34FA1CB}"/>
    <cellStyle name="20% - Accent3 13 3 2" xfId="2473" xr:uid="{CF461864-5545-405C-AB22-9C174DA903CC}"/>
    <cellStyle name="20% - Accent3 13 3 2 2" xfId="2484" xr:uid="{43CF880D-979A-46F6-959D-5A770BE0D1BB}"/>
    <cellStyle name="20% - Accent3 13 3 2 2 2" xfId="5179" xr:uid="{26090428-BC43-4F1A-83BC-F410336883EB}"/>
    <cellStyle name="20% - Accent3 13 3 2 2 3" xfId="6715" xr:uid="{311B3748-018E-4125-A903-3C5D35E525D4}"/>
    <cellStyle name="20% - Accent3 13 3 2 2 4" xfId="6718" xr:uid="{C848D281-D661-4D01-81CF-D8BCC28AA6CA}"/>
    <cellStyle name="20% - Accent3 13 3 2 2 5" xfId="6720" xr:uid="{AB6F6312-9EF7-43AD-AFC6-B3D42E4A2D83}"/>
    <cellStyle name="20% - Accent3 13 3 2 2 6" xfId="6725" xr:uid="{6D1E0355-94F8-417D-BFE3-CBE410DF83F6}"/>
    <cellStyle name="20% - Accent3 13 3 2 3" xfId="2491" xr:uid="{1D537CC6-E9ED-4C02-BDED-D6F0C6EF30A6}"/>
    <cellStyle name="20% - Accent3 13 3 2 4" xfId="2505" xr:uid="{C5FE6E4A-7297-4D5D-911B-687F336276A5}"/>
    <cellStyle name="20% - Accent3 13 3 2 5" xfId="2519" xr:uid="{88F83375-2D33-4FB2-8ABB-AAC0E585DE58}"/>
    <cellStyle name="20% - Accent3 13 3 2 6" xfId="2534" xr:uid="{58051605-8D75-4F5E-8356-F04F352B0760}"/>
    <cellStyle name="20% - Accent3 13 3 2 7" xfId="5476" xr:uid="{EE349EAE-4ED6-457A-9754-07832C9C2AD2}"/>
    <cellStyle name="20% - Accent3 13 3 3" xfId="2544" xr:uid="{2D1A6A74-2A99-4708-9027-595AFA979360}"/>
    <cellStyle name="20% - Accent3 13 3 3 2" xfId="6726" xr:uid="{A932E514-5779-466B-87BC-AE74FA0EB542}"/>
    <cellStyle name="20% - Accent3 13 3 3 2 2" xfId="5327" xr:uid="{53267A83-6993-433E-B52D-A3BF6E8ADF58}"/>
    <cellStyle name="20% - Accent3 13 3 3 2 3" xfId="6728" xr:uid="{29FA5C16-020E-4E45-B818-9F793294BDC8}"/>
    <cellStyle name="20% - Accent3 13 3 3 2 4" xfId="6731" xr:uid="{3453FECD-1824-4553-AE20-0F5731202C4D}"/>
    <cellStyle name="20% - Accent3 13 3 3 2 5" xfId="6735" xr:uid="{5AA93A79-9DD2-4389-8BAC-09A8ABC8232E}"/>
    <cellStyle name="20% - Accent3 13 3 3 2 6" xfId="6737" xr:uid="{A1FABD57-7FA5-4B08-BA37-2B1A82A94552}"/>
    <cellStyle name="20% - Accent3 13 3 3 3" xfId="6739" xr:uid="{CCD2CB8E-1C69-459B-B158-5FF658C74331}"/>
    <cellStyle name="20% - Accent3 13 3 3 4" xfId="6741" xr:uid="{4FBB4FB2-18FD-4D18-85F6-B03C0AC08A14}"/>
    <cellStyle name="20% - Accent3 13 3 3 5" xfId="6745" xr:uid="{F60FFB8E-736D-490F-BCB6-925E310EE48F}"/>
    <cellStyle name="20% - Accent3 13 3 3 6" xfId="6750" xr:uid="{6A175688-1BC2-42B2-A4FD-99D3247611BD}"/>
    <cellStyle name="20% - Accent3 13 3 3 7" xfId="6753" xr:uid="{A5E70DE9-C8F8-46AE-86C0-BF94675EAE27}"/>
    <cellStyle name="20% - Accent3 13 3 4" xfId="2549" xr:uid="{77E84F31-3581-48EA-9940-A373430C5AE2}"/>
    <cellStyle name="20% - Accent3 13 3 4 2" xfId="6755" xr:uid="{520D5722-7D70-4848-8896-A4B1328BB59C}"/>
    <cellStyle name="20% - Accent3 13 3 4 2 2" xfId="3148" xr:uid="{9B6EF45A-AA10-49A5-B1B3-9F9D066994BC}"/>
    <cellStyle name="20% - Accent3 13 3 4 2 3" xfId="6756" xr:uid="{B488F604-6CE9-406D-8C97-55B2F57AB0F5}"/>
    <cellStyle name="20% - Accent3 13 3 4 2 4" xfId="6758" xr:uid="{24639EF6-AD82-4289-AAAD-A9BA719607CA}"/>
    <cellStyle name="20% - Accent3 13 3 4 2 5" xfId="6760" xr:uid="{04EBEA80-6C8F-40A5-BA0D-A756D92E58E5}"/>
    <cellStyle name="20% - Accent3 13 3 4 2 6" xfId="6762" xr:uid="{37E49C14-51B2-4CC6-BBD8-EA4E422F1E46}"/>
    <cellStyle name="20% - Accent3 13 3 4 3" xfId="6766" xr:uid="{FD4E81C4-BA3B-4F67-A993-CEE964DC8827}"/>
    <cellStyle name="20% - Accent3 13 3 4 4" xfId="6771" xr:uid="{22AF82B5-86CD-4952-AFC4-CAD94F1DA6A7}"/>
    <cellStyle name="20% - Accent3 13 3 4 5" xfId="6775" xr:uid="{3D7C01AF-E63F-4EE6-ABEE-E69D13D937F0}"/>
    <cellStyle name="20% - Accent3 13 3 4 6" xfId="6781" xr:uid="{ACF8A6BA-E1C7-44C8-98FD-998D66BDE4A8}"/>
    <cellStyle name="20% - Accent3 13 3 4 7" xfId="3077" xr:uid="{0706EA0C-EBBD-469B-BA67-F5172B138145}"/>
    <cellStyle name="20% - Accent3 13 3 5" xfId="2553" xr:uid="{D985AF48-DC19-46BE-9FE0-E54627DC9B48}"/>
    <cellStyle name="20% - Accent3 13 3 5 2" xfId="6783" xr:uid="{744833D6-B52E-487B-A832-1DD301A995BE}"/>
    <cellStyle name="20% - Accent3 13 3 5 3" xfId="6786" xr:uid="{DBAC1364-9BB3-42B8-BA8E-A9BE2627BA66}"/>
    <cellStyle name="20% - Accent3 13 3 5 4" xfId="6788" xr:uid="{62394D1A-85FD-43DF-83A8-BEAA408E59B7}"/>
    <cellStyle name="20% - Accent3 13 3 5 5" xfId="6790" xr:uid="{089EAF8B-F419-4EA0-B136-3DF0C59A49E3}"/>
    <cellStyle name="20% - Accent3 13 3 5 6" xfId="6792" xr:uid="{E4C46DD3-5C38-455C-8C8C-DAC37A6B1509}"/>
    <cellStyle name="20% - Accent3 13 3 6" xfId="2556" xr:uid="{B4ABB0BF-44FF-4AF9-93E4-64311B5D2B51}"/>
    <cellStyle name="20% - Accent3 13 3 7" xfId="2558" xr:uid="{A1479A67-9FC1-4731-8A9A-45EF2F521C62}"/>
    <cellStyle name="20% - Accent3 13 3 8" xfId="6794" xr:uid="{1322AA96-9C06-44D3-BF54-57B4B2F55B29}"/>
    <cellStyle name="20% - Accent3 13 3 9" xfId="6796" xr:uid="{A3A00594-DC36-4581-A9CD-15235D9EABB4}"/>
    <cellStyle name="20% - Accent3 13 4" xfId="6799" xr:uid="{6D6B29DF-5995-4847-9328-5CD6C099AD81}"/>
    <cellStyle name="20% - Accent3 13 4 10" xfId="6800" xr:uid="{9EDB57F1-94BA-4326-AE52-B2D95EF520FA}"/>
    <cellStyle name="20% - Accent3 13 4 2" xfId="6801" xr:uid="{B8A9B768-BF3A-4D03-BF9D-E4CD56964224}"/>
    <cellStyle name="20% - Accent3 13 4 2 2" xfId="6803" xr:uid="{EF34688A-EEAF-4938-A2B1-87D8BDF46C2F}"/>
    <cellStyle name="20% - Accent3 13 4 2 2 2" xfId="6805" xr:uid="{01736C5F-BF4A-4806-9F32-DAFBAFF436FE}"/>
    <cellStyle name="20% - Accent3 13 4 2 2 3" xfId="4453" xr:uid="{3103A553-3A2D-403B-BE2C-6090A6D26BA1}"/>
    <cellStyle name="20% - Accent3 13 4 2 2 4" xfId="4455" xr:uid="{B1A4B955-705A-420D-9BD2-CC0D4CC644FB}"/>
    <cellStyle name="20% - Accent3 13 4 2 2 5" xfId="1754" xr:uid="{42F62534-123C-4DB7-9490-98845B558905}"/>
    <cellStyle name="20% - Accent3 13 4 2 2 6" xfId="1760" xr:uid="{F2233F93-8504-4ED2-9AAF-98549C071B7D}"/>
    <cellStyle name="20% - Accent3 13 4 2 3" xfId="6807" xr:uid="{44B9B821-30CD-4096-BF6D-BEF1BD31E6AF}"/>
    <cellStyle name="20% - Accent3 13 4 2 4" xfId="6810" xr:uid="{DD2D3673-C820-4DEC-B2B2-1836B66AB297}"/>
    <cellStyle name="20% - Accent3 13 4 2 5" xfId="6813" xr:uid="{A2DAE537-A416-4072-BFAE-CD9211DB5CCB}"/>
    <cellStyle name="20% - Accent3 13 4 2 6" xfId="6814" xr:uid="{CB3D970F-F456-4E07-AAE5-54DC3C2846F8}"/>
    <cellStyle name="20% - Accent3 13 4 2 7" xfId="6815" xr:uid="{451467CB-7B1D-4238-B4E7-6782D596C622}"/>
    <cellStyle name="20% - Accent3 13 4 3" xfId="6816" xr:uid="{4DD73B2C-E755-48F9-8EC4-33F85D29D5FA}"/>
    <cellStyle name="20% - Accent3 13 4 3 2" xfId="6817" xr:uid="{1C11E3E7-6E3C-4167-A66A-A21E10F535F6}"/>
    <cellStyle name="20% - Accent3 13 4 3 2 2" xfId="150" xr:uid="{3AA9F118-CD37-4ED6-BFF5-1C1E41BF870D}"/>
    <cellStyle name="20% - Accent3 13 4 3 2 3" xfId="6818" xr:uid="{3928D591-A68B-4475-AFA7-F1B217EFAFF9}"/>
    <cellStyle name="20% - Accent3 13 4 3 2 4" xfId="6821" xr:uid="{9122F571-1423-4151-9DB8-5A5194D8FBF0}"/>
    <cellStyle name="20% - Accent3 13 4 3 2 5" xfId="2290" xr:uid="{DC930C86-7737-4FC4-A28D-81703DC1E9DA}"/>
    <cellStyle name="20% - Accent3 13 4 3 2 6" xfId="2311" xr:uid="{035F1B0A-69EC-4BA6-A4CE-72309139090B}"/>
    <cellStyle name="20% - Accent3 13 4 3 3" xfId="6822" xr:uid="{4D4574DE-4BC8-4985-A642-F1C3BBDEC70E}"/>
    <cellStyle name="20% - Accent3 13 4 3 4" xfId="6823" xr:uid="{63D9A177-8626-49E3-B950-1AD4B0EB284A}"/>
    <cellStyle name="20% - Accent3 13 4 3 5" xfId="6824" xr:uid="{A3AB0AEB-77D8-49C4-B5CB-640E95AEA93A}"/>
    <cellStyle name="20% - Accent3 13 4 3 6" xfId="6825" xr:uid="{DA1C35AC-EDAE-4B1A-8129-39E3C130CADD}"/>
    <cellStyle name="20% - Accent3 13 4 3 7" xfId="6826" xr:uid="{D5579167-64EC-4C91-95BE-DF1282723744}"/>
    <cellStyle name="20% - Accent3 13 4 4" xfId="6827" xr:uid="{3B83AD24-3F89-48B5-AB3C-5E212A8A4A82}"/>
    <cellStyle name="20% - Accent3 13 4 4 2" xfId="4876" xr:uid="{744DAA32-B18D-4810-9CF6-613877439097}"/>
    <cellStyle name="20% - Accent3 13 4 4 2 2" xfId="6828" xr:uid="{D01252D8-92BE-470C-A803-A048C49BDCF1}"/>
    <cellStyle name="20% - Accent3 13 4 4 2 3" xfId="6829" xr:uid="{AD0D6BB0-A537-4386-9A8E-573A25CD8A39}"/>
    <cellStyle name="20% - Accent3 13 4 4 2 4" xfId="6833" xr:uid="{AB7D9FFF-DA65-41E5-A4B9-7A7EB33AD7ED}"/>
    <cellStyle name="20% - Accent3 13 4 4 2 5" xfId="2646" xr:uid="{0800CF23-DA73-4675-8D97-F9970F6E5F8F}"/>
    <cellStyle name="20% - Accent3 13 4 4 2 6" xfId="2658" xr:uid="{62BE6A0A-2479-4314-922C-8FC8F897B2B7}"/>
    <cellStyle name="20% - Accent3 13 4 4 3" xfId="6834" xr:uid="{44D9A427-D239-4103-8321-6BEB2E13EE61}"/>
    <cellStyle name="20% - Accent3 13 4 4 4" xfId="6836" xr:uid="{219F71B0-969C-4406-8CD5-CC05C6E6C797}"/>
    <cellStyle name="20% - Accent3 13 4 4 5" xfId="6838" xr:uid="{0E7C08ED-BA3C-4A39-A2F5-49581A54E264}"/>
    <cellStyle name="20% - Accent3 13 4 4 6" xfId="6840" xr:uid="{B32E6C21-C0DF-4AA7-B9F7-92AEB801EEE9}"/>
    <cellStyle name="20% - Accent3 13 4 4 7" xfId="3083" xr:uid="{84A50864-91F7-4CDA-8372-6E7BED532961}"/>
    <cellStyle name="20% - Accent3 13 4 5" xfId="6842" xr:uid="{66546C57-EDD0-4DAC-A327-F5579B23FF91}"/>
    <cellStyle name="20% - Accent3 13 4 5 2" xfId="4476" xr:uid="{50CDE133-F2F2-4586-8C11-05C50343C440}"/>
    <cellStyle name="20% - Accent3 13 4 5 3" xfId="4480" xr:uid="{7511BE61-86AB-4484-A5EB-2FFE8A680C9C}"/>
    <cellStyle name="20% - Accent3 13 4 5 4" xfId="4482" xr:uid="{6A770B9B-ADC5-4192-8066-96658234847B}"/>
    <cellStyle name="20% - Accent3 13 4 5 5" xfId="4485" xr:uid="{233388D1-D71A-47BA-BA03-9AFEE09B678F}"/>
    <cellStyle name="20% - Accent3 13 4 5 6" xfId="4489" xr:uid="{E2D2256D-35FC-4AB9-86D3-2CB879CF2573}"/>
    <cellStyle name="20% - Accent3 13 4 6" xfId="6843" xr:uid="{D3990D30-CECA-453F-AEE9-2F7BA95BBC6A}"/>
    <cellStyle name="20% - Accent3 13 4 7" xfId="6844" xr:uid="{37651D85-26FF-4D23-8F55-8CDDB61D2184}"/>
    <cellStyle name="20% - Accent3 13 4 8" xfId="6845" xr:uid="{66C9A684-459F-44E4-860C-7987D6B4EC4A}"/>
    <cellStyle name="20% - Accent3 13 4 9" xfId="6846" xr:uid="{5E8D2337-F54D-4382-9727-EF2AE6E8B0E7}"/>
    <cellStyle name="20% - Accent3 13 5" xfId="6847" xr:uid="{F92DD83A-A116-4774-BCC1-4004EF1F440C}"/>
    <cellStyle name="20% - Accent3 13 5 2" xfId="6853" xr:uid="{FDCA9E93-FEF0-4F0E-BD41-2CF99969DDF0}"/>
    <cellStyle name="20% - Accent3 13 5 2 2" xfId="6857" xr:uid="{6B93973D-2D9D-431F-9392-CF7B8D5DF213}"/>
    <cellStyle name="20% - Accent3 13 5 2 3" xfId="6861" xr:uid="{EA0E6918-5FF6-4745-B9A4-66C864E2005E}"/>
    <cellStyle name="20% - Accent3 13 5 2 4" xfId="6867" xr:uid="{B20D5D9D-55BE-438C-95C0-6E73E159050D}"/>
    <cellStyle name="20% - Accent3 13 5 2 5" xfId="6873" xr:uid="{EC337F85-27DF-4E5F-9237-1B5FA424EF9E}"/>
    <cellStyle name="20% - Accent3 13 5 2 6" xfId="6876" xr:uid="{68EE4E73-C92F-43CA-8909-3DF6975AF513}"/>
    <cellStyle name="20% - Accent3 13 5 3" xfId="6878" xr:uid="{74E00D91-D846-4B88-BF23-C48ABE13BB47}"/>
    <cellStyle name="20% - Accent3 13 5 4" xfId="2141" xr:uid="{4522D0D7-F137-4837-98C8-0231F593F978}"/>
    <cellStyle name="20% - Accent3 13 5 5" xfId="2145" xr:uid="{E7BC0250-BA37-43E3-A804-30E3E272EAF9}"/>
    <cellStyle name="20% - Accent3 13 5 6" xfId="2149" xr:uid="{C05B232C-B41B-47B6-9AEE-8CA5BBCAC467}"/>
    <cellStyle name="20% - Accent3 13 5 7" xfId="2154" xr:uid="{438470F3-A209-407F-8A5F-C5E18458D580}"/>
    <cellStyle name="20% - Accent3 13 6" xfId="3900" xr:uid="{61FFDBF2-B44A-4DDE-8680-C2D20ABEE719}"/>
    <cellStyle name="20% - Accent3 13 6 2" xfId="6884" xr:uid="{645CEE41-7EE3-4E19-8D92-B7902600A009}"/>
    <cellStyle name="20% - Accent3 13 6 2 2" xfId="6885" xr:uid="{E6EAE835-E724-4E73-B57D-5864CAEC9E0B}"/>
    <cellStyle name="20% - Accent3 13 6 2 3" xfId="6886" xr:uid="{95012355-02B7-4373-BD73-9E5DF4EFC151}"/>
    <cellStyle name="20% - Accent3 13 6 2 4" xfId="6888" xr:uid="{0BF2EAD7-54AD-4AD3-A066-B2D25D88A843}"/>
    <cellStyle name="20% - Accent3 13 6 2 5" xfId="6890" xr:uid="{B6A30F05-BA83-4160-99F8-0532C43C0C37}"/>
    <cellStyle name="20% - Accent3 13 6 2 6" xfId="6892" xr:uid="{854E2CC2-32CC-419E-BFD7-9FAC3551F656}"/>
    <cellStyle name="20% - Accent3 13 6 3" xfId="6897" xr:uid="{BD9BBACF-96FD-405E-AC5D-A3A92886D956}"/>
    <cellStyle name="20% - Accent3 13 6 4" xfId="6899" xr:uid="{0CBB1BC8-9A5B-4211-B8CF-265B0C7362D4}"/>
    <cellStyle name="20% - Accent3 13 6 5" xfId="6900" xr:uid="{C244C0A4-CC5D-4FA1-9254-5226D595A3B0}"/>
    <cellStyle name="20% - Accent3 13 6 6" xfId="6901" xr:uid="{F5EE2070-42CF-4174-8370-23026D1CF8FE}"/>
    <cellStyle name="20% - Accent3 13 6 7" xfId="6902" xr:uid="{EC2EC6BB-C59A-4BEB-9609-0A9B4CEBE077}"/>
    <cellStyle name="20% - Accent3 13 7" xfId="3904" xr:uid="{388AB874-ADCC-4F2D-A688-3DFE95F2FFEB}"/>
    <cellStyle name="20% - Accent3 13 7 2" xfId="2660" xr:uid="{E27206B0-9E86-4727-8378-75D577A0C603}"/>
    <cellStyle name="20% - Accent3 13 7 2 2" xfId="6903" xr:uid="{4586035F-10BB-4BD5-B358-D8F166A65530}"/>
    <cellStyle name="20% - Accent3 13 7 2 3" xfId="6904" xr:uid="{7C1FF9A3-466C-456F-B7A5-84C93FF7A750}"/>
    <cellStyle name="20% - Accent3 13 7 2 4" xfId="6905" xr:uid="{1CE6BCF9-2C8C-47C7-94EB-BA36AC8959DE}"/>
    <cellStyle name="20% - Accent3 13 7 2 5" xfId="6906" xr:uid="{D9927231-4DE3-405E-A171-67A6C5163189}"/>
    <cellStyle name="20% - Accent3 13 7 2 6" xfId="6907" xr:uid="{136D0908-19F7-4091-9D03-08E52EDBE98D}"/>
    <cellStyle name="20% - Accent3 13 7 3" xfId="2662" xr:uid="{1E2D393E-0F32-4AA8-8E35-741179713CA4}"/>
    <cellStyle name="20% - Accent3 13 7 4" xfId="2665" xr:uid="{DC868ABD-5052-4909-AA8A-EB6249AB5452}"/>
    <cellStyle name="20% - Accent3 13 7 5" xfId="2668" xr:uid="{1A215A29-5BB4-4D3A-B03E-B949E9C6F81B}"/>
    <cellStyle name="20% - Accent3 13 7 6" xfId="6908" xr:uid="{4FB884CD-0775-4566-B8B6-BC16F3AC51F4}"/>
    <cellStyle name="20% - Accent3 13 7 7" xfId="6909" xr:uid="{C67C5C3B-8E45-4A07-8644-1CFB20BA5849}"/>
    <cellStyle name="20% - Accent3 13 8" xfId="6913" xr:uid="{4D27744B-2475-4A4B-B4B6-6AD8FECE2C0E}"/>
    <cellStyle name="20% - Accent3 13 8 2" xfId="2689" xr:uid="{81FBCAF1-7706-413D-B1AE-FDDF42E5C6D4}"/>
    <cellStyle name="20% - Accent3 13 8 3" xfId="2695" xr:uid="{98F43FAD-5CE1-4D3C-8146-5C337E021D7B}"/>
    <cellStyle name="20% - Accent3 13 8 4" xfId="2703" xr:uid="{D95AA0A2-BC80-4378-A45E-5ECD4137CCEF}"/>
    <cellStyle name="20% - Accent3 13 8 5" xfId="6917" xr:uid="{A45EA80D-DF07-43AD-B4E9-EBDC7D66CF89}"/>
    <cellStyle name="20% - Accent3 13 8 6" xfId="6919" xr:uid="{5CCFD584-A268-4393-955A-541C04F7D621}"/>
    <cellStyle name="20% - Accent3 13 9" xfId="6920" xr:uid="{54B78246-5227-40D7-AC9D-2DD698CC561F}"/>
    <cellStyle name="20% - Accent3 14" xfId="6922" xr:uid="{27DD8666-B24B-4FA1-86D6-ECDA97576CC6}"/>
    <cellStyle name="20% - Accent3 14 10" xfId="6926" xr:uid="{41310261-2DAE-4128-8EC0-8A57EB28431D}"/>
    <cellStyle name="20% - Accent3 14 11" xfId="4582" xr:uid="{77BB4B6E-15A2-41FF-8867-4E18A7A6D9D2}"/>
    <cellStyle name="20% - Accent3 14 12" xfId="3538" xr:uid="{0F6C1D5E-17B9-43DF-BD2B-E0CA481F6B11}"/>
    <cellStyle name="20% - Accent3 14 2" xfId="375" xr:uid="{1577966A-A1DC-4B56-A09F-CE26458AF0D0}"/>
    <cellStyle name="20% - Accent3 14 2 2" xfId="325" xr:uid="{823723AF-2147-40C1-9F2F-F62D996F12C8}"/>
    <cellStyle name="20% - Accent3 14 2 3" xfId="348" xr:uid="{CBA247E4-AD4B-4545-AF92-644E98AD0064}"/>
    <cellStyle name="20% - Accent3 14 2 3 2" xfId="6927" xr:uid="{1DA6B0AC-735E-49B6-8933-D1701FB9F981}"/>
    <cellStyle name="20% - Accent3 14 2 3 2 2" xfId="6928" xr:uid="{FCDD23BF-D146-4140-B44D-9A8313F7B658}"/>
    <cellStyle name="20% - Accent3 14 2 3 2 3" xfId="6929" xr:uid="{8E8A4875-2E80-42A1-BD32-948BDAF911F1}"/>
    <cellStyle name="20% - Accent3 14 2 3 2 4" xfId="5934" xr:uid="{36D9DF6B-BB53-4F4D-A781-BB7C29FA3990}"/>
    <cellStyle name="20% - Accent3 14 2 3 2 5" xfId="5941" xr:uid="{3D430B43-C9D5-4E9F-B9E6-A6A793808E92}"/>
    <cellStyle name="20% - Accent3 14 2 3 2 6" xfId="5949" xr:uid="{D88A8AC9-681C-4806-8087-221E13D658D0}"/>
    <cellStyle name="20% - Accent3 14 2 3 3" xfId="6930" xr:uid="{B2265069-4319-4168-B68C-596C6006497B}"/>
    <cellStyle name="20% - Accent3 14 2 3 4" xfId="6931" xr:uid="{2FE0C3A6-B688-424E-8823-3BA9E4390894}"/>
    <cellStyle name="20% - Accent3 14 2 3 5" xfId="6932" xr:uid="{466AEC6F-703A-4D57-942F-E57AA3663F2C}"/>
    <cellStyle name="20% - Accent3 14 2 3 6" xfId="6933" xr:uid="{81A3977E-0B84-4A6A-90F2-4D935F0B90A5}"/>
    <cellStyle name="20% - Accent3 14 2 3 7" xfId="3972" xr:uid="{FA2AA666-E288-4203-B014-2DF4A185FB97}"/>
    <cellStyle name="20% - Accent3 14 2 4" xfId="6934" xr:uid="{99787EC4-B027-4554-8508-589F9630F68F}"/>
    <cellStyle name="20% - Accent3 14 2 4 2" xfId="6935" xr:uid="{E7C14017-A1A8-48DB-A9DC-D9DE8C3C3785}"/>
    <cellStyle name="20% - Accent3 14 2 4 3" xfId="6936" xr:uid="{7E37E92E-CD18-4104-A73F-DCEE4473B034}"/>
    <cellStyle name="20% - Accent3 14 2 4 4" xfId="6937" xr:uid="{CD678054-87DC-4A5B-8EAE-61964BC3FF1B}"/>
    <cellStyle name="20% - Accent3 14 2 4 5" xfId="6938" xr:uid="{B01EF161-10A2-4CCF-961A-53004DAACBE3}"/>
    <cellStyle name="20% - Accent3 14 2 4 6" xfId="6939" xr:uid="{E39C4EE5-746A-4CD7-B7B7-081564EB4FE3}"/>
    <cellStyle name="20% - Accent3 14 2 5" xfId="6942" xr:uid="{09B8BBE8-C84B-4562-93D1-FBC70808B102}"/>
    <cellStyle name="20% - Accent3 14 2 6" xfId="6943" xr:uid="{96211049-8F19-4CA4-A527-75D7DE1675B7}"/>
    <cellStyle name="20% - Accent3 14 2 7" xfId="6944" xr:uid="{1C887503-FEB6-40EC-B97C-E365DA293B84}"/>
    <cellStyle name="20% - Accent3 14 2 8" xfId="6949" xr:uid="{F0C0BA31-AC02-45F4-ACA5-746EC652498C}"/>
    <cellStyle name="20% - Accent3 14 2 9" xfId="6954" xr:uid="{89C4E313-A9D9-481D-9235-713476C095EF}"/>
    <cellStyle name="20% - Accent3 14 3" xfId="393" xr:uid="{7B50F472-A7D0-4E75-BD44-B5042C909E75}"/>
    <cellStyle name="20% - Accent3 14 3 2" xfId="333" xr:uid="{C6BF4A8D-299C-426C-9F22-48EC56106FDD}"/>
    <cellStyle name="20% - Accent3 14 3 2 2" xfId="317" xr:uid="{B4288BA6-579C-49B9-B752-729242EEEC46}"/>
    <cellStyle name="20% - Accent3 14 3 2 2 2" xfId="3760" xr:uid="{CC99EDA6-BCA3-4B90-A161-4E2ADAC9BDEE}"/>
    <cellStyle name="20% - Accent3 14 3 2 2 3" xfId="6956" xr:uid="{E049691F-4BFC-4382-B4D5-955CFD22F5F7}"/>
    <cellStyle name="20% - Accent3 14 3 2 2 4" xfId="6958" xr:uid="{A7C8959A-9B37-4BC7-BA54-A003D52C967B}"/>
    <cellStyle name="20% - Accent3 14 3 2 2 5" xfId="6960" xr:uid="{24324CFF-CCD1-444A-B5A4-DFED68B62C2B}"/>
    <cellStyle name="20% - Accent3 14 3 2 2 6" xfId="6961" xr:uid="{2B04AAF5-67B8-4346-BBDE-4A782FF577F6}"/>
    <cellStyle name="20% - Accent3 14 3 2 3" xfId="6962" xr:uid="{F43E5E9A-E1FF-48EF-AAB7-5EB2D2848B5E}"/>
    <cellStyle name="20% - Accent3 14 3 2 4" xfId="6963" xr:uid="{ABE9691E-F194-410D-8EAC-EAAA3757F1EA}"/>
    <cellStyle name="20% - Accent3 14 3 2 5" xfId="6964" xr:uid="{3ECD7E56-AED6-4DC3-8D52-5DD14F003DDC}"/>
    <cellStyle name="20% - Accent3 14 3 2 6" xfId="6966" xr:uid="{1B7191B9-8F27-42B3-A645-EE692BD752AB}"/>
    <cellStyle name="20% - Accent3 14 3 2 7" xfId="6968" xr:uid="{5247E5A1-BAD3-4872-8071-B34378B13B63}"/>
    <cellStyle name="20% - Accent3 14 4" xfId="1330" xr:uid="{C545DA0B-4358-4261-A84D-2B3F1357EEEE}"/>
    <cellStyle name="20% - Accent3 14 5" xfId="1335" xr:uid="{E207B0A1-BAA2-4265-A548-7E3780DBB0A2}"/>
    <cellStyle name="20% - Accent3 14 6" xfId="2373" xr:uid="{FDA63499-8781-4884-B32B-B68F861E0C94}"/>
    <cellStyle name="20% - Accent3 14 6 2" xfId="2383" xr:uid="{AEA03F86-105F-45D5-BCD7-51C6A0065E07}"/>
    <cellStyle name="20% - Accent3 14 6 2 2" xfId="2386" xr:uid="{D0A83493-DBF2-4ABC-84E3-37A55C5780E8}"/>
    <cellStyle name="20% - Accent3 14 6 2 3" xfId="2392" xr:uid="{147F3F9F-DF9E-4493-8793-3B84CD6BAD6A}"/>
    <cellStyle name="20% - Accent3 14 6 2 4" xfId="2471" xr:uid="{7EFABCA5-C670-4E3B-902D-57FAD29AD105}"/>
    <cellStyle name="20% - Accent3 14 6 2 5" xfId="2542" xr:uid="{413C35AB-9FA0-4713-8D14-CE9F7B853352}"/>
    <cellStyle name="20% - Accent3 14 6 2 6" xfId="2548" xr:uid="{6CE039C7-4CD7-4B79-9CCC-F1BEF3F5D2F1}"/>
    <cellStyle name="20% - Accent3 14 6 3" xfId="2564" xr:uid="{C245B2F4-774F-4A2F-B6D1-49A257E08C71}"/>
    <cellStyle name="20% - Accent3 14 6 4" xfId="2627" xr:uid="{C9A17364-C534-4A49-93C6-E1493BA4C9F0}"/>
    <cellStyle name="20% - Accent3 14 6 5" xfId="2633" xr:uid="{9E0315CF-6F3D-4B10-B2D9-1364A234A6B2}"/>
    <cellStyle name="20% - Accent3 14 6 6" xfId="2639" xr:uid="{8EF6E394-2EF5-466D-A978-D9BD3A40481F}"/>
    <cellStyle name="20% - Accent3 14 6 7" xfId="2673" xr:uid="{969C3050-50ED-409F-860C-CA406BC924B9}"/>
    <cellStyle name="20% - Accent3 14 7" xfId="2714" xr:uid="{5758411D-A586-47F9-9321-F40D205745A4}"/>
    <cellStyle name="20% - Accent3 14 7 2" xfId="2717" xr:uid="{D350120C-BD82-4D72-98CD-DDC86E9122C0}"/>
    <cellStyle name="20% - Accent3 14 7 3" xfId="2722" xr:uid="{40A6D6F6-B104-4ED0-A750-B27A709F99C8}"/>
    <cellStyle name="20% - Accent3 14 7 4" xfId="2732" xr:uid="{66C857B9-17FD-410B-91B9-0A7022D8E4B1}"/>
    <cellStyle name="20% - Accent3 14 7 5" xfId="6973" xr:uid="{BA71EF6B-CFA5-4BEF-8A8F-0662F6BC1524}"/>
    <cellStyle name="20% - Accent3 14 7 6" xfId="6975" xr:uid="{9F9080C3-D8EE-4348-A89F-2695B34A3E08}"/>
    <cellStyle name="20% - Accent3 14 8" xfId="2740" xr:uid="{799E7D0C-0420-4C15-8630-92F9BA978CC1}"/>
    <cellStyle name="20% - Accent3 14 9" xfId="2746" xr:uid="{22311849-7EA4-45C9-B03B-C84FE55AC660}"/>
    <cellStyle name="20% - Accent3 15" xfId="6978" xr:uid="{04DBDD16-E3CA-4A7E-A51A-5F159075EF6F}"/>
    <cellStyle name="20% - Accent3 15 2" xfId="6981" xr:uid="{7330A99D-1DBA-4ABD-AB4D-B79A659769AE}"/>
    <cellStyle name="20% - Accent3 15 3" xfId="6983" xr:uid="{CD1C0DDF-55D6-4059-A039-8D4A60BCEBC4}"/>
    <cellStyle name="20% - Accent3 15 3 2" xfId="6984" xr:uid="{200BD407-3428-4863-B965-24D83494D2D1}"/>
    <cellStyle name="20% - Accent3 15 4" xfId="6988" xr:uid="{75E08A18-4E48-47C9-A3C6-F152956ED5AF}"/>
    <cellStyle name="20% - Accent3 16" xfId="6991" xr:uid="{9CBD4325-D76F-4115-8A8F-34A60A83C896}"/>
    <cellStyle name="20% - Accent3 16 2" xfId="6995" xr:uid="{89E90414-2944-421C-A933-1986BB811E59}"/>
    <cellStyle name="20% - Accent3 17" xfId="3550" xr:uid="{49254ADF-EB55-4FA8-9918-4820E1348E2E}"/>
    <cellStyle name="20% - Accent3 18" xfId="4606" xr:uid="{2C61DD4E-4EE2-496B-9AC4-9C25707F258C}"/>
    <cellStyle name="20% - Accent3 18 2" xfId="2432" xr:uid="{9AFCFF5A-05B8-451D-876B-CBA652904346}"/>
    <cellStyle name="20% - Accent3 18 2 2" xfId="6108" xr:uid="{E1DD1B48-7273-4EE4-9A6D-F2C9FEFE2C6F}"/>
    <cellStyle name="20% - Accent3 18 2 3" xfId="6123" xr:uid="{2E87C0A2-6794-4558-919A-0A4902DA3A09}"/>
    <cellStyle name="20% - Accent3 18 2 4" xfId="6130" xr:uid="{31521326-5676-4732-A853-7A70BE32E6BE}"/>
    <cellStyle name="20% - Accent3 18 2 5" xfId="6474" xr:uid="{3B3E771A-1C0F-47B9-BE8B-BB77B0A82733}"/>
    <cellStyle name="20% - Accent3 18 2 6" xfId="6231" xr:uid="{538DF382-AEE5-4790-BDC3-E32E87618FD9}"/>
    <cellStyle name="20% - Accent3 18 3" xfId="2440" xr:uid="{79539124-AD33-4FC2-BB28-A279856309E9}"/>
    <cellStyle name="20% - Accent3 18 4" xfId="2448" xr:uid="{2F82C603-DFBE-4466-B2DB-E1B37E8AD365}"/>
    <cellStyle name="20% - Accent3 18 5" xfId="2455" xr:uid="{F7C85610-402F-4C14-A6FD-D61D54DFF6C5}"/>
    <cellStyle name="20% - Accent3 18 6" xfId="2464" xr:uid="{665B3F00-617D-4028-AEBC-86EC29AFF2F6}"/>
    <cellStyle name="20% - Accent3 18 7" xfId="6478" xr:uid="{06B25C62-1EEE-42F1-8811-FBF946F1DBB2}"/>
    <cellStyle name="20% - Accent3 19" xfId="4611" xr:uid="{AE5E2F15-56BF-43EE-A9D2-7F2CDBC02143}"/>
    <cellStyle name="20% - Accent3 19 2" xfId="2490" xr:uid="{06A408F7-3F23-41F9-ADEB-84E17C7F75C8}"/>
    <cellStyle name="20% - Accent3 19 2 2" xfId="3933" xr:uid="{4C518A8A-4CF1-4E09-822A-D91E1B8C7577}"/>
    <cellStyle name="20% - Accent3 19 2 3" xfId="3951" xr:uid="{FF33D65D-E6E9-4578-9A61-0EAFFEA0B12F}"/>
    <cellStyle name="20% - Accent3 19 2 4" xfId="6998" xr:uid="{51E71617-F13D-46D6-8DCD-8BC6F3A9122A}"/>
    <cellStyle name="20% - Accent3 19 2 5" xfId="7005" xr:uid="{D3B7610C-65BB-4905-8E9E-5E3600F98607}"/>
    <cellStyle name="20% - Accent3 19 2 6" xfId="7011" xr:uid="{F2E50763-8B0E-4F5E-8366-F585F7123EAF}"/>
    <cellStyle name="20% - Accent3 19 3" xfId="2503" xr:uid="{DE1FD47A-5654-4C9C-B293-2A9C2CA2384A}"/>
    <cellStyle name="20% - Accent3 19 4" xfId="2517" xr:uid="{8A359500-9698-40E4-B656-33BF66FC904B}"/>
    <cellStyle name="20% - Accent3 19 5" xfId="2531" xr:uid="{D14703AB-2F0C-4329-9EF2-CF43010695C8}"/>
    <cellStyle name="20% - Accent3 19 6" xfId="5475" xr:uid="{A4D486E4-2910-4FE8-BE49-7101D2FE47F9}"/>
    <cellStyle name="20% - Accent3 19 7" xfId="1070" xr:uid="{58DD8469-FA05-423C-873B-991D226C9C4F}"/>
    <cellStyle name="20% - Accent3 2" xfId="7012" xr:uid="{83ACDBD7-8F80-4063-8722-DDD619E92F28}"/>
    <cellStyle name="20% - Accent3 2 10" xfId="7013" xr:uid="{6BAD75C6-79FF-4521-B822-FC20C9B79B10}"/>
    <cellStyle name="20% - Accent3 2 10 2" xfId="7015" xr:uid="{0BE5B084-C5E9-4F74-8100-928D3481C81A}"/>
    <cellStyle name="20% - Accent3 2 10 3" xfId="7017" xr:uid="{01C339B2-6C84-41A7-8998-986F91A4B7E5}"/>
    <cellStyle name="20% - Accent3 2 11" xfId="7018" xr:uid="{A42806A5-93B2-452E-BF84-675D5DFC3AF1}"/>
    <cellStyle name="20% - Accent3 2 11 2" xfId="6620" xr:uid="{912F8452-9F35-4403-B32A-940914737213}"/>
    <cellStyle name="20% - Accent3 2 11 3" xfId="6625" xr:uid="{AEAF8DA5-6DAF-4561-8CBD-5673E5179CCD}"/>
    <cellStyle name="20% - Accent3 2 2" xfId="6167" xr:uid="{4DF05464-448D-43A7-B5FA-FB6DFD7D7FEB}"/>
    <cellStyle name="20% - Accent3 2 2 2" xfId="7019" xr:uid="{3D97A558-427C-4BA1-9E5C-01D89DFD6DB0}"/>
    <cellStyle name="20% - Accent3 2 2 2 2" xfId="7020" xr:uid="{4B486510-3D05-4552-9F7E-623567FBF608}"/>
    <cellStyle name="20% - Accent3 2 2 2 2 2" xfId="7021" xr:uid="{1A657595-CE1B-4390-9047-C56BF9761A97}"/>
    <cellStyle name="20% - Accent3 2 2 2 3" xfId="2247" xr:uid="{0A5139D0-62BA-4CAD-A195-CA49E97DA533}"/>
    <cellStyle name="20% - Accent3 2 2 3" xfId="7022" xr:uid="{1A0EC644-FF18-4232-AE0C-40136D85A860}"/>
    <cellStyle name="20% - Accent3 2 2 3 2" xfId="6820" xr:uid="{1FE81CEF-EA8E-4C76-A01C-D98F3C01204B}"/>
    <cellStyle name="20% - Accent3 2 2 3 3" xfId="2288" xr:uid="{E59D11DA-E085-4CE1-9C77-AD28CD2A5725}"/>
    <cellStyle name="20% - Accent3 2 2 4" xfId="7023" xr:uid="{86F39094-78AF-4043-AE20-96DD88BA9635}"/>
    <cellStyle name="20% - Accent3 2 2 4 2" xfId="7026" xr:uid="{43F8F792-B250-498C-BD93-CFE3FC6F81B8}"/>
    <cellStyle name="20% - Accent3 2 2 4 3" xfId="2332" xr:uid="{3521DD57-F895-4CEF-A395-31CC6B7CE059}"/>
    <cellStyle name="20% - Accent3 2 2 5" xfId="7031" xr:uid="{263443E7-EC81-412A-87F5-00D920706B30}"/>
    <cellStyle name="20% - Accent3 2 2 5 2" xfId="7033" xr:uid="{760251D5-7424-4689-832E-AFABA4DB51F1}"/>
    <cellStyle name="20% - Accent3 2 2 5 3" xfId="2358" xr:uid="{A508B48B-2D16-48CF-80D5-85590B007B30}"/>
    <cellStyle name="20% - Accent3 2 2 6" xfId="424" xr:uid="{E36BD554-FFC0-46A2-8DB3-C249252DB4D6}"/>
    <cellStyle name="20% - Accent3 2 2 6 2" xfId="7035" xr:uid="{070356E5-F5DD-4154-91B9-0F723BEDAC6A}"/>
    <cellStyle name="20% - Accent3 2 2 6 3" xfId="7037" xr:uid="{54545C24-C884-4A96-B69C-8AE6E6ABBEAB}"/>
    <cellStyle name="20% - Accent3 2 2 7" xfId="7042" xr:uid="{13D78DF3-9617-4FFC-A0CE-8ABFF092CE32}"/>
    <cellStyle name="20% - Accent3 2 2 7 2" xfId="7044" xr:uid="{B4F95697-E972-4631-BAD7-3056D2322973}"/>
    <cellStyle name="20% - Accent3 2 2 7 3" xfId="7046" xr:uid="{F6F7550F-A0C3-40F9-9E5C-6E75D1ED7DE4}"/>
    <cellStyle name="20% - Accent3 2 2 8" xfId="7051" xr:uid="{B4B21694-F1C5-4F68-B92A-BF6E10624EC3}"/>
    <cellStyle name="20% - Accent3 2 2 8 2" xfId="7053" xr:uid="{90B70FB3-AD15-4288-9390-B88156193883}"/>
    <cellStyle name="20% - Accent3 2 2 8 3" xfId="7057" xr:uid="{F1311AB6-FD38-4E92-BE3A-160B2D7CDB10}"/>
    <cellStyle name="20% - Accent3 2 3" xfId="7063" xr:uid="{30FC4B2B-7ED3-4E44-B5D3-A1ADD3978BFF}"/>
    <cellStyle name="20% - Accent3 2 3 2" xfId="7067" xr:uid="{1FBC1F5C-0B0B-4E78-9602-A7E253979C80}"/>
    <cellStyle name="20% - Accent3 2 3 2 2" xfId="7071" xr:uid="{DC454033-5E19-4442-8581-44240E59ACB4}"/>
    <cellStyle name="20% - Accent3 2 3 2 3" xfId="7075" xr:uid="{403BD4AF-4040-4993-B782-15D72A07DFD3}"/>
    <cellStyle name="20% - Accent3 2 3 3" xfId="7078" xr:uid="{B71592A1-2D04-4716-8DBC-B2D42BA6259B}"/>
    <cellStyle name="20% - Accent3 2 3 3 2" xfId="6832" xr:uid="{2E119719-DB47-49BE-ACA8-76A7C69633BF}"/>
    <cellStyle name="20% - Accent3 2 3 3 3" xfId="2644" xr:uid="{190995FB-980D-4686-8C34-344E27E7C832}"/>
    <cellStyle name="20% - Accent3 2 3 4" xfId="43" xr:uid="{FC43AC18-80BD-472F-9961-4C63AD92606A}"/>
    <cellStyle name="20% - Accent3 2 3 4 2" xfId="7080" xr:uid="{814B6DD1-238F-4696-97F9-48E4BA1C6514}"/>
    <cellStyle name="20% - Accent3 2 3 4 3" xfId="2678" xr:uid="{F55D690B-568A-4327-81CB-4083787A3357}"/>
    <cellStyle name="20% - Accent3 2 3 5" xfId="7084" xr:uid="{457B387F-FC0B-484D-83E1-70CD53BDDDD4}"/>
    <cellStyle name="20% - Accent3 2 3 5 2" xfId="7086" xr:uid="{E9B6E338-74E5-4706-B9A9-AC65216EC9B2}"/>
    <cellStyle name="20% - Accent3 2 3 5 3" xfId="7089" xr:uid="{DC3F0FD6-9DCF-44CF-B794-A74DFEB8D26C}"/>
    <cellStyle name="20% - Accent3 2 3 6" xfId="7092" xr:uid="{44F3A181-6F7F-4F7B-B539-C1BB12152A1F}"/>
    <cellStyle name="20% - Accent3 2 3 6 2" xfId="7094" xr:uid="{1456DEDF-FA9F-4B84-A09E-A285AE8C2253}"/>
    <cellStyle name="20% - Accent3 2 3 6 3" xfId="7097" xr:uid="{5BA15E76-C5C3-47A4-8B66-3AB4E028DFCA}"/>
    <cellStyle name="20% - Accent3 2 3 7" xfId="2579" xr:uid="{32139DB4-458D-4130-B345-F48DBC2FA150}"/>
    <cellStyle name="20% - Accent3 2 3 7 2" xfId="7099" xr:uid="{56A00352-1740-4260-99EF-8CBB74318C3A}"/>
    <cellStyle name="20% - Accent3 2 3 7 3" xfId="7102" xr:uid="{22A8D9CB-5FF1-4337-9473-5C3C41D2FB92}"/>
    <cellStyle name="20% - Accent3 2 3 8" xfId="2583" xr:uid="{0FE2C0D5-53F4-41D3-BCCD-5CCD26AF6749}"/>
    <cellStyle name="20% - Accent3 2 3 8 2" xfId="4222" xr:uid="{4E944C77-2F87-4E79-B4B0-70EFC87CDD3C}"/>
    <cellStyle name="20% - Accent3 2 3 8 3" xfId="4229" xr:uid="{0DAF3C98-C622-4CEC-8B52-3FDCB32E8711}"/>
    <cellStyle name="20% - Accent3 2 4" xfId="7108" xr:uid="{23750309-63BE-4E82-A0AC-707AA03575EF}"/>
    <cellStyle name="20% - Accent3 2 4 2" xfId="7113" xr:uid="{F2FE8764-39A6-454C-9658-F4ACDD8D75EE}"/>
    <cellStyle name="20% - Accent3 2 4 2 2" xfId="7116" xr:uid="{CCEE9181-DE26-4FB4-A1C0-1A46286204FA}"/>
    <cellStyle name="20% - Accent3 2 4 2 3" xfId="7120" xr:uid="{CAB6731E-F8C6-4848-9EFD-DFB731549127}"/>
    <cellStyle name="20% - Accent3 2 4 3" xfId="7124" xr:uid="{691A21D8-918F-4A40-9413-605C47483B86}"/>
    <cellStyle name="20% - Accent3 2 4 3 2" xfId="7128" xr:uid="{FDA8D3ED-094A-4FAB-8CDF-C8FC202FD462}"/>
    <cellStyle name="20% - Accent3 2 4 3 3" xfId="7133" xr:uid="{0A9A6817-D880-4FBB-A964-BCCB1B72F636}"/>
    <cellStyle name="20% - Accent3 2 4 4" xfId="7136" xr:uid="{BA602E7D-ED79-4CB4-9B4D-08930657DB49}"/>
    <cellStyle name="20% - Accent3 2 4 4 2" xfId="7138" xr:uid="{D573F222-07C3-4ACF-95D1-D95D067EA1F3}"/>
    <cellStyle name="20% - Accent3 2 4 4 3" xfId="7141" xr:uid="{9AD4C924-D200-4D6B-90D2-8CC61A4DB6FC}"/>
    <cellStyle name="20% - Accent3 2 4 5" xfId="7145" xr:uid="{5688FB24-22C7-454D-8289-C08499D4BD1A}"/>
    <cellStyle name="20% - Accent3 2 4 5 2" xfId="7147" xr:uid="{29AA54D1-3BF2-4546-A84E-1E3CFABFC084}"/>
    <cellStyle name="20% - Accent3 2 4 5 3" xfId="7149" xr:uid="{917B2C90-3474-4E9E-9597-C9CDF4D4CF3A}"/>
    <cellStyle name="20% - Accent3 2 4 6" xfId="7154" xr:uid="{D2B44ED6-D822-4EA3-80E7-A86DFE49772C}"/>
    <cellStyle name="20% - Accent3 2 4 6 2" xfId="7155" xr:uid="{9393D5BA-E3F8-4D9E-826F-397342E49AAF}"/>
    <cellStyle name="20% - Accent3 2 4 6 3" xfId="7157" xr:uid="{ABB883DC-6C66-42D4-94CC-45BC5339FFDD}"/>
    <cellStyle name="20% - Accent3 2 4 7" xfId="7163" xr:uid="{D7A4D730-8D7F-44D8-B55F-49A8F8172DD0}"/>
    <cellStyle name="20% - Accent3 2 4 7 2" xfId="7166" xr:uid="{ABA5A778-B050-43A5-9022-0E77CF30B81F}"/>
    <cellStyle name="20% - Accent3 2 4 7 3" xfId="7169" xr:uid="{EA0BE458-7D13-4A6E-9C8F-25AE24320F13}"/>
    <cellStyle name="20% - Accent3 2 4 8" xfId="4260" xr:uid="{DB868417-19D8-41C7-92F4-B74EB5ED3D3C}"/>
    <cellStyle name="20% - Accent3 2 4 8 2" xfId="4266" xr:uid="{7F02C913-8B5A-495C-B7B7-737B6F385006}"/>
    <cellStyle name="20% - Accent3 2 4 8 3" xfId="4273" xr:uid="{35C2E9BE-92BA-41CE-A44C-EE38068D486A}"/>
    <cellStyle name="20% - Accent3 2 5" xfId="7173" xr:uid="{FF360FA6-BBA5-44DE-B483-5DE35F4F0937}"/>
    <cellStyle name="20% - Accent3 2 5 2" xfId="671" xr:uid="{4FC480FA-7473-476A-8359-955E2C75422A}"/>
    <cellStyle name="20% - Accent3 2 5 2 2" xfId="682" xr:uid="{88AABE3D-3D7B-4B69-A668-419519C1B4FB}"/>
    <cellStyle name="20% - Accent3 2 5 2 3" xfId="704" xr:uid="{46BA3C20-F2B9-43FB-8969-BCE1FCC57544}"/>
    <cellStyle name="20% - Accent3 2 5 3" xfId="21" xr:uid="{120B7DBE-7473-4498-996E-3420314A8C03}"/>
    <cellStyle name="20% - Accent3 2 5 3 2" xfId="746" xr:uid="{887A0C8F-0736-4FED-BCA6-4D7D28FD53FD}"/>
    <cellStyle name="20% - Accent3 2 5 3 3" xfId="748" xr:uid="{B998A4D4-00C0-4931-AA1C-6F353F7BA631}"/>
    <cellStyle name="20% - Accent3 2 5 4" xfId="756" xr:uid="{D2A814A0-DD0A-4F8E-AD90-23E5B92F6F78}"/>
    <cellStyle name="20% - Accent3 2 5 4 2" xfId="7174" xr:uid="{FBE78AB6-F14A-4780-8384-FA32E3223E96}"/>
    <cellStyle name="20% - Accent3 2 5 4 3" xfId="7175" xr:uid="{F257C41C-1DDC-4E22-8BB8-D2CADFD28C70}"/>
    <cellStyle name="20% - Accent3 2 5 5" xfId="763" xr:uid="{C3DDE18A-1EE3-4458-88ED-B870B3569E49}"/>
    <cellStyle name="20% - Accent3 2 5 5 2" xfId="7176" xr:uid="{6B087EC4-96D5-4E64-8BE1-FE8D5152B2C1}"/>
    <cellStyle name="20% - Accent3 2 5 5 3" xfId="7177" xr:uid="{BE1939C4-93D5-4DE2-9FE8-24D93D64B638}"/>
    <cellStyle name="20% - Accent3 2 5 6" xfId="767" xr:uid="{183E8DAC-EED8-45FF-8FFE-1F3910BD49D3}"/>
    <cellStyle name="20% - Accent3 2 5 6 2" xfId="7180" xr:uid="{6738F4D7-23A0-49B9-9490-64DBEADB4240}"/>
    <cellStyle name="20% - Accent3 2 5 6 3" xfId="7183" xr:uid="{D439E555-CEBF-4191-947E-B3B9668F5526}"/>
    <cellStyle name="20% - Accent3 2 5 7" xfId="772" xr:uid="{A32DA0B1-4ABA-4214-AC41-550BB0E24D1E}"/>
    <cellStyle name="20% - Accent3 2 5 7 2" xfId="7184" xr:uid="{4A19BAAE-D653-4F2A-BAAC-4F50DC673236}"/>
    <cellStyle name="20% - Accent3 2 5 7 3" xfId="7185" xr:uid="{E67FA96E-9CEA-42C6-A7D8-7BC70B343568}"/>
    <cellStyle name="20% - Accent3 2 5 8" xfId="7188" xr:uid="{15D901C3-E258-4F85-B981-D4CEC192A4A5}"/>
    <cellStyle name="20% - Accent3 2 5 8 2" xfId="7190" xr:uid="{6B46BDEE-A6C8-4A58-836E-51F88456561E}"/>
    <cellStyle name="20% - Accent3 2 5 8 3" xfId="7192" xr:uid="{2DCADEEE-DEB2-44A5-B8F7-8F6CFF2AD846}"/>
    <cellStyle name="20% - Accent3 2 6" xfId="7196" xr:uid="{93FD7D17-88C8-41CF-AA48-C5A62E65F1F5}"/>
    <cellStyle name="20% - Accent3 2 6 2" xfId="831" xr:uid="{219B8B1C-9F86-4F70-A190-F81D7929BBF0}"/>
    <cellStyle name="20% - Accent3 2 6 2 2" xfId="7197" xr:uid="{8CD9B4B4-9856-4046-B011-042F8D22D584}"/>
    <cellStyle name="20% - Accent3 2 6 2 3" xfId="7198" xr:uid="{5A42D73F-7AA0-438A-8614-AAE42BDBD7CC}"/>
    <cellStyle name="20% - Accent3 2 6 3" xfId="842" xr:uid="{9A4F76CC-8CB8-41A7-9EA5-0B220E25AAD1}"/>
    <cellStyle name="20% - Accent3 2 7" xfId="7202" xr:uid="{19D223C1-C14E-4D32-8C67-6230553F2634}"/>
    <cellStyle name="20% - Accent3 2 7 2" xfId="512" xr:uid="{28AF482E-130C-4CE0-8FB7-5FE4DEC69017}"/>
    <cellStyle name="20% - Accent3 2 7 2 2" xfId="4293" xr:uid="{5B195202-23F7-424B-B0AA-97A6A875C026}"/>
    <cellStyle name="20% - Accent3 2 7 2 3" xfId="4295" xr:uid="{C4F87733-FADC-4AFB-BD0F-9020D99E1E93}"/>
    <cellStyle name="20% - Accent3 2 7 3" xfId="517" xr:uid="{9109B4F9-6877-43E1-98F0-271F0AEF8F1F}"/>
    <cellStyle name="20% - Accent3 2 8" xfId="7206" xr:uid="{A48BA9B2-AF6B-41E3-B25C-29D0F39852BE}"/>
    <cellStyle name="20% - Accent3 2 8 2" xfId="634" xr:uid="{6E04EC85-56C2-4F33-B2B0-A66A1BDB0E91}"/>
    <cellStyle name="20% - Accent3 2 8 2 2" xfId="3655" xr:uid="{178CE69F-BF5A-4BDC-87CD-F2BEED30A8D6}"/>
    <cellStyle name="20% - Accent3 2 8 2 3" xfId="3683" xr:uid="{FFCE3B5B-D501-4910-A63C-94A61832D454}"/>
    <cellStyle name="20% - Accent3 2 8 3" xfId="643" xr:uid="{59065513-1D12-456C-A475-DF61FAB03A9B}"/>
    <cellStyle name="20% - Accent3 2 9" xfId="7210" xr:uid="{A3C423A5-CDC6-481E-996D-B83B06A5C5D5}"/>
    <cellStyle name="20% - Accent3 2 9 2" xfId="713" xr:uid="{3FA875A8-080D-42FC-8F94-858F563264AE}"/>
    <cellStyle name="20% - Accent3 2 9 3" xfId="723" xr:uid="{D9171D0D-A146-407B-83F6-1375EDC85F59}"/>
    <cellStyle name="20% - Accent3 20" xfId="6977" xr:uid="{2AE30A5B-4C9D-4FF0-A51A-EC6829D0E441}"/>
    <cellStyle name="20% - Accent3 21" xfId="6990" xr:uid="{C27B90A3-0344-4DC5-AF18-2E6DBF41447E}"/>
    <cellStyle name="20% - Accent3 21 2" xfId="6994" xr:uid="{D5A7CFF9-852D-4107-A4BF-7DECB8891B44}"/>
    <cellStyle name="20% - Accent3 21 3" xfId="7213" xr:uid="{E06CD960-8B9D-41DD-8ADF-BFF213C7201D}"/>
    <cellStyle name="20% - Accent3 21 4" xfId="7216" xr:uid="{A762089B-C27C-47C9-B31D-39AEABF8A14C}"/>
    <cellStyle name="20% - Accent3 21 5" xfId="7217" xr:uid="{51B0F7B4-EC0F-438A-8B75-6F7F73026A12}"/>
    <cellStyle name="20% - Accent3 21 6" xfId="7223" xr:uid="{965D27D3-0524-40F5-A89D-856E1981C235}"/>
    <cellStyle name="20% - Accent3 22" xfId="3549" xr:uid="{51E7CBC8-8349-417F-AA56-48A16A605319}"/>
    <cellStyle name="20% - Accent3 22 2" xfId="4011" xr:uid="{22B8D44E-5C9D-45F5-A8BD-D6EFF6FF5F28}"/>
    <cellStyle name="20% - Accent3 22 3" xfId="4015" xr:uid="{BDE8F88C-1191-4751-9404-26E53115448B}"/>
    <cellStyle name="20% - Accent3 22 4" xfId="4018" xr:uid="{7285FB40-7864-475F-906A-0381B9A74E37}"/>
    <cellStyle name="20% - Accent3 22 5" xfId="7224" xr:uid="{A0EA7825-C494-41FB-9FDE-23444FBDF64D}"/>
    <cellStyle name="20% - Accent3 22 6" xfId="7227" xr:uid="{69847D13-64D3-4CB4-8508-01F65DABE93D}"/>
    <cellStyle name="20% - Accent3 23" xfId="4605" xr:uid="{1725445A-6FB9-4A98-926C-F13398B6EA20}"/>
    <cellStyle name="20% - Accent3 23 2" xfId="2431" xr:uid="{C26C73AE-064C-45CB-8360-119808A070B2}"/>
    <cellStyle name="20% - Accent3 23 3" xfId="2439" xr:uid="{EB36CCF3-017D-4C99-A678-CEC82860571A}"/>
    <cellStyle name="20% - Accent3 23 4" xfId="2447" xr:uid="{5D8BCD98-EADB-48F4-A243-738ECE646046}"/>
    <cellStyle name="20% - Accent3 23 5" xfId="2454" xr:uid="{C5BAF714-C622-4532-A665-772209CC08ED}"/>
    <cellStyle name="20% - Accent3 23 6" xfId="2463" xr:uid="{1928F097-BAE2-442F-8E81-3DD1A1FE67EC}"/>
    <cellStyle name="20% - Accent3 24" xfId="4610" xr:uid="{A30C1299-6CD2-4D64-827D-41AFA2042310}"/>
    <cellStyle name="20% - Accent3 24 2" xfId="2489" xr:uid="{CD381BD9-48F1-4B32-8940-6D88F568BB0D}"/>
    <cellStyle name="20% - Accent3 24 3" xfId="2502" xr:uid="{82E94FCD-E1C2-4650-947A-822E0A1703F0}"/>
    <cellStyle name="20% - Accent3 24 4" xfId="2516" xr:uid="{3B7CB14C-77AD-4EC2-9834-22575989A3EA}"/>
    <cellStyle name="20% - Accent3 24 5" xfId="2530" xr:uid="{8EF02302-957B-4021-AFDB-AAA9EA26775D}"/>
    <cellStyle name="20% - Accent3 24 6" xfId="5474" xr:uid="{05E6B879-7603-4CD3-84D7-2BA5544F39EC}"/>
    <cellStyle name="20% - Accent3 25" xfId="4615" xr:uid="{8E8A083A-38BD-404A-9663-BC235961C9F0}"/>
    <cellStyle name="20% - Accent3 25 2" xfId="6738" xr:uid="{AC2BCF7D-4F65-4883-9AC9-8F73F2E2DCA7}"/>
    <cellStyle name="20% - Accent3 25 3" xfId="6740" xr:uid="{1A5586D4-7309-4DA6-9F8A-355ACBC8EB75}"/>
    <cellStyle name="20% - Accent3 25 4" xfId="6744" xr:uid="{33B55415-0FB2-48DE-B793-28E4125D185C}"/>
    <cellStyle name="20% - Accent3 25 5" xfId="6746" xr:uid="{B4E654DC-16C9-4214-A907-04EC4DD8A8D7}"/>
    <cellStyle name="20% - Accent3 25 6" xfId="6752" xr:uid="{4DC706C6-E632-40B3-B201-6FB910290470}"/>
    <cellStyle name="20% - Accent3 26" xfId="4620" xr:uid="{7B3A44FE-6A4C-40C0-B444-062326DD1B91}"/>
    <cellStyle name="20% - Accent3 26 2" xfId="6764" xr:uid="{1562CEE1-A74F-4287-BCF5-D2F9423FC4D2}"/>
    <cellStyle name="20% - Accent3 26 3" xfId="6769" xr:uid="{856C1DF5-19D5-4092-9B0A-C169CC4242AC}"/>
    <cellStyle name="20% - Accent3 26 4" xfId="6774" xr:uid="{A1E6FA13-29DD-4434-A98C-B45E70AC066A}"/>
    <cellStyle name="20% - Accent3 26 5" xfId="6777" xr:uid="{C888B508-91F7-46CC-841E-7913BF3420AB}"/>
    <cellStyle name="20% - Accent3 26 6" xfId="3074" xr:uid="{13EFD0F4-6114-443D-83B3-29C5303CA71F}"/>
    <cellStyle name="20% - Accent3 27" xfId="6484" xr:uid="{8E9E77F7-E4AA-4511-BF7B-3057355081F1}"/>
    <cellStyle name="20% - Accent3 27 2" xfId="6784" xr:uid="{6BEBD5D6-ADAA-409E-BDAD-803EEF341F9A}"/>
    <cellStyle name="20% - Accent3 28" xfId="6489" xr:uid="{4E8762C1-360B-4628-9981-D8492F848A86}"/>
    <cellStyle name="20% - Accent3 29" xfId="6492" xr:uid="{6053E697-C7EB-43A8-A60D-531CA6C0A66A}"/>
    <cellStyle name="20% - Accent3 3" xfId="7228" xr:uid="{6FDEFA1B-0E65-4DCD-B685-793F76D316C6}"/>
    <cellStyle name="20% - Accent3 3 10" xfId="6586" xr:uid="{AF423EB8-5494-463A-B33C-1AC95E9EB7B5}"/>
    <cellStyle name="20% - Accent3 3 10 2" xfId="5116" xr:uid="{5697FD05-3CFC-40DC-B473-3AFFB1496617}"/>
    <cellStyle name="20% - Accent3 3 10 3" xfId="5122" xr:uid="{21DC8CB6-893A-4E08-BBFC-D5B5FC205F5E}"/>
    <cellStyle name="20% - Accent3 3 11" xfId="5806" xr:uid="{B33604AF-EB6A-4509-9034-CE8C333D325D}"/>
    <cellStyle name="20% - Accent3 3 11 2" xfId="7234" xr:uid="{F242C743-0780-440C-89B5-43AC5D499076}"/>
    <cellStyle name="20% - Accent3 3 11 3" xfId="7240" xr:uid="{BD27F44C-BBFF-45FA-BF94-6C49C75ED404}"/>
    <cellStyle name="20% - Accent3 3 12" xfId="5814" xr:uid="{55801ADB-0B83-4E3C-BA9B-DB9A38F4A5C4}"/>
    <cellStyle name="20% - Accent3 3 2" xfId="5492" xr:uid="{D7D638D9-A0D5-4185-9DD5-CFC3F3985D6C}"/>
    <cellStyle name="20% - Accent3 3 2 2" xfId="5496" xr:uid="{55A89249-3E3B-4E8C-9572-B1B4D921669D}"/>
    <cellStyle name="20% - Accent3 3 2 2 2" xfId="5498" xr:uid="{076F49C5-549D-489E-9E93-2FA34494F4D6}"/>
    <cellStyle name="20% - Accent3 3 2 2 2 2" xfId="992" xr:uid="{B37BF63D-FDA4-4B45-9419-158EB37A9C7C}"/>
    <cellStyle name="20% - Accent3 3 2 2 3" xfId="5502" xr:uid="{1E210865-2E1E-4BC6-9741-D0220FC2E7A2}"/>
    <cellStyle name="20% - Accent3 3 2 3" xfId="5518" xr:uid="{64B31CDD-6C36-4DFD-B9F3-A2E1EAF7AF1B}"/>
    <cellStyle name="20% - Accent3 3 2 3 2" xfId="4830" xr:uid="{88F3F979-374B-4755-9DF9-BA7F3C034ACF}"/>
    <cellStyle name="20% - Accent3 3 2 3 3" xfId="4839" xr:uid="{2CDE323D-AEE9-4285-BE75-B2E59B2BDAC2}"/>
    <cellStyle name="20% - Accent3 3 2 4" xfId="5522" xr:uid="{ECA99B59-26C6-4B0F-85E9-F3B9B60B72E3}"/>
    <cellStyle name="20% - Accent3 3 2 4 2" xfId="3902" xr:uid="{CA786AD8-0035-4A2C-9907-79E6BA878C43}"/>
    <cellStyle name="20% - Accent3 3 2 4 3" xfId="6911" xr:uid="{44CEA380-1FBC-4519-93D0-1160C95A8E07}"/>
    <cellStyle name="20% - Accent3 3 2 5" xfId="5526" xr:uid="{F97A80C8-B3F0-4DEE-95E4-0E47A8C87C2F}"/>
    <cellStyle name="20% - Accent3 3 2 5 2" xfId="2712" xr:uid="{0AC09B54-CD34-40AB-AD8B-50F3E7BEF0AF}"/>
    <cellStyle name="20% - Accent3 3 2 5 3" xfId="2738" xr:uid="{D9386964-4461-4AB4-8531-D0A4FC69F0A6}"/>
    <cellStyle name="20% - Accent3 3 2 6" xfId="5529" xr:uid="{7A8D8415-8AD6-49F4-B637-4952E0F017A0}"/>
    <cellStyle name="20% - Accent3 3 2 6 2" xfId="7241" xr:uid="{634C83F6-3E39-47C5-8671-F4A6D02EE905}"/>
    <cellStyle name="20% - Accent3 3 2 6 3" xfId="7242" xr:uid="{A90EFB24-4BFA-486C-BAC8-F2F2B8EE9B8D}"/>
    <cellStyle name="20% - Accent3 3 2 7" xfId="5533" xr:uid="{76337B9F-4F75-460E-AE21-9EB52373F0D0}"/>
    <cellStyle name="20% - Accent3 3 2 7 2" xfId="7244" xr:uid="{77D502B4-73AF-4726-8268-ED7B0B05ED93}"/>
    <cellStyle name="20% - Accent3 3 2 7 3" xfId="7247" xr:uid="{6C6AA636-E5BA-421A-BC85-3A173A54445D}"/>
    <cellStyle name="20% - Accent3 3 2 8" xfId="7249" xr:uid="{CF734524-7D4B-4C52-A628-0C5F3039A3C7}"/>
    <cellStyle name="20% - Accent3 3 2 9" xfId="7251" xr:uid="{899368CE-F1B4-484B-8B5D-A2F49D57CB8D}"/>
    <cellStyle name="20% - Accent3 3 3" xfId="5536" xr:uid="{071AE25C-48A8-4B3A-A2C1-EB58C3709BEF}"/>
    <cellStyle name="20% - Accent3 3 3 2" xfId="5540" xr:uid="{29596CF9-553D-4A22-91BE-EE93B03F6531}"/>
    <cellStyle name="20% - Accent3 3 3 2 2" xfId="7254" xr:uid="{38210C91-E4C4-4225-9529-458DB5761DFC}"/>
    <cellStyle name="20% - Accent3 3 3 2 3" xfId="7258" xr:uid="{7685E02F-C95F-4CEE-BAE6-076BF3A97041}"/>
    <cellStyle name="20% - Accent3 3 3 3" xfId="5543" xr:uid="{70D2FD5D-DBCA-45CD-A34E-EE1174602937}"/>
    <cellStyle name="20% - Accent3 3 3 3 2" xfId="7261" xr:uid="{A3EBCE49-5F53-4DCE-A5AA-7EA0801E12D4}"/>
    <cellStyle name="20% - Accent3 3 3 3 3" xfId="7265" xr:uid="{F569692F-9348-4BED-BD2B-BD176BA3C051}"/>
    <cellStyle name="20% - Accent3 3 3 4" xfId="5546" xr:uid="{ECD470CE-DD95-4EE8-83E1-CDFA31384744}"/>
    <cellStyle name="20% - Accent3 3 3 4 2" xfId="3916" xr:uid="{6668ED95-71EC-48DA-BB24-3E451F228FCF}"/>
    <cellStyle name="20% - Accent3 3 3 4 3" xfId="7267" xr:uid="{78DDFB60-A9E4-4F6C-B4EA-FA1A7ED02A68}"/>
    <cellStyle name="20% - Accent3 3 3 5" xfId="5550" xr:uid="{7DDC8057-6C24-4F59-AD28-5D0439576860}"/>
    <cellStyle name="20% - Accent3 3 3 5 2" xfId="7271" xr:uid="{F1F8C092-32C5-49E1-A26F-EEF25EAAA760}"/>
    <cellStyle name="20% - Accent3 3 3 5 3" xfId="7273" xr:uid="{B45FBEE7-A07C-40DF-99C1-EB82D7CAD4B9}"/>
    <cellStyle name="20% - Accent3 3 3 6" xfId="5554" xr:uid="{5976B74E-A40A-4E04-ABF8-1C601996CC32}"/>
    <cellStyle name="20% - Accent3 3 3 6 2" xfId="7277" xr:uid="{8584EEC2-574D-4958-B3AE-404508DD37A2}"/>
    <cellStyle name="20% - Accent3 3 3 6 3" xfId="7278" xr:uid="{A65A56F5-D849-42F9-8C3F-E8660359B855}"/>
    <cellStyle name="20% - Accent3 3 3 7" xfId="7283" xr:uid="{0B557A98-D92B-4920-A0FA-EB91533BF9FC}"/>
    <cellStyle name="20% - Accent3 3 3 7 2" xfId="5734" xr:uid="{72E86498-B94F-4BD6-B33E-DBFBD941B829}"/>
    <cellStyle name="20% - Accent3 3 3 7 3" xfId="7285" xr:uid="{96DB1974-AC71-42C0-8FEB-5E3EBC8EDC92}"/>
    <cellStyle name="20% - Accent3 3 3 8" xfId="4358" xr:uid="{027C1885-959C-450B-A037-CC261ABF8940}"/>
    <cellStyle name="20% - Accent3 3 3 9" xfId="4363" xr:uid="{FE582E29-9F3E-419B-AA31-E678F9884D6E}"/>
    <cellStyle name="20% - Accent3 3 4" xfId="5557" xr:uid="{133F5030-6A63-4368-A247-27A436E1837F}"/>
    <cellStyle name="20% - Accent3 3 4 2" xfId="7291" xr:uid="{0DE9CD4F-7842-4941-8983-F4B68320A12A}"/>
    <cellStyle name="20% - Accent3 3 4 2 2" xfId="7293" xr:uid="{F2C7F1EA-2FA5-4CD5-B454-1C2143FD414F}"/>
    <cellStyle name="20% - Accent3 3 4 2 3" xfId="7296" xr:uid="{3D557A3B-5958-4C48-B13F-33B669521397}"/>
    <cellStyle name="20% - Accent3 3 4 3" xfId="7299" xr:uid="{52F08711-8905-47B1-A9F3-B687560AC5DF}"/>
    <cellStyle name="20% - Accent3 3 4 3 2" xfId="7302" xr:uid="{B028BEBB-6336-47A5-86BE-234B81F26BBB}"/>
    <cellStyle name="20% - Accent3 3 4 3 3" xfId="7304" xr:uid="{6892854F-2963-402D-B32E-1BFB5C237471}"/>
    <cellStyle name="20% - Accent3 3 4 4" xfId="7308" xr:uid="{BEE95E10-BC6C-49EE-8618-A76D7D55AF5C}"/>
    <cellStyle name="20% - Accent3 3 4 4 2" xfId="7310" xr:uid="{E0E97EFC-EFA1-4B38-BF58-F8E2C17E89D4}"/>
    <cellStyle name="20% - Accent3 3 4 4 3" xfId="7311" xr:uid="{1A382E36-3B56-4490-A469-A7E843C15740}"/>
    <cellStyle name="20% - Accent3 3 4 5" xfId="7318" xr:uid="{0999C7DD-B992-4CC8-86FD-CB7AAA87DFB9}"/>
    <cellStyle name="20% - Accent3 3 4 5 2" xfId="7320" xr:uid="{695E4F21-5E66-4038-AB3B-B691952A1F5C}"/>
    <cellStyle name="20% - Accent3 3 4 5 3" xfId="7321" xr:uid="{9FD2F049-3111-4317-BCC1-156BB96C0FF7}"/>
    <cellStyle name="20% - Accent3 3 4 6" xfId="7329" xr:uid="{775BC103-8F29-4B9D-BA33-79D162A6C80F}"/>
    <cellStyle name="20% - Accent3 3 4 6 2" xfId="7331" xr:uid="{59D9DD90-A524-428D-8EB7-6D7F4D58400B}"/>
    <cellStyle name="20% - Accent3 3 4 6 3" xfId="7333" xr:uid="{88DAD4AA-7B8E-4EC9-999B-80E93D6A7790}"/>
    <cellStyle name="20% - Accent3 3 4 7" xfId="7341" xr:uid="{9D2C4647-3E72-4C3E-8CB1-C500BCE034D0}"/>
    <cellStyle name="20% - Accent3 3 4 7 2" xfId="7344" xr:uid="{D3C92149-E152-4D51-96DB-9480A0C9AFAB}"/>
    <cellStyle name="20% - Accent3 3 4 7 3" xfId="7348" xr:uid="{D77B027A-3B3A-4332-9656-3929B8EFC404}"/>
    <cellStyle name="20% - Accent3 3 4 8" xfId="4371" xr:uid="{F1AEC545-37E9-41BA-BB35-B68130649F7A}"/>
    <cellStyle name="20% - Accent3 3 4 9" xfId="4391" xr:uid="{6630E66E-1F94-4EE0-B586-FE1DD0BB313A}"/>
    <cellStyle name="20% - Accent3 3 5" xfId="5560" xr:uid="{DBE15494-6596-4D74-8850-BF113F647063}"/>
    <cellStyle name="20% - Accent3 3 5 2" xfId="907" xr:uid="{3B7A2D03-8072-45B1-84C1-510BD78AED2E}"/>
    <cellStyle name="20% - Accent3 3 5 2 2" xfId="7353" xr:uid="{F2C4ACB2-164D-46F8-9659-5F59F1F0B224}"/>
    <cellStyle name="20% - Accent3 3 5 2 3" xfId="7359" xr:uid="{EFCE3348-6E66-42D4-B3EE-B44B812CE561}"/>
    <cellStyle name="20% - Accent3 3 5 3" xfId="917" xr:uid="{6ECB3691-3C29-4A24-9124-93D4E89A0CFB}"/>
    <cellStyle name="20% - Accent3 3 5 3 2" xfId="7363" xr:uid="{FF258F72-2A6A-4967-90C2-7D3E1A4965BF}"/>
    <cellStyle name="20% - Accent3 3 5 3 3" xfId="7367" xr:uid="{BDD8140F-A375-4241-AE23-336CB1B8D2A4}"/>
    <cellStyle name="20% - Accent3 3 5 4" xfId="925" xr:uid="{4E46A2F8-7ED6-4C77-B1A4-BE154F69F7FB}"/>
    <cellStyle name="20% - Accent3 3 5 4 2" xfId="7370" xr:uid="{C5212EF9-3983-402F-ADFB-CFB2C7EC438F}"/>
    <cellStyle name="20% - Accent3 3 5 4 3" xfId="7371" xr:uid="{CF4268C2-440D-459A-9EFB-3F8C4AE2A997}"/>
    <cellStyle name="20% - Accent3 3 5 5" xfId="935" xr:uid="{7D6DA06B-AF60-4E3F-A887-6E2F9334B36C}"/>
    <cellStyle name="20% - Accent3 3 5 5 2" xfId="7376" xr:uid="{B564E396-63FD-46E2-A366-A483911CC66F}"/>
    <cellStyle name="20% - Accent3 3 5 5 3" xfId="7377" xr:uid="{E337CC56-F89C-4052-BB02-6819D49B854E}"/>
    <cellStyle name="20% - Accent3 3 5 6" xfId="7382" xr:uid="{A1267D8A-66DB-4CF8-8E2F-9590CCB386B7}"/>
    <cellStyle name="20% - Accent3 3 5 6 2" xfId="7388" xr:uid="{F11C41DA-29E6-4759-AE4F-67B879A66621}"/>
    <cellStyle name="20% - Accent3 3 5 6 3" xfId="7392" xr:uid="{87AA9C2A-5DEC-4D0E-A0FB-0236A3ED133B}"/>
    <cellStyle name="20% - Accent3 3 5 7" xfId="7398" xr:uid="{41CB1BAA-779E-4B3F-AF69-F1ED801E4F88}"/>
    <cellStyle name="20% - Accent3 3 5 7 2" xfId="78" xr:uid="{C99693A2-A524-4B33-A45E-9BF3825F1341}"/>
    <cellStyle name="20% - Accent3 3 5 7 3" xfId="69" xr:uid="{48D2F984-CBA2-4CB4-8169-7DA6423B7054}"/>
    <cellStyle name="20% - Accent3 3 5 8" xfId="4398" xr:uid="{919A0C2F-2111-4384-B53D-9C39255F9652}"/>
    <cellStyle name="20% - Accent3 3 5 9" xfId="4423" xr:uid="{AE962DA0-CA0E-4193-8583-70ACA93B9D09}"/>
    <cellStyle name="20% - Accent3 3 6" xfId="5563" xr:uid="{9C921E79-2D26-45D6-8E90-93715C5D1902}"/>
    <cellStyle name="20% - Accent3 3 6 2" xfId="215" xr:uid="{D4970543-D189-45CB-8810-3F772A16047D}"/>
    <cellStyle name="20% - Accent3 3 6 3" xfId="103" xr:uid="{B5E8A18D-9D40-42F4-A442-61B080D624BC}"/>
    <cellStyle name="20% - Accent3 3 7" xfId="5566" xr:uid="{B7618EB6-38FE-49FB-860E-97AB4C9A960F}"/>
    <cellStyle name="20% - Accent3 3 7 2" xfId="7401" xr:uid="{A17E6C47-5047-434F-B126-150347008423}"/>
    <cellStyle name="20% - Accent3 3 7 3" xfId="7404" xr:uid="{E4D81BE1-DE12-4EB4-A989-2DE1B5FBE521}"/>
    <cellStyle name="20% - Accent3 3 8" xfId="5569" xr:uid="{83F32541-43C2-4B70-A3A2-3F395681408C}"/>
    <cellStyle name="20% - Accent3 3 8 2" xfId="1024" xr:uid="{6642D625-13D5-4D42-A322-75D2D1BCD9B6}"/>
    <cellStyle name="20% - Accent3 3 8 3" xfId="1032" xr:uid="{911E3F93-90FA-4E48-A69E-494CE5A91587}"/>
    <cellStyle name="20% - Accent3 3 9" xfId="7406" xr:uid="{1439E1E5-06E8-4DFC-9EFA-6C82D92E13E7}"/>
    <cellStyle name="20% - Accent3 3 9 2" xfId="1054" xr:uid="{9B72F454-A047-400B-ADB2-A4748545E213}"/>
    <cellStyle name="20% - Accent3 3 9 3" xfId="1061" xr:uid="{5C78F88B-D636-4089-8E42-35BB7DAE3BC5}"/>
    <cellStyle name="20% - Accent3 30" xfId="4614" xr:uid="{BFC3025E-79AB-462C-9B25-A55B05617FDF}"/>
    <cellStyle name="20% - Accent3 31" xfId="4619" xr:uid="{BC4D5E7C-DCA7-4F68-BAE4-D860DB016FFB}"/>
    <cellStyle name="20% - Accent3 32" xfId="6483" xr:uid="{72CEB6B7-8DE5-486D-99E7-807866562029}"/>
    <cellStyle name="20% - Accent3 33" xfId="6488" xr:uid="{09BA0ED9-40DB-4656-BC2A-F182EC01756C}"/>
    <cellStyle name="20% - Accent3 4" xfId="7408" xr:uid="{BB0C684C-87A3-49A5-BF8A-320CA03B1F89}"/>
    <cellStyle name="20% - Accent3 4 2" xfId="6170" xr:uid="{FE91E445-8396-4D79-95DE-716D00021F72}"/>
    <cellStyle name="20% - Accent3 4 2 2" xfId="7409" xr:uid="{0B5DA109-C021-4CEF-974A-CAC5F08CF00F}"/>
    <cellStyle name="20% - Accent3 4 2 2 2" xfId="7411" xr:uid="{74EA4D3E-3AC5-47FC-87E0-0EB8C6A12D13}"/>
    <cellStyle name="20% - Accent3 4 2 3" xfId="7412" xr:uid="{AB5F579E-7942-4D51-84E6-4774E6257727}"/>
    <cellStyle name="20% - Accent3 4 3" xfId="7415" xr:uid="{86682B0D-648C-4258-9C26-4656BE6CD3F6}"/>
    <cellStyle name="20% - Accent3 4 3 2" xfId="7417" xr:uid="{63946313-E78B-470E-B9BC-6D603C2380C7}"/>
    <cellStyle name="20% - Accent3 4 3 3" xfId="7420" xr:uid="{10D203CE-CABE-457E-B963-3C34784FB61E}"/>
    <cellStyle name="20% - Accent3 4 4" xfId="14" xr:uid="{B6413873-9025-4F8B-B844-8A7E9595D98E}"/>
    <cellStyle name="20% - Accent3 4 4 2" xfId="7425" xr:uid="{79EC7EBB-6366-463A-92E8-062DAFC647C4}"/>
    <cellStyle name="20% - Accent3 4 4 3" xfId="7429" xr:uid="{14DB0FE2-F425-496B-8A18-D6547015EB5E}"/>
    <cellStyle name="20% - Accent3 4 5" xfId="7433" xr:uid="{D8D1345F-66FD-4E49-B372-375512DD5520}"/>
    <cellStyle name="20% - Accent3 4 5 2" xfId="1127" xr:uid="{AA06479F-782D-455D-A9C0-D49DB2443FD5}"/>
    <cellStyle name="20% - Accent3 4 5 3" xfId="1138" xr:uid="{774E6CC8-401E-4868-B088-DAD17C74E32D}"/>
    <cellStyle name="20% - Accent3 4 6" xfId="7436" xr:uid="{3C33C83C-16ED-40A1-ABFF-561AD0B46B3F}"/>
    <cellStyle name="20% - Accent3 4 6 2" xfId="1218" xr:uid="{3FEB4532-3FBE-4CDF-9CBE-15B59B7D1AFC}"/>
    <cellStyle name="20% - Accent3 4 6 3" xfId="1228" xr:uid="{D124FA7C-5BB1-4EC8-A116-73900B01C3AA}"/>
    <cellStyle name="20% - Accent3 4 7" xfId="7439" xr:uid="{73047B03-0AC0-413A-A289-B2319493898B}"/>
    <cellStyle name="20% - Accent3 4 7 2" xfId="475" xr:uid="{5F905F55-9100-453B-924D-000279B881E2}"/>
    <cellStyle name="20% - Accent3 4 7 3" xfId="487" xr:uid="{F8D3E71A-25BF-42D7-A871-FFFE559A8D10}"/>
    <cellStyle name="20% - Accent3 4 8" xfId="7442" xr:uid="{B00CA020-45B5-4A63-82D3-C9CC0CD230A0}"/>
    <cellStyle name="20% - Accent3 4 8 2" xfId="1284" xr:uid="{BA78D8D9-6636-4EE2-9A52-E2E1A385214C}"/>
    <cellStyle name="20% - Accent3 4 8 3" xfId="1287" xr:uid="{C8D0646C-2866-470A-AA7A-220CC7F0E366}"/>
    <cellStyle name="20% - Accent3 5" xfId="1361" xr:uid="{CF40A46F-F03E-4ED4-B906-3D136474D030}"/>
    <cellStyle name="20% - Accent3 5 2" xfId="1366" xr:uid="{D37C736D-449E-4179-A838-D782BFDDD7D3}"/>
    <cellStyle name="20% - Accent3 5 2 2" xfId="1376" xr:uid="{8B207A83-4325-4DB4-A596-4F397A955E82}"/>
    <cellStyle name="20% - Accent3 5 2 3" xfId="1396" xr:uid="{1DFAD633-1518-4B50-89D6-2AAB812F0A5A}"/>
    <cellStyle name="20% - Accent3 5 3" xfId="1430" xr:uid="{0162A98C-84BD-40BC-A458-06FE15B36FDB}"/>
    <cellStyle name="20% - Accent3 5 3 2" xfId="1442" xr:uid="{52F69614-89FB-4BAA-AD5D-EDFD78FA43FD}"/>
    <cellStyle name="20% - Accent3 5 3 3" xfId="1458" xr:uid="{3DB5BC80-95ED-42CB-9665-EDC2AB796CFA}"/>
    <cellStyle name="20% - Accent3 5 4" xfId="1484" xr:uid="{CD26067F-71ED-47EF-8A4E-04633CC019C7}"/>
    <cellStyle name="20% - Accent3 5 4 2" xfId="7445" xr:uid="{B9BC6214-C018-4482-8434-2F598E5665E0}"/>
    <cellStyle name="20% - Accent3 5 4 3" xfId="7447" xr:uid="{16EB53AC-388B-4FDA-8A89-0AEB4D2F85FD}"/>
    <cellStyle name="20% - Accent3 5 5" xfId="1493" xr:uid="{6506DD4C-FFD0-4857-B922-EC7C10127200}"/>
    <cellStyle name="20% - Accent3 5 5 2" xfId="1308" xr:uid="{31ACD0D3-46F1-4672-8BED-37E908866229}"/>
    <cellStyle name="20% - Accent3 5 5 3" xfId="1316" xr:uid="{CC5C1B63-6EEB-48E6-A732-6E0CFEE2F2B5}"/>
    <cellStyle name="20% - Accent3 5 6" xfId="1501" xr:uid="{60EE64F1-77D7-4667-9CAC-F3C39E598D4B}"/>
    <cellStyle name="20% - Accent3 5 6 2" xfId="7449" xr:uid="{EA5350CF-3C3D-435D-AECB-F336CDBB6FF3}"/>
    <cellStyle name="20% - Accent3 5 6 3" xfId="7450" xr:uid="{B3567C4A-E69F-4754-850B-810066EB4A4A}"/>
    <cellStyle name="20% - Accent3 5 7" xfId="1507" xr:uid="{D00F111A-A833-4835-8D22-AA27FBA7554A}"/>
    <cellStyle name="20% - Accent3 5 7 2" xfId="7453" xr:uid="{D875414D-805C-46C6-BE53-6111B6D17010}"/>
    <cellStyle name="20% - Accent3 5 7 3" xfId="7454" xr:uid="{8C85DBDE-7A78-4897-B95D-BB69720D60B5}"/>
    <cellStyle name="20% - Accent3 5 8" xfId="1512" xr:uid="{14518CF9-270A-419F-B215-7A894BCCDF5C}"/>
    <cellStyle name="20% - Accent3 5 8 2" xfId="7457" xr:uid="{8AFD2566-43FA-416C-AB58-3E634228FA4A}"/>
    <cellStyle name="20% - Accent3 5 8 3" xfId="1827" xr:uid="{0F2E38CF-2C92-4E2E-9219-8D93F123BEC9}"/>
    <cellStyle name="20% - Accent3 6" xfId="1516" xr:uid="{E1FBF57E-5491-4072-A570-7DA9476E070D}"/>
    <cellStyle name="20% - Accent3 6 2" xfId="6257" xr:uid="{E098954A-39AD-4891-BEDB-F0382ECBC10A}"/>
    <cellStyle name="20% - Accent3 6 2 2" xfId="7458" xr:uid="{B4DE4D23-3DC9-4AD9-940D-8B039B8ACA7E}"/>
    <cellStyle name="20% - Accent3 6 2 3" xfId="7459" xr:uid="{04C49BF8-7E83-4EC5-82B5-3221C012EA1E}"/>
    <cellStyle name="20% - Accent3 6 3" xfId="6261" xr:uid="{A392260E-57DF-4B03-8AEA-6F00812084CC}"/>
    <cellStyle name="20% - Accent3 6 3 2" xfId="4378" xr:uid="{DFE77716-A048-4A15-B8AF-60DCC65D1AF4}"/>
    <cellStyle name="20% - Accent3 6 3 3" xfId="4383" xr:uid="{9BFA2587-4B9B-474D-A77B-64A89B684AAD}"/>
    <cellStyle name="20% - Accent3 6 4" xfId="6266" xr:uid="{827B7925-E09B-49D4-B334-CA818ED39D68}"/>
    <cellStyle name="20% - Accent3 6 4 2" xfId="7461" xr:uid="{FBAECC36-508E-4E41-A7E8-9ACB8617E9E1}"/>
    <cellStyle name="20% - Accent3 6 4 3" xfId="7462" xr:uid="{8442C9EC-0947-491D-A82C-DB12B08864CC}"/>
    <cellStyle name="20% - Accent3 6 5" xfId="7465" xr:uid="{2E0AAF8F-A351-49D4-BD26-E27156C2A8A4}"/>
    <cellStyle name="20% - Accent3 6 5 2" xfId="7466" xr:uid="{5B96A929-D18F-40E8-BD66-BC0EAAF8AF51}"/>
    <cellStyle name="20% - Accent3 6 5 3" xfId="7467" xr:uid="{85EEE2FD-7A6C-483B-8CCC-748520F3A72B}"/>
    <cellStyle name="20% - Accent3 6 6" xfId="1173" xr:uid="{C2E6EFDC-0377-4142-854B-1A53AC526E9C}"/>
    <cellStyle name="20% - Accent3 6 6 2" xfId="7468" xr:uid="{C9B4DCE4-0634-480C-A7F7-9902A43C949E}"/>
    <cellStyle name="20% - Accent3 6 6 3" xfId="7469" xr:uid="{1A63D50B-4E84-4983-B5CD-B605E683D7FB}"/>
    <cellStyle name="20% - Accent3 6 7" xfId="1176" xr:uid="{72174F78-656A-479C-B222-8A1ACF2E1895}"/>
    <cellStyle name="20% - Accent3 6 7 2" xfId="1955" xr:uid="{6CF19A67-70F3-4653-AEE6-6CACE25B329D}"/>
    <cellStyle name="20% - Accent3 6 7 3" xfId="7471" xr:uid="{95E46C85-C87E-47AB-B100-CBDCFFFC8AB4}"/>
    <cellStyle name="20% - Accent3 6 8" xfId="1179" xr:uid="{83FBC858-A97E-4CA1-9B79-C0D16115317F}"/>
    <cellStyle name="20% - Accent3 6 8 2" xfId="7473" xr:uid="{F86BDA12-954D-4DA8-A57F-2047BE159971}"/>
    <cellStyle name="20% - Accent3 6 8 3" xfId="322" xr:uid="{07A017F4-2EE5-4AAC-9F68-A305942FCFDB}"/>
    <cellStyle name="20% - Accent3 7" xfId="1519" xr:uid="{DCBF6BF0-4F64-43F5-B402-6D8A1D00436A}"/>
    <cellStyle name="20% - Accent3 7 2" xfId="3274" xr:uid="{3AD9B99D-4DBC-4E77-A389-6DD1175EF7E0}"/>
    <cellStyle name="20% - Accent3 7 2 2" xfId="262" xr:uid="{7349D1E7-37A9-4E4F-84F7-F0D3BB2C1D8C}"/>
    <cellStyle name="20% - Accent3 7 2 3" xfId="278" xr:uid="{2ECFC617-33E4-46F5-A7D1-6178C40A6F2F}"/>
    <cellStyle name="20% - Accent3 7 3" xfId="5642" xr:uid="{B0259B42-D8C4-4E6A-AF3F-DE799F6CB2E8}"/>
    <cellStyle name="20% - Accent3 7 3 2" xfId="4405" xr:uid="{86B1D808-D1C4-487B-BBAB-E25BD014BE95}"/>
    <cellStyle name="20% - Accent3 7 3 3" xfId="4410" xr:uid="{3F353C7F-1F88-4E72-8F68-FC44F1D07E9A}"/>
    <cellStyle name="20% - Accent3 7 4" xfId="5650" xr:uid="{3BC95469-6D96-4603-9AAC-2710BF387438}"/>
    <cellStyle name="20% - Accent3 7 4 2" xfId="6279" xr:uid="{A9074F2E-4237-40FA-BDF4-2CD98B60D568}"/>
    <cellStyle name="20% - Accent3 7 4 3" xfId="6285" xr:uid="{F3E8433B-F861-4840-9DDE-EB4E5C72ECAD}"/>
    <cellStyle name="20% - Accent3 7 5" xfId="5662" xr:uid="{AFB4841A-AFA0-47ED-BCD1-E66E5D93AF4F}"/>
    <cellStyle name="20% - Accent3 7 5 2" xfId="6298" xr:uid="{9F033D8B-CE80-4C9A-80DE-CE4C78DBF85A}"/>
    <cellStyle name="20% - Accent3 7 5 3" xfId="6301" xr:uid="{02320F72-2C83-4298-AC50-C1CB9E64991C}"/>
    <cellStyle name="20% - Accent3 7 6" xfId="5675" xr:uid="{4855B6F7-BD90-4B16-9C72-F6BE67CE7723}"/>
    <cellStyle name="20% - Accent3 7 6 2" xfId="7475" xr:uid="{859172DB-60E0-4F37-9327-0DCB9E5B9107}"/>
    <cellStyle name="20% - Accent3 7 6 3" xfId="7477" xr:uid="{DEE7260B-0878-4897-A6E0-9DEBB57E2CA0}"/>
    <cellStyle name="20% - Accent3 7 7" xfId="6308" xr:uid="{318CE646-904A-4081-85E5-D5355495F5DA}"/>
    <cellStyle name="20% - Accent3 7 7 2" xfId="1980" xr:uid="{178959DE-26AB-47C8-9138-198F3E2C2C26}"/>
    <cellStyle name="20% - Accent3 7 7 3" xfId="7480" xr:uid="{1C2016EB-C2E9-42B3-89F9-D0C2E4DEA48E}"/>
    <cellStyle name="20% - Accent3 7 8" xfId="6314" xr:uid="{4CCB5B72-D34E-4BF2-810E-5B91F90C4BC1}"/>
    <cellStyle name="20% - Accent3 7 8 2" xfId="7482" xr:uid="{BACDF744-464B-4D86-95CA-C01381F525D3}"/>
    <cellStyle name="20% - Accent3 7 8 3" xfId="2092" xr:uid="{2A48900D-6DF1-4129-BDD2-8F8FC90826E6}"/>
    <cellStyle name="20% - Accent3 8" xfId="1525" xr:uid="{B6101D3F-1EF0-435E-8C87-AEF1D3C1956C}"/>
    <cellStyle name="20% - Accent3 8 2" xfId="1107" xr:uid="{D6902885-38DA-4D8F-B5F5-03193B4FC758}"/>
    <cellStyle name="20% - Accent3 8 2 2" xfId="1537" xr:uid="{0040D15A-164B-46E0-8C17-B2BF63AB3A5A}"/>
    <cellStyle name="20% - Accent3 8 2 3" xfId="1553" xr:uid="{5E0F14A7-C4B6-47E8-A0C0-BBD9A7EFA937}"/>
    <cellStyle name="20% - Accent3 8 3" xfId="1120" xr:uid="{3CB5BEE8-0000-484A-B442-E5EEC9961B70}"/>
    <cellStyle name="20% - Accent3 9" xfId="1576" xr:uid="{2BCE4CBB-DD01-4043-89DF-E55777A5AD80}"/>
    <cellStyle name="20% - Accent3 9 2" xfId="1194" xr:uid="{D0F2D514-C4E3-4293-8099-AB42BBA9811B}"/>
    <cellStyle name="20% - Accent3 9 2 2" xfId="6320" xr:uid="{0D468112-A5D1-4193-9EE1-C25BF95A42DD}"/>
    <cellStyle name="20% - Accent3 9 2 3" xfId="6322" xr:uid="{305A9EAF-62D0-4571-A408-10A449FCD209}"/>
    <cellStyle name="20% - Accent3 9 3" xfId="1207" xr:uid="{95CE1714-EAA1-4E87-A1C8-5EB1A5234166}"/>
    <cellStyle name="20% - Accent4 10" xfId="2949" xr:uid="{66700A29-6F58-4608-9EC1-0621B21B4CCE}"/>
    <cellStyle name="20% - Accent4 10 2" xfId="2959" xr:uid="{BE8A78DD-1F17-4A01-9E70-9A252B147509}"/>
    <cellStyle name="20% - Accent4 10 2 2" xfId="5946" xr:uid="{C808280C-5E9E-4856-A9B1-3F81AD9D455D}"/>
    <cellStyle name="20% - Accent4 10 2 3" xfId="2756" xr:uid="{97ED2253-D4FD-4F27-8136-B7A072EAE1C9}"/>
    <cellStyle name="20% - Accent4 10 3" xfId="441" xr:uid="{1D142F3B-10BB-448F-BD05-5DDA907F9F71}"/>
    <cellStyle name="20% - Accent4 11" xfId="2965" xr:uid="{CB16FB1F-F201-4B18-892C-83FB05228CC8}"/>
    <cellStyle name="20% - Accent4 11 10" xfId="7486" xr:uid="{3BD16175-81E2-41FB-848D-372276C9EE14}"/>
    <cellStyle name="20% - Accent4 11 11" xfId="7489" xr:uid="{5EDADA5E-88AD-4BE5-AD6C-13AABA3A5813}"/>
    <cellStyle name="20% - Accent4 11 12" xfId="7491" xr:uid="{A0256D54-2E44-49A2-A435-66E0EB7D6AB0}"/>
    <cellStyle name="20% - Accent4 11 2" xfId="2972" xr:uid="{8AEC6588-BF42-4749-9216-14A839C9B177}"/>
    <cellStyle name="20% - Accent4 11 2 2" xfId="2913" xr:uid="{61B24F78-5395-41D8-9146-2B0CFDADBEA4}"/>
    <cellStyle name="20% - Accent4 11 3" xfId="550" xr:uid="{D854917D-2CE7-4CE8-9740-A8A5F5F9F216}"/>
    <cellStyle name="20% - Accent4 11 3 10" xfId="7492" xr:uid="{177C1ACF-A112-4913-AD2D-0067EC091DAB}"/>
    <cellStyle name="20% - Accent4 11 3 11" xfId="7493" xr:uid="{7865C96A-8B28-4075-9AD0-F21F026FDC3E}"/>
    <cellStyle name="20% - Accent4 11 3 12" xfId="7494" xr:uid="{AEEE9DEA-4A24-456B-AD15-C362CC4D911C}"/>
    <cellStyle name="20% - Accent4 11 3 2" xfId="561" xr:uid="{589F5618-B477-46D2-9CE5-79A3AEBDFCE1}"/>
    <cellStyle name="20% - Accent4 11 3 2 10" xfId="7497" xr:uid="{2771FC4A-C3C4-4820-864C-A109E064AE54}"/>
    <cellStyle name="20% - Accent4 11 3 2 2" xfId="3259" xr:uid="{BB917A27-12BC-4050-B44D-1B3F12317D8B}"/>
    <cellStyle name="20% - Accent4 11 3 2 2 2" xfId="3267" xr:uid="{450B3D1E-D70A-4AF2-BA5F-32F1ECE5A031}"/>
    <cellStyle name="20% - Accent4 11 3 2 2 2 2" xfId="5609" xr:uid="{400CC969-7538-4FBD-9D3E-D1839D720789}"/>
    <cellStyle name="20% - Accent4 11 3 2 2 2 3" xfId="5614" xr:uid="{EDEB51D3-0AEB-4A49-BCF5-0D7B9CE50301}"/>
    <cellStyle name="20% - Accent4 11 3 2 2 2 4" xfId="5620" xr:uid="{2097EC48-AE41-4784-8D2F-F9E5EFD1A0B1}"/>
    <cellStyle name="20% - Accent4 11 3 2 2 2 5" xfId="5625" xr:uid="{EDBF1B96-22C2-45C4-9752-79999CBF29CE}"/>
    <cellStyle name="20% - Accent4 11 3 2 2 2 6" xfId="5632" xr:uid="{C7474607-743C-4A43-853A-6320701CDE49}"/>
    <cellStyle name="20% - Accent4 11 3 2 2 3" xfId="3272" xr:uid="{F2AD9B08-8018-4C3E-8541-24B7738A20E0}"/>
    <cellStyle name="20% - Accent4 11 3 2 2 4" xfId="5640" xr:uid="{34BF2F4D-CD62-41B0-AE9D-53174A8C46B2}"/>
    <cellStyle name="20% - Accent4 11 3 2 2 5" xfId="5648" xr:uid="{62FB8652-9BE3-4DF8-91A5-82D9AE9A9ED6}"/>
    <cellStyle name="20% - Accent4 11 3 2 2 6" xfId="5660" xr:uid="{F04146B6-B83A-4186-87BA-8F1C048F6589}"/>
    <cellStyle name="20% - Accent4 11 3 2 2 7" xfId="5673" xr:uid="{6083BFC8-45EC-4559-AAAE-F1FC43E98594}"/>
    <cellStyle name="20% - Accent4 11 3 2 3" xfId="3277" xr:uid="{5D24D762-B0A4-4B84-9A65-647155101547}"/>
    <cellStyle name="20% - Accent4 11 3 2 3 2" xfId="3282" xr:uid="{5AD5C968-ADA4-4D32-9CC5-DB0E27919349}"/>
    <cellStyle name="20% - Accent4 11 3 2 3 2 2" xfId="7498" xr:uid="{5DD9B840-7F39-4C29-9682-4C957E4742DA}"/>
    <cellStyle name="20% - Accent4 11 3 2 3 2 3" xfId="7499" xr:uid="{796E340E-83E8-4C87-8AAF-C520F2EC3055}"/>
    <cellStyle name="20% - Accent4 11 3 2 3 2 4" xfId="7500" xr:uid="{F26B90FC-9DD5-4D09-B160-306D90DA53E0}"/>
    <cellStyle name="20% - Accent4 11 3 2 3 2 5" xfId="7501" xr:uid="{48CC2A1A-56D2-4437-90AC-C357BE70EB15}"/>
    <cellStyle name="20% - Accent4 11 3 2 3 2 6" xfId="7503" xr:uid="{FA0884F5-87E4-42AD-ACAC-A7FCC2E73369}"/>
    <cellStyle name="20% - Accent4 11 3 2 3 3" xfId="1105" xr:uid="{1D6A6AC6-5C46-4FB7-8F1A-E42271B96BCE}"/>
    <cellStyle name="20% - Accent4 11 3 2 3 4" xfId="1117" xr:uid="{E995BA58-7634-4720-B92D-B8466F13034A}"/>
    <cellStyle name="20% - Accent4 11 3 2 3 5" xfId="1131" xr:uid="{9E8200EE-7F79-4E68-A29B-54ADE3AF33D0}"/>
    <cellStyle name="20% - Accent4 11 3 2 3 6" xfId="1144" xr:uid="{1D8008D0-19F4-46AB-878F-40869E7641A5}"/>
    <cellStyle name="20% - Accent4 11 3 2 3 7" xfId="1156" xr:uid="{FFF37A92-A44B-431A-8877-3A937D73F527}"/>
    <cellStyle name="20% - Accent4 11 3 2 4" xfId="3286" xr:uid="{2FDB41A7-039F-4D1D-8624-9249641A59E9}"/>
    <cellStyle name="20% - Accent4 11 3 2 4 2" xfId="3292" xr:uid="{D5D07193-322D-4FFC-AFF3-40960A2923BA}"/>
    <cellStyle name="20% - Accent4 11 3 2 4 2 2" xfId="7504" xr:uid="{AF0977AA-E1A7-46BA-9E89-A94854EA4CDB}"/>
    <cellStyle name="20% - Accent4 11 3 2 4 2 3" xfId="7505" xr:uid="{7C7C7B7A-F5F3-4A99-9B42-A00846436074}"/>
    <cellStyle name="20% - Accent4 11 3 2 4 2 4" xfId="7506" xr:uid="{7749A7B7-4EFD-4635-908E-36B42FAD59D0}"/>
    <cellStyle name="20% - Accent4 11 3 2 4 2 5" xfId="7507" xr:uid="{F6D6A989-5DCF-4A00-ACB6-E54309714409}"/>
    <cellStyle name="20% - Accent4 11 3 2 4 2 6" xfId="7509" xr:uid="{A0FAFCA7-F55E-4D24-8C49-2ED3F31982AD}"/>
    <cellStyle name="20% - Accent4 11 3 2 4 3" xfId="1192" xr:uid="{A36CF948-DAB8-4C9D-AFCE-40982F4C9F90}"/>
    <cellStyle name="20% - Accent4 11 3 2 4 4" xfId="1204" xr:uid="{249316B4-ECF1-484D-8E75-38BEF2154B5A}"/>
    <cellStyle name="20% - Accent4 11 3 2 4 5" xfId="1219" xr:uid="{60BE0ADC-E729-4015-9965-E899F5945FE1}"/>
    <cellStyle name="20% - Accent4 11 3 2 4 6" xfId="1229" xr:uid="{3313C500-7AF3-4BAE-A70E-7853B09F12F2}"/>
    <cellStyle name="20% - Accent4 11 3 2 4 7" xfId="1237" xr:uid="{A9D8C39A-17A1-4780-8F64-3E8AE6484BD9}"/>
    <cellStyle name="20% - Accent4 11 3 2 5" xfId="3295" xr:uid="{24DDA75B-61B7-4B7D-8FD2-343B13E2B234}"/>
    <cellStyle name="20% - Accent4 11 3 2 5 2" xfId="3301" xr:uid="{1FB23C21-03FF-46CA-A120-2F900636C0EE}"/>
    <cellStyle name="20% - Accent4 11 3 2 5 3" xfId="3306" xr:uid="{C3CBA82E-44AF-453F-B54A-2418698E5363}"/>
    <cellStyle name="20% - Accent4 11 3 2 5 4" xfId="6341" xr:uid="{02D83BB1-9EE6-4072-AA11-97FC3E4086EA}"/>
    <cellStyle name="20% - Accent4 11 3 2 5 5" xfId="6349" xr:uid="{ECBF44BC-7519-432B-B83D-4A16993E9B3E}"/>
    <cellStyle name="20% - Accent4 11 3 2 5 6" xfId="6355" xr:uid="{D25B0D31-C62C-4362-8D42-0F507B766002}"/>
    <cellStyle name="20% - Accent4 11 3 2 6" xfId="3312" xr:uid="{36EC07D5-2BC1-4B82-B848-1A3D88233E70}"/>
    <cellStyle name="20% - Accent4 11 3 2 7" xfId="3320" xr:uid="{A1D17606-3B14-460C-A72B-D48B4EADAE91}"/>
    <cellStyle name="20% - Accent4 11 3 2 8" xfId="3327" xr:uid="{4E61070E-536A-4D0F-AB43-718696B2F954}"/>
    <cellStyle name="20% - Accent4 11 3 2 9" xfId="3331" xr:uid="{BC0C225F-6022-4DE5-AFBA-A76A18953A02}"/>
    <cellStyle name="20% - Accent4 11 3 3" xfId="572" xr:uid="{36FE394C-E730-47D0-BC28-14458C5F4176}"/>
    <cellStyle name="20% - Accent4 11 3 3 2" xfId="1099" xr:uid="{813128AF-7B6E-4239-9399-C0F610201DDB}"/>
    <cellStyle name="20% - Accent4 11 3 3 2 2" xfId="3337" xr:uid="{8112770A-1722-4A5C-9491-056E58089764}"/>
    <cellStyle name="20% - Accent4 11 3 3 2 3" xfId="158" xr:uid="{C4734D93-534F-452F-9820-C6D980DCF413}"/>
    <cellStyle name="20% - Accent4 11 3 3 2 4" xfId="186" xr:uid="{036CDF37-999F-4B04-86B8-B74CD3F54339}"/>
    <cellStyle name="20% - Accent4 11 3 3 2 5" xfId="227" xr:uid="{8907CE81-42EB-4EE2-8941-096B857EE469}"/>
    <cellStyle name="20% - Accent4 11 3 3 2 6" xfId="250" xr:uid="{0C2BDD7B-75BA-489A-8B32-20596361AF6F}"/>
    <cellStyle name="20% - Accent4 11 3 3 3" xfId="3341" xr:uid="{4514DE60-7FAD-40E5-A8D5-59C2A8C4CC4F}"/>
    <cellStyle name="20% - Accent4 11 3 3 4" xfId="3348" xr:uid="{B438AFC4-7C4B-4CCA-BFFE-465EF2ACBB2D}"/>
    <cellStyle name="20% - Accent4 11 3 3 5" xfId="3357" xr:uid="{38FFEE84-A480-4994-9114-AFD4050810D6}"/>
    <cellStyle name="20% - Accent4 11 3 3 6" xfId="3366" xr:uid="{7468702A-CBCB-4632-9ED4-0EF969A9551C}"/>
    <cellStyle name="20% - Accent4 11 3 3 7" xfId="3374" xr:uid="{DBD0B044-BBC4-4C6C-856A-EDE5C1D4C573}"/>
    <cellStyle name="20% - Accent4 11 3 4" xfId="582" xr:uid="{10D13213-EBFF-43C5-A563-D04D7020554F}"/>
    <cellStyle name="20% - Accent4 11 3 4 2" xfId="3394" xr:uid="{F07C17DB-12AD-452A-BC84-B6C934B38617}"/>
    <cellStyle name="20% - Accent4 11 3 4 2 2" xfId="3408" xr:uid="{0C318A98-D50F-46AD-AE9C-C3AA3376C064}"/>
    <cellStyle name="20% - Accent4 11 3 4 2 3" xfId="366" xr:uid="{18575618-CF2B-40F1-BD27-CDFB9DF73AC3}"/>
    <cellStyle name="20% - Accent4 11 3 4 2 4" xfId="862" xr:uid="{FB747CF7-1096-45B3-9DE0-0EBE7B0547F5}"/>
    <cellStyle name="20% - Accent4 11 3 4 2 5" xfId="947" xr:uid="{41476733-3B05-4E9F-9008-99338499683B}"/>
    <cellStyle name="20% - Accent4 11 3 4 2 6" xfId="963" xr:uid="{4C344417-4050-4456-89B2-14E79FDB6E4E}"/>
    <cellStyle name="20% - Accent4 11 3 4 3" xfId="3412" xr:uid="{E096060A-DBF5-4423-88E7-5E0851F1F247}"/>
    <cellStyle name="20% - Accent4 11 3 4 4" xfId="3429" xr:uid="{532A6924-E26E-4DF7-A7E3-9A24EE6AB5BD}"/>
    <cellStyle name="20% - Accent4 11 3 4 5" xfId="3444" xr:uid="{43CD894B-1612-4105-AD1E-30DFE91A4351}"/>
    <cellStyle name="20% - Accent4 11 3 4 6" xfId="3457" xr:uid="{5ADCCAE1-43F4-43EB-9A4A-76017FF1CD07}"/>
    <cellStyle name="20% - Accent4 11 3 4 7" xfId="3472" xr:uid="{B206DE6F-E939-47BB-A118-2887F8F5A427}"/>
    <cellStyle name="20% - Accent4 11 3 5" xfId="594" xr:uid="{CF1682FE-4325-4487-9D68-B9D49596DF48}"/>
    <cellStyle name="20% - Accent4 11 3 5 2" xfId="3485" xr:uid="{B87784AC-7393-46F7-97D2-A89C0089BFFD}"/>
    <cellStyle name="20% - Accent4 11 3 5 2 2" xfId="833" xr:uid="{23063834-CCC4-4633-BB55-C2DE65DBE0B9}"/>
    <cellStyle name="20% - Accent4 11 3 5 2 3" xfId="844" xr:uid="{7FA2FFAF-0D88-4D1E-92E1-D95D51895BDD}"/>
    <cellStyle name="20% - Accent4 11 3 5 2 4" xfId="851" xr:uid="{988F558D-5720-47F0-88E9-E540953F6C85}"/>
    <cellStyle name="20% - Accent4 11 3 5 2 5" xfId="6449" xr:uid="{AF8B8F69-040E-4DC0-B1D8-942FBA225F85}"/>
    <cellStyle name="20% - Accent4 11 3 5 2 6" xfId="6454" xr:uid="{35DF6B50-A349-4E55-A0FF-E84DBB3660BF}"/>
    <cellStyle name="20% - Accent4 11 3 5 3" xfId="3492" xr:uid="{ECE10CFB-4DF4-473B-A1D7-47744B9F7029}"/>
    <cellStyle name="20% - Accent4 11 3 5 4" xfId="7513" xr:uid="{B36A17B9-7567-40A1-A7E4-3FB1867C8C6F}"/>
    <cellStyle name="20% - Accent4 11 3 5 5" xfId="7517" xr:uid="{8EBF691A-38A5-4295-A8FA-D1BB2654A905}"/>
    <cellStyle name="20% - Accent4 11 3 5 6" xfId="7520" xr:uid="{288D1EF2-D405-4FFC-A992-B2F646CE20CF}"/>
    <cellStyle name="20% - Accent4 11 3 5 7" xfId="7521" xr:uid="{B9D307E4-98DF-47FB-998E-BA0153A11BB2}"/>
    <cellStyle name="20% - Accent4 11 3 6" xfId="605" xr:uid="{06E7BB8E-87FD-42F6-A975-22082299A3AF}"/>
    <cellStyle name="20% - Accent4 11 3 6 2" xfId="3495" xr:uid="{6E011348-159A-4F1F-9693-A3EF57C35A45}"/>
    <cellStyle name="20% - Accent4 11 3 6 3" xfId="3504" xr:uid="{92DDB676-DE67-461C-BF6F-12CA940F8E35}"/>
    <cellStyle name="20% - Accent4 11 3 6 4" xfId="7523" xr:uid="{613DF29B-88B1-4EF5-98D3-50068BEFD09B}"/>
    <cellStyle name="20% - Accent4 11 3 6 5" xfId="7525" xr:uid="{67910436-9139-42DA-87AF-27E695345875}"/>
    <cellStyle name="20% - Accent4 11 3 6 6" xfId="7527" xr:uid="{353AA90C-16DF-44D1-B889-DE989ABD0CFC}"/>
    <cellStyle name="20% - Accent4 11 3 7" xfId="3512" xr:uid="{C135D6E9-B664-44BE-A4B4-28A754EB12C8}"/>
    <cellStyle name="20% - Accent4 11 3 8" xfId="3525" xr:uid="{D2943A25-C3C1-4E9F-B0C7-EC691A235C1C}"/>
    <cellStyle name="20% - Accent4 11 3 9" xfId="6141" xr:uid="{7881ACAA-4F96-450E-BBEC-B9D1E87CA1B9}"/>
    <cellStyle name="20% - Accent4 11 4" xfId="618" xr:uid="{0850DF8D-9C29-4F6E-AFE7-F26C2748860F}"/>
    <cellStyle name="20% - Accent4 11 4 10" xfId="7385" xr:uid="{BAF58321-DB4A-4100-953A-A128892B011E}"/>
    <cellStyle name="20% - Accent4 11 4 11" xfId="7391" xr:uid="{7870F8BE-BA98-4C94-85B6-1FD0BD5DF81E}"/>
    <cellStyle name="20% - Accent4 11 4 2" xfId="3559" xr:uid="{4473E0BD-AF1F-4DC4-B012-19BCBE6E0E1D}"/>
    <cellStyle name="20% - Accent4 11 4 2 2" xfId="3565" xr:uid="{8E95B204-D20F-4793-B723-E618C86C6007}"/>
    <cellStyle name="20% - Accent4 11 4 2 2 2" xfId="4634" xr:uid="{2CE653E2-62F1-4FAA-84DD-4A90D7F709E6}"/>
    <cellStyle name="20% - Accent4 11 4 2 2 3" xfId="1866" xr:uid="{75FA4288-21ED-41E6-BCBE-7B12BB62ED9F}"/>
    <cellStyle name="20% - Accent4 11 4 2 2 4" xfId="1882" xr:uid="{42D77F99-3CBF-4042-A192-08B4BB56E128}"/>
    <cellStyle name="20% - Accent4 11 4 2 2 5" xfId="1887" xr:uid="{1AF0AEFD-C7A7-46FD-9994-09EFC768D0A6}"/>
    <cellStyle name="20% - Accent4 11 4 2 2 6" xfId="1893" xr:uid="{B7CAA532-A1EE-4BBC-8E51-11194A4FED57}"/>
    <cellStyle name="20% - Accent4 11 4 2 3" xfId="3573" xr:uid="{E7DFA3F0-98E8-4C47-B5F9-43BE8A43F85A}"/>
    <cellStyle name="20% - Accent4 11 4 2 4" xfId="4640" xr:uid="{11072CBE-2D5C-464B-BF89-07964B8F1082}"/>
    <cellStyle name="20% - Accent4 11 4 2 5" xfId="4646" xr:uid="{4AE5DFD7-F890-4FDD-88FD-41F842E8197F}"/>
    <cellStyle name="20% - Accent4 11 4 2 6" xfId="4652" xr:uid="{0271B623-2A71-4B96-BA05-BE41186F94B6}"/>
    <cellStyle name="20% - Accent4 11 4 2 7" xfId="4658" xr:uid="{7F0D0E38-EF5F-4A48-83F1-ECDD1B9596F2}"/>
    <cellStyle name="20% - Accent4 11 4 3" xfId="3577" xr:uid="{D6177E8E-420C-41FC-BF54-0D9379471B26}"/>
    <cellStyle name="20% - Accent4 11 4 3 2" xfId="1185" xr:uid="{0E749E8F-6C4D-495C-9C60-6A4E0C889927}"/>
    <cellStyle name="20% - Accent4 11 4 3 2 2" xfId="7529" xr:uid="{F676D390-F6E5-45BC-9F18-B8D98519B5AE}"/>
    <cellStyle name="20% - Accent4 11 4 3 2 3" xfId="1995" xr:uid="{3E6E5919-848F-4FCC-BA0D-F54C47F7BE32}"/>
    <cellStyle name="20% - Accent4 11 4 3 2 4" xfId="2013" xr:uid="{A7E1F042-EA2C-492A-B782-01A631500945}"/>
    <cellStyle name="20% - Accent4 11 4 3 2 5" xfId="2017" xr:uid="{496A8390-80FB-4AED-81C1-33BE56389A3F}"/>
    <cellStyle name="20% - Accent4 11 4 3 2 6" xfId="2023" xr:uid="{4889960A-320B-41CA-9E39-F44A231C096D}"/>
    <cellStyle name="20% - Accent4 11 4 3 3" xfId="3582" xr:uid="{5D760441-199D-4AE6-874A-CA4DD8CBEB3B}"/>
    <cellStyle name="20% - Accent4 11 4 3 4" xfId="4662" xr:uid="{00C6CCFC-713A-4B3F-801F-D9822BC63396}"/>
    <cellStyle name="20% - Accent4 11 4 3 5" xfId="4668" xr:uid="{9D78A24D-B902-4443-87E0-C1121AD48092}"/>
    <cellStyle name="20% - Accent4 11 4 3 6" xfId="4677" xr:uid="{3851D8DF-5D6B-427E-B45B-C4DEBE007531}"/>
    <cellStyle name="20% - Accent4 11 4 3 7" xfId="5299" xr:uid="{D67DAC04-B4BF-45FC-A9DE-B5989CE921AC}"/>
    <cellStyle name="20% - Accent4 11 4 4" xfId="3588" xr:uid="{9F2A6FE0-A280-4F3D-BC33-3B96EC6F7191}"/>
    <cellStyle name="20% - Accent4 11 4 5" xfId="3594" xr:uid="{A1E00089-2237-4055-AD45-24156B2FAF9A}"/>
    <cellStyle name="20% - Accent4 11 4 5 2" xfId="3601" xr:uid="{B44AC2F7-BD92-4C16-8A62-FA2866B7C3C5}"/>
    <cellStyle name="20% - Accent4 11 4 5 2 2" xfId="7531" xr:uid="{A57A077F-7610-43F6-B4AF-CED46763C1EC}"/>
    <cellStyle name="20% - Accent4 11 4 5 2 3" xfId="6614" xr:uid="{FDEDB012-A9BC-41D4-9068-4C7A08687E0B}"/>
    <cellStyle name="20% - Accent4 11 4 5 2 4" xfId="6618" xr:uid="{FFB6B497-C190-4ABC-92A2-4EA657ADC59B}"/>
    <cellStyle name="20% - Accent4 11 4 5 2 5" xfId="6623" xr:uid="{C9F02D09-8F70-4570-83E5-F7C9AAF4CA84}"/>
    <cellStyle name="20% - Accent4 11 4 5 2 6" xfId="6628" xr:uid="{56E16FF5-69B0-444E-B7C3-1D3927DAE6F2}"/>
    <cellStyle name="20% - Accent4 11 4 5 3" xfId="3606" xr:uid="{3B4C7BBD-561A-45DE-9D13-214FC2E32052}"/>
    <cellStyle name="20% - Accent4 11 4 5 4" xfId="7534" xr:uid="{D6E59FED-8F86-4DB1-9590-71F0233319E2}"/>
    <cellStyle name="20% - Accent4 11 4 5 5" xfId="7537" xr:uid="{7C45FC77-C877-4953-815B-E81218E6EBEA}"/>
    <cellStyle name="20% - Accent4 11 4 5 6" xfId="7540" xr:uid="{021C5628-8C05-42E0-8EA9-E453FD8E2A48}"/>
    <cellStyle name="20% - Accent4 11 4 5 7" xfId="7541" xr:uid="{B62AB65B-2116-4E20-8BDC-571457CC46C4}"/>
    <cellStyle name="20% - Accent4 11 4 6" xfId="3609" xr:uid="{DA08C58A-25A8-4B95-AB37-F4F6E7076EFA}"/>
    <cellStyle name="20% - Accent4 11 4 6 2" xfId="3613" xr:uid="{3CCCCA50-6F84-4DDE-8FFE-497764B85474}"/>
    <cellStyle name="20% - Accent4 11 4 6 3" xfId="3616" xr:uid="{24AF863C-2822-4792-83FD-A1890D56834B}"/>
    <cellStyle name="20% - Accent4 11 4 6 4" xfId="7542" xr:uid="{76884CF9-29E7-42EF-A261-146EB318DA87}"/>
    <cellStyle name="20% - Accent4 11 4 6 5" xfId="7545" xr:uid="{4F0ABF83-1FE2-4414-86B4-51185BE44FFF}"/>
    <cellStyle name="20% - Accent4 11 4 6 6" xfId="7548" xr:uid="{BFB29127-DB8E-40FB-B38C-029632C2A8F1}"/>
    <cellStyle name="20% - Accent4 11 4 7" xfId="3620" xr:uid="{36A956F1-EFF6-47AA-A9FC-2109ACB2C9A6}"/>
    <cellStyle name="20% - Accent4 11 4 8" xfId="7550" xr:uid="{17773C01-CAA8-4FAC-9D4D-30403D53942F}"/>
    <cellStyle name="20% - Accent4 11 4 9" xfId="2862" xr:uid="{6CE3DE82-B781-4788-804D-62A4A23C6128}"/>
    <cellStyle name="20% - Accent4 11 5" xfId="628" xr:uid="{35E81C27-86BD-40D4-B229-01AD17348CED}"/>
    <cellStyle name="20% - Accent4 11 5 10" xfId="7551" xr:uid="{35F5735A-2729-4FE9-A2A9-C5654860738D}"/>
    <cellStyle name="20% - Accent4 11 5 2" xfId="3651" xr:uid="{CD249116-9DA3-4A2C-A5B8-594BC0EFB1DF}"/>
    <cellStyle name="20% - Accent4 11 5 2 2" xfId="3662" xr:uid="{58029E8D-D6E4-42E2-9E1E-911411DA2A4B}"/>
    <cellStyle name="20% - Accent4 11 5 2 2 2" xfId="4775" xr:uid="{42225891-3AD4-4EDE-A0B5-EEBE1453DDB4}"/>
    <cellStyle name="20% - Accent4 11 5 2 2 3" xfId="2482" xr:uid="{36605AB4-6EDD-4959-A820-FEB80CC79A56}"/>
    <cellStyle name="20% - Accent4 11 5 2 2 4" xfId="2488" xr:uid="{9FC8390B-5375-4247-9F5E-F00AC54BF831}"/>
    <cellStyle name="20% - Accent4 11 5 2 2 5" xfId="2501" xr:uid="{65BA7EB5-0571-4506-A305-4044F7886057}"/>
    <cellStyle name="20% - Accent4 11 5 2 2 6" xfId="2515" xr:uid="{DA5346A7-EAED-4F36-8798-722A1DFD12E5}"/>
    <cellStyle name="20% - Accent4 11 5 2 3" xfId="3671" xr:uid="{3B46B893-6B72-47F5-9FD5-C11D174AB130}"/>
    <cellStyle name="20% - Accent4 11 5 2 4" xfId="4029" xr:uid="{28C14416-2D27-4210-BA87-AEE0571C11E9}"/>
    <cellStyle name="20% - Accent4 11 5 2 5" xfId="4038" xr:uid="{A790D051-1CE0-4BFC-B5EA-14769B0BE7F7}"/>
    <cellStyle name="20% - Accent4 11 5 2 6" xfId="4781" xr:uid="{B8BBDD5C-1863-41BB-80B5-1FDAA20CA316}"/>
    <cellStyle name="20% - Accent4 11 5 2 7" xfId="4789" xr:uid="{3284E464-C0C5-4CFE-800C-A63899A6A09F}"/>
    <cellStyle name="20% - Accent4 11 5 3" xfId="3678" xr:uid="{884777F1-38C1-472E-B262-8C427979D024}"/>
    <cellStyle name="20% - Accent4 11 5 3 2" xfId="1265" xr:uid="{AF1DE63D-6D49-49FA-BE7C-F241ED99F4F3}"/>
    <cellStyle name="20% - Accent4 11 5 3 2 2" xfId="204" xr:uid="{9957468D-ECC7-410D-93E0-225F9601EFFB}"/>
    <cellStyle name="20% - Accent4 11 5 3 2 3" xfId="6802" xr:uid="{87E38322-2EE9-4439-96CB-B08D9044AF69}"/>
    <cellStyle name="20% - Accent4 11 5 3 2 4" xfId="6806" xr:uid="{09C7A95E-B92F-478B-96EA-BA07328508B9}"/>
    <cellStyle name="20% - Accent4 11 5 3 2 5" xfId="6808" xr:uid="{722FB936-17E2-475C-9B71-6E25A1902946}"/>
    <cellStyle name="20% - Accent4 11 5 3 2 6" xfId="6811" xr:uid="{5C2A1BA1-6D32-4526-8A57-59341D748F36}"/>
    <cellStyle name="20% - Accent4 11 5 3 3" xfId="3684" xr:uid="{B1E2284E-2401-4B36-BF93-4149EE1FE428}"/>
    <cellStyle name="20% - Accent4 11 5 3 4" xfId="4055" xr:uid="{3C902913-C021-4DFE-BAEF-C51985BDEE2E}"/>
    <cellStyle name="20% - Accent4 11 5 3 5" xfId="4056" xr:uid="{9D7DE7B0-3CC3-4B07-9443-D6F196819445}"/>
    <cellStyle name="20% - Accent4 11 5 3 6" xfId="4797" xr:uid="{ABDEF473-5815-4F76-BEE7-D8842A028248}"/>
    <cellStyle name="20% - Accent4 11 5 3 7" xfId="7553" xr:uid="{0D31CD2E-FAC7-4424-877F-A279070D9E30}"/>
    <cellStyle name="20% - Accent4 11 5 4" xfId="3692" xr:uid="{ED8600FD-9DCE-40B8-A1DD-721465DDD250}"/>
    <cellStyle name="20% - Accent4 11 5 4 2" xfId="3698" xr:uid="{4DDD8FA5-F57F-443B-A04F-0F635160BB20}"/>
    <cellStyle name="20% - Accent4 11 5 4 2 2" xfId="7556" xr:uid="{26E4ED43-445D-4473-9FB4-F0E71E7BD251}"/>
    <cellStyle name="20% - Accent4 11 5 4 2 3" xfId="6856" xr:uid="{2DEFB9A0-E2E9-4D5A-AAAF-CB4035208D5B}"/>
    <cellStyle name="20% - Accent4 11 5 4 2 4" xfId="6860" xr:uid="{E746FB81-0858-493F-9A0E-6F7CF2D4C800}"/>
    <cellStyle name="20% - Accent4 11 5 4 2 5" xfId="6864" xr:uid="{8F5CCAB4-01F4-46CD-BBB1-B1F1C2F4D590}"/>
    <cellStyle name="20% - Accent4 11 5 4 2 6" xfId="6870" xr:uid="{D63317CC-B041-4DF2-9538-15836A38394E}"/>
    <cellStyle name="20% - Accent4 11 5 4 3" xfId="3711" xr:uid="{A24CEF58-6B9C-4CF0-8D70-551853C3F499}"/>
    <cellStyle name="20% - Accent4 11 5 4 4" xfId="4085" xr:uid="{8FF8E73B-3144-4999-86C2-5AABB5874926}"/>
    <cellStyle name="20% - Accent4 11 5 4 5" xfId="4091" xr:uid="{2802F496-A769-469B-8C7F-A112B1453CBF}"/>
    <cellStyle name="20% - Accent4 11 5 4 6" xfId="7560" xr:uid="{0CCD5954-1514-49F2-B025-319D367444BD}"/>
    <cellStyle name="20% - Accent4 11 5 4 7" xfId="7563" xr:uid="{9696A5E7-56FF-4E26-B9C9-DDD3FA5D0662}"/>
    <cellStyle name="20% - Accent4 11 5 5" xfId="3722" xr:uid="{CB392F5C-7609-4759-85C8-F9E7EFAC2607}"/>
    <cellStyle name="20% - Accent4 11 5 5 2" xfId="3728" xr:uid="{B6F4BBA9-9404-480B-AC62-B40D3B6B714B}"/>
    <cellStyle name="20% - Accent4 11 5 5 3" xfId="3737" xr:uid="{BD4D8AA8-490E-4EB8-81EE-3E945D573A64}"/>
    <cellStyle name="20% - Accent4 11 5 5 4" xfId="4103" xr:uid="{77DD9F83-7841-48BF-A5B8-C499C54D5AEF}"/>
    <cellStyle name="20% - Accent4 11 5 5 5" xfId="7564" xr:uid="{6F2B7502-15F0-413F-9295-48B8FA80CF6D}"/>
    <cellStyle name="20% - Accent4 11 5 5 6" xfId="6654" xr:uid="{3E40FF67-BC38-4C4B-9518-CB95FCDA1A2E}"/>
    <cellStyle name="20% - Accent4 11 5 6" xfId="3745" xr:uid="{57A48B5C-7D8F-4689-BC5F-FBDF713FB143}"/>
    <cellStyle name="20% - Accent4 11 5 7" xfId="3753" xr:uid="{ACF93533-F795-4939-9109-155D8A02EF06}"/>
    <cellStyle name="20% - Accent4 11 5 8" xfId="7565" xr:uid="{D8D96203-9357-40B4-BD45-27F9824466D2}"/>
    <cellStyle name="20% - Accent4 11 5 9" xfId="2916" xr:uid="{A6DB1867-264A-4336-8DFB-D128CFFC8740}"/>
    <cellStyle name="20% - Accent4 11 6" xfId="639" xr:uid="{58B31D1F-F576-4951-84B1-2743A2DCD865}"/>
    <cellStyle name="20% - Accent4 11 6 2" xfId="3778" xr:uid="{FCB84F28-73D8-4A53-80E7-A7765CF80B65}"/>
    <cellStyle name="20% - Accent4 11 6 2 2" xfId="3784" xr:uid="{A9CB5798-BC1A-434D-A9B2-B5DF322CB13B}"/>
    <cellStyle name="20% - Accent4 11 6 2 3" xfId="3789" xr:uid="{DD8AD3B7-E634-4D34-8BA0-8DA9A502FD68}"/>
    <cellStyle name="20% - Accent4 11 6 2 4" xfId="4126" xr:uid="{B1E72A6D-8E0B-426C-A9B5-CC7919B580BE}"/>
    <cellStyle name="20% - Accent4 11 6 2 5" xfId="7568" xr:uid="{0C1AEF9E-2C14-42EE-8D65-482289B6B830}"/>
    <cellStyle name="20% - Accent4 11 6 2 6" xfId="7571" xr:uid="{CF627F7B-49CA-4F81-9BBA-19A4EDCBB05B}"/>
    <cellStyle name="20% - Accent4 11 6 3" xfId="3793" xr:uid="{AE5B14A1-2CC6-43F7-B121-6BD0FF213620}"/>
    <cellStyle name="20% - Accent4 11 6 4" xfId="3804" xr:uid="{6FFCC868-FD13-4948-87C9-119C6A68B087}"/>
    <cellStyle name="20% - Accent4 11 6 5" xfId="3815" xr:uid="{9BC01348-BB37-440A-8CC1-A7D666BC4453}"/>
    <cellStyle name="20% - Accent4 11 6 6" xfId="3822" xr:uid="{39622319-F995-49BB-B98F-3EC26C2DD92B}"/>
    <cellStyle name="20% - Accent4 11 6 7" xfId="3829" xr:uid="{EA3AA8DD-BB5F-4C6B-8435-05B76F3D32F0}"/>
    <cellStyle name="20% - Accent4 11 7" xfId="646" xr:uid="{57A37ACA-4DED-4A2E-9FE6-DF0BF75B92AF}"/>
    <cellStyle name="20% - Accent4 11 7 2" xfId="3845" xr:uid="{A2665E77-68ED-4B2D-8D06-0C0DA95D0ECA}"/>
    <cellStyle name="20% - Accent4 11 7 3" xfId="3856" xr:uid="{3159D025-CE9D-4B7C-871D-0AB947E8CAD4}"/>
    <cellStyle name="20% - Accent4 11 7 4" xfId="3864" xr:uid="{45E1D0E7-5765-4ED3-82FE-194073E111F4}"/>
    <cellStyle name="20% - Accent4 11 7 5" xfId="3876" xr:uid="{CE3A83B3-99B5-4B0E-AFB5-A9402083AD2A}"/>
    <cellStyle name="20% - Accent4 11 7 6" xfId="3887" xr:uid="{E1C7949D-0451-463F-85D6-6A65F43C2136}"/>
    <cellStyle name="20% - Accent4 11 8" xfId="651" xr:uid="{919CCBC6-DD86-4CE2-A209-F447FCBBF3DC}"/>
    <cellStyle name="20% - Accent4 11 9" xfId="7572" xr:uid="{FA66B2CA-081D-4754-9407-C3E3B19E1D09}"/>
    <cellStyle name="20% - Accent4 12" xfId="2977" xr:uid="{735ED52B-4B9C-4D1C-848D-99FE6AAB2613}"/>
    <cellStyle name="20% - Accent4 12 10" xfId="7573" xr:uid="{CF12825C-2B91-419B-98E2-0C2AE3FA0B6E}"/>
    <cellStyle name="20% - Accent4 12 11" xfId="7574" xr:uid="{428E3A84-EC1D-43B5-A7C9-24A0ED7681BD}"/>
    <cellStyle name="20% - Accent4 12 12" xfId="7575" xr:uid="{2927D19F-D401-443A-88DA-410A4C3A9C79}"/>
    <cellStyle name="20% - Accent4 12 13" xfId="5774" xr:uid="{31C4FAB5-FB40-4679-A64B-76780A687B2D}"/>
    <cellStyle name="20% - Accent4 12 14" xfId="5777" xr:uid="{1F389C8F-9B14-4107-9640-B67871E81112}"/>
    <cellStyle name="20% - Accent4 12 2" xfId="2984" xr:uid="{66D556F6-944D-4AA7-B8FC-4617B485A441}"/>
    <cellStyle name="20% - Accent4 12 2 10" xfId="1414" xr:uid="{A6C0B995-F006-406B-A21F-D1FFF7F465BB}"/>
    <cellStyle name="20% - Accent4 12 2 11" xfId="119" xr:uid="{601DC8C8-0C95-424F-AE70-F28E7F4B921C}"/>
    <cellStyle name="20% - Accent4 12 2 2" xfId="5781" xr:uid="{09307FDE-E1E5-45E7-8820-7CA0648F4997}"/>
    <cellStyle name="20% - Accent4 12 2 2 2" xfId="5788" xr:uid="{8EC15271-7D53-4FDC-87EE-531720D39223}"/>
    <cellStyle name="20% - Accent4 12 2 2 2 2" xfId="5791" xr:uid="{2E630A45-9E3C-45DE-A072-7487A214EDB5}"/>
    <cellStyle name="20% - Accent4 12 2 2 2 2 2" xfId="7577" xr:uid="{B1A2D61A-00E7-4722-A8AF-B7080E6E979C}"/>
    <cellStyle name="20% - Accent4 12 2 2 2 2 3" xfId="7579" xr:uid="{3A435C69-E20D-4D4A-BE3D-2D3FE073DCE3}"/>
    <cellStyle name="20% - Accent4 12 2 2 2 2 4" xfId="7581" xr:uid="{24F3B21B-380A-4C7F-8A5A-31D2E7F6D865}"/>
    <cellStyle name="20% - Accent4 12 2 2 2 2 5" xfId="7583" xr:uid="{0064D50E-FC7F-463C-97B0-F402AB893F76}"/>
    <cellStyle name="20% - Accent4 12 2 2 2 2 6" xfId="7585" xr:uid="{819395F8-7044-4F7F-BA71-C287E0C15405}"/>
    <cellStyle name="20% - Accent4 12 2 2 2 3" xfId="5795" xr:uid="{9CCFE80B-059C-4866-AEBF-80CCCF615556}"/>
    <cellStyle name="20% - Accent4 12 2 2 2 4" xfId="7586" xr:uid="{79406CF6-C741-416E-9EEE-8DAE0297D8CC}"/>
    <cellStyle name="20% - Accent4 12 2 2 2 5" xfId="7587" xr:uid="{F4E414E3-BE6C-4B90-B4A6-4783FC8E66CA}"/>
    <cellStyle name="20% - Accent4 12 2 2 2 6" xfId="7588" xr:uid="{27913BEB-6CB9-4291-975E-6787DDD0BD29}"/>
    <cellStyle name="20% - Accent4 12 2 2 2 7" xfId="7590" xr:uid="{B91FA48E-D50B-4D11-BEA0-4BCCFC326561}"/>
    <cellStyle name="20% - Accent4 12 2 2 3" xfId="5800" xr:uid="{8F5151CE-89D9-400A-91BA-EE237B190F68}"/>
    <cellStyle name="20% - Accent4 12 2 2 3 2" xfId="5803" xr:uid="{C575672D-CB0E-4A42-B387-A8A264CB2788}"/>
    <cellStyle name="20% - Accent4 12 2 2 3 3" xfId="5812" xr:uid="{A4C08435-9474-4C24-8C42-D5EC34F7A1CF}"/>
    <cellStyle name="20% - Accent4 12 2 2 3 4" xfId="6590" xr:uid="{387E693C-4282-455F-BFCE-C904FFE7F946}"/>
    <cellStyle name="20% - Accent4 12 2 2 3 5" xfId="7591" xr:uid="{60CC076B-597F-4D9A-A280-DBA6C8A115AA}"/>
    <cellStyle name="20% - Accent4 12 2 2 3 6" xfId="7599" xr:uid="{CA934AD6-D636-4974-8458-B3D2A8C024CD}"/>
    <cellStyle name="20% - Accent4 12 2 2 4" xfId="5821" xr:uid="{7DA51DFF-3CB6-4346-B7CF-32E5F2634BEC}"/>
    <cellStyle name="20% - Accent4 12 2 2 5" xfId="5830" xr:uid="{031C7388-6C4C-4480-B2EE-944D1D6AF40D}"/>
    <cellStyle name="20% - Accent4 12 2 2 6" xfId="5840" xr:uid="{9402E9B5-AF36-4EE1-A411-21A8E9F378EE}"/>
    <cellStyle name="20% - Accent4 12 2 2 7" xfId="5850" xr:uid="{F24C9794-E94E-46C3-8AFE-B638F3A203CD}"/>
    <cellStyle name="20% - Accent4 12 2 2 8" xfId="5859" xr:uid="{698AFA26-8EA2-42CB-BD9F-3CE6B2B74A77}"/>
    <cellStyle name="20% - Accent4 12 2 3" xfId="5869" xr:uid="{5111AC54-E8C6-40B0-AC7D-887ADAFA6BD1}"/>
    <cellStyle name="20% - Accent4 12 2 4" xfId="5925" xr:uid="{C1378FCE-2314-4ED4-ABB8-22709D689BDD}"/>
    <cellStyle name="20% - Accent4 12 2 5" xfId="3955" xr:uid="{C0D477D9-CF5D-4734-A779-D9F7DF21B0F0}"/>
    <cellStyle name="20% - Accent4 12 2 5 2" xfId="3963" xr:uid="{98062C55-CC8D-48F2-A9FD-BFFA92D743FD}"/>
    <cellStyle name="20% - Accent4 12 2 5 2 2" xfId="5968" xr:uid="{8F62616A-34BC-4369-BC67-6E0C4AD0DB65}"/>
    <cellStyle name="20% - Accent4 12 2 5 2 3" xfId="5971" xr:uid="{06890B8D-6932-41D4-814B-1E3878337965}"/>
    <cellStyle name="20% - Accent4 12 2 5 2 4" xfId="7600" xr:uid="{A2F428A2-D24A-4C88-834F-CB2BA1C97226}"/>
    <cellStyle name="20% - Accent4 12 2 5 2 5" xfId="7601" xr:uid="{749275B3-2FB2-40AF-92A5-A6CBEACC4368}"/>
    <cellStyle name="20% - Accent4 12 2 5 2 6" xfId="7602" xr:uid="{892EBC0D-395D-497E-9FB7-89A16DDD6B44}"/>
    <cellStyle name="20% - Accent4 12 2 5 3" xfId="5974" xr:uid="{84D6B95B-4701-48E7-BEE7-BD9DC32ADCB0}"/>
    <cellStyle name="20% - Accent4 12 2 5 4" xfId="452" xr:uid="{A391DD4A-EFFF-4B0B-AD52-AA67A1C5E4F6}"/>
    <cellStyle name="20% - Accent4 12 2 5 5" xfId="461" xr:uid="{E1E9E9C0-68B1-4B4E-8F19-C154D2334F5F}"/>
    <cellStyle name="20% - Accent4 12 2 5 6" xfId="476" xr:uid="{9DE5EB2F-88B9-4540-AAE1-2AB0B4BE31A6}"/>
    <cellStyle name="20% - Accent4 12 2 5 7" xfId="488" xr:uid="{9F845D90-51D0-4A14-AECD-6D299731E3CD}"/>
    <cellStyle name="20% - Accent4 12 2 6" xfId="3968" xr:uid="{E20D27E3-8BFE-49AC-9A73-0FE6A1C7E9E3}"/>
    <cellStyle name="20% - Accent4 12 2 6 2" xfId="3976" xr:uid="{36453D8E-DD2E-4B65-865E-EBE57BB66473}"/>
    <cellStyle name="20% - Accent4 12 2 6 3" xfId="4111" xr:uid="{C20D9504-2FDE-4E83-A3EC-D4E6E7592D1A}"/>
    <cellStyle name="20% - Accent4 12 2 6 4" xfId="4137" xr:uid="{70D9C857-DD1B-4BE0-AD66-2D2913B2C35E}"/>
    <cellStyle name="20% - Accent4 12 2 6 5" xfId="4157" xr:uid="{37C8DB1E-C302-41BB-8424-BFF693BB4116}"/>
    <cellStyle name="20% - Accent4 12 2 6 6" xfId="4189" xr:uid="{399205E3-88A9-4071-9EC8-B4AE03D353A1}"/>
    <cellStyle name="20% - Accent4 12 2 7" xfId="4213" xr:uid="{D5721798-E932-49C7-9F11-91C4DE349885}"/>
    <cellStyle name="20% - Accent4 12 2 8" xfId="4347" xr:uid="{76AFDD36-627D-4263-BB9F-99A3347CB134}"/>
    <cellStyle name="20% - Accent4 12 2 9" xfId="4449" xr:uid="{27BB75D2-EA13-41D5-AF75-94A2C74520A6}"/>
    <cellStyle name="20% - Accent4 12 3" xfId="675" xr:uid="{B3F4863C-09F2-495F-BDCC-856A4C2FF11C}"/>
    <cellStyle name="20% - Accent4 12 3 10" xfId="7604" xr:uid="{CF76F404-D36A-4B81-A811-0CEA571A3115}"/>
    <cellStyle name="20% - Accent4 12 3 2" xfId="4942" xr:uid="{4B4D7EF5-6A6A-49CC-97D6-EFFD9C0867AA}"/>
    <cellStyle name="20% - Accent4 12 3 2 2" xfId="4952" xr:uid="{C55D8067-D66E-473A-B412-3E96E35BE560}"/>
    <cellStyle name="20% - Accent4 12 3 2 2 2" xfId="4958" xr:uid="{3F7FD658-E2DF-4B01-AEE8-E0B29F5B080C}"/>
    <cellStyle name="20% - Accent4 12 3 2 2 3" xfId="4964" xr:uid="{C3D39928-0F77-4827-856E-3AC355D17257}"/>
    <cellStyle name="20% - Accent4 12 3 2 2 4" xfId="4970" xr:uid="{8A4469E7-2552-4D90-A27E-65A2FC8065C8}"/>
    <cellStyle name="20% - Accent4 12 3 2 2 5" xfId="4972" xr:uid="{37E4FB48-13C8-46BB-81AF-098048A39DEB}"/>
    <cellStyle name="20% - Accent4 12 3 2 2 6" xfId="3014" xr:uid="{7971C350-31A1-410A-BEC6-E4F1644D97D6}"/>
    <cellStyle name="20% - Accent4 12 3 2 3" xfId="4974" xr:uid="{294F3086-31F0-495D-B0C3-F36EB8FC6367}"/>
    <cellStyle name="20% - Accent4 12 3 2 4" xfId="4980" xr:uid="{FE2E71CE-12B6-4FA0-9ED0-25D83D2711ED}"/>
    <cellStyle name="20% - Accent4 12 3 2 5" xfId="4986" xr:uid="{55F21C33-EF65-4868-9114-202819C1E24D}"/>
    <cellStyle name="20% - Accent4 12 3 2 6" xfId="4992" xr:uid="{572C734F-30F8-4601-B920-BAB4ED4B463B}"/>
    <cellStyle name="20% - Accent4 12 3 2 7" xfId="2399" xr:uid="{39EB2FBC-3483-41E3-8A3C-7E10B7551A7A}"/>
    <cellStyle name="20% - Accent4 12 3 3" xfId="5002" xr:uid="{0DDD11A5-462C-4D15-A215-44EB60F6DCF7}"/>
    <cellStyle name="20% - Accent4 12 3 3 2" xfId="5014" xr:uid="{6673F94A-2885-42C8-A7D6-A2EAF16B21EA}"/>
    <cellStyle name="20% - Accent4 12 3 3 2 2" xfId="6075" xr:uid="{CBF75237-C9CB-42FC-B1B2-14CB462AE713}"/>
    <cellStyle name="20% - Accent4 12 3 3 2 3" xfId="6081" xr:uid="{FF9E5189-FC89-4FBB-AE1C-D40331A712D0}"/>
    <cellStyle name="20% - Accent4 12 3 3 2 4" xfId="7606" xr:uid="{83B66A8C-A69D-4193-82FE-1A560BCCCBE0}"/>
    <cellStyle name="20% - Accent4 12 3 3 2 5" xfId="7608" xr:uid="{BF2220A9-E9F3-466B-B6C6-5A84835F0E1D}"/>
    <cellStyle name="20% - Accent4 12 3 3 2 6" xfId="3062" xr:uid="{ED161134-3C5F-44B4-95D6-E73FDCCCDA12}"/>
    <cellStyle name="20% - Accent4 12 3 3 3" xfId="5024" xr:uid="{8C2C4ECF-D69E-4767-8653-FE9B68286F7D}"/>
    <cellStyle name="20% - Accent4 12 3 3 4" xfId="5035" xr:uid="{A3C9C8EE-8671-461B-8B07-42CA2941CA13}"/>
    <cellStyle name="20% - Accent4 12 3 3 5" xfId="5047" xr:uid="{4DF94FF9-D270-447A-B405-493E2916CC3B}"/>
    <cellStyle name="20% - Accent4 12 3 3 6" xfId="5056" xr:uid="{270046AD-774C-48E7-8036-C17D33542463}"/>
    <cellStyle name="20% - Accent4 12 3 3 7" xfId="6105" xr:uid="{966B93B6-C514-45F1-B153-4BE125F91D1E}"/>
    <cellStyle name="20% - Accent4 12 3 4" xfId="5064" xr:uid="{7FC745E1-836F-452C-B5EC-2A786E28025B}"/>
    <cellStyle name="20% - Accent4 12 3 4 2" xfId="1357" xr:uid="{FA012B1B-1D18-44DB-B212-E2568AA9CEAD}"/>
    <cellStyle name="20% - Accent4 12 3 4 2 2" xfId="6138" xr:uid="{2A66DC24-7FAD-4918-A05D-223C3C325D31}"/>
    <cellStyle name="20% - Accent4 12 3 4 2 3" xfId="6147" xr:uid="{D8648A6A-35F0-41E0-B605-6D14730EA7F8}"/>
    <cellStyle name="20% - Accent4 12 3 4 2 4" xfId="7610" xr:uid="{F92B60F1-4542-48E9-909A-3A171B86C558}"/>
    <cellStyle name="20% - Accent4 12 3 4 2 5" xfId="7612" xr:uid="{012C26F5-24C5-4D0F-A98F-4F5A4FEE6ADF}"/>
    <cellStyle name="20% - Accent4 12 3 4 2 6" xfId="7614" xr:uid="{1758948E-5735-4221-8C86-C2E52744CC3B}"/>
    <cellStyle name="20% - Accent4 12 3 4 3" xfId="2857" xr:uid="{26545623-48F9-4A95-833E-69D5F6DA34B3}"/>
    <cellStyle name="20% - Accent4 12 3 4 4" xfId="2911" xr:uid="{391C8AE4-1AA5-47D6-8EEC-E838324B5076}"/>
    <cellStyle name="20% - Accent4 12 3 4 5" xfId="2801" xr:uid="{E9B9C33D-C8D8-420B-AA94-A888A2B54E95}"/>
    <cellStyle name="20% - Accent4 12 3 4 6" xfId="2807" xr:uid="{E01E2896-8889-4112-BC65-E3C5618E603B}"/>
    <cellStyle name="20% - Accent4 12 3 4 7" xfId="2814" xr:uid="{7BB40847-076B-4B7A-95ED-AA5EDFA4EFDE}"/>
    <cellStyle name="20% - Accent4 12 3 5" xfId="4493" xr:uid="{0A2C6868-D903-425E-9BA3-6951F0249E60}"/>
    <cellStyle name="20% - Accent4 12 3 5 2" xfId="4507" xr:uid="{E9C703E0-4B1C-417D-9B11-413633CE5617}"/>
    <cellStyle name="20% - Accent4 12 3 5 3" xfId="3190" xr:uid="{FD9BB5B6-6EA8-4516-A1A0-07807AAC00F9}"/>
    <cellStyle name="20% - Accent4 12 3 5 4" xfId="562" xr:uid="{523AA278-47C5-4146-AFBA-8925D69BB500}"/>
    <cellStyle name="20% - Accent4 12 3 5 5" xfId="573" xr:uid="{6D65F269-3AAD-4564-B847-BD75B1C3C11D}"/>
    <cellStyle name="20% - Accent4 12 3 5 6" xfId="583" xr:uid="{34E7B717-30A5-4A27-8652-241ECE387E3B}"/>
    <cellStyle name="20% - Accent4 12 3 6" xfId="4573" xr:uid="{FD424B41-F026-4D01-9129-456051205CA6}"/>
    <cellStyle name="20% - Accent4 12 3 7" xfId="4685" xr:uid="{6CD1F782-AA7F-4BA3-9F9B-AFD771250D8B}"/>
    <cellStyle name="20% - Accent4 12 3 8" xfId="4803" xr:uid="{801594CD-7201-419C-ACD4-9C0832911D25}"/>
    <cellStyle name="20% - Accent4 12 3 9" xfId="4515" xr:uid="{29C1E388-A37A-4DDD-8483-55595FEFF1CE}"/>
    <cellStyle name="20% - Accent4 12 4" xfId="698" xr:uid="{1B705070-7329-425C-B8C5-800AC5AF4C4D}"/>
    <cellStyle name="20% - Accent4 12 4 10" xfId="6553" xr:uid="{F0D4499F-410C-4223-B3A2-A93DC2F8F3DE}"/>
    <cellStyle name="20% - Accent4 12 4 2" xfId="5132" xr:uid="{183F7FB0-2762-499C-ABB6-CF585BE761D8}"/>
    <cellStyle name="20% - Accent4 12 4 2 2" xfId="5139" xr:uid="{C84CC3F8-CA9B-4F15-8F2B-C7BD163330A4}"/>
    <cellStyle name="20% - Accent4 12 4 2 2 2" xfId="4168" xr:uid="{998DFEA0-417B-4220-BF31-3C2985479652}"/>
    <cellStyle name="20% - Accent4 12 4 2 2 3" xfId="4178" xr:uid="{AD45C617-C77A-46E8-A4B8-57D6022AEDA6}"/>
    <cellStyle name="20% - Accent4 12 4 2 2 4" xfId="4186" xr:uid="{8A1FEC18-B66B-413C-B368-55718895A148}"/>
    <cellStyle name="20% - Accent4 12 4 2 2 5" xfId="5146" xr:uid="{0AD4F657-E733-4CAB-952F-8F2270777A9F}"/>
    <cellStyle name="20% - Accent4 12 4 2 2 6" xfId="3380" xr:uid="{40C9B350-67C9-4966-BEB5-EC66C2BD4756}"/>
    <cellStyle name="20% - Accent4 12 4 2 3" xfId="5150" xr:uid="{54864CA6-293E-48A5-AD57-F03120FA1A2B}"/>
    <cellStyle name="20% - Accent4 12 4 2 4" xfId="5155" xr:uid="{E3F2962A-F773-4A98-B3E8-BE3CC22E23C1}"/>
    <cellStyle name="20% - Accent4 12 4 2 5" xfId="5162" xr:uid="{DDE6A087-A75F-47D4-820D-3900A13593FF}"/>
    <cellStyle name="20% - Accent4 12 4 2 6" xfId="5167" xr:uid="{86FFC3DC-E485-4D7B-BD03-8AC06A8FDF6C}"/>
    <cellStyle name="20% - Accent4 12 4 2 7" xfId="5173" xr:uid="{16649727-5B37-4FB6-A332-0B9A9D0B9AB7}"/>
    <cellStyle name="20% - Accent4 12 4 3" xfId="5181" xr:uid="{6804F5B0-646C-4409-ABFD-D7B2AE371CAB}"/>
    <cellStyle name="20% - Accent4 12 4 3 2" xfId="5188" xr:uid="{29F6E3D2-C756-492D-9166-E5C7938A3BBF}"/>
    <cellStyle name="20% - Accent4 12 4 3 2 2" xfId="4315" xr:uid="{B5FE70BC-6072-4D17-B865-16DE7CA9B556}"/>
    <cellStyle name="20% - Accent4 12 4 3 2 3" xfId="4320" xr:uid="{4838A257-55C9-41A1-8212-5072576936D2}"/>
    <cellStyle name="20% - Accent4 12 4 3 2 4" xfId="4325" xr:uid="{91788BE0-AC6A-4FDD-9259-F16710E65FC2}"/>
    <cellStyle name="20% - Accent4 12 4 3 2 5" xfId="7616" xr:uid="{9AC203AD-F492-4394-AAB5-06B14D701D29}"/>
    <cellStyle name="20% - Accent4 12 4 3 2 6" xfId="3475" xr:uid="{717BC905-539B-4C5E-96D0-660B26A7BFA8}"/>
    <cellStyle name="20% - Accent4 12 4 3 3" xfId="5199" xr:uid="{2A8384A3-D0A4-4D9B-83B7-E5A58F225327}"/>
    <cellStyle name="20% - Accent4 12 4 3 4" xfId="5211" xr:uid="{C7368858-6DC6-4B92-9C4E-6F5F79618D78}"/>
    <cellStyle name="20% - Accent4 12 4 3 5" xfId="5220" xr:uid="{669EB12E-C99F-4AFA-94EE-0769B97AC902}"/>
    <cellStyle name="20% - Accent4 12 4 3 6" xfId="5230" xr:uid="{C9135010-3E74-4D70-AC48-DD165B7EE556}"/>
    <cellStyle name="20% - Accent4 12 4 3 7" xfId="3928" xr:uid="{44BC5F3A-BD32-4341-B7F0-ACBCD52ED9B9}"/>
    <cellStyle name="20% - Accent4 12 4 4" xfId="5240" xr:uid="{36A6953C-6CA5-4062-9A39-4C587CA57B08}"/>
    <cellStyle name="20% - Accent4 12 4 4 2" xfId="6154" xr:uid="{6A9B0F6B-0F75-46EE-B183-02C22E67D4AA}"/>
    <cellStyle name="20% - Accent4 12 4 4 2 2" xfId="4434" xr:uid="{7790D855-8708-47FD-98A4-58511D3AFEBD}"/>
    <cellStyle name="20% - Accent4 12 4 4 2 3" xfId="4438" xr:uid="{C406623B-BD15-4629-9782-0074A8D15B66}"/>
    <cellStyle name="20% - Accent4 12 4 4 2 4" xfId="7618" xr:uid="{850498B1-3336-42AD-89E5-6821929C8A33}"/>
    <cellStyle name="20% - Accent4 12 4 4 2 5" xfId="2085" xr:uid="{E0D451B2-E956-4557-B26C-655D0E432DE9}"/>
    <cellStyle name="20% - Accent4 12 4 4 2 6" xfId="7620" xr:uid="{399ABED1-DF84-4F92-98F5-41DE6EBF7D2E}"/>
    <cellStyle name="20% - Accent4 12 4 4 3" xfId="5740" xr:uid="{18567045-09D9-49AA-9225-E33A248EA04F}"/>
    <cellStyle name="20% - Accent4 12 4 4 4" xfId="5783" xr:uid="{3A6B29C8-851B-47D9-996E-3C96C89FEE63}"/>
    <cellStyle name="20% - Accent4 12 4 4 5" xfId="5871" xr:uid="{18ACCD6A-63C3-4D3E-9FF5-FBACC052C7E4}"/>
    <cellStyle name="20% - Accent4 12 4 4 6" xfId="5927" xr:uid="{DCED45D3-EA7E-403F-8F56-768A9F7288BB}"/>
    <cellStyle name="20% - Accent4 12 4 4 7" xfId="3957" xr:uid="{6BCB682A-DFA1-4C6A-BC53-E9D4DF509C53}"/>
    <cellStyle name="20% - Accent4 12 4 5" xfId="4869" xr:uid="{520EB885-247F-4CC9-A45C-E61DD7F6DFF3}"/>
    <cellStyle name="20% - Accent4 12 4 5 2" xfId="4884" xr:uid="{DCD255A6-7BDD-4BEA-BFEF-2A08796087DB}"/>
    <cellStyle name="20% - Accent4 12 4 5 3" xfId="4905" xr:uid="{DBC3F767-C0BA-43C0-B804-5BC99F3CAA4C}"/>
    <cellStyle name="20% - Accent4 12 4 5 4" xfId="4945" xr:uid="{19A4C576-1BCD-4059-96E8-1AF93C5D25ED}"/>
    <cellStyle name="20% - Accent4 12 4 5 5" xfId="5006" xr:uid="{B39231CB-A5EE-489C-A232-375E93E424CD}"/>
    <cellStyle name="20% - Accent4 12 4 5 6" xfId="5068" xr:uid="{356607D8-368F-4B08-813E-1A20F26BE455}"/>
    <cellStyle name="20% - Accent4 12 4 6" xfId="5075" xr:uid="{CD7AA5B1-EAFA-4235-B75B-312B39370434}"/>
    <cellStyle name="20% - Accent4 12 4 7" xfId="5245" xr:uid="{3E04311D-AACF-42BA-BAE1-3810133D7661}"/>
    <cellStyle name="20% - Accent4 12 4 8" xfId="4862" xr:uid="{89F98F0C-9877-42B1-8528-12A56D1B442E}"/>
    <cellStyle name="20% - Accent4 12 4 9" xfId="3196" xr:uid="{F4770C67-D848-4287-AB6C-FC1E9F8932B9}"/>
    <cellStyle name="20% - Accent4 12 5" xfId="707" xr:uid="{F4D6CE63-DF7D-48AC-B8A5-9410B2EBB97A}"/>
    <cellStyle name="20% - Accent4 12 5 2" xfId="5292" xr:uid="{84D36961-AC8D-41A2-9748-F318FE696363}"/>
    <cellStyle name="20% - Accent4 12 5 2 2" xfId="4233" xr:uid="{E9DBAAB9-CAE3-49E3-A193-533813BC82BF}"/>
    <cellStyle name="20% - Accent4 12 5 2 3" xfId="4241" xr:uid="{147B4ED2-0D84-430E-8E1A-783B78DDE0E4}"/>
    <cellStyle name="20% - Accent4 12 5 2 4" xfId="4248" xr:uid="{1BFE5C7E-82BD-43DF-B6C6-A2E1252D9D97}"/>
    <cellStyle name="20% - Accent4 12 5 2 5" xfId="5314" xr:uid="{7DD6B40B-35C7-4BAC-94F5-4E8A23687A81}"/>
    <cellStyle name="20% - Accent4 12 5 2 6" xfId="5318" xr:uid="{31A1467B-DCC7-46D2-B871-BEF01B55AB21}"/>
    <cellStyle name="20% - Accent4 12 5 3" xfId="5328" xr:uid="{2E75C13F-5DBE-4DF4-B392-49A59222C9A8}"/>
    <cellStyle name="20% - Accent4 12 5 4" xfId="5341" xr:uid="{234B3FFE-8191-45DF-90DA-E7608870EF10}"/>
    <cellStyle name="20% - Accent4 12 5 5" xfId="5347" xr:uid="{59849869-2759-4FD4-9DF1-A1B07EF42EFE}"/>
    <cellStyle name="20% - Accent4 12 5 6" xfId="5354" xr:uid="{3D9D4F32-2CB2-486F-B365-38A134269A09}"/>
    <cellStyle name="20% - Accent4 12 5 7" xfId="5362" xr:uid="{BB75E2ED-1AF7-4D05-8ABA-ACC3D15F0C8C}"/>
    <cellStyle name="20% - Accent4 12 6" xfId="720" xr:uid="{3EED1237-EB88-40EC-8325-4DA2E9E1E6DC}"/>
    <cellStyle name="20% - Accent4 12 6 2" xfId="5383" xr:uid="{820C76DA-DBB5-4E0D-B829-22562B91120D}"/>
    <cellStyle name="20% - Accent4 12 6 2 2" xfId="4278" xr:uid="{EB61ADD2-5DFF-4ED9-A52D-0376902CBC17}"/>
    <cellStyle name="20% - Accent4 12 6 2 3" xfId="3119" xr:uid="{3DC2FD7C-8233-427A-BA80-9CABCB17977D}"/>
    <cellStyle name="20% - Accent4 12 6 2 4" xfId="3127" xr:uid="{6DCC425C-E66B-4CF0-A7D6-388442379309}"/>
    <cellStyle name="20% - Accent4 12 6 2 5" xfId="3135" xr:uid="{F17DDA00-BFB6-4700-A4C7-0D3A1BB09C0A}"/>
    <cellStyle name="20% - Accent4 12 6 2 6" xfId="3141" xr:uid="{A40555BE-2422-48D4-B7F2-2F3B03016112}"/>
    <cellStyle name="20% - Accent4 12 6 3" xfId="5394" xr:uid="{9EA7E212-4B80-4591-99D7-A2D48DB8B2E8}"/>
    <cellStyle name="20% - Accent4 12 6 4" xfId="5402" xr:uid="{CB34B2FB-6F0F-403B-A237-3C831A197012}"/>
    <cellStyle name="20% - Accent4 12 6 5" xfId="1076" xr:uid="{F041D971-EA93-406B-8CA9-6123CC95EBC4}"/>
    <cellStyle name="20% - Accent4 12 6 6" xfId="1084" xr:uid="{341B3C96-231B-4BE1-BE8F-F155C0918D3E}"/>
    <cellStyle name="20% - Accent4 12 6 7" xfId="1091" xr:uid="{60350E60-2FDC-48D8-95AD-FF7C639B58C8}"/>
    <cellStyle name="20% - Accent4 12 7" xfId="731" xr:uid="{B650FDA4-CCA2-4CE2-A31E-003DDCFC0B52}"/>
    <cellStyle name="20% - Accent4 12 7 2" xfId="5415" xr:uid="{E6CF38FD-51A5-447D-A818-CFAF25AE6CCD}"/>
    <cellStyle name="20% - Accent4 12 7 2 2" xfId="6194" xr:uid="{98067FE2-6A09-4F99-83AA-D20375884A50}"/>
    <cellStyle name="20% - Accent4 12 7 2 3" xfId="6197" xr:uid="{0E3F53BB-31C6-4125-9E7E-6E3DF53FCF56}"/>
    <cellStyle name="20% - Accent4 12 7 2 4" xfId="7622" xr:uid="{08726002-8673-4CA0-A5F4-FA902B2F5A8E}"/>
    <cellStyle name="20% - Accent4 12 7 2 5" xfId="7625" xr:uid="{B34BD85F-3F33-4986-8922-713424732A72}"/>
    <cellStyle name="20% - Accent4 12 7 2 6" xfId="7627" xr:uid="{E2CE33CC-08F9-457C-AADC-F80AC211155A}"/>
    <cellStyle name="20% - Accent4 12 7 3" xfId="5420" xr:uid="{29598F9F-6817-47F3-920E-AD01F9927F21}"/>
    <cellStyle name="20% - Accent4 12 7 4" xfId="5425" xr:uid="{7378E7B2-BDF4-45FB-BACC-7575D6E792D3}"/>
    <cellStyle name="20% - Accent4 12 7 5" xfId="5431" xr:uid="{B1E5663B-C01A-4941-9C6E-1EE28FB2883E}"/>
    <cellStyle name="20% - Accent4 12 7 6" xfId="5978" xr:uid="{72C71A0E-241D-4207-9DD4-BD94C138D050}"/>
    <cellStyle name="20% - Accent4 12 7 7" xfId="5984" xr:uid="{28395679-6900-4B62-A8B9-7CBEE39C139C}"/>
    <cellStyle name="20% - Accent4 12 8" xfId="7629" xr:uid="{E17B1C52-885E-49D5-B3F3-48742C1D936B}"/>
    <cellStyle name="20% - Accent4 12 8 2" xfId="5439" xr:uid="{CBE6026F-794A-4122-9D3F-42B6CAB60222}"/>
    <cellStyle name="20% - Accent4 12 8 3" xfId="5445" xr:uid="{B45626E3-491E-4D42-BC31-A618BD66BD31}"/>
    <cellStyle name="20% - Accent4 12 8 4" xfId="5451" xr:uid="{CF8DF420-44DE-4EC2-9BD3-866DD75ED2F8}"/>
    <cellStyle name="20% - Accent4 12 8 5" xfId="5456" xr:uid="{ABACC7A4-1FDD-451B-8259-3B05277F8913}"/>
    <cellStyle name="20% - Accent4 12 8 6" xfId="5993" xr:uid="{AB4F5768-FFA9-4134-982B-5A0E6E28B25E}"/>
    <cellStyle name="20% - Accent4 12 9" xfId="7630" xr:uid="{EC8F23BC-BC1B-464D-A9ED-889AFD6D7570}"/>
    <cellStyle name="20% - Accent4 13" xfId="2987" xr:uid="{90DAD2AA-81A9-4AE2-89B1-22814CB2D367}"/>
    <cellStyle name="20% - Accent4 13 10" xfId="7632" xr:uid="{A1ED49D9-C09F-49BE-B204-91BF3698D691}"/>
    <cellStyle name="20% - Accent4 13 11" xfId="5494" xr:uid="{33B4630E-F15E-4137-91F3-ECBDE9B7DFE8}"/>
    <cellStyle name="20% - Accent4 13 12" xfId="5516" xr:uid="{1BB510A0-2753-447E-A5F7-F8AC99305FEC}"/>
    <cellStyle name="20% - Accent4 13 13" xfId="5520" xr:uid="{71AA4514-64F5-4B08-A704-7D931EA2EFA0}"/>
    <cellStyle name="20% - Accent4 13 14" xfId="5523" xr:uid="{31096892-A5FE-4C41-A601-B81B3AAF1DE1}"/>
    <cellStyle name="20% - Accent4 13 2" xfId="2993" xr:uid="{242BE197-D970-4BB7-BB21-6A6E2477BBC9}"/>
    <cellStyle name="20% - Accent4 13 2 10" xfId="6334" xr:uid="{9C35E69F-C305-4B4B-86F1-4349E6841200}"/>
    <cellStyle name="20% - Accent4 13 2 2" xfId="7060" xr:uid="{D0472FB1-7D5A-4931-86A7-259D96B9C91F}"/>
    <cellStyle name="20% - Accent4 13 2 2 2" xfId="7066" xr:uid="{F38229C8-3CAE-41B6-B48E-60CEB1ED2363}"/>
    <cellStyle name="20% - Accent4 13 2 2 2 2" xfId="7070" xr:uid="{C7716146-7458-4FD9-A907-C77AC17428C3}"/>
    <cellStyle name="20% - Accent4 13 2 2 2 3" xfId="7074" xr:uid="{527551C6-A91C-4376-A64C-DE90B0EDC21E}"/>
    <cellStyle name="20% - Accent4 13 2 2 2 4" xfId="7634" xr:uid="{0AC4A33C-5274-4512-9A23-948ADE7D162E}"/>
    <cellStyle name="20% - Accent4 13 2 2 2 5" xfId="6880" xr:uid="{0C42F66F-181F-4899-BB7C-2A178B362697}"/>
    <cellStyle name="20% - Accent4 13 2 2 2 6" xfId="6893" xr:uid="{3C61AB84-B62E-45F1-ABFF-B63B7D9F4437}"/>
    <cellStyle name="20% - Accent4 13 2 2 3" xfId="7077" xr:uid="{C5745560-8F39-492A-9F6E-C5D9FB0DD748}"/>
    <cellStyle name="20% - Accent4 13 2 2 4" xfId="42" xr:uid="{EDE05084-7DFE-48D3-A903-9F054954015B}"/>
    <cellStyle name="20% - Accent4 13 2 2 5" xfId="7082" xr:uid="{B17CE574-F99C-4922-870D-02D299C81BC4}"/>
    <cellStyle name="20% - Accent4 13 2 2 6" xfId="7090" xr:uid="{8FEF45D3-9169-4FF8-B805-D8FE97758975}"/>
    <cellStyle name="20% - Accent4 13 2 2 7" xfId="2577" xr:uid="{EA53F5CF-F6CF-45D8-8B82-83B284533DFB}"/>
    <cellStyle name="20% - Accent4 13 2 3" xfId="7105" xr:uid="{E8C3B2E2-B0A0-489B-A284-376E66B68140}"/>
    <cellStyle name="20% - Accent4 13 2 3 2" xfId="7111" xr:uid="{BAC0E71D-A13B-48B6-B9E6-DDC9C70383D0}"/>
    <cellStyle name="20% - Accent4 13 2 3 2 2" xfId="7115" xr:uid="{2147963A-B47B-41BE-B56B-B64986655626}"/>
    <cellStyle name="20% - Accent4 13 2 3 2 3" xfId="7118" xr:uid="{9B2B6B39-DA50-4CA2-91C6-A6E7477AD5C1}"/>
    <cellStyle name="20% - Accent4 13 2 3 2 4" xfId="7638" xr:uid="{D1C567B1-DCDF-4DBF-8696-B79CCF799385}"/>
    <cellStyle name="20% - Accent4 13 2 3 2 5" xfId="2380" xr:uid="{D052D513-6319-4AA5-864F-6EC61F6EDE67}"/>
    <cellStyle name="20% - Accent4 13 2 3 2 6" xfId="2560" xr:uid="{9EEB5CAD-1399-4BF6-92E6-C4EBBF429DBF}"/>
    <cellStyle name="20% - Accent4 13 2 3 3" xfId="7122" xr:uid="{66FA1B4B-1538-4D35-B688-8CBBEAFA7295}"/>
    <cellStyle name="20% - Accent4 13 2 3 4" xfId="7134" xr:uid="{72923F02-CE62-4419-BBDA-D5A2F7BBA5A6}"/>
    <cellStyle name="20% - Accent4 13 2 3 5" xfId="7142" xr:uid="{25810BBB-22BB-4598-8752-D3E46C8351CF}"/>
    <cellStyle name="20% - Accent4 13 2 3 6" xfId="7151" xr:uid="{AC5B3EF7-942B-41E5-814B-5EA84024F575}"/>
    <cellStyle name="20% - Accent4 13 2 3 7" xfId="7160" xr:uid="{9B78AC0C-85D3-42F0-B532-8FEA431154F1}"/>
    <cellStyle name="20% - Accent4 13 2 4" xfId="7172" xr:uid="{DBCB844F-D743-4929-9F2D-67397CF30E90}"/>
    <cellStyle name="20% - Accent4 13 2 4 2" xfId="668" xr:uid="{0189288B-6CAA-43C0-B386-FDE294AD9EB1}"/>
    <cellStyle name="20% - Accent4 13 2 4 2 2" xfId="680" xr:uid="{FFB6E692-30BE-48EA-9EDE-2C145DFE0853}"/>
    <cellStyle name="20% - Accent4 13 2 4 2 3" xfId="702" xr:uid="{FE622DE1-6BB7-4808-8BD9-A1D14DD37873}"/>
    <cellStyle name="20% - Accent4 13 2 4 2 4" xfId="717" xr:uid="{C8137384-1935-4C81-ADC5-C9FD941F8916}"/>
    <cellStyle name="20% - Accent4 13 2 4 2 5" xfId="727" xr:uid="{92F5410F-4B71-4C0A-A69D-2A91FC690F5A}"/>
    <cellStyle name="20% - Accent4 13 2 4 2 6" xfId="736" xr:uid="{00B957F4-60E2-46B5-970D-B4B5709CE088}"/>
    <cellStyle name="20% - Accent4 13 2 4 3" xfId="19" xr:uid="{0FDFE07F-0F03-4F9E-8D45-67B44B55D616}"/>
    <cellStyle name="20% - Accent4 13 2 4 4" xfId="754" xr:uid="{6F5BD7BA-CC97-4008-BA9B-DD1DF9D2EF72}"/>
    <cellStyle name="20% - Accent4 13 2 4 5" xfId="760" xr:uid="{3C9D1F11-BE10-4244-8B4C-5AA22BBBEDBB}"/>
    <cellStyle name="20% - Accent4 13 2 4 6" xfId="764" xr:uid="{004CDE07-B742-4DE7-9778-E38E9D38A2A9}"/>
    <cellStyle name="20% - Accent4 13 2 4 7" xfId="768" xr:uid="{E067AA25-BFEF-44E8-8C95-EBA281C2FACC}"/>
    <cellStyle name="20% - Accent4 13 2 5" xfId="7195" xr:uid="{1323FE60-AE00-4269-9C2F-D432BC03F11B}"/>
    <cellStyle name="20% - Accent4 13 2 5 2" xfId="826" xr:uid="{09AFB4CF-EFE8-47D8-9810-503047E5C906}"/>
    <cellStyle name="20% - Accent4 13 2 5 3" xfId="837" xr:uid="{66C2BB9C-04D9-48FA-B11C-2AFCBBDAE8F4}"/>
    <cellStyle name="20% - Accent4 13 2 5 4" xfId="848" xr:uid="{EED42753-327D-49D0-8B1F-7C4F736B43DC}"/>
    <cellStyle name="20% - Accent4 13 2 5 5" xfId="856" xr:uid="{CCB6CA15-A365-4990-BB70-4C8251722388}"/>
    <cellStyle name="20% - Accent4 13 2 5 6" xfId="7640" xr:uid="{58D1FA46-E1EE-4487-919F-0070EC68A6F1}"/>
    <cellStyle name="20% - Accent4 13 2 6" xfId="7201" xr:uid="{46D894C4-076B-41D1-A3D5-5E35847257A4}"/>
    <cellStyle name="20% - Accent4 13 2 7" xfId="7205" xr:uid="{E3ACBFC9-C9EA-44B4-8366-6E32F7E53308}"/>
    <cellStyle name="20% - Accent4 13 2 8" xfId="7209" xr:uid="{7A522B11-DB4B-43CD-B4EE-9312DA7652B7}"/>
    <cellStyle name="20% - Accent4 13 2 9" xfId="7643" xr:uid="{8B6ECBF7-06C4-4F6C-800B-79A66CBF3751}"/>
    <cellStyle name="20% - Accent4 13 3" xfId="2995" xr:uid="{A8606CA1-0E9D-48A3-B2E4-06076B029F72}"/>
    <cellStyle name="20% - Accent4 13 3 10" xfId="7598" xr:uid="{53E98703-BB64-4BC8-8CC6-115FB5FAE68B}"/>
    <cellStyle name="20% - Accent4 13 3 2" xfId="5534" xr:uid="{E0328BDC-E370-4F29-84FA-8BC1C5B78E6F}"/>
    <cellStyle name="20% - Accent4 13 3 2 2" xfId="5538" xr:uid="{77EE2A2B-F0C3-4976-B764-48A3A5E84AB9}"/>
    <cellStyle name="20% - Accent4 13 3 2 2 2" xfId="7253" xr:uid="{8260F4BA-7768-48B6-8AB0-2FA9CE458613}"/>
    <cellStyle name="20% - Accent4 13 3 2 2 3" xfId="7256" xr:uid="{9876B959-BB31-4B69-96B6-9C48F6E64632}"/>
    <cellStyle name="20% - Accent4 13 3 2 2 4" xfId="7645" xr:uid="{BF5B66A9-5BA4-41DE-AF30-21C5ED621AE4}"/>
    <cellStyle name="20% - Accent4 13 3 2 2 5" xfId="7648" xr:uid="{F5A0F42E-68F7-4285-976D-F5088E864DC5}"/>
    <cellStyle name="20% - Accent4 13 3 2 2 6" xfId="5914" xr:uid="{8B26AD26-485E-4E40-BF5B-EA0D6FF88592}"/>
    <cellStyle name="20% - Accent4 13 3 2 3" xfId="5541" xr:uid="{6EA377E2-A81F-4BBF-BD87-04AEB4B042DD}"/>
    <cellStyle name="20% - Accent4 13 3 2 4" xfId="5544" xr:uid="{23E3FD22-C17D-4D9E-AF45-8582D4E64C3C}"/>
    <cellStyle name="20% - Accent4 13 3 2 5" xfId="5547" xr:uid="{BD10467F-6075-42B7-906B-5125D1B58D2D}"/>
    <cellStyle name="20% - Accent4 13 3 2 6" xfId="5551" xr:uid="{9BE442B4-A66D-4D9B-9155-2CDF045EF0E5}"/>
    <cellStyle name="20% - Accent4 13 3 2 7" xfId="7281" xr:uid="{7B1D035D-8147-4430-B6D8-F3A80CBB3526}"/>
    <cellStyle name="20% - Accent4 13 3 3" xfId="5555" xr:uid="{DD35C245-43C5-49A4-B9F1-B133DCF5B75B}"/>
    <cellStyle name="20% - Accent4 13 3 3 2" xfId="7290" xr:uid="{2A860552-27DE-44E8-829C-6C81816FA2C4}"/>
    <cellStyle name="20% - Accent4 13 3 3 2 2" xfId="7292" xr:uid="{AFA62E1E-0242-4665-905B-0DD45C981B1C}"/>
    <cellStyle name="20% - Accent4 13 3 3 2 3" xfId="7295" xr:uid="{E5E6DE9F-CDD4-4E4D-9776-DB3C55BAD38B}"/>
    <cellStyle name="20% - Accent4 13 3 3 2 4" xfId="7649" xr:uid="{3AF47779-1864-4A15-96D1-C6B54C7FA04F}"/>
    <cellStyle name="20% - Accent4 13 3 3 2 5" xfId="7652" xr:uid="{B9A4EBF3-62D5-4E49-8788-FF586750BC63}"/>
    <cellStyle name="20% - Accent4 13 3 3 2 6" xfId="5962" xr:uid="{26A979DE-F577-4441-8F4F-D5747DCE131B}"/>
    <cellStyle name="20% - Accent4 13 3 3 3" xfId="7298" xr:uid="{30BEDC78-5135-4E1D-9E96-ABE0992DC33C}"/>
    <cellStyle name="20% - Accent4 13 3 3 4" xfId="7307" xr:uid="{850BB5BF-D0BE-49F9-BE34-9B10356C4559}"/>
    <cellStyle name="20% - Accent4 13 3 3 5" xfId="7317" xr:uid="{CDDFDFCF-0C45-4F3B-8F00-A654B3F03E1A}"/>
    <cellStyle name="20% - Accent4 13 3 3 6" xfId="7328" xr:uid="{05E7D233-7CE2-4C61-8E84-79283D9AF296}"/>
    <cellStyle name="20% - Accent4 13 3 3 7" xfId="7338" xr:uid="{C2D5DC2A-501E-4556-B05A-3EAACEB9F17C}"/>
    <cellStyle name="20% - Accent4 13 3 4" xfId="5558" xr:uid="{0FD3EB3E-8A28-48B3-AE94-D404C8991F22}"/>
    <cellStyle name="20% - Accent4 13 3 4 2" xfId="902" xr:uid="{4202A816-254B-4AB0-BC20-EAC3EF34F63D}"/>
    <cellStyle name="20% - Accent4 13 3 4 2 2" xfId="7350" xr:uid="{B1EE7BA5-66B1-42A7-9791-1717D510CE5A}"/>
    <cellStyle name="20% - Accent4 13 3 4 2 3" xfId="7356" xr:uid="{4E2BA91A-2E65-44AD-9D93-48B5E30A619F}"/>
    <cellStyle name="20% - Accent4 13 3 4 2 4" xfId="7658" xr:uid="{FE4C6187-A061-40D1-8C2D-62767271CDB6}"/>
    <cellStyle name="20% - Accent4 13 3 4 2 5" xfId="7661" xr:uid="{3D9B00AE-3567-4C32-9285-04E9E2C6F6E9}"/>
    <cellStyle name="20% - Accent4 13 3 4 2 6" xfId="7663" xr:uid="{7905FCAA-2C0A-4095-AE90-23B888B6F757}"/>
    <cellStyle name="20% - Accent4 13 3 4 3" xfId="912" xr:uid="{F1244EBB-1E03-4CF0-BF89-676918BC391F}"/>
    <cellStyle name="20% - Accent4 13 3 4 4" xfId="921" xr:uid="{A8075645-5300-4F12-A664-472105954E11}"/>
    <cellStyle name="20% - Accent4 13 3 4 5" xfId="931" xr:uid="{3B522C07-5DEC-4E9A-ADA9-7AFE3D7B5222}"/>
    <cellStyle name="20% - Accent4 13 3 4 6" xfId="7379" xr:uid="{7D8F0AEB-B907-40BA-917D-F7A0F1ACB90F}"/>
    <cellStyle name="20% - Accent4 13 3 4 7" xfId="7394" xr:uid="{FFC4212E-66C1-4AB8-81EC-6D3FBA39F9F1}"/>
    <cellStyle name="20% - Accent4 13 3 5" xfId="5561" xr:uid="{13AC2172-0E32-4724-BC83-0A3F7E1D9D23}"/>
    <cellStyle name="20% - Accent4 13 3 5 2" xfId="211" xr:uid="{C3DE5B91-A24F-47DC-9CD1-B13B9AD51317}"/>
    <cellStyle name="20% - Accent4 13 3 5 3" xfId="99" xr:uid="{78D758DB-E40A-4D9B-B19A-CD5F5E2C067C}"/>
    <cellStyle name="20% - Accent4 13 3 5 4" xfId="53" xr:uid="{8E63D3DB-184A-4EA1-A503-5FB86B06D11B}"/>
    <cellStyle name="20% - Accent4 13 3 5 5" xfId="289" xr:uid="{06D97BC7-08B7-45DD-A7E5-F03435D4BC2C}"/>
    <cellStyle name="20% - Accent4 13 3 5 6" xfId="312" xr:uid="{5E45CFBA-3A04-4B38-818F-1763BB1F0CC7}"/>
    <cellStyle name="20% - Accent4 13 3 6" xfId="5564" xr:uid="{749B71F3-A145-426F-AABF-3E18542889E6}"/>
    <cellStyle name="20% - Accent4 13 3 7" xfId="5567" xr:uid="{6FB82D56-5C9A-421B-A151-DE0A30EBCCBF}"/>
    <cellStyle name="20% - Accent4 13 3 8" xfId="7405" xr:uid="{3B033DF3-0118-4672-9BB2-D12823566A3A}"/>
    <cellStyle name="20% - Accent4 13 3 9" xfId="4587" xr:uid="{4A1BCC3A-3FEC-43D3-AAD1-F4FE8597669F}"/>
    <cellStyle name="20% - Accent4 13 4" xfId="7667" xr:uid="{8FB69520-F656-45E9-986D-CDA6AF78D736}"/>
    <cellStyle name="20% - Accent4 13 4 10" xfId="6034" xr:uid="{5DFDAC8A-C298-498B-8928-9E8C521DBEAB}"/>
    <cellStyle name="20% - Accent4 13 4 2" xfId="7413" xr:uid="{EFFA1079-9251-4DB0-92FE-F8F897F646B0}"/>
    <cellStyle name="20% - Accent4 13 4 2 2" xfId="7416" xr:uid="{44576978-811E-46F0-B1FC-A38339D53BBA}"/>
    <cellStyle name="20% - Accent4 13 4 2 2 2" xfId="7668" xr:uid="{48B981FB-2D05-4D81-8734-F4EC6E3A64C4}"/>
    <cellStyle name="20% - Accent4 13 4 2 2 3" xfId="7670" xr:uid="{61CA782E-83A4-4A3F-AFFA-FCC9FC1929E0}"/>
    <cellStyle name="20% - Accent4 13 4 2 2 4" xfId="7672" xr:uid="{DB8436DE-A6A4-4650-AFE7-A471D0D57649}"/>
    <cellStyle name="20% - Accent4 13 4 2 2 5" xfId="7674" xr:uid="{C9CD82EF-22D6-4655-9F7E-D835A8C6BCE4}"/>
    <cellStyle name="20% - Accent4 13 4 2 2 6" xfId="6115" xr:uid="{63AFAED4-6BC1-4643-AFCF-17B3D512BBE7}"/>
    <cellStyle name="20% - Accent4 13 4 2 3" xfId="7419" xr:uid="{C6C5CEDD-50F8-48A6-98D6-D124CFD22574}"/>
    <cellStyle name="20% - Accent4 13 4 2 4" xfId="7676" xr:uid="{FB091129-B4B7-4CEC-A41E-1861DC9BCA63}"/>
    <cellStyle name="20% - Accent4 13 4 2 5" xfId="7678" xr:uid="{14378794-9D61-4A98-A749-2D95AC962CB3}"/>
    <cellStyle name="20% - Accent4 13 4 2 6" xfId="7679" xr:uid="{ABFAD1B9-201D-4EF1-A4E7-3414E0F1C837}"/>
    <cellStyle name="20% - Accent4 13 4 2 7" xfId="6804" xr:uid="{EEF38B0D-3555-4162-BED9-42AFBC25C6AE}"/>
    <cellStyle name="20% - Accent4 13 4 3" xfId="10" xr:uid="{9BD994FC-FE51-4125-BEC8-0ADF604839AC}"/>
    <cellStyle name="20% - Accent4 13 4 3 2" xfId="7421" xr:uid="{E2D713DB-29A7-4334-8008-A5923C5A0244}"/>
    <cellStyle name="20% - Accent4 13 4 3 2 2" xfId="4847" xr:uid="{32C777C2-1271-4CE6-81E1-E490DF327BD9}"/>
    <cellStyle name="20% - Accent4 13 4 3 2 3" xfId="7680" xr:uid="{41071CFA-C312-4BC7-8076-6A48CAF24831}"/>
    <cellStyle name="20% - Accent4 13 4 3 2 4" xfId="7681" xr:uid="{6D13DA18-837F-4B8E-9163-CCB056B11BD2}"/>
    <cellStyle name="20% - Accent4 13 4 3 2 5" xfId="7683" xr:uid="{A49FB61D-FF44-45BE-B580-E864D86C9CF3}"/>
    <cellStyle name="20% - Accent4 13 4 3 2 6" xfId="3070" xr:uid="{19F298EF-BA35-4B10-9D7A-F5D7F4883459}"/>
    <cellStyle name="20% - Accent4 13 4 3 3" xfId="7426" xr:uid="{66BBA329-FC39-4E1D-AFAE-32CEBB8AC5D2}"/>
    <cellStyle name="20% - Accent4 13 4 3 4" xfId="7688" xr:uid="{0C776322-322A-46B3-898F-F14C2D551F31}"/>
    <cellStyle name="20% - Accent4 13 4 3 5" xfId="7690" xr:uid="{EB149200-91D5-4241-AC9A-21C2062568B1}"/>
    <cellStyle name="20% - Accent4 13 4 3 6" xfId="7693" xr:uid="{DCBE0BD1-D4D0-4407-BE3C-A8B6C47F8BCD}"/>
    <cellStyle name="20% - Accent4 13 4 3 7" xfId="7696" xr:uid="{E081EC0B-6980-4284-BF2E-03EBC6A9F1F5}"/>
    <cellStyle name="20% - Accent4 13 4 4" xfId="7430" xr:uid="{BF5962AF-60B0-4505-9536-94F087B06C7B}"/>
    <cellStyle name="20% - Accent4 13 4 4 2" xfId="1124" xr:uid="{568E386F-AB11-4892-8F9C-F4993CA9C21A}"/>
    <cellStyle name="20% - Accent4 13 4 4 2 2" xfId="5455" xr:uid="{4D3F7FB2-0184-412A-9A10-D97A52150A8E}"/>
    <cellStyle name="20% - Accent4 13 4 4 2 3" xfId="5992" xr:uid="{F487E6D0-10B6-4AC2-A4DE-53EDD247F762}"/>
    <cellStyle name="20% - Accent4 13 4 4 2 4" xfId="5998" xr:uid="{13CF1E02-9CCB-43D7-AAF8-B0CA761C51B9}"/>
    <cellStyle name="20% - Accent4 13 4 4 2 5" xfId="5250" xr:uid="{0DAF16F1-A1A5-49CC-A476-82EBB37C6488}"/>
    <cellStyle name="20% - Accent4 13 4 4 2 6" xfId="3482" xr:uid="{5E96E40F-7C4B-4129-80C9-6FE1AF30559E}"/>
    <cellStyle name="20% - Accent4 13 4 4 3" xfId="1136" xr:uid="{183B0183-335E-423F-8BEC-C2CD28C21B8B}"/>
    <cellStyle name="20% - Accent4 13 4 4 4" xfId="1149" xr:uid="{6C324590-29AD-44E7-A804-337D20E84FD5}"/>
    <cellStyle name="20% - Accent4 13 4 4 5" xfId="1159" xr:uid="{213AF6BD-A0D9-4500-AFCA-D16593DEC668}"/>
    <cellStyle name="20% - Accent4 13 4 4 6" xfId="6009" xr:uid="{2C0F9452-436C-4904-A8E1-11EF20524F48}"/>
    <cellStyle name="20% - Accent4 13 4 4 7" xfId="6026" xr:uid="{A893DC0E-F365-466D-A2E8-198B629B49DE}"/>
    <cellStyle name="20% - Accent4 13 4 5" xfId="7434" xr:uid="{14B675EF-B1F1-4582-B93C-8A3C7A0D8F78}"/>
    <cellStyle name="20% - Accent4 13 4 5 2" xfId="1214" xr:uid="{C4165307-F648-461D-AFD7-D495BAAA55B2}"/>
    <cellStyle name="20% - Accent4 13 4 5 3" xfId="1226" xr:uid="{E780D3EF-2238-4829-A65D-924130AD09A9}"/>
    <cellStyle name="20% - Accent4 13 4 5 4" xfId="1235" xr:uid="{DCC8713C-052C-4580-9A8B-136225AE40F8}"/>
    <cellStyle name="20% - Accent4 13 4 5 5" xfId="1243" xr:uid="{F619ACA1-F4A3-446E-AD7A-1836B811BA7D}"/>
    <cellStyle name="20% - Accent4 13 4 5 6" xfId="7698" xr:uid="{64D2883C-7651-4040-94B9-3BA11921D877}"/>
    <cellStyle name="20% - Accent4 13 4 6" xfId="7437" xr:uid="{8E89CCAA-1494-49C5-B8F3-2AB8A54CB00B}"/>
    <cellStyle name="20% - Accent4 13 4 7" xfId="7440" xr:uid="{4B2076D9-4DC9-43A0-8FB3-89040B228C52}"/>
    <cellStyle name="20% - Accent4 13 4 8" xfId="7699" xr:uid="{0DEBDE1D-A9B3-432D-8604-C786BDB103F4}"/>
    <cellStyle name="20% - Accent4 13 4 9" xfId="3544" xr:uid="{ECDEB7F6-82A5-4BCE-A5BC-B76F02E7166F}"/>
    <cellStyle name="20% - Accent4 13 5" xfId="7700" xr:uid="{7936E8E2-3F2C-4D8B-9DF9-39D6AE926D64}"/>
    <cellStyle name="20% - Accent4 13 5 2" xfId="1429" xr:uid="{E48EAB68-140F-4479-85BD-A17D4F0DD4AB}"/>
    <cellStyle name="20% - Accent4 13 5 2 2" xfId="1440" xr:uid="{549DFD5C-5285-4DA3-986A-EABEBEAEDE3B}"/>
    <cellStyle name="20% - Accent4 13 5 2 3" xfId="1457" xr:uid="{48107AA1-EA90-498A-8CBB-0A48E55B9079}"/>
    <cellStyle name="20% - Accent4 13 5 2 4" xfId="1477" xr:uid="{DC9D66B1-7A26-463F-A402-00F840CAF86C}"/>
    <cellStyle name="20% - Accent4 13 5 2 5" xfId="1252" xr:uid="{40398510-2778-4D63-853E-D926DF788E35}"/>
    <cellStyle name="20% - Accent4 13 5 2 6" xfId="1260" xr:uid="{CCE35A84-AEC3-4548-9472-EBF1BEE9F177}"/>
    <cellStyle name="20% - Accent4 13 5 3" xfId="1482" xr:uid="{79854C5E-45A1-4046-B02E-B4D695577537}"/>
    <cellStyle name="20% - Accent4 13 5 4" xfId="1491" xr:uid="{9F85A53D-CEDE-4858-B8D4-8F6E0A191292}"/>
    <cellStyle name="20% - Accent4 13 5 5" xfId="1500" xr:uid="{B3064610-9B75-41DB-A308-935F2E564090}"/>
    <cellStyle name="20% - Accent4 13 5 6" xfId="1506" xr:uid="{DB0817AE-200E-4D49-8FED-33D074F72893}"/>
    <cellStyle name="20% - Accent4 13 5 7" xfId="1511" xr:uid="{D4475147-A488-4B37-8DB7-735FFDABB576}"/>
    <cellStyle name="20% - Accent4 13 6" xfId="7703" xr:uid="{23C4D58F-9005-4FA0-A09B-CA171032BDD4}"/>
    <cellStyle name="20% - Accent4 13 6 2" xfId="6260" xr:uid="{4B7E9795-F71D-413D-BABA-CD8D50724175}"/>
    <cellStyle name="20% - Accent4 13 6 2 2" xfId="4377" xr:uid="{0E859FFB-A975-42A2-8B05-955648E63943}"/>
    <cellStyle name="20% - Accent4 13 6 2 3" xfId="4382" xr:uid="{887F5F08-E01A-4461-8291-80A2D5AD6942}"/>
    <cellStyle name="20% - Accent4 13 6 2 4" xfId="4387" xr:uid="{3E3CBAE3-93D3-4D4B-95A0-11A7489C38F0}"/>
    <cellStyle name="20% - Accent4 13 6 2 5" xfId="7704" xr:uid="{31591B6C-BF53-4FB1-950C-46451382C45F}"/>
    <cellStyle name="20% - Accent4 13 6 2 6" xfId="7706" xr:uid="{4B4F2FA1-B263-45C1-B69E-2D2D7146A2E5}"/>
    <cellStyle name="20% - Accent4 13 6 3" xfId="6265" xr:uid="{F3656ED0-08DC-4442-A343-3B6895B93528}"/>
    <cellStyle name="20% - Accent4 13 6 4" xfId="7464" xr:uid="{D3DC42C0-EA51-4651-8D23-742297B0E966}"/>
    <cellStyle name="20% - Accent4 13 6 5" xfId="1172" xr:uid="{FB0176FE-679B-4A64-A397-515713FE6571}"/>
    <cellStyle name="20% - Accent4 13 6 6" xfId="1175" xr:uid="{7BCB9B15-9274-4B78-919D-2A3AC316336F}"/>
    <cellStyle name="20% - Accent4 13 6 7" xfId="1178" xr:uid="{5C61EEBA-FCFD-4D20-BBCD-C7FD9A31333C}"/>
    <cellStyle name="20% - Accent4 13 7" xfId="7707" xr:uid="{BBB61452-7601-43B5-BA11-FC416DCED80F}"/>
    <cellStyle name="20% - Accent4 13 7 2" xfId="5637" xr:uid="{D36DB666-35C3-4325-A42E-471F76B3CC45}"/>
    <cellStyle name="20% - Accent4 13 7 2 2" xfId="4404" xr:uid="{538650F8-3E33-47F0-83E7-E8FBFE3D3958}"/>
    <cellStyle name="20% - Accent4 13 7 2 3" xfId="4409" xr:uid="{64E14F09-5DB9-4368-81A0-0E92EC43D320}"/>
    <cellStyle name="20% - Accent4 13 7 2 4" xfId="4416" xr:uid="{8AA1DDE1-E405-42EB-A7B2-2485E9036097}"/>
    <cellStyle name="20% - Accent4 13 7 2 5" xfId="6272" xr:uid="{74F3E5BF-93FD-44F2-86A8-51E21B77341D}"/>
    <cellStyle name="20% - Accent4 13 7 2 6" xfId="6275" xr:uid="{90D36E60-961A-4CC9-9E5F-579F03A9DA67}"/>
    <cellStyle name="20% - Accent4 13 7 3" xfId="5645" xr:uid="{6D621F1F-6177-41A3-AE17-516FB620CACE}"/>
    <cellStyle name="20% - Accent4 13 7 4" xfId="5655" xr:uid="{783E50BF-A8CD-40A9-83AF-D47DF5C9CD50}"/>
    <cellStyle name="20% - Accent4 13 7 5" xfId="5668" xr:uid="{550E7AF6-A671-4CC8-A0BE-CDB9E9F47D7F}"/>
    <cellStyle name="20% - Accent4 13 7 6" xfId="6307" xr:uid="{4BCD81E8-E177-4AB1-AA59-9B6AB6BE9EF8}"/>
    <cellStyle name="20% - Accent4 13 7 7" xfId="6313" xr:uid="{886AB755-77B9-4383-BE1C-E00DD6B71AD7}"/>
    <cellStyle name="20% - Accent4 13 8" xfId="7708" xr:uid="{663B7159-DB1F-4D86-B92F-4EC126BBE980}"/>
    <cellStyle name="20% - Accent4 13 8 2" xfId="1116" xr:uid="{7B3A28ED-B03F-45FB-9A62-825309A4E43C}"/>
    <cellStyle name="20% - Accent4 13 8 3" xfId="1130" xr:uid="{83FE9C79-5D40-4011-B6D3-87577243BE06}"/>
    <cellStyle name="20% - Accent4 13 8 4" xfId="1142" xr:uid="{8C0A124F-2C3B-4D0A-A2BD-3DFBD33A686A}"/>
    <cellStyle name="20% - Accent4 13 8 5" xfId="1154" xr:uid="{AB6DD4D0-6382-475F-BB7D-1C562F04A48B}"/>
    <cellStyle name="20% - Accent4 13 8 6" xfId="1572" xr:uid="{602AAEEE-0A67-40D3-B0EF-642770C403E3}"/>
    <cellStyle name="20% - Accent4 13 9" xfId="7709" xr:uid="{DEDEADFE-23C4-414D-8DB1-AB725D58897A}"/>
    <cellStyle name="20% - Accent4 14" xfId="2998" xr:uid="{8A1FC4B8-62C5-4EC7-AFA6-8288343F1408}"/>
    <cellStyle name="20% - Accent4 14 10" xfId="7710" xr:uid="{EB097984-3D9C-4908-B124-73317BDF31EB}"/>
    <cellStyle name="20% - Accent4 14 11" xfId="7400" xr:uid="{CD0EAFDF-0366-4DB1-BCDC-FC0D2736B598}"/>
    <cellStyle name="20% - Accent4 14 12" xfId="7403" xr:uid="{42EE4C0A-9E7E-4AB4-9802-32C628FCD88F}"/>
    <cellStyle name="20% - Accent4 14 2" xfId="3003" xr:uid="{03961E7B-70DA-4BC8-928C-AAAF7FEC1BBB}"/>
    <cellStyle name="20% - Accent4 14 2 2" xfId="7715" xr:uid="{E824B9E9-0936-4BDE-92A4-53C90AF6314B}"/>
    <cellStyle name="20% - Accent4 14 2 3" xfId="7721" xr:uid="{F062A4D2-DA59-4935-88B0-428658628110}"/>
    <cellStyle name="20% - Accent4 14 2 3 2" xfId="7727" xr:uid="{5E1968C8-2547-438B-9C70-5812D3E782C1}"/>
    <cellStyle name="20% - Accent4 14 2 3 2 2" xfId="7733" xr:uid="{85CAD221-0F6A-497A-9449-BE6F4429E068}"/>
    <cellStyle name="20% - Accent4 14 2 3 2 3" xfId="7737" xr:uid="{9073E9F3-DBBD-4DDA-B522-F8120D2BE1A5}"/>
    <cellStyle name="20% - Accent4 14 2 3 2 4" xfId="7738" xr:uid="{6C9D92BA-ED89-4024-9F31-2CAB9E5AB4EC}"/>
    <cellStyle name="20% - Accent4 14 2 3 2 5" xfId="7740" xr:uid="{2EED937E-C2B6-4C27-8805-4E5F851D6161}"/>
    <cellStyle name="20% - Accent4 14 2 3 2 6" xfId="7744" xr:uid="{51F94DF2-DFFA-4284-82D9-9A0231C3E78D}"/>
    <cellStyle name="20% - Accent4 14 2 3 3" xfId="7752" xr:uid="{66309143-26B0-471D-9E3F-827C262FD4C4}"/>
    <cellStyle name="20% - Accent4 14 2 3 4" xfId="7756" xr:uid="{CD1495AE-B8A4-47FD-8070-D12676805B2E}"/>
    <cellStyle name="20% - Accent4 14 2 3 5" xfId="7759" xr:uid="{2BE29F37-A92F-4C17-AC12-4529B8503560}"/>
    <cellStyle name="20% - Accent4 14 2 3 6" xfId="7764" xr:uid="{11342C86-4794-4FF8-9C81-F13CAAD74062}"/>
    <cellStyle name="20% - Accent4 14 2 3 7" xfId="7769" xr:uid="{4102D985-2DFB-4FD3-9406-4C5FE4327350}"/>
    <cellStyle name="20% - Accent4 14 2 4" xfId="7776" xr:uid="{B3B057F7-56DB-43DB-95B1-4D820A7FC9B9}"/>
    <cellStyle name="20% - Accent4 14 2 4 2" xfId="1395" xr:uid="{845C7277-1133-4E25-A4FF-DCC19BA07530}"/>
    <cellStyle name="20% - Accent4 14 2 4 3" xfId="1413" xr:uid="{AC46AE17-E0E0-4028-921F-54DF53C71FFD}"/>
    <cellStyle name="20% - Accent4 14 2 4 4" xfId="118" xr:uid="{F420B543-D360-4DB8-A6E2-C10FDB4DE4D9}"/>
    <cellStyle name="20% - Accent4 14 2 4 5" xfId="1423" xr:uid="{D81DD9CC-9F3F-474C-8477-DBF241F53890}"/>
    <cellStyle name="20% - Accent4 14 2 4 6" xfId="3989" xr:uid="{E8E72EB2-7673-48EF-9CDE-1EA4896328D2}"/>
    <cellStyle name="20% - Accent4 14 2 5" xfId="7781" xr:uid="{50CF608A-88EC-4D44-9D2F-45E4AD724AED}"/>
    <cellStyle name="20% - Accent4 14 2 6" xfId="7786" xr:uid="{FF0CBE1C-F1E4-4197-BB1B-93C251EAAF6C}"/>
    <cellStyle name="20% - Accent4 14 2 7" xfId="7790" xr:uid="{7B10EBDF-2C87-4DFF-945F-266050F43A8C}"/>
    <cellStyle name="20% - Accent4 14 2 8" xfId="7794" xr:uid="{D6D970DA-59BB-418E-A2B8-E48BF044AFC8}"/>
    <cellStyle name="20% - Accent4 14 2 9" xfId="7796" xr:uid="{B855F8A1-691F-4630-AC06-413E7E199A38}"/>
    <cellStyle name="20% - Accent4 14 3" xfId="3005" xr:uid="{28570E46-E3B1-4312-B9F5-B13A560AA7D9}"/>
    <cellStyle name="20% - Accent4 14 3 2" xfId="7798" xr:uid="{C17F6796-8F29-47B3-8F3B-0B4AFF2B8CB4}"/>
    <cellStyle name="20% - Accent4 14 3 2 2" xfId="7799" xr:uid="{6D750E6A-425C-4CE6-95FF-67908729BB3B}"/>
    <cellStyle name="20% - Accent4 14 3 2 2 2" xfId="7801" xr:uid="{E539286F-B4B8-4845-9CED-0D24557872E7}"/>
    <cellStyle name="20% - Accent4 14 3 2 2 3" xfId="7802" xr:uid="{E3529DCC-46A9-4782-A32C-02433A533027}"/>
    <cellStyle name="20% - Accent4 14 3 2 2 4" xfId="7803" xr:uid="{76D56512-6750-4A10-A843-39711E19C114}"/>
    <cellStyle name="20% - Accent4 14 3 2 2 5" xfId="7804" xr:uid="{6F995D20-03A7-4B75-925D-7556E8450042}"/>
    <cellStyle name="20% - Accent4 14 3 2 2 6" xfId="7164" xr:uid="{52604C04-F5BC-4778-9407-E0A38A5B3749}"/>
    <cellStyle name="20% - Accent4 14 3 2 3" xfId="7805" xr:uid="{A51FC89D-EE13-4365-BCF8-AEEFCC7475D6}"/>
    <cellStyle name="20% - Accent4 14 3 2 4" xfId="7806" xr:uid="{38DAC798-A8D2-4957-AD6F-EFEEF50892D8}"/>
    <cellStyle name="20% - Accent4 14 3 2 5" xfId="7807" xr:uid="{4DFCD06E-1DA9-47C1-B2E6-2D0A4E2FF1AC}"/>
    <cellStyle name="20% - Accent4 14 3 2 6" xfId="7808" xr:uid="{0AFA616B-3E12-4C1F-B6D2-A7EF2763040E}"/>
    <cellStyle name="20% - Accent4 14 3 2 7" xfId="7809" xr:uid="{7856E26A-6C69-4DA0-8C75-725709C3A16E}"/>
    <cellStyle name="20% - Accent4 14 4" xfId="7810" xr:uid="{7B0DCC57-A876-4425-B4E9-939BE0FCEAA4}"/>
    <cellStyle name="20% - Accent4 14 5" xfId="7811" xr:uid="{F56F00B3-EB31-4CBB-B165-18782424836E}"/>
    <cellStyle name="20% - Accent4 14 6" xfId="7815" xr:uid="{7617F840-358F-4534-8EAE-AE40378DFF8B}"/>
    <cellStyle name="20% - Accent4 14 6 2" xfId="1436" xr:uid="{96190C4B-64EF-4280-85DA-55040C30ABCA}"/>
    <cellStyle name="20% - Accent4 14 6 2 2" xfId="5707" xr:uid="{ED1BFC0D-077D-4367-AB23-AE9F6FF0C395}"/>
    <cellStyle name="20% - Accent4 14 6 2 3" xfId="5710" xr:uid="{DDEE7553-AAFE-4BD2-ADD6-F1702D30F1AA}"/>
    <cellStyle name="20% - Accent4 14 6 2 4" xfId="155" xr:uid="{FCEC9B4D-AB43-4D16-8A78-C3EE28778716}"/>
    <cellStyle name="20% - Accent4 14 6 2 5" xfId="7816" xr:uid="{CF00A2CC-A62B-4B73-8F27-11B21600660F}"/>
    <cellStyle name="20% - Accent4 14 6 2 6" xfId="7817" xr:uid="{0264D579-ED40-4E9F-8C5F-71EF294D6CCA}"/>
    <cellStyle name="20% - Accent4 14 6 3" xfId="1455" xr:uid="{60A2A9E7-F623-4894-805D-CA99E901AD0D}"/>
    <cellStyle name="20% - Accent4 14 6 4" xfId="1476" xr:uid="{0C0DB0F5-DDCA-4BF3-A40E-4CD0D444D6E7}"/>
    <cellStyle name="20% - Accent4 14 6 5" xfId="1249" xr:uid="{64C6D309-C878-4A8D-BF8E-9D50B28B59EB}"/>
    <cellStyle name="20% - Accent4 14 6 6" xfId="1257" xr:uid="{2F5C715E-CC7E-498F-8983-DAA25B304088}"/>
    <cellStyle name="20% - Accent4 14 6 7" xfId="142" xr:uid="{DE647642-6C08-4CBA-85E8-83D24D929899}"/>
    <cellStyle name="20% - Accent4 14 7" xfId="7818" xr:uid="{50714EA5-41BB-436B-931C-D14D9534A233}"/>
    <cellStyle name="20% - Accent4 14 7 2" xfId="183" xr:uid="{277C69E2-5E88-4701-8842-513BE6AE8C3B}"/>
    <cellStyle name="20% - Accent4 14 7 3" xfId="223" xr:uid="{9E9701F9-66E5-4A3C-9FAD-18796C1AF52B}"/>
    <cellStyle name="20% - Accent4 14 7 4" xfId="246" xr:uid="{EE3A532E-38B1-40D5-BD39-FDAC70892581}"/>
    <cellStyle name="20% - Accent4 14 7 5" xfId="266" xr:uid="{56016FD0-2041-4A14-8504-5AB32B400908}"/>
    <cellStyle name="20% - Accent4 14 7 6" xfId="298" xr:uid="{6BB8E1C9-D116-441B-8EA4-675EC8BBDC1F}"/>
    <cellStyle name="20% - Accent4 14 8" xfId="7819" xr:uid="{0F54FBE3-B060-4232-A496-AAAA5E8C6960}"/>
    <cellStyle name="20% - Accent4 14 9" xfId="7821" xr:uid="{E72EEC19-BABA-4F1C-9EC4-DD17D0C3467C}"/>
    <cellStyle name="20% - Accent4 15" xfId="3009" xr:uid="{9B0B2073-E70C-4F76-BC70-FC14AF86DA9F}"/>
    <cellStyle name="20% - Accent4 15 2" xfId="3015" xr:uid="{1B665C5D-2F4C-4BA5-A106-60680D8C271C}"/>
    <cellStyle name="20% - Accent4 15 3" xfId="3018" xr:uid="{DDFE2050-EC23-4C92-9B29-C9D788F496D0}"/>
    <cellStyle name="20% - Accent4 15 3 2" xfId="7823" xr:uid="{C7DE612C-FD63-4A71-BC6C-A77661A389B7}"/>
    <cellStyle name="20% - Accent4 15 4" xfId="7824" xr:uid="{1080A3D7-8CC5-4FBC-9245-C74565A315AD}"/>
    <cellStyle name="20% - Accent4 16" xfId="3021" xr:uid="{4D52D023-B30B-4220-960C-29C7103AC8EC}"/>
    <cellStyle name="20% - Accent4 16 2" xfId="3028" xr:uid="{74CC73C2-D095-4144-A57A-A84DD5CEC44E}"/>
    <cellStyle name="20% - Accent4 17" xfId="5261" xr:uid="{90794A3C-04CE-4887-A6E7-E890B263C66F}"/>
    <cellStyle name="20% - Accent4 18" xfId="7825" xr:uid="{9C64F518-6239-4340-9B9E-C61C2A377DE8}"/>
    <cellStyle name="20% - Accent4 18 2" xfId="7828" xr:uid="{BC11F9B3-5858-4A6F-ABEF-080037E90A26}"/>
    <cellStyle name="20% - Accent4 18 2 2" xfId="7831" xr:uid="{13C0897E-3EF3-4869-B5B5-71390D35AA7C}"/>
    <cellStyle name="20% - Accent4 18 2 3" xfId="1618" xr:uid="{D26CBBDE-537F-4DFE-96F9-D2ADA83EFE0B}"/>
    <cellStyle name="20% - Accent4 18 2 4" xfId="1620" xr:uid="{AF741FBC-0CF4-48F1-B5C2-74E3332198A8}"/>
    <cellStyle name="20% - Accent4 18 2 5" xfId="1622" xr:uid="{0EE62484-066A-4BD7-AF01-5728ABDDC24E}"/>
    <cellStyle name="20% - Accent4 18 2 6" xfId="1624" xr:uid="{A41EC64C-651F-4656-B7A2-4EA916A92FF3}"/>
    <cellStyle name="20% - Accent4 18 3" xfId="7832" xr:uid="{06500D55-6E12-4059-A690-15155E53B99D}"/>
    <cellStyle name="20% - Accent4 18 4" xfId="7834" xr:uid="{D3F6D115-318C-4CA8-89A7-70818ACDEEB9}"/>
    <cellStyle name="20% - Accent4 18 5" xfId="7836" xr:uid="{F94D66E8-FC1D-4FAB-BA91-A75762D75FF6}"/>
    <cellStyle name="20% - Accent4 18 6" xfId="7844" xr:uid="{E9876C69-306D-4D82-8C64-ED447F32FA1F}"/>
    <cellStyle name="20% - Accent4 18 7" xfId="7848" xr:uid="{3F5E93DB-8F43-48EA-9191-FB5307FECF0E}"/>
    <cellStyle name="20% - Accent4 19" xfId="7849" xr:uid="{017C5B0F-1143-41AB-B32F-8F1B3B105D7E}"/>
    <cellStyle name="20% - Accent4 19 2" xfId="7852" xr:uid="{6C0442CB-D532-4F16-8090-932E3A986B21}"/>
    <cellStyle name="20% - Accent4 19 2 2" xfId="7856" xr:uid="{633841DF-1602-4558-8C79-9486A240A277}"/>
    <cellStyle name="20% - Accent4 19 2 3" xfId="1628" xr:uid="{36F70AD0-7DC5-45C0-84BD-196C2C0FFAFE}"/>
    <cellStyle name="20% - Accent4 19 2 4" xfId="1631" xr:uid="{A6DADE4D-5D18-4EA4-928E-13871AAB66E7}"/>
    <cellStyle name="20% - Accent4 19 2 5" xfId="1635" xr:uid="{646745CB-900F-4E99-AB96-B566DF2A0FBB}"/>
    <cellStyle name="20% - Accent4 19 2 6" xfId="1639" xr:uid="{DCAF8516-1C06-44A1-918D-E6B6D6112CEC}"/>
    <cellStyle name="20% - Accent4 19 3" xfId="7858" xr:uid="{8BE07B68-10DF-4AB1-ACE5-D44AFFFFCA0A}"/>
    <cellStyle name="20% - Accent4 19 4" xfId="457" xr:uid="{131C45B1-1D54-4693-BF57-340F582902E1}"/>
    <cellStyle name="20% - Accent4 19 5" xfId="464" xr:uid="{147FB638-4129-472F-AC67-142E35F1F120}"/>
    <cellStyle name="20% - Accent4 19 6" xfId="482" xr:uid="{D0E79887-62CD-4D9D-B8C9-9D6C4BC2F912}"/>
    <cellStyle name="20% - Accent4 19 7" xfId="494" xr:uid="{5390974F-973D-49EF-98C3-82FD2F229B2A}"/>
    <cellStyle name="20% - Accent4 2" xfId="3168" xr:uid="{598DC5AD-00D9-4572-B233-B41425F2CE7B}"/>
    <cellStyle name="20% - Accent4 2 10" xfId="7860" xr:uid="{69A6F6AD-B810-4550-9B6D-4F93B0916DBB}"/>
    <cellStyle name="20% - Accent4 2 10 2" xfId="4330" xr:uid="{87B412E3-B51C-4C5E-A79F-2E5436A59139}"/>
    <cellStyle name="20% - Accent4 2 10 3" xfId="4333" xr:uid="{741F436C-6A7D-4546-A40F-B4280BA06B43}"/>
    <cellStyle name="20% - Accent4 2 11" xfId="7861" xr:uid="{33D308EB-13EF-4001-88AF-D18ED25CF7CC}"/>
    <cellStyle name="20% - Accent4 2 11 2" xfId="7862" xr:uid="{E407DD44-5A86-4507-B03B-52FE943766F0}"/>
    <cellStyle name="20% - Accent4 2 11 3" xfId="7863" xr:uid="{760B1220-082C-4AB4-9CE8-BD1190E376AE}"/>
    <cellStyle name="20% - Accent4 2 2" xfId="3172" xr:uid="{4684C1FD-33CF-457F-8D0A-DC5E60C19FF7}"/>
    <cellStyle name="20% - Accent4 2 2 2" xfId="7717" xr:uid="{88F32605-E51A-41BC-9A44-BFAEA7F51238}"/>
    <cellStyle name="20% - Accent4 2 2 2 2" xfId="7725" xr:uid="{A5B26A45-99DE-448E-8EEB-710B23155AC8}"/>
    <cellStyle name="20% - Accent4 2 2 2 2 2" xfId="7731" xr:uid="{AF7973CC-90D3-47BA-AC9D-A80A01AC45C7}"/>
    <cellStyle name="20% - Accent4 2 2 2 3" xfId="7750" xr:uid="{C33864B9-39C1-4687-BAA3-E4F93DDB79D7}"/>
    <cellStyle name="20% - Accent4 2 2 3" xfId="7773" xr:uid="{819C7219-91C7-4165-84CA-CEBC742A70CD}"/>
    <cellStyle name="20% - Accent4 2 2 3 2" xfId="1392" xr:uid="{235C4196-9FA5-41B9-AB5E-4AA485204ACF}"/>
    <cellStyle name="20% - Accent4 2 2 3 3" xfId="1410" xr:uid="{41E92943-18DB-41C9-AE0F-725AF9E3C186}"/>
    <cellStyle name="20% - Accent4 2 2 4" xfId="7778" xr:uid="{0790BC79-5A42-443D-9030-6EFB0382C022}"/>
    <cellStyle name="20% - Accent4 2 2 4 2" xfId="1456" xr:uid="{5A424DE5-1137-4EAA-98E2-642228F5862A}"/>
    <cellStyle name="20% - Accent4 2 2 4 3" xfId="1473" xr:uid="{715C6B69-5F61-46DE-989D-558CF666E054}"/>
    <cellStyle name="20% - Accent4 2 2 5" xfId="7783" xr:uid="{B572AC04-4F9D-4A68-92A8-27460EF708C1}"/>
    <cellStyle name="20% - Accent4 2 2 5 2" xfId="224" xr:uid="{9F5AE614-BEF3-4886-94D1-D7A4A3A0CB5C}"/>
    <cellStyle name="20% - Accent4 2 2 5 3" xfId="247" xr:uid="{7A9DB67F-BD0C-4452-897F-359EE9E1A472}"/>
    <cellStyle name="20% - Accent4 2 2 6" xfId="7789" xr:uid="{F034BDCB-E924-48D7-BED5-AF9A3BA08A76}"/>
    <cellStyle name="20% - Accent4 2 2 6 2" xfId="1313" xr:uid="{C27FE7AD-09CC-4DB7-A52C-5AAA5BF07962}"/>
    <cellStyle name="20% - Accent4 2 2 6 3" xfId="1321" xr:uid="{587313D8-F0CC-4076-81DB-7AFB5A677C11}"/>
    <cellStyle name="20% - Accent4 2 2 7" xfId="7793" xr:uid="{D4388A9E-1764-4EBA-836D-AF16DE6003B7}"/>
    <cellStyle name="20% - Accent4 2 2 7 2" xfId="7867" xr:uid="{6B08B9D1-8CF1-4171-B1E1-F2D6F341A176}"/>
    <cellStyle name="20% - Accent4 2 2 7 3" xfId="7873" xr:uid="{F486D32F-DDB5-4AEF-80E7-22F856780ED9}"/>
    <cellStyle name="20% - Accent4 2 2 8" xfId="7795" xr:uid="{AC64A789-D14B-48B2-8193-D63E895BABB8}"/>
    <cellStyle name="20% - Accent4 2 2 8 2" xfId="6386" xr:uid="{1F2F25B6-DD13-446C-890E-616AF007BCC4}"/>
    <cellStyle name="20% - Accent4 2 2 8 3" xfId="6392" xr:uid="{F1E1F7DC-5275-474C-B654-B88787AE5826}"/>
    <cellStyle name="20% - Accent4 2 3" xfId="7711" xr:uid="{4FB87CED-EA8F-42C5-AEE7-74AC72D5DE02}"/>
    <cellStyle name="20% - Accent4 2 3 2" xfId="7875" xr:uid="{3C7A2B16-63FB-40DB-9FBA-FABBE9204E73}"/>
    <cellStyle name="20% - Accent4 2 3 2 2" xfId="7877" xr:uid="{5CD6BB23-6656-4E21-91DD-9DA033D0E119}"/>
    <cellStyle name="20% - Accent4 2 3 2 3" xfId="7880" xr:uid="{93908E84-DC56-47B2-95EE-854009148929}"/>
    <cellStyle name="20% - Accent4 2 3 3" xfId="7884" xr:uid="{92E69F3C-3C7E-4676-A06E-21B830FDD82D}"/>
    <cellStyle name="20% - Accent4 2 3 3 2" xfId="1661" xr:uid="{3F0B4DEA-541E-447E-9A19-CD4907455075}"/>
    <cellStyle name="20% - Accent4 2 3 3 3" xfId="1665" xr:uid="{C500EEC7-9334-451A-9533-BB9484AD633C}"/>
    <cellStyle name="20% - Accent4 2 3 4" xfId="7886" xr:uid="{E5C9E2E4-2B37-4805-819B-3CE622E13A11}"/>
    <cellStyle name="20% - Accent4 2 3 4 2" xfId="1697" xr:uid="{A0BDE637-79BE-402A-8E98-1539E6242839}"/>
    <cellStyle name="20% - Accent4 2 3 4 3" xfId="1703" xr:uid="{35ABE2AA-D726-480E-A9B0-3B1B7D30E0D7}"/>
    <cellStyle name="20% - Accent4 2 3 5" xfId="7887" xr:uid="{B5F2DB96-20AA-47ED-AE25-AD41ACE9FC78}"/>
    <cellStyle name="20% - Accent4 2 3 5 2" xfId="945" xr:uid="{9AF977DD-6E0F-4273-BC30-50313FE89F27}"/>
    <cellStyle name="20% - Accent4 2 3 5 3" xfId="959" xr:uid="{C361978C-4A71-468A-87A8-CC526E331E19}"/>
    <cellStyle name="20% - Accent4 2 3 6" xfId="7889" xr:uid="{AC514353-E409-4103-9F8D-4E85EE3D88FA}"/>
    <cellStyle name="20% - Accent4 2 3 6 2" xfId="1721" xr:uid="{AD4AF74C-6F00-4F97-AED3-1B62825C4C6D}"/>
    <cellStyle name="20% - Accent4 2 3 6 3" xfId="1731" xr:uid="{633A2BC4-8072-4DE9-8B9D-8317FB2D9FC1}"/>
    <cellStyle name="20% - Accent4 2 3 7" xfId="7891" xr:uid="{A453B878-97DF-4FC6-A9E1-E3F6DF5593E8}"/>
    <cellStyle name="20% - Accent4 2 3 7 2" xfId="6423" xr:uid="{AB540D8C-04EB-45AA-932A-EE50594B2E64}"/>
    <cellStyle name="20% - Accent4 2 3 7 3" xfId="6428" xr:uid="{04B6E2C5-F0B9-41E6-9A2D-6D16BCDD5472}"/>
    <cellStyle name="20% - Accent4 2 3 8" xfId="4695" xr:uid="{6F26A345-B95B-4E67-A011-447846F211D0}"/>
    <cellStyle name="20% - Accent4 2 3 8 2" xfId="4699" xr:uid="{FE403CB0-A887-42AA-A4C3-AAB772C07EDF}"/>
    <cellStyle name="20% - Accent4 2 3 8 3" xfId="4704" xr:uid="{EF3C26C0-CA6F-4F22-900A-56F7D8ADE968}"/>
    <cellStyle name="20% - Accent4 2 4" xfId="7716" xr:uid="{9B86DC71-C88A-4C24-A53C-FFC108C6382C}"/>
    <cellStyle name="20% - Accent4 2 4 2" xfId="7724" xr:uid="{2F8FEC5E-26B6-43C1-A5DE-6E3E32583D5B}"/>
    <cellStyle name="20% - Accent4 2 4 2 2" xfId="7730" xr:uid="{111BE22A-0D62-4379-8742-DBEB643A4FD9}"/>
    <cellStyle name="20% - Accent4 2 4 2 3" xfId="7736" xr:uid="{AA80F0C4-F7AA-4FCF-A572-7522F3BCE8E4}"/>
    <cellStyle name="20% - Accent4 2 4 3" xfId="7749" xr:uid="{0BC7F0D4-98F8-48B0-BC8B-253AD24F8C27}"/>
    <cellStyle name="20% - Accent4 2 4 3 2" xfId="274" xr:uid="{E9E180A4-0BE9-44C9-AE02-A7BFFAEC4C4E}"/>
    <cellStyle name="20% - Accent4 2 4 3 3" xfId="305" xr:uid="{51CDB09B-6CD8-4B1F-A62A-74AB01396700}"/>
    <cellStyle name="20% - Accent4 2 4 4" xfId="7755" xr:uid="{E4384C89-EFBC-448D-8D9D-1077AFF6A7C2}"/>
    <cellStyle name="20% - Accent4 2 4 4 2" xfId="7892" xr:uid="{A1D278F1-7877-4E2C-BDAC-A16FC50B0CDE}"/>
    <cellStyle name="20% - Accent4 2 4 4 3" xfId="7894" xr:uid="{3A0C8279-6FF5-4A7D-BEEA-B315ABEBDAEF}"/>
    <cellStyle name="20% - Accent4 2 4 5" xfId="7758" xr:uid="{C171B256-7508-4568-BFAB-E1C39BC9C97B}"/>
    <cellStyle name="20% - Accent4 2 4 5 2" xfId="6447" xr:uid="{F60F9A1A-1822-4782-AA7B-F77E6EA5F1A8}"/>
    <cellStyle name="20% - Accent4 2 4 5 3" xfId="6453" xr:uid="{5FE3F97A-43BB-4F2B-B490-4539DD60D6E3}"/>
    <cellStyle name="20% - Accent4 2 4 6" xfId="7762" xr:uid="{0F23F179-F635-4AE4-94CB-75DFB6FEA8F6}"/>
    <cellStyle name="20% - Accent4 2 4 6 2" xfId="7898" xr:uid="{4DEA0426-485E-49A6-90FD-4048FFD9DDD4}"/>
    <cellStyle name="20% - Accent4 2 4 6 3" xfId="7903" xr:uid="{885C598B-F567-468D-97B5-F3AA2481D374}"/>
    <cellStyle name="20% - Accent4 2 4 7" xfId="7767" xr:uid="{3C835E6D-7F75-482D-A7F9-86018A6346BE}"/>
    <cellStyle name="20% - Accent4 2 4 7 2" xfId="7906" xr:uid="{BE219509-6F47-44AA-96F8-F36FEF717D71}"/>
    <cellStyle name="20% - Accent4 2 4 7 3" xfId="7910" xr:uid="{06A135A4-22DB-4DE3-9DEB-4F4D9749766E}"/>
    <cellStyle name="20% - Accent4 2 4 8" xfId="3641" xr:uid="{D3667AEA-3DC5-40CF-8CFD-E41EF935BC76}"/>
    <cellStyle name="20% - Accent4 2 4 8 2" xfId="4729" xr:uid="{C2BADEE9-82C5-4F93-B0AC-6279B63DDC20}"/>
    <cellStyle name="20% - Accent4 2 4 8 3" xfId="4739" xr:uid="{4FA5FBD5-3940-42B4-A089-787645B3C34A}"/>
    <cellStyle name="20% - Accent4 2 5" xfId="7770" xr:uid="{0167A3AB-7613-4BAA-985B-5AB85D34E0E5}"/>
    <cellStyle name="20% - Accent4 2 5 2" xfId="1391" xr:uid="{616DE03A-C0B9-4074-9EC6-86717300A8BC}"/>
    <cellStyle name="20% - Accent4 2 5 2 2" xfId="7912" xr:uid="{4567178D-7A13-4ABC-80DF-7A74B1540FDF}"/>
    <cellStyle name="20% - Accent4 2 5 2 3" xfId="7914" xr:uid="{D04A4D7D-1487-4727-B753-BEEA90429532}"/>
    <cellStyle name="20% - Accent4 2 5 3" xfId="1408" xr:uid="{83D243F8-CB93-4007-AC12-9E632797D232}"/>
    <cellStyle name="20% - Accent4 2 5 3 2" xfId="1544" xr:uid="{03429B6B-45BC-4B8A-9360-736E7A50155A}"/>
    <cellStyle name="20% - Accent4 2 5 3 3" xfId="1560" xr:uid="{BA750890-6E1E-41F3-95A8-862233A0DE31}"/>
    <cellStyle name="20% - Accent4 2 5 4" xfId="116" xr:uid="{0A8D1F90-7A6B-4272-9BA6-D378892C5D58}"/>
    <cellStyle name="20% - Accent4 2 5 4 2" xfId="6401" xr:uid="{53506956-4875-4FCB-8E4A-D264843548D9}"/>
    <cellStyle name="20% - Accent4 2 5 4 3" xfId="6404" xr:uid="{E92AE571-AA0F-4F4C-A292-590EFAF9CAA6}"/>
    <cellStyle name="20% - Accent4 2 5 5" xfId="1422" xr:uid="{EAD8F0CE-13F2-4669-94EE-4A8EFB90B245}"/>
    <cellStyle name="20% - Accent4 2 5 5 2" xfId="6437" xr:uid="{C3B3DEC9-053B-409F-991A-AB6EB7FA1444}"/>
    <cellStyle name="20% - Accent4 2 5 5 3" xfId="6439" xr:uid="{EA35C6D5-FAC5-48A0-ACA4-134F08CA4F2E}"/>
    <cellStyle name="20% - Accent4 2 5 6" xfId="3988" xr:uid="{A4552B85-C9CF-4ED6-B6D3-7D81397C3E8E}"/>
    <cellStyle name="20% - Accent4 2 5 6 2" xfId="3995" xr:uid="{96581053-6086-47F8-A26B-CEE8C12437F3}"/>
    <cellStyle name="20% - Accent4 2 5 6 3" xfId="4004" xr:uid="{3436337F-39ED-4301-A491-425ADEBABFA3}"/>
    <cellStyle name="20% - Accent4 2 5 7" xfId="4023" xr:uid="{A47D6047-1079-456A-8EFF-9A6CF1E53843}"/>
    <cellStyle name="20% - Accent4 2 5 7 2" xfId="7915" xr:uid="{06C632FC-8C6B-4240-9FC2-2EDBF5B00D36}"/>
    <cellStyle name="20% - Accent4 2 5 7 3" xfId="2398" xr:uid="{D93C0F4A-07BF-4AC8-B0D8-6D52D9128026}"/>
    <cellStyle name="20% - Accent4 2 5 8" xfId="3660" xr:uid="{9C32D4A3-33F4-40D7-89DA-6B5BBEBAF311}"/>
    <cellStyle name="20% - Accent4 2 5 8 2" xfId="4774" xr:uid="{340D7BFD-4CCB-43C2-A8AD-96773D232753}"/>
    <cellStyle name="20% - Accent4 2 5 8 3" xfId="2478" xr:uid="{93AE5A3C-8165-497D-A921-849CEFD7E56F}"/>
    <cellStyle name="20% - Accent4 2 6" xfId="7777" xr:uid="{3C9B19FE-E902-4E99-9377-2768A0C3D7A8}"/>
    <cellStyle name="20% - Accent4 2 6 2" xfId="1454" xr:uid="{1D45B053-E416-4533-8E21-D34139C63474}"/>
    <cellStyle name="20% - Accent4 2 6 2 2" xfId="6534" xr:uid="{3E2111B0-6AE9-4C54-9859-B119B0AC4B4E}"/>
    <cellStyle name="20% - Accent4 2 6 2 3" xfId="6536" xr:uid="{668B6CF3-1D60-4D74-BCD0-1898F9E92B56}"/>
    <cellStyle name="20% - Accent4 2 6 3" xfId="1472" xr:uid="{80D1A29C-2AFE-46E9-9009-205BEBC84A27}"/>
    <cellStyle name="20% - Accent4 2 7" xfId="7782" xr:uid="{6F41E6B6-E4E7-4BC6-A1DD-3D0341E3E3ED}"/>
    <cellStyle name="20% - Accent4 2 7 2" xfId="222" xr:uid="{30169E28-F437-461D-B796-E88DF393C3E1}"/>
    <cellStyle name="20% - Accent4 2 7 2 2" xfId="6704" xr:uid="{194B10FA-0999-4806-B795-E866E0594AE7}"/>
    <cellStyle name="20% - Accent4 2 7 2 3" xfId="6708" xr:uid="{8B916CC2-0A42-4C47-88B1-FF2DFA198CBB}"/>
    <cellStyle name="20% - Accent4 2 7 3" xfId="244" xr:uid="{53BE3C75-E20F-4140-9B53-A7D8DAB5C359}"/>
    <cellStyle name="20% - Accent4 2 8" xfId="7788" xr:uid="{2EEAAA9B-4255-48C1-8BA4-9B6E4BF1D52C}"/>
    <cellStyle name="20% - Accent4 2 8 2" xfId="1312" xr:uid="{03A87500-581C-4D4B-81BE-3B3E450AA5D9}"/>
    <cellStyle name="20% - Accent4 2 8 2 2" xfId="6948" xr:uid="{7708FCFB-D2B9-4289-B857-B4B4A3D0D6B4}"/>
    <cellStyle name="20% - Accent4 2 8 2 3" xfId="6953" xr:uid="{42C4A272-7A1D-4590-AACE-1E37A0453F7A}"/>
    <cellStyle name="20% - Accent4 2 8 3" xfId="1320" xr:uid="{10F02C18-8649-4656-A597-424CA6BB5862}"/>
    <cellStyle name="20% - Accent4 2 9" xfId="7792" xr:uid="{47A39CDD-AF65-41B8-B0CC-2AB6898FFAB7}"/>
    <cellStyle name="20% - Accent4 2 9 2" xfId="7866" xr:uid="{1AEDBF6E-32C7-47D1-A3B3-A94FCF9B8D3F}"/>
    <cellStyle name="20% - Accent4 2 9 3" xfId="7870" xr:uid="{B720CE33-B660-4578-A74A-3EB36BC4ADF0}"/>
    <cellStyle name="20% - Accent4 20" xfId="3008" xr:uid="{59A284DA-1106-4829-985C-056D952892CE}"/>
    <cellStyle name="20% - Accent4 21" xfId="3020" xr:uid="{6DC335F9-4847-478C-91F1-CB8C51514406}"/>
    <cellStyle name="20% - Accent4 21 2" xfId="3027" xr:uid="{425E0E43-8728-474D-AFF7-AC428F7E3377}"/>
    <cellStyle name="20% - Accent4 21 3" xfId="3031" xr:uid="{0FF03A68-CA81-47D5-BF89-26A1ECF839C8}"/>
    <cellStyle name="20% - Accent4 21 4" xfId="7918" xr:uid="{EA95F306-1987-48FC-A402-9C99ABE8CB1C}"/>
    <cellStyle name="20% - Accent4 21 5" xfId="7919" xr:uid="{3C896DFB-41C6-430D-80C9-8EDD2B3B61F0}"/>
    <cellStyle name="20% - Accent4 21 6" xfId="7926" xr:uid="{266319EA-74C3-485A-87BE-DA7CE741C2EA}"/>
    <cellStyle name="20% - Accent4 22" xfId="5260" xr:uid="{3285ABB9-533C-4801-949B-83A8FB245C0B}"/>
    <cellStyle name="20% - Accent4 22 2" xfId="7928" xr:uid="{1858DD23-D0F3-441F-BE4E-F70586A38572}"/>
    <cellStyle name="20% - Accent4 22 3" xfId="7930" xr:uid="{66A727AF-36E6-4F17-96CC-FAB0848DD61F}"/>
    <cellStyle name="20% - Accent4 22 4" xfId="7932" xr:uid="{95AE1B53-6C42-49A6-B3F9-A629C41F9A2B}"/>
    <cellStyle name="20% - Accent4 22 5" xfId="7933" xr:uid="{12F332BB-C0B3-4013-B39C-6768413B4BC7}"/>
    <cellStyle name="20% - Accent4 22 6" xfId="7940" xr:uid="{E7C11468-0836-4E30-9858-F380D4B23420}"/>
    <cellStyle name="20% - Accent4 23" xfId="7826" xr:uid="{10C4EDE5-5E7E-4FD4-AA92-0E6B968E7A14}"/>
    <cellStyle name="20% - Accent4 23 2" xfId="7829" xr:uid="{C5FFA16E-4868-48EE-84F8-F3FE387A1250}"/>
    <cellStyle name="20% - Accent4 23 3" xfId="7833" xr:uid="{4473D57B-A17B-465D-A745-80D902783541}"/>
    <cellStyle name="20% - Accent4 23 4" xfId="7835" xr:uid="{2EC71B0F-41DE-4997-A80B-DCC6914931A5}"/>
    <cellStyle name="20% - Accent4 23 5" xfId="7837" xr:uid="{81B67B4D-9247-4A44-88C7-A7700F4EAB0D}"/>
    <cellStyle name="20% - Accent4 23 6" xfId="7845" xr:uid="{23896D82-9544-44A4-84DF-9B341B018B81}"/>
    <cellStyle name="20% - Accent4 24" xfId="7850" xr:uid="{DF97FBF3-E66A-44D1-B3BD-E1CBB34B3AD0}"/>
    <cellStyle name="20% - Accent4 24 2" xfId="7853" xr:uid="{F74BAAFE-FC80-4578-AFE1-05F231D64A4C}"/>
    <cellStyle name="20% - Accent4 24 3" xfId="7859" xr:uid="{BDC1ABA2-7A1D-4541-9FCA-C182826B29A1}"/>
    <cellStyle name="20% - Accent4 24 4" xfId="458" xr:uid="{09683845-C769-400D-906D-D47EBC4D3403}"/>
    <cellStyle name="20% - Accent4 24 5" xfId="465" xr:uid="{EF370F7D-779D-4165-8EE9-A09481D065B8}"/>
    <cellStyle name="20% - Accent4 24 6" xfId="483" xr:uid="{0A429EA2-7A5C-4C89-8831-5059C9295D97}"/>
    <cellStyle name="20% - Accent4 25" xfId="7941" xr:uid="{A91C5B58-9FD4-4834-90E1-A6D75A23C5C5}"/>
    <cellStyle name="20% - Accent4 25 2" xfId="7944" xr:uid="{898944EB-CE77-4E68-AF2E-8079C461E53A}"/>
    <cellStyle name="20% - Accent4 25 3" xfId="7946" xr:uid="{BAD3732A-4BD6-49EB-8024-F5B1F169A8F5}"/>
    <cellStyle name="20% - Accent4 25 4" xfId="7949" xr:uid="{CBB52598-39FC-4B00-A1FB-0EF1239465BA}"/>
    <cellStyle name="20% - Accent4 25 5" xfId="7950" xr:uid="{589371A8-0F80-4AE5-B2EE-32B82C708FAB}"/>
    <cellStyle name="20% - Accent4 25 6" xfId="7957" xr:uid="{E048C870-787F-4F05-9558-9370B7FCCFBD}"/>
    <cellStyle name="20% - Accent4 26" xfId="7958" xr:uid="{260A9C90-82D4-4CF0-8498-ABD0C2891A15}"/>
    <cellStyle name="20% - Accent4 26 2" xfId="7960" xr:uid="{71801CB1-C63A-49CF-8EDF-34641FC9454A}"/>
    <cellStyle name="20% - Accent4 26 3" xfId="7961" xr:uid="{D0746E07-401F-4C02-9C63-B49051FA4BB0}"/>
    <cellStyle name="20% - Accent4 26 4" xfId="7962" xr:uid="{94F78654-BA84-4524-9EB8-3E032D374690}"/>
    <cellStyle name="20% - Accent4 26 5" xfId="7963" xr:uid="{8F7F78AE-500D-46E8-A072-490110A44E3F}"/>
    <cellStyle name="20% - Accent4 26 6" xfId="7970" xr:uid="{2C0A47D8-83DB-4BE4-AAB0-E156898963A3}"/>
    <cellStyle name="20% - Accent4 27" xfId="7974" xr:uid="{1A255D17-3531-4CB5-9A35-9B4B422B89F3}"/>
    <cellStyle name="20% - Accent4 27 2" xfId="7978" xr:uid="{6DB84D2F-C8A5-416A-BFAA-07D8AB30AA26}"/>
    <cellStyle name="20% - Accent4 28" xfId="7982" xr:uid="{872179E1-6CC3-4E1E-B1A6-A91E9F945B3B}"/>
    <cellStyle name="20% - Accent4 29" xfId="7987" xr:uid="{C18D1C74-8EAE-4B8B-81A8-275A24266DF8}"/>
    <cellStyle name="20% - Accent4 3" xfId="7988" xr:uid="{0D2EAC19-A03B-4473-B10D-B324DED1348A}"/>
    <cellStyle name="20% - Accent4 3 10" xfId="7159" xr:uid="{F11C5C54-DB51-4CB6-895F-C624C0878BFA}"/>
    <cellStyle name="20% - Accent4 3 10 2" xfId="7989" xr:uid="{8C73D99A-4B90-466A-A11C-8F1E023DA447}"/>
    <cellStyle name="20% - Accent4 3 10 3" xfId="7990" xr:uid="{AF092A3C-D01D-4CBC-85F7-B32EC8683782}"/>
    <cellStyle name="20% - Accent4 3 11" xfId="7992" xr:uid="{B5CF9DC9-6B30-42D1-932E-DD35677B6B0A}"/>
    <cellStyle name="20% - Accent4 3 11 2" xfId="7993" xr:uid="{089A6194-73F8-49F4-89BD-3E41D81B2E01}"/>
    <cellStyle name="20% - Accent4 3 11 3" xfId="7994" xr:uid="{70C98DB3-0DCC-4301-9293-357986C28421}"/>
    <cellStyle name="20% - Accent4 3 12" xfId="7996" xr:uid="{860A0377-5954-4DE6-928F-2A2D0739D1A4}"/>
    <cellStyle name="20% - Accent4 3 2" xfId="6182" xr:uid="{BF15D272-944A-45BB-87CD-47D363A8B04C}"/>
    <cellStyle name="20% - Accent4 3 2 2" xfId="7998" xr:uid="{10D4D60A-B760-4CA2-A5E7-0466B414A03D}"/>
    <cellStyle name="20% - Accent4 3 2 2 2" xfId="7999" xr:uid="{A228C402-3959-4EDF-BD31-42610ED6EBC7}"/>
    <cellStyle name="20% - Accent4 3 2 2 2 2" xfId="8000" xr:uid="{5E9833E5-422A-4C3C-A21E-64D3AF938BF1}"/>
    <cellStyle name="20% - Accent4 3 2 2 3" xfId="8002" xr:uid="{F7798129-5FE8-445A-8FAB-16F3C5C2D5C8}"/>
    <cellStyle name="20% - Accent4 3 2 3" xfId="8003" xr:uid="{11E163C1-6607-4254-B5FC-8EFEB8E38491}"/>
    <cellStyle name="20% - Accent4 3 2 3 2" xfId="8004" xr:uid="{F283A0CA-785D-4B3E-A67F-53E350E069AC}"/>
    <cellStyle name="20% - Accent4 3 2 3 3" xfId="8006" xr:uid="{5E08022F-7DB4-4419-8F59-BD9413933EA6}"/>
    <cellStyle name="20% - Accent4 3 2 4" xfId="8008" xr:uid="{E2FAF23D-22FE-4B8A-9368-7B344EC79EAA}"/>
    <cellStyle name="20% - Accent4 3 2 4 2" xfId="8009" xr:uid="{6195ABEB-3AB6-4300-81AE-AB0ECD7EBD40}"/>
    <cellStyle name="20% - Accent4 3 2 4 3" xfId="8010" xr:uid="{1AF0F205-E6FC-46CF-85B2-F49B6C1FC963}"/>
    <cellStyle name="20% - Accent4 3 2 5" xfId="8012" xr:uid="{81C74CDE-CBEF-4381-BEC3-761855878B47}"/>
    <cellStyle name="20% - Accent4 3 2 5 2" xfId="8014" xr:uid="{6770D94A-735A-464E-848C-451D9961CC58}"/>
    <cellStyle name="20% - Accent4 3 2 5 3" xfId="8015" xr:uid="{2ABCA5D5-0D97-4C6E-981F-843BD8FCC799}"/>
    <cellStyle name="20% - Accent4 3 2 6" xfId="8018" xr:uid="{CD654281-D544-4A38-93B5-C12A7EFDA2C6}"/>
    <cellStyle name="20% - Accent4 3 2 6 2" xfId="8019" xr:uid="{94735D0B-5B48-4D01-9ACD-84BEB7896B53}"/>
    <cellStyle name="20% - Accent4 3 2 6 3" xfId="8020" xr:uid="{AF3F51B3-4752-4687-B293-835934F4623F}"/>
    <cellStyle name="20% - Accent4 3 2 7" xfId="8021" xr:uid="{394946B4-04E8-4197-B4CC-13B62F614D76}"/>
    <cellStyle name="20% - Accent4 3 2 7 2" xfId="8022" xr:uid="{80338D86-6352-4F8F-B147-7F05B7D48633}"/>
    <cellStyle name="20% - Accent4 3 2 7 3" xfId="8024" xr:uid="{53B74C89-6773-4B94-9B6B-AEBC0AA3C8DF}"/>
    <cellStyle name="20% - Accent4 3 2 8" xfId="8026" xr:uid="{95E6B8B1-C1D3-4767-BF80-63E338EC175F}"/>
    <cellStyle name="20% - Accent4 3 2 9" xfId="8028" xr:uid="{3F38081C-1F4A-4A5B-B14A-5DA550D3F806}"/>
    <cellStyle name="20% - Accent4 3 3" xfId="8029" xr:uid="{AEDEE8A9-6D25-4BE9-91F9-9D42FA24227C}"/>
    <cellStyle name="20% - Accent4 3 3 2" xfId="8030" xr:uid="{59F15E46-9E5D-4DAE-8A38-3EA938D62723}"/>
    <cellStyle name="20% - Accent4 3 3 2 2" xfId="8032" xr:uid="{651516FF-B5F7-4BBA-B433-758ED260238D}"/>
    <cellStyle name="20% - Accent4 3 3 2 3" xfId="8034" xr:uid="{A8EEDBAC-237C-455E-B359-D8FFC475E6EF}"/>
    <cellStyle name="20% - Accent4 3 3 3" xfId="8035" xr:uid="{17B6DFC7-F10B-425B-8668-5E462C503D68}"/>
    <cellStyle name="20% - Accent4 3 3 3 2" xfId="8037" xr:uid="{255C17AD-0F4D-44BD-B6FE-B5ECE6B98CE9}"/>
    <cellStyle name="20% - Accent4 3 3 3 3" xfId="8038" xr:uid="{42D64EBA-78E2-405F-BF5F-4CDF210DB23D}"/>
    <cellStyle name="20% - Accent4 3 3 4" xfId="8041" xr:uid="{0A3914DB-7D95-4FC2-80A5-7F4AEF73A000}"/>
    <cellStyle name="20% - Accent4 3 3 4 2" xfId="8045" xr:uid="{18A32FF0-66C3-42D3-BF03-8117F6608C7A}"/>
    <cellStyle name="20% - Accent4 3 3 4 3" xfId="8046" xr:uid="{134B5696-13E8-4E0B-AB68-4CA7090EE0FE}"/>
    <cellStyle name="20% - Accent4 3 3 5" xfId="8049" xr:uid="{60902A2E-2E50-41D3-B362-962BDB24251D}"/>
    <cellStyle name="20% - Accent4 3 3 5 2" xfId="8050" xr:uid="{065CF1F6-E23E-427B-B9B6-FD96B5400677}"/>
    <cellStyle name="20% - Accent4 3 3 5 3" xfId="8051" xr:uid="{D4264695-380C-4DBB-9840-8E38F46FF1F7}"/>
    <cellStyle name="20% - Accent4 3 3 6" xfId="8053" xr:uid="{51CA69A1-AF15-41D4-AF64-C17DF67F91CA}"/>
    <cellStyle name="20% - Accent4 3 3 6 2" xfId="8055" xr:uid="{AE82AEE6-A523-4C19-9633-4EC445EB62E0}"/>
    <cellStyle name="20% - Accent4 3 3 6 3" xfId="8057" xr:uid="{EE1CB480-19C1-442C-8C69-884006412B41}"/>
    <cellStyle name="20% - Accent4 3 3 7" xfId="8059" xr:uid="{F328300B-1276-49BC-95F5-27B6EBC7B227}"/>
    <cellStyle name="20% - Accent4 3 3 7 2" xfId="8060" xr:uid="{74550494-53AF-4383-BF65-7872134CC5F4}"/>
    <cellStyle name="20% - Accent4 3 3 7 3" xfId="8061" xr:uid="{3A089765-0F17-42E6-A1BB-984540510F44}"/>
    <cellStyle name="20% - Accent4 3 3 8" xfId="8064" xr:uid="{E2299166-77D7-4D0D-A552-AB075B50DFD1}"/>
    <cellStyle name="20% - Accent4 3 3 9" xfId="8067" xr:uid="{3E0A37B9-AA65-46B7-A844-8E01C1385DB6}"/>
    <cellStyle name="20% - Accent4 3 4" xfId="8068" xr:uid="{7919D4AD-BFA6-41D6-84AA-3F0F28BF7FEB}"/>
    <cellStyle name="20% - Accent4 3 4 2" xfId="8070" xr:uid="{611C55AD-9C4C-42EF-B72A-5855519431EB}"/>
    <cellStyle name="20% - Accent4 3 4 2 2" xfId="8071" xr:uid="{C3728518-7719-4F31-B9BC-BB346327FF1B}"/>
    <cellStyle name="20% - Accent4 3 4 2 3" xfId="8072" xr:uid="{EB1315D9-F132-4A95-95A0-A9A0491E2DB5}"/>
    <cellStyle name="20% - Accent4 3 4 3" xfId="8074" xr:uid="{FE4702FB-28F9-44CD-A8A4-88CC2F80DB8B}"/>
    <cellStyle name="20% - Accent4 3 4 3 2" xfId="8077" xr:uid="{EA5A254D-D50B-4EC3-AE94-8D4BB4A97205}"/>
    <cellStyle name="20% - Accent4 3 4 3 3" xfId="8080" xr:uid="{B5DEC08B-B83A-4C98-88BF-FE07C3B3050F}"/>
    <cellStyle name="20% - Accent4 3 4 4" xfId="8083" xr:uid="{E638DA8A-2B0D-4FF5-9044-464992CD13B3}"/>
    <cellStyle name="20% - Accent4 3 4 4 2" xfId="8084" xr:uid="{8FECF6E1-12F1-403C-902E-A3EE612D4668}"/>
    <cellStyle name="20% - Accent4 3 4 4 3" xfId="8085" xr:uid="{A1B91E47-7297-43AC-BB02-E4CF9E46105B}"/>
    <cellStyle name="20% - Accent4 3 4 5" xfId="8087" xr:uid="{2CC091AD-A7DE-40AA-8FE2-1A944BB97093}"/>
    <cellStyle name="20% - Accent4 3 4 5 2" xfId="8088" xr:uid="{14996838-E4EF-453B-8D22-BB2120EAC1DA}"/>
    <cellStyle name="20% - Accent4 3 4 5 3" xfId="8089" xr:uid="{4A7E03B2-5EBD-48C2-87F1-6293182E0111}"/>
    <cellStyle name="20% - Accent4 3 4 6" xfId="8091" xr:uid="{12022EB1-0008-4B92-BBCD-137C818FAC97}"/>
    <cellStyle name="20% - Accent4 3 4 6 2" xfId="8093" xr:uid="{415D19E9-44FE-43AB-9152-4E8464ED6415}"/>
    <cellStyle name="20% - Accent4 3 4 6 3" xfId="8095" xr:uid="{B7BD854B-FCB2-40FE-88A8-661BC38A4A9A}"/>
    <cellStyle name="20% - Accent4 3 4 7" xfId="8098" xr:uid="{217913C3-75B9-4C42-A5B1-C75031D22CB5}"/>
    <cellStyle name="20% - Accent4 3 4 7 2" xfId="8099" xr:uid="{2655029B-A1FF-4C21-B726-8628BE22D5A0}"/>
    <cellStyle name="20% - Accent4 3 4 7 3" xfId="8101" xr:uid="{28557BB5-B51C-44A1-9217-A2249C62B4B4}"/>
    <cellStyle name="20% - Accent4 3 4 8" xfId="8106" xr:uid="{D9BC76D8-D738-4166-9CAD-38B6714B67A1}"/>
    <cellStyle name="20% - Accent4 3 4 9" xfId="8111" xr:uid="{B5F1CE26-3132-4EAB-B22F-7BE14223E7C1}"/>
    <cellStyle name="20% - Accent4 3 5" xfId="8112" xr:uid="{B46B8E27-514C-4335-9F9A-135AE8CE5C22}"/>
    <cellStyle name="20% - Accent4 3 5 2" xfId="1662" xr:uid="{9BDD37E2-A7FE-41ED-B738-BED30CA2736D}"/>
    <cellStyle name="20% - Accent4 3 5 2 2" xfId="8113" xr:uid="{D6EF84C9-58EF-4067-BF74-E261F344E43B}"/>
    <cellStyle name="20% - Accent4 3 5 2 3" xfId="8114" xr:uid="{D1698C23-2D05-44EB-A5A6-110C51F3D0D8}"/>
    <cellStyle name="20% - Accent4 3 5 3" xfId="1666" xr:uid="{EB40FCEA-76B1-4AA8-B2ED-8C699582B73F}"/>
    <cellStyle name="20% - Accent4 3 5 3 2" xfId="8116" xr:uid="{4F12F539-3066-4620-B576-5794CBE578A6}"/>
    <cellStyle name="20% - Accent4 3 5 3 3" xfId="8118" xr:uid="{6E4940D2-2B43-4202-8D89-A981E1DBBA49}"/>
    <cellStyle name="20% - Accent4 3 5 4" xfId="1668" xr:uid="{D9412F0B-DF31-439F-BBAB-348CE5CCFADA}"/>
    <cellStyle name="20% - Accent4 3 5 4 2" xfId="8119" xr:uid="{FF231201-9275-4B99-B223-37AE5CD95EFE}"/>
    <cellStyle name="20% - Accent4 3 5 4 3" xfId="8120" xr:uid="{4B3DC2A6-146A-499A-B235-F4A2D21DECF0}"/>
    <cellStyle name="20% - Accent4 3 5 5" xfId="1670" xr:uid="{F9D9571D-7AF4-4B27-A27A-A28D2E79D4EC}"/>
    <cellStyle name="20% - Accent4 3 5 5 2" xfId="8121" xr:uid="{70C7A650-739C-4206-8FCC-BA75CE65B03C}"/>
    <cellStyle name="20% - Accent4 3 5 5 3" xfId="8122" xr:uid="{FA95235E-5C42-49B9-A6E7-7C1E05AD5320}"/>
    <cellStyle name="20% - Accent4 3 5 6" xfId="8124" xr:uid="{5C7CA31B-79A4-4511-84C4-F7B3B2E203FB}"/>
    <cellStyle name="20% - Accent4 3 5 6 2" xfId="8126" xr:uid="{437080CB-ED77-4892-8E34-3C71BACA56BD}"/>
    <cellStyle name="20% - Accent4 3 5 6 3" xfId="8128" xr:uid="{6E8D994D-4577-4503-90E9-B5A941297A9F}"/>
    <cellStyle name="20% - Accent4 3 5 7" xfId="8131" xr:uid="{40CF8105-9871-4E0A-BDBE-7317A4499891}"/>
    <cellStyle name="20% - Accent4 3 5 7 2" xfId="8132" xr:uid="{6756ED61-5552-4774-A740-941A2429736D}"/>
    <cellStyle name="20% - Accent4 3 5 7 3" xfId="8134" xr:uid="{98E9B8FF-A9BD-43C6-8800-7F8A2107B8C9}"/>
    <cellStyle name="20% - Accent4 3 5 8" xfId="8139" xr:uid="{608E3916-E729-450C-94AB-96A573DF4617}"/>
    <cellStyle name="20% - Accent4 3 5 9" xfId="8143" xr:uid="{691A3557-E82D-41C4-AB99-91E8A99DEB44}"/>
    <cellStyle name="20% - Accent4 3 6" xfId="8144" xr:uid="{6B244C73-2E16-4BE2-AD12-5DE0DCADD48B}"/>
    <cellStyle name="20% - Accent4 3 6 2" xfId="1701" xr:uid="{1649F213-671A-47B4-9424-F9F769AD3AFE}"/>
    <cellStyle name="20% - Accent4 3 6 3" xfId="1709" xr:uid="{C1888200-E8B4-419C-A999-83DC1656E449}"/>
    <cellStyle name="20% - Accent4 3 7" xfId="8145" xr:uid="{3751FA21-B13B-4473-9FD6-69D10418F3DA}"/>
    <cellStyle name="20% - Accent4 3 7 2" xfId="950" xr:uid="{170473FE-E7A0-487F-9AF8-2B011D46FE3B}"/>
    <cellStyle name="20% - Accent4 3 7 3" xfId="968" xr:uid="{D695D69C-9639-4033-AE65-EC71957008E5}"/>
    <cellStyle name="20% - Accent4 3 8" xfId="8146" xr:uid="{350AFD6E-792B-4F45-82CA-036D5ABB63BA}"/>
    <cellStyle name="20% - Accent4 3 8 2" xfId="1724" xr:uid="{82AE68A3-E416-498F-A8B9-9870D8ECFD2F}"/>
    <cellStyle name="20% - Accent4 3 8 3" xfId="1735" xr:uid="{EACF5CDF-4990-4A83-9F70-04D57563755C}"/>
    <cellStyle name="20% - Accent4 3 9" xfId="8147" xr:uid="{9EFA04A5-17DD-4942-B099-83F60B1BCEF1}"/>
    <cellStyle name="20% - Accent4 3 9 2" xfId="8150" xr:uid="{0688C81B-A3AD-49EC-BC4A-4368605EB034}"/>
    <cellStyle name="20% - Accent4 3 9 3" xfId="8154" xr:uid="{5418D2C3-1AE8-4610-AC88-D3BFE66FC747}"/>
    <cellStyle name="20% - Accent4 30" xfId="7942" xr:uid="{AC20CD6F-DC38-4380-9A29-7228252E542B}"/>
    <cellStyle name="20% - Accent4 31" xfId="7959" xr:uid="{3A9A56AE-6257-46D5-9CB2-3EE3145F8C1E}"/>
    <cellStyle name="20% - Accent4 32" xfId="7975" xr:uid="{44699E19-EEC9-473A-B3D1-1517923C5251}"/>
    <cellStyle name="20% - Accent4 33" xfId="7983" xr:uid="{6F650E56-6869-466B-AC71-5A85DFCE3E85}"/>
    <cellStyle name="20% - Accent4 4" xfId="8156" xr:uid="{DA689560-4154-45B8-A17B-67B3E06C9950}"/>
    <cellStyle name="20% - Accent4 4 2" xfId="6185" xr:uid="{1D8259A9-F1CE-4E3B-BFD3-CB2A84B6E158}"/>
    <cellStyle name="20% - Accent4 4 2 2" xfId="8157" xr:uid="{EA1BFF1A-E472-4A19-B51A-F6D98742461F}"/>
    <cellStyle name="20% - Accent4 4 2 2 2" xfId="8158" xr:uid="{B2459335-024C-4879-93A0-11335C151309}"/>
    <cellStyle name="20% - Accent4 4 2 3" xfId="8159" xr:uid="{FB503F48-BEBD-486C-A266-419C09B01478}"/>
    <cellStyle name="20% - Accent4 4 3" xfId="8161" xr:uid="{A1CF3D8F-42D9-4B67-BE56-CAF94A2D4FC8}"/>
    <cellStyle name="20% - Accent4 4 3 2" xfId="8162" xr:uid="{8128ABBB-E0C9-4C45-B96D-8AD9E0407215}"/>
    <cellStyle name="20% - Accent4 4 3 3" xfId="8163" xr:uid="{66CCCA81-0298-4072-8981-4B268610A42B}"/>
    <cellStyle name="20% - Accent4 4 4" xfId="8166" xr:uid="{EFA5B45C-D0D9-4DC9-BC07-717DC88D8702}"/>
    <cellStyle name="20% - Accent4 4 4 2" xfId="8169" xr:uid="{5F74FD48-70CD-4C43-8734-D0216CFCFB8B}"/>
    <cellStyle name="20% - Accent4 4 4 3" xfId="8172" xr:uid="{DB2C3250-0CC1-4414-8C50-D3902E56580F}"/>
    <cellStyle name="20% - Accent4 4 5" xfId="8175" xr:uid="{60CF991C-1747-4A10-9865-DB765E4662BD}"/>
    <cellStyle name="20% - Accent4 4 5 2" xfId="277" xr:uid="{0DE2457B-C7D9-4967-A234-82DACD3FCC2D}"/>
    <cellStyle name="20% - Accent4 4 5 3" xfId="306" xr:uid="{95E16B47-4AA6-4A2E-8192-F526046C3900}"/>
    <cellStyle name="20% - Accent4 4 6" xfId="8178" xr:uid="{1448ACA5-1E9B-467F-9933-1D14A0568261}"/>
    <cellStyle name="20% - Accent4 4 6 2" xfId="8181" xr:uid="{785FE430-613B-4AE6-87D6-309E7778DC46}"/>
    <cellStyle name="20% - Accent4 4 6 3" xfId="8183" xr:uid="{733EDBB8-6B49-41E7-80AC-49D3F015EDB9}"/>
    <cellStyle name="20% - Accent4 4 7" xfId="8186" xr:uid="{EF26733F-27CF-404E-A369-515A0BBCD346}"/>
    <cellStyle name="20% - Accent4 4 7 2" xfId="8188" xr:uid="{ED7411D2-08EE-4265-A749-4E7F34BEF7E2}"/>
    <cellStyle name="20% - Accent4 4 7 3" xfId="8190" xr:uid="{4506B5B6-4E16-4477-A085-775F93E986F4}"/>
    <cellStyle name="20% - Accent4 4 8" xfId="8193" xr:uid="{395E1DF0-E206-4EC9-A4B1-A473C16693A4}"/>
    <cellStyle name="20% - Accent4 4 8 2" xfId="8196" xr:uid="{E029C2BC-13AD-4C60-9D3B-8EC462B3D88D}"/>
    <cellStyle name="20% - Accent4 4 8 3" xfId="8200" xr:uid="{4FA891CF-A4BA-41C6-B227-67E328DD0988}"/>
    <cellStyle name="20% - Accent4 5" xfId="8203" xr:uid="{D5AB66BF-A7A1-497E-8655-E1DBC5637807}"/>
    <cellStyle name="20% - Accent4 5 2" xfId="1604" xr:uid="{8735D7FF-68B4-4B8E-97A0-9B6B569B96D0}"/>
    <cellStyle name="20% - Accent4 5 2 2" xfId="8205" xr:uid="{6DF65719-6F63-4366-8AEE-2FBB3509E6AF}"/>
    <cellStyle name="20% - Accent4 5 2 3" xfId="8207" xr:uid="{F8771FEC-A420-4B96-831A-35E1FF869C1C}"/>
    <cellStyle name="20% - Accent4 5 3" xfId="8209" xr:uid="{A956D509-7878-41C1-8BC6-7FCA8AF736B1}"/>
    <cellStyle name="20% - Accent4 5 3 2" xfId="8210" xr:uid="{72BA3B90-FDE8-4817-851D-DE5854CCF2B3}"/>
    <cellStyle name="20% - Accent4 5 3 3" xfId="8211" xr:uid="{5D3B197A-0FE7-48A6-A9BB-E7980F179167}"/>
    <cellStyle name="20% - Accent4 5 4" xfId="8213" xr:uid="{BC2BE0B3-8066-454F-A97E-C80F538304AA}"/>
    <cellStyle name="20% - Accent4 5 4 2" xfId="8215" xr:uid="{B781EEA0-6421-4E5F-A958-5CDEDD0249D5}"/>
    <cellStyle name="20% - Accent4 5 4 3" xfId="8217" xr:uid="{A06964D0-9898-4FB4-B009-99DE4043AFEC}"/>
    <cellStyle name="20% - Accent4 5 5" xfId="8219" xr:uid="{B2E93064-D0F7-46AB-82FF-4A1FC598338E}"/>
    <cellStyle name="20% - Accent4 5 5 2" xfId="1551" xr:uid="{60E35598-235E-4019-80B0-2E69FF3627A0}"/>
    <cellStyle name="20% - Accent4 5 5 3" xfId="1565" xr:uid="{502B614F-F66B-4CAE-9F00-4877A330DA10}"/>
    <cellStyle name="20% - Accent4 5 6" xfId="8221" xr:uid="{05A2227B-9596-4969-83E9-FD3AFA9CDC37}"/>
    <cellStyle name="20% - Accent4 5 6 2" xfId="8224" xr:uid="{26443663-947E-4C7F-9298-C31FB0944B49}"/>
    <cellStyle name="20% - Accent4 5 6 3" xfId="8228" xr:uid="{C0D818B7-63FB-4927-9507-0770182C2FD5}"/>
    <cellStyle name="20% - Accent4 5 7" xfId="8231" xr:uid="{123D697B-329F-45C4-9B7D-835551863F85}"/>
    <cellStyle name="20% - Accent4 5 7 2" xfId="8234" xr:uid="{AA62E5EE-219E-4D2E-AEC4-73C6D3FAB558}"/>
    <cellStyle name="20% - Accent4 5 7 3" xfId="8237" xr:uid="{37926A08-FAEC-49A2-881A-4072D792885B}"/>
    <cellStyle name="20% - Accent4 5 8" xfId="3991" xr:uid="{FBC18771-A7D6-4971-B36A-826392A33BC0}"/>
    <cellStyle name="20% - Accent4 5 8 2" xfId="3999" xr:uid="{17B1DBE5-D00B-4911-9E52-40EB065CD5FD}"/>
    <cellStyle name="20% - Accent4 5 8 3" xfId="4008" xr:uid="{6FC28818-F97B-417D-BCF2-845B7F2FDD94}"/>
    <cellStyle name="20% - Accent4 6" xfId="8240" xr:uid="{CBCFF185-B429-423A-9CA2-CD967673C6C6}"/>
    <cellStyle name="20% - Accent4 6 2" xfId="8242" xr:uid="{214E2C90-2529-4133-8A67-FDB4384E7E97}"/>
    <cellStyle name="20% - Accent4 6 2 2" xfId="8243" xr:uid="{E5C4C94E-00DC-4D96-AA8B-E82908ECAA5D}"/>
    <cellStyle name="20% - Accent4 6 2 3" xfId="8244" xr:uid="{D5F4ECBF-E846-4DA3-9185-F902E940968F}"/>
    <cellStyle name="20% - Accent4 6 3" xfId="8246" xr:uid="{3468222B-E79E-4364-ADB1-556E2527A8A3}"/>
    <cellStyle name="20% - Accent4 6 3 2" xfId="8247" xr:uid="{09121914-E425-47BD-806C-6E46FD4B3525}"/>
    <cellStyle name="20% - Accent4 6 3 3" xfId="8248" xr:uid="{44D466D1-014A-455E-81B3-6DB3F8B70B07}"/>
    <cellStyle name="20% - Accent4 6 4" xfId="8249" xr:uid="{C4797451-6B40-44B6-88CA-A2703F4B8DA4}"/>
    <cellStyle name="20% - Accent4 6 4 2" xfId="8251" xr:uid="{DE1644C9-4C11-43FA-AA06-0C6EA4F671FB}"/>
    <cellStyle name="20% - Accent4 6 4 3" xfId="8253" xr:uid="{12032B28-299E-4ED7-AD5F-FA030334570B}"/>
    <cellStyle name="20% - Accent4 6 5" xfId="8254" xr:uid="{B6B38B43-3716-4802-B795-2E8501E65687}"/>
    <cellStyle name="20% - Accent4 6 5 2" xfId="1777" xr:uid="{2B0086CA-600C-4853-A420-7A9F4D4DD494}"/>
    <cellStyle name="20% - Accent4 6 5 3" xfId="1782" xr:uid="{096F8017-E48F-4FD6-8327-D71D51162255}"/>
    <cellStyle name="20% - Accent4 6 6" xfId="8255" xr:uid="{839355CD-31C9-4AAE-87AE-A474C1F030C7}"/>
    <cellStyle name="20% - Accent4 6 6 2" xfId="8256" xr:uid="{47192CAD-1D70-43C5-BC08-20F34B40820F}"/>
    <cellStyle name="20% - Accent4 6 6 3" xfId="8257" xr:uid="{01AF4C5B-4901-47DD-AA55-90473C8E2F82}"/>
    <cellStyle name="20% - Accent4 6 7" xfId="8259" xr:uid="{3D2F16EA-A2ED-4547-8F0F-C9CB63F27858}"/>
    <cellStyle name="20% - Accent4 6 7 2" xfId="8261" xr:uid="{31B24872-BB44-4518-82F6-3A2DBBD93174}"/>
    <cellStyle name="20% - Accent4 6 7 3" xfId="8263" xr:uid="{D04E3C0B-978D-4B71-97EC-8F0AF9D96A73}"/>
    <cellStyle name="20% - Accent4 6 8" xfId="144" xr:uid="{2C2B4698-A177-45D7-A106-BCDBD1D6A57A}"/>
    <cellStyle name="20% - Accent4 6 8 2" xfId="4048" xr:uid="{33424096-C3F7-44BC-8EC9-53A6094362A7}"/>
    <cellStyle name="20% - Accent4 6 8 3" xfId="2572" xr:uid="{3B59B02A-9F0C-4570-AA17-9BC3418AEBCA}"/>
    <cellStyle name="20% - Accent4 7" xfId="8266" xr:uid="{10A7A63D-574E-44B7-8E27-D72EC3E61F49}"/>
    <cellStyle name="20% - Accent4 7 2" xfId="8267" xr:uid="{D8558BEF-AE48-4E9E-B742-313DCA268940}"/>
    <cellStyle name="20% - Accent4 7 2 2" xfId="8268" xr:uid="{4ADACF3E-1B41-48F2-8BFD-CF9A85973D85}"/>
    <cellStyle name="20% - Accent4 7 2 3" xfId="8271" xr:uid="{07E7B526-CB18-4CF1-A286-E65DD202E3A6}"/>
    <cellStyle name="20% - Accent4 7 3" xfId="8272" xr:uid="{63A22BA9-F2D0-47A6-8BC6-2F9B4BC2A79A}"/>
    <cellStyle name="20% - Accent4 7 3 2" xfId="8273" xr:uid="{262062A0-DFBE-4BA9-81F9-75C7FDD3C41F}"/>
    <cellStyle name="20% - Accent4 7 3 3" xfId="8276" xr:uid="{27F6C1EC-C3C3-49ED-8E60-E438817A4A4E}"/>
    <cellStyle name="20% - Accent4 7 4" xfId="8277" xr:uid="{08325F67-9D2A-4AF1-BA69-6133E9671704}"/>
    <cellStyle name="20% - Accent4 7 4 2" xfId="8278" xr:uid="{9240B4A4-4559-4587-A2D6-4A63E5DD6AED}"/>
    <cellStyle name="20% - Accent4 7 4 3" xfId="8281" xr:uid="{97C7F1DB-0A74-4D92-8DBB-2F6DB967A6FA}"/>
    <cellStyle name="20% - Accent4 7 5" xfId="8282" xr:uid="{8B7193F6-8DAD-495D-B622-B00EB8A6713F}"/>
    <cellStyle name="20% - Accent4 7 5 2" xfId="8284" xr:uid="{6FAA7982-2BBA-4377-BE18-BD34364A0F25}"/>
    <cellStyle name="20% - Accent4 7 5 3" xfId="8286" xr:uid="{E74DCFE8-714F-403A-A2C7-3AB71FBB01F0}"/>
    <cellStyle name="20% - Accent4 7 6" xfId="8288" xr:uid="{E3ABC65E-F468-47A9-AC21-440669DD02B9}"/>
    <cellStyle name="20% - Accent4 7 6 2" xfId="8291" xr:uid="{C4A5DCF7-B1E0-4277-A48A-6693E45E3EF8}"/>
    <cellStyle name="20% - Accent4 7 6 3" xfId="8293" xr:uid="{E87A9D5A-7D92-4BE5-B038-EBEC84847DEF}"/>
    <cellStyle name="20% - Accent4 7 7" xfId="8296" xr:uid="{6168B182-CD70-4291-BBA7-8B401920F487}"/>
    <cellStyle name="20% - Accent4 7 7 2" xfId="8298" xr:uid="{C9CC08A3-FD37-4EB9-B601-CFA21193C3E5}"/>
    <cellStyle name="20% - Accent4 7 7 3" xfId="8300" xr:uid="{8505D7F0-24EA-46B4-85FE-577DC1700ADF}"/>
    <cellStyle name="20% - Accent4 7 8" xfId="4067" xr:uid="{9A19228F-A174-47B8-B934-9730D4EDBDCD}"/>
    <cellStyle name="20% - Accent4 7 8 2" xfId="4069" xr:uid="{A11A2B9B-A6B2-4393-AE2C-3CD3AF627E1C}"/>
    <cellStyle name="20% - Accent4 7 8 3" xfId="4072" xr:uid="{147940F6-D3DC-4476-8F70-6EFC09427E02}"/>
    <cellStyle name="20% - Accent4 8" xfId="8305" xr:uid="{E05007C5-FDA0-49AC-AAAD-B8A2D722F8EB}"/>
    <cellStyle name="20% - Accent4 8 2" xfId="8307" xr:uid="{547DC498-1FC9-42E9-B483-19D257658A07}"/>
    <cellStyle name="20% - Accent4 8 2 2" xfId="8308" xr:uid="{420E1EAD-B5FC-4BEF-AB34-E9BC432A99B0}"/>
    <cellStyle name="20% - Accent4 8 2 3" xfId="8309" xr:uid="{A2FFC0FD-F955-48E2-AE2E-3311FBADF40D}"/>
    <cellStyle name="20% - Accent4 8 3" xfId="8311" xr:uid="{284BFBFD-44FD-46FD-B6E7-32F66F18E419}"/>
    <cellStyle name="20% - Accent4 9" xfId="8316" xr:uid="{671986DF-22AC-4A8E-83CE-E113BCEBA481}"/>
    <cellStyle name="20% - Accent4 9 2" xfId="8320" xr:uid="{3EA0017D-8D52-4523-B30F-B4008BE42AC1}"/>
    <cellStyle name="20% - Accent4 9 2 2" xfId="8321" xr:uid="{D63ADCED-1B4A-49CD-B768-4E572E33CBD1}"/>
    <cellStyle name="20% - Accent4 9 2 3" xfId="8322" xr:uid="{9B3EFCFC-2F3F-4DA2-B5A9-640B86043D7D}"/>
    <cellStyle name="20% - Accent4 9 3" xfId="8325" xr:uid="{12EBE758-BB3C-4473-A531-B48A6099DCAB}"/>
    <cellStyle name="20% - Accent5 10" xfId="8327" xr:uid="{0420EF63-CA51-4313-A4C1-DBDB31BB13B8}"/>
    <cellStyle name="20% - Accent5 10 10" xfId="8328" xr:uid="{2E5FDC11-E799-477A-8C51-98A567B5C9D6}"/>
    <cellStyle name="20% - Accent5 10 11" xfId="8329" xr:uid="{CC053F22-EDAB-487B-BDB8-892304D2C040}"/>
    <cellStyle name="20% - Accent5 10 12" xfId="8331" xr:uid="{778A48AD-6283-413F-A0A7-0A20D3077E3C}"/>
    <cellStyle name="20% - Accent5 10 13" xfId="8333" xr:uid="{0BBCA85E-E2F0-468D-BC85-CEF873C2AEFF}"/>
    <cellStyle name="20% - Accent5 10 14" xfId="8335" xr:uid="{E72F5563-4E66-4984-85BF-005DB8C92060}"/>
    <cellStyle name="20% - Accent5 10 2" xfId="8337" xr:uid="{B96C1E00-8E47-47A2-B889-B78AA1B6A7F3}"/>
    <cellStyle name="20% - Accent5 10 2 10" xfId="5592" xr:uid="{7171D78F-1B95-4107-9518-9A7A3C54CE09}"/>
    <cellStyle name="20% - Accent5 10 2 11" xfId="5595" xr:uid="{CEE1478C-DB71-4588-8E65-200FB9C2AEB0}"/>
    <cellStyle name="20% - Accent5 10 2 2" xfId="8339" xr:uid="{A7016670-97C1-4367-AD35-B6FDB7B9F97F}"/>
    <cellStyle name="20% - Accent5 10 2 2 2" xfId="8341" xr:uid="{3394D69F-53F6-41B2-A186-85F407858BE2}"/>
    <cellStyle name="20% - Accent5 10 2 2 2 2" xfId="8342" xr:uid="{9D9B4DF8-6768-4EDD-9141-42E3DD306B08}"/>
    <cellStyle name="20% - Accent5 10 2 2 2 2 2" xfId="8344" xr:uid="{C8C3573F-3629-4399-B1AF-73763AD2E04D}"/>
    <cellStyle name="20% - Accent5 10 2 2 2 2 3" xfId="8346" xr:uid="{86F71F95-40E6-4CBD-AAA0-02CFB73AE9A8}"/>
    <cellStyle name="20% - Accent5 10 2 2 2 2 4" xfId="8348" xr:uid="{2EC8BC34-3BE0-4516-9236-2B54725DAA34}"/>
    <cellStyle name="20% - Accent5 10 2 2 2 2 5" xfId="8349" xr:uid="{8296DE1B-7DA6-47EE-AE62-CC8447825611}"/>
    <cellStyle name="20% - Accent5 10 2 2 2 2 6" xfId="8350" xr:uid="{B4FEA5F0-D6BA-4184-B1C4-0ADC74C9EE1F}"/>
    <cellStyle name="20% - Accent5 10 2 2 2 3" xfId="8351" xr:uid="{53E5E433-9518-4B6E-B7EF-156E31AED7DB}"/>
    <cellStyle name="20% - Accent5 10 2 2 2 4" xfId="8352" xr:uid="{BBCC2718-85F0-4E94-9F0D-736852970BBE}"/>
    <cellStyle name="20% - Accent5 10 2 2 2 5" xfId="8353" xr:uid="{724381BC-3218-4AE1-A473-47997D8CD20A}"/>
    <cellStyle name="20% - Accent5 10 2 2 2 6" xfId="8354" xr:uid="{02FD484E-DC7B-49E2-8840-B4D7E1688EC8}"/>
    <cellStyle name="20% - Accent5 10 2 2 2 7" xfId="8355" xr:uid="{F7CC9534-7C6E-4697-8C1A-B0FDA2EA2FA3}"/>
    <cellStyle name="20% - Accent5 10 2 2 3" xfId="8357" xr:uid="{4C1325DE-60C8-4F19-89B8-F231666DFEBC}"/>
    <cellStyle name="20% - Accent5 10 2 2 3 2" xfId="8358" xr:uid="{AECD241F-C8DD-4C22-8A7B-EB0AF3B58B9F}"/>
    <cellStyle name="20% - Accent5 10 2 2 3 3" xfId="8359" xr:uid="{1F60C8CE-271B-437C-9AA7-3EE9A03394F9}"/>
    <cellStyle name="20% - Accent5 10 2 2 3 4" xfId="8360" xr:uid="{BB0F5172-7461-48B9-809F-ED07974C0275}"/>
    <cellStyle name="20% - Accent5 10 2 2 3 5" xfId="8361" xr:uid="{AE473209-302D-48F0-BC6C-737B39B4A310}"/>
    <cellStyle name="20% - Accent5 10 2 2 3 6" xfId="8362" xr:uid="{460CE5E4-0914-4361-BEFD-3A4248C8C745}"/>
    <cellStyle name="20% - Accent5 10 2 2 4" xfId="8364" xr:uid="{5CD0098E-8186-4748-9204-6AE04E6311F7}"/>
    <cellStyle name="20% - Accent5 10 2 2 5" xfId="8367" xr:uid="{6660761C-8E16-4DB3-B499-F0E551341437}"/>
    <cellStyle name="20% - Accent5 10 2 2 6" xfId="8369" xr:uid="{2D619B84-7795-4A44-B8B5-CA61237B85DC}"/>
    <cellStyle name="20% - Accent5 10 2 2 7" xfId="8371" xr:uid="{A4F7AFFC-FA32-4A82-997A-A386E61C2E97}"/>
    <cellStyle name="20% - Accent5 10 2 2 8" xfId="8373" xr:uid="{75717DCB-0826-46D2-9E4B-1A15DEE378A0}"/>
    <cellStyle name="20% - Accent5 10 2 3" xfId="5682" xr:uid="{1C881A07-E147-4DAC-9BD8-9A58920FE468}"/>
    <cellStyle name="20% - Accent5 10 2 4" xfId="5684" xr:uid="{F37D51E1-2F22-4E2E-92B9-D9A34E8A47EE}"/>
    <cellStyle name="20% - Accent5 10 2 5" xfId="5686" xr:uid="{4FB1468F-4ED5-486B-B275-83F278DAB874}"/>
    <cellStyle name="20% - Accent5 10 2 5 2" xfId="8376" xr:uid="{82C3F57E-18E9-4A03-8122-3B014A1612F0}"/>
    <cellStyle name="20% - Accent5 10 2 5 2 2" xfId="8377" xr:uid="{77E74E6A-1CA8-40DC-9802-C68C8F3475A0}"/>
    <cellStyle name="20% - Accent5 10 2 5 2 3" xfId="8378" xr:uid="{A1724465-641C-4AFE-BDC4-F6D3E7FC532B}"/>
    <cellStyle name="20% - Accent5 10 2 5 2 4" xfId="8379" xr:uid="{1D9687BD-8C58-4BA5-BC55-85D601C852E8}"/>
    <cellStyle name="20% - Accent5 10 2 5 2 5" xfId="8381" xr:uid="{402F5899-76B6-47B7-B1D3-A3534EBCA6E2}"/>
    <cellStyle name="20% - Accent5 10 2 5 2 6" xfId="8383" xr:uid="{539F42FB-9EAD-42FA-9264-B5C54CD16811}"/>
    <cellStyle name="20% - Accent5 10 2 5 3" xfId="8386" xr:uid="{5560CAFD-9968-428F-B220-786FD19B6679}"/>
    <cellStyle name="20% - Accent5 10 2 5 4" xfId="8387" xr:uid="{5C63EDF0-D130-49E7-870D-1D9957C0A890}"/>
    <cellStyle name="20% - Accent5 10 2 5 5" xfId="8388" xr:uid="{A7F8584E-5C0B-4608-B1F1-E8A202FA60FC}"/>
    <cellStyle name="20% - Accent5 10 2 5 6" xfId="8389" xr:uid="{0784FAEC-064C-46E2-85AA-2464F11837F0}"/>
    <cellStyle name="20% - Accent5 10 2 5 7" xfId="8390" xr:uid="{CAC12B80-998B-4534-9E71-5AA02BB6D5E8}"/>
    <cellStyle name="20% - Accent5 10 2 6" xfId="5688" xr:uid="{1285414A-50C2-4A2C-A1BB-65F0A206659F}"/>
    <cellStyle name="20% - Accent5 10 2 6 2" xfId="8391" xr:uid="{D66AB64A-9684-4A5E-89EF-5000B5BA9D46}"/>
    <cellStyle name="20% - Accent5 10 2 6 3" xfId="8392" xr:uid="{CA806932-5078-4602-81C0-5BB71BE6286F}"/>
    <cellStyle name="20% - Accent5 10 2 6 4" xfId="8393" xr:uid="{24DCA4BF-B398-4732-8F14-339CE34F6448}"/>
    <cellStyle name="20% - Accent5 10 2 6 5" xfId="8394" xr:uid="{0091B28B-AB33-4541-ABC2-1B557CE2EC4F}"/>
    <cellStyle name="20% - Accent5 10 2 6 6" xfId="8395" xr:uid="{F29A3D0C-101B-4D3A-84C9-DE8C509D0ED3}"/>
    <cellStyle name="20% - Accent5 10 2 7" xfId="5690" xr:uid="{6D3583BF-CA1D-4495-AF12-1A6A7A6A19EE}"/>
    <cellStyle name="20% - Accent5 10 2 8" xfId="6463" xr:uid="{3A928EE7-3B22-47DD-BF2C-0DE203F3CF7C}"/>
    <cellStyle name="20% - Accent5 10 2 9" xfId="6538" xr:uid="{3BEE9D24-2058-4B49-9004-367DCD386480}"/>
    <cellStyle name="20% - Accent5 10 3" xfId="8396" xr:uid="{A5DFAC75-BB66-4FD6-8D54-E280F21087BE}"/>
    <cellStyle name="20% - Accent5 10 3 10" xfId="1244" xr:uid="{F31018CD-399B-4B65-88BA-08511AF5B31E}"/>
    <cellStyle name="20% - Accent5 10 3 2" xfId="6218" xr:uid="{B52D1A9A-E25D-4EEC-AAC3-9CC048150643}"/>
    <cellStyle name="20% - Accent5 10 3 2 2" xfId="8397" xr:uid="{B493C44B-8172-40CC-B662-5B08BFB8204E}"/>
    <cellStyle name="20% - Accent5 10 3 2 2 2" xfId="8399" xr:uid="{50BA121D-E536-4962-BCE9-DEA7932DFF14}"/>
    <cellStyle name="20% - Accent5 10 3 2 2 3" xfId="8400" xr:uid="{79EC3DCA-F6A5-4AD5-B149-AD463B24A9A2}"/>
    <cellStyle name="20% - Accent5 10 3 2 2 4" xfId="8401" xr:uid="{F2E7852C-E719-4312-BDAE-C9EF357C1E3E}"/>
    <cellStyle name="20% - Accent5 10 3 2 2 5" xfId="8402" xr:uid="{05731E92-F7F2-49D9-95F5-1DF2EBD27420}"/>
    <cellStyle name="20% - Accent5 10 3 2 2 6" xfId="8403" xr:uid="{7FBE3230-5FC8-4D94-A3BF-2CE59F1AB13E}"/>
    <cellStyle name="20% - Accent5 10 3 2 3" xfId="8404" xr:uid="{6650F9F0-0777-4125-94D6-6B856DFE3B03}"/>
    <cellStyle name="20% - Accent5 10 3 2 4" xfId="8407" xr:uid="{B7992B92-BD18-45F4-91D0-A495D04EFEB7}"/>
    <cellStyle name="20% - Accent5 10 3 2 5" xfId="8410" xr:uid="{B660F17C-4E5C-447E-8FD4-00AADFBC09A2}"/>
    <cellStyle name="20% - Accent5 10 3 2 6" xfId="8413" xr:uid="{245A9D07-9347-44C1-ADF6-188B1DBFB18D}"/>
    <cellStyle name="20% - Accent5 10 3 2 7" xfId="8416" xr:uid="{EA445731-D324-4EDF-BC02-847A168D7361}"/>
    <cellStyle name="20% - Accent5 10 3 3" xfId="6543" xr:uid="{081A0618-4F37-40B2-8D56-C27E5852359D}"/>
    <cellStyle name="20% - Accent5 10 3 3 2" xfId="8420" xr:uid="{5613DA8A-8A8C-4A30-B4BC-5BBDCC95CBF5}"/>
    <cellStyle name="20% - Accent5 10 3 3 2 2" xfId="8421" xr:uid="{5DD8B5D0-8672-4C6A-A51A-8C881604673F}"/>
    <cellStyle name="20% - Accent5 10 3 3 2 3" xfId="8422" xr:uid="{235D1922-D014-40C2-8C21-5C8ECD2C13ED}"/>
    <cellStyle name="20% - Accent5 10 3 3 2 4" xfId="8423" xr:uid="{7467C82D-B53E-4116-9222-78F08DF3C805}"/>
    <cellStyle name="20% - Accent5 10 3 3 2 5" xfId="8424" xr:uid="{17E00B98-BEF3-481E-8F42-B3B8C211EA19}"/>
    <cellStyle name="20% - Accent5 10 3 3 2 6" xfId="8425" xr:uid="{7C6EF157-6575-4D89-AF5D-91DDD0DD688F}"/>
    <cellStyle name="20% - Accent5 10 3 3 3" xfId="8427" xr:uid="{CCB425A3-3DD9-43CD-AC9E-5D5A684940A6}"/>
    <cellStyle name="20% - Accent5 10 3 3 4" xfId="8428" xr:uid="{2457FDDA-1C2C-4BAB-8AA3-7B1C2D621293}"/>
    <cellStyle name="20% - Accent5 10 3 3 5" xfId="8429" xr:uid="{52AB2183-2882-428C-807E-D7E771F3ED7D}"/>
    <cellStyle name="20% - Accent5 10 3 3 6" xfId="8430" xr:uid="{7D88F8B3-2EA0-41CA-8BA2-AC277673654C}"/>
    <cellStyle name="20% - Accent5 10 3 3 7" xfId="8431" xr:uid="{257F4469-A04D-442B-A376-208BC1CE80B3}"/>
    <cellStyle name="20% - Accent5 10 3 4" xfId="8432" xr:uid="{6C9DAEF0-135A-42F6-ABC9-673E3EA780EF}"/>
    <cellStyle name="20% - Accent5 10 3 4 2" xfId="8433" xr:uid="{06E27973-16F3-4F91-9403-2AE4C7490876}"/>
    <cellStyle name="20% - Accent5 10 3 4 2 2" xfId="8437" xr:uid="{231627E6-C50D-4AFA-9953-E66E1B5FCE4D}"/>
    <cellStyle name="20% - Accent5 10 3 4 2 3" xfId="8439" xr:uid="{4F326880-79B5-46F1-9C92-3B42B3042E8E}"/>
    <cellStyle name="20% - Accent5 10 3 4 2 4" xfId="8441" xr:uid="{C3AC3783-0AE6-4F54-8185-C51C5BD39CDA}"/>
    <cellStyle name="20% - Accent5 10 3 4 2 5" xfId="8443" xr:uid="{61384F5F-F322-4E20-B774-D9984C5FE8D7}"/>
    <cellStyle name="20% - Accent5 10 3 4 2 6" xfId="8445" xr:uid="{E0C4470F-7FDF-4383-8521-06CBB9BD1530}"/>
    <cellStyle name="20% - Accent5 10 3 4 3" xfId="8446" xr:uid="{C0CA56DA-F6B3-4103-BC10-0FE1378B0C62}"/>
    <cellStyle name="20% - Accent5 10 3 4 4" xfId="8448" xr:uid="{5B7FA720-271B-4AA2-BD94-B1C1CD97BDA2}"/>
    <cellStyle name="20% - Accent5 10 3 4 5" xfId="8449" xr:uid="{A14F445D-5B01-4982-B830-05BE4A312678}"/>
    <cellStyle name="20% - Accent5 10 3 4 6" xfId="8450" xr:uid="{ED413182-99AD-4A88-9049-2E14CC397717}"/>
    <cellStyle name="20% - Accent5 10 3 4 7" xfId="8451" xr:uid="{53B52729-708D-4112-9D08-A33397FC8B3B}"/>
    <cellStyle name="20% - Accent5 10 3 5" xfId="8452" xr:uid="{0A4F652D-939B-4D25-9C8A-8F1A7C215979}"/>
    <cellStyle name="20% - Accent5 10 3 5 2" xfId="8453" xr:uid="{1C8C5839-5EF3-4EB4-B3E2-2B3A021213BB}"/>
    <cellStyle name="20% - Accent5 10 3 5 3" xfId="8454" xr:uid="{03FED96B-01F6-4F48-BEC2-9FCDC3739D31}"/>
    <cellStyle name="20% - Accent5 10 3 5 4" xfId="8455" xr:uid="{90AE7AC3-3CF8-426B-84B7-DD8073FDD7AD}"/>
    <cellStyle name="20% - Accent5 10 3 5 5" xfId="8456" xr:uid="{0082317D-7F19-4181-828D-BD077BC9C884}"/>
    <cellStyle name="20% - Accent5 10 3 5 6" xfId="8457" xr:uid="{B7AF11A0-7337-48F2-A7A7-176A1063F692}"/>
    <cellStyle name="20% - Accent5 10 3 6" xfId="8458" xr:uid="{AE53F2E9-6B91-44B5-9FFB-6F89E9ED4E1B}"/>
    <cellStyle name="20% - Accent5 10 3 7" xfId="8459" xr:uid="{191B44F4-67EF-4F05-B17A-AD84D9406002}"/>
    <cellStyle name="20% - Accent5 10 3 8" xfId="6650" xr:uid="{C43B5695-D836-4481-B748-F6E125EA91A8}"/>
    <cellStyle name="20% - Accent5 10 3 9" xfId="6710" xr:uid="{DE422907-E156-4C6A-B669-463DBB9B35E6}"/>
    <cellStyle name="20% - Accent5 10 4" xfId="8461" xr:uid="{C811D59A-23D8-4E6F-BB89-FDB872B1FCD2}"/>
    <cellStyle name="20% - Accent5 10 4 10" xfId="8465" xr:uid="{F241AC65-FA51-4A40-AC79-99B4FFD06C33}"/>
    <cellStyle name="20% - Accent5 10 4 2" xfId="8466" xr:uid="{21A35007-4033-4FDF-9C4B-ED98C116D5D5}"/>
    <cellStyle name="20% - Accent5 10 4 2 2" xfId="8467" xr:uid="{876AB262-4348-4856-85AF-51284ABEC239}"/>
    <cellStyle name="20% - Accent5 10 4 2 2 2" xfId="8468" xr:uid="{1BB426DF-49EE-4152-BA6A-D63ABE6E5206}"/>
    <cellStyle name="20% - Accent5 10 4 2 2 3" xfId="8469" xr:uid="{D5AAC2B0-FFBA-4853-93D6-AD4D0FD2D5B2}"/>
    <cellStyle name="20% - Accent5 10 4 2 2 4" xfId="8470" xr:uid="{529E7648-D12B-41E7-8D7B-144AE7F29DDC}"/>
    <cellStyle name="20% - Accent5 10 4 2 2 5" xfId="8472" xr:uid="{1AF4F349-E161-4E4D-992F-8DDDF0003271}"/>
    <cellStyle name="20% - Accent5 10 4 2 2 6" xfId="8474" xr:uid="{2C47D2A6-95C9-4A15-980B-53774EA33AE2}"/>
    <cellStyle name="20% - Accent5 10 4 2 3" xfId="8475" xr:uid="{9171CFB9-9C30-4A77-A393-CE55D8C1E30E}"/>
    <cellStyle name="20% - Accent5 10 4 2 4" xfId="8476" xr:uid="{29DF3755-459B-4ABA-A827-3B1FBEF3BB1F}"/>
    <cellStyle name="20% - Accent5 10 4 2 5" xfId="8480" xr:uid="{3CF8DE96-B86F-41E5-8419-D4564EE013E5}"/>
    <cellStyle name="20% - Accent5 10 4 2 6" xfId="8482" xr:uid="{C4EE0760-8A8B-4B00-AA76-49A09E5C1F63}"/>
    <cellStyle name="20% - Accent5 10 4 2 7" xfId="8484" xr:uid="{E2EF8233-A9AA-41CC-948F-00D65AF35D00}"/>
    <cellStyle name="20% - Accent5 10 4 3" xfId="8485" xr:uid="{77539696-68FB-49F6-9608-BA2288BB50A1}"/>
    <cellStyle name="20% - Accent5 10 4 3 2" xfId="8487" xr:uid="{F9AC778C-76A7-4E91-B579-4AAD714F8B41}"/>
    <cellStyle name="20% - Accent5 10 4 3 2 2" xfId="8488" xr:uid="{DB40A9CD-B4D3-4CD8-BA97-B1EB657516C3}"/>
    <cellStyle name="20% - Accent5 10 4 3 2 3" xfId="8489" xr:uid="{35786CCA-B049-4F15-AA90-D2EE822F7A3A}"/>
    <cellStyle name="20% - Accent5 10 4 3 2 4" xfId="8490" xr:uid="{F7C5D3A2-B5EB-4852-8254-ACD7B80DC54A}"/>
    <cellStyle name="20% - Accent5 10 4 3 2 5" xfId="8492" xr:uid="{0FA65C9E-6107-4570-9EB8-BD9ACBCCE155}"/>
    <cellStyle name="20% - Accent5 10 4 3 2 6" xfId="8494" xr:uid="{C238664B-39A4-498F-961E-474E88FC0918}"/>
    <cellStyle name="20% - Accent5 10 4 3 3" xfId="8495" xr:uid="{AD5C3309-47F0-4FF5-ACA5-042E35FC6060}"/>
    <cellStyle name="20% - Accent5 10 4 3 4" xfId="8497" xr:uid="{9B9D39E3-71DF-4C38-8AB6-567B3DE029C5}"/>
    <cellStyle name="20% - Accent5 10 4 3 5" xfId="8500" xr:uid="{C5EC5718-DC14-4753-B178-AA63D866BB12}"/>
    <cellStyle name="20% - Accent5 10 4 3 6" xfId="8501" xr:uid="{EE86E766-47A5-4F1E-84E1-009C610E71E2}"/>
    <cellStyle name="20% - Accent5 10 4 3 7" xfId="8502" xr:uid="{ECDD320F-D2CF-4F0C-86B7-0551C7C09F1A}"/>
    <cellStyle name="20% - Accent5 10 4 4" xfId="8503" xr:uid="{5EBC2429-A3B1-4889-9A3C-3315C6D408FE}"/>
    <cellStyle name="20% - Accent5 10 4 4 2" xfId="8504" xr:uid="{3CAF62DB-18B2-45B8-B78D-D3655D569BA8}"/>
    <cellStyle name="20% - Accent5 10 4 4 2 2" xfId="8505" xr:uid="{C4A319A1-DD4A-453C-B62B-9E0FDF3E01F5}"/>
    <cellStyle name="20% - Accent5 10 4 4 2 3" xfId="8506" xr:uid="{651C9C2B-255C-4EC0-918A-623D507DDDF2}"/>
    <cellStyle name="20% - Accent5 10 4 4 2 4" xfId="8507" xr:uid="{0943D1BB-F599-41AB-A641-10852D6C3AAF}"/>
    <cellStyle name="20% - Accent5 10 4 4 2 5" xfId="8509" xr:uid="{9FE12FC9-C4CD-42DB-88B1-D7B6969C677D}"/>
    <cellStyle name="20% - Accent5 10 4 4 2 6" xfId="8511" xr:uid="{F844BBED-15B8-4735-8FE7-6655CCFDA0D0}"/>
    <cellStyle name="20% - Accent5 10 4 4 3" xfId="8512" xr:uid="{C89D8E62-DC09-4BC5-8642-44AAD4238FBA}"/>
    <cellStyle name="20% - Accent5 10 4 4 4" xfId="8513" xr:uid="{11C16615-A14E-47F4-8B02-DC3FDC473C50}"/>
    <cellStyle name="20% - Accent5 10 4 4 5" xfId="8516" xr:uid="{B8114059-CBDB-4004-A1C9-82B78A439CA1}"/>
    <cellStyle name="20% - Accent5 10 4 4 6" xfId="8517" xr:uid="{0469EF04-2569-44F2-A7C4-C043D742551E}"/>
    <cellStyle name="20% - Accent5 10 4 4 7" xfId="8518" xr:uid="{C5DCD077-C37D-42A5-9DEF-CF64EB873B48}"/>
    <cellStyle name="20% - Accent5 10 4 5" xfId="8519" xr:uid="{CB7AFD6C-90D0-485E-A41D-F8D492528793}"/>
    <cellStyle name="20% - Accent5 10 4 5 2" xfId="8523" xr:uid="{D557A368-0852-4B53-A339-65FE6F8AF77A}"/>
    <cellStyle name="20% - Accent5 10 4 5 3" xfId="8527" xr:uid="{97F77B37-D54E-4431-B005-85BEE56610D2}"/>
    <cellStyle name="20% - Accent5 10 4 5 4" xfId="8528" xr:uid="{C4A5FAC1-EEAC-47D5-906A-19B89AAA7475}"/>
    <cellStyle name="20% - Accent5 10 4 5 5" xfId="8531" xr:uid="{884D1E15-D208-48B8-A709-6340F3E8FB3C}"/>
    <cellStyle name="20% - Accent5 10 4 5 6" xfId="8532" xr:uid="{A9290D0E-EEDC-4AC2-9845-13480577A6F6}"/>
    <cellStyle name="20% - Accent5 10 4 6" xfId="8533" xr:uid="{4A571AE1-24EC-4098-BA4B-320051FC8828}"/>
    <cellStyle name="20% - Accent5 10 4 7" xfId="8534" xr:uid="{24B28C9B-55BE-48FA-9264-F57DEF898C35}"/>
    <cellStyle name="20% - Accent5 10 4 8" xfId="374" xr:uid="{72F08E18-21B1-4D82-BA22-D0B73D95EC1E}"/>
    <cellStyle name="20% - Accent5 10 4 9" xfId="392" xr:uid="{659C1106-4605-47E1-87D8-DE5D6DF4246A}"/>
    <cellStyle name="20% - Accent5 10 5" xfId="8535" xr:uid="{18ADC9D7-B57B-4CAB-BABF-C2539C20A4CF}"/>
    <cellStyle name="20% - Accent5 10 5 2" xfId="8538" xr:uid="{4EBF5310-3EA4-4472-913E-01C8A725719D}"/>
    <cellStyle name="20% - Accent5 10 5 2 2" xfId="8539" xr:uid="{C1AF5695-DEB0-464E-8F47-E939CE293976}"/>
    <cellStyle name="20% - Accent5 10 5 2 3" xfId="8542" xr:uid="{9B5CC426-9A98-40B5-9423-B5363A3855DA}"/>
    <cellStyle name="20% - Accent5 10 5 2 4" xfId="8547" xr:uid="{E4B969CE-B2F3-4A8D-9268-58F900085130}"/>
    <cellStyle name="20% - Accent5 10 5 2 5" xfId="8550" xr:uid="{1469A403-F85A-40D6-A41E-B30145A5D87E}"/>
    <cellStyle name="20% - Accent5 10 5 2 6" xfId="8553" xr:uid="{EC43CD4B-FDCF-4871-B718-16F24BF2DDF6}"/>
    <cellStyle name="20% - Accent5 10 5 3" xfId="8557" xr:uid="{FD497732-0EE6-469E-AD2D-9C22B094BA9C}"/>
    <cellStyle name="20% - Accent5 10 5 4" xfId="8559" xr:uid="{DC225820-D24E-422E-AF67-B26ABBA056BE}"/>
    <cellStyle name="20% - Accent5 10 5 5" xfId="8561" xr:uid="{29AB010C-2F66-4E16-B298-0B5EED7D51B3}"/>
    <cellStyle name="20% - Accent5 10 5 6" xfId="8563" xr:uid="{8BB6DC8C-547B-4FF4-8975-01AAB2C3138E}"/>
    <cellStyle name="20% - Accent5 10 5 7" xfId="8564" xr:uid="{DB4560A2-67E0-4DE2-8F15-6F8358DC472A}"/>
    <cellStyle name="20% - Accent5 10 6" xfId="8566" xr:uid="{941D95C9-BF19-4B8F-BACB-3B962BA709D5}"/>
    <cellStyle name="20% - Accent5 10 6 2" xfId="8568" xr:uid="{CBA188D2-D3AF-4AF3-8481-79F3D1331885}"/>
    <cellStyle name="20% - Accent5 10 6 2 2" xfId="8569" xr:uid="{6EE4FF04-601F-45A8-9194-C64630AC211D}"/>
    <cellStyle name="20% - Accent5 10 6 2 3" xfId="8571" xr:uid="{76FFCEA6-AAB0-4A77-8E67-2D5B6CACEC0B}"/>
    <cellStyle name="20% - Accent5 10 6 2 4" xfId="8572" xr:uid="{4C37E902-2D9A-49FB-9863-3119567184FC}"/>
    <cellStyle name="20% - Accent5 10 6 2 5" xfId="8573" xr:uid="{4AC623AD-5848-4C61-A411-EACB82CA7442}"/>
    <cellStyle name="20% - Accent5 10 6 2 6" xfId="8574" xr:uid="{F7DE77E2-3682-4B4F-8BD7-A386CE8329F3}"/>
    <cellStyle name="20% - Accent5 10 6 3" xfId="8576" xr:uid="{68E89E8A-DDE6-4084-9E95-3925DEAF07C9}"/>
    <cellStyle name="20% - Accent5 10 6 4" xfId="8578" xr:uid="{A9345ADA-A60B-4BCE-8A3C-6C44F3EF315A}"/>
    <cellStyle name="20% - Accent5 10 6 5" xfId="8580" xr:uid="{485DE805-A54C-409C-BBE2-D114C8C3A910}"/>
    <cellStyle name="20% - Accent5 10 6 6" xfId="8582" xr:uid="{FF2F2CC9-1781-44C1-A392-78D0516E91D0}"/>
    <cellStyle name="20% - Accent5 10 6 7" xfId="8583" xr:uid="{A8AF09D0-75F4-4A72-9819-CC883BB6AADE}"/>
    <cellStyle name="20% - Accent5 10 7" xfId="8586" xr:uid="{ACD1178A-F496-4957-B4DB-B040970CFF28}"/>
    <cellStyle name="20% - Accent5 10 7 2" xfId="8587" xr:uid="{88D9D0A8-EF44-4858-82DA-70887D0E6161}"/>
    <cellStyle name="20% - Accent5 10 7 2 2" xfId="8588" xr:uid="{D43026C7-539B-4339-B8E8-D9B27BADF71D}"/>
    <cellStyle name="20% - Accent5 10 7 2 3" xfId="8589" xr:uid="{466F358F-3A9B-4329-89D1-574DE2C8BD9A}"/>
    <cellStyle name="20% - Accent5 10 7 2 4" xfId="8591" xr:uid="{829C0735-2529-4E7F-A470-DCCE4BE71C83}"/>
    <cellStyle name="20% - Accent5 10 7 2 5" xfId="8593" xr:uid="{E2D753C6-DCD2-441B-9FAD-0496B9852571}"/>
    <cellStyle name="20% - Accent5 10 7 2 6" xfId="8594" xr:uid="{F49AC128-388D-41EA-88F7-451137603C5F}"/>
    <cellStyle name="20% - Accent5 10 7 3" xfId="8595" xr:uid="{78D00A7C-874D-42B5-8C86-F374303EAD04}"/>
    <cellStyle name="20% - Accent5 10 7 4" xfId="8596" xr:uid="{B2B91973-63BB-4450-A6EA-1FA032EB3334}"/>
    <cellStyle name="20% - Accent5 10 7 5" xfId="8597" xr:uid="{24AC2FAB-8EEE-4761-9EF8-DC6B33797D49}"/>
    <cellStyle name="20% - Accent5 10 7 6" xfId="8598" xr:uid="{37BD1D2E-31C0-440B-A3D6-F56EFB88E330}"/>
    <cellStyle name="20% - Accent5 10 7 7" xfId="8599" xr:uid="{81B34AC2-8AC1-4A8E-BEEC-05FC9702C42D}"/>
    <cellStyle name="20% - Accent5 10 8" xfId="8031" xr:uid="{53A4FBA1-8D0E-4A5D-BB0C-BCA283444C52}"/>
    <cellStyle name="20% - Accent5 10 8 2" xfId="8601" xr:uid="{6052ACE8-B357-4B72-AC53-F9CA2D722CED}"/>
    <cellStyle name="20% - Accent5 10 8 3" xfId="8602" xr:uid="{6A4D8E63-66C7-4A10-B354-72A603B293B2}"/>
    <cellStyle name="20% - Accent5 10 8 4" xfId="8603" xr:uid="{473192AC-47BC-4F19-A2E6-10EF3540E057}"/>
    <cellStyle name="20% - Accent5 10 8 5" xfId="8604" xr:uid="{F99C251F-D294-4145-B6F5-6DF8CC5AB1FE}"/>
    <cellStyle name="20% - Accent5 10 8 6" xfId="8605" xr:uid="{AD56B0D7-7018-4000-BAD1-9359ABE7D7CF}"/>
    <cellStyle name="20% - Accent5 10 9" xfId="8033" xr:uid="{55387B83-DDE6-44A8-8D14-CCC794756ADB}"/>
    <cellStyle name="20% - Accent5 11" xfId="8607" xr:uid="{906B2FCF-7F82-4128-A1A8-5C59DF81F99F}"/>
    <cellStyle name="20% - Accent5 11 10" xfId="8609" xr:uid="{42FEF934-F4DF-4F20-A9E0-CB1E9E6A63D2}"/>
    <cellStyle name="20% - Accent5 11 11" xfId="8610" xr:uid="{6AE7FE66-6226-4CE9-8004-9F48502EF7E6}"/>
    <cellStyle name="20% - Accent5 11 12" xfId="8613" xr:uid="{5DF6992B-29F4-4FF2-8125-0D50D85965EB}"/>
    <cellStyle name="20% - Accent5 11 13" xfId="4918" xr:uid="{E719CE90-8D46-46C7-9734-9E58BECF8C7D}"/>
    <cellStyle name="20% - Accent5 11 14" xfId="4922" xr:uid="{DF94F20E-4BA6-408B-B2FB-2E1486D1AB8F}"/>
    <cellStyle name="20% - Accent5 11 2" xfId="8617" xr:uid="{C3FF3F99-9CA8-44E9-AD26-2C1A64C5D1D0}"/>
    <cellStyle name="20% - Accent5 11 2 10" xfId="8619" xr:uid="{80ED2A89-12B1-4BC0-903E-A3F881DE93E2}"/>
    <cellStyle name="20% - Accent5 11 2 2" xfId="8620" xr:uid="{D0F16C93-2EF9-4981-B288-59D500C3456F}"/>
    <cellStyle name="20% - Accent5 11 2 2 2" xfId="8621" xr:uid="{E7989EC5-9E02-46C6-9D65-0242280D5392}"/>
    <cellStyle name="20% - Accent5 11 2 2 2 2" xfId="8622" xr:uid="{E620236D-E1AC-499E-AE3F-53914584E76C}"/>
    <cellStyle name="20% - Accent5 11 2 2 2 3" xfId="8623" xr:uid="{CF568B5D-6D18-4179-9BA9-A715FC59D78F}"/>
    <cellStyle name="20% - Accent5 11 2 2 2 4" xfId="8625" xr:uid="{4AFF5CC0-7E8F-4BD3-9FB8-0A63DAA5AAA0}"/>
    <cellStyle name="20% - Accent5 11 2 2 2 5" xfId="8627" xr:uid="{857C426A-9587-4FC4-B0C3-D1C676A8294F}"/>
    <cellStyle name="20% - Accent5 11 2 2 2 6" xfId="8629" xr:uid="{3095343E-F489-45B3-B059-13C1ACFCB585}"/>
    <cellStyle name="20% - Accent5 11 2 2 3" xfId="8631" xr:uid="{A32B85A3-DBFD-47CD-8418-99785B0C2008}"/>
    <cellStyle name="20% - Accent5 11 2 2 4" xfId="8633" xr:uid="{CE031FCA-51FA-4A44-BFB1-1969B4194D36}"/>
    <cellStyle name="20% - Accent5 11 2 2 5" xfId="8635" xr:uid="{56999B7A-8D03-401F-9AA4-C7D7820F5A31}"/>
    <cellStyle name="20% - Accent5 11 2 2 6" xfId="8637" xr:uid="{6EC811BA-C312-4360-AC37-01C738FED319}"/>
    <cellStyle name="20% - Accent5 11 2 2 7" xfId="8639" xr:uid="{9C0FBD94-A51E-46F2-9B33-EE2CB0304913}"/>
    <cellStyle name="20% - Accent5 11 2 3" xfId="5701" xr:uid="{F72D843B-241D-449B-AFA0-0ED4FA08B148}"/>
    <cellStyle name="20% - Accent5 11 2 3 2" xfId="8640" xr:uid="{04012CFD-FD5D-4621-B7A4-1F43947CB521}"/>
    <cellStyle name="20% - Accent5 11 2 3 2 2" xfId="8641" xr:uid="{D963D504-6F98-4BDC-AA33-252A3850E0A2}"/>
    <cellStyle name="20% - Accent5 11 2 3 2 3" xfId="8642" xr:uid="{6A45436F-9D13-475D-A1AE-2E970ED8C1BF}"/>
    <cellStyle name="20% - Accent5 11 2 3 2 4" xfId="8644" xr:uid="{A0EABE38-CAA1-47D8-925F-FA4368032ED6}"/>
    <cellStyle name="20% - Accent5 11 2 3 2 5" xfId="8646" xr:uid="{960FB3F9-00ED-4A92-BAF7-9D1F7C1BE7A9}"/>
    <cellStyle name="20% - Accent5 11 2 3 2 6" xfId="8648" xr:uid="{17CFFF70-AC78-4EE9-B99C-E615E9423C1B}"/>
    <cellStyle name="20% - Accent5 11 2 3 3" xfId="8649" xr:uid="{63F5C94B-8FF5-4F6B-9062-33CB57C3A4C3}"/>
    <cellStyle name="20% - Accent5 11 2 3 4" xfId="8650" xr:uid="{8B1870B8-82C1-4B7D-97FD-643643E1FE4D}"/>
    <cellStyle name="20% - Accent5 11 2 3 5" xfId="8651" xr:uid="{F7285786-2772-4B18-BDBB-E62D56EEE480}"/>
    <cellStyle name="20% - Accent5 11 2 3 6" xfId="8652" xr:uid="{4A44998A-BC81-47BB-9098-32CF3EA3F2FF}"/>
    <cellStyle name="20% - Accent5 11 2 3 7" xfId="6333" xr:uid="{89B0284B-65C6-434F-90AA-671FB19F6753}"/>
    <cellStyle name="20% - Accent5 11 2 4" xfId="5703" xr:uid="{24C50F6D-F115-40EC-B58B-3ABA80B011CA}"/>
    <cellStyle name="20% - Accent5 11 2 4 2" xfId="8654" xr:uid="{528A6ED0-D21B-43B8-93F9-786AFFF08C60}"/>
    <cellStyle name="20% - Accent5 11 2 4 2 2" xfId="8655" xr:uid="{094EF5C4-8B80-4187-80DA-90634D95A7C4}"/>
    <cellStyle name="20% - Accent5 11 2 4 2 3" xfId="8656" xr:uid="{86CFAFB3-526A-496D-8F36-A66CD3CC0B94}"/>
    <cellStyle name="20% - Accent5 11 2 4 2 4" xfId="8659" xr:uid="{9BA01CC2-7BF6-413E-B254-F47B09E48F9B}"/>
    <cellStyle name="20% - Accent5 11 2 4 2 5" xfId="8662" xr:uid="{79411479-A056-4220-9B27-6150C2FDAF59}"/>
    <cellStyle name="20% - Accent5 11 2 4 2 6" xfId="8664" xr:uid="{35728BE1-5EBF-4CE2-8521-5BB0C13DDBB4}"/>
    <cellStyle name="20% - Accent5 11 2 4 3" xfId="8665" xr:uid="{305B9A17-201F-463A-97EC-11A3F254147B}"/>
    <cellStyle name="20% - Accent5 11 2 4 4" xfId="8666" xr:uid="{8547D225-66E4-4057-BF8A-551EE790A587}"/>
    <cellStyle name="20% - Accent5 11 2 4 5" xfId="8667" xr:uid="{6C71FC24-2482-4DB7-9BA0-4D6BE19689D6}"/>
    <cellStyle name="20% - Accent5 11 2 4 6" xfId="8668" xr:uid="{59F23DD0-ED0E-4118-B3BA-799DC42393FA}"/>
    <cellStyle name="20% - Accent5 11 2 4 7" xfId="8669" xr:uid="{BF890659-EC6D-4505-B4A9-9C2FF8981106}"/>
    <cellStyle name="20% - Accent5 11 2 5" xfId="5705" xr:uid="{6D6BB2E1-EA38-47A3-A268-51D65D0B2C68}"/>
    <cellStyle name="20% - Accent5 11 2 5 2" xfId="8671" xr:uid="{3C965BB7-9181-4F87-9C10-8A4482485554}"/>
    <cellStyle name="20% - Accent5 11 2 5 3" xfId="8673" xr:uid="{789933E2-C8D2-4160-BF44-1A483C53818C}"/>
    <cellStyle name="20% - Accent5 11 2 5 4" xfId="8675" xr:uid="{75ED0437-5046-4071-9393-98A29F36656A}"/>
    <cellStyle name="20% - Accent5 11 2 5 5" xfId="8677" xr:uid="{7AF56BDE-1389-4696-9827-007E600CC353}"/>
    <cellStyle name="20% - Accent5 11 2 5 6" xfId="8680" xr:uid="{15949A3E-BF3D-4A6C-986F-72E3C35DE596}"/>
    <cellStyle name="20% - Accent5 11 2 6" xfId="5708" xr:uid="{553204A0-08B1-494C-BE67-CB0DE8E1016C}"/>
    <cellStyle name="20% - Accent5 11 2 7" xfId="5711" xr:uid="{28FD4CFE-6811-4637-8EFA-69238183ACFD}"/>
    <cellStyle name="20% - Accent5 11 2 8" xfId="153" xr:uid="{F271199D-8071-4F68-AC57-92A6B956C4F3}"/>
    <cellStyle name="20% - Accent5 11 2 9" xfId="8681" xr:uid="{3758A334-4D16-4A0C-A024-5C8B172978BF}"/>
    <cellStyle name="20% - Accent5 11 3" xfId="8684" xr:uid="{0FEFF303-E0F1-48A6-9DBC-D0E52412DA41}"/>
    <cellStyle name="20% - Accent5 11 3 10" xfId="8685" xr:uid="{990F8D37-0C27-46C5-ABB6-950B11C3C869}"/>
    <cellStyle name="20% - Accent5 11 3 2" xfId="6499" xr:uid="{AB56D608-6129-456F-95BD-753254C193C0}"/>
    <cellStyle name="20% - Accent5 11 3 2 2" xfId="8686" xr:uid="{2E358D75-43BD-4A30-B567-02D0382486CA}"/>
    <cellStyle name="20% - Accent5 11 3 2 2 2" xfId="8687" xr:uid="{1CAE244B-F357-48C8-ADAF-3F075EE38888}"/>
    <cellStyle name="20% - Accent5 11 3 2 2 3" xfId="8689" xr:uid="{4DCEDB09-9AFF-4BD6-BE7F-69E5B81B1129}"/>
    <cellStyle name="20% - Accent5 11 3 2 2 4" xfId="8691" xr:uid="{B6D8D0D5-BC8E-4503-B755-10ED5D8404CF}"/>
    <cellStyle name="20% - Accent5 11 3 2 2 5" xfId="8695" xr:uid="{D5AB85FF-884E-41EF-BC22-F5CC0FB929E2}"/>
    <cellStyle name="20% - Accent5 11 3 2 2 6" xfId="8699" xr:uid="{9A7232E1-2CC7-407D-B20C-82A4DAAEFFCC}"/>
    <cellStyle name="20% - Accent5 11 3 2 3" xfId="8701" xr:uid="{529F8D1D-3E10-4E5D-A32F-5AF46F4EFAD4}"/>
    <cellStyle name="20% - Accent5 11 3 2 4" xfId="8703" xr:uid="{8B4B71EB-ECCB-4230-8938-0D4F6007A9C8}"/>
    <cellStyle name="20% - Accent5 11 3 2 5" xfId="8705" xr:uid="{7703134E-6202-4A01-8C6B-EF40EF0AE820}"/>
    <cellStyle name="20% - Accent5 11 3 2 6" xfId="8707" xr:uid="{8A08D513-C6F7-4941-9135-5631EC48CB09}"/>
    <cellStyle name="20% - Accent5 11 3 2 7" xfId="8709" xr:uid="{98D9DE6E-798A-4DA4-BB14-4228E899B61F}"/>
    <cellStyle name="20% - Accent5 11 3 3" xfId="6503" xr:uid="{6A5EDEC9-DA42-46D6-9F78-D2C8FE773195}"/>
    <cellStyle name="20% - Accent5 11 3 3 2" xfId="8712" xr:uid="{C3F72273-DB1A-4065-BCBE-6785027107B2}"/>
    <cellStyle name="20% - Accent5 11 3 3 2 2" xfId="8713" xr:uid="{66298730-100F-49DF-9E08-676AAB144BAE}"/>
    <cellStyle name="20% - Accent5 11 3 3 2 3" xfId="8714" xr:uid="{5A2A015A-D5F8-496B-A8F9-FF17FF57109C}"/>
    <cellStyle name="20% - Accent5 11 3 3 2 4" xfId="8718" xr:uid="{2019E8A7-1008-41D2-8E1A-572F520D0468}"/>
    <cellStyle name="20% - Accent5 11 3 3 2 5" xfId="8722" xr:uid="{D4ED1A12-B35B-431A-804A-17BBD0D86388}"/>
    <cellStyle name="20% - Accent5 11 3 3 2 6" xfId="8724" xr:uid="{A04D41C6-F370-4CFC-B1FB-E59E01EC8280}"/>
    <cellStyle name="20% - Accent5 11 3 3 3" xfId="8726" xr:uid="{3481D0AC-AD29-4FF4-A48E-9B464A7F25DF}"/>
    <cellStyle name="20% - Accent5 11 3 3 4" xfId="8728" xr:uid="{D6730002-C933-4198-948D-0578B21BA3A5}"/>
    <cellStyle name="20% - Accent5 11 3 3 5" xfId="8730" xr:uid="{1836A9FA-EB84-497E-80BE-DC7556F931E7}"/>
    <cellStyle name="20% - Accent5 11 3 3 6" xfId="8731" xr:uid="{05038FE8-A5CF-40A3-AB6F-284594960240}"/>
    <cellStyle name="20% - Accent5 11 3 3 7" xfId="8732" xr:uid="{0226A942-010D-45F3-BB67-11CDC63E4105}"/>
    <cellStyle name="20% - Accent5 11 3 4" xfId="8733" xr:uid="{32FC1679-C77B-4F36-A747-62D09488A38B}"/>
    <cellStyle name="20% - Accent5 11 3 4 2" xfId="8736" xr:uid="{B75ADF63-BA29-49CA-B98B-5E5C617F6BC0}"/>
    <cellStyle name="20% - Accent5 11 3 4 2 2" xfId="8737" xr:uid="{DEA59174-518D-4EB8-9635-9B8A4476B75B}"/>
    <cellStyle name="20% - Accent5 11 3 4 2 3" xfId="8738" xr:uid="{4ED12520-5987-407D-8FDA-705E394054B1}"/>
    <cellStyle name="20% - Accent5 11 3 4 2 4" xfId="8740" xr:uid="{E045DF9C-1B8C-4CC5-B182-98A21F03FB39}"/>
    <cellStyle name="20% - Accent5 11 3 4 2 5" xfId="8741" xr:uid="{FCEE4907-1923-4F11-84EF-A71F5BF3139E}"/>
    <cellStyle name="20% - Accent5 11 3 4 2 6" xfId="8742" xr:uid="{08114463-B295-4702-995B-E5815004CBF6}"/>
    <cellStyle name="20% - Accent5 11 3 4 3" xfId="8746" xr:uid="{496E2D8F-C6A0-46A3-BB9D-8433B61EC091}"/>
    <cellStyle name="20% - Accent5 11 3 4 4" xfId="8748" xr:uid="{6FDBD83F-68A5-469D-AFD1-7A8DE826E39F}"/>
    <cellStyle name="20% - Accent5 11 3 4 5" xfId="8750" xr:uid="{D8CF4EC2-30F4-4930-9285-828D1231FC35}"/>
    <cellStyle name="20% - Accent5 11 3 4 6" xfId="8752" xr:uid="{DF3D6878-94BE-4428-A1C5-FED0CBC45C99}"/>
    <cellStyle name="20% - Accent5 11 3 4 7" xfId="8754" xr:uid="{9BA2FA0A-1460-41DF-947D-3508DF9B5A90}"/>
    <cellStyle name="20% - Accent5 11 3 5" xfId="8755" xr:uid="{6AEAF834-F355-4526-90E6-A75BA49241A8}"/>
    <cellStyle name="20% - Accent5 11 3 5 2" xfId="8757" xr:uid="{E2C87FBB-D1FC-4673-937A-3CD499E10912}"/>
    <cellStyle name="20% - Accent5 11 3 5 3" xfId="8760" xr:uid="{C5EAF2EC-A5CB-4BF8-812B-29E8DDCA85F4}"/>
    <cellStyle name="20% - Accent5 11 3 5 4" xfId="8762" xr:uid="{673456BA-2371-4618-8058-5999AB74CEA1}"/>
    <cellStyle name="20% - Accent5 11 3 5 5" xfId="8764" xr:uid="{5A082F7A-424A-403A-8D25-FE72A30E1357}"/>
    <cellStyle name="20% - Accent5 11 3 5 6" xfId="8767" xr:uid="{476EDDCE-6289-47F2-916F-78FFA5CF8640}"/>
    <cellStyle name="20% - Accent5 11 3 6" xfId="8768" xr:uid="{245D4B3B-E840-4719-A7C9-7338DF0FC65C}"/>
    <cellStyle name="20% - Accent5 11 3 7" xfId="8769" xr:uid="{8A7D56E8-AE4A-41A1-A473-4B1C901DC551}"/>
    <cellStyle name="20% - Accent5 11 3 8" xfId="8771" xr:uid="{FA9EC620-C871-432E-BD67-5BAEFFD62F17}"/>
    <cellStyle name="20% - Accent5 11 3 9" xfId="8773" xr:uid="{81DFCDFA-BFEA-435E-A8D4-AA12D264D2A0}"/>
    <cellStyle name="20% - Accent5 11 4" xfId="8776" xr:uid="{5E03124A-9D13-4BB4-AEE8-6924D292836D}"/>
    <cellStyle name="20% - Accent5 11 4 10" xfId="8778" xr:uid="{D85D33D0-0A1C-4C2F-9A55-F5EA8EA6B998}"/>
    <cellStyle name="20% - Accent5 11 4 2" xfId="8779" xr:uid="{7DD9120D-9FD9-4ADB-A252-EA6BD09C0E6B}"/>
    <cellStyle name="20% - Accent5 11 4 2 2" xfId="8780" xr:uid="{7F960D84-500E-4DDE-B97C-215F4107B513}"/>
    <cellStyle name="20% - Accent5 11 4 2 2 2" xfId="8781" xr:uid="{F77038D5-1DD3-4852-AB27-9AAAAFA23C00}"/>
    <cellStyle name="20% - Accent5 11 4 2 2 3" xfId="8782" xr:uid="{7C0EC8F0-85E6-443A-A414-8640D93E59F0}"/>
    <cellStyle name="20% - Accent5 11 4 2 2 4" xfId="8783" xr:uid="{E02C5A09-F598-4174-BA7C-A78A3E1B7E5C}"/>
    <cellStyle name="20% - Accent5 11 4 2 2 5" xfId="8784" xr:uid="{2A4BB361-E610-46FA-8FAF-04BC562058D2}"/>
    <cellStyle name="20% - Accent5 11 4 2 2 6" xfId="8785" xr:uid="{F93F596D-DB89-4912-9856-D7C3E0C794B7}"/>
    <cellStyle name="20% - Accent5 11 4 2 3" xfId="8788" xr:uid="{8981676A-29AC-41AB-900D-D37BC96EA1A6}"/>
    <cellStyle name="20% - Accent5 11 4 2 4" xfId="8791" xr:uid="{1A9E32CE-A199-4DE2-B70E-42324E374005}"/>
    <cellStyle name="20% - Accent5 11 4 2 5" xfId="8798" xr:uid="{692A842A-269C-4BCD-B4D4-12D471867452}"/>
    <cellStyle name="20% - Accent5 11 4 2 6" xfId="8801" xr:uid="{7A682763-E512-4753-8656-14C1CBE71DA9}"/>
    <cellStyle name="20% - Accent5 11 4 2 7" xfId="8804" xr:uid="{91CA9ECB-C541-4831-A3B7-86DA27610494}"/>
    <cellStyle name="20% - Accent5 11 4 3" xfId="8805" xr:uid="{46C900E0-DA42-411F-8FB3-0B21C8069875}"/>
    <cellStyle name="20% - Accent5 11 4 3 2" xfId="8806" xr:uid="{26D3F295-6327-4DE3-B653-186E98A92AB9}"/>
    <cellStyle name="20% - Accent5 11 4 3 2 2" xfId="8809" xr:uid="{1F566331-EE1A-4E68-B9A6-77FB1393DCCF}"/>
    <cellStyle name="20% - Accent5 11 4 3 2 3" xfId="8813" xr:uid="{53D0E577-F62D-4E1A-80D7-15E0E833CAEF}"/>
    <cellStyle name="20% - Accent5 11 4 3 2 4" xfId="8818" xr:uid="{C14005D8-386D-41C3-8B08-64276B2425FF}"/>
    <cellStyle name="20% - Accent5 11 4 3 2 5" xfId="8821" xr:uid="{4B48347A-B444-4F66-A4AD-6460CD5BD1A5}"/>
    <cellStyle name="20% - Accent5 11 4 3 2 6" xfId="8824" xr:uid="{9ABC5423-EEE2-4334-8CF8-CED5638669D2}"/>
    <cellStyle name="20% - Accent5 11 4 3 3" xfId="8826" xr:uid="{A3772925-2D20-4ACB-8674-CC411D792CB8}"/>
    <cellStyle name="20% - Accent5 11 4 3 4" xfId="8828" xr:uid="{4B9A04A2-1704-41C1-847C-E8A25A97CF41}"/>
    <cellStyle name="20% - Accent5 11 4 3 5" xfId="8831" xr:uid="{22BBB524-EDEE-4AD7-A558-8FB89EE20249}"/>
    <cellStyle name="20% - Accent5 11 4 3 6" xfId="8832" xr:uid="{CA6D5241-76EC-4E3B-9101-DDFDAB313016}"/>
    <cellStyle name="20% - Accent5 11 4 3 7" xfId="8835" xr:uid="{C8586AB5-F1B3-43EC-8CDD-E2C6478CB29C}"/>
    <cellStyle name="20% - Accent5 11 4 4" xfId="8836" xr:uid="{1F1AE1A5-E6C7-4E4E-A702-C9BD345781D6}"/>
    <cellStyle name="20% - Accent5 11 4 4 2" xfId="8837" xr:uid="{64E4DD36-7963-4718-8D01-585EDEFBB62D}"/>
    <cellStyle name="20% - Accent5 11 4 4 2 2" xfId="8841" xr:uid="{A296A52D-0FAF-488B-94BE-661C0B1594AD}"/>
    <cellStyle name="20% - Accent5 11 4 4 2 3" xfId="329" xr:uid="{8063F151-CC89-46FF-8624-B25634F2BF8A}"/>
    <cellStyle name="20% - Accent5 11 4 4 2 4" xfId="352" xr:uid="{0E75237F-F848-4F40-A10B-9287A8975BEB}"/>
    <cellStyle name="20% - Accent5 11 4 4 2 5" xfId="8844" xr:uid="{3B040416-FCBA-4D69-A538-F13A5DDE7DA8}"/>
    <cellStyle name="20% - Accent5 11 4 4 2 6" xfId="8848" xr:uid="{54460F1C-5535-4A1D-94D8-967C1548DE8F}"/>
    <cellStyle name="20% - Accent5 11 4 4 3" xfId="8849" xr:uid="{1CE83123-AA59-425D-AAE4-35B4168C0271}"/>
    <cellStyle name="20% - Accent5 11 4 4 4" xfId="8850" xr:uid="{8EA46C75-0D97-4B52-A819-AC06FA3B3BF7}"/>
    <cellStyle name="20% - Accent5 11 4 4 5" xfId="8853" xr:uid="{F557FCE9-0E88-4A39-90E7-CBD7E91AE54B}"/>
    <cellStyle name="20% - Accent5 11 4 4 6" xfId="8854" xr:uid="{B232C457-3B0F-4865-B56D-16F90F517355}"/>
    <cellStyle name="20% - Accent5 11 4 4 7" xfId="8855" xr:uid="{081F204F-F466-4DC3-B726-A778718BD5D0}"/>
    <cellStyle name="20% - Accent5 11 4 5" xfId="8857" xr:uid="{953554E7-272A-455D-A334-7429A4DA8229}"/>
    <cellStyle name="20% - Accent5 11 4 5 2" xfId="8860" xr:uid="{9653C7E5-4DBC-44DD-97EE-5868C63E976C}"/>
    <cellStyle name="20% - Accent5 11 4 5 3" xfId="8861" xr:uid="{B638E18A-6976-4F25-8350-B763D93FF2AF}"/>
    <cellStyle name="20% - Accent5 11 4 5 4" xfId="8862" xr:uid="{492935D8-E312-42A0-ADE7-C650E44FDC3A}"/>
    <cellStyle name="20% - Accent5 11 4 5 5" xfId="8865" xr:uid="{BEC9B3CC-CBA6-4003-BDC1-CBFBEDD8B05D}"/>
    <cellStyle name="20% - Accent5 11 4 5 6" xfId="8867" xr:uid="{D5D74CC6-5980-4877-A418-4CF4D359696F}"/>
    <cellStyle name="20% - Accent5 11 4 6" xfId="8870" xr:uid="{220451AB-745E-4D4A-BFDB-778CC1265ACF}"/>
    <cellStyle name="20% - Accent5 11 4 7" xfId="8872" xr:uid="{9A6E43BD-7B39-43D7-BC0C-832A3202F1C2}"/>
    <cellStyle name="20% - Accent5 11 4 8" xfId="8874" xr:uid="{7185C3B4-88B4-4027-88FD-C3244EFD82F8}"/>
    <cellStyle name="20% - Accent5 11 4 9" xfId="8876" xr:uid="{A7B96CD3-3675-4A6D-8884-F5A43A2DE667}"/>
    <cellStyle name="20% - Accent5 11 5" xfId="8877" xr:uid="{73AFCE0F-E22C-4B27-900F-9006CE7A262A}"/>
    <cellStyle name="20% - Accent5 11 5 2" xfId="8881" xr:uid="{285BC171-9A8D-4982-8F08-AFA3FE90D56B}"/>
    <cellStyle name="20% - Accent5 11 5 2 2" xfId="8884" xr:uid="{5F27E369-DB8B-487A-9365-3781F4900471}"/>
    <cellStyle name="20% - Accent5 11 5 2 3" xfId="8885" xr:uid="{69F3D72E-8259-4F2F-9FDC-F27801BC053E}"/>
    <cellStyle name="20% - Accent5 11 5 2 4" xfId="8886" xr:uid="{053C186D-7822-4E74-94E4-EF5D0770A3BF}"/>
    <cellStyle name="20% - Accent5 11 5 2 5" xfId="8887" xr:uid="{625B094B-0744-45BF-A043-B4A76AB67E6A}"/>
    <cellStyle name="20% - Accent5 11 5 2 6" xfId="8889" xr:uid="{E50D007E-B83B-4ED7-B9C9-E367BFF28015}"/>
    <cellStyle name="20% - Accent5 11 5 3" xfId="8892" xr:uid="{1D2EB5AD-FDD9-4DF1-8A9B-2D90CEB8081D}"/>
    <cellStyle name="20% - Accent5 11 5 4" xfId="8894" xr:uid="{75DC7002-EB25-4216-AB23-AD1ABB5B5394}"/>
    <cellStyle name="20% - Accent5 11 5 5" xfId="8896" xr:uid="{4E43A8C4-93BF-4BF5-A158-38FB12B461C6}"/>
    <cellStyle name="20% - Accent5 11 5 6" xfId="8897" xr:uid="{B8C6C56D-D4B7-4742-A0C4-243934A66EF5}"/>
    <cellStyle name="20% - Accent5 11 5 7" xfId="8898" xr:uid="{553018E2-685A-41CF-9753-D2CDBBEC6A07}"/>
    <cellStyle name="20% - Accent5 11 6" xfId="8900" xr:uid="{CF1BC3B3-C9DA-4AE5-A3CE-B59930962655}"/>
    <cellStyle name="20% - Accent5 11 6 2" xfId="8901" xr:uid="{5EEE8F03-205E-4099-A161-78591A9EE33A}"/>
    <cellStyle name="20% - Accent5 11 6 2 2" xfId="8902" xr:uid="{D6AEF7D3-01F9-4452-94DC-F9866EECB9ED}"/>
    <cellStyle name="20% - Accent5 11 6 2 3" xfId="8903" xr:uid="{FD6E0243-80BB-45A3-AD4C-62F8D1AC1D0D}"/>
    <cellStyle name="20% - Accent5 11 6 2 4" xfId="8904" xr:uid="{7C3073BC-41AC-430F-B124-2ADBDED80506}"/>
    <cellStyle name="20% - Accent5 11 6 2 5" xfId="8905" xr:uid="{613A4932-2755-4F79-A40B-607C3595326E}"/>
    <cellStyle name="20% - Accent5 11 6 2 6" xfId="8906" xr:uid="{15C13FFF-CC38-4F43-98D7-1552100B49E9}"/>
    <cellStyle name="20% - Accent5 11 6 3" xfId="8907" xr:uid="{8BCE0229-7EA7-4FDE-9300-576C141B9E5A}"/>
    <cellStyle name="20% - Accent5 11 6 4" xfId="8908" xr:uid="{A567524E-2AE6-4010-8D01-B334992A0076}"/>
    <cellStyle name="20% - Accent5 11 6 5" xfId="8909" xr:uid="{100073A3-43C6-4BA1-B6A6-613BF0E16CB4}"/>
    <cellStyle name="20% - Accent5 11 6 6" xfId="8910" xr:uid="{2782BFE8-5152-4DF1-9423-0CA6CD0FADC8}"/>
    <cellStyle name="20% - Accent5 11 6 7" xfId="8911" xr:uid="{22851205-2EB2-4454-B5A9-E0B367658BDB}"/>
    <cellStyle name="20% - Accent5 11 7" xfId="8912" xr:uid="{925B4795-2081-4A16-A5FD-3E4A0872F86E}"/>
    <cellStyle name="20% - Accent5 11 7 2" xfId="8913" xr:uid="{E5E4F6DD-7D81-47B7-9BC8-D7EFE25293E4}"/>
    <cellStyle name="20% - Accent5 11 7 2 2" xfId="8914" xr:uid="{5FADF270-B420-4DF6-9F73-EA17C97F8700}"/>
    <cellStyle name="20% - Accent5 11 7 2 3" xfId="8915" xr:uid="{1263818E-ED03-472A-8EEB-992E878D397A}"/>
    <cellStyle name="20% - Accent5 11 7 2 4" xfId="8916" xr:uid="{6C761E5E-4FA5-45A4-9A97-B5EEB8DB7CE2}"/>
    <cellStyle name="20% - Accent5 11 7 2 5" xfId="8917" xr:uid="{C9AD7764-94C3-4591-BEC8-F906A6E5FD1C}"/>
    <cellStyle name="20% - Accent5 11 7 2 6" xfId="8918" xr:uid="{448766A3-7827-4B1B-ACEC-4DF3FA0096B8}"/>
    <cellStyle name="20% - Accent5 11 7 3" xfId="8919" xr:uid="{2FB7E8AC-D1EF-4370-858A-84C26C59D093}"/>
    <cellStyle name="20% - Accent5 11 7 4" xfId="8920" xr:uid="{C2F87F22-DB74-4C40-8E67-3D5DCF74BD38}"/>
    <cellStyle name="20% - Accent5 11 7 5" xfId="8922" xr:uid="{91695EF6-00FF-4E24-A2E9-0EDEB459F36C}"/>
    <cellStyle name="20% - Accent5 11 7 6" xfId="8924" xr:uid="{E32780F1-3A6E-4331-9842-BE52DC63E950}"/>
    <cellStyle name="20% - Accent5 11 7 7" xfId="8926" xr:uid="{359FD1E5-22F9-4FCE-AADC-D894D200D965}"/>
    <cellStyle name="20% - Accent5 11 8" xfId="8036" xr:uid="{6A57002B-1AFC-42C8-91AB-27A42E1C0332}"/>
    <cellStyle name="20% - Accent5 11 8 2" xfId="8927" xr:uid="{5767DDDF-E75B-4FA5-8C9E-2B1216E3D6D0}"/>
    <cellStyle name="20% - Accent5 11 8 3" xfId="8928" xr:uid="{200342BE-0A12-42D0-ACEB-2108FDEF2768}"/>
    <cellStyle name="20% - Accent5 11 8 4" xfId="8929" xr:uid="{1F1C57CB-1C17-45B6-97D6-214E26B82C9A}"/>
    <cellStyle name="20% - Accent5 11 8 5" xfId="8930" xr:uid="{8DB63700-388B-4D4C-AF90-7EB91EB31C0A}"/>
    <cellStyle name="20% - Accent5 11 8 6" xfId="8931" xr:uid="{BE2E2EF5-EB0A-407E-BAAE-2E4CDDE98E51}"/>
    <cellStyle name="20% - Accent5 11 9" xfId="8040" xr:uid="{2CE82FA4-154D-4223-80F8-FD309767DA58}"/>
    <cellStyle name="20% - Accent5 12" xfId="8933" xr:uid="{014FDE54-4372-4A2F-88D4-FC2E21F7C22A}"/>
    <cellStyle name="20% - Accent5 12 10" xfId="8935" xr:uid="{B8965707-666A-4275-8FE8-FD6734A3A39B}"/>
    <cellStyle name="20% - Accent5 12 11" xfId="8936" xr:uid="{D0774034-D3C3-4971-BCD1-8087999D4458}"/>
    <cellStyle name="20% - Accent5 12 12" xfId="8938" xr:uid="{9FB4B85A-1EF0-4412-B560-6382A5AFD1D6}"/>
    <cellStyle name="20% - Accent5 12 2" xfId="8942" xr:uid="{1EF0E0F1-7C44-4C5C-A23F-2A10C6DAFD9D}"/>
    <cellStyle name="20% - Accent5 12 2 2" xfId="8943" xr:uid="{0351F774-AAF4-4D6A-BF99-11EFB9BA594C}"/>
    <cellStyle name="20% - Accent5 12 2 3" xfId="8945" xr:uid="{86A5221F-BA4F-42E8-83F6-C61134AE6C29}"/>
    <cellStyle name="20% - Accent5 12 2 3 2" xfId="8947" xr:uid="{F01F89C9-75A1-4DB5-BA31-2159E593AE8D}"/>
    <cellStyle name="20% - Accent5 12 2 3 2 2" xfId="8951" xr:uid="{098BF06F-9E33-4587-A345-0974F4DF6DC5}"/>
    <cellStyle name="20% - Accent5 12 2 3 2 3" xfId="8954" xr:uid="{8201CD15-684A-4536-BD84-2D9744EF04B7}"/>
    <cellStyle name="20% - Accent5 12 2 3 2 4" xfId="8957" xr:uid="{E834AEDA-3D27-47F5-A86D-49B97D45B995}"/>
    <cellStyle name="20% - Accent5 12 2 3 2 5" xfId="8960" xr:uid="{19D2232A-B6EE-4B37-B12B-C0FB4C620584}"/>
    <cellStyle name="20% - Accent5 12 2 3 2 6" xfId="8961" xr:uid="{DDFC5EAD-3C80-4BC1-88BF-CEFFF0539BDE}"/>
    <cellStyle name="20% - Accent5 12 2 3 3" xfId="8962" xr:uid="{05A12E40-B02C-4164-96BD-8394576E0218}"/>
    <cellStyle name="20% - Accent5 12 2 3 4" xfId="8963" xr:uid="{17E5B84D-3BE4-40B9-A8D9-E1390BA5DB9B}"/>
    <cellStyle name="20% - Accent5 12 2 3 5" xfId="8967" xr:uid="{4A2AFC60-F8F0-49B6-8CAC-DCB75F2363E8}"/>
    <cellStyle name="20% - Accent5 12 2 3 6" xfId="8971" xr:uid="{3AAB9440-2D25-4572-AAD1-80449AEEDF3C}"/>
    <cellStyle name="20% - Accent5 12 2 3 7" xfId="8972" xr:uid="{3343AD63-5203-4E7E-87F1-5258C22F5001}"/>
    <cellStyle name="20% - Accent5 12 2 4" xfId="8973" xr:uid="{E42C6C38-9339-4AD8-8DCC-8AC514B37A37}"/>
    <cellStyle name="20% - Accent5 12 2 4 2" xfId="8975" xr:uid="{F0EDD357-3559-4085-B563-53C6BE108E9A}"/>
    <cellStyle name="20% - Accent5 12 2 4 3" xfId="8976" xr:uid="{AE27532A-46D9-4A3A-B8D5-4D20237548C6}"/>
    <cellStyle name="20% - Accent5 12 2 4 4" xfId="8977" xr:uid="{FBB9CD7C-3D42-4FD8-84AE-D268D1D82B18}"/>
    <cellStyle name="20% - Accent5 12 2 4 5" xfId="8981" xr:uid="{11DF3A52-94D6-4A88-8ADD-CAA1B574C88A}"/>
    <cellStyle name="20% - Accent5 12 2 4 6" xfId="8982" xr:uid="{892B4580-DAA3-4692-B145-5F63A15B9852}"/>
    <cellStyle name="20% - Accent5 12 2 5" xfId="8986" xr:uid="{01C252B0-E0A0-4FB1-BCD1-A9E81FE85288}"/>
    <cellStyle name="20% - Accent5 12 2 6" xfId="8988" xr:uid="{1FB2A213-54AB-4EE9-AFEF-66D5BDD7CE71}"/>
    <cellStyle name="20% - Accent5 12 2 7" xfId="8990" xr:uid="{85B07E49-BB9D-484D-8841-ECA4EE22F948}"/>
    <cellStyle name="20% - Accent5 12 2 8" xfId="8993" xr:uid="{FCFF402E-D5CF-4965-A603-68D5D38110BC}"/>
    <cellStyle name="20% - Accent5 12 2 9" xfId="8996" xr:uid="{EF187D59-CA65-4AED-8594-97C8926C6613}"/>
    <cellStyle name="20% - Accent5 12 3" xfId="9001" xr:uid="{00B52572-0D22-45BA-8F66-7F079475D937}"/>
    <cellStyle name="20% - Accent5 12 3 2" xfId="9002" xr:uid="{B1C6212D-5901-40D5-869A-0026CAF78096}"/>
    <cellStyle name="20% - Accent5 12 3 2 2" xfId="9005" xr:uid="{C3BF5AA8-40FC-4E5F-900D-CADE5089D3C8}"/>
    <cellStyle name="20% - Accent5 12 3 2 2 2" xfId="9008" xr:uid="{801453DC-502C-4D81-8A6C-EDA12F0C17E6}"/>
    <cellStyle name="20% - Accent5 12 3 2 2 3" xfId="9011" xr:uid="{CC7349BF-66FC-45B9-A9B1-35738DD1C3D9}"/>
    <cellStyle name="20% - Accent5 12 3 2 2 4" xfId="9014" xr:uid="{8D2B3369-59B2-49AD-822A-AEDE822B5058}"/>
    <cellStyle name="20% - Accent5 12 3 2 2 5" xfId="9017" xr:uid="{F598E052-1C0A-423B-926F-08D19B1612DB}"/>
    <cellStyle name="20% - Accent5 12 3 2 2 6" xfId="9020" xr:uid="{8821A009-050F-4F5F-90CC-39AC5D081B3F}"/>
    <cellStyle name="20% - Accent5 12 3 2 3" xfId="9022" xr:uid="{0C54F0BA-49C2-44F2-A953-A97F9DCF467A}"/>
    <cellStyle name="20% - Accent5 12 3 2 4" xfId="9024" xr:uid="{B411308E-066A-45B5-8312-0D34D7A67F41}"/>
    <cellStyle name="20% - Accent5 12 3 2 5" xfId="9026" xr:uid="{0E42F9D6-2890-4E97-B47E-3B2C3216E0A7}"/>
    <cellStyle name="20% - Accent5 12 3 2 6" xfId="9028" xr:uid="{76675087-76DC-4639-9EAA-B3FF2C33FB79}"/>
    <cellStyle name="20% - Accent5 12 3 2 7" xfId="9030" xr:uid="{676C38AA-D69C-4540-A308-97F5D2246748}"/>
    <cellStyle name="20% - Accent5 12 4" xfId="9033" xr:uid="{9D4ACFD7-E95D-4079-B184-5B2024384FA7}"/>
    <cellStyle name="20% - Accent5 12 5" xfId="9034" xr:uid="{F1E40921-ECD3-40BD-A983-B36AF92E6131}"/>
    <cellStyle name="20% - Accent5 12 6" xfId="9041" xr:uid="{ED1CEF59-0A7A-4433-9E9C-E5A963C06505}"/>
    <cellStyle name="20% - Accent5 12 6 2" xfId="9043" xr:uid="{1FA06975-0E86-4C09-9FB3-CC45FEE527E9}"/>
    <cellStyle name="20% - Accent5 12 6 2 2" xfId="9044" xr:uid="{92193A4C-3CA9-4437-8EA9-7508642B2846}"/>
    <cellStyle name="20% - Accent5 12 6 2 3" xfId="9045" xr:uid="{939BBB5C-8FBF-4C3D-8BFB-67A18EB93396}"/>
    <cellStyle name="20% - Accent5 12 6 2 4" xfId="9046" xr:uid="{A0F603A7-332A-4B57-8733-318F15A8E772}"/>
    <cellStyle name="20% - Accent5 12 6 2 5" xfId="9047" xr:uid="{11C2F44E-FC83-4FD6-BC16-1E849A831070}"/>
    <cellStyle name="20% - Accent5 12 6 2 6" xfId="9048" xr:uid="{672BD236-319A-40E3-BD63-757DC2A94A9C}"/>
    <cellStyle name="20% - Accent5 12 6 3" xfId="9049" xr:uid="{06C6FC0B-AF8B-4B8B-8CD3-A97CA4990AFB}"/>
    <cellStyle name="20% - Accent5 12 6 4" xfId="9051" xr:uid="{A442479B-E93A-43C5-960D-9FAD3701ED52}"/>
    <cellStyle name="20% - Accent5 12 6 5" xfId="9053" xr:uid="{553D994A-7448-424D-A127-4FC1444A6F4D}"/>
    <cellStyle name="20% - Accent5 12 6 6" xfId="9055" xr:uid="{57D2C1C6-C4A4-48A9-8DBF-04578ABD7FEF}"/>
    <cellStyle name="20% - Accent5 12 6 7" xfId="9057" xr:uid="{0F68F025-D52A-4EA6-BA21-19F904C4E2B3}"/>
    <cellStyle name="20% - Accent5 12 7" xfId="9060" xr:uid="{62E436E9-D885-476C-8AA7-6B6E7C5B0B3B}"/>
    <cellStyle name="20% - Accent5 12 7 2" xfId="9062" xr:uid="{801BAF41-2B77-4326-9E29-F511CF950289}"/>
    <cellStyle name="20% - Accent5 12 7 3" xfId="9063" xr:uid="{EBA53FAB-E03D-4DE1-A395-17C562552E66}"/>
    <cellStyle name="20% - Accent5 12 7 4" xfId="9065" xr:uid="{9FF40261-5A7D-4A62-B2A9-532AC0B72B0E}"/>
    <cellStyle name="20% - Accent5 12 7 5" xfId="9067" xr:uid="{F41CBEEA-12DA-430D-8B59-FDAD1277AF49}"/>
    <cellStyle name="20% - Accent5 12 7 6" xfId="9068" xr:uid="{2420703C-13D2-429B-A66A-906EF4F290E3}"/>
    <cellStyle name="20% - Accent5 12 8" xfId="8044" xr:uid="{ED469ED3-B6E5-44AF-B160-56DE04A72441}"/>
    <cellStyle name="20% - Accent5 12 9" xfId="8048" xr:uid="{D0CA32AC-0DCF-4E7E-9D12-DC7D394C55A1}"/>
    <cellStyle name="20% - Accent5 13" xfId="9071" xr:uid="{EAB68803-F5BC-46F4-9A5F-7361F7D0913D}"/>
    <cellStyle name="20% - Accent5 13 2" xfId="9074" xr:uid="{5F05D039-37B9-4047-AD1D-30F63035BB6C}"/>
    <cellStyle name="20% - Accent5 13 3" xfId="9076" xr:uid="{DBE5D2A0-5B10-4F60-86FC-ED2FB5F02E59}"/>
    <cellStyle name="20% - Accent5 13 3 2" xfId="9077" xr:uid="{C1E4383F-E2EE-464E-991A-B0D3900B4C0C}"/>
    <cellStyle name="20% - Accent5 13 4" xfId="9079" xr:uid="{B124F8CC-26FC-4B30-ADBE-8C55E7BED49A}"/>
    <cellStyle name="20% - Accent5 14" xfId="9080" xr:uid="{CB92C8D4-9D39-4E46-9C0A-57EA6DB7A8D2}"/>
    <cellStyle name="20% - Accent5 14 2" xfId="9082" xr:uid="{BD1DFADA-6538-47AD-AAD9-4AEA0D845F1B}"/>
    <cellStyle name="20% - Accent5 15" xfId="9083" xr:uid="{17C5F119-61EF-4A8D-B307-954A37BBCA12}"/>
    <cellStyle name="20% - Accent5 16" xfId="9085" xr:uid="{46E68D9D-A372-4E6E-B56C-CC64C80B0E40}"/>
    <cellStyle name="20% - Accent5 16 2" xfId="9087" xr:uid="{3DFE766F-5B75-4EB8-8E88-3418E3E6A408}"/>
    <cellStyle name="20% - Accent5 16 2 2" xfId="9091" xr:uid="{36DEB9C0-FBAA-4988-B24D-14D9C1BB02CD}"/>
    <cellStyle name="20% - Accent5 16 2 3" xfId="9093" xr:uid="{083158AD-976C-47AA-8990-04276B1D2B06}"/>
    <cellStyle name="20% - Accent5 16 2 4" xfId="9095" xr:uid="{01D95BE5-EA45-4EE9-983F-B2B318D8909D}"/>
    <cellStyle name="20% - Accent5 16 2 5" xfId="9097" xr:uid="{DA240B61-EDC2-4415-959E-C57A68AB4F9B}"/>
    <cellStyle name="20% - Accent5 16 2 6" xfId="9098" xr:uid="{20C8417D-6CA2-4013-8331-EB19D9FBF715}"/>
    <cellStyle name="20% - Accent5 16 3" xfId="9099" xr:uid="{2C34C0BE-86E8-4AA3-8E35-D5DDB22CD6F8}"/>
    <cellStyle name="20% - Accent5 16 4" xfId="9102" xr:uid="{B1AC0005-629C-4482-AF24-DC5A8FDB2B08}"/>
    <cellStyle name="20% - Accent5 16 5" xfId="9105" xr:uid="{F256D0BC-37C8-4194-B857-9561D8AF3639}"/>
    <cellStyle name="20% - Accent5 16 6" xfId="9110" xr:uid="{78A45574-974F-4F2D-990A-E52D9360C255}"/>
    <cellStyle name="20% - Accent5 16 7" xfId="9112" xr:uid="{BE085790-B866-4E55-84C6-533982CD2303}"/>
    <cellStyle name="20% - Accent5 17" xfId="9113" xr:uid="{C29CA5FB-1F64-4180-8239-7C8AF1EF84DB}"/>
    <cellStyle name="20% - Accent5 17 2" xfId="4784" xr:uid="{FC71076B-F910-4E35-B6AE-E69D196D16B8}"/>
    <cellStyle name="20% - Accent5 17 2 2" xfId="2417" xr:uid="{DE8B0847-5E3D-40B5-893D-98B1D5DACC23}"/>
    <cellStyle name="20% - Accent5 17 2 3" xfId="2422" xr:uid="{6F1053E6-4CFA-4086-9D9D-5CA2E576E7FF}"/>
    <cellStyle name="20% - Accent5 17 2 4" xfId="2428" xr:uid="{4545C4A3-A3F8-4466-B46C-7A22253A1A24}"/>
    <cellStyle name="20% - Accent5 17 2 5" xfId="9115" xr:uid="{BEACE82C-C999-4EB7-93C9-158D69E4F3B2}"/>
    <cellStyle name="20% - Accent5 17 2 6" xfId="9116" xr:uid="{84B9348C-CCCE-4FF2-95E6-5BACCC790F83}"/>
    <cellStyle name="20% - Accent5 17 3" xfId="4792" xr:uid="{12D7575F-81E3-4FB6-BE9F-9E41080C3A5A}"/>
    <cellStyle name="20% - Accent5 17 4" xfId="9119" xr:uid="{950803C2-56B1-4C6F-B34E-2BF4C23EF2F6}"/>
    <cellStyle name="20% - Accent5 17 5" xfId="9121" xr:uid="{85FC438E-35F9-4BAF-B61A-4211088F25A4}"/>
    <cellStyle name="20% - Accent5 17 6" xfId="9127" xr:uid="{2E85FE3A-E1CD-4717-A8FB-B991D9A75F51}"/>
    <cellStyle name="20% - Accent5 17 7" xfId="9131" xr:uid="{87D975DD-97BC-4B26-87F2-95026D543882}"/>
    <cellStyle name="20% - Accent5 18" xfId="9132" xr:uid="{B8F1D3C7-9A6C-440E-AA03-E2A8EE654ECF}"/>
    <cellStyle name="20% - Accent5 19" xfId="9134" xr:uid="{E9F69F20-CA56-4BF2-93D9-37BB4EEFD7E0}"/>
    <cellStyle name="20% - Accent5 19 2" xfId="7557" xr:uid="{8EE907C3-E558-4B9E-A637-0321B25AD287}"/>
    <cellStyle name="20% - Accent5 19 2 2" xfId="9137" xr:uid="{8F82063C-DF18-4175-8AEA-B289B5108B9B}"/>
    <cellStyle name="20% - Accent5 19 2 3" xfId="9138" xr:uid="{7D1468F9-7D70-42E9-852F-1ED8F2A66DCD}"/>
    <cellStyle name="20% - Accent5 19 3" xfId="7561" xr:uid="{63D32A31-1FE6-475A-83C6-EE4C40B15C2F}"/>
    <cellStyle name="20% - Accent5 19 4" xfId="9139" xr:uid="{AC97B00D-123B-485C-81A2-E295CF5DC3C5}"/>
    <cellStyle name="20% - Accent5 19 5" xfId="9141" xr:uid="{082DF3F5-4D35-4768-8180-18E88C150F90}"/>
    <cellStyle name="20% - Accent5 19 6" xfId="9145" xr:uid="{AB1AC53E-CE0C-4DFD-94AC-641BD22F3F9A}"/>
    <cellStyle name="20% - Accent5 2" xfId="9147" xr:uid="{B4F82714-2C14-40FF-8160-39F2C4D86C28}"/>
    <cellStyle name="20% - Accent5 2 10" xfId="9151" xr:uid="{45FDFE9B-D7CE-4347-A7FD-EEFBBDEF1F1F}"/>
    <cellStyle name="20% - Accent5 2 10 2" xfId="9152" xr:uid="{6BF86E58-5F81-43B7-94DB-BAC7863C885F}"/>
    <cellStyle name="20% - Accent5 2 10 3" xfId="9153" xr:uid="{F61AE0A8-0B28-49F3-A41A-3285A11324B5}"/>
    <cellStyle name="20% - Accent5 2 11" xfId="9157" xr:uid="{864F4890-6DF6-48D6-9C37-845152D6059C}"/>
    <cellStyle name="20% - Accent5 2 11 2" xfId="8658" xr:uid="{1DB183ED-D67D-481F-80BD-4F23C8CB8C86}"/>
    <cellStyle name="20% - Accent5 2 11 3" xfId="8661" xr:uid="{137AD74A-0F07-4B7E-BF48-971EBCF70051}"/>
    <cellStyle name="20% - Accent5 2 2" xfId="6204" xr:uid="{8B64D2D1-7330-4C7B-B896-D333908ABDB1}"/>
    <cellStyle name="20% - Accent5 2 2 2" xfId="9158" xr:uid="{87053159-8104-4833-ABFF-65EDCDD11ACB}"/>
    <cellStyle name="20% - Accent5 2 2 2 2" xfId="9159" xr:uid="{68113651-2BF2-43AA-8D78-5F33D033A7EC}"/>
    <cellStyle name="20% - Accent5 2 2 2 2 2" xfId="9160" xr:uid="{9EB0E2CB-5D6E-4732-9EFF-D1D65DB74DBF}"/>
    <cellStyle name="20% - Accent5 2 2 2 3" xfId="9161" xr:uid="{FC0AB320-6341-48F6-97D6-D70320348B81}"/>
    <cellStyle name="20% - Accent5 2 2 3" xfId="9164" xr:uid="{DFBBEC8E-C5E5-44C5-8240-316F0A9C1D76}"/>
    <cellStyle name="20% - Accent5 2 2 3 2" xfId="9165" xr:uid="{903E5D1E-1C98-4BE5-9678-0BA2958781DD}"/>
    <cellStyle name="20% - Accent5 2 2 3 3" xfId="9167" xr:uid="{18909287-D6C9-4C5C-B1EF-436D3576365B}"/>
    <cellStyle name="20% - Accent5 2 2 4" xfId="9168" xr:uid="{D0D57DD9-3E3E-4CCC-A095-69001EAC2D27}"/>
    <cellStyle name="20% - Accent5 2 2 4 2" xfId="9169" xr:uid="{04BAEF3D-7B4E-47BA-9506-B77D84238F30}"/>
    <cellStyle name="20% - Accent5 2 2 4 3" xfId="9171" xr:uid="{FB75454E-88F3-46A1-AC67-DDC1C8F995CB}"/>
    <cellStyle name="20% - Accent5 2 2 5" xfId="9172" xr:uid="{9AB66FDA-5336-4877-9A93-0A93A1439A42}"/>
    <cellStyle name="20% - Accent5 2 2 5 2" xfId="9173" xr:uid="{9AE9B486-50EC-4D6F-A507-F9A14B5DB4CE}"/>
    <cellStyle name="20% - Accent5 2 2 5 3" xfId="9175" xr:uid="{0FE7FCA4-1114-48FF-B9F7-BBB171DE9D18}"/>
    <cellStyle name="20% - Accent5 2 2 6" xfId="9176" xr:uid="{BFCDC0C5-FDCD-4BE9-84F3-F29CCC0EBDEB}"/>
    <cellStyle name="20% - Accent5 2 2 6 2" xfId="9177" xr:uid="{EE726CF2-434B-42A3-B2FE-747D4826E4B8}"/>
    <cellStyle name="20% - Accent5 2 2 6 3" xfId="9179" xr:uid="{1B48051D-A8AB-43F8-B0EC-F51DE2758FFE}"/>
    <cellStyle name="20% - Accent5 2 2 7" xfId="9180" xr:uid="{3A898F12-5EF4-4F08-8C14-4071B264E01D}"/>
    <cellStyle name="20% - Accent5 2 2 7 2" xfId="9181" xr:uid="{C837F075-8049-4BD3-B291-1A6F7FA5364B}"/>
    <cellStyle name="20% - Accent5 2 2 7 3" xfId="9183" xr:uid="{7808746F-F149-4612-9700-7A16AF279095}"/>
    <cellStyle name="20% - Accent5 2 2 8" xfId="9184" xr:uid="{DBD3EADC-AEDE-4FE2-A5CA-A5D44E862027}"/>
    <cellStyle name="20% - Accent5 2 2 9" xfId="9185" xr:uid="{428D3206-ECA6-417F-A6B6-7B792ED27882}"/>
    <cellStyle name="20% - Accent5 2 3" xfId="9186" xr:uid="{98D3BBCA-67C9-412E-AC8C-195C27E7AC70}"/>
    <cellStyle name="20% - Accent5 2 3 2" xfId="9188" xr:uid="{AC65F8EC-55EE-4DA2-968A-B6B52BC3BFF7}"/>
    <cellStyle name="20% - Accent5 2 3 2 2" xfId="9189" xr:uid="{44AD317A-5114-4FD5-9482-312E8A2D13CB}"/>
    <cellStyle name="20% - Accent5 2 3 2 3" xfId="9190" xr:uid="{4124F88F-858F-4426-A9EA-C5DCC6A9BB83}"/>
    <cellStyle name="20% - Accent5 2 3 3" xfId="9194" xr:uid="{64F0F724-B2CA-4EBF-AB95-E57A11CA3C31}"/>
    <cellStyle name="20% - Accent5 2 3 3 2" xfId="9195" xr:uid="{0A6E0C1C-9877-4D7B-999D-A2A0EA29304A}"/>
    <cellStyle name="20% - Accent5 2 3 3 3" xfId="9196" xr:uid="{DA3C5AB1-4293-4BF7-AE82-00E85C9E86FE}"/>
    <cellStyle name="20% - Accent5 2 3 4" xfId="9200" xr:uid="{65F89BD3-1039-4E06-B834-700788A9120A}"/>
    <cellStyle name="20% - Accent5 2 3 4 2" xfId="9201" xr:uid="{D49B525E-E27A-41BC-A4A3-1BAABE394736}"/>
    <cellStyle name="20% - Accent5 2 3 4 3" xfId="9203" xr:uid="{B6B69DBA-2095-4884-A272-4782B3F5FF36}"/>
    <cellStyle name="20% - Accent5 2 3 5" xfId="9204" xr:uid="{CB9D2198-7198-411D-8832-BCF1581984C3}"/>
    <cellStyle name="20% - Accent5 2 3 5 2" xfId="9205" xr:uid="{DCE1BE1F-7BCC-4F4C-8A42-298143718B2B}"/>
    <cellStyle name="20% - Accent5 2 3 5 3" xfId="9207" xr:uid="{48F8C621-2032-4390-9614-268CEC66DD85}"/>
    <cellStyle name="20% - Accent5 2 3 6" xfId="9209" xr:uid="{8844DB01-0747-48A8-88F7-73E44ACCCD07}"/>
    <cellStyle name="20% - Accent5 2 3 6 2" xfId="9211" xr:uid="{4E2CC0A5-C2FD-4BD5-9698-85B2F20DAA65}"/>
    <cellStyle name="20% - Accent5 2 3 6 3" xfId="9214" xr:uid="{C2EDC0A7-EE70-48C8-85D0-7A234C9F067A}"/>
    <cellStyle name="20% - Accent5 2 3 7" xfId="9216" xr:uid="{2E83D356-79AA-46A7-87AE-6FDAED603207}"/>
    <cellStyle name="20% - Accent5 2 3 7 2" xfId="9218" xr:uid="{18B8CBB1-E09F-4DC8-9B97-F1D7A8ED7B23}"/>
    <cellStyle name="20% - Accent5 2 3 7 3" xfId="9221" xr:uid="{03C46A04-7A73-4ED7-8EDB-1D2830F48531}"/>
    <cellStyle name="20% - Accent5 2 3 8" xfId="9224" xr:uid="{38AA13B8-21CE-4683-8B52-DE460462627B}"/>
    <cellStyle name="20% - Accent5 2 3 9" xfId="9228" xr:uid="{D329FEFC-D8BB-4A15-AF3B-523D8269EF74}"/>
    <cellStyle name="20% - Accent5 2 4" xfId="9229" xr:uid="{1EBE2F07-A1DA-4027-BFF8-BBE00D28AFD8}"/>
    <cellStyle name="20% - Accent5 2 4 2" xfId="9231" xr:uid="{33BA1DE7-C8AB-4570-91A5-C3871F0B8BA9}"/>
    <cellStyle name="20% - Accent5 2 4 2 2" xfId="9232" xr:uid="{E04B9545-F891-4EF4-BEE6-5CBA3D9CC548}"/>
    <cellStyle name="20% - Accent5 2 4 2 3" xfId="9233" xr:uid="{F0F8D5EC-0F57-441D-B9F7-82F832CFDBED}"/>
    <cellStyle name="20% - Accent5 2 4 3" xfId="9237" xr:uid="{762CC8E9-DB81-42E5-AC78-D433AB68F565}"/>
    <cellStyle name="20% - Accent5 2 4 3 2" xfId="9238" xr:uid="{A657C120-CB90-41DA-AEF7-8BCE2A23FD25}"/>
    <cellStyle name="20% - Accent5 2 4 3 3" xfId="9241" xr:uid="{2ABAB7AB-B0D3-4371-9E1E-6E63112B7140}"/>
    <cellStyle name="20% - Accent5 2 4 4" xfId="9243" xr:uid="{E3D3730E-3799-4AD1-991C-CB83497FD689}"/>
    <cellStyle name="20% - Accent5 2 4 4 2" xfId="9244" xr:uid="{F4E70F0B-83F3-4ADD-96EF-08E1DA56E81E}"/>
    <cellStyle name="20% - Accent5 2 4 4 3" xfId="9246" xr:uid="{6EBD6456-5C39-4525-A55F-E37C2358BD8C}"/>
    <cellStyle name="20% - Accent5 2 4 5" xfId="9249" xr:uid="{9D0DCB97-BBCE-485E-A4C0-ECC8FA02B595}"/>
    <cellStyle name="20% - Accent5 2 4 5 2" xfId="9252" xr:uid="{E3296846-3351-4DAD-BC18-747D7127BA61}"/>
    <cellStyle name="20% - Accent5 2 4 5 3" xfId="9256" xr:uid="{87604496-8E62-4A86-8308-7524CC4467FA}"/>
    <cellStyle name="20% - Accent5 2 4 6" xfId="9260" xr:uid="{5D3B1497-9216-40C9-B94F-86CAFB9BE42F}"/>
    <cellStyle name="20% - Accent5 2 4 6 2" xfId="9262" xr:uid="{03D83618-63DD-4ECC-A50D-62D274B33C72}"/>
    <cellStyle name="20% - Accent5 2 4 6 3" xfId="9265" xr:uid="{274D5764-22E7-4DFA-BAE4-CD1D118F2769}"/>
    <cellStyle name="20% - Accent5 2 4 7" xfId="9268" xr:uid="{F6728049-3986-4932-98E2-53D6A92D000C}"/>
    <cellStyle name="20% - Accent5 2 4 7 2" xfId="9271" xr:uid="{A4BE1A75-16AB-4034-B494-65F51A3CDA49}"/>
    <cellStyle name="20% - Accent5 2 4 7 3" xfId="9274" xr:uid="{3722FB12-E9CA-4D06-B0CA-5AA2CD8E2964}"/>
    <cellStyle name="20% - Accent5 2 4 8" xfId="9277" xr:uid="{E9C1BCA7-4693-4C3E-B25B-7088168B738B}"/>
    <cellStyle name="20% - Accent5 2 4 9" xfId="9282" xr:uid="{E63FE751-4E5F-481D-8783-B32AA8786DFC}"/>
    <cellStyle name="20% - Accent5 2 5" xfId="9283" xr:uid="{02F270A8-7B10-4C0D-B02F-4C037B0D466D}"/>
    <cellStyle name="20% - Accent5 2 5 2" xfId="357" xr:uid="{EB1A05F1-4B87-4B82-87E7-58FD18AB876B}"/>
    <cellStyle name="20% - Accent5 2 5 2 2" xfId="9284" xr:uid="{6CDB2239-F5BC-4183-8C99-BA432DD5FE6E}"/>
    <cellStyle name="20% - Accent5 2 5 2 3" xfId="9285" xr:uid="{EC2EBD6C-0C4F-41D9-93A1-40A21973446C}"/>
    <cellStyle name="20% - Accent5 2 5 3" xfId="1961" xr:uid="{767623C1-2F8B-4DD7-A758-E8713AD20018}"/>
    <cellStyle name="20% - Accent5 2 5 3 2" xfId="9287" xr:uid="{9CE20FD6-2D5F-437E-8728-AAE712EC6BE8}"/>
    <cellStyle name="20% - Accent5 2 5 3 3" xfId="9290" xr:uid="{7F247938-7E7F-48EE-9912-B864DDBCE513}"/>
    <cellStyle name="20% - Accent5 2 5 4" xfId="1965" xr:uid="{073A1375-B98D-414C-AE55-12A6032B2D4A}"/>
    <cellStyle name="20% - Accent5 2 5 4 2" xfId="9293" xr:uid="{2BC06A93-E3B3-4C3D-B140-DC91AB4ADAFE}"/>
    <cellStyle name="20% - Accent5 2 5 4 3" xfId="9297" xr:uid="{141C08FC-A975-4F7E-9B07-6FA7735B9A2A}"/>
    <cellStyle name="20% - Accent5 2 5 5" xfId="1970" xr:uid="{A07FFDBB-F07D-4B35-A337-F69B2B62B0BE}"/>
    <cellStyle name="20% - Accent5 2 5 5 2" xfId="9298" xr:uid="{7F82DCE5-DA8D-4115-AF0F-3CEF2F34CDDD}"/>
    <cellStyle name="20% - Accent5 2 5 5 3" xfId="9300" xr:uid="{384C483E-12C2-41D4-89F5-2ED26BD67AF8}"/>
    <cellStyle name="20% - Accent5 2 5 6" xfId="9302" xr:uid="{9CA2E825-6D22-4863-BB45-61989462A9F0}"/>
    <cellStyle name="20% - Accent5 2 5 6 2" xfId="9304" xr:uid="{A9474965-0442-43B5-B709-A71EB9C7B1EB}"/>
    <cellStyle name="20% - Accent5 2 5 6 3" xfId="9307" xr:uid="{F0816407-014C-4FA4-9E7F-96F06871E578}"/>
    <cellStyle name="20% - Accent5 2 5 7" xfId="9310" xr:uid="{BF3A5109-D07A-4ADF-B2A6-3581ECFA7F5F}"/>
    <cellStyle name="20% - Accent5 2 5 7 2" xfId="9312" xr:uid="{4659465F-68D1-4FE9-B083-691259DBB1BC}"/>
    <cellStyle name="20% - Accent5 2 5 7 3" xfId="9315" xr:uid="{BED5D943-0858-4973-82A3-15560FAEDCC8}"/>
    <cellStyle name="20% - Accent5 2 5 8" xfId="9318" xr:uid="{26688653-B3B3-4362-82A5-1297136E510F}"/>
    <cellStyle name="20% - Accent5 2 5 9" xfId="9321" xr:uid="{29F94640-9288-4BE3-B37D-B45BFCC87CDF}"/>
    <cellStyle name="20% - Accent5 2 6" xfId="9322" xr:uid="{539A1D2A-6E38-4891-88CE-DA2FFAE79FA5}"/>
    <cellStyle name="20% - Accent5 2 6 2" xfId="1985" xr:uid="{FBEAF3CF-E673-4D69-8C75-59B08980FB0C}"/>
    <cellStyle name="20% - Accent5 2 6 3" xfId="876" xr:uid="{EA4425E7-6641-46BB-A9A5-2EECE6A1A4DE}"/>
    <cellStyle name="20% - Accent5 2 7" xfId="9323" xr:uid="{B6AAE380-25AB-4786-8E5C-585EF86139D7}"/>
    <cellStyle name="20% - Accent5 2 7 2" xfId="2020" xr:uid="{DEA02D92-6DB2-48E1-8729-AE7627D132F1}"/>
    <cellStyle name="20% - Accent5 2 7 3" xfId="2026" xr:uid="{8C63E8DC-D6F8-4867-8832-6868A25842A9}"/>
    <cellStyle name="20% - Accent5 2 8" xfId="9325" xr:uid="{3C38988E-A777-423D-ADFA-3C33821CC0E9}"/>
    <cellStyle name="20% - Accent5 2 8 2" xfId="2051" xr:uid="{1A9DE88F-9F9A-44D4-A069-B61F3C29CBA7}"/>
    <cellStyle name="20% - Accent5 2 8 3" xfId="2056" xr:uid="{7CDE42B0-765F-44B9-B50C-208BA7ADE081}"/>
    <cellStyle name="20% - Accent5 2 9" xfId="9327" xr:uid="{52EDD071-FD68-4C35-A6A5-711D3EEA13CD}"/>
    <cellStyle name="20% - Accent5 2 9 2" xfId="9329" xr:uid="{7B4757DC-0A57-4346-9BEA-D28236F99388}"/>
    <cellStyle name="20% - Accent5 2 9 3" xfId="9331" xr:uid="{AFE37D41-FF8E-4C71-82FB-748DBA912046}"/>
    <cellStyle name="20% - Accent5 20" xfId="9084" xr:uid="{5F780B6A-BAC4-4325-9D30-10CC37DB89CB}"/>
    <cellStyle name="20% - Accent5 20 2" xfId="9332" xr:uid="{57F6910A-464B-48AD-AD17-178800856681}"/>
    <cellStyle name="20% - Accent5 20 3" xfId="9333" xr:uid="{F92E25A3-6E09-446A-9B60-F3D397A045DC}"/>
    <cellStyle name="20% - Accent5 20 4" xfId="9334" xr:uid="{ECF04CE1-45BE-4BB3-96EA-9DB2BED8D909}"/>
    <cellStyle name="20% - Accent5 20 5" xfId="9335" xr:uid="{3F12E934-88AD-4C96-B03D-793D532CB2CF}"/>
    <cellStyle name="20% - Accent5 20 6" xfId="9338" xr:uid="{0A67F86C-1DE3-4724-BDA1-669EB225CD33}"/>
    <cellStyle name="20% - Accent5 21" xfId="9086" xr:uid="{3F1C1A35-AC37-4B52-9DFE-915061550ACC}"/>
    <cellStyle name="20% - Accent5 21 2" xfId="9088" xr:uid="{E05BC67A-5315-41E2-AD4C-31A13FD2348A}"/>
    <cellStyle name="20% - Accent5 21 3" xfId="9100" xr:uid="{C5298B6A-ED12-4374-BE54-2602E848827A}"/>
    <cellStyle name="20% - Accent5 21 4" xfId="9103" xr:uid="{6270EB89-8E1F-4FDB-8588-8BA640D7DDDB}"/>
    <cellStyle name="20% - Accent5 21 5" xfId="9106" xr:uid="{70EE0678-3682-42F4-BD6A-D654F9CA492E}"/>
    <cellStyle name="20% - Accent5 21 6" xfId="9111" xr:uid="{4E2ED8BF-1A40-4357-9511-93ACFF8970A1}"/>
    <cellStyle name="20% - Accent5 22" xfId="9114" xr:uid="{4183B630-DA13-4CF3-8F74-CC22E0D39A9C}"/>
    <cellStyle name="20% - Accent5 22 2" xfId="4785" xr:uid="{73F20B26-5825-4DBA-8EBB-4EC4F467B8AD}"/>
    <cellStyle name="20% - Accent5 22 3" xfId="4793" xr:uid="{6F1D4851-CBAF-4803-A693-624908A2DBB2}"/>
    <cellStyle name="20% - Accent5 22 4" xfId="9120" xr:uid="{E5379771-AB0B-4618-B3CE-9FCE56ADA2C6}"/>
    <cellStyle name="20% - Accent5 22 5" xfId="9122" xr:uid="{A334BB6E-A17A-4C22-8BD7-1F1B7865A1AE}"/>
    <cellStyle name="20% - Accent5 22 6" xfId="9128" xr:uid="{6FDF63F0-35BB-4D33-964E-CC492113180C}"/>
    <cellStyle name="20% - Accent5 23" xfId="9133" xr:uid="{74811D79-4C53-46E6-A7EF-1C82D24EF284}"/>
    <cellStyle name="20% - Accent5 23 2" xfId="4796" xr:uid="{07D93BBE-4A62-499A-AFC5-EF547B6B6FBB}"/>
    <cellStyle name="20% - Accent5 23 3" xfId="7552" xr:uid="{FDA9C92F-FE3E-4AF4-80EE-4C1C329FB125}"/>
    <cellStyle name="20% - Accent5 23 4" xfId="9339" xr:uid="{D9584C2F-7DF5-4C60-80EC-91437CDE5471}"/>
    <cellStyle name="20% - Accent5 23 5" xfId="9340" xr:uid="{FE7D69A7-0982-4377-BA57-EA029DBA6EA0}"/>
    <cellStyle name="20% - Accent5 23 6" xfId="9343" xr:uid="{708B8A01-D580-49D7-9052-A1DBEC8E5F50}"/>
    <cellStyle name="20% - Accent5 24" xfId="9135" xr:uid="{CFD4A0F1-1DA2-4CB0-8EAE-880F6D4A0EF9}"/>
    <cellStyle name="20% - Accent5 24 2" xfId="7558" xr:uid="{E2CDB193-4CD2-4574-A296-F83A3F3D5FDB}"/>
    <cellStyle name="20% - Accent5 24 3" xfId="7562" xr:uid="{BD14FB60-8195-4E9F-B3D4-1114047A4855}"/>
    <cellStyle name="20% - Accent5 24 4" xfId="9140" xr:uid="{0E5FB0A5-4404-4CD3-8AC2-3A36667D4ADB}"/>
    <cellStyle name="20% - Accent5 24 5" xfId="9142" xr:uid="{CB31F996-C6FD-41EC-8B23-58CADC67C082}"/>
    <cellStyle name="20% - Accent5 24 6" xfId="9146" xr:uid="{FBE4E4DF-D085-4E63-AAD8-6C3DB1711627}"/>
    <cellStyle name="20% - Accent5 25" xfId="9344" xr:uid="{D6D9ED27-7103-48CF-9F04-3BE0B0188C1D}"/>
    <cellStyle name="20% - Accent5 25 2" xfId="6653" xr:uid="{EE50DD0D-E290-47DA-9EE4-51C26A77F786}"/>
    <cellStyle name="20% - Accent5 26" xfId="9347" xr:uid="{0F7DDB84-8EAE-4FCB-B385-265516F8EBFD}"/>
    <cellStyle name="20% - Accent5 27" xfId="9350" xr:uid="{8D2BC923-2D9F-4D6D-84D9-4AF3E785161C}"/>
    <cellStyle name="20% - Accent5 28" xfId="9352" xr:uid="{371DB3CA-895B-4CCA-9CAC-322A297FE477}"/>
    <cellStyle name="20% - Accent5 29" xfId="9354" xr:uid="{70933514-3E7A-4351-AAD1-C7256087BDC5}"/>
    <cellStyle name="20% - Accent5 3" xfId="9355" xr:uid="{33E33B41-AE24-4E33-98EB-2BF8BD5FF517}"/>
    <cellStyle name="20% - Accent5 3 10" xfId="9357" xr:uid="{E847989A-7FD3-4817-B062-5090CC6C4DB4}"/>
    <cellStyle name="20% - Accent5 3 10 2" xfId="9358" xr:uid="{D5D18409-9087-40B9-B90D-D721C2C5C57A}"/>
    <cellStyle name="20% - Accent5 3 10 3" xfId="9359" xr:uid="{DD74CBD2-553D-495D-BBE0-79838EF9FCD6}"/>
    <cellStyle name="20% - Accent5 3 11" xfId="9363" xr:uid="{E4489D2C-7459-4D93-A3A4-0DA096752ED9}"/>
    <cellStyle name="20% - Accent5 3 11 2" xfId="9367" xr:uid="{0E8C9A8F-E24A-478A-A30C-2A5D7E008BEF}"/>
    <cellStyle name="20% - Accent5 3 11 3" xfId="9372" xr:uid="{058F9329-F920-4CDE-9D41-79075BFC6A0E}"/>
    <cellStyle name="20% - Accent5 3 12" xfId="9376" xr:uid="{B9451E99-9A5E-4149-8DE3-CAAB97C835AF}"/>
    <cellStyle name="20% - Accent5 3 2" xfId="6207" xr:uid="{B134F46C-5EE4-4705-8C0E-BCB0AFCFC0C5}"/>
    <cellStyle name="20% - Accent5 3 2 2" xfId="9378" xr:uid="{0E4AED72-3D3E-4ABA-990C-C2D653A66CC3}"/>
    <cellStyle name="20% - Accent5 3 2 2 2" xfId="9379" xr:uid="{D66204DF-BAA8-431D-A061-752BD4CB578E}"/>
    <cellStyle name="20% - Accent5 3 2 2 2 2" xfId="9381" xr:uid="{D03C637B-BDC8-478D-9AE0-6495A29DD13D}"/>
    <cellStyle name="20% - Accent5 3 2 2 3" xfId="9382" xr:uid="{D0C9AA95-EDC1-46CF-BBD1-24AAA07CDAC5}"/>
    <cellStyle name="20% - Accent5 3 2 3" xfId="9384" xr:uid="{60F590E9-0362-4FBD-B4FB-30A8028239D8}"/>
    <cellStyle name="20% - Accent5 3 2 3 2" xfId="9385" xr:uid="{2274A764-1BAA-4303-9CEA-4DA32AB6BAC3}"/>
    <cellStyle name="20% - Accent5 3 2 3 3" xfId="9386" xr:uid="{2F8F43A4-AE20-4289-839A-2AB0E87FDB24}"/>
    <cellStyle name="20% - Accent5 3 2 4" xfId="9388" xr:uid="{11E24847-A6EB-4D7F-81D2-F4ADB2CD851F}"/>
    <cellStyle name="20% - Accent5 3 2 4 2" xfId="9389" xr:uid="{AFA9A955-D9C2-40ED-9382-26D43440D584}"/>
    <cellStyle name="20% - Accent5 3 2 4 3" xfId="9390" xr:uid="{DC12FF50-35C4-4D0B-A5E9-E631A3C06443}"/>
    <cellStyle name="20% - Accent5 3 2 5" xfId="9391" xr:uid="{A417570A-122C-4F92-9322-7FD04CF05737}"/>
    <cellStyle name="20% - Accent5 3 2 5 2" xfId="9392" xr:uid="{5EE747AA-5B8B-4596-B286-AB8092DCC55C}"/>
    <cellStyle name="20% - Accent5 3 2 5 3" xfId="9393" xr:uid="{9E76CBAF-B767-4F4C-B19A-2952850DF4CF}"/>
    <cellStyle name="20% - Accent5 3 2 6" xfId="9394" xr:uid="{4024F80F-563C-4180-99EF-7D4C74DEC100}"/>
    <cellStyle name="20% - Accent5 3 2 6 2" xfId="9396" xr:uid="{F0AD2E3A-074C-41B6-A607-EF94B1FA1917}"/>
    <cellStyle name="20% - Accent5 3 2 6 3" xfId="9398" xr:uid="{9FF05BD1-CCBF-442D-91AA-CA947B9798FF}"/>
    <cellStyle name="20% - Accent5 3 2 7" xfId="9399" xr:uid="{B41FFB0B-B309-4DFF-91F3-3B31D3289BBC}"/>
    <cellStyle name="20% - Accent5 3 2 7 2" xfId="9400" xr:uid="{B827EBA4-4EFB-4A78-B2DF-32F3DB8F67C0}"/>
    <cellStyle name="20% - Accent5 3 2 7 3" xfId="9401" xr:uid="{CB2E44DD-6FF7-4C40-9691-1BE6428BFCEE}"/>
    <cellStyle name="20% - Accent5 3 2 8" xfId="9402" xr:uid="{A23E3C20-BFE2-49B1-81F9-866E416A8F87}"/>
    <cellStyle name="20% - Accent5 3 2 9" xfId="9403" xr:uid="{610BDA67-D303-4A8E-B6FD-4FF03975352D}"/>
    <cellStyle name="20% - Accent5 3 3" xfId="9404" xr:uid="{3FC4091A-04DA-40F4-8120-9AF7082BD5CA}"/>
    <cellStyle name="20% - Accent5 3 3 2" xfId="9406" xr:uid="{B89D1DBE-71EE-4D7E-B55F-B8FA5DF19FA8}"/>
    <cellStyle name="20% - Accent5 3 3 2 2" xfId="9407" xr:uid="{08BA025D-8755-4B0F-B406-FC11B17645F6}"/>
    <cellStyle name="20% - Accent5 3 3 2 3" xfId="9408" xr:uid="{DD3E4C41-A87E-448A-ACC5-6568843B1DFB}"/>
    <cellStyle name="20% - Accent5 3 3 3" xfId="9410" xr:uid="{E965A5B9-71B5-44F4-B2B7-4A121799AC1C}"/>
    <cellStyle name="20% - Accent5 3 3 3 2" xfId="9411" xr:uid="{38EF0985-0ACC-4BDD-906A-5E9ED9FA2A86}"/>
    <cellStyle name="20% - Accent5 3 3 3 3" xfId="9412" xr:uid="{EB0AD676-57FC-451B-BA10-0D8515AC4E51}"/>
    <cellStyle name="20% - Accent5 3 3 4" xfId="9414" xr:uid="{B5110136-9988-4526-8DB3-6C870105531F}"/>
    <cellStyle name="20% - Accent5 3 3 4 2" xfId="9417" xr:uid="{FF293419-7C57-4685-88E2-6162DA958AF4}"/>
    <cellStyle name="20% - Accent5 3 3 4 3" xfId="9420" xr:uid="{77769187-0350-4D99-9627-DAF21F6306E2}"/>
    <cellStyle name="20% - Accent5 3 3 5" xfId="9421" xr:uid="{DA5B4D54-9ECE-4AE5-92D3-0747A61DF5A0}"/>
    <cellStyle name="20% - Accent5 3 3 5 2" xfId="9422" xr:uid="{87D3D1F2-35E0-493A-852B-AED88467CBE1}"/>
    <cellStyle name="20% - Accent5 3 3 5 3" xfId="9423" xr:uid="{358B99BB-D52F-4A87-AE93-A9E2EE6C6996}"/>
    <cellStyle name="20% - Accent5 3 3 6" xfId="9425" xr:uid="{04764C67-D757-4488-836A-56D0388094E2}"/>
    <cellStyle name="20% - Accent5 3 3 6 2" xfId="9428" xr:uid="{CCDDCB95-5EEA-4F19-8471-A1D3CD694F75}"/>
    <cellStyle name="20% - Accent5 3 3 6 3" xfId="9431" xr:uid="{D50534AD-1D5F-403B-BAEE-79BE22A9FF23}"/>
    <cellStyle name="20% - Accent5 3 3 7" xfId="9433" xr:uid="{52D82727-AE3F-45EC-9E34-5170E5349B91}"/>
    <cellStyle name="20% - Accent5 3 3 7 2" xfId="9434" xr:uid="{4F240F63-B3FE-405B-98D4-E71B66644DBC}"/>
    <cellStyle name="20% - Accent5 3 3 7 3" xfId="9435" xr:uid="{5B1D29FA-3325-4E55-AE08-147219DE7B41}"/>
    <cellStyle name="20% - Accent5 3 3 8" xfId="9438" xr:uid="{62EBAE11-79B7-4934-9825-5CA5F690679C}"/>
    <cellStyle name="20% - Accent5 3 3 9" xfId="9441" xr:uid="{B6F68898-85D5-430A-A0EB-17B063EE4305}"/>
    <cellStyle name="20% - Accent5 3 4" xfId="9442" xr:uid="{5ACD6D8B-2AD8-4EEA-A080-F56FBF37B260}"/>
    <cellStyle name="20% - Accent5 3 4 2" xfId="9444" xr:uid="{DA34C5BC-C088-4175-9164-C93196D95BEC}"/>
    <cellStyle name="20% - Accent5 3 4 2 2" xfId="9445" xr:uid="{26CA93B0-DC96-445E-8B4A-020FFCB9CA8F}"/>
    <cellStyle name="20% - Accent5 3 4 2 3" xfId="9446" xr:uid="{E6F14CAA-6740-4F9B-B803-66C323287593}"/>
    <cellStyle name="20% - Accent5 3 4 3" xfId="9448" xr:uid="{0E9D54A5-4848-40E6-99F8-3C631B8F58D4}"/>
    <cellStyle name="20% - Accent5 3 4 3 2" xfId="9449" xr:uid="{03561D64-7408-448D-B119-F6431BE3F082}"/>
    <cellStyle name="20% - Accent5 3 4 3 3" xfId="9450" xr:uid="{7E090CAD-B909-4927-9125-9FD2A8D51008}"/>
    <cellStyle name="20% - Accent5 3 4 4" xfId="9452" xr:uid="{FC359491-ABFB-47A8-900C-CC57699FB26D}"/>
    <cellStyle name="20% - Accent5 3 4 4 2" xfId="9453" xr:uid="{335A3E8F-65EE-42A0-9F42-F1C6DA1B4D76}"/>
    <cellStyle name="20% - Accent5 3 4 4 3" xfId="9454" xr:uid="{EA9E253D-4312-4BC0-8362-1BCB0DA2A8BA}"/>
    <cellStyle name="20% - Accent5 3 4 5" xfId="9457" xr:uid="{F7F2BC4A-8470-4E3D-97CC-75E7BEF2E95F}"/>
    <cellStyle name="20% - Accent5 3 4 5 2" xfId="9458" xr:uid="{2B444F1C-B371-421A-8734-A47AB167A54E}"/>
    <cellStyle name="20% - Accent5 3 4 5 3" xfId="9459" xr:uid="{8C8E351B-0968-47C0-8E8E-EC7D62C7636B}"/>
    <cellStyle name="20% - Accent5 3 4 6" xfId="9463" xr:uid="{53194D45-E95B-46AF-8851-BEF2EFEE4055}"/>
    <cellStyle name="20% - Accent5 3 4 6 2" xfId="9467" xr:uid="{EDF81B4D-C7DB-4DC1-AB62-96B466CBAA7F}"/>
    <cellStyle name="20% - Accent5 3 4 6 3" xfId="9471" xr:uid="{807FD878-231E-48B8-976A-89CBBDEB4BD1}"/>
    <cellStyle name="20% - Accent5 3 4 7" xfId="9475" xr:uid="{5DB3B9B0-8A4D-426F-A4F0-79DA324F5BD7}"/>
    <cellStyle name="20% - Accent5 3 4 7 2" xfId="9477" xr:uid="{76567059-C798-4E71-988A-5FA6EED6FD46}"/>
    <cellStyle name="20% - Accent5 3 4 7 3" xfId="9479" xr:uid="{25B1AE43-0B59-4B6E-B592-C82392D8F9B8}"/>
    <cellStyle name="20% - Accent5 3 4 8" xfId="9482" xr:uid="{40C48B32-E440-4104-91DE-F4158C7514F1}"/>
    <cellStyle name="20% - Accent5 3 4 9" xfId="9485" xr:uid="{3EDEE7E8-E6BD-400E-B559-1CAD2FCF2CF6}"/>
    <cellStyle name="20% - Accent5 3 5" xfId="9486" xr:uid="{0D229A50-8040-4770-A44C-0B8986DB6D08}"/>
    <cellStyle name="20% - Accent5 3 5 2" xfId="2121" xr:uid="{6965C52F-EB83-4CBD-B81D-22A30D27B22B}"/>
    <cellStyle name="20% - Accent5 3 5 2 2" xfId="9488" xr:uid="{19D01E14-2CE7-4252-8FEC-A1D2749679F6}"/>
    <cellStyle name="20% - Accent5 3 5 2 3" xfId="9490" xr:uid="{CB2FEC81-8126-48F0-9643-9768CCC5B081}"/>
    <cellStyle name="20% - Accent5 3 5 3" xfId="2125" xr:uid="{85FD2960-A503-4AB1-A84D-3BA80FF7519C}"/>
    <cellStyle name="20% - Accent5 3 5 3 2" xfId="9494" xr:uid="{18952F8E-FF62-4FAB-BA38-E8B6B023821A}"/>
    <cellStyle name="20% - Accent5 3 5 3 3" xfId="9497" xr:uid="{9D13FCD0-539B-4612-ACC8-C948B2EDDF11}"/>
    <cellStyle name="20% - Accent5 3 5 4" xfId="2129" xr:uid="{4B2ACF5A-2483-4D13-A1EA-5BEDF4C2AF78}"/>
    <cellStyle name="20% - Accent5 3 5 4 2" xfId="9498" xr:uid="{671DF017-3061-4FF6-BA54-3EE55FF91FB2}"/>
    <cellStyle name="20% - Accent5 3 5 4 3" xfId="9499" xr:uid="{DC6D98D4-01F7-424F-93C5-AA323D89F48D}"/>
    <cellStyle name="20% - Accent5 3 5 5" xfId="2133" xr:uid="{9F6DF2CA-3061-4ECA-8CD0-5F0EC2F8BEC7}"/>
    <cellStyle name="20% - Accent5 3 5 5 2" xfId="9500" xr:uid="{F532A59A-53D7-4EE5-B2B9-B892548B8827}"/>
    <cellStyle name="20% - Accent5 3 5 5 3" xfId="9501" xr:uid="{21FD2B28-59DB-48D2-ACF8-65DA45011A2D}"/>
    <cellStyle name="20% - Accent5 3 5 6" xfId="9503" xr:uid="{B215FFCE-8B3D-4205-B853-20C4D35F71E3}"/>
    <cellStyle name="20% - Accent5 3 5 6 2" xfId="9507" xr:uid="{19A6938E-EB0B-4F8F-9FFF-A5954430D8F6}"/>
    <cellStyle name="20% - Accent5 3 5 6 3" xfId="9510" xr:uid="{414EBE15-F9D0-4BA6-B509-4A5FE6436FF9}"/>
    <cellStyle name="20% - Accent5 3 5 7" xfId="9513" xr:uid="{71202AAF-0715-469A-9415-0B25CA2B0A34}"/>
    <cellStyle name="20% - Accent5 3 5 7 2" xfId="9515" xr:uid="{806A9A61-8854-4DCB-BB9B-DD8B89C9F76A}"/>
    <cellStyle name="20% - Accent5 3 5 7 3" xfId="9516" xr:uid="{B557F792-FFE8-4ABA-843A-299443B55E0C}"/>
    <cellStyle name="20% - Accent5 3 5 8" xfId="9519" xr:uid="{F338428E-2FFB-4B8B-93F9-0CA6EE6EA307}"/>
    <cellStyle name="20% - Accent5 3 5 9" xfId="9522" xr:uid="{AE20242B-27D1-4D78-957E-C4EB0E0B02EB}"/>
    <cellStyle name="20% - Accent5 3 6" xfId="9523" xr:uid="{6B9C0558-699D-497E-908D-C2911633823A}"/>
    <cellStyle name="20% - Accent5 3 6 2" xfId="2166" xr:uid="{E498410A-1761-4353-A14B-7639236C7C8C}"/>
    <cellStyle name="20% - Accent5 3 6 3" xfId="2169" xr:uid="{1C4C6227-5D3E-438C-A54A-B25B9C39DB84}"/>
    <cellStyle name="20% - Accent5 3 7" xfId="9525" xr:uid="{CA7807AB-40FD-43E3-A426-20AAAA316E65}"/>
    <cellStyle name="20% - Accent5 3 7 2" xfId="2217" xr:uid="{B49E3278-9A79-4A5A-9448-D107640FB888}"/>
    <cellStyle name="20% - Accent5 3 7 3" xfId="2221" xr:uid="{9C25BA40-92A5-4604-92E2-87C97634DC63}"/>
    <cellStyle name="20% - Accent5 3 8" xfId="9527" xr:uid="{ADAC5328-C9B3-4199-ABFB-CD31887F7E91}"/>
    <cellStyle name="20% - Accent5 3 8 2" xfId="2240" xr:uid="{2B0BD59A-8D6A-4C96-8EF3-EA35431AADE0}"/>
    <cellStyle name="20% - Accent5 3 8 3" xfId="2243" xr:uid="{AC338E99-1019-45A7-B3A0-FFA2E521BCEE}"/>
    <cellStyle name="20% - Accent5 3 9" xfId="9530" xr:uid="{DFE90515-AE0B-41DD-91B1-EC5E8EA96C2D}"/>
    <cellStyle name="20% - Accent5 3 9 2" xfId="9538" xr:uid="{7589CDE6-E369-4233-AEBE-703A58444AA2}"/>
    <cellStyle name="20% - Accent5 3 9 3" xfId="9544" xr:uid="{636CE14C-681D-4F23-8BB8-F1972729A4F3}"/>
    <cellStyle name="20% - Accent5 30" xfId="9345" xr:uid="{17002E95-9455-4D8D-91F8-16C4A5CC1477}"/>
    <cellStyle name="20% - Accent5 31" xfId="9348" xr:uid="{FD804983-8F72-45E9-A94A-E706F5C7EEFB}"/>
    <cellStyle name="20% - Accent5 4" xfId="9546" xr:uid="{59F7AD5A-963E-4385-8D11-6F7D67AD1A25}"/>
    <cellStyle name="20% - Accent5 4 2" xfId="6210" xr:uid="{96C4B971-42B0-4197-AD42-FBBD3338AF13}"/>
    <cellStyle name="20% - Accent5 4 2 2" xfId="9548" xr:uid="{41E34B96-45C8-48BF-BD0F-2EB7F9293690}"/>
    <cellStyle name="20% - Accent5 4 2 2 2" xfId="9549" xr:uid="{2331B781-B79B-43BE-8718-8D3724A31A8B}"/>
    <cellStyle name="20% - Accent5 4 2 3" xfId="9551" xr:uid="{862E69A2-B364-4310-898B-37E743492147}"/>
    <cellStyle name="20% - Accent5 4 3" xfId="9553" xr:uid="{1A83F894-78C4-4312-94E6-BD552C70A097}"/>
    <cellStyle name="20% - Accent5 4 3 2" xfId="9554" xr:uid="{CC59ACD4-ECDB-4D8E-887B-4F57CE59FA5F}"/>
    <cellStyle name="20% - Accent5 4 3 3" xfId="9555" xr:uid="{405B706B-CCE8-4584-A247-78B4338F241A}"/>
    <cellStyle name="20% - Accent5 4 4" xfId="9557" xr:uid="{2DD8CAD6-F582-4BD4-97AC-1A590614AF9D}"/>
    <cellStyle name="20% - Accent5 4 4 2" xfId="9559" xr:uid="{7E8F6D55-75D3-4E7D-824D-F4DB841B4F47}"/>
    <cellStyle name="20% - Accent5 4 4 3" xfId="9561" xr:uid="{187F2CDD-D1E6-4260-9FAE-A7FD25D91EAF}"/>
    <cellStyle name="20% - Accent5 4 5" xfId="9563" xr:uid="{F28BD463-E97C-41B7-AAF2-4735863036AD}"/>
    <cellStyle name="20% - Accent5 4 5 2" xfId="2254" xr:uid="{1AAE26CD-0538-4C1B-AE38-C386BDB32957}"/>
    <cellStyle name="20% - Accent5 4 5 3" xfId="2259" xr:uid="{C9ACABE5-D56B-4918-9DB0-0534C350410B}"/>
    <cellStyle name="20% - Accent5 4 6" xfId="9566" xr:uid="{91280ED8-F1DC-4A4C-85E8-499552A98C73}"/>
    <cellStyle name="20% - Accent5 4 6 2" xfId="9568" xr:uid="{FE02EA80-ECF6-4E18-B206-FF63BC93E3B6}"/>
    <cellStyle name="20% - Accent5 4 6 3" xfId="9572" xr:uid="{6F44B7FF-C06D-4700-945D-AB20C1B299CD}"/>
    <cellStyle name="20% - Accent5 4 7" xfId="9575" xr:uid="{5DE033CE-51B0-401C-B98E-C52D9BA46848}"/>
    <cellStyle name="20% - Accent5 4 7 2" xfId="9577" xr:uid="{C0D198D5-1E23-46E0-9406-DEF8FB725DE4}"/>
    <cellStyle name="20% - Accent5 4 7 3" xfId="9578" xr:uid="{F2CB964B-16F6-4F66-9210-E9081FE82E36}"/>
    <cellStyle name="20% - Accent5 4 8" xfId="9579" xr:uid="{581C40A0-6C7F-4F0C-956A-E36A41495619}"/>
    <cellStyle name="20% - Accent5 4 8 2" xfId="9583" xr:uid="{FD6E14DE-01D9-4411-B22F-1E8195471F55}"/>
    <cellStyle name="20% - Accent5 4 8 3" xfId="9586" xr:uid="{5560E4E6-4473-44A8-99D8-1C41B34FE43D}"/>
    <cellStyle name="20% - Accent5 5" xfId="9589" xr:uid="{DC45E512-C60F-4431-B4C2-F805CE29FC8D}"/>
    <cellStyle name="20% - Accent5 5 2" xfId="1652" xr:uid="{AC420E7D-C47A-4390-8451-9D3E12958293}"/>
    <cellStyle name="20% - Accent5 5 2 2" xfId="9591" xr:uid="{E86C9F2C-4EB4-4C14-98C7-D31BAFA38443}"/>
    <cellStyle name="20% - Accent5 5 2 3" xfId="9593" xr:uid="{9F12F527-BBF6-4E06-9205-AFA23BE8085C}"/>
    <cellStyle name="20% - Accent5 5 3" xfId="9596" xr:uid="{E2E23338-6678-4AA0-99C1-74D31506AE87}"/>
    <cellStyle name="20% - Accent5 5 3 2" xfId="9598" xr:uid="{2BA26F8A-7EE5-4482-AD20-037FCEB2210D}"/>
    <cellStyle name="20% - Accent5 5 3 3" xfId="9600" xr:uid="{73BD09FB-92AD-4E6F-99F7-DDF51B6BEEE7}"/>
    <cellStyle name="20% - Accent5 5 4" xfId="9603" xr:uid="{4FF40176-139A-4CA3-A8B3-B322EAC415B5}"/>
    <cellStyle name="20% - Accent5 5 4 2" xfId="9606" xr:uid="{43C0D8AB-6B21-4DDC-9565-B3A7B186FCA9}"/>
    <cellStyle name="20% - Accent5 5 4 3" xfId="9609" xr:uid="{C2252161-4CC7-4889-A8F5-A11BE5E7517B}"/>
    <cellStyle name="20% - Accent5 5 5" xfId="9613" xr:uid="{6C16BCF5-8ACB-4832-8CD2-45DE6E5C8350}"/>
    <cellStyle name="20% - Accent5 5 5 2" xfId="2303" xr:uid="{C3EFAF00-A8F8-4004-A6FC-D5D81E202FA0}"/>
    <cellStyle name="20% - Accent5 5 5 3" xfId="2306" xr:uid="{6ECE98B3-DC28-4CF6-AC86-2F8E458C5D17}"/>
    <cellStyle name="20% - Accent5 5 6" xfId="9617" xr:uid="{7A64FC14-B89D-408E-92B2-DF8A1CAD60BC}"/>
    <cellStyle name="20% - Accent5 5 6 2" xfId="9619" xr:uid="{ADBEF02D-5A89-4D45-A58D-E525010DAB73}"/>
    <cellStyle name="20% - Accent5 5 6 3" xfId="9620" xr:uid="{B1ED9BF3-F539-41E5-A752-6870E5342C56}"/>
    <cellStyle name="20% - Accent5 5 7" xfId="9622" xr:uid="{8FD81CF3-715E-4D74-9C5D-73770F4D14D8}"/>
    <cellStyle name="20% - Accent5 5 7 2" xfId="9623" xr:uid="{779CD1B3-C26C-47CB-84BC-1C24A70154EA}"/>
    <cellStyle name="20% - Accent5 5 7 3" xfId="9624" xr:uid="{D29779C4-AB09-425E-84CF-0A67DF0C5C5D}"/>
    <cellStyle name="20% - Accent5 5 8" xfId="4119" xr:uid="{00B61D61-D32A-47DC-9B08-641114AD3C20}"/>
    <cellStyle name="20% - Accent5 5 8 2" xfId="9626" xr:uid="{BD4229A8-21F4-465E-8F70-1363BFDE1B95}"/>
    <cellStyle name="20% - Accent5 5 8 3" xfId="9629" xr:uid="{0A8E6945-A0CD-4F9E-8073-225E8BD6242F}"/>
    <cellStyle name="20% - Accent5 6" xfId="9632" xr:uid="{729920D1-8A11-4EF9-96B4-4D572FD93DBF}"/>
    <cellStyle name="20% - Accent5 6 2" xfId="9633" xr:uid="{43C204EF-5100-4099-9D1E-A50CB1CFCF76}"/>
    <cellStyle name="20% - Accent5 6 2 2" xfId="9635" xr:uid="{1D844CCB-3779-4C11-BF94-7CBBD89182D4}"/>
    <cellStyle name="20% - Accent5 6 2 3" xfId="9637" xr:uid="{AFCD7576-1F79-452D-B85E-10F545BA24AE}"/>
    <cellStyle name="20% - Accent5 6 3" xfId="9639" xr:uid="{2FCC2EA3-2D77-4831-B873-02F8D677D8A9}"/>
    <cellStyle name="20% - Accent5 6 3 2" xfId="9642" xr:uid="{A5CCFA3F-248E-43AC-9E00-74753360110B}"/>
    <cellStyle name="20% - Accent5 6 3 3" xfId="9645" xr:uid="{63FFD49D-87CE-4541-A157-E4B217F23C54}"/>
    <cellStyle name="20% - Accent5 6 4" xfId="9647" xr:uid="{E89BD345-E57B-4823-90A4-FEF9B340D0CF}"/>
    <cellStyle name="20% - Accent5 6 4 2" xfId="9650" xr:uid="{968D7BD4-5BDA-4CCF-9363-2B2D389E8E92}"/>
    <cellStyle name="20% - Accent5 6 4 3" xfId="9654" xr:uid="{AD82690A-B749-4F7F-BD60-03180A3BE4C1}"/>
    <cellStyle name="20% - Accent5 6 5" xfId="9655" xr:uid="{A821975F-F907-431B-821D-FEA4CF434910}"/>
    <cellStyle name="20% - Accent5 6 5 2" xfId="2339" xr:uid="{A10A4E64-1EB3-4C90-A27A-59E0E2690B5C}"/>
    <cellStyle name="20% - Accent5 6 5 3" xfId="2343" xr:uid="{6237D8AE-9BCE-40BC-BF56-2B2D702FB5D6}"/>
    <cellStyle name="20% - Accent5 6 6" xfId="9658" xr:uid="{09BA35DB-86EE-4848-98ED-CBAEB0AFD3B7}"/>
    <cellStyle name="20% - Accent5 6 6 2" xfId="9664" xr:uid="{998F6BDD-E886-4A84-BBF8-9CF2FD7AA6B8}"/>
    <cellStyle name="20% - Accent5 6 6 3" xfId="9669" xr:uid="{BB5BD0AC-E20F-4622-9D65-31A1C71ADD6D}"/>
    <cellStyle name="20% - Accent5 6 7" xfId="9671" xr:uid="{42A23CD7-3BD1-4197-A7C6-33B059C028ED}"/>
    <cellStyle name="20% - Accent5 6 7 2" xfId="9674" xr:uid="{274C04A7-36EA-44B2-89EC-B7D69D63865A}"/>
    <cellStyle name="20% - Accent5 6 7 3" xfId="9675" xr:uid="{4C84E031-A095-4FEC-BE9A-CE4D55D49F96}"/>
    <cellStyle name="20% - Accent5 6 8" xfId="9676" xr:uid="{CF077E10-EC6B-4E20-B49E-CDE0E41A37F7}"/>
    <cellStyle name="20% - Accent5 6 8 2" xfId="9680" xr:uid="{2F641B8F-62DF-4A99-AF03-FBF4B2471994}"/>
    <cellStyle name="20% - Accent5 6 8 3" xfId="3629" xr:uid="{9694D149-B724-4946-9078-FFA677D562EA}"/>
    <cellStyle name="20% - Accent5 7" xfId="9684" xr:uid="{859705DE-B45C-4259-8D49-9AAB268B8C3D}"/>
    <cellStyle name="20% - Accent5 7 2" xfId="9686" xr:uid="{8AD16053-1475-4146-A2C9-824DA8CE260C}"/>
    <cellStyle name="20% - Accent5 7 2 2" xfId="9688" xr:uid="{1725E008-BF56-4545-9837-CE47BFE9C325}"/>
    <cellStyle name="20% - Accent5 7 2 3" xfId="9691" xr:uid="{1FC69372-F4A7-4228-9713-8E17EC11886A}"/>
    <cellStyle name="20% - Accent5 7 3" xfId="9693" xr:uid="{07AA296C-17B6-46A3-BAA6-DD377FBF4120}"/>
    <cellStyle name="20% - Accent5 7 3 2" xfId="9694" xr:uid="{C039C0F5-2BB1-495E-A1AA-E398ED402F79}"/>
    <cellStyle name="20% - Accent5 7 3 3" xfId="9697" xr:uid="{76536092-C49B-4F75-8A42-B7ABB2E7942F}"/>
    <cellStyle name="20% - Accent5 7 4" xfId="9699" xr:uid="{427251C2-AA77-46B6-8750-70E4C6DCA16B}"/>
    <cellStyle name="20% - Accent5 7 4 2" xfId="9700" xr:uid="{F500635E-370C-4475-914C-F82E3CC97EE2}"/>
    <cellStyle name="20% - Accent5 7 4 3" xfId="9704" xr:uid="{9B7A123C-4C25-4847-97C6-7F21898B54DF}"/>
    <cellStyle name="20% - Accent5 7 5" xfId="9705" xr:uid="{DD076B40-BFCC-4136-B189-7BFE5D4367E5}"/>
    <cellStyle name="20% - Accent5 7 5 2" xfId="9708" xr:uid="{F31C881E-F97A-4E0F-8C54-8C610DDF7937}"/>
    <cellStyle name="20% - Accent5 7 5 3" xfId="9713" xr:uid="{EC947113-F8FF-4020-B6D0-F3AFC798DDF3}"/>
    <cellStyle name="20% - Accent5 7 6" xfId="9715" xr:uid="{134E61CE-95F2-4840-BCCD-80CCD60A523C}"/>
    <cellStyle name="20% - Accent5 7 6 2" xfId="9719" xr:uid="{0993FB74-4099-405C-9473-F4BD2F67D59C}"/>
    <cellStyle name="20% - Accent5 7 6 3" xfId="9721" xr:uid="{928AF71B-702E-46FE-8F23-BF6C4A3D3D76}"/>
    <cellStyle name="20% - Accent5 7 7" xfId="9722" xr:uid="{94B6C803-892F-4C33-92C9-CA46714B5D4C}"/>
    <cellStyle name="20% - Accent5 7 7 2" xfId="9727" xr:uid="{729EEC33-CD7B-4BEE-9CF3-9F0E531C0A3C}"/>
    <cellStyle name="20% - Accent5 7 7 3" xfId="9730" xr:uid="{383C2589-4BA1-41EC-A230-6E746C22AE73}"/>
    <cellStyle name="20% - Accent5 7 8" xfId="9731" xr:uid="{1C435875-8D3A-41CB-9B52-E1555C853356}"/>
    <cellStyle name="20% - Accent5 7 8 2" xfId="9735" xr:uid="{B7D8DE6A-0A54-4DB7-A927-09A131F0D210}"/>
    <cellStyle name="20% - Accent5 7 8 3" xfId="9737" xr:uid="{9C38F649-7E05-418A-BE13-8815ED9CF33E}"/>
    <cellStyle name="20% - Accent5 8" xfId="9741" xr:uid="{FC32BB7F-3078-4AAB-B981-111BEC975F76}"/>
    <cellStyle name="20% - Accent5 8 2" xfId="9742" xr:uid="{576AE00E-EF09-47BD-9A46-88A9D77624E8}"/>
    <cellStyle name="20% - Accent5 8 2 2" xfId="9743" xr:uid="{830A5D7E-91A5-4AAE-94D3-D95946348EA6}"/>
    <cellStyle name="20% - Accent5 8 2 3" xfId="9744" xr:uid="{B7732998-BAD9-4C40-BF3E-6CFB788A1118}"/>
    <cellStyle name="20% - Accent5 8 3" xfId="9745" xr:uid="{FF9CB571-A6F9-41EA-B0D2-E9C6A7B0A220}"/>
    <cellStyle name="20% - Accent5 9" xfId="9749" xr:uid="{F54FCC04-8F61-40CF-AD03-95BFE08B27D5}"/>
    <cellStyle name="20% - Accent5 9 10" xfId="9750" xr:uid="{80E21DED-E06B-446E-9452-0792A5D05199}"/>
    <cellStyle name="20% - Accent5 9 11" xfId="9753" xr:uid="{1D4399B2-FF2B-4B94-BBA0-17237D6CA911}"/>
    <cellStyle name="20% - Accent5 9 12" xfId="9755" xr:uid="{CA64176C-E0E1-4FF5-9E6F-9446604247A9}"/>
    <cellStyle name="20% - Accent5 9 2" xfId="9756" xr:uid="{C5697BC7-B26C-4D22-99EA-53438EA7294D}"/>
    <cellStyle name="20% - Accent5 9 2 2" xfId="9757" xr:uid="{474EAE65-1D3B-4861-BE5C-1D8E7C65EE52}"/>
    <cellStyle name="20% - Accent5 9 3" xfId="9758" xr:uid="{ACA92A73-8878-4BA2-9078-FE7354AF84F6}"/>
    <cellStyle name="20% - Accent5 9 3 10" xfId="9760" xr:uid="{00D0E8BD-7137-4601-899C-7122E3F136AB}"/>
    <cellStyle name="20% - Accent5 9 3 11" xfId="9765" xr:uid="{C78AA0B7-4C0D-4D76-96D8-874538D3D87D}"/>
    <cellStyle name="20% - Accent5 9 3 12" xfId="9770" xr:uid="{BE895EEC-B68C-41B0-A787-2DB4B482E2BF}"/>
    <cellStyle name="20% - Accent5 9 3 2" xfId="9771" xr:uid="{86AB6CB4-7B32-4ED6-9FDB-A72F97B669B5}"/>
    <cellStyle name="20% - Accent5 9 3 2 10" xfId="9772" xr:uid="{ED74E6E3-3637-4820-A810-887FA75F9AB8}"/>
    <cellStyle name="20% - Accent5 9 3 2 2" xfId="9774" xr:uid="{B09BC713-1D60-4674-85AA-7B93F660D28D}"/>
    <cellStyle name="20% - Accent5 9 3 2 2 2" xfId="1210" xr:uid="{5015CF30-2041-42EE-887F-5E50FFAD5D45}"/>
    <cellStyle name="20% - Accent5 9 3 2 2 2 2" xfId="9776" xr:uid="{8D03EAF9-0F57-46AB-BB48-AA1610CECA37}"/>
    <cellStyle name="20% - Accent5 9 3 2 2 2 3" xfId="9778" xr:uid="{B5209335-26DF-4352-A64E-AFF818453686}"/>
    <cellStyle name="20% - Accent5 9 3 2 2 2 4" xfId="9780" xr:uid="{F896736D-1762-47A9-883D-272F362ECC5B}"/>
    <cellStyle name="20% - Accent5 9 3 2 2 2 5" xfId="9782" xr:uid="{BC2E6E77-BF9F-458A-8D63-F9027236B9AD}"/>
    <cellStyle name="20% - Accent5 9 3 2 2 2 6" xfId="9783" xr:uid="{01341A2C-02A3-48A6-913D-CD0DF1F3E950}"/>
    <cellStyle name="20% - Accent5 9 3 2 2 3" xfId="1222" xr:uid="{0592C4C8-D7E8-4B93-A917-A371CE037BF9}"/>
    <cellStyle name="20% - Accent5 9 3 2 2 4" xfId="1232" xr:uid="{366EA4FF-202B-4D6D-BF87-87CEE841D9B8}"/>
    <cellStyle name="20% - Accent5 9 3 2 2 5" xfId="1239" xr:uid="{4CE9064B-B965-46D9-B28C-77B662FE2315}"/>
    <cellStyle name="20% - Accent5 9 3 2 2 6" xfId="6330" xr:uid="{34A1F900-06EB-4092-BD5C-63641DD37D67}"/>
    <cellStyle name="20% - Accent5 9 3 2 2 7" xfId="9785" xr:uid="{1A9B712F-8E00-4638-B378-266DA387E4FD}"/>
    <cellStyle name="20% - Accent5 9 3 2 3" xfId="9786" xr:uid="{9E136C7B-D205-499F-B243-D91AD83147EE}"/>
    <cellStyle name="20% - Accent5 9 3 2 3 2" xfId="6345" xr:uid="{89E3267D-8785-4B21-BCAB-BC382F5769F9}"/>
    <cellStyle name="20% - Accent5 9 3 2 3 2 2" xfId="9788" xr:uid="{A8EA0A79-AC07-4CF7-907F-B2643F4230C2}"/>
    <cellStyle name="20% - Accent5 9 3 2 3 2 3" xfId="9790" xr:uid="{EA6B97AA-606D-4E70-BAB9-6F95B6FD36D1}"/>
    <cellStyle name="20% - Accent5 9 3 2 3 2 4" xfId="9791" xr:uid="{B0DE0B7C-F19D-425C-9038-3C9A56427ECC}"/>
    <cellStyle name="20% - Accent5 9 3 2 3 2 5" xfId="9792" xr:uid="{63D5FC38-DF36-4213-B9D2-4DCAB8600CDD}"/>
    <cellStyle name="20% - Accent5 9 3 2 3 2 6" xfId="9793" xr:uid="{BAE9BD51-0E1B-4FA6-97B9-BBD1AA3E7D62}"/>
    <cellStyle name="20% - Accent5 9 3 2 3 3" xfId="6353" xr:uid="{0416372C-9859-4A04-A027-32D6EFB6A813}"/>
    <cellStyle name="20% - Accent5 9 3 2 3 4" xfId="6359" xr:uid="{B3DECC7B-54DD-4044-932A-436F71292BAE}"/>
    <cellStyle name="20% - Accent5 9 3 2 3 5" xfId="6363" xr:uid="{428ADD52-7B76-4919-AEBC-D76ADA6D97B0}"/>
    <cellStyle name="20% - Accent5 9 3 2 3 6" xfId="6365" xr:uid="{F0D5E023-F8A4-43E5-B2BD-17B5DABB1F45}"/>
    <cellStyle name="20% - Accent5 9 3 2 3 7" xfId="9794" xr:uid="{8446D7BC-172D-446D-84F4-41672C622095}"/>
    <cellStyle name="20% - Accent5 9 3 2 4" xfId="9795" xr:uid="{372DD89A-44B7-4DF9-B66C-5F5CCB0BAC9E}"/>
    <cellStyle name="20% - Accent5 9 3 2 4 2" xfId="6367" xr:uid="{4622071A-BCEC-4224-9125-AEEB9DA502C1}"/>
    <cellStyle name="20% - Accent5 9 3 2 4 2 2" xfId="9797" xr:uid="{43D0870A-866B-42B2-9AFF-516DC476300D}"/>
    <cellStyle name="20% - Accent5 9 3 2 4 2 3" xfId="9799" xr:uid="{33057F8C-024F-428F-BC3B-D2CFB2CA6DE8}"/>
    <cellStyle name="20% - Accent5 9 3 2 4 2 4" xfId="9800" xr:uid="{91DC2B0C-D2E6-405E-A1DA-547FD9C0D151}"/>
    <cellStyle name="20% - Accent5 9 3 2 4 2 5" xfId="9801" xr:uid="{6DFC2835-33E3-4F5F-A069-11A30303F4D2}"/>
    <cellStyle name="20% - Accent5 9 3 2 4 2 6" xfId="9802" xr:uid="{A79C0606-20B9-4D97-811B-B755368936E5}"/>
    <cellStyle name="20% - Accent5 9 3 2 4 3" xfId="6369" xr:uid="{1C98A318-97DB-4A09-818A-D2E41B0AD56C}"/>
    <cellStyle name="20% - Accent5 9 3 2 4 4" xfId="6372" xr:uid="{E6B32787-91F2-4B20-939C-BC5AEBF4FC66}"/>
    <cellStyle name="20% - Accent5 9 3 2 4 5" xfId="6375" xr:uid="{A0724A5F-A97A-40ED-9BEE-7E0EF40A4A7D}"/>
    <cellStyle name="20% - Accent5 9 3 2 4 6" xfId="9804" xr:uid="{F1D9B986-8B68-4257-8334-1CDE20D36FBC}"/>
    <cellStyle name="20% - Accent5 9 3 2 4 7" xfId="9806" xr:uid="{0F592A41-F5B4-4550-A23B-E418744958B7}"/>
    <cellStyle name="20% - Accent5 9 3 2 5" xfId="9807" xr:uid="{0C0036C7-E4F9-4FE4-9ED7-80EA0B55FF16}"/>
    <cellStyle name="20% - Accent5 9 3 2 5 2" xfId="9809" xr:uid="{53572767-28D4-4CCC-89A7-DA15C48DBA12}"/>
    <cellStyle name="20% - Accent5 9 3 2 5 3" xfId="9811" xr:uid="{C153053D-3232-4401-B803-D276CF269014}"/>
    <cellStyle name="20% - Accent5 9 3 2 5 4" xfId="9813" xr:uid="{E9189E17-4972-484C-BC9F-76329B879A5D}"/>
    <cellStyle name="20% - Accent5 9 3 2 5 5" xfId="9816" xr:uid="{4A2F08FE-12FA-49F1-A602-77B2810528A6}"/>
    <cellStyle name="20% - Accent5 9 3 2 5 6" xfId="9819" xr:uid="{B7E86AB4-C995-4A9D-9562-55B1C58FDA9C}"/>
    <cellStyle name="20% - Accent5 9 3 2 6" xfId="9822" xr:uid="{E2B5FD3F-1C0E-4DFB-99B7-9B17991E6FDD}"/>
    <cellStyle name="20% - Accent5 9 3 2 7" xfId="9824" xr:uid="{F95BAC8E-D04F-4BB0-B5DB-AE1189614DCD}"/>
    <cellStyle name="20% - Accent5 9 3 2 8" xfId="9827" xr:uid="{DC35DEE3-5A5B-4F2A-B99E-8434D1A7A95B}"/>
    <cellStyle name="20% - Accent5 9 3 2 9" xfId="9830" xr:uid="{9807560F-572A-47B7-A99A-ECA6C3C3FA7A}"/>
    <cellStyle name="20% - Accent5 9 3 3" xfId="9831" xr:uid="{5ADE993C-7D22-478A-B9B2-FD875CDD290C}"/>
    <cellStyle name="20% - Accent5 9 3 3 2" xfId="9833" xr:uid="{00ABC693-8C21-47B9-9BED-087BCA87216B}"/>
    <cellStyle name="20% - Accent5 9 3 3 2 2" xfId="9835" xr:uid="{16A1099F-F118-4253-A9B3-6FDF8F65E94A}"/>
    <cellStyle name="20% - Accent5 9 3 3 2 3" xfId="9837" xr:uid="{1E0291B8-DAC2-4F45-82D3-0B6CFE2996C4}"/>
    <cellStyle name="20% - Accent5 9 3 3 2 4" xfId="9838" xr:uid="{5A2BC00B-A7E8-44B7-82CD-646A2167DDB0}"/>
    <cellStyle name="20% - Accent5 9 3 3 2 5" xfId="9839" xr:uid="{61CF938C-C733-4B60-B510-E0399CBF24A1}"/>
    <cellStyle name="20% - Accent5 9 3 3 2 6" xfId="9840" xr:uid="{184225A5-8849-43B8-9F1D-50EBC89A0555}"/>
    <cellStyle name="20% - Accent5 9 3 3 3" xfId="9841" xr:uid="{29B10FE2-95DA-4656-9D90-45BA631BF1DA}"/>
    <cellStyle name="20% - Accent5 9 3 3 4" xfId="9842" xr:uid="{AF08BB2C-838F-48EF-BAC5-883035ADE04A}"/>
    <cellStyle name="20% - Accent5 9 3 3 5" xfId="9843" xr:uid="{9D824B59-93CC-435E-AEEE-5DABD154AA25}"/>
    <cellStyle name="20% - Accent5 9 3 3 6" xfId="9844" xr:uid="{81F26EF3-A179-45D0-83E2-18FB8D6356A0}"/>
    <cellStyle name="20% - Accent5 9 3 3 7" xfId="9845" xr:uid="{3A13FCE9-071B-479F-9D73-F0FE35AA5409}"/>
    <cellStyle name="20% - Accent5 9 3 4" xfId="3293" xr:uid="{EAE0D395-176A-4A45-81C6-B15F0103D871}"/>
    <cellStyle name="20% - Accent5 9 3 4 2" xfId="9847" xr:uid="{0552CA5F-1915-41D2-8E5F-0CB92CCF00BA}"/>
    <cellStyle name="20% - Accent5 9 3 4 2 2" xfId="6422" xr:uid="{F8944B86-756C-442A-AEEC-8CD4C9ED888F}"/>
    <cellStyle name="20% - Accent5 9 3 4 2 3" xfId="6425" xr:uid="{138C9C2E-231B-4524-9F7C-6377ECD95A41}"/>
    <cellStyle name="20% - Accent5 9 3 4 2 4" xfId="6430" xr:uid="{68C87DA9-B03C-4CE8-96F6-69D6717BA9FC}"/>
    <cellStyle name="20% - Accent5 9 3 4 2 5" xfId="6432" xr:uid="{61C511E0-4194-431B-8BCF-83775994A847}"/>
    <cellStyle name="20% - Accent5 9 3 4 2 6" xfId="6434" xr:uid="{6EEED3F2-5CE6-4DD8-A047-E3CB9B0A18D6}"/>
    <cellStyle name="20% - Accent5 9 3 4 3" xfId="9848" xr:uid="{0919BCD6-445F-4322-A5C1-C2BD8B1A8E9A}"/>
    <cellStyle name="20% - Accent5 9 3 4 4" xfId="9849" xr:uid="{1EFA47BF-F2CC-4EE7-A16C-8C15CE0BE749}"/>
    <cellStyle name="20% - Accent5 9 3 4 5" xfId="9850" xr:uid="{3F5D9ECA-6745-4CA0-BA5B-9EC6D4E8DA12}"/>
    <cellStyle name="20% - Accent5 9 3 4 6" xfId="9852" xr:uid="{1CAE9622-9BCE-4B1F-BC3A-D012E11AC85D}"/>
    <cellStyle name="20% - Accent5 9 3 4 7" xfId="9854" xr:uid="{980792AC-9D3E-4EA1-80E7-98A8190FB1EB}"/>
    <cellStyle name="20% - Accent5 9 3 5" xfId="1198" xr:uid="{6D037E3C-B5BA-482C-A969-F61B9C16E487}"/>
    <cellStyle name="20% - Accent5 9 3 5 2" xfId="9855" xr:uid="{98F29D5B-B01C-4857-942B-6144FE89FCAC}"/>
    <cellStyle name="20% - Accent5 9 3 5 2 2" xfId="9856" xr:uid="{57BA817C-F28C-4564-8B88-1A3C2DCCB168}"/>
    <cellStyle name="20% - Accent5 9 3 5 2 3" xfId="9857" xr:uid="{69DAD263-FB9E-435E-B978-BC674F19CBA6}"/>
    <cellStyle name="20% - Accent5 9 3 5 2 4" xfId="9858" xr:uid="{451B61C7-B644-45F7-AAB7-AF19C527DBC2}"/>
    <cellStyle name="20% - Accent5 9 3 5 2 5" xfId="9859" xr:uid="{3D061C3C-5D78-4689-8BB5-499982B38468}"/>
    <cellStyle name="20% - Accent5 9 3 5 2 6" xfId="9860" xr:uid="{1F417F8D-6543-4CCD-83F2-ED2F53FA7BE1}"/>
    <cellStyle name="20% - Accent5 9 3 5 3" xfId="9861" xr:uid="{1D835BA3-4BD0-4931-9EE1-1EA64BBD2BED}"/>
    <cellStyle name="20% - Accent5 9 3 5 4" xfId="9862" xr:uid="{79EF7652-1594-47C1-B6FE-ACF86F20FE95}"/>
    <cellStyle name="20% - Accent5 9 3 5 5" xfId="9863" xr:uid="{44B1038E-699E-49AC-8A70-C42E884F650F}"/>
    <cellStyle name="20% - Accent5 9 3 5 6" xfId="9865" xr:uid="{B081BB2B-EACF-4F8B-9DB3-F3F0800C9CB0}"/>
    <cellStyle name="20% - Accent5 9 3 5 7" xfId="9867" xr:uid="{8E838847-70B6-4280-80ED-6973D0B45713}"/>
    <cellStyle name="20% - Accent5 9 3 6" xfId="9868" xr:uid="{6B14A0C6-5DD3-4202-8214-28FB6B8B1C01}"/>
    <cellStyle name="20% - Accent5 9 3 6 2" xfId="9869" xr:uid="{A47546B9-63D3-4704-A745-D6AD288169C2}"/>
    <cellStyle name="20% - Accent5 9 3 6 3" xfId="9870" xr:uid="{157AE4FF-6A7A-4326-A6DD-1354BD5E83AB}"/>
    <cellStyle name="20% - Accent5 9 3 6 4" xfId="9871" xr:uid="{71103ABF-6B6D-4E2C-B0CD-3778DDA13D45}"/>
    <cellStyle name="20% - Accent5 9 3 6 5" xfId="9872" xr:uid="{B3E9A159-9731-41B7-B033-067D12A53E51}"/>
    <cellStyle name="20% - Accent5 9 3 6 6" xfId="9873" xr:uid="{07116AB1-CEB5-4A6F-B174-9DB864956CE9}"/>
    <cellStyle name="20% - Accent5 9 3 7" xfId="9874" xr:uid="{52C15176-AEA5-4BB0-BDCC-36861C914B52}"/>
    <cellStyle name="20% - Accent5 9 3 8" xfId="9875" xr:uid="{6D1F2E9C-509A-4014-98B2-30D885088FE9}"/>
    <cellStyle name="20% - Accent5 9 3 9" xfId="9876" xr:uid="{925D5A25-8F7B-4BD8-AA53-2F45378C798B}"/>
    <cellStyle name="20% - Accent5 9 4" xfId="9877" xr:uid="{D9493CAD-66A7-4B95-8061-7C7F0D5ACCC7}"/>
    <cellStyle name="20% - Accent5 9 4 10" xfId="2274" xr:uid="{4D6492B7-C309-4BD5-B63E-937689619F25}"/>
    <cellStyle name="20% - Accent5 9 4 11" xfId="2279" xr:uid="{D84E38A7-0A7A-41C4-9CF7-58CEE47E4935}"/>
    <cellStyle name="20% - Accent5 9 4 2" xfId="9878" xr:uid="{44D98671-9B84-4B60-8788-398A03EA871C}"/>
    <cellStyle name="20% - Accent5 9 4 2 2" xfId="9881" xr:uid="{DC26A447-1193-48EF-BF2A-585D7860EEBC}"/>
    <cellStyle name="20% - Accent5 9 4 2 2 2" xfId="6556" xr:uid="{1200BBE9-1204-4D00-9D2A-F2B86A0D81E9}"/>
    <cellStyle name="20% - Accent5 9 4 2 2 3" xfId="6558" xr:uid="{DB1D58F3-F414-4990-919E-4C0C6D6985FF}"/>
    <cellStyle name="20% - Accent5 9 4 2 2 4" xfId="6560" xr:uid="{4E95737A-0E04-4849-BF52-6B2889270921}"/>
    <cellStyle name="20% - Accent5 9 4 2 2 5" xfId="6562" xr:uid="{A283ECA8-0082-42F7-8985-CEBFE37B89E6}"/>
    <cellStyle name="20% - Accent5 9 4 2 2 6" xfId="6564" xr:uid="{8EF8372B-F459-4276-B653-0BEDBAA638B7}"/>
    <cellStyle name="20% - Accent5 9 4 2 3" xfId="9883" xr:uid="{1BEA92EA-76D5-4C2C-9A17-1EAC77BB284C}"/>
    <cellStyle name="20% - Accent5 9 4 2 4" xfId="9884" xr:uid="{6249890F-8418-4F77-83CE-338C563F0420}"/>
    <cellStyle name="20% - Accent5 9 4 2 5" xfId="9885" xr:uid="{8035D275-1C21-42DB-A2BB-6ECA960B391A}"/>
    <cellStyle name="20% - Accent5 9 4 2 6" xfId="9887" xr:uid="{4F11A421-6EAE-42B7-97BF-A911D82C18AB}"/>
    <cellStyle name="20% - Accent5 9 4 2 7" xfId="9889" xr:uid="{7B9E800C-7A11-4B7E-A440-929143F2BF22}"/>
    <cellStyle name="20% - Accent5 9 4 3" xfId="9892" xr:uid="{E339F99D-718E-4CE9-A5C8-26D0D2579301}"/>
    <cellStyle name="20% - Accent5 9 4 3 2" xfId="9893" xr:uid="{DB885441-7B27-4717-90EE-6D39C4D1BFEB}"/>
    <cellStyle name="20% - Accent5 9 4 3 2 2" xfId="6593" xr:uid="{FE613624-19E3-498B-9251-A71D7C3CFADB}"/>
    <cellStyle name="20% - Accent5 9 4 3 2 3" xfId="6595" xr:uid="{5D3EA8F8-37FA-4402-A82A-24CA2A53DDB7}"/>
    <cellStyle name="20% - Accent5 9 4 3 2 4" xfId="6597" xr:uid="{76DFB683-514A-4135-9FB3-F29359CF0268}"/>
    <cellStyle name="20% - Accent5 9 4 3 2 5" xfId="6599" xr:uid="{784DDAD6-EFF1-4029-B6C1-F5F19D10B883}"/>
    <cellStyle name="20% - Accent5 9 4 3 2 6" xfId="6601" xr:uid="{4C92A765-8DF7-4D33-9C42-A2FDA2F4FF5C}"/>
    <cellStyle name="20% - Accent5 9 4 3 3" xfId="9894" xr:uid="{C9C70CD0-480C-4866-A42E-B3B77D172626}"/>
    <cellStyle name="20% - Accent5 9 4 3 4" xfId="9895" xr:uid="{B1877316-CDEC-4E29-AC23-6EB8FE6183EA}"/>
    <cellStyle name="20% - Accent5 9 4 3 5" xfId="9896" xr:uid="{F5D21F42-0613-45DF-ABDC-88D5AABC16ED}"/>
    <cellStyle name="20% - Accent5 9 4 3 6" xfId="9898" xr:uid="{993E5832-AD3F-4E32-A4A9-A0FE457E4C4B}"/>
    <cellStyle name="20% - Accent5 9 4 3 7" xfId="9900" xr:uid="{CDF6B7D3-D071-4200-BDFF-A3C1F737D161}"/>
    <cellStyle name="20% - Accent5 9 4 4" xfId="3302" xr:uid="{1572AC52-CD77-4E28-97D1-96414AC3BDD8}"/>
    <cellStyle name="20% - Accent5 9 4 5" xfId="3310" xr:uid="{594BCC1E-3B4A-45D2-9777-E11D453C8E3B}"/>
    <cellStyle name="20% - Accent5 9 4 5 2" xfId="9901" xr:uid="{29637E50-6021-4BB6-8EC4-EB6055320FCD}"/>
    <cellStyle name="20% - Accent5 9 4 5 2 2" xfId="9902" xr:uid="{72147EBD-9744-4AAA-9A4E-1180DDEB171B}"/>
    <cellStyle name="20% - Accent5 9 4 5 2 3" xfId="9903" xr:uid="{B027F998-13DE-4F13-8D70-D27A8ADE939F}"/>
    <cellStyle name="20% - Accent5 9 4 5 2 4" xfId="9904" xr:uid="{3811C132-3301-4583-9F4F-DF5E2356B084}"/>
    <cellStyle name="20% - Accent5 9 4 5 2 5" xfId="9905" xr:uid="{62AB457E-8A8B-476A-AA38-FC0F7FA697FB}"/>
    <cellStyle name="20% - Accent5 9 4 5 2 6" xfId="9906" xr:uid="{735173BA-2244-4E7F-A389-1B66A1B90862}"/>
    <cellStyle name="20% - Accent5 9 4 5 3" xfId="9907" xr:uid="{3064DAD4-C708-475D-916B-41BB6FF2D3AB}"/>
    <cellStyle name="20% - Accent5 9 4 5 4" xfId="9908" xr:uid="{58118839-B602-4FEB-9FD3-8D2D53E677C1}"/>
    <cellStyle name="20% - Accent5 9 4 5 5" xfId="9909" xr:uid="{37730382-48E1-4C48-AFEF-4DF6855E8F20}"/>
    <cellStyle name="20% - Accent5 9 4 5 6" xfId="9910" xr:uid="{696B3478-7053-45C3-B40A-7E7395A6967E}"/>
    <cellStyle name="20% - Accent5 9 4 5 7" xfId="9912" xr:uid="{02CF621E-DEC3-4AB6-8817-383AD96D1E60}"/>
    <cellStyle name="20% - Accent5 9 4 6" xfId="9914" xr:uid="{B7CAAF63-0551-4FED-8B33-13F61FAAE470}"/>
    <cellStyle name="20% - Accent5 9 4 6 2" xfId="9915" xr:uid="{4F5E52A9-05FA-4EFB-B391-E625904D41FC}"/>
    <cellStyle name="20% - Accent5 9 4 6 3" xfId="9916" xr:uid="{CBF58C8C-A34A-429F-A5C0-247167ECC9EE}"/>
    <cellStyle name="20% - Accent5 9 4 6 4" xfId="9917" xr:uid="{E508B7BA-867D-4FFC-AE7B-7968FB948F51}"/>
    <cellStyle name="20% - Accent5 9 4 6 5" xfId="9918" xr:uid="{040421D3-67A6-41B1-B471-161FCAC2E264}"/>
    <cellStyle name="20% - Accent5 9 4 6 6" xfId="9920" xr:uid="{4E565CAE-5948-46F0-B49E-063062B30F88}"/>
    <cellStyle name="20% - Accent5 9 4 7" xfId="9922" xr:uid="{313D012B-6F2E-4965-AC4D-E85137E97C93}"/>
    <cellStyle name="20% - Accent5 9 4 8" xfId="9923" xr:uid="{F7D6029A-6BC6-42B6-8BB9-6FC15F05308E}"/>
    <cellStyle name="20% - Accent5 9 4 9" xfId="9924" xr:uid="{D59FFC92-5D22-45EF-9E20-5BC7E2B88047}"/>
    <cellStyle name="20% - Accent5 9 5" xfId="9925" xr:uid="{2D2FAF27-3523-47D2-9331-E2F4F039A948}"/>
    <cellStyle name="20% - Accent5 9 5 10" xfId="9927" xr:uid="{15EA67F8-B915-4EEB-B0E3-69BAB7D76A9B}"/>
    <cellStyle name="20% - Accent5 9 5 2" xfId="9929" xr:uid="{AB520C80-B2A3-4DA6-99F2-E292FA71FEC9}"/>
    <cellStyle name="20% - Accent5 9 5 2 2" xfId="4623" xr:uid="{3815197B-79A2-4E58-B277-43ACA167754A}"/>
    <cellStyle name="20% - Accent5 9 5 2 2 2" xfId="6767" xr:uid="{6D8BDAD3-EBDA-417C-862C-F1043DBB86E5}"/>
    <cellStyle name="20% - Accent5 9 5 2 2 3" xfId="6772" xr:uid="{769CC3D2-A503-4185-B5D0-670D91F08430}"/>
    <cellStyle name="20% - Accent5 9 5 2 2 4" xfId="6776" xr:uid="{F3CBE987-3D88-48D5-933E-3BDE903FDD71}"/>
    <cellStyle name="20% - Accent5 9 5 2 2 5" xfId="6782" xr:uid="{9A6BB7D1-285D-44C1-AFB8-73F9F2C5E748}"/>
    <cellStyle name="20% - Accent5 9 5 2 2 6" xfId="3078" xr:uid="{89E4BFB3-6D2B-455E-AD8D-4B1678FC296C}"/>
    <cellStyle name="20% - Accent5 9 5 2 3" xfId="6486" xr:uid="{301EB08E-35C3-42FE-A963-65BD0C9C83A5}"/>
    <cellStyle name="20% - Accent5 9 5 2 4" xfId="6490" xr:uid="{C2A35D42-D083-4219-AF88-11850F35F0EB}"/>
    <cellStyle name="20% - Accent5 9 5 2 5" xfId="6493" xr:uid="{1B28FE7B-6826-43F2-81F0-22CEA5471BBD}"/>
    <cellStyle name="20% - Accent5 9 5 2 6" xfId="9930" xr:uid="{BDED4C60-87B0-4A5B-9070-5AE33AC69713}"/>
    <cellStyle name="20% - Accent5 9 5 2 7" xfId="9932" xr:uid="{C9109A73-E7EA-4660-9B28-097F5688A7CF}"/>
    <cellStyle name="20% - Accent5 9 5 3" xfId="9934" xr:uid="{6D9BCBCA-53F1-46EE-8364-2B019CF70245}"/>
    <cellStyle name="20% - Accent5 9 5 3 2" xfId="9935" xr:uid="{83716C0C-84C3-4496-AC3D-C419B7CD4F29}"/>
    <cellStyle name="20% - Accent5 9 5 3 2 2" xfId="6835" xr:uid="{308E58A2-A033-415E-AF9E-BEFC63FC88C1}"/>
    <cellStyle name="20% - Accent5 9 5 3 2 3" xfId="6837" xr:uid="{E2507541-92CD-4214-969D-7C0EA84ABD79}"/>
    <cellStyle name="20% - Accent5 9 5 3 2 4" xfId="6839" xr:uid="{ACD507D6-243F-4C51-BA3C-17A52FD3D2F1}"/>
    <cellStyle name="20% - Accent5 9 5 3 2 5" xfId="6841" xr:uid="{AD18422F-F0CF-4326-B49E-221E93BA4453}"/>
    <cellStyle name="20% - Accent5 9 5 3 2 6" xfId="3084" xr:uid="{5F226EB7-DE42-4C08-B93B-F1D821718334}"/>
    <cellStyle name="20% - Accent5 9 5 3 3" xfId="9936" xr:uid="{C7CA2AFC-9558-4520-8689-A513E50B0309}"/>
    <cellStyle name="20% - Accent5 9 5 3 4" xfId="9937" xr:uid="{438E970F-C434-4731-AF38-1D035C6011E6}"/>
    <cellStyle name="20% - Accent5 9 5 3 5" xfId="9938" xr:uid="{2797BD50-7F6A-4289-9749-A98642799A00}"/>
    <cellStyle name="20% - Accent5 9 5 3 6" xfId="9939" xr:uid="{CC90C25F-AD71-4F50-88B3-A262B045C603}"/>
    <cellStyle name="20% - Accent5 9 5 3 7" xfId="9940" xr:uid="{AADC0A2E-1F8D-4B19-948F-3AC7CA577839}"/>
    <cellStyle name="20% - Accent5 9 5 4" xfId="3315" xr:uid="{841686DF-1B16-4E9A-B4CF-B97E62EC110B}"/>
    <cellStyle name="20% - Accent5 9 5 4 2" xfId="9941" xr:uid="{EEA8BEC8-460E-44EB-9A34-AEF721A8FED8}"/>
    <cellStyle name="20% - Accent5 9 5 4 2 2" xfId="9942" xr:uid="{C7E384B8-E9CB-4FCF-B205-AD3323A6B844}"/>
    <cellStyle name="20% - Accent5 9 5 4 2 3" xfId="9943" xr:uid="{A51187AA-EDE2-46C2-B456-4F7AE2F738CC}"/>
    <cellStyle name="20% - Accent5 9 5 4 2 4" xfId="9944" xr:uid="{1B3CB1EF-70B2-48F1-9427-CB7C31FD309C}"/>
    <cellStyle name="20% - Accent5 9 5 4 2 5" xfId="9945" xr:uid="{B1D05346-85BC-4825-B6ED-41559382D902}"/>
    <cellStyle name="20% - Accent5 9 5 4 2 6" xfId="9946" xr:uid="{A5444BC4-0C34-4487-A541-0875B989190F}"/>
    <cellStyle name="20% - Accent5 9 5 4 3" xfId="9947" xr:uid="{5B04B347-8930-468F-883B-5CFB5FAD076B}"/>
    <cellStyle name="20% - Accent5 9 5 4 4" xfId="9949" xr:uid="{88D7C43C-8C16-45B8-AA72-7D8F2C18E307}"/>
    <cellStyle name="20% - Accent5 9 5 4 5" xfId="9951" xr:uid="{B3C2BAA2-3544-435E-8A19-4A1001E45ECF}"/>
    <cellStyle name="20% - Accent5 9 5 4 6" xfId="9953" xr:uid="{905FA008-D71C-452A-967C-3924F2717863}"/>
    <cellStyle name="20% - Accent5 9 5 4 7" xfId="9955" xr:uid="{2A2C2B72-1F65-4218-A76D-ABF82290B1F1}"/>
    <cellStyle name="20% - Accent5 9 5 5" xfId="3318" xr:uid="{381C5630-C0C0-4DC7-8D22-41D606402EFD}"/>
    <cellStyle name="20% - Accent5 9 5 5 2" xfId="6520" xr:uid="{02111BE4-FCB7-4983-B788-0ABA75B56C6F}"/>
    <cellStyle name="20% - Accent5 9 5 5 3" xfId="6522" xr:uid="{826E178C-19BF-4052-8042-E1779CA3F461}"/>
    <cellStyle name="20% - Accent5 9 5 5 4" xfId="6525" xr:uid="{0F8662FC-E6FD-4AD6-9E81-D73349F41985}"/>
    <cellStyle name="20% - Accent5 9 5 5 5" xfId="9957" xr:uid="{41A9615F-B3E1-46A8-B7D9-0B8C6B8CDBA8}"/>
    <cellStyle name="20% - Accent5 9 5 5 6" xfId="9959" xr:uid="{BBD92CA2-F788-4733-A392-CC984ADB75E0}"/>
    <cellStyle name="20% - Accent5 9 5 6" xfId="9960" xr:uid="{3EB82593-2827-42CE-9286-AC430A28CA4D}"/>
    <cellStyle name="20% - Accent5 9 5 7" xfId="9961" xr:uid="{E0F003FF-1028-49F8-BA82-28A9AD064757}"/>
    <cellStyle name="20% - Accent5 9 5 8" xfId="9962" xr:uid="{0610E32C-B409-4885-98C3-FD6D6D6AC285}"/>
    <cellStyle name="20% - Accent5 9 5 9" xfId="9963" xr:uid="{3EE06496-529A-4902-A827-15A423BEEF0B}"/>
    <cellStyle name="20% - Accent5 9 6" xfId="9964" xr:uid="{0D3C778E-31A7-4153-B749-F8BF88FFC4E3}"/>
    <cellStyle name="20% - Accent5 9 6 2" xfId="9966" xr:uid="{0EBE250C-87BC-4DF4-BF4E-4F7D3CC5B802}"/>
    <cellStyle name="20% - Accent5 9 6 2 2" xfId="1897" xr:uid="{FA330400-ECBE-4F78-A41E-B5B1AAE3B5EB}"/>
    <cellStyle name="20% - Accent5 9 6 2 3" xfId="1903" xr:uid="{17C3F64E-FDE4-4E8A-A8FC-46F44C1D2D5E}"/>
    <cellStyle name="20% - Accent5 9 6 2 4" xfId="1909" xr:uid="{BA548EA2-2904-405A-93B8-EB15657C94A0}"/>
    <cellStyle name="20% - Accent5 9 6 2 5" xfId="9967" xr:uid="{4E26BB48-056C-4A6D-89BA-7F6DFA5F3724}"/>
    <cellStyle name="20% - Accent5 9 6 2 6" xfId="9969" xr:uid="{7E684792-C631-4A19-817A-CF3C1BA74917}"/>
    <cellStyle name="20% - Accent5 9 6 3" xfId="9970" xr:uid="{439426E1-966F-490E-A6CB-CA0992F86BD0}"/>
    <cellStyle name="20% - Accent5 9 6 4" xfId="3323" xr:uid="{9809C7B8-F8A2-4DC6-B585-C386C1E0EDED}"/>
    <cellStyle name="20% - Accent5 9 6 5" xfId="3325" xr:uid="{46F8E373-C0EE-4C5D-B10E-05C0D61CA671}"/>
    <cellStyle name="20% - Accent5 9 6 6" xfId="9971" xr:uid="{7D053538-04A1-412B-9424-872FEDFC4295}"/>
    <cellStyle name="20% - Accent5 9 6 7" xfId="9972" xr:uid="{2FC9C857-2DC3-48E6-9C29-F018569D9E68}"/>
    <cellStyle name="20% - Accent5 9 7" xfId="9973" xr:uid="{A8091C14-39FF-423F-A238-44B6A56C8E95}"/>
    <cellStyle name="20% - Accent5 9 7 2" xfId="9975" xr:uid="{E85948E9-1892-411B-8D96-73DB5A5D0934}"/>
    <cellStyle name="20% - Accent5 9 7 3" xfId="9976" xr:uid="{E31C624A-AA29-45E2-94E1-409659BA7CD4}"/>
    <cellStyle name="20% - Accent5 9 7 4" xfId="9977" xr:uid="{D23562BD-83DA-450D-8662-6A6C5C95DB01}"/>
    <cellStyle name="20% - Accent5 9 7 5" xfId="9978" xr:uid="{B0CB21E5-0601-4EB6-A743-56F26AA67D97}"/>
    <cellStyle name="20% - Accent5 9 7 6" xfId="9979" xr:uid="{3C845DFF-989C-417C-8EDD-13B03313CC97}"/>
    <cellStyle name="20% - Accent5 9 8" xfId="9980" xr:uid="{21E30107-6A34-4EEC-B623-2F26F1544B30}"/>
    <cellStyle name="20% - Accent5 9 9" xfId="9982" xr:uid="{DB71B425-EFE4-4950-B82E-BC9E88D94F3B}"/>
    <cellStyle name="20% - Accent6 10" xfId="9984" xr:uid="{09EB3492-413E-4009-A2B0-9132ED078D5C}"/>
    <cellStyle name="20% - Accent6 10 10" xfId="9985" xr:uid="{3A3A424A-DBDD-45D6-9E37-1C316160F8A9}"/>
    <cellStyle name="20% - Accent6 10 11" xfId="9986" xr:uid="{F24B432F-472A-4143-831C-EA4EEDD05B66}"/>
    <cellStyle name="20% - Accent6 10 12" xfId="9988" xr:uid="{66744E9B-F532-44A8-BE5E-C3D61B50836D}"/>
    <cellStyle name="20% - Accent6 10 13" xfId="9991" xr:uid="{23B2356F-4662-46BD-A338-1AF8DB92064E}"/>
    <cellStyle name="20% - Accent6 10 14" xfId="9994" xr:uid="{71EDE7BC-4966-4C4A-9F98-20BC1337BD6A}"/>
    <cellStyle name="20% - Accent6 10 2" xfId="9995" xr:uid="{A8D47ACC-0EB1-4DF9-9BDB-0B043BD39DDD}"/>
    <cellStyle name="20% - Accent6 10 2 10" xfId="9997" xr:uid="{7DF95D6C-C83A-4B1F-B6CE-DF6EF82DD7BF}"/>
    <cellStyle name="20% - Accent6 10 2 11" xfId="9999" xr:uid="{B14303B8-8842-4C8C-8D44-84431C001B36}"/>
    <cellStyle name="20% - Accent6 10 2 2" xfId="10000" xr:uid="{BC72CC01-556C-40FE-B17E-9C344DB80ED3}"/>
    <cellStyle name="20% - Accent6 10 2 2 2" xfId="10001" xr:uid="{DB06643B-1B2A-4946-96C2-3074739D27C7}"/>
    <cellStyle name="20% - Accent6 10 2 2 2 2" xfId="9948" xr:uid="{A6EA528F-1BA5-4C5D-9831-E37647578B2D}"/>
    <cellStyle name="20% - Accent6 10 2 2 2 2 2" xfId="10002" xr:uid="{550D42E3-9B4A-49C0-9C4B-549B3995CFE4}"/>
    <cellStyle name="20% - Accent6 10 2 2 2 2 3" xfId="10003" xr:uid="{2D824AE4-A097-4B0C-8CFB-4596238B144E}"/>
    <cellStyle name="20% - Accent6 10 2 2 2 2 4" xfId="10004" xr:uid="{64221335-BFDA-4D6A-B9C2-E3CAEBF07C7B}"/>
    <cellStyle name="20% - Accent6 10 2 2 2 2 5" xfId="10005" xr:uid="{9CAC7000-5E43-476E-87F9-FEE6D8107377}"/>
    <cellStyle name="20% - Accent6 10 2 2 2 2 6" xfId="10007" xr:uid="{3D5F3BB3-8B41-41BF-8279-0D3B52EBB6E6}"/>
    <cellStyle name="20% - Accent6 10 2 2 2 3" xfId="9950" xr:uid="{025AF560-80D1-496E-9207-18FC7D54865F}"/>
    <cellStyle name="20% - Accent6 10 2 2 2 4" xfId="9952" xr:uid="{AA0828A8-1530-42BE-A281-7C9FB6611D2E}"/>
    <cellStyle name="20% - Accent6 10 2 2 2 5" xfId="9954" xr:uid="{23460615-0BF8-42DB-AE5E-3C474F1D97BD}"/>
    <cellStyle name="20% - Accent6 10 2 2 2 6" xfId="10008" xr:uid="{DA3151D4-B2B7-4BD5-9B5E-066FCDB632EE}"/>
    <cellStyle name="20% - Accent6 10 2 2 2 7" xfId="10009" xr:uid="{33691034-5CD5-4572-B1E3-1B7746644E58}"/>
    <cellStyle name="20% - Accent6 10 2 2 3" xfId="10011" xr:uid="{B6FEEE75-03D1-4DB5-834B-EB3EC96A6F2E}"/>
    <cellStyle name="20% - Accent6 10 2 2 3 2" xfId="6524" xr:uid="{018ADDD2-101B-4B3E-9279-59E9229B9E6C}"/>
    <cellStyle name="20% - Accent6 10 2 2 3 3" xfId="9956" xr:uid="{D7A8E8B8-542A-403E-B393-C00CF05CD209}"/>
    <cellStyle name="20% - Accent6 10 2 2 3 4" xfId="9958" xr:uid="{975F1435-A0D2-4961-9E74-8753BCF19217}"/>
    <cellStyle name="20% - Accent6 10 2 2 3 5" xfId="10012" xr:uid="{789A6D12-49AD-44CB-BA13-5E184532979F}"/>
    <cellStyle name="20% - Accent6 10 2 2 3 6" xfId="10013" xr:uid="{C93ADFC3-6D42-4D35-8204-99A5B8184511}"/>
    <cellStyle name="20% - Accent6 10 2 2 4" xfId="10015" xr:uid="{40B34FBA-725A-4D09-8182-3FD57B84B71A}"/>
    <cellStyle name="20% - Accent6 10 2 2 5" xfId="10016" xr:uid="{D84F9825-28A4-4F12-93BD-A51F51737CA0}"/>
    <cellStyle name="20% - Accent6 10 2 2 6" xfId="10017" xr:uid="{B5B6CBD9-0C52-414B-AFD2-AAB583DB596F}"/>
    <cellStyle name="20% - Accent6 10 2 2 7" xfId="10019" xr:uid="{C769A7BA-AE4C-45E9-A0D2-C12AE651FC35}"/>
    <cellStyle name="20% - Accent6 10 2 2 8" xfId="10021" xr:uid="{888F9A26-C3F2-4190-A41B-F7E2C3288A16}"/>
    <cellStyle name="20% - Accent6 10 2 3" xfId="6107" xr:uid="{0045FABF-9F6D-4504-9195-E9D3803F6616}"/>
    <cellStyle name="20% - Accent6 10 2 4" xfId="6122" xr:uid="{5F8C6ABB-980E-48A4-957B-92F9235AEBD2}"/>
    <cellStyle name="20% - Accent6 10 2 5" xfId="6129" xr:uid="{94BA42E2-83D0-4085-9E76-8566635DBED6}"/>
    <cellStyle name="20% - Accent6 10 2 5 2" xfId="10022" xr:uid="{D86B7DD6-75EB-4744-A95C-AE9BABD62193}"/>
    <cellStyle name="20% - Accent6 10 2 5 2 2" xfId="10023" xr:uid="{0F9C8015-5125-488F-8EF2-F459B6D85714}"/>
    <cellStyle name="20% - Accent6 10 2 5 2 3" xfId="10024" xr:uid="{3AE90EEB-91D6-43C1-B39C-CC328580A99E}"/>
    <cellStyle name="20% - Accent6 10 2 5 2 4" xfId="10026" xr:uid="{BEB113EC-4D69-4656-B2CD-DD3480D5B129}"/>
    <cellStyle name="20% - Accent6 10 2 5 2 5" xfId="10027" xr:uid="{58848616-9B20-491E-ACDF-2281E7362A14}"/>
    <cellStyle name="20% - Accent6 10 2 5 2 6" xfId="10028" xr:uid="{4FAA3FB2-5FC0-4170-9EB3-682FAA5E4B9B}"/>
    <cellStyle name="20% - Accent6 10 2 5 3" xfId="10029" xr:uid="{900F2C4D-9F2A-4B41-8238-41D4F20800A4}"/>
    <cellStyle name="20% - Accent6 10 2 5 4" xfId="10032" xr:uid="{3A0A1705-4B20-43D0-B551-FF0A2CBD8BA0}"/>
    <cellStyle name="20% - Accent6 10 2 5 5" xfId="10035" xr:uid="{41A70BD9-CB2D-4B8B-8576-87A746DE9546}"/>
    <cellStyle name="20% - Accent6 10 2 5 6" xfId="10037" xr:uid="{09F52D77-07F3-4C1D-8A38-73D87C9B12D2}"/>
    <cellStyle name="20% - Accent6 10 2 5 7" xfId="10039" xr:uid="{8865C482-D6A3-4602-B832-16BF47E27DFB}"/>
    <cellStyle name="20% - Accent6 10 2 6" xfId="6473" xr:uid="{5701D28D-AD68-4EE8-91DF-1091973BA015}"/>
    <cellStyle name="20% - Accent6 10 2 6 2" xfId="10042" xr:uid="{7D24F387-4063-4F77-97A9-8CDD7B90498D}"/>
    <cellStyle name="20% - Accent6 10 2 6 3" xfId="10045" xr:uid="{6A58B04D-7134-462D-A44A-EEF29C1D6826}"/>
    <cellStyle name="20% - Accent6 10 2 6 4" xfId="10046" xr:uid="{B540C2C9-2104-4229-AF3B-876D951D9315}"/>
    <cellStyle name="20% - Accent6 10 2 6 5" xfId="10047" xr:uid="{4B132AB6-D680-41B5-AC0E-34143D87EA34}"/>
    <cellStyle name="20% - Accent6 10 2 6 6" xfId="10048" xr:uid="{09B39798-3C26-4786-9353-3EE55A0E2EFA}"/>
    <cellStyle name="20% - Accent6 10 2 7" xfId="6230" xr:uid="{013D161A-104D-44D0-9893-94882CEC7CD3}"/>
    <cellStyle name="20% - Accent6 10 2 8" xfId="10050" xr:uid="{0F465BAC-12D3-4DAA-A2D9-1B6085BA534F}"/>
    <cellStyle name="20% - Accent6 10 2 9" xfId="10052" xr:uid="{441FE27F-491B-4281-A201-8C2D7BF14DD5}"/>
    <cellStyle name="20% - Accent6 10 3" xfId="10053" xr:uid="{0C5AF046-F328-4430-A5ED-31CEE1D85A85}"/>
    <cellStyle name="20% - Accent6 10 3 10" xfId="10055" xr:uid="{E6DD4D53-6822-4419-8AC7-2448C785BF58}"/>
    <cellStyle name="20% - Accent6 10 3 2" xfId="10059" xr:uid="{B97CE4C4-5997-4F1A-8D5E-BDBB52B55CF0}"/>
    <cellStyle name="20% - Accent6 10 3 2 2" xfId="10060" xr:uid="{DD3E84E6-FFAB-478E-A29A-14677BD9D148}"/>
    <cellStyle name="20% - Accent6 10 3 2 2 2" xfId="3039" xr:uid="{4B5D7893-07C8-40FC-B89F-6D3745AFFA0D}"/>
    <cellStyle name="20% - Accent6 10 3 2 2 3" xfId="10061" xr:uid="{FB39F85F-A0A9-4C1F-AA92-4F5770799F16}"/>
    <cellStyle name="20% - Accent6 10 3 2 2 4" xfId="10062" xr:uid="{B00A085A-1243-404F-8296-896EC3669916}"/>
    <cellStyle name="20% - Accent6 10 3 2 2 5" xfId="10063" xr:uid="{FFEB1D0F-3E85-4F07-946F-159D622EAE01}"/>
    <cellStyle name="20% - Accent6 10 3 2 2 6" xfId="10064" xr:uid="{1A6982E7-25A3-4760-9090-68B26777393A}"/>
    <cellStyle name="20% - Accent6 10 3 2 3" xfId="10065" xr:uid="{962D0BF0-B82C-401F-A394-CB8A74E703B7}"/>
    <cellStyle name="20% - Accent6 10 3 2 4" xfId="10066" xr:uid="{2BC763CB-96E3-4A16-9D90-47D8DE3A9EA5}"/>
    <cellStyle name="20% - Accent6 10 3 2 5" xfId="10067" xr:uid="{E2593667-FD18-4E43-884B-D11318C20486}"/>
    <cellStyle name="20% - Accent6 10 3 2 6" xfId="10069" xr:uid="{B798E217-8276-4C2F-BE08-999807B7220F}"/>
    <cellStyle name="20% - Accent6 10 3 2 7" xfId="10071" xr:uid="{9B4E6BDB-DB55-4935-B852-328F2C7E7B7E}"/>
    <cellStyle name="20% - Accent6 10 3 3" xfId="10075" xr:uid="{F23FDF54-3731-49D4-89F1-5050F09079BF}"/>
    <cellStyle name="20% - Accent6 10 3 3 2" xfId="10076" xr:uid="{D9513790-4718-4279-A912-C5863D5040D9}"/>
    <cellStyle name="20% - Accent6 10 3 3 2 2" xfId="3076" xr:uid="{3118BD97-5946-4231-A5A3-97D783826D63}"/>
    <cellStyle name="20% - Accent6 10 3 3 2 3" xfId="10077" xr:uid="{35454D15-6D56-48F1-829D-E39F2EDEFD71}"/>
    <cellStyle name="20% - Accent6 10 3 3 2 4" xfId="10080" xr:uid="{D6CECABF-F831-41C0-BE8C-AECFBABEC2A9}"/>
    <cellStyle name="20% - Accent6 10 3 3 2 5" xfId="10083" xr:uid="{6ECA160D-E1E2-411E-8565-14D3069376EB}"/>
    <cellStyle name="20% - Accent6 10 3 3 2 6" xfId="10086" xr:uid="{5609B172-24C2-406D-A302-489F86FEF7DA}"/>
    <cellStyle name="20% - Accent6 10 3 3 3" xfId="10087" xr:uid="{61319AF4-2591-44EA-80E2-8714D9EA556E}"/>
    <cellStyle name="20% - Accent6 10 3 3 4" xfId="10088" xr:uid="{63D1EA54-FFF4-40A4-971F-E8395FB7C0D1}"/>
    <cellStyle name="20% - Accent6 10 3 3 5" xfId="10089" xr:uid="{1B7BA42A-D12F-44C5-A5F9-0CD9AC184443}"/>
    <cellStyle name="20% - Accent6 10 3 3 6" xfId="10090" xr:uid="{1BBEEF64-3554-4746-A64A-6F1DF21406F7}"/>
    <cellStyle name="20% - Accent6 10 3 3 7" xfId="10091" xr:uid="{3923DF00-66BF-441A-B14D-D831A6BB060D}"/>
    <cellStyle name="20% - Accent6 10 3 4" xfId="10092" xr:uid="{833F2290-E8A5-46B4-97A8-86F07BBC4057}"/>
    <cellStyle name="20% - Accent6 10 3 4 2" xfId="10093" xr:uid="{D0937591-548D-4F7D-AF58-DDA36E94FDAE}"/>
    <cellStyle name="20% - Accent6 10 3 4 2 2" xfId="3082" xr:uid="{97B99929-EBE7-4357-A763-336C138E2EDE}"/>
    <cellStyle name="20% - Accent6 10 3 4 2 3" xfId="10094" xr:uid="{51C3F79F-AB97-4539-852A-037624F61BC5}"/>
    <cellStyle name="20% - Accent6 10 3 4 2 4" xfId="10097" xr:uid="{AB0CFE7C-49D1-49B8-B3A3-DB0D2EB563E2}"/>
    <cellStyle name="20% - Accent6 10 3 4 2 5" xfId="10100" xr:uid="{737A3D28-B40B-4C69-82F8-9359441AD128}"/>
    <cellStyle name="20% - Accent6 10 3 4 2 6" xfId="10103" xr:uid="{189BAF65-3D60-41AB-8580-9552B7011A9A}"/>
    <cellStyle name="20% - Accent6 10 3 4 3" xfId="10104" xr:uid="{C71E4A87-F518-42B4-8322-B59A11E307E0}"/>
    <cellStyle name="20% - Accent6 10 3 4 4" xfId="10105" xr:uid="{0F39BE17-4990-4FA5-875A-3522D79E8F3E}"/>
    <cellStyle name="20% - Accent6 10 3 4 5" xfId="10106" xr:uid="{5B165516-DBEA-439A-B3F5-59FFAB1B64AF}"/>
    <cellStyle name="20% - Accent6 10 3 4 6" xfId="10107" xr:uid="{1CC5282B-E778-4090-8E52-E2DEF6A4FC4A}"/>
    <cellStyle name="20% - Accent6 10 3 4 7" xfId="10108" xr:uid="{7E6A59E0-4687-42DC-A26E-65FFA20F0114}"/>
    <cellStyle name="20% - Accent6 10 3 5" xfId="10109" xr:uid="{EF276D54-1110-4963-9CD5-20E0C50C6202}"/>
    <cellStyle name="20% - Accent6 10 3 5 2" xfId="10110" xr:uid="{CA27F311-C4BB-4565-B39B-AA84A3AD537D}"/>
    <cellStyle name="20% - Accent6 10 3 5 3" xfId="10111" xr:uid="{4F3A1512-AF3F-4F8C-A461-305B22DB78DB}"/>
    <cellStyle name="20% - Accent6 10 3 5 4" xfId="10112" xr:uid="{C941C01D-69E0-469D-9A8E-C927D4C8C8FE}"/>
    <cellStyle name="20% - Accent6 10 3 5 5" xfId="10113" xr:uid="{184E206B-837F-4940-94CE-D93AFF5CA3F2}"/>
    <cellStyle name="20% - Accent6 10 3 5 6" xfId="10114" xr:uid="{E06513F5-70D7-4D52-B820-F40329F0E565}"/>
    <cellStyle name="20% - Accent6 10 3 6" xfId="10116" xr:uid="{32159088-97A4-4C7D-9E0D-0C004A8A817B}"/>
    <cellStyle name="20% - Accent6 10 3 7" xfId="10118" xr:uid="{BAE89754-FCDC-42C1-9587-2EA9F73B2BE1}"/>
    <cellStyle name="20% - Accent6 10 3 8" xfId="10120" xr:uid="{39D1D6DF-5017-47C3-953E-9D4EE1FD8E79}"/>
    <cellStyle name="20% - Accent6 10 3 9" xfId="10121" xr:uid="{76EF439A-74A7-4981-BE10-2EFFEAFEA76A}"/>
    <cellStyle name="20% - Accent6 10 4" xfId="10124" xr:uid="{BA9FFE3B-0772-4767-BF09-36291A747C28}"/>
    <cellStyle name="20% - Accent6 10 4 10" xfId="10126" xr:uid="{58A34FA1-1E30-4043-B5BC-4B840962DB00}"/>
    <cellStyle name="20% - Accent6 10 4 2" xfId="10130" xr:uid="{6520B57C-9654-413F-A114-9CA01E43ADC8}"/>
    <cellStyle name="20% - Accent6 10 4 2 2" xfId="3400" xr:uid="{5F10BC6E-E0E8-4F32-83B6-8D6E4074FE4E}"/>
    <cellStyle name="20% - Accent6 10 4 2 2 2" xfId="10131" xr:uid="{24B8A8BB-13BA-45A0-BD8D-C5B5BE3C7D93}"/>
    <cellStyle name="20% - Accent6 10 4 2 2 3" xfId="9685" xr:uid="{80719674-4936-4779-88DA-3854A1A9B6A5}"/>
    <cellStyle name="20% - Accent6 10 4 2 2 4" xfId="9692" xr:uid="{F46867A3-025F-4EE1-B1ED-1D3430DC7AB4}"/>
    <cellStyle name="20% - Accent6 10 4 2 2 5" xfId="9698" xr:uid="{CB42F85A-5864-4C51-8DB4-B440B058DC03}"/>
    <cellStyle name="20% - Accent6 10 4 2 2 6" xfId="9707" xr:uid="{D099C796-7A88-4C67-B441-B4287419034B}"/>
    <cellStyle name="20% - Accent6 10 4 2 3" xfId="10132" xr:uid="{69DE2701-AD37-45E1-9726-980BA0E3201D}"/>
    <cellStyle name="20% - Accent6 10 4 2 4" xfId="10133" xr:uid="{9A8B4F96-8EF6-42FB-B0B9-E0D43E52F8CE}"/>
    <cellStyle name="20% - Accent6 10 4 2 5" xfId="10135" xr:uid="{BF8B8CBA-673B-4A36-9C7B-4F379AF3C2ED}"/>
    <cellStyle name="20% - Accent6 10 4 2 6" xfId="10138" xr:uid="{05E8AE90-8C07-4358-8048-8C6A7C2FD7D6}"/>
    <cellStyle name="20% - Accent6 10 4 2 7" xfId="10140" xr:uid="{7C15BC81-5643-4039-9CBE-4C74F821A53B}"/>
    <cellStyle name="20% - Accent6 10 4 3" xfId="10146" xr:uid="{FE38F49E-9D82-4365-8856-77011E62A2FE}"/>
    <cellStyle name="20% - Accent6 10 4 3 2" xfId="3486" xr:uid="{E6EEFF98-02A9-4489-BE59-A042BEE85663}"/>
    <cellStyle name="20% - Accent6 10 4 3 2 2" xfId="10147" xr:uid="{B367F772-28C9-4CDF-A64B-7B16FB1BF1A4}"/>
    <cellStyle name="20% - Accent6 10 4 3 2 3" xfId="10149" xr:uid="{BB4FBED4-1B46-4119-AE47-5E96D54FD733}"/>
    <cellStyle name="20% - Accent6 10 4 3 2 4" xfId="10152" xr:uid="{68F21E88-7C38-4A17-AD3C-6F636998BB53}"/>
    <cellStyle name="20% - Accent6 10 4 3 2 5" xfId="10155" xr:uid="{0CA7CA0E-2D37-4495-8F2A-A7AA948AECE1}"/>
    <cellStyle name="20% - Accent6 10 4 3 2 6" xfId="10160" xr:uid="{6AC83B44-7629-410A-AE7E-FF0207FE436F}"/>
    <cellStyle name="20% - Accent6 10 4 3 3" xfId="10161" xr:uid="{BEA6BBC1-B2A3-4943-BBCA-7B5328A78EAB}"/>
    <cellStyle name="20% - Accent6 10 4 3 4" xfId="10165" xr:uid="{29BDD9BF-7545-4AB0-8415-75DE9BBDB08A}"/>
    <cellStyle name="20% - Accent6 10 4 3 5" xfId="10166" xr:uid="{1B634407-B114-4DDB-868D-B71A77C8D90D}"/>
    <cellStyle name="20% - Accent6 10 4 3 6" xfId="10170" xr:uid="{24A9E8E8-151F-4969-86A5-A21DFF05179C}"/>
    <cellStyle name="20% - Accent6 10 4 3 7" xfId="10173" xr:uid="{D18BD9E3-E364-47B9-BFF1-89BA9DA83CAB}"/>
    <cellStyle name="20% - Accent6 10 4 4" xfId="10176" xr:uid="{4DE583AA-00BF-40C5-A151-0770719B2AC6}"/>
    <cellStyle name="20% - Accent6 10 4 4 2" xfId="3496" xr:uid="{1165780C-8E90-47BE-9DCE-AA92F3E80274}"/>
    <cellStyle name="20% - Accent6 10 4 4 2 2" xfId="8575" xr:uid="{154C1E0E-C92E-4B4A-8771-F1BC16BB3326}"/>
    <cellStyle name="20% - Accent6 10 4 4 2 3" xfId="8577" xr:uid="{A9EF3F07-F321-4F8E-A7A7-89D261EC2A54}"/>
    <cellStyle name="20% - Accent6 10 4 4 2 4" xfId="8579" xr:uid="{2E21C776-187C-4DFB-BC33-E1CADA07A0E3}"/>
    <cellStyle name="20% - Accent6 10 4 4 2 5" xfId="8581" xr:uid="{C5063BDF-8D24-4EF7-B921-8F320AFE8A31}"/>
    <cellStyle name="20% - Accent6 10 4 4 2 6" xfId="8585" xr:uid="{84FA1F41-B499-498B-86D8-48BAE142FE4B}"/>
    <cellStyle name="20% - Accent6 10 4 4 3" xfId="3505" xr:uid="{9799ADC8-F6C5-488C-8F0D-655C4C884CCA}"/>
    <cellStyle name="20% - Accent6 10 4 4 4" xfId="10177" xr:uid="{274D850F-2D66-4B2D-8C8D-F29452906809}"/>
    <cellStyle name="20% - Accent6 10 4 4 5" xfId="10179" xr:uid="{BC590827-3F64-40F7-8D9D-17C6213F719C}"/>
    <cellStyle name="20% - Accent6 10 4 4 6" xfId="10182" xr:uid="{6BE2723D-8ED4-4F67-B505-157F3C280482}"/>
    <cellStyle name="20% - Accent6 10 4 4 7" xfId="10184" xr:uid="{E235EDC2-001B-476B-A8D2-2E40D0BFA195}"/>
    <cellStyle name="20% - Accent6 10 4 5" xfId="10187" xr:uid="{3ADFC2EF-5CA8-42FE-BA2E-F370A871C471}"/>
    <cellStyle name="20% - Accent6 10 4 5 2" xfId="3516" xr:uid="{6146D6D4-9849-474C-AD09-CC1EAD20C7C7}"/>
    <cellStyle name="20% - Accent6 10 4 5 3" xfId="3520" xr:uid="{3BC98580-FE1B-4B82-877C-883AC8B77C52}"/>
    <cellStyle name="20% - Accent6 10 4 5 4" xfId="10188" xr:uid="{4DEB5F88-C5E9-40AD-8BB6-2E2245997179}"/>
    <cellStyle name="20% - Accent6 10 4 5 5" xfId="10189" xr:uid="{F5015381-A252-4EC7-8A73-466A208F53CF}"/>
    <cellStyle name="20% - Accent6 10 4 5 6" xfId="10193" xr:uid="{8B4040AD-F661-48EF-9EFC-680D3569DA06}"/>
    <cellStyle name="20% - Accent6 10 4 6" xfId="10197" xr:uid="{9FE24E49-AF89-4681-A81F-4961541F0ED7}"/>
    <cellStyle name="20% - Accent6 10 4 7" xfId="6143" xr:uid="{B3417D84-C274-4DDF-A670-15CC531F668A}"/>
    <cellStyle name="20% - Accent6 10 4 8" xfId="6149" xr:uid="{7CF8EB88-60D8-4EA0-8F4D-91BD6A9CF84B}"/>
    <cellStyle name="20% - Accent6 10 4 9" xfId="10198" xr:uid="{7224ADF4-7864-49A4-8A0F-D213F4352231}"/>
    <cellStyle name="20% - Accent6 10 5" xfId="10199" xr:uid="{B4C3C236-85F3-4A04-B608-99F355E4F244}"/>
    <cellStyle name="20% - Accent6 10 5 2" xfId="10204" xr:uid="{B51179A4-C1EB-4E38-B294-4A163E3E24F6}"/>
    <cellStyle name="20% - Accent6 10 5 2 2" xfId="10205" xr:uid="{55551774-E5B4-40E5-B081-2A885A17A6EB}"/>
    <cellStyle name="20% - Accent6 10 5 2 3" xfId="10208" xr:uid="{6AFB1FDB-16B4-49FD-BADA-005D29A11FC8}"/>
    <cellStyle name="20% - Accent6 10 5 2 4" xfId="10212" xr:uid="{E8A18230-069A-495F-8478-744FBA515B69}"/>
    <cellStyle name="20% - Accent6 10 5 2 5" xfId="10217" xr:uid="{D8AE3714-FA1A-4630-BDB5-F62AB79A701B}"/>
    <cellStyle name="20% - Accent6 10 5 2 6" xfId="10222" xr:uid="{B001EFF4-84C6-4CFC-B0B8-56AEA3AAFFF0}"/>
    <cellStyle name="20% - Accent6 10 5 3" xfId="10225" xr:uid="{29A1B6C5-5FBF-4EF9-9EB7-45E3BD06A018}"/>
    <cellStyle name="20% - Accent6 10 5 4" xfId="10226" xr:uid="{70D012E0-E029-43E8-8832-630E1AEB578A}"/>
    <cellStyle name="20% - Accent6 10 5 5" xfId="10227" xr:uid="{AB5A0970-816F-47AE-BD9B-4C7483B51868}"/>
    <cellStyle name="20% - Accent6 10 5 6" xfId="10229" xr:uid="{0B05AABA-CA08-46A5-8514-8896BF27110D}"/>
    <cellStyle name="20% - Accent6 10 5 7" xfId="2865" xr:uid="{BE3BB937-A178-48A4-970E-4BDEC3D8F0DD}"/>
    <cellStyle name="20% - Accent6 10 6" xfId="10232" xr:uid="{D1105621-E0C1-40B1-AABC-BD035CF9C067}"/>
    <cellStyle name="20% - Accent6 10 6 2" xfId="10234" xr:uid="{D8FDDF12-4F90-4CB4-99FE-1F62C8BEAAD7}"/>
    <cellStyle name="20% - Accent6 10 6 2 2" xfId="3702" xr:uid="{C54E708A-3150-4A0D-9D61-9E7B6A60E380}"/>
    <cellStyle name="20% - Accent6 10 6 2 3" xfId="3713" xr:uid="{36D3D139-028A-455A-B2BC-7774F243D563}"/>
    <cellStyle name="20% - Accent6 10 6 2 4" xfId="4088" xr:uid="{F23E9378-D46C-4A8C-BFF1-601CE3F883C6}"/>
    <cellStyle name="20% - Accent6 10 6 2 5" xfId="4094" xr:uid="{699166C1-F379-473F-B967-41DC021A59BB}"/>
    <cellStyle name="20% - Accent6 10 6 2 6" xfId="10238" xr:uid="{DA42F88D-86AE-4321-990D-98B634F0BC4E}"/>
    <cellStyle name="20% - Accent6 10 6 3" xfId="10240" xr:uid="{B21BA021-1E54-49B0-8847-697592CCFAA1}"/>
    <cellStyle name="20% - Accent6 10 6 4" xfId="10241" xr:uid="{E2150FC9-964F-4F06-B1A0-FA3A3A4D7C22}"/>
    <cellStyle name="20% - Accent6 10 6 5" xfId="10242" xr:uid="{EC48AB68-6147-4ACE-9BDE-AF45053057D9}"/>
    <cellStyle name="20% - Accent6 10 6 6" xfId="10244" xr:uid="{7E7008DD-86AC-41C0-9102-EF0E6B2009A7}"/>
    <cellStyle name="20% - Accent6 10 6 7" xfId="2919" xr:uid="{F5719A44-73C2-4D97-9EAA-DDF64176661D}"/>
    <cellStyle name="20% - Accent6 10 7" xfId="10247" xr:uid="{62112785-08DE-4DD5-9B30-D11A128B4DFC}"/>
    <cellStyle name="20% - Accent6 10 7 2" xfId="10251" xr:uid="{AF0C976F-1F72-4E7D-8283-C20EE2AFDD2C}"/>
    <cellStyle name="20% - Accent6 10 7 2 2" xfId="10253" xr:uid="{5ECDD182-77EF-4815-908E-8E994B3EF4B4}"/>
    <cellStyle name="20% - Accent6 10 7 2 3" xfId="10258" xr:uid="{58288DCD-6DB5-4A57-8A0C-570E75C2AD9D}"/>
    <cellStyle name="20% - Accent6 10 7 2 4" xfId="10262" xr:uid="{E1C0AB95-1E2B-4D6A-BCBC-A79B7D12C759}"/>
    <cellStyle name="20% - Accent6 10 7 2 5" xfId="10265" xr:uid="{C436167E-E0D7-4520-B686-61C3420D1B23}"/>
    <cellStyle name="20% - Accent6 10 7 2 6" xfId="10268" xr:uid="{61FCE22B-2B23-423F-A013-ECF1D6D2921E}"/>
    <cellStyle name="20% - Accent6 10 7 3" xfId="10273" xr:uid="{8267C97F-120E-4F96-BAEE-2E2289DB808E}"/>
    <cellStyle name="20% - Accent6 10 7 4" xfId="10277" xr:uid="{3BC11495-4877-4743-AC98-C8DE05A632FB}"/>
    <cellStyle name="20% - Accent6 10 7 5" xfId="10281" xr:uid="{8151564B-E6D2-423E-B6A9-C51F2A6FF669}"/>
    <cellStyle name="20% - Accent6 10 7 6" xfId="10285" xr:uid="{FD469649-FA08-48EF-80DC-57869E63EC6A}"/>
    <cellStyle name="20% - Accent6 10 7 7" xfId="2955" xr:uid="{EF183687-4296-4068-8C3C-470ECB684431}"/>
    <cellStyle name="20% - Accent6 10 8" xfId="10291" xr:uid="{2BF188E6-6C49-4F6B-AA8F-E6E5432CD5FE}"/>
    <cellStyle name="20% - Accent6 10 8 2" xfId="3868" xr:uid="{6C1C50F5-F7CE-438D-91DF-609D6A2EBE44}"/>
    <cellStyle name="20% - Accent6 10 8 3" xfId="3880" xr:uid="{4C6AC791-09D3-4A61-B367-F89E1BE4BEA8}"/>
    <cellStyle name="20% - Accent6 10 8 4" xfId="10293" xr:uid="{0E14AB5D-FF22-463B-837D-8EA442F12179}"/>
    <cellStyle name="20% - Accent6 10 8 5" xfId="10294" xr:uid="{153B27C9-8574-4BB8-8B74-FD1101C12AF6}"/>
    <cellStyle name="20% - Accent6 10 8 6" xfId="10297" xr:uid="{95A5C8D1-FE69-4B1B-A24C-BECD6B53BE3F}"/>
    <cellStyle name="20% - Accent6 10 9" xfId="10300" xr:uid="{DB9DB702-E9D6-4336-975C-B4B46E1EA652}"/>
    <cellStyle name="20% - Accent6 11" xfId="10304" xr:uid="{484177D4-CA87-4E06-A25E-3507FB4AE61D}"/>
    <cellStyle name="20% - Accent6 11 10" xfId="10306" xr:uid="{984E12EF-A6DF-43F6-9A4E-2787FF245D65}"/>
    <cellStyle name="20% - Accent6 11 11" xfId="10307" xr:uid="{39AA18FF-881A-497B-88F3-FBC37C7F55A6}"/>
    <cellStyle name="20% - Accent6 11 12" xfId="10309" xr:uid="{AB338C66-C728-46EB-9747-94C53AF28488}"/>
    <cellStyle name="20% - Accent6 11 13" xfId="5111" xr:uid="{5C653965-788F-40DE-B8D5-2C0DE3C84EC9}"/>
    <cellStyle name="20% - Accent6 11 14" xfId="5117" xr:uid="{C4B1689C-197B-4C68-A2FD-E6D60CF3BF8B}"/>
    <cellStyle name="20% - Accent6 11 2" xfId="10312" xr:uid="{45E1B695-8BCD-4788-9FFC-590AAB63BB99}"/>
    <cellStyle name="20% - Accent6 11 2 10" xfId="10315" xr:uid="{4F7C9B99-59CF-462D-9C20-2C4C0EC8376F}"/>
    <cellStyle name="20% - Accent6 11 2 2" xfId="10317" xr:uid="{FE674A39-7B0D-4DFB-A593-6B80A3A09C6D}"/>
    <cellStyle name="20% - Accent6 11 2 2 2" xfId="10319" xr:uid="{97398ADE-BD6D-478C-B0A4-1E4BD415881C}"/>
    <cellStyle name="20% - Accent6 11 2 2 2 2" xfId="10321" xr:uid="{BB90C706-0C56-4741-88CA-0C2F2EE5EF9D}"/>
    <cellStyle name="20% - Accent6 11 2 2 2 3" xfId="10325" xr:uid="{0FE4B0EB-0492-4599-96FC-7EBC5A909CD3}"/>
    <cellStyle name="20% - Accent6 11 2 2 2 4" xfId="10328" xr:uid="{5137F17F-036B-4858-9A52-3DE41E6E591D}"/>
    <cellStyle name="20% - Accent6 11 2 2 2 5" xfId="10331" xr:uid="{683CD079-67DC-468C-9A35-77524312FE02}"/>
    <cellStyle name="20% - Accent6 11 2 2 2 6" xfId="10334" xr:uid="{C09085FF-8A80-4577-8DC7-780711F9CA61}"/>
    <cellStyle name="20% - Accent6 11 2 2 3" xfId="10337" xr:uid="{F818477E-44BC-4763-A1AB-A05364DF38F8}"/>
    <cellStyle name="20% - Accent6 11 2 2 4" xfId="10339" xr:uid="{696766CF-9B4A-48DB-994C-4DA2D598A47C}"/>
    <cellStyle name="20% - Accent6 11 2 2 5" xfId="10341" xr:uid="{7F2E094D-A709-468E-BE84-FC6220D60E33}"/>
    <cellStyle name="20% - Accent6 11 2 2 6" xfId="10343" xr:uid="{43AFDBC2-ABEE-473E-9815-5A654812E38A}"/>
    <cellStyle name="20% - Accent6 11 2 2 7" xfId="10344" xr:uid="{B73AC4F5-281A-4E05-8830-3A20B5AE3648}"/>
    <cellStyle name="20% - Accent6 11 2 3" xfId="3931" xr:uid="{EA71134A-0FB4-483C-BA4C-2190B54C5226}"/>
    <cellStyle name="20% - Accent6 11 2 3 2" xfId="10345" xr:uid="{6D3EB800-96F2-495E-80AF-DC2211F79BC5}"/>
    <cellStyle name="20% - Accent6 11 2 3 2 2" xfId="10347" xr:uid="{35963D30-DE28-406D-8E6F-1D0E5BA6BB0E}"/>
    <cellStyle name="20% - Accent6 11 2 3 2 3" xfId="10350" xr:uid="{F84DFE1D-35E7-4A2E-BED9-E4AA9A3AF170}"/>
    <cellStyle name="20% - Accent6 11 2 3 2 4" xfId="10352" xr:uid="{64780D6D-EBDC-4F06-A188-6498B22A794E}"/>
    <cellStyle name="20% - Accent6 11 2 3 2 5" xfId="10354" xr:uid="{6B2BAC76-F6E8-4CBF-8AD6-842563F216AA}"/>
    <cellStyle name="20% - Accent6 11 2 3 2 6" xfId="10356" xr:uid="{F1B5B9EF-14A8-4D6C-8528-8B92706B4493}"/>
    <cellStyle name="20% - Accent6 11 2 3 3" xfId="10358" xr:uid="{3D48EE84-49F1-4AE8-AFC2-34819ACC66FB}"/>
    <cellStyle name="20% - Accent6 11 2 3 4" xfId="10359" xr:uid="{E167A33B-61C5-4D99-94C3-41F6F45EB136}"/>
    <cellStyle name="20% - Accent6 11 2 3 5" xfId="10360" xr:uid="{31CB609F-A17F-42C4-90CF-8EEAB1E531FD}"/>
    <cellStyle name="20% - Accent6 11 2 3 6" xfId="10361" xr:uid="{7F60F2F9-C29F-4095-91D0-706F71CF4FAA}"/>
    <cellStyle name="20% - Accent6 11 2 3 7" xfId="10362" xr:uid="{10A1CC13-6F2D-4642-BEBB-F98AA3507B64}"/>
    <cellStyle name="20% - Accent6 11 2 4" xfId="3949" xr:uid="{BAB49F4D-6718-4E62-8B9F-3F7D655DD32E}"/>
    <cellStyle name="20% - Accent6 11 2 4 2" xfId="10363" xr:uid="{156F5479-F9D8-4287-A72D-095DC3BDA2FF}"/>
    <cellStyle name="20% - Accent6 11 2 4 2 2" xfId="10364" xr:uid="{8B6178DA-2425-4AFF-9BE2-56738D337137}"/>
    <cellStyle name="20% - Accent6 11 2 4 2 3" xfId="10367" xr:uid="{CF1B556D-9815-402B-8714-16D490F78FB1}"/>
    <cellStyle name="20% - Accent6 11 2 4 2 4" xfId="10369" xr:uid="{9C28792C-DF50-4841-9E99-890F48C52D30}"/>
    <cellStyle name="20% - Accent6 11 2 4 2 5" xfId="10371" xr:uid="{56CC4C9B-D0D6-49C4-A901-3A859FEFCBAB}"/>
    <cellStyle name="20% - Accent6 11 2 4 2 6" xfId="10373" xr:uid="{3C301275-46C0-4CB6-AF9B-FEE298A0057D}"/>
    <cellStyle name="20% - Accent6 11 2 4 3" xfId="10375" xr:uid="{470CC372-A696-46C9-966F-0DA11DFE7C88}"/>
    <cellStyle name="20% - Accent6 11 2 4 4" xfId="10377" xr:uid="{E3ABC72D-0E37-4F4B-9207-F21BB0D4C8D6}"/>
    <cellStyle name="20% - Accent6 11 2 4 5" xfId="10378" xr:uid="{88CEC3FF-D135-4DEE-A9CC-561EA3829670}"/>
    <cellStyle name="20% - Accent6 11 2 4 6" xfId="10379" xr:uid="{298773A7-D1A7-4C2F-BA4E-13F4523F8835}"/>
    <cellStyle name="20% - Accent6 11 2 4 7" xfId="10380" xr:uid="{B8B16E94-3660-4E5B-81EC-FA75D1B5B710}"/>
    <cellStyle name="20% - Accent6 11 2 5" xfId="6997" xr:uid="{C3BB5FB5-3321-401D-B19F-47DC443594E9}"/>
    <cellStyle name="20% - Accent6 11 2 5 2" xfId="10382" xr:uid="{7F25EB00-95E9-43B1-8322-D420764DB739}"/>
    <cellStyle name="20% - Accent6 11 2 5 3" xfId="10384" xr:uid="{52D2AE53-6C4E-4859-90A1-B0879DB36012}"/>
    <cellStyle name="20% - Accent6 11 2 5 4" xfId="10386" xr:uid="{28D21A31-C693-4328-B001-C9137C58C7BD}"/>
    <cellStyle name="20% - Accent6 11 2 5 5" xfId="10388" xr:uid="{8A4FD8FE-0A34-4C0C-854E-AEA6AA52E695}"/>
    <cellStyle name="20% - Accent6 11 2 5 6" xfId="10389" xr:uid="{54662728-C57D-4880-A650-765107712743}"/>
    <cellStyle name="20% - Accent6 11 2 6" xfId="7004" xr:uid="{464CC158-276A-44C8-9E18-09A96F7414D6}"/>
    <cellStyle name="20% - Accent6 11 2 7" xfId="7007" xr:uid="{D0C7ED3A-28BE-4B3E-B191-1AC06702939B}"/>
    <cellStyle name="20% - Accent6 11 2 8" xfId="10391" xr:uid="{2574A70B-3875-48D3-9D87-82F17A25647A}"/>
    <cellStyle name="20% - Accent6 11 2 9" xfId="10395" xr:uid="{73204A9F-CC2E-42C9-896F-B71B8E7F85F2}"/>
    <cellStyle name="20% - Accent6 11 3" xfId="10399" xr:uid="{FC212AEF-B3BC-4A14-9DE8-977A36B8E84C}"/>
    <cellStyle name="20% - Accent6 11 3 10" xfId="10401" xr:uid="{3D317522-B0C5-4D00-9F9C-E39C64770D72}"/>
    <cellStyle name="20% - Accent6 11 3 2" xfId="10405" xr:uid="{ED88A658-C2A9-40D8-8D5C-05422F3A3E59}"/>
    <cellStyle name="20% - Accent6 11 3 2 2" xfId="5933" xr:uid="{E554182D-F64D-4FE8-A5B3-9BCFDE4F8F2E}"/>
    <cellStyle name="20% - Accent6 11 3 2 2 2" xfId="10407" xr:uid="{530A1CE5-20A3-4141-859E-60B6F01355A2}"/>
    <cellStyle name="20% - Accent6 11 3 2 2 3" xfId="10410" xr:uid="{CB288E6E-6A63-434A-831E-CC0DE0391CD5}"/>
    <cellStyle name="20% - Accent6 11 3 2 2 4" xfId="10411" xr:uid="{3D90250E-04E6-4D1D-BA5B-1514B08A73F1}"/>
    <cellStyle name="20% - Accent6 11 3 2 2 5" xfId="10412" xr:uid="{9D1DB7DF-2B48-4A8E-A86A-DE6177217263}"/>
    <cellStyle name="20% - Accent6 11 3 2 2 6" xfId="10413" xr:uid="{2E76860C-BF62-4C31-B289-1589CA34744B}"/>
    <cellStyle name="20% - Accent6 11 3 2 3" xfId="5940" xr:uid="{2E52AC89-0968-4C96-AF95-9746FE8FFF4F}"/>
    <cellStyle name="20% - Accent6 11 3 2 4" xfId="5948" xr:uid="{DB4F3D4D-311B-44B0-8D12-B2D0ED114A74}"/>
    <cellStyle name="20% - Accent6 11 3 2 5" xfId="10415" xr:uid="{7A17B6DA-78DB-4304-9004-BEDE0EFF65F7}"/>
    <cellStyle name="20% - Accent6 11 3 2 6" xfId="10417" xr:uid="{3997BEA5-D469-46C7-8F0F-36B68B7BBACF}"/>
    <cellStyle name="20% - Accent6 11 3 2 7" xfId="10419" xr:uid="{89890B49-7CBB-44D3-A4C4-AFA58F0E0204}"/>
    <cellStyle name="20% - Accent6 11 3 3" xfId="10421" xr:uid="{E227FA36-80D2-4094-A64C-424E87805E92}"/>
    <cellStyle name="20% - Accent6 11 3 3 2" xfId="10422" xr:uid="{8D8E39DA-EC38-4B0F-B187-6E2DCA4EE24A}"/>
    <cellStyle name="20% - Accent6 11 3 3 2 2" xfId="10424" xr:uid="{3C69239A-6506-4B2E-A8DD-40CD98F036A1}"/>
    <cellStyle name="20% - Accent6 11 3 3 2 3" xfId="10426" xr:uid="{841EEF41-DDD0-4CCC-8913-C3D54A9878E3}"/>
    <cellStyle name="20% - Accent6 11 3 3 2 4" xfId="10427" xr:uid="{4AA319F1-5A4F-4624-AEAB-FF64D36CC9D4}"/>
    <cellStyle name="20% - Accent6 11 3 3 2 5" xfId="10428" xr:uid="{83605E42-0CB8-4925-81BB-B0E0B76B6804}"/>
    <cellStyle name="20% - Accent6 11 3 3 2 6" xfId="10429" xr:uid="{94274F84-C40C-4502-9B82-587520C70952}"/>
    <cellStyle name="20% - Accent6 11 3 3 3" xfId="10430" xr:uid="{47E57D2E-109F-4795-9BB3-CAA53CE37492}"/>
    <cellStyle name="20% - Accent6 11 3 3 4" xfId="10431" xr:uid="{019C2B46-D797-4353-8355-E268F54EBA4B}"/>
    <cellStyle name="20% - Accent6 11 3 3 5" xfId="10432" xr:uid="{3AC0D016-DBC3-45BF-ABE0-E34F969ED897}"/>
    <cellStyle name="20% - Accent6 11 3 3 6" xfId="10433" xr:uid="{791D8576-9FDF-4F13-AC84-31A54B48375C}"/>
    <cellStyle name="20% - Accent6 11 3 3 7" xfId="10434" xr:uid="{9D63E1C1-EBCF-4FC5-B815-338FA0F47FAE}"/>
    <cellStyle name="20% - Accent6 11 3 4" xfId="10436" xr:uid="{A475CDA8-4FD3-4C03-8493-8954A3114D9B}"/>
    <cellStyle name="20% - Accent6 11 3 4 2" xfId="10437" xr:uid="{AAE411B9-EB82-4D49-B1B3-2D42B765B3DE}"/>
    <cellStyle name="20% - Accent6 11 3 4 2 2" xfId="10438" xr:uid="{0DD30DFA-BC9A-457C-8475-278AAE507862}"/>
    <cellStyle name="20% - Accent6 11 3 4 2 3" xfId="10439" xr:uid="{E1A7B99A-79AA-468F-9981-7651E4709DDF}"/>
    <cellStyle name="20% - Accent6 11 3 4 2 4" xfId="10440" xr:uid="{61350D43-3466-4307-8857-5E08A548B8FE}"/>
    <cellStyle name="20% - Accent6 11 3 4 2 5" xfId="10441" xr:uid="{DF2D9BDE-1C63-40C4-B112-15EDD34ED0FD}"/>
    <cellStyle name="20% - Accent6 11 3 4 2 6" xfId="10442" xr:uid="{7AD3F808-7725-417F-A997-594F4D6DE72B}"/>
    <cellStyle name="20% - Accent6 11 3 4 3" xfId="10443" xr:uid="{55DE2E2A-6056-4436-B0F4-1BFFA19AB764}"/>
    <cellStyle name="20% - Accent6 11 3 4 4" xfId="10444" xr:uid="{71ABC5A1-31B6-4724-815D-DB100F906286}"/>
    <cellStyle name="20% - Accent6 11 3 4 5" xfId="10445" xr:uid="{E7AF045E-DFD2-41E6-B91D-EF7FDF2B5A2C}"/>
    <cellStyle name="20% - Accent6 11 3 4 6" xfId="10446" xr:uid="{345ED21B-421E-40AD-B26E-C5381232F0CD}"/>
    <cellStyle name="20% - Accent6 11 3 4 7" xfId="10447" xr:uid="{68AE3143-D051-41C3-BBFA-85E15310609D}"/>
    <cellStyle name="20% - Accent6 11 3 5" xfId="10449" xr:uid="{46ACC1E3-6819-4B0D-A9B8-FA517DB693A3}"/>
    <cellStyle name="20% - Accent6 11 3 5 2" xfId="10451" xr:uid="{98029AAB-5956-48E7-B73F-76C15D664839}"/>
    <cellStyle name="20% - Accent6 11 3 5 3" xfId="10454" xr:uid="{3B477F6D-1C67-4367-B83D-C0FB8888C4E0}"/>
    <cellStyle name="20% - Accent6 11 3 5 4" xfId="10455" xr:uid="{1B6C54CA-491E-487F-BA01-8C961ACE9577}"/>
    <cellStyle name="20% - Accent6 11 3 5 5" xfId="10456" xr:uid="{12157434-4CC4-41E5-B8A2-63C1659CC5B9}"/>
    <cellStyle name="20% - Accent6 11 3 5 6" xfId="10457" xr:uid="{C62B3150-FE56-46A4-8D5B-A6FB879754C8}"/>
    <cellStyle name="20% - Accent6 11 3 6" xfId="10462" xr:uid="{97CECF4D-0473-4E2F-8F6D-8649E9AF7DAF}"/>
    <cellStyle name="20% - Accent6 11 3 7" xfId="10463" xr:uid="{2DE6AADB-0E43-4B1B-AB9E-EAFEA2AD3A95}"/>
    <cellStyle name="20% - Accent6 11 3 8" xfId="10466" xr:uid="{21DDA0E8-620E-4409-A7B0-8DB814A8EBB5}"/>
    <cellStyle name="20% - Accent6 11 3 9" xfId="10468" xr:uid="{4043A0E8-D963-4C16-9DC1-1B0782E94B70}"/>
    <cellStyle name="20% - Accent6 11 4" xfId="10473" xr:uid="{F4333EA6-66B6-47F2-B578-FE3AF80EAF3E}"/>
    <cellStyle name="20% - Accent6 11 4 10" xfId="10474" xr:uid="{0FF29031-FCC4-40EB-A14C-75274C652A43}"/>
    <cellStyle name="20% - Accent6 11 4 2" xfId="10476" xr:uid="{B5245633-691E-4063-9CE6-EE8B2E8E4A67}"/>
    <cellStyle name="20% - Accent6 11 4 2 2" xfId="10478" xr:uid="{0E04BB8F-CFC6-4D11-BC56-43B1EB506B66}"/>
    <cellStyle name="20% - Accent6 11 4 2 2 2" xfId="10479" xr:uid="{678C3B62-FC27-4563-B911-1B16141B1786}"/>
    <cellStyle name="20% - Accent6 11 4 2 2 3" xfId="10480" xr:uid="{86C58725-61FF-4DBD-BCC8-D77CFBB510A7}"/>
    <cellStyle name="20% - Accent6 11 4 2 2 4" xfId="10481" xr:uid="{A72976A8-1D44-455F-A1E5-164E0053FC54}"/>
    <cellStyle name="20% - Accent6 11 4 2 2 5" xfId="10482" xr:uid="{9DCE90AD-09F7-4E95-BC72-B3AB13EA2F1F}"/>
    <cellStyle name="20% - Accent6 11 4 2 2 6" xfId="10483" xr:uid="{32C5BADB-8F2A-421B-A032-6A4F4469ED12}"/>
    <cellStyle name="20% - Accent6 11 4 2 3" xfId="10485" xr:uid="{EDE88A90-773C-40B4-8E1B-9398B661F2E7}"/>
    <cellStyle name="20% - Accent6 11 4 2 4" xfId="10487" xr:uid="{0DA23C13-2694-4D30-A82C-D3F40BE9BDAE}"/>
    <cellStyle name="20% - Accent6 11 4 2 5" xfId="10489" xr:uid="{A87AF3A4-C602-4087-9552-88ADC8FBDA3E}"/>
    <cellStyle name="20% - Accent6 11 4 2 6" xfId="10058" xr:uid="{B0CEC6D5-27C9-4E15-A5E7-C6BB4F5C78EE}"/>
    <cellStyle name="20% - Accent6 11 4 2 7" xfId="10074" xr:uid="{01ADE7CB-326F-400C-936E-A456CD57AD6B}"/>
    <cellStyle name="20% - Accent6 11 4 3" xfId="10491" xr:uid="{C0DD8989-C7F2-45B1-A054-F5E03D0FDC47}"/>
    <cellStyle name="20% - Accent6 11 4 3 2" xfId="10492" xr:uid="{B5D51CF0-F24E-4CA3-A8E3-56DCDB423750}"/>
    <cellStyle name="20% - Accent6 11 4 3 2 2" xfId="4517" xr:uid="{60691339-47A3-4C79-9621-30A50BE2D644}"/>
    <cellStyle name="20% - Accent6 11 4 3 2 3" xfId="4547" xr:uid="{5D2F30EF-FC02-4E5E-BB3F-A017793095CA}"/>
    <cellStyle name="20% - Accent6 11 4 3 2 4" xfId="4557" xr:uid="{2EECCFD3-4A38-4985-A8FE-1109932CB215}"/>
    <cellStyle name="20% - Accent6 11 4 3 2 5" xfId="4562" xr:uid="{9A4F8424-0690-4614-98CF-3BEE87E4157E}"/>
    <cellStyle name="20% - Accent6 11 4 3 2 6" xfId="10494" xr:uid="{647F8E95-299F-4432-B31F-A16D853981EF}"/>
    <cellStyle name="20% - Accent6 11 4 3 3" xfId="10495" xr:uid="{29E5635C-3432-4E5B-858A-F54285E63E8B}"/>
    <cellStyle name="20% - Accent6 11 4 3 4" xfId="10496" xr:uid="{23207EC9-6DB9-4CF2-B054-3D5E40FB67FC}"/>
    <cellStyle name="20% - Accent6 11 4 3 5" xfId="10497" xr:uid="{C75BF7BA-1B68-4617-A5F0-9C6AEA6EDC05}"/>
    <cellStyle name="20% - Accent6 11 4 3 6" xfId="10129" xr:uid="{A2A8F75B-B64D-4D77-B0FF-1941D8CA1B4E}"/>
    <cellStyle name="20% - Accent6 11 4 3 7" xfId="10145" xr:uid="{CE5656EC-E099-48CC-A39B-27BB5CC83719}"/>
    <cellStyle name="20% - Accent6 11 4 4" xfId="10499" xr:uid="{FA92E18E-125A-432F-A9F2-79741B8D581A}"/>
    <cellStyle name="20% - Accent6 11 4 4 2" xfId="4581" xr:uid="{F5F4A12A-A762-48B3-9E19-C54F837B934B}"/>
    <cellStyle name="20% - Accent6 11 4 4 2 2" xfId="10501" xr:uid="{6251A2B6-DE55-4AA0-9BC9-B1FCF3F4B882}"/>
    <cellStyle name="20% - Accent6 11 4 4 2 3" xfId="10503" xr:uid="{F737BA72-3EF5-4C84-8628-1402BCF255F5}"/>
    <cellStyle name="20% - Accent6 11 4 4 2 4" xfId="10506" xr:uid="{5C563724-1C60-4400-9BFA-816560FF70A3}"/>
    <cellStyle name="20% - Accent6 11 4 4 2 5" xfId="10509" xr:uid="{E9EDFF74-F3F1-47C3-B0B3-661D6195403F}"/>
    <cellStyle name="20% - Accent6 11 4 4 2 6" xfId="10511" xr:uid="{8511017D-5E4C-4B92-868A-016DADBEDAE7}"/>
    <cellStyle name="20% - Accent6 11 4 4 3" xfId="3537" xr:uid="{8216B496-EFD1-4FE1-9C1E-014F81ACF94B}"/>
    <cellStyle name="20% - Accent6 11 4 4 4" xfId="10512" xr:uid="{E207829F-BE01-4DD7-965B-74275EF78F90}"/>
    <cellStyle name="20% - Accent6 11 4 4 5" xfId="10513" xr:uid="{6801A2D9-9E0C-4C99-8EDE-A1AC290B33E4}"/>
    <cellStyle name="20% - Accent6 11 4 4 6" xfId="10203" xr:uid="{824501F1-573A-4FF1-BE73-52BF4B726A10}"/>
    <cellStyle name="20% - Accent6 11 4 4 7" xfId="10224" xr:uid="{9C4B2F32-6A98-45E1-9386-B4271544CDA3}"/>
    <cellStyle name="20% - Accent6 11 4 5" xfId="10515" xr:uid="{B651694A-2D9F-4E83-9FF6-F49A0472C2EC}"/>
    <cellStyle name="20% - Accent6 11 4 5 2" xfId="10517" xr:uid="{D2E0CF82-AC80-403B-9F59-46EC31ED02F8}"/>
    <cellStyle name="20% - Accent6 11 4 5 3" xfId="10519" xr:uid="{6A2E6319-D4AC-45B4-8684-84F011FD6964}"/>
    <cellStyle name="20% - Accent6 11 4 5 4" xfId="10520" xr:uid="{A7E52977-6842-4C20-89C2-35B93F81CE70}"/>
    <cellStyle name="20% - Accent6 11 4 5 5" xfId="10521" xr:uid="{9135EE67-7DF2-4DBB-9E3B-54B42DEDB609}"/>
    <cellStyle name="20% - Accent6 11 4 5 6" xfId="10233" xr:uid="{618CB013-5D9D-48C4-B37F-9EECC870FE0A}"/>
    <cellStyle name="20% - Accent6 11 4 6" xfId="10526" xr:uid="{ADD31EF1-CA28-4DCD-B5DA-532ED2BB8FA5}"/>
    <cellStyle name="20% - Accent6 11 4 7" xfId="4522" xr:uid="{F59A14AD-2A54-4E8B-B29F-A0373A6D73BE}"/>
    <cellStyle name="20% - Accent6 11 4 8" xfId="4550" xr:uid="{8E729B95-993A-427A-9735-6E560F73DD98}"/>
    <cellStyle name="20% - Accent6 11 4 9" xfId="4560" xr:uid="{87143417-B02E-48F3-8A55-5021E9808652}"/>
    <cellStyle name="20% - Accent6 11 5" xfId="10528" xr:uid="{7620A277-1C26-4C0C-B6BB-013836988779}"/>
    <cellStyle name="20% - Accent6 11 5 2" xfId="10535" xr:uid="{51A34341-F0D5-4288-AE3B-84C91A7906DF}"/>
    <cellStyle name="20% - Accent6 11 5 2 2" xfId="10536" xr:uid="{B7E74FB5-7AD8-4E4D-8985-5DB50A69998A}"/>
    <cellStyle name="20% - Accent6 11 5 2 3" xfId="10537" xr:uid="{06EEA1D9-B39B-42CA-8B6E-A769D5E62496}"/>
    <cellStyle name="20% - Accent6 11 5 2 4" xfId="10539" xr:uid="{78C462DB-45FA-48D0-AFBF-23C067050B8E}"/>
    <cellStyle name="20% - Accent6 11 5 2 5" xfId="10541" xr:uid="{DB768A7F-5770-45F0-A2B3-B83566DC85F5}"/>
    <cellStyle name="20% - Accent6 11 5 2 6" xfId="10404" xr:uid="{E0CEF397-C209-4057-B477-054EAAF847FB}"/>
    <cellStyle name="20% - Accent6 11 5 3" xfId="10543" xr:uid="{B2F0F01C-1089-41A9-ABF6-BC672F2DC76C}"/>
    <cellStyle name="20% - Accent6 11 5 4" xfId="10545" xr:uid="{3858FD1D-07A6-4D6A-90A1-41DD8B6AC8A9}"/>
    <cellStyle name="20% - Accent6 11 5 5" xfId="10547" xr:uid="{DAE7673D-C84F-4DE7-B0A3-AB72C7E990DF}"/>
    <cellStyle name="20% - Accent6 11 5 6" xfId="10552" xr:uid="{4A452D81-A28A-46E4-BD2C-880CC1A294B1}"/>
    <cellStyle name="20% - Accent6 11 5 7" xfId="3200" xr:uid="{A4A89F91-DBD7-4707-B613-2EAA90BED2E2}"/>
    <cellStyle name="20% - Accent6 11 6" xfId="10555" xr:uid="{F718F46C-EEF7-472A-AE03-CDCD2BBACA6F}"/>
    <cellStyle name="20% - Accent6 11 6 2" xfId="10556" xr:uid="{741FA8E7-FE92-4866-868A-0EBAB92C3EF2}"/>
    <cellStyle name="20% - Accent6 11 6 2 2" xfId="10557" xr:uid="{877D91C5-88F7-4124-9740-AAB3A2AAB420}"/>
    <cellStyle name="20% - Accent6 11 6 2 3" xfId="10558" xr:uid="{26641DC3-7B71-424F-99C3-1E2AB317F7C4}"/>
    <cellStyle name="20% - Accent6 11 6 2 4" xfId="10560" xr:uid="{FAD985E3-4E0B-4E3D-8CDE-E6B12DF45BE6}"/>
    <cellStyle name="20% - Accent6 11 6 2 5" xfId="10562" xr:uid="{147F88EE-4FF7-4B3A-98EA-7175FE5C46D7}"/>
    <cellStyle name="20% - Accent6 11 6 2 6" xfId="10565" xr:uid="{EEA1AE4C-D9D7-4299-9DA3-0AF207E0FCC8}"/>
    <cellStyle name="20% - Accent6 11 6 3" xfId="10566" xr:uid="{AD2F01FD-B4A6-44E9-8B25-F0E19252228F}"/>
    <cellStyle name="20% - Accent6 11 6 4" xfId="10567" xr:uid="{5DC6A120-FE45-4FCF-AE8B-643127C9155E}"/>
    <cellStyle name="20% - Accent6 11 6 5" xfId="10568" xr:uid="{350134BC-8A0E-4472-A2BE-C6EEE4859A5C}"/>
    <cellStyle name="20% - Accent6 11 6 6" xfId="10572" xr:uid="{AACE3606-A0B5-4151-A9F3-B3300B2634F9}"/>
    <cellStyle name="20% - Accent6 11 6 7" xfId="3262" xr:uid="{9767AA87-3DB0-4E6B-90D2-58D1B98C1245}"/>
    <cellStyle name="20% - Accent6 11 7" xfId="10574" xr:uid="{0535001D-CE50-4849-B8E5-8B229DAF2245}"/>
    <cellStyle name="20% - Accent6 11 7 2" xfId="10579" xr:uid="{9355FCF0-FC65-4565-AA7D-B7E4F7E8DE0B}"/>
    <cellStyle name="20% - Accent6 11 7 2 2" xfId="10580" xr:uid="{E412D31D-B82C-46FE-8900-B2A1565EB793}"/>
    <cellStyle name="20% - Accent6 11 7 2 3" xfId="10582" xr:uid="{C696C1B7-CFE1-4F8D-A9BD-B3E2F048CFDA}"/>
    <cellStyle name="20% - Accent6 11 7 2 4" xfId="10584" xr:uid="{B9DFEA3A-7962-4CF4-AE63-3E0CD9572E01}"/>
    <cellStyle name="20% - Accent6 11 7 2 5" xfId="10586" xr:uid="{397DD0E3-3BBD-401A-B07F-FA161637426F}"/>
    <cellStyle name="20% - Accent6 11 7 2 6" xfId="10589" xr:uid="{0F0990DC-CA0B-4CA1-B8D1-FA8AE9DB55CC}"/>
    <cellStyle name="20% - Accent6 11 7 3" xfId="10590" xr:uid="{44089D20-D1F0-460F-B96A-0C096A44E413}"/>
    <cellStyle name="20% - Accent6 11 7 4" xfId="10591" xr:uid="{7031D453-783E-4BBA-8F94-74D3C6EF7F50}"/>
    <cellStyle name="20% - Accent6 11 7 5" xfId="10592" xr:uid="{7E3EFFED-C987-405A-8498-FCA1BE0E181B}"/>
    <cellStyle name="20% - Accent6 11 7 6" xfId="10596" xr:uid="{24E3A21E-9AD4-4749-998E-BE6721E9DB04}"/>
    <cellStyle name="20% - Accent6 11 7 7" xfId="1101" xr:uid="{2E4212C1-B3FA-4351-8C1B-44959E711A59}"/>
    <cellStyle name="20% - Accent6 11 8" xfId="10598" xr:uid="{EE737A68-B0D6-4450-894E-DC45786B8B21}"/>
    <cellStyle name="20% - Accent6 11 8 2" xfId="10604" xr:uid="{46C8B5CB-AA39-41F3-8BD1-DA93959E7C6F}"/>
    <cellStyle name="20% - Accent6 11 8 3" xfId="10605" xr:uid="{EB344805-A91E-4ED8-8C01-961AF59517AF}"/>
    <cellStyle name="20% - Accent6 11 8 4" xfId="10606" xr:uid="{46341E5B-08CE-4C68-B45D-A87F1D7B604B}"/>
    <cellStyle name="20% - Accent6 11 8 5" xfId="10607" xr:uid="{0FEAD3D5-A867-4ABF-BD6C-726F038471C9}"/>
    <cellStyle name="20% - Accent6 11 8 6" xfId="10611" xr:uid="{86C9574F-E8F7-4608-852A-4F6DDDB53C46}"/>
    <cellStyle name="20% - Accent6 11 9" xfId="10616" xr:uid="{9A0F8EE3-B44D-4912-A31A-20ABB10E325F}"/>
    <cellStyle name="20% - Accent6 12" xfId="10619" xr:uid="{46B8B95A-EF67-45FE-9EF7-B4B5C5FF0908}"/>
    <cellStyle name="20% - Accent6 12 10" xfId="10620" xr:uid="{DE09972D-C0E8-4431-93E2-59E13CAECD94}"/>
    <cellStyle name="20% - Accent6 12 11" xfId="10622" xr:uid="{F5E9125B-88DF-4EEA-B795-2F39E0FCE91A}"/>
    <cellStyle name="20% - Accent6 12 12" xfId="10624" xr:uid="{6D727DAF-1169-4437-9339-B3B0A40F6E5F}"/>
    <cellStyle name="20% - Accent6 12 2" xfId="10626" xr:uid="{CF2CD317-ABA8-4804-9321-B05F6F7986D2}"/>
    <cellStyle name="20% - Accent6 12 2 2" xfId="10628" xr:uid="{F7C2AAB3-0709-43F9-B36A-D98FA13AB5AA}"/>
    <cellStyle name="20% - Accent6 12 2 3" xfId="10630" xr:uid="{7D901F57-AEA0-4BBE-BE30-92A075B3213F}"/>
    <cellStyle name="20% - Accent6 12 2 3 2" xfId="10631" xr:uid="{06DFEDD1-FF81-4C62-9659-659671E60CEF}"/>
    <cellStyle name="20% - Accent6 12 2 3 2 2" xfId="10031" xr:uid="{FCE50AD6-394F-485C-A83E-81F25E97DFEF}"/>
    <cellStyle name="20% - Accent6 12 2 3 2 3" xfId="10034" xr:uid="{F7FE56E9-A060-4566-9296-14B2FE134B88}"/>
    <cellStyle name="20% - Accent6 12 2 3 2 4" xfId="10036" xr:uid="{7043DE10-7BF0-45EB-A376-F2BE1CC6C0A5}"/>
    <cellStyle name="20% - Accent6 12 2 3 2 5" xfId="10038" xr:uid="{A41F6155-A0B3-46E5-B6BF-66DF83D3EF23}"/>
    <cellStyle name="20% - Accent6 12 2 3 2 6" xfId="10632" xr:uid="{6DDEDFCD-B428-4583-9BB6-983ED0C71B74}"/>
    <cellStyle name="20% - Accent6 12 2 3 3" xfId="10637" xr:uid="{BE433D2D-FC6A-473F-86FF-D880815D9B39}"/>
    <cellStyle name="20% - Accent6 12 2 3 4" xfId="10642" xr:uid="{6881B6F8-D0B5-42C1-BF49-F7178EEF2D74}"/>
    <cellStyle name="20% - Accent6 12 2 3 5" xfId="10643" xr:uid="{4B95DAAD-B4C1-44E8-9C8B-9416517545E7}"/>
    <cellStyle name="20% - Accent6 12 2 3 6" xfId="10646" xr:uid="{083F1ADB-2257-42FB-A0E5-F4CBA9B9E0E1}"/>
    <cellStyle name="20% - Accent6 12 2 3 7" xfId="10649" xr:uid="{16C338A0-9E65-4303-B9DB-401A4053D630}"/>
    <cellStyle name="20% - Accent6 12 2 4" xfId="10651" xr:uid="{B437EF87-5578-430C-A2E0-B7ED060E3998}"/>
    <cellStyle name="20% - Accent6 12 2 4 2" xfId="10652" xr:uid="{E6440747-E7E0-4862-ABBB-437E3D7290F1}"/>
    <cellStyle name="20% - Accent6 12 2 4 3" xfId="10657" xr:uid="{BF26B982-7324-45CF-916D-341C02A8EDDA}"/>
    <cellStyle name="20% - Accent6 12 2 4 4" xfId="10662" xr:uid="{CCF17A77-F63B-4FC4-84F3-6E6D2BE5FD65}"/>
    <cellStyle name="20% - Accent6 12 2 4 5" xfId="10663" xr:uid="{F92906EF-E79F-4D50-94E4-F8C90089809E}"/>
    <cellStyle name="20% - Accent6 12 2 4 6" xfId="10665" xr:uid="{18E7ED3D-368E-40F6-8118-21C588A6A639}"/>
    <cellStyle name="20% - Accent6 12 2 5" xfId="10667" xr:uid="{7AD97562-4441-4EFD-8411-80E8B3C08D3C}"/>
    <cellStyle name="20% - Accent6 12 2 6" xfId="10670" xr:uid="{863396ED-969C-4999-97D7-F7A47FA47FBC}"/>
    <cellStyle name="20% - Accent6 12 2 7" xfId="10671" xr:uid="{5DE3CCB5-B89B-4F06-8771-44D0D2B5A9D8}"/>
    <cellStyle name="20% - Accent6 12 2 8" xfId="10674" xr:uid="{523016B1-BB6B-407C-9C3D-6642E1F9DCEB}"/>
    <cellStyle name="20% - Accent6 12 2 9" xfId="10677" xr:uid="{5715CFFF-C25D-43D5-A6A7-0B87BBC4B761}"/>
    <cellStyle name="20% - Accent6 12 3" xfId="10681" xr:uid="{AA698D54-E371-407C-B28A-6FE1ADAF018D}"/>
    <cellStyle name="20% - Accent6 12 3 2" xfId="10563" xr:uid="{5C941AC4-F93B-4995-B71B-2CDB99136B36}"/>
    <cellStyle name="20% - Accent6 12 3 2 2" xfId="10683" xr:uid="{D30D1CBF-EE0A-4EE9-9373-0C62B6C5061C}"/>
    <cellStyle name="20% - Accent6 12 3 2 2 2" xfId="10685" xr:uid="{98D68677-4E4D-499F-9489-44C8BFDDA5BB}"/>
    <cellStyle name="20% - Accent6 12 3 2 2 3" xfId="10688" xr:uid="{D66DCCE7-1F29-42AA-99FD-2E5B72A11221}"/>
    <cellStyle name="20% - Accent6 12 3 2 2 4" xfId="10691" xr:uid="{358FD2BC-8931-402A-B698-CE3638CA3F10}"/>
    <cellStyle name="20% - Accent6 12 3 2 2 5" xfId="10694" xr:uid="{5241C0E3-B10B-4EB8-8151-6EA2A45DA04F}"/>
    <cellStyle name="20% - Accent6 12 3 2 2 6" xfId="10696" xr:uid="{E6FBC255-07E8-4477-A518-D8DCE8CD74A0}"/>
    <cellStyle name="20% - Accent6 12 3 2 3" xfId="10701" xr:uid="{AE957240-FB36-4384-86DC-579D44C424C1}"/>
    <cellStyle name="20% - Accent6 12 3 2 4" xfId="10705" xr:uid="{5D04B2E7-AC6A-48D7-B7B0-0CB2A2963F74}"/>
    <cellStyle name="20% - Accent6 12 3 2 5" xfId="10709" xr:uid="{3B94A5D7-C239-48E0-B844-12E8A607D15F}"/>
    <cellStyle name="20% - Accent6 12 3 2 6" xfId="10712" xr:uid="{E275FA6A-4EB2-4E1D-A44A-2BC1E01C0B40}"/>
    <cellStyle name="20% - Accent6 12 3 2 7" xfId="10715" xr:uid="{86ABF645-589D-48B0-A532-62EF655CCC2D}"/>
    <cellStyle name="20% - Accent6 12 4" xfId="10717" xr:uid="{168A7D32-8679-420E-9BFE-14B3E7B97B6B}"/>
    <cellStyle name="20% - Accent6 12 5" xfId="10718" xr:uid="{97A7CBD9-C0CF-4AC3-9EC8-1DE7B99661F3}"/>
    <cellStyle name="20% - Accent6 12 6" xfId="10723" xr:uid="{01EFA6D1-32A2-4E5D-AB48-940E89F28148}"/>
    <cellStyle name="20% - Accent6 12 6 2" xfId="10724" xr:uid="{CFF1F7FD-1B7D-42F9-9C71-70F294BB7F77}"/>
    <cellStyle name="20% - Accent6 12 6 2 2" xfId="10725" xr:uid="{8D785DFB-A7CF-4F6D-B140-616BD9FA5339}"/>
    <cellStyle name="20% - Accent6 12 6 2 3" xfId="10726" xr:uid="{56311ECA-1B3A-4417-8FD2-E6748A3827CD}"/>
    <cellStyle name="20% - Accent6 12 6 2 4" xfId="10728" xr:uid="{BBA58756-173C-4DF7-BD23-0F9966343D4E}"/>
    <cellStyle name="20% - Accent6 12 6 2 5" xfId="10730" xr:uid="{8A99A627-ED57-467F-A8C0-6E039A219000}"/>
    <cellStyle name="20% - Accent6 12 6 2 6" xfId="10733" xr:uid="{1D5AF2D4-0D93-4F4C-8C68-120BF8557B55}"/>
    <cellStyle name="20% - Accent6 12 6 3" xfId="10735" xr:uid="{7D8906FD-79E1-4A35-9AA1-1C4742B8615E}"/>
    <cellStyle name="20% - Accent6 12 6 4" xfId="10738" xr:uid="{DDBAEC16-7D6B-4C43-8F1D-66A5CA29A2A1}"/>
    <cellStyle name="20% - Accent6 12 6 5" xfId="10740" xr:uid="{3E0E0420-363F-42E9-A6D1-0ACA0F1E3E20}"/>
    <cellStyle name="20% - Accent6 12 6 6" xfId="10743" xr:uid="{1C07B46B-4967-48FB-BF22-EBBEFA219BE0}"/>
    <cellStyle name="20% - Accent6 12 6 7" xfId="3568" xr:uid="{0BCC2E02-20CB-47CE-AE4E-E07F569B7A2B}"/>
    <cellStyle name="20% - Accent6 12 7" xfId="10745" xr:uid="{A6D220E0-606F-450E-AD2B-5A1ACCA7FE28}"/>
    <cellStyle name="20% - Accent6 12 7 2" xfId="10746" xr:uid="{419DF39F-6C29-42A0-B3CA-7B270153D9CE}"/>
    <cellStyle name="20% - Accent6 12 7 3" xfId="10747" xr:uid="{40DB2BEE-4AD8-42F8-B2BB-8F4253A2F342}"/>
    <cellStyle name="20% - Accent6 12 7 4" xfId="10749" xr:uid="{AC87E871-4578-4166-8487-4A575431D5E8}"/>
    <cellStyle name="20% - Accent6 12 7 5" xfId="10751" xr:uid="{1543E86A-CF49-4624-BF98-6765FE96EC91}"/>
    <cellStyle name="20% - Accent6 12 7 6" xfId="10754" xr:uid="{5D41355C-6DAD-49BE-BCA3-EF493F700EB3}"/>
    <cellStyle name="20% - Accent6 12 8" xfId="10755" xr:uid="{673911F5-64F0-40E1-8C50-1D98DA91E6EF}"/>
    <cellStyle name="20% - Accent6 12 9" xfId="10756" xr:uid="{4D590AA5-5C5B-4461-AFDB-B4C8457CB579}"/>
    <cellStyle name="20% - Accent6 13" xfId="10758" xr:uid="{238A8107-08AF-49ED-868C-975635DC02C1}"/>
    <cellStyle name="20% - Accent6 13 2" xfId="10760" xr:uid="{2692EF8F-0A66-4C68-B8C1-C8B7C57015A5}"/>
    <cellStyle name="20% - Accent6 13 3" xfId="10762" xr:uid="{4821C142-ADE4-4159-A425-FA7A6431DBE6}"/>
    <cellStyle name="20% - Accent6 13 3 2" xfId="10587" xr:uid="{59931CF4-3604-4F4A-A1F0-5B89B4CEB6A8}"/>
    <cellStyle name="20% - Accent6 13 4" xfId="10764" xr:uid="{09D0EE8A-EE53-4C39-A033-C95CF6F3DDC9}"/>
    <cellStyle name="20% - Accent6 14" xfId="10767" xr:uid="{47389DCB-81F4-4AAD-BED1-9AEB69480FAC}"/>
    <cellStyle name="20% - Accent6 14 2" xfId="10770" xr:uid="{98B9DC47-17B5-4C71-9B92-EEEE6C5B108F}"/>
    <cellStyle name="20% - Accent6 15" xfId="10773" xr:uid="{880F1948-E4A3-47EE-93E7-575DED2FA76A}"/>
    <cellStyle name="20% - Accent6 16" xfId="10777" xr:uid="{CD6D859F-49C7-44F9-A5EB-A788670EC1DC}"/>
    <cellStyle name="20% - Accent6 16 2" xfId="10779" xr:uid="{31F2F66B-4A03-41D7-B3FE-D1DF4AD283B0}"/>
    <cellStyle name="20% - Accent6 16 2 2" xfId="10783" xr:uid="{93D51A31-6338-49B8-BDBF-FF1881B64A98}"/>
    <cellStyle name="20% - Accent6 16 2 3" xfId="10784" xr:uid="{FF2371F6-804C-4696-8DB1-FA4F9FA4440C}"/>
    <cellStyle name="20% - Accent6 16 2 4" xfId="10785" xr:uid="{0A72E896-EEE9-4E18-A119-260039C0DF1B}"/>
    <cellStyle name="20% - Accent6 16 2 5" xfId="10786" xr:uid="{F0F98DE8-4A79-4C09-8C26-F0BDEA8621DD}"/>
    <cellStyle name="20% - Accent6 16 2 6" xfId="10789" xr:uid="{B8C1595F-55ED-4B7D-8F3A-0A6AAB864E91}"/>
    <cellStyle name="20% - Accent6 16 3" xfId="10790" xr:uid="{F9DC19FD-1AF5-4F69-801D-128EB8EB0CEC}"/>
    <cellStyle name="20% - Accent6 16 4" xfId="10794" xr:uid="{8838EA8B-398D-45B9-B5C9-055351CA8E68}"/>
    <cellStyle name="20% - Accent6 16 5" xfId="10799" xr:uid="{15598268-EEBF-4CBD-B785-5B0A5036E91C}"/>
    <cellStyle name="20% - Accent6 16 6" xfId="10805" xr:uid="{D2B9A739-B107-4E02-AB99-B107E2EAC6C6}"/>
    <cellStyle name="20% - Accent6 16 7" xfId="10808" xr:uid="{3326248A-708A-41DF-9FC6-E81D79D0FC85}"/>
    <cellStyle name="20% - Accent6 17" xfId="10811" xr:uid="{3BFAF8FA-F300-4F28-BBBC-E283C2F07F9B}"/>
    <cellStyle name="20% - Accent6 17 2" xfId="10814" xr:uid="{6F3FA800-A01A-45FB-AF36-8253CAF85A74}"/>
    <cellStyle name="20% - Accent6 17 2 2" xfId="10816" xr:uid="{667D54AA-9CF8-4B10-95DC-76108FCA6800}"/>
    <cellStyle name="20% - Accent6 17 2 3" xfId="10818" xr:uid="{0A3E4CFC-8588-4156-BD17-257755C814E0}"/>
    <cellStyle name="20% - Accent6 17 2 4" xfId="10821" xr:uid="{3AF413D8-2757-43C9-A79A-B0BAEEF4AA69}"/>
    <cellStyle name="20% - Accent6 17 2 5" xfId="10824" xr:uid="{3FBFFDBE-430E-4A56-8603-5E9A68C48BBE}"/>
    <cellStyle name="20% - Accent6 17 2 6" xfId="10825" xr:uid="{50EF44F6-9E47-44E8-B425-3435D8383ACB}"/>
    <cellStyle name="20% - Accent6 17 3" xfId="10827" xr:uid="{21660BF9-2EC8-4E39-9889-D7037FA2E0FB}"/>
    <cellStyle name="20% - Accent6 17 4" xfId="10830" xr:uid="{EAA13A9C-678A-4788-A582-F140F4CD2584}"/>
    <cellStyle name="20% - Accent6 17 5" xfId="10832" xr:uid="{E3A3CDD7-8BC4-4199-83AE-8EFBA69C0501}"/>
    <cellStyle name="20% - Accent6 17 6" xfId="10836" xr:uid="{B37626E9-6BA8-4D99-B120-961CEA53FFC1}"/>
    <cellStyle name="20% - Accent6 17 7" xfId="10838" xr:uid="{48B48022-AB92-4227-84F6-7CCC41625666}"/>
    <cellStyle name="20% - Accent6 18" xfId="10842" xr:uid="{6D637047-C35B-43F6-BA02-DEC7FAE75748}"/>
    <cellStyle name="20% - Accent6 19" xfId="10844" xr:uid="{A5093B05-19B6-4538-8819-DE60DDDBE0A0}"/>
    <cellStyle name="20% - Accent6 19 2" xfId="10850" xr:uid="{C743D39E-FC12-45A1-B621-933EA0A51D25}"/>
    <cellStyle name="20% - Accent6 19 2 2" xfId="10853" xr:uid="{FC46D21B-9962-4D7D-994C-0DC4784F738A}"/>
    <cellStyle name="20% - Accent6 19 2 3" xfId="10854" xr:uid="{0091D4E9-CAF5-4C44-83D5-9C9DC9E8E7D1}"/>
    <cellStyle name="20% - Accent6 19 3" xfId="10856" xr:uid="{795B5ED1-B9B4-4770-9E0D-EB4581ADCA80}"/>
    <cellStyle name="20% - Accent6 19 4" xfId="10859" xr:uid="{5F3E814F-9D89-474A-800E-245EDF71F399}"/>
    <cellStyle name="20% - Accent6 19 5" xfId="10861" xr:uid="{F2CE37FE-4F59-4573-BEAE-1A0B2421FB97}"/>
    <cellStyle name="20% - Accent6 19 6" xfId="10867" xr:uid="{3752170D-58ED-48A6-83D6-F2DE7574CBE8}"/>
    <cellStyle name="20% - Accent6 2" xfId="10870" xr:uid="{BE17776E-615A-4191-8C33-B0FEA7F31246}"/>
    <cellStyle name="20% - Accent6 2 10" xfId="10871" xr:uid="{E39D944B-15FF-4E25-87D3-1AFE397EEFBC}"/>
    <cellStyle name="20% - Accent6 2 10 2" xfId="10873" xr:uid="{7327D7F3-BCCA-4788-AE43-A9B501A8441D}"/>
    <cellStyle name="20% - Accent6 2 10 3" xfId="10875" xr:uid="{9509DFC4-B773-40F5-85D9-FBF9B0CEF31C}"/>
    <cellStyle name="20% - Accent6 2 11" xfId="10878" xr:uid="{9645D38D-0609-43BC-9AEB-564113370D00}"/>
    <cellStyle name="20% - Accent6 2 11 2" xfId="10880" xr:uid="{812BA220-24F0-4458-84D9-2F6EE3688154}"/>
    <cellStyle name="20% - Accent6 2 11 3" xfId="10882" xr:uid="{AECB7176-91B0-473E-9A5E-A7EE72F5577A}"/>
    <cellStyle name="20% - Accent6 2 2" xfId="10887" xr:uid="{A3CE1252-BD13-4912-99E3-7E0CBCF84712}"/>
    <cellStyle name="20% - Accent6 2 2 2" xfId="10891" xr:uid="{8CF60BA9-5CE6-469D-ACDA-E533E52F04B7}"/>
    <cellStyle name="20% - Accent6 2 2 2 2" xfId="10892" xr:uid="{26335770-18AD-49FE-8171-2C95CAC91B91}"/>
    <cellStyle name="20% - Accent6 2 2 2 2 2" xfId="5232" xr:uid="{58807129-12B4-46F3-9C42-401123DD6BA5}"/>
    <cellStyle name="20% - Accent6 2 2 2 3" xfId="10893" xr:uid="{C9FA05B4-F143-4054-A83D-802D56AA4FF8}"/>
    <cellStyle name="20% - Accent6 2 2 3" xfId="10896" xr:uid="{A8A4C26F-DD9F-4090-B1CA-785928E73A5F}"/>
    <cellStyle name="20% - Accent6 2 2 3 2" xfId="10898" xr:uid="{49F6F78C-5A25-4911-80F4-797DF84F9F81}"/>
    <cellStyle name="20% - Accent6 2 2 3 3" xfId="10901" xr:uid="{C3CBB6F0-A8F4-4C43-90BC-DDC85FD15AAB}"/>
    <cellStyle name="20% - Accent6 2 2 4" xfId="10904" xr:uid="{5120FC40-5214-46A5-BC0F-46A9B05BDA85}"/>
    <cellStyle name="20% - Accent6 2 2 4 2" xfId="10906" xr:uid="{1E8408CA-00BA-4DA3-A6DE-061F10E27969}"/>
    <cellStyle name="20% - Accent6 2 2 4 3" xfId="10909" xr:uid="{5B55F7CA-744A-4CBE-931A-55608CF11314}"/>
    <cellStyle name="20% - Accent6 2 2 5" xfId="10912" xr:uid="{4CF98177-915C-4B79-8064-7D79442A2778}"/>
    <cellStyle name="20% - Accent6 2 2 5 2" xfId="10914" xr:uid="{5133F26A-1930-4D2C-B62C-DA3A7F217B8D}"/>
    <cellStyle name="20% - Accent6 2 2 5 3" xfId="10917" xr:uid="{ABB42876-2582-4810-A799-68BDFC256CBD}"/>
    <cellStyle name="20% - Accent6 2 2 6" xfId="10919" xr:uid="{146BDD40-F222-467B-9E2B-618B4EAEC36F}"/>
    <cellStyle name="20% - Accent6 2 2 6 2" xfId="10921" xr:uid="{3BF690FF-6402-4BF1-A36B-44D27D0926AB}"/>
    <cellStyle name="20% - Accent6 2 2 6 3" xfId="10923" xr:uid="{54AC97B3-5584-47A0-8868-CA05CE94217A}"/>
    <cellStyle name="20% - Accent6 2 2 7" xfId="10925" xr:uid="{C1E6E729-7F94-4F94-AC74-6E19A9086B8E}"/>
    <cellStyle name="20% - Accent6 2 2 7 2" xfId="10927" xr:uid="{56A7E2CD-BBBA-4BFB-944B-243660876B39}"/>
    <cellStyle name="20% - Accent6 2 2 7 3" xfId="10929" xr:uid="{9273FF08-23DC-410C-992F-919B7F24D5F8}"/>
    <cellStyle name="20% - Accent6 2 2 8" xfId="10930" xr:uid="{5F630D57-B280-4AF7-BB5C-2FA8C476C186}"/>
    <cellStyle name="20% - Accent6 2 2 9" xfId="10931" xr:uid="{4FE4F56B-50A2-42B0-87B0-9D674E53534D}"/>
    <cellStyle name="20% - Accent6 2 3" xfId="10932" xr:uid="{8CA46545-8A9F-45DE-84F5-029639760C7A}"/>
    <cellStyle name="20% - Accent6 2 3 2" xfId="10935" xr:uid="{4DA45FD9-F095-4A43-8277-4CBB4363D0C4}"/>
    <cellStyle name="20% - Accent6 2 3 2 2" xfId="10937" xr:uid="{E5DD044D-D679-4CD2-BA25-04DA0297EA05}"/>
    <cellStyle name="20% - Accent6 2 3 2 3" xfId="10939" xr:uid="{E195CF8D-D2DF-475D-ABBF-CCE434D6C268}"/>
    <cellStyle name="20% - Accent6 2 3 3" xfId="10942" xr:uid="{E28B4FE5-236D-41AB-9C11-5826A8C7100E}"/>
    <cellStyle name="20% - Accent6 2 3 3 2" xfId="10944" xr:uid="{158CBC82-0E8D-4457-8B4A-F59E0500EC87}"/>
    <cellStyle name="20% - Accent6 2 3 3 3" xfId="10947" xr:uid="{F359E8A3-AF72-4A68-9ECD-C9F3B2D0BA49}"/>
    <cellStyle name="20% - Accent6 2 3 4" xfId="10950" xr:uid="{C28C4EB5-E96D-4B06-A170-E49E9F745B8A}"/>
    <cellStyle name="20% - Accent6 2 3 4 2" xfId="10951" xr:uid="{AF95BC90-89A0-4A4B-B7A9-45BA92D9A327}"/>
    <cellStyle name="20% - Accent6 2 3 4 3" xfId="10953" xr:uid="{8D9516F9-B206-4939-B0A1-2CF0A75F0B4B}"/>
    <cellStyle name="20% - Accent6 2 3 5" xfId="10955" xr:uid="{9A0D12B2-617E-468F-9DC7-67EE1BE497CE}"/>
    <cellStyle name="20% - Accent6 2 3 5 2" xfId="10956" xr:uid="{A2DD1887-1A77-443D-902C-A8E3FFB59BC7}"/>
    <cellStyle name="20% - Accent6 2 3 5 3" xfId="10958" xr:uid="{8B819141-F34A-43C3-9315-A4107B94938E}"/>
    <cellStyle name="20% - Accent6 2 3 6" xfId="10962" xr:uid="{6596EBCB-7F1C-4650-9ED4-A0CB722C20D1}"/>
    <cellStyle name="20% - Accent6 2 3 6 2" xfId="10966" xr:uid="{43EE845F-9FCA-4825-ACD5-3DA3A3389852}"/>
    <cellStyle name="20% - Accent6 2 3 6 3" xfId="10969" xr:uid="{8BD23AEA-3653-4222-9ADB-07F23A6EB408}"/>
    <cellStyle name="20% - Accent6 2 3 7" xfId="10974" xr:uid="{9800FF11-0CA9-4F08-952B-8F40D568B75E}"/>
    <cellStyle name="20% - Accent6 2 3 7 2" xfId="10976" xr:uid="{A808B44F-7416-4AE9-8608-B488D6332883}"/>
    <cellStyle name="20% - Accent6 2 3 7 3" xfId="10979" xr:uid="{057D8A92-219B-45A2-86EC-13421A0AB180}"/>
    <cellStyle name="20% - Accent6 2 3 8" xfId="10984" xr:uid="{10737964-A436-4D8D-88C8-13B8AB965EF7}"/>
    <cellStyle name="20% - Accent6 2 3 9" xfId="10989" xr:uid="{DB48E48D-F1EB-4EB1-9ED5-11DAB9B6D75F}"/>
    <cellStyle name="20% - Accent6 2 4" xfId="10990" xr:uid="{A285D7A6-E248-4B93-A121-61C559CAFA7B}"/>
    <cellStyle name="20% - Accent6 2 4 2" xfId="10993" xr:uid="{91A7D210-E003-4ADC-97C8-AFDD81BD955E}"/>
    <cellStyle name="20% - Accent6 2 4 2 2" xfId="10995" xr:uid="{35EC7A2B-FEE3-4963-BD2A-7ECCE45CC93A}"/>
    <cellStyle name="20% - Accent6 2 4 2 3" xfId="10997" xr:uid="{EC0B89B7-2E71-4907-AEAE-355FB05C1268}"/>
    <cellStyle name="20% - Accent6 2 4 3" xfId="11000" xr:uid="{89D8737C-7AFA-44AE-9371-80204DCBD371}"/>
    <cellStyle name="20% - Accent6 2 4 3 2" xfId="11002" xr:uid="{E2A9FEA2-3B95-4E03-8C63-B1C44AC5011D}"/>
    <cellStyle name="20% - Accent6 2 4 3 3" xfId="11005" xr:uid="{DA44FE29-AA68-4C89-A027-2A1D6B9774C4}"/>
    <cellStyle name="20% - Accent6 2 4 4" xfId="11008" xr:uid="{96E972B5-4107-4D83-9EEB-89CD1549C0E7}"/>
    <cellStyle name="20% - Accent6 2 4 4 2" xfId="11009" xr:uid="{05E42B83-FA9B-435A-88DC-A4C73490DAFB}"/>
    <cellStyle name="20% - Accent6 2 4 4 3" xfId="11011" xr:uid="{428B1F11-3C6D-4A9B-8872-98B2C97AAB75}"/>
    <cellStyle name="20% - Accent6 2 4 5" xfId="11014" xr:uid="{18AB6F3A-95B9-477E-A203-234CF515E328}"/>
    <cellStyle name="20% - Accent6 2 4 5 2" xfId="11015" xr:uid="{B71EA02C-C502-4368-8C00-AA7702F51532}"/>
    <cellStyle name="20% - Accent6 2 4 5 3" xfId="11017" xr:uid="{C168B63B-9C5E-46E1-B060-ECF72C943FB9}"/>
    <cellStyle name="20% - Accent6 2 4 6" xfId="11020" xr:uid="{AABAB2AC-5932-4029-9B7D-8C12F796A95A}"/>
    <cellStyle name="20% - Accent6 2 4 6 2" xfId="11024" xr:uid="{52456E85-A4B5-4F56-ADF6-BC0E0F2802A2}"/>
    <cellStyle name="20% - Accent6 2 4 6 3" xfId="11028" xr:uid="{F4962733-F822-41F9-8B65-D7617CB6495B}"/>
    <cellStyle name="20% - Accent6 2 4 7" xfId="11032" xr:uid="{1B7B7942-8F92-45AC-8A1C-35F5EF1062F6}"/>
    <cellStyle name="20% - Accent6 2 4 7 2" xfId="11035" xr:uid="{9E6CC90D-771F-4F7D-9E29-E20CB3FFDDB6}"/>
    <cellStyle name="20% - Accent6 2 4 7 3" xfId="11039" xr:uid="{923A3111-109B-48C8-A2A7-7AD4ABF51739}"/>
    <cellStyle name="20% - Accent6 2 4 8" xfId="11042" xr:uid="{E32948FC-3C3A-4D6A-9704-772FBDEDB2C4}"/>
    <cellStyle name="20% - Accent6 2 4 9" xfId="11047" xr:uid="{9EAF7E9F-EF5C-4B87-B50F-2DBEAAF6ACE1}"/>
    <cellStyle name="20% - Accent6 2 5" xfId="11048" xr:uid="{F20E476C-C981-44E1-92F3-4A8BB13EFE71}"/>
    <cellStyle name="20% - Accent6 2 5 2" xfId="2612" xr:uid="{7CBABF1C-A1F6-4163-B152-D27F0229F0A5}"/>
    <cellStyle name="20% - Accent6 2 5 2 2" xfId="11049" xr:uid="{730753BD-BE11-4864-A17F-C3E0E50E58F9}"/>
    <cellStyle name="20% - Accent6 2 5 2 3" xfId="11050" xr:uid="{84593B69-6FCE-4F03-9849-226E191E5C7D}"/>
    <cellStyle name="20% - Accent6 2 5 3" xfId="2616" xr:uid="{9542C225-A7A5-4874-A8D7-0776022F9D29}"/>
    <cellStyle name="20% - Accent6 2 5 3 2" xfId="11052" xr:uid="{221F5A04-81F7-42B0-8D38-C36A194A68B7}"/>
    <cellStyle name="20% - Accent6 2 5 3 3" xfId="11054" xr:uid="{108076BB-E1C7-42F3-9023-E442D9F97CF4}"/>
    <cellStyle name="20% - Accent6 2 5 4" xfId="2619" xr:uid="{C6CBF453-91B0-4EAA-B172-C6C315F41FAC}"/>
    <cellStyle name="20% - Accent6 2 5 4 2" xfId="11055" xr:uid="{E3BFFC17-AAC0-4E82-A57C-7005745EEACD}"/>
    <cellStyle name="20% - Accent6 2 5 4 3" xfId="11056" xr:uid="{9A904D34-7483-4DFC-80F1-583E3FC3F584}"/>
    <cellStyle name="20% - Accent6 2 5 5" xfId="2623" xr:uid="{E1573496-4D40-4688-9241-CCEE34436C46}"/>
    <cellStyle name="20% - Accent6 2 5 5 2" xfId="11057" xr:uid="{FBFDC30A-CC48-49B9-A17D-4C45EE65FC24}"/>
    <cellStyle name="20% - Accent6 2 5 5 3" xfId="11058" xr:uid="{B9F1AC3D-4C26-4615-94C5-A82356F64EA1}"/>
    <cellStyle name="20% - Accent6 2 5 6" xfId="11060" xr:uid="{D4DEBC1E-B84B-4CE4-B605-9DD6136F2629}"/>
    <cellStyle name="20% - Accent6 2 5 6 2" xfId="11064" xr:uid="{FE5D6A11-EC9F-46CF-93BB-8DB10160E72C}"/>
    <cellStyle name="20% - Accent6 2 5 6 3" xfId="11066" xr:uid="{9095A481-4B6D-4D3D-9E7D-5322D63CB848}"/>
    <cellStyle name="20% - Accent6 2 5 7" xfId="11070" xr:uid="{66906150-ED25-4400-AF30-6BE3311186D7}"/>
    <cellStyle name="20% - Accent6 2 5 7 2" xfId="11071" xr:uid="{CEC3F475-C658-4059-8892-41009B9EF19B}"/>
    <cellStyle name="20% - Accent6 2 5 7 3" xfId="11072" xr:uid="{7F950A0F-DCAE-45A3-A10B-B5BDD0661370}"/>
    <cellStyle name="20% - Accent6 2 5 8" xfId="11076" xr:uid="{51683B0F-1741-42D6-BF29-94FFE65AFF6A}"/>
    <cellStyle name="20% - Accent6 2 5 9" xfId="11080" xr:uid="{18C14D83-E142-4606-B318-BCD86B522A56}"/>
    <cellStyle name="20% - Accent6 2 6" xfId="11081" xr:uid="{1766E247-D6BC-451A-85B0-D81531638FCD}"/>
    <cellStyle name="20% - Accent6 2 6 2" xfId="11083" xr:uid="{AAA6B0E0-E05D-49DB-8E27-4A5F761CD932}"/>
    <cellStyle name="20% - Accent6 2 6 3" xfId="11085" xr:uid="{5B75C8F4-08E3-4B9C-B6D1-904B1CFB9179}"/>
    <cellStyle name="20% - Accent6 2 7" xfId="11086" xr:uid="{C6401289-BE84-43B0-9359-6522AAB10785}"/>
    <cellStyle name="20% - Accent6 2 7 2" xfId="11088" xr:uid="{2BF9FBCF-4858-4E2B-854B-A15B4678734B}"/>
    <cellStyle name="20% - Accent6 2 7 3" xfId="11090" xr:uid="{2AC17FEC-6DA7-4D57-AF7F-E1DB31C16700}"/>
    <cellStyle name="20% - Accent6 2 8" xfId="11092" xr:uid="{7389CB05-A911-4D6D-99C1-C2BD75648E97}"/>
    <cellStyle name="20% - Accent6 2 8 2" xfId="11095" xr:uid="{5F2FB36A-2AD0-4971-BCE3-6C380D29D977}"/>
    <cellStyle name="20% - Accent6 2 8 3" xfId="11098" xr:uid="{45AB2522-2DF2-4202-99D8-061ED3E2AFD9}"/>
    <cellStyle name="20% - Accent6 2 9" xfId="11100" xr:uid="{6DD2AF3A-E334-4019-9166-FA02A38C3AF0}"/>
    <cellStyle name="20% - Accent6 2 9 2" xfId="11102" xr:uid="{8C68C4B2-546A-4D24-ADAA-6E4B3BBD82E4}"/>
    <cellStyle name="20% - Accent6 2 9 3" xfId="11104" xr:uid="{CC9A801E-5FB9-41C7-A964-C72315494163}"/>
    <cellStyle name="20% - Accent6 20" xfId="10774" xr:uid="{C76881A1-6841-415E-ADA8-0501D8B7740A}"/>
    <cellStyle name="20% - Accent6 20 2" xfId="11107" xr:uid="{F316CBD6-E791-4A4B-9CBA-6F8576A3EE75}"/>
    <cellStyle name="20% - Accent6 20 3" xfId="11110" xr:uid="{B0FB79BC-F71E-49E0-A3AE-FA22B6C00108}"/>
    <cellStyle name="20% - Accent6 20 4" xfId="11113" xr:uid="{EE28EFDE-5981-474A-9ED8-688C1BF06E4E}"/>
    <cellStyle name="20% - Accent6 20 5" xfId="11114" xr:uid="{089DBF67-AA4A-46E7-AC2A-86B8FE1CDEE2}"/>
    <cellStyle name="20% - Accent6 20 6" xfId="11119" xr:uid="{11622CC0-7B6E-4529-ABC5-8C6F67C63437}"/>
    <cellStyle name="20% - Accent6 21" xfId="10778" xr:uid="{55FA6E27-D95B-466D-85AF-4D9345685567}"/>
    <cellStyle name="20% - Accent6 21 2" xfId="10780" xr:uid="{FF07F297-3A3E-45F5-A22B-A6160EEB3F7B}"/>
    <cellStyle name="20% - Accent6 21 3" xfId="10791" xr:uid="{63495302-1998-49AE-87FE-E8247B3DCCB0}"/>
    <cellStyle name="20% - Accent6 21 4" xfId="10795" xr:uid="{130EC201-2C5E-4D6E-A3F0-3D9968CC83C9}"/>
    <cellStyle name="20% - Accent6 21 5" xfId="10800" xr:uid="{EB8867A9-5EA4-4C63-A78A-54A9ED88C127}"/>
    <cellStyle name="20% - Accent6 21 6" xfId="10806" xr:uid="{C077ED1F-CF6B-4CEE-B35D-F7D29221FF68}"/>
    <cellStyle name="20% - Accent6 22" xfId="10812" xr:uid="{EC5C7826-4047-4CEB-806F-F97B26FAA8F6}"/>
    <cellStyle name="20% - Accent6 22 2" xfId="10815" xr:uid="{09A4D414-7A72-4390-AF70-41AD2C7EDE99}"/>
    <cellStyle name="20% - Accent6 22 3" xfId="10828" xr:uid="{5BEF4D98-5E94-4C95-B986-3506DA8DCBDA}"/>
    <cellStyle name="20% - Accent6 22 4" xfId="10831" xr:uid="{1C711F2C-AFE1-4115-AF28-74A51CAF476A}"/>
    <cellStyle name="20% - Accent6 22 5" xfId="10833" xr:uid="{FBBB3DC8-3297-4953-9018-9465B83614A2}"/>
    <cellStyle name="20% - Accent6 22 6" xfId="10837" xr:uid="{FB43704E-0E7B-4454-A9F6-C3D004859AFF}"/>
    <cellStyle name="20% - Accent6 23" xfId="10843" xr:uid="{B04CCF8B-D617-4756-9890-4C5F30880177}"/>
    <cellStyle name="20% - Accent6 23 2" xfId="11122" xr:uid="{3DE71BD4-1673-4C5B-B9F6-9429C71A41E3}"/>
    <cellStyle name="20% - Accent6 23 3" xfId="11123" xr:uid="{9AB4CAB2-227D-4223-84B2-171CB544A4AA}"/>
    <cellStyle name="20% - Accent6 23 4" xfId="11124" xr:uid="{DC36EA36-8219-4F01-86B6-92BC1090A78D}"/>
    <cellStyle name="20% - Accent6 23 5" xfId="11125" xr:uid="{426161AE-56DF-4E1F-A79F-BA29DE05D923}"/>
    <cellStyle name="20% - Accent6 23 6" xfId="11128" xr:uid="{54179AE6-791F-43A2-B403-453356F5B73B}"/>
    <cellStyle name="20% - Accent6 24" xfId="10845" xr:uid="{FCCE88E7-25E9-4ACC-AF90-A9ABD0B010E3}"/>
    <cellStyle name="20% - Accent6 24 2" xfId="10851" xr:uid="{8B7CFE12-128F-4EA0-B376-0DD6EF45EB52}"/>
    <cellStyle name="20% - Accent6 24 3" xfId="10857" xr:uid="{AD0F9E6B-EF23-460E-9806-176DA44B5C28}"/>
    <cellStyle name="20% - Accent6 24 4" xfId="10860" xr:uid="{0EE4B76B-00E4-4C7A-A84F-D8BD1E7F34E0}"/>
    <cellStyle name="20% - Accent6 24 5" xfId="10862" xr:uid="{57A72968-C40C-40C1-AD31-2159A4F2CEDE}"/>
    <cellStyle name="20% - Accent6 24 6" xfId="10868" xr:uid="{B80C0B66-C19C-4862-A0F5-FC9DAC304F05}"/>
    <cellStyle name="20% - Accent6 25" xfId="11129" xr:uid="{E568161B-4627-4080-B05F-4D1CDC725E4D}"/>
    <cellStyle name="20% - Accent6 25 2" xfId="11132" xr:uid="{CE47CCEA-AE2D-4174-9BEA-451CACB8D1E8}"/>
    <cellStyle name="20% - Accent6 26" xfId="11136" xr:uid="{3B616905-B205-4FD6-A264-688D6347FD59}"/>
    <cellStyle name="20% - Accent6 27" xfId="11139" xr:uid="{DA74397D-5C3F-4C6D-9547-47C83143CB07}"/>
    <cellStyle name="20% - Accent6 28" xfId="11143" xr:uid="{D8AB91DF-44A0-408F-9C93-6B91CA0750C0}"/>
    <cellStyle name="20% - Accent6 29" xfId="11145" xr:uid="{74C3CB05-C8FF-41CC-8A2D-47989F55099E}"/>
    <cellStyle name="20% - Accent6 3" xfId="11147" xr:uid="{E387E636-188E-4E49-BBC9-7F4439E30756}"/>
    <cellStyle name="20% - Accent6 3 10" xfId="11149" xr:uid="{2F2CF7B7-10C4-405E-A181-2D4AC788E746}"/>
    <cellStyle name="20% - Accent6 3 10 2" xfId="11152" xr:uid="{A11ABB16-C078-482F-8F1D-8B8D1CD656C0}"/>
    <cellStyle name="20% - Accent6 3 10 3" xfId="11155" xr:uid="{E82126EF-9D6B-4F7D-950D-62B814346D26}"/>
    <cellStyle name="20% - Accent6 3 11" xfId="11157" xr:uid="{4F7958EF-DA14-4864-85BA-CEC0FC3CA3A2}"/>
    <cellStyle name="20% - Accent6 3 11 2" xfId="11160" xr:uid="{F330C225-9D79-4EBE-A601-C5083A6DB982}"/>
    <cellStyle name="20% - Accent6 3 11 3" xfId="11162" xr:uid="{0DCD6228-0484-402C-8AEE-8CFE9B930610}"/>
    <cellStyle name="20% - Accent6 3 12" xfId="11164" xr:uid="{B50BBEC4-DB2B-48C3-BC58-4BA6CF1DF8B4}"/>
    <cellStyle name="20% - Accent6 3 2" xfId="11165" xr:uid="{58A14D59-9A55-41A3-8F05-7A2659526DC3}"/>
    <cellStyle name="20% - Accent6 3 2 2" xfId="11168" xr:uid="{18ED5212-611A-4F68-BEAF-F592F75A622A}"/>
    <cellStyle name="20% - Accent6 3 2 2 2" xfId="11170" xr:uid="{9AA2866F-D8AA-4E05-ABAD-B72F87584158}"/>
    <cellStyle name="20% - Accent6 3 2 2 2 2" xfId="11172" xr:uid="{A9670703-90DF-49A7-A544-96B30FC9F316}"/>
    <cellStyle name="20% - Accent6 3 2 2 3" xfId="11174" xr:uid="{68D42579-A77D-4C2D-B77B-3BB10259001E}"/>
    <cellStyle name="20% - Accent6 3 2 3" xfId="11176" xr:uid="{0FF26449-407F-4377-BEBA-C2941B902910}"/>
    <cellStyle name="20% - Accent6 3 2 3 2" xfId="11178" xr:uid="{0B651220-782C-4F67-858D-2E2EE9FF8E6E}"/>
    <cellStyle name="20% - Accent6 3 2 3 3" xfId="11180" xr:uid="{D33E12CF-C947-4FDC-8DD4-78EC393308DE}"/>
    <cellStyle name="20% - Accent6 3 2 4" xfId="11182" xr:uid="{4BEF47A4-107C-47E7-B753-2B56064C3366}"/>
    <cellStyle name="20% - Accent6 3 2 4 2" xfId="11183" xr:uid="{DA86C893-8596-4537-A6C9-738D40F67A03}"/>
    <cellStyle name="20% - Accent6 3 2 4 3" xfId="11184" xr:uid="{910DAEDA-56D8-440F-9978-66973F01CCDE}"/>
    <cellStyle name="20% - Accent6 3 2 5" xfId="11186" xr:uid="{3FCDDF6C-CEA7-4CBA-9523-FDAB3998F438}"/>
    <cellStyle name="20% - Accent6 3 2 5 2" xfId="11188" xr:uid="{DD7FC388-CAF5-4ABF-8EA7-592748C2B85F}"/>
    <cellStyle name="20% - Accent6 3 2 5 3" xfId="11190" xr:uid="{79B8114C-1499-4767-841C-5AABBA7CD6D7}"/>
    <cellStyle name="20% - Accent6 3 2 5_Productwise " xfId="11191" xr:uid="{9032BDD3-91A1-4BF6-B26A-1292D9421FA5}"/>
    <cellStyle name="20% - Accent6 3 2 6" xfId="11194" xr:uid="{6BF7DB1E-20CB-46CF-B476-C6A88FFE3BB1}"/>
    <cellStyle name="20% - Accent6 3 2 6 2" xfId="11196" xr:uid="{6F3FBFBF-3FA2-4580-805C-72BCC3024B96}"/>
    <cellStyle name="20% - Accent6 3 2 6 3" xfId="11197" xr:uid="{36F20976-6498-442D-89BB-5BB7D1D494A8}"/>
    <cellStyle name="20% - Accent6 3 2 7" xfId="11198" xr:uid="{4DF1EF30-2903-439F-AB1D-9661F6B1E02C}"/>
    <cellStyle name="20% - Accent6 3 2 7 2" xfId="11201" xr:uid="{EA89AD75-068A-489D-8D8C-25B811E80422}"/>
    <cellStyle name="20% - Accent6 3 2 7 3" xfId="11202" xr:uid="{6C23F292-7EDB-4296-A79A-681CD00578EF}"/>
    <cellStyle name="20% - Accent6 3 2 8" xfId="11203" xr:uid="{498CC58F-E5DB-4939-A297-5F0F60340A1E}"/>
    <cellStyle name="20% - Accent6 3 2 9" xfId="11204" xr:uid="{3F4074D0-5DD5-4824-B72C-DC9F90ECBBB9}"/>
    <cellStyle name="20% - Accent6 3 3" xfId="11205" xr:uid="{041D55CC-15DF-4BDD-BB80-4BA963130C16}"/>
    <cellStyle name="20% - Accent6 3 3 2" xfId="11207" xr:uid="{F673A388-EB43-460A-8C67-01FA8CAC45D2}"/>
    <cellStyle name="20% - Accent6 3 3 2 2" xfId="11209" xr:uid="{7CE324E7-79B3-45B8-969A-3AE975172C4E}"/>
    <cellStyle name="20% - Accent6 3 3 2 3" xfId="11211" xr:uid="{9B1057A8-D6FC-453C-A2DF-7D228E8BADE6}"/>
    <cellStyle name="20% - Accent6 3 3 3" xfId="11213" xr:uid="{E906FD0A-12E8-452D-B958-EE87E79BCFE9}"/>
    <cellStyle name="20% - Accent6 3 3 3 2" xfId="11215" xr:uid="{25FD04AF-F443-4E1F-B7B5-D7009DC73DF8}"/>
    <cellStyle name="20% - Accent6 3 3 3 3" xfId="11217" xr:uid="{C033FD45-373F-4586-9DA5-5A983F37225D}"/>
    <cellStyle name="20% - Accent6 3 3 4" xfId="11219" xr:uid="{2CB8BC4E-3BF1-426F-9154-0629379D1726}"/>
    <cellStyle name="20% - Accent6 3 3 4 2" xfId="11221" xr:uid="{92B69DCF-2713-4EE3-88C3-4249C3563AE8}"/>
    <cellStyle name="20% - Accent6 3 3 4 3" xfId="11223" xr:uid="{F861ED2F-93E9-4E5E-9783-7B468B68C3C1}"/>
    <cellStyle name="20% - Accent6 3 3 5" xfId="11225" xr:uid="{6A435C66-EA20-4BF6-B0BF-F31F87E1CD4A}"/>
    <cellStyle name="20% - Accent6 3 3 5 2" xfId="11226" xr:uid="{BC7BAC60-3D83-482F-AC72-16836693232B}"/>
    <cellStyle name="20% - Accent6 3 3 5 3" xfId="11227" xr:uid="{6B0F11BD-005D-47F6-9F66-913152787E11}"/>
    <cellStyle name="20% - Accent6 3 3 6" xfId="11230" xr:uid="{162936AA-2AB8-4F0C-9847-B30C781B61F0}"/>
    <cellStyle name="20% - Accent6 3 3 6 2" xfId="11232" xr:uid="{38BE5AFA-114F-45FE-8C63-009B9E513438}"/>
    <cellStyle name="20% - Accent6 3 3 6 3" xfId="11234" xr:uid="{41199D73-6BCA-4886-BB74-DED037AFA7DD}"/>
    <cellStyle name="20% - Accent6 3 3 7" xfId="11238" xr:uid="{D6152320-7D9C-45F3-82FC-2B6D7CD09023}"/>
    <cellStyle name="20% - Accent6 3 3 7 2" xfId="11239" xr:uid="{13D538FF-F32D-4C0B-BA5F-D30D3F5E0C04}"/>
    <cellStyle name="20% - Accent6 3 3 7 3" xfId="11240" xr:uid="{CFDF8A64-4A70-4CC7-8DFB-A53813295559}"/>
    <cellStyle name="20% - Accent6 3 3 8" xfId="11244" xr:uid="{9433D18B-ADB4-436D-90E3-70081BABF460}"/>
    <cellStyle name="20% - Accent6 3 3 9" xfId="11248" xr:uid="{54F9A613-AC1A-4EA1-8097-CB0F3F263EF9}"/>
    <cellStyle name="20% - Accent6 3 4" xfId="11249" xr:uid="{643CB15B-D6DA-4F20-A68F-2C476CB754A0}"/>
    <cellStyle name="20% - Accent6 3 4 2" xfId="11251" xr:uid="{FC75F8F0-44FC-4397-BD5B-BC01390E4332}"/>
    <cellStyle name="20% - Accent6 3 4 2 2" xfId="11253" xr:uid="{08D47FDB-2097-424A-9DD6-F83AFBE7DC8D}"/>
    <cellStyle name="20% - Accent6 3 4 2 3" xfId="11255" xr:uid="{763123B7-19EB-451B-B702-4ADD6B25E2F7}"/>
    <cellStyle name="20% - Accent6 3 4 3" xfId="11257" xr:uid="{66DA12FD-ACE2-4680-A744-E9C768BF11AE}"/>
    <cellStyle name="20% - Accent6 3 4 3 2" xfId="11259" xr:uid="{81B90745-3443-4A5C-B4FB-B3335B379B7C}"/>
    <cellStyle name="20% - Accent6 3 4 3 3" xfId="11261" xr:uid="{9D9F5E25-99F3-406D-A8DE-5C695867A4F8}"/>
    <cellStyle name="20% - Accent6 3 4 4" xfId="11263" xr:uid="{2C508109-4CA9-4A37-BC67-D9B09152003D}"/>
    <cellStyle name="20% - Accent6 3 4 4 2" xfId="11265" xr:uid="{A5EF853C-8894-4A03-9715-28CE815ABCAB}"/>
    <cellStyle name="20% - Accent6 3 4 4 3" xfId="11267" xr:uid="{5FC3E508-EA9C-4ACF-B729-A1525DAB2D45}"/>
    <cellStyle name="20% - Accent6 3 4 5" xfId="11271" xr:uid="{1133B220-6908-4E96-B892-F56CA4FCD910}"/>
    <cellStyle name="20% - Accent6 3 4 5 2" xfId="11272" xr:uid="{7B98202F-EB5B-4A5C-9344-22F230E27C24}"/>
    <cellStyle name="20% - Accent6 3 4 5 3" xfId="11273" xr:uid="{8281E7CF-D5F1-422E-9CE9-C8674052A864}"/>
    <cellStyle name="20% - Accent6 3 4 6" xfId="11275" xr:uid="{1F9DE33C-6878-4932-88AF-CF76150EF14C}"/>
    <cellStyle name="20% - Accent6 3 4 6 2" xfId="11279" xr:uid="{9B90B8FB-B651-4C24-92F6-CC975D134F0B}"/>
    <cellStyle name="20% - Accent6 3 4 6 3" xfId="11280" xr:uid="{4B5FA4BB-DE5E-4537-84E1-BF6B3F794806}"/>
    <cellStyle name="20% - Accent6 3 4 7" xfId="11282" xr:uid="{E07FA6D9-A10C-4B7E-9718-4A880564A0F5}"/>
    <cellStyle name="20% - Accent6 3 4 7 2" xfId="11283" xr:uid="{A6B11B9B-7CEC-4BAB-BFD2-0F33513C5FAF}"/>
    <cellStyle name="20% - Accent6 3 4 7 3" xfId="11284" xr:uid="{FF971533-9C67-4B83-BA63-DDF356AB0446}"/>
    <cellStyle name="20% - Accent6 3 4 8" xfId="11285" xr:uid="{D232F31B-EE93-4CB9-AE04-2ACC39192096}"/>
    <cellStyle name="20% - Accent6 3 4 9" xfId="11286" xr:uid="{D624E50F-B109-48D0-B0B3-1E02F6C27F8B}"/>
    <cellStyle name="20% - Accent6 3 5" xfId="11287" xr:uid="{C25241C9-D963-496C-B938-038F5C77A527}"/>
    <cellStyle name="20% - Accent6 3 5 2" xfId="11289" xr:uid="{3730D5C2-0BC8-4810-B0E7-F0538D46E1B0}"/>
    <cellStyle name="20% - Accent6 3 5 2 2" xfId="11292" xr:uid="{D0B0504C-5A57-4A8B-9177-35817B33D447}"/>
    <cellStyle name="20% - Accent6 3 5 2 3" xfId="11294" xr:uid="{F28CD742-321F-467F-96C5-899968B15B2C}"/>
    <cellStyle name="20% - Accent6 3 5 3" xfId="11296" xr:uid="{69FE863E-C8A8-4DD2-A868-94FB3B05A34F}"/>
    <cellStyle name="20% - Accent6 3 5 3 2" xfId="11301" xr:uid="{119335A8-3130-4506-B66C-0BC5DA535C19}"/>
    <cellStyle name="20% - Accent6 3 5 3 3" xfId="11303" xr:uid="{4D6852F4-BBEC-4791-A271-F210C1D8DC9F}"/>
    <cellStyle name="20% - Accent6 3 5 4" xfId="11304" xr:uid="{41E56D41-1B5B-439D-A930-432FB5C85F50}"/>
    <cellStyle name="20% - Accent6 3 5 4 2" xfId="11308" xr:uid="{EAAB1225-48F7-41CD-B433-E3E189859370}"/>
    <cellStyle name="20% - Accent6 3 5 4 3" xfId="11309" xr:uid="{13F1BB30-C192-4EB2-A962-0D09C8293FC2}"/>
    <cellStyle name="20% - Accent6 3 5 5" xfId="11310" xr:uid="{BEF691B7-E34E-4B70-88E1-7059B4560BAB}"/>
    <cellStyle name="20% - Accent6 3 5 5 2" xfId="11315" xr:uid="{3B5F5ECB-E104-4928-870D-A82501F9992B}"/>
    <cellStyle name="20% - Accent6 3 5 5 3" xfId="11316" xr:uid="{663CD7C7-13A5-4124-A333-C564EEEED81E}"/>
    <cellStyle name="20% - Accent6 3 5 6" xfId="11317" xr:uid="{2FF7BF53-587F-41A8-ACC3-C508E8A024BE}"/>
    <cellStyle name="20% - Accent6 3 5 6 2" xfId="11323" xr:uid="{F3979FFC-32FF-4713-A064-B3C10C65162C}"/>
    <cellStyle name="20% - Accent6 3 5 6 3" xfId="11324" xr:uid="{18547F50-71D2-4436-9ECE-D805C8D905A3}"/>
    <cellStyle name="20% - Accent6 3 5 7" xfId="11325" xr:uid="{A3DF347B-4812-49D0-B7DC-1D4FF5A15EBF}"/>
    <cellStyle name="20% - Accent6 3 5 7 2" xfId="11327" xr:uid="{6A486F0D-A882-4792-B506-67A9DCA7C82A}"/>
    <cellStyle name="20% - Accent6 3 5 7 3" xfId="11329" xr:uid="{37E25DF5-0890-4C98-B3E8-7784F8F4F67E}"/>
    <cellStyle name="20% - Accent6 3 5 8" xfId="11331" xr:uid="{DE46D0FD-22C0-4707-B91C-F67AD8B3E0BB}"/>
    <cellStyle name="20% - Accent6 3 5 9" xfId="11332" xr:uid="{909B8B91-8E7F-4E5F-8968-43EC5798B362}"/>
    <cellStyle name="20% - Accent6 3 6" xfId="11333" xr:uid="{4954E695-10D0-4617-89CA-0450A006AE6E}"/>
    <cellStyle name="20% - Accent6 3 6 2" xfId="11337" xr:uid="{47244B6C-4A18-4AA0-A273-E1E9299F577C}"/>
    <cellStyle name="20% - Accent6 3 6 3" xfId="11340" xr:uid="{34B3CB14-4FD5-4189-AECA-D1ADFCA88859}"/>
    <cellStyle name="20% - Accent6 3 7" xfId="11341" xr:uid="{32D61822-60A6-4C75-A1DD-6E16337975FB}"/>
    <cellStyle name="20% - Accent6 3 7 2" xfId="11344" xr:uid="{F45F0F05-E7AC-4F4D-9C60-9CEDA1A0A92E}"/>
    <cellStyle name="20% - Accent6 3 7 3" xfId="11349" xr:uid="{CFC749F2-D6C8-4EB6-B6A5-981318BDFBB7}"/>
    <cellStyle name="20% - Accent6 3 8" xfId="11353" xr:uid="{437053BF-669C-4689-ADD2-DBE9F9B8F687}"/>
    <cellStyle name="20% - Accent6 3 8 2" xfId="11358" xr:uid="{62263A66-EAAD-490B-8089-7A6978878A28}"/>
    <cellStyle name="20% - Accent6 3 8 3" xfId="11362" xr:uid="{0EEC2EBF-4A2E-4BC4-A51D-70E4DEFF0334}"/>
    <cellStyle name="20% - Accent6 3 9" xfId="11363" xr:uid="{52FC176A-FB6B-45EF-984C-7606218017A1}"/>
    <cellStyle name="20% - Accent6 3 9 2" xfId="11367" xr:uid="{2C0058DF-F170-407E-9A3C-99B58DC99EE2}"/>
    <cellStyle name="20% - Accent6 3 9 3" xfId="11369" xr:uid="{06C865E1-342D-40CB-AE0E-A92A4FB9CB85}"/>
    <cellStyle name="20% - Accent6 30" xfId="11130" xr:uid="{2408051D-6B8C-4157-9D1F-E2F4E9FBE027}"/>
    <cellStyle name="20% - Accent6 31" xfId="11137" xr:uid="{CEA4DDEA-7532-45F1-B6B7-8C280C1CAFCA}"/>
    <cellStyle name="20% - Accent6 4" xfId="11372" xr:uid="{7E35B149-7FF6-4F0E-9900-71552B697E28}"/>
    <cellStyle name="20% - Accent6 4 2" xfId="11374" xr:uid="{22647A16-7187-47AE-A90F-17F3770E69A5}"/>
    <cellStyle name="20% - Accent6 4 2 2" xfId="11378" xr:uid="{13649CA1-8609-4360-862C-FF4DD8945C7F}"/>
    <cellStyle name="20% - Accent6 4 2 2 2" xfId="11380" xr:uid="{00DB9474-D27B-49B6-B632-F02BB74AEB20}"/>
    <cellStyle name="20% - Accent6 4 2 3" xfId="11382" xr:uid="{1B2BBEF6-8D0A-4ECA-8B5C-7EEA14349D0D}"/>
    <cellStyle name="20% - Accent6 4 3" xfId="11384" xr:uid="{A989AA24-210F-487F-A221-1DC740C36E2D}"/>
    <cellStyle name="20% - Accent6 4 3 2" xfId="11385" xr:uid="{AE72AC61-95FB-4A83-97B1-256C2E12D809}"/>
    <cellStyle name="20% - Accent6 4 3 3" xfId="11386" xr:uid="{773D67F1-9AC7-4A6E-9C38-6F3548DC30B2}"/>
    <cellStyle name="20% - Accent6 4 4" xfId="11388" xr:uid="{CC072565-DF29-4929-BF00-04FF0F7AA8CD}"/>
    <cellStyle name="20% - Accent6 4 4 2" xfId="11389" xr:uid="{1E85009F-DA75-4530-B4F4-4568233F894B}"/>
    <cellStyle name="20% - Accent6 4 4 3" xfId="11390" xr:uid="{80FB6ECD-B00C-4035-B7BC-29E2B533D227}"/>
    <cellStyle name="20% - Accent6 4 5" xfId="11392" xr:uid="{B586F73F-5A57-41C1-88EC-BAEFEC641D76}"/>
    <cellStyle name="20% - Accent6 4 5 2" xfId="11395" xr:uid="{CE76CED1-0292-443D-81BB-E65FCEBD8789}"/>
    <cellStyle name="20% - Accent6 4 5 3" xfId="11398" xr:uid="{69BEA28B-7CD5-40AC-858F-ADF96B589EA0}"/>
    <cellStyle name="20% - Accent6 4 6" xfId="11401" xr:uid="{FC95A8F8-2367-4764-9A5E-39E7EB2DD30A}"/>
    <cellStyle name="20% - Accent6 4 6 2" xfId="11404" xr:uid="{0DCF139E-AB9D-4660-AE61-FE3BCCBED3BE}"/>
    <cellStyle name="20% - Accent6 4 6 3" xfId="11409" xr:uid="{5E276FB9-6ACB-4B5D-85AF-F07D7C6ADC09}"/>
    <cellStyle name="20% - Accent6 4 7" xfId="11413" xr:uid="{6BEC3192-84FF-4787-98D5-96885E549BC4}"/>
    <cellStyle name="20% - Accent6 4 7 2" xfId="11418" xr:uid="{BBE72F0B-3F29-416F-AA41-006A1EA57E2C}"/>
    <cellStyle name="20% - Accent6 4 7 3" xfId="11421" xr:uid="{B361DE8D-EDCE-4F0D-8429-A265A997093F}"/>
    <cellStyle name="20% - Accent6 4 8" xfId="11422" xr:uid="{B35C4D31-28B1-4737-A5C6-C0A27031244B}"/>
    <cellStyle name="20% - Accent6 4 8 2" xfId="11425" xr:uid="{A5135280-7123-41AF-BDE2-DC2AB8BE10B9}"/>
    <cellStyle name="20% - Accent6 4 8 3" xfId="11427" xr:uid="{ABAD95EF-4DAE-483A-8F22-B785BE502FE7}"/>
    <cellStyle name="20% - Accent6 5" xfId="11430" xr:uid="{5AF3E226-F7E0-4D08-9516-E947BD05C7D8}"/>
    <cellStyle name="20% - Accent6 5 2" xfId="11432" xr:uid="{61EBF49F-C02D-4F41-9DB8-32C1129E2C9E}"/>
    <cellStyle name="20% - Accent6 5 2 2" xfId="11435" xr:uid="{037F79B0-E15C-48A9-86BC-76B96A60DA0B}"/>
    <cellStyle name="20% - Accent6 5 2 3" xfId="11438" xr:uid="{A23F23E7-BF49-4129-B1E8-521618A3E940}"/>
    <cellStyle name="20% - Accent6 5 3" xfId="11440" xr:uid="{A0A8F772-A24D-49B0-AF19-98BCB6C29937}"/>
    <cellStyle name="20% - Accent6 5 3 2" xfId="11441" xr:uid="{0B4651D0-AF7E-4504-AB02-ADAE84E8952D}"/>
    <cellStyle name="20% - Accent6 5 3 3" xfId="11442" xr:uid="{46EA04DF-BA16-481E-9914-F22EA5333551}"/>
    <cellStyle name="20% - Accent6 5 4" xfId="11443" xr:uid="{E02C4351-B4D7-4B62-86D1-BA0595135115}"/>
    <cellStyle name="20% - Accent6 5 4 2" xfId="11444" xr:uid="{C2A524C3-89BC-4D87-B991-36677F2A1B24}"/>
    <cellStyle name="20% - Accent6 5 4 3" xfId="11445" xr:uid="{BF59A3ED-F95C-473C-8D81-5F3A8CAA702E}"/>
    <cellStyle name="20% - Accent6 5 5" xfId="11446" xr:uid="{7212C79A-CE97-423D-AF4D-1051D86CF723}"/>
    <cellStyle name="20% - Accent6 5 5 2" xfId="2652" xr:uid="{8655DA59-4E38-4E72-B6AF-E7149EF104C7}"/>
    <cellStyle name="20% - Accent6 5 5 3" xfId="2654" xr:uid="{2397C480-55FD-4EF8-9F62-65B57785F66D}"/>
    <cellStyle name="20% - Accent6 5 6" xfId="11448" xr:uid="{7F80F411-D485-409E-B16F-570D20F5CCFB}"/>
    <cellStyle name="20% - Accent6 5 6 2" xfId="11449" xr:uid="{273FBBE7-7DED-4275-8621-3374C35ED003}"/>
    <cellStyle name="20% - Accent6 5 6 3" xfId="11450" xr:uid="{41DBC507-C431-4B3C-97EB-0B8FBE6D081F}"/>
    <cellStyle name="20% - Accent6 5 7" xfId="11451" xr:uid="{30532AF3-AE0A-4937-AE4A-DD8582A3CA30}"/>
    <cellStyle name="20% - Accent6 5 7 2" xfId="11453" xr:uid="{E78A254C-C9F2-4A47-A830-119589DC6C0D}"/>
    <cellStyle name="20% - Accent6 5 7 3" xfId="11455" xr:uid="{4B01DF71-C1A7-4153-8E93-50A8983DCDC5}"/>
    <cellStyle name="20% - Accent6 5 8" xfId="4143" xr:uid="{3222E19D-8DAC-4454-B12B-8581CE79D732}"/>
    <cellStyle name="20% - Accent6 5 8 2" xfId="11457" xr:uid="{62B116E0-5FB3-4EC8-BCA7-393A3CC87164}"/>
    <cellStyle name="20% - Accent6 5 8 3" xfId="11459" xr:uid="{7B8D4624-4CD1-4202-BDFF-B1EB524A3592}"/>
    <cellStyle name="20% - Accent6 6" xfId="11462" xr:uid="{7D9028C3-BDC0-4ED4-A399-D89AD19306EF}"/>
    <cellStyle name="20% - Accent6 6 2" xfId="11463" xr:uid="{E8C44C07-CA6A-492C-9669-6B5213B29619}"/>
    <cellStyle name="20% - Accent6 6 2 2" xfId="11464" xr:uid="{E1826678-E2C1-435D-B616-7011FB68715F}"/>
    <cellStyle name="20% - Accent6 6 2 3" xfId="11465" xr:uid="{98A8BA7A-3012-4CDA-80DE-FF1EB34EA506}"/>
    <cellStyle name="20% - Accent6 6 3" xfId="11466" xr:uid="{F774346C-9E13-4BA5-9E1D-277E784D644F}"/>
    <cellStyle name="20% - Accent6 6 3 2" xfId="11467" xr:uid="{E5B5C21A-0F80-4A54-AAA8-2C68A05ECBD5}"/>
    <cellStyle name="20% - Accent6 6 3 3" xfId="11468" xr:uid="{1518B253-741E-44FD-916B-FCA5748DE754}"/>
    <cellStyle name="20% - Accent6 6 4" xfId="11469" xr:uid="{55A6B929-817C-4445-9F86-EDFA27EAACB3}"/>
    <cellStyle name="20% - Accent6 6 4 2" xfId="11471" xr:uid="{53F13B89-1200-44FA-8CD0-13313098FAA4}"/>
    <cellStyle name="20% - Accent6 6 4 3" xfId="11473" xr:uid="{156837D5-F3D6-47A0-A16E-0105C81F3149}"/>
    <cellStyle name="20% - Accent6 6 5" xfId="11474" xr:uid="{B5D17BC7-6A81-4380-87B2-ADF7921A23A7}"/>
    <cellStyle name="20% - Accent6 6 5 2" xfId="11477" xr:uid="{B44C2877-BEBB-45C3-BCE7-FFE70F7B030A}"/>
    <cellStyle name="20% - Accent6 6 5 3" xfId="11479" xr:uid="{F1859E9E-5B8B-4A7A-919E-20870E7FEBB0}"/>
    <cellStyle name="20% - Accent6 6 6" xfId="11481" xr:uid="{EB9A758A-D284-4EB1-A7E8-683D567CD223}"/>
    <cellStyle name="20% - Accent6 6 6 2" xfId="11483" xr:uid="{62DB4DA4-1269-4599-86FA-FB1086AAFA93}"/>
    <cellStyle name="20% - Accent6 6 6 3" xfId="11486" xr:uid="{80B466BC-6005-4FC4-9732-DCCADE4D00E2}"/>
    <cellStyle name="20% - Accent6 6 7" xfId="11489" xr:uid="{2BB63D65-EC09-4F7A-AF47-FD32E21CEECF}"/>
    <cellStyle name="20% - Accent6 6 7 2" xfId="11491" xr:uid="{8A75A4B1-98BF-445F-AB75-4904A5DE8413}"/>
    <cellStyle name="20% - Accent6 6 7 3" xfId="11492" xr:uid="{055ABB1B-4CE5-49AC-89D3-B38568F9F196}"/>
    <cellStyle name="20% - Accent6 6 8" xfId="11493" xr:uid="{7FFB9D79-0819-4CA3-8FC2-2D7BBB46E5C3}"/>
    <cellStyle name="20% - Accent6 6 8 2" xfId="11497" xr:uid="{8FCBEB8A-0148-4547-85BA-8CF83CFD853B}"/>
    <cellStyle name="20% - Accent6 6 8 3" xfId="7485" xr:uid="{9DA31941-64C8-4290-B321-1D8EFAF7187A}"/>
    <cellStyle name="20% - Accent6 7" xfId="11499" xr:uid="{AB919D67-1B73-43CC-A6F9-2FD25813305F}"/>
    <cellStyle name="20% - Accent6 7 2" xfId="10148" xr:uid="{D5EC60B5-8D07-4429-B393-FABD09C5592F}"/>
    <cellStyle name="20% - Accent6 7 2 2" xfId="11500" xr:uid="{9F14FAE4-7BCF-4197-A98B-F4A852D54725}"/>
    <cellStyle name="20% - Accent6 7 2 3" xfId="11501" xr:uid="{D6E07E32-385A-42E7-9D00-77C8310BB573}"/>
    <cellStyle name="20% - Accent6 7 3" xfId="10151" xr:uid="{955ECED8-1D94-4EA1-8590-914136C6C98A}"/>
    <cellStyle name="20% - Accent6 7 3 2" xfId="11503" xr:uid="{00CD53AE-919A-47E7-84BA-5A450986B460}"/>
    <cellStyle name="20% - Accent6 7 3 3" xfId="11504" xr:uid="{48869769-98F1-47A1-BBB4-0145175649E8}"/>
    <cellStyle name="20% - Accent6 7 4" xfId="10154" xr:uid="{D5DDF8DF-48D7-40C6-B2C8-AC7B8E5EA4B6}"/>
    <cellStyle name="20% - Accent6 7 4 2" xfId="11506" xr:uid="{45C456A9-A2E8-4DD8-8ECF-772D2168ECAC}"/>
    <cellStyle name="20% - Accent6 7 4 3" xfId="11507" xr:uid="{606D4A23-03DB-4BF7-AC9E-07196E93846B}"/>
    <cellStyle name="20% - Accent6 7 5" xfId="10156" xr:uid="{193CAAB3-82ED-48D3-B4DD-46822BA5AFDB}"/>
    <cellStyle name="20% - Accent6 7 5 2" xfId="11508" xr:uid="{F4C72FE2-C7B1-44FF-A8A4-73F847E31DC2}"/>
    <cellStyle name="20% - Accent6 7 5 3" xfId="11510" xr:uid="{E604E33D-B1E2-42A2-9F70-C44750DFAA23}"/>
    <cellStyle name="20% - Accent6 7 6" xfId="11512" xr:uid="{594683A5-A08D-413C-BA0E-ECE0270ED580}"/>
    <cellStyle name="20% - Accent6 7 6 2" xfId="11516" xr:uid="{0A14FD83-8479-4002-B277-31704947FCB2}"/>
    <cellStyle name="20% - Accent6 7 6 3" xfId="11518" xr:uid="{1D6AAA4D-6FE0-47C5-A89F-457F91E4BEE7}"/>
    <cellStyle name="20% - Accent6 7 7" xfId="11519" xr:uid="{1E059A12-43A0-4CDA-84E9-7CCBC955BC39}"/>
    <cellStyle name="20% - Accent6 7 7 2" xfId="10018" xr:uid="{67CE26CC-6BE0-4DB0-8712-7EEE9BE0A8EF}"/>
    <cellStyle name="20% - Accent6 7 7 3" xfId="10020" xr:uid="{E563CEA9-4AB3-4681-92FC-82BF4FB3295E}"/>
    <cellStyle name="20% - Accent6 7 8" xfId="11523" xr:uid="{A8F47D08-EF26-4705-A647-466D4590E8B8}"/>
    <cellStyle name="20% - Accent6 7 8 2" xfId="11528" xr:uid="{A8866E97-D4C9-4B2D-A84E-2CD2A4800779}"/>
    <cellStyle name="20% - Accent6 7 8 3" xfId="11530" xr:uid="{8475105F-CFDD-42DB-B718-8FA9302A208C}"/>
    <cellStyle name="20% - Accent6 8" xfId="11533" xr:uid="{0422626E-A1C8-4B16-B05A-DF73D360B4A7}"/>
    <cellStyle name="20% - Accent6 8 2" xfId="11534" xr:uid="{431F2380-0EE6-4ED8-A632-8B23CA58264D}"/>
    <cellStyle name="20% - Accent6 8 2 2" xfId="11537" xr:uid="{1FEC3DAC-1FF3-486A-A501-F6B490862FD0}"/>
    <cellStyle name="20% - Accent6 8 2 3" xfId="11539" xr:uid="{85A8D75F-A004-435F-BA45-9614EC91AAA7}"/>
    <cellStyle name="20% - Accent6 8 3" xfId="11541" xr:uid="{4BC1EAAE-22C5-4907-BA13-75BEE78312C6}"/>
    <cellStyle name="20% - Accent6 9" xfId="11544" xr:uid="{89AE36F1-0FB1-430C-A203-0971EEAB5825}"/>
    <cellStyle name="20% - Accent6 9 10" xfId="11547" xr:uid="{C7137D2B-368C-4632-8736-6B35122E63AD}"/>
    <cellStyle name="20% - Accent6 9 11" xfId="8522" xr:uid="{C592D0E8-B9C0-4D17-B646-8C9F37703B54}"/>
    <cellStyle name="20% - Accent6 9 12" xfId="8526" xr:uid="{8EFF3196-37FC-464E-88CC-CBEA31C7F321}"/>
    <cellStyle name="20% - Accent6 9 2" xfId="11549" xr:uid="{C01EC005-B6FE-423D-A2F6-979F4BFFC187}"/>
    <cellStyle name="20% - Accent6 9 2 2" xfId="11552" xr:uid="{D4E01632-B6A1-4E4D-894E-A7EBAAF28515}"/>
    <cellStyle name="20% - Accent6 9 3" xfId="11554" xr:uid="{C320A738-D348-4995-8F14-ECF1DB8A3ABD}"/>
    <cellStyle name="20% - Accent6 9 3 10" xfId="5225" xr:uid="{FC4F0097-B2E1-4056-8539-2F44E6A1FF41}"/>
    <cellStyle name="20% - Accent6 9 3 11" xfId="5238" xr:uid="{BF41E489-369A-426C-9697-0BB0C327B47B}"/>
    <cellStyle name="20% - Accent6 9 3 12" xfId="3938" xr:uid="{060F3786-53B3-4A9D-8D57-8EABF2F2054B}"/>
    <cellStyle name="20% - Accent6 9 3 2" xfId="11556" xr:uid="{1AF7F653-C6DB-4120-9164-36A3B222943F}"/>
    <cellStyle name="20% - Accent6 9 3 2 10" xfId="967" xr:uid="{5EBC50B5-C7EE-44A6-BE27-01AA157B542B}"/>
    <cellStyle name="20% - Accent6 9 3 2 2" xfId="11559" xr:uid="{58903480-3747-4E55-852E-F8C4EE9330A0}"/>
    <cellStyle name="20% - Accent6 9 3 2 2 2" xfId="11561" xr:uid="{9644A7BF-4166-4E5B-8991-4A18DD7EC512}"/>
    <cellStyle name="20% - Accent6 9 3 2 2 2 2" xfId="11562" xr:uid="{540F17AE-9D95-42A1-80FC-8010F4EB16C7}"/>
    <cellStyle name="20% - Accent6 9 3 2 2 2 3" xfId="11563" xr:uid="{E7BB5315-A31B-4F42-9661-00DC0213B18F}"/>
    <cellStyle name="20% - Accent6 9 3 2 2 2 4" xfId="11564" xr:uid="{D85CDED6-E558-4540-B902-FF746F3027D8}"/>
    <cellStyle name="20% - Accent6 9 3 2 2 2 5" xfId="11565" xr:uid="{BF9EE82D-981E-478C-BD33-0B369D9B3651}"/>
    <cellStyle name="20% - Accent6 9 3 2 2 2 6" xfId="11566" xr:uid="{3DFE3E2F-691E-40F3-9B49-1EEA09F1925E}"/>
    <cellStyle name="20% - Accent6 9 3 2 2 3" xfId="11568" xr:uid="{41A3E0C6-B32E-4406-83D9-73274287F165}"/>
    <cellStyle name="20% - Accent6 9 3 2 2 4" xfId="11570" xr:uid="{F007FF77-5385-4D66-BE6A-813109DE6346}"/>
    <cellStyle name="20% - Accent6 9 3 2 2 5" xfId="11572" xr:uid="{E1D7615E-2F6C-4925-AFDA-FD5DD7E3B3DA}"/>
    <cellStyle name="20% - Accent6 9 3 2 2 6" xfId="11023" xr:uid="{BB369766-1A04-4AEE-8219-FD068D726FA4}"/>
    <cellStyle name="20% - Accent6 9 3 2 2 7" xfId="11027" xr:uid="{6F6183B0-2C1B-407E-851C-D0974FCB2C57}"/>
    <cellStyle name="20% - Accent6 9 3 2 3" xfId="11574" xr:uid="{03001423-2D50-4785-A25C-AD809996D51B}"/>
    <cellStyle name="20% - Accent6 9 3 2 3 2" xfId="11576" xr:uid="{86421E7A-7B1E-4A08-9C65-489C3DAD8D03}"/>
    <cellStyle name="20% - Accent6 9 3 2 3 2 2" xfId="11578" xr:uid="{0D142EEC-5880-4442-BDFF-CD7A041F02BA}"/>
    <cellStyle name="20% - Accent6 9 3 2 3 2 3" xfId="11580" xr:uid="{5E9F0483-907E-4DD5-83A7-906BC006E129}"/>
    <cellStyle name="20% - Accent6 9 3 2 3 2 4" xfId="11582" xr:uid="{AB5A0698-1F02-43FA-B012-CA50C1BF6A21}"/>
    <cellStyle name="20% - Accent6 9 3 2 3 2 5" xfId="11584" xr:uid="{CE441D19-EF31-43DE-BA0F-7FB6357190E0}"/>
    <cellStyle name="20% - Accent6 9 3 2 3 2 6" xfId="11588" xr:uid="{8E0DE559-92C8-460D-98F7-F4E4BE6CA7B7}"/>
    <cellStyle name="20% - Accent6 9 3 2 3 3" xfId="11590" xr:uid="{BE331330-BC16-41E1-98D8-E26E77C7DDE6}"/>
    <cellStyle name="20% - Accent6 9 3 2 3 4" xfId="11592" xr:uid="{BA4EF137-5B38-4827-ABCF-8DC52EFF9D3C}"/>
    <cellStyle name="20% - Accent6 9 3 2 3 5" xfId="11595" xr:uid="{0D670073-EB58-4843-AE2E-96A8AF798F6A}"/>
    <cellStyle name="20% - Accent6 9 3 2 3 6" xfId="11034" xr:uid="{81CA7645-26BF-481B-BFFA-ABB209BEFC73}"/>
    <cellStyle name="20% - Accent6 9 3 2 3 7" xfId="11038" xr:uid="{FF2F0E80-7A26-460C-A007-28AD5E3D324E}"/>
    <cellStyle name="20% - Accent6 9 3 2 4" xfId="11597" xr:uid="{F5959314-3AF6-444F-A035-74FBA6768352}"/>
    <cellStyle name="20% - Accent6 9 3 2 4 2" xfId="11598" xr:uid="{C40F2A12-4425-4F39-97C5-035E8242FA23}"/>
    <cellStyle name="20% - Accent6 9 3 2 4 2 2" xfId="11599" xr:uid="{D1B54785-BD0C-463B-8ECE-8CA1D2E8590B}"/>
    <cellStyle name="20% - Accent6 9 3 2 4 2 3" xfId="11600" xr:uid="{F3CD3E8B-9B2E-415C-B021-4BB5CE2CB527}"/>
    <cellStyle name="20% - Accent6 9 3 2 4 2 4" xfId="11603" xr:uid="{33C5F190-AE88-4C4A-AB29-6831CCEA042C}"/>
    <cellStyle name="20% - Accent6 9 3 2 4 2 5" xfId="11606" xr:uid="{FB9FA3D6-778A-4E54-8C52-A399BF55499E}"/>
    <cellStyle name="20% - Accent6 9 3 2 4 2 6" xfId="11609" xr:uid="{873EB29B-EEC6-4002-9361-354E8740C609}"/>
    <cellStyle name="20% - Accent6 9 3 2 4 3" xfId="11610" xr:uid="{1A53EF38-49C1-42A6-9355-06C2B2749774}"/>
    <cellStyle name="20% - Accent6 9 3 2 4 4" xfId="11611" xr:uid="{B913E644-D6F5-40E6-A591-7DC480500FFD}"/>
    <cellStyle name="20% - Accent6 9 3 2 4 5" xfId="11612" xr:uid="{756B78BB-8E3D-495C-AF0B-069CF74AEF3E}"/>
    <cellStyle name="20% - Accent6 9 3 2 4 6" xfId="11613" xr:uid="{927DE544-F703-43C1-BC8F-13E39F0AB789}"/>
    <cellStyle name="20% - Accent6 9 3 2 4 7" xfId="11615" xr:uid="{09961663-5A41-4C44-97CC-5A59A82F26FB}"/>
    <cellStyle name="20% - Accent6 9 3 2 5" xfId="11617" xr:uid="{CB1B5A64-D761-4805-9CA6-A78D23575668}"/>
    <cellStyle name="20% - Accent6 9 3 2 5 2" xfId="11620" xr:uid="{E7468070-F512-4353-9166-F8ADB41E20C5}"/>
    <cellStyle name="20% - Accent6 9 3 2 5 3" xfId="11623" xr:uid="{B457ED60-FEA1-4B33-B3D4-1F831B1800F1}"/>
    <cellStyle name="20% - Accent6 9 3 2 5 4" xfId="11626" xr:uid="{F29B7C2C-A24C-48E6-82CC-FAF31F600860}"/>
    <cellStyle name="20% - Accent6 9 3 2 5 5" xfId="11628" xr:uid="{9A2DE39C-9046-4CD5-9026-8A63921B8FF7}"/>
    <cellStyle name="20% - Accent6 9 3 2 5 6" xfId="11629" xr:uid="{114CF882-F545-41AA-97D2-0492E4DA6A6B}"/>
    <cellStyle name="20% - Accent6 9 3 2 6" xfId="11633" xr:uid="{3E457B5E-8A38-4666-A1FC-7D881FC605A2}"/>
    <cellStyle name="20% - Accent6 9 3 2 7" xfId="11637" xr:uid="{B186C315-D3F1-473C-BF3F-8A69BD1C2DB7}"/>
    <cellStyle name="20% - Accent6 9 3 2 8" xfId="11639" xr:uid="{AD0AB553-0083-4ED4-AFA7-547055FD196F}"/>
    <cellStyle name="20% - Accent6 9 3 2 9" xfId="11641" xr:uid="{C497F1FC-6A38-4FFF-9408-22412F3DCE27}"/>
    <cellStyle name="20% - Accent6 9 3 3" xfId="11643" xr:uid="{B2A74489-B4E5-4630-AB43-C13AC841CD61}"/>
    <cellStyle name="20% - Accent6 9 3 3 2" xfId="11647" xr:uid="{A12A400F-9D3B-4DB1-938A-9EB1C4A639B4}"/>
    <cellStyle name="20% - Accent6 9 3 3 2 2" xfId="11649" xr:uid="{4F77CC27-8177-4016-9218-7670688D3E7A}"/>
    <cellStyle name="20% - Accent6 9 3 3 2 3" xfId="11650" xr:uid="{9408603A-D532-4FF5-8F5E-0483091C0320}"/>
    <cellStyle name="20% - Accent6 9 3 3 2 4" xfId="11652" xr:uid="{D27C558E-E2EF-4481-80A6-38026E54F0B0}"/>
    <cellStyle name="20% - Accent6 9 3 3 2 5" xfId="11653" xr:uid="{CEEDC311-5427-4F41-AD91-AA5EC8EA7D32}"/>
    <cellStyle name="20% - Accent6 9 3 3 2 6" xfId="11063" xr:uid="{87D61DE1-3BE8-4392-9E27-7FF861FED71B}"/>
    <cellStyle name="20% - Accent6 9 3 3 3" xfId="11657" xr:uid="{94868F0C-2F63-450F-BC1E-9187149E210A}"/>
    <cellStyle name="20% - Accent6 9 3 3 4" xfId="11660" xr:uid="{493B9A0B-DB8F-43AB-AD66-94624481B9D4}"/>
    <cellStyle name="20% - Accent6 9 3 3 5" xfId="11663" xr:uid="{286F606A-7BAF-4825-AFCB-B48413882F8F}"/>
    <cellStyle name="20% - Accent6 9 3 3 6" xfId="11667" xr:uid="{ABB6AF6E-427C-4699-9E4C-7633DBB2077B}"/>
    <cellStyle name="20% - Accent6 9 3 3 7" xfId="11669" xr:uid="{A000D0F2-341C-4451-9E37-E490BF6B148F}"/>
    <cellStyle name="20% - Accent6 9 3 4" xfId="11672" xr:uid="{7F7BAB2F-DB69-4D5C-A4EF-2560330D3AB6}"/>
    <cellStyle name="20% - Accent6 9 3 4 2" xfId="11674" xr:uid="{78E6E1EE-EBAD-404A-B9D0-D3021B7F942A}"/>
    <cellStyle name="20% - Accent6 9 3 4 2 2" xfId="11676" xr:uid="{C8141E78-7DAF-4187-8506-D228FAACC8DC}"/>
    <cellStyle name="20% - Accent6 9 3 4 2 3" xfId="11678" xr:uid="{90E2E874-F0F0-4664-A69B-C9241174EBC7}"/>
    <cellStyle name="20% - Accent6 9 3 4 2 4" xfId="11680" xr:uid="{3008958C-3059-4A29-9A10-22CD200FCA76}"/>
    <cellStyle name="20% - Accent6 9 3 4 2 5" xfId="11682" xr:uid="{8F9BB463-A447-4CC5-A6D5-21BA4F8B0419}"/>
    <cellStyle name="20% - Accent6 9 3 4 2 6" xfId="11684" xr:uid="{E1AD7525-9515-426E-B40A-B01304CCA322}"/>
    <cellStyle name="20% - Accent6 9 3 4 3" xfId="11685" xr:uid="{B6E918F1-8ADC-4498-BFC1-0694891A6020}"/>
    <cellStyle name="20% - Accent6 9 3 4 4" xfId="11686" xr:uid="{0BD2FA2E-C563-42AF-AFFD-66EAFF076015}"/>
    <cellStyle name="20% - Accent6 9 3 4 5" xfId="11687" xr:uid="{5E800372-AD80-4AF8-8BB1-B793979214B4}"/>
    <cellStyle name="20% - Accent6 9 3 4 6" xfId="11688" xr:uid="{066E15DC-2A3B-402F-96B7-C6B903EB1916}"/>
    <cellStyle name="20% - Accent6 9 3 4 7" xfId="11689" xr:uid="{AD397573-6614-45DC-960B-33662A1C7035}"/>
    <cellStyle name="20% - Accent6 9 3 5" xfId="11692" xr:uid="{917DFBB3-F4B4-492C-9C49-676970B0587D}"/>
    <cellStyle name="20% - Accent6 9 3 5 2" xfId="11694" xr:uid="{1B0D089A-C79D-44B7-8F09-6B3E76433D00}"/>
    <cellStyle name="20% - Accent6 9 3 5 2 2" xfId="11695" xr:uid="{4D484F76-F038-4553-A1A1-74FD7B32BB21}"/>
    <cellStyle name="20% - Accent6 9 3 5 2 3" xfId="11696" xr:uid="{309AFC0B-4F1C-4C65-8518-60C89A24021B}"/>
    <cellStyle name="20% - Accent6 9 3 5 2 4" xfId="11697" xr:uid="{85274AA7-9CBC-4BEC-A17A-858A934C1DE0}"/>
    <cellStyle name="20% - Accent6 9 3 5 2 5" xfId="11698" xr:uid="{75B63F0F-B9C0-4071-B228-B00751396460}"/>
    <cellStyle name="20% - Accent6 9 3 5 2 6" xfId="11700" xr:uid="{AC4CA427-43C9-4669-BC2A-BDFE9791ECC8}"/>
    <cellStyle name="20% - Accent6 9 3 5 3" xfId="11701" xr:uid="{2128B636-93BF-4DE4-B29E-F10F108E2F79}"/>
    <cellStyle name="20% - Accent6 9 3 5 4" xfId="11702" xr:uid="{B34ED74D-75F2-400D-A5DA-539CD9ABF569}"/>
    <cellStyle name="20% - Accent6 9 3 5 5" xfId="11703" xr:uid="{91D9E7B5-B034-408A-B684-4F36486F40D4}"/>
    <cellStyle name="20% - Accent6 9 3 5 6" xfId="11705" xr:uid="{A2E206F4-ACFA-4C24-85E4-2F10D1F2E77C}"/>
    <cellStyle name="20% - Accent6 9 3 5 7" xfId="11707" xr:uid="{65151086-213F-4DBF-AF58-EB1695FB49C1}"/>
    <cellStyle name="20% - Accent6 9 3 6" xfId="11709" xr:uid="{622157D7-4225-4617-9570-5856D8B49AE1}"/>
    <cellStyle name="20% - Accent6 9 3 6 2" xfId="11711" xr:uid="{E0699A70-2ACD-446D-B3E5-C120204011F2}"/>
    <cellStyle name="20% - Accent6 9 3 6 3" xfId="11713" xr:uid="{D75B857E-8EC9-48DC-ABDE-ED5AC538EB95}"/>
    <cellStyle name="20% - Accent6 9 3 6 4" xfId="11714" xr:uid="{EF7CC647-6434-4BF1-9A55-AF01FADE786C}"/>
    <cellStyle name="20% - Accent6 9 3 6 5" xfId="11715" xr:uid="{1245AFB0-4B7E-42D4-B87E-4E1311681512}"/>
    <cellStyle name="20% - Accent6 9 3 6 6" xfId="11716" xr:uid="{5DC37A2C-7C67-4C8E-A65E-4CF8A0F64D1A}"/>
    <cellStyle name="20% - Accent6 9 3 7" xfId="11718" xr:uid="{A5116C00-861C-43D9-B743-1AB517FF3DA8}"/>
    <cellStyle name="20% - Accent6 9 3 8" xfId="11720" xr:uid="{3346EBE8-5F83-4B43-8512-C0ECC9995A91}"/>
    <cellStyle name="20% - Accent6 9 3 9" xfId="11722" xr:uid="{93850DC4-1039-4D4B-AF91-5CA4DF3CB73C}"/>
    <cellStyle name="20% - Accent6 9 4" xfId="11723" xr:uid="{8D0934B6-0BFA-4EDE-ADB3-89E03E88E237}"/>
    <cellStyle name="20% - Accent6 9 4 10" xfId="5397" xr:uid="{B1FC67FE-5D5E-41E5-B7D3-D7D7FDE1B8F5}"/>
    <cellStyle name="20% - Accent6 9 4 11" xfId="5404" xr:uid="{54C191AB-D8A5-40F1-81C8-51180BB52374}"/>
    <cellStyle name="20% - Accent6 9 4 2" xfId="11725" xr:uid="{83C584F5-C8C0-49F8-8E24-A8211DDEDD3F}"/>
    <cellStyle name="20% - Accent6 9 4 2 2" xfId="11729" xr:uid="{E077D242-BB94-4C34-9107-D616D6EA7C8B}"/>
    <cellStyle name="20% - Accent6 9 4 2 2 2" xfId="11732" xr:uid="{CD76F4BF-D1A8-4BF4-B011-38F40AD25BC1}"/>
    <cellStyle name="20% - Accent6 9 4 2 2 3" xfId="11734" xr:uid="{742F0990-B5A9-4860-BD62-D8EEAECC1F65}"/>
    <cellStyle name="20% - Accent6 9 4 2 2 4" xfId="11736" xr:uid="{9683CBEB-16D6-43AB-A146-DFDFA25D4949}"/>
    <cellStyle name="20% - Accent6 9 4 2 2 5" xfId="11737" xr:uid="{39A51F3F-B3E8-4943-B192-807CB99B6044}"/>
    <cellStyle name="20% - Accent6 9 4 2 2 6" xfId="11276" xr:uid="{355A9D8D-0F0E-4898-B273-9E9245B94624}"/>
    <cellStyle name="20% - Accent6 9 4 2 3" xfId="11743" xr:uid="{4A5E16AB-C18F-4B91-A6B5-DFEA10220F12}"/>
    <cellStyle name="20% - Accent6 9 4 2 4" xfId="11746" xr:uid="{04AAAB77-C311-4453-BCFB-840D0C02822D}"/>
    <cellStyle name="20% - Accent6 9 4 2 5" xfId="11747" xr:uid="{54590292-89E3-4235-B1F2-07097EFE2F6C}"/>
    <cellStyle name="20% - Accent6 9 4 2 6" xfId="11750" xr:uid="{8B8976D4-87E1-405D-98D2-D952B750E32D}"/>
    <cellStyle name="20% - Accent6 9 4 2 7" xfId="6012" xr:uid="{96FB8A9B-229F-4675-96E0-F1FC21B7A24F}"/>
    <cellStyle name="20% - Accent6 9 4 3" xfId="11754" xr:uid="{D68CD13B-C6E3-4916-9C91-F2FD1E45DC83}"/>
    <cellStyle name="20% - Accent6 9 4 3 2" xfId="11758" xr:uid="{DFB9C95E-1C8B-4457-8882-F7ED562025A4}"/>
    <cellStyle name="20% - Accent6 9 4 3 2 2" xfId="11759" xr:uid="{24AD12EC-ED73-4FC9-AA4B-1E8227356F1E}"/>
    <cellStyle name="20% - Accent6 9 4 3 2 3" xfId="11760" xr:uid="{EE2E1D56-76E8-4D07-920B-88D2A0D4B37F}"/>
    <cellStyle name="20% - Accent6 9 4 3 2 4" xfId="11761" xr:uid="{321C2B85-000E-4231-BC22-E5796C256558}"/>
    <cellStyle name="20% - Accent6 9 4 3 2 5" xfId="11763" xr:uid="{52B3CFE8-5300-4A5B-B1B5-3CCCC2B8BE55}"/>
    <cellStyle name="20% - Accent6 9 4 3 2 6" xfId="11321" xr:uid="{F97356C9-7020-485F-8236-9C1D04B78361}"/>
    <cellStyle name="20% - Accent6 9 4 3 3" xfId="11768" xr:uid="{BE8FD5E5-2B76-4DEB-8EDD-ACD2043D0F23}"/>
    <cellStyle name="20% - Accent6 9 4 3 4" xfId="11770" xr:uid="{FB0D516D-8BA9-4F37-BB83-876B14C487DD}"/>
    <cellStyle name="20% - Accent6 9 4 3 5" xfId="11771" xr:uid="{7BE6E260-8377-40C1-BF62-093DB7558864}"/>
    <cellStyle name="20% - Accent6 9 4 3 6" xfId="11774" xr:uid="{CFD53A7B-F305-4502-8C11-A446E8F35098}"/>
    <cellStyle name="20% - Accent6 9 4 3 7" xfId="6029" xr:uid="{FF6C2126-9E21-48F1-851B-104D54787DD9}"/>
    <cellStyle name="20% - Accent6 9 4 4" xfId="11779" xr:uid="{91BE6C7F-D458-479E-815A-669890454143}"/>
    <cellStyle name="20% - Accent6 9 4 5" xfId="11782" xr:uid="{D86ACA03-516D-41F5-BF46-458853D2C6E6}"/>
    <cellStyle name="20% - Accent6 9 4 5 2" xfId="11787" xr:uid="{2A66EF37-0599-4AC4-BBAF-C207BEC0083E}"/>
    <cellStyle name="20% - Accent6 9 4 5 2 2" xfId="11790" xr:uid="{315B4416-FD16-4960-9DF1-D9030659A4F7}"/>
    <cellStyle name="20% - Accent6 9 4 5 2 3" xfId="11793" xr:uid="{C68C7E2D-438E-46A6-8FB7-5CF8C242AD63}"/>
    <cellStyle name="20% - Accent6 9 4 5 2 4" xfId="11796" xr:uid="{CD29A367-6604-42A9-912B-02EDE6EC6576}"/>
    <cellStyle name="20% - Accent6 9 4 5 2 5" xfId="11799" xr:uid="{B5C2D62A-01B3-43DF-8A3A-153B9958A652}"/>
    <cellStyle name="20% - Accent6 9 4 5 2 6" xfId="11803" xr:uid="{71E9FA1E-3CE8-4E98-B724-FB169758757C}"/>
    <cellStyle name="20% - Accent6 9 4 5 3" xfId="11807" xr:uid="{60F1AA69-1CFC-4E11-97CE-8301451580DA}"/>
    <cellStyle name="20% - Accent6 9 4 5 4" xfId="11810" xr:uid="{9ECAB674-10A2-470E-931B-ACACEDCC0A0D}"/>
    <cellStyle name="20% - Accent6 9 4 5 5" xfId="11813" xr:uid="{FD908C52-08B6-4757-86A4-6134F707EF6E}"/>
    <cellStyle name="20% - Accent6 9 4 5 6" xfId="11815" xr:uid="{35E5C3E8-A01F-45BF-8206-60C655A1A54A}"/>
    <cellStyle name="20% - Accent6 9 4 5 7" xfId="11816" xr:uid="{CAC00929-CD85-42A8-A02E-79E260613215}"/>
    <cellStyle name="20% - Accent6 9 4 6" xfId="11818" xr:uid="{0978F383-0E91-432A-B848-C27ED1DF6840}"/>
    <cellStyle name="20% - Accent6 9 4 6 2" xfId="11823" xr:uid="{5D190512-8738-43FA-9C40-78544EB45340}"/>
    <cellStyle name="20% - Accent6 9 4 6 3" xfId="11827" xr:uid="{1AA2EF4A-898C-4EE9-B5A9-FFA7CA8F2C4E}"/>
    <cellStyle name="20% - Accent6 9 4 6 4" xfId="11829" xr:uid="{E4673620-C219-4624-98C6-48A76C841CA9}"/>
    <cellStyle name="20% - Accent6 9 4 6 5" xfId="11831" xr:uid="{54C0C583-1E00-4947-A6DD-14A522133172}"/>
    <cellStyle name="20% - Accent6 9 4 6 6" xfId="11834" xr:uid="{65FCEE44-E3D0-486A-9E09-6C3B5A34A136}"/>
    <cellStyle name="20% - Accent6 9 4 7" xfId="11836" xr:uid="{F2EF9F73-BEAE-4F39-B710-802081F4F867}"/>
    <cellStyle name="20% - Accent6 9 4 8" xfId="11837" xr:uid="{34A9FDB0-65B4-49D6-BAA6-E2C5B3193B86}"/>
    <cellStyle name="20% - Accent6 9 4 9" xfId="11838" xr:uid="{5156FE32-425D-4EAD-A086-37B063AFB8BB}"/>
    <cellStyle name="20% - Accent6 9 5" xfId="11839" xr:uid="{E8E79B9E-447F-4DDA-AFBC-F62DA2BBAA0B}"/>
    <cellStyle name="20% - Accent6 9 5 10" xfId="11842" xr:uid="{A96548D4-D3BC-49F4-8D75-298E249975F6}"/>
    <cellStyle name="20% - Accent6 9 5 2" xfId="11845" xr:uid="{3B123108-8301-4BCE-9309-876977378E87}"/>
    <cellStyle name="20% - Accent6 9 5 2 2" xfId="11848" xr:uid="{F9BC4A15-D5EB-4487-9D5C-21DA6CC8B151}"/>
    <cellStyle name="20% - Accent6 9 5 2 2 2" xfId="11850" xr:uid="{CB1BD9C8-A03F-4CC9-9C1F-E3DBD184F5C3}"/>
    <cellStyle name="20% - Accent6 9 5 2 2 3" xfId="11852" xr:uid="{95F72003-DC82-4075-B36E-9B4FBA3A5725}"/>
    <cellStyle name="20% - Accent6 9 5 2 2 4" xfId="11855" xr:uid="{2F27C33D-F41D-4C99-841C-D573701E47CB}"/>
    <cellStyle name="20% - Accent6 9 5 2 2 5" xfId="11857" xr:uid="{20ECDBDB-10A5-4038-8557-8D84BBD4C614}"/>
    <cellStyle name="20% - Accent6 9 5 2 2 6" xfId="11859" xr:uid="{DE5A5D39-B044-4188-9824-2DA6F0A6FFBD}"/>
    <cellStyle name="20% - Accent6 9 5 2 3" xfId="11862" xr:uid="{78414F3D-D0C7-4630-9F48-6306280C413D}"/>
    <cellStyle name="20% - Accent6 9 5 2 4" xfId="11865" xr:uid="{58FE0112-9E82-4070-BB23-DB65D5660D26}"/>
    <cellStyle name="20% - Accent6 9 5 2 5" xfId="11866" xr:uid="{FF72E04A-7FD4-4D1B-9A49-9D706012663E}"/>
    <cellStyle name="20% - Accent6 9 5 2 6" xfId="11870" xr:uid="{B024B258-DD45-4490-BEF9-307B2C745F38}"/>
    <cellStyle name="20% - Accent6 9 5 2 7" xfId="11874" xr:uid="{FD286DBA-4424-4CCE-BF4D-2C16D6707FA6}"/>
    <cellStyle name="20% - Accent6 9 5 3" xfId="11878" xr:uid="{4419E742-0314-4A8D-81B0-659507B14B2C}"/>
    <cellStyle name="20% - Accent6 9 5 3 2" xfId="11880" xr:uid="{1BF1C849-55E8-48E5-84DD-32BBF68985D0}"/>
    <cellStyle name="20% - Accent6 9 5 3 2 2" xfId="11885" xr:uid="{547D866B-8C43-4EC1-933F-40EC04FA75D9}"/>
    <cellStyle name="20% - Accent6 9 5 3 2 3" xfId="11887" xr:uid="{0317A8E5-16F1-4FD6-8AC5-DE8AB1E197B0}"/>
    <cellStyle name="20% - Accent6 9 5 3 2 4" xfId="11889" xr:uid="{AC548CCC-5225-4601-86EA-CA80EA8DA4BD}"/>
    <cellStyle name="20% - Accent6 9 5 3 2 5" xfId="11891" xr:uid="{BA853BCD-6BB9-4DD9-BAF1-A6850EA004F2}"/>
    <cellStyle name="20% - Accent6 9 5 3 2 6" xfId="11894" xr:uid="{7F955D6D-B257-4773-BD79-670178792338}"/>
    <cellStyle name="20% - Accent6 9 5 3 3" xfId="11896" xr:uid="{804C328F-A153-4CBF-9DC7-E4FF750D9B5C}"/>
    <cellStyle name="20% - Accent6 9 5 3 4" xfId="11897" xr:uid="{9201A86B-08B9-41F6-A97D-1367B2DF720B}"/>
    <cellStyle name="20% - Accent6 9 5 3 5" xfId="11900" xr:uid="{BD602F1F-9F0A-4172-B1C8-5FCAFEA07949}"/>
    <cellStyle name="20% - Accent6 9 5 3 6" xfId="11904" xr:uid="{A0CA5B0D-B1AD-40C0-B035-3C0470CE61C3}"/>
    <cellStyle name="20% - Accent6 9 5 3 7" xfId="11906" xr:uid="{499648E4-96C1-42E2-B9BE-AEFB66BE191A}"/>
    <cellStyle name="20% - Accent6 9 5 4" xfId="11908" xr:uid="{7DC7AEB3-B5F1-4738-A7EF-07F32F715948}"/>
    <cellStyle name="20% - Accent6 9 5 4 2" xfId="11911" xr:uid="{C101A688-88DF-454B-84CC-BF9B01E0E448}"/>
    <cellStyle name="20% - Accent6 9 5 4 2 2" xfId="11913" xr:uid="{538D7E08-5CE3-46E0-818F-E233FDB9C2AD}"/>
    <cellStyle name="20% - Accent6 9 5 4 2 3" xfId="11916" xr:uid="{46172704-1371-4863-AD89-049C83469CBE}"/>
    <cellStyle name="20% - Accent6 9 5 4 2 4" xfId="11919" xr:uid="{28A5D337-8D38-42BE-8458-94255CD82E19}"/>
    <cellStyle name="20% - Accent6 9 5 4 2 5" xfId="11922" xr:uid="{378D4909-F256-49A7-B3EF-84E76049E618}"/>
    <cellStyle name="20% - Accent6 9 5 4 2 6" xfId="11925" xr:uid="{B2E6BF6F-2BD1-4FF1-8CEC-3A0427BBDD92}"/>
    <cellStyle name="20% - Accent6 9 5 4 3" xfId="11928" xr:uid="{46347DF0-CDF1-4D4F-A97E-5713443F2BBE}"/>
    <cellStyle name="20% - Accent6 9 5 4 4" xfId="10323" xr:uid="{41D02487-7A0B-4E66-AB18-5FA62CB71924}"/>
    <cellStyle name="20% - Accent6 9 5 4 5" xfId="10327" xr:uid="{8F38D8EF-F0A7-4FFB-959D-5895DDCDCA10}"/>
    <cellStyle name="20% - Accent6 9 5 4 6" xfId="10330" xr:uid="{7F4FBFF2-9413-4463-8BD6-EE44A8CAA786}"/>
    <cellStyle name="20% - Accent6 9 5 4 7" xfId="10333" xr:uid="{8C2DA42A-F54D-42B8-8031-F34C28EA4641}"/>
    <cellStyle name="20% - Accent6 9 5 5" xfId="11930" xr:uid="{5431FEC9-8A43-4E44-8A44-423E9F47B6B0}"/>
    <cellStyle name="20% - Accent6 9 5 5 2" xfId="11934" xr:uid="{3A84BC77-0F08-406E-8FA5-E0796A7892E9}"/>
    <cellStyle name="20% - Accent6 9 5 5 3" xfId="11938" xr:uid="{57D99271-5001-4B7C-B7A0-FF3B2A1499B1}"/>
    <cellStyle name="20% - Accent6 9 5 5 4" xfId="11941" xr:uid="{DE86546F-243E-44B8-BBB3-16E4E46A9D3B}"/>
    <cellStyle name="20% - Accent6 9 5 5 5" xfId="11944" xr:uid="{FAF9CF56-BD7F-4095-AAA3-63A75F40CF36}"/>
    <cellStyle name="20% - Accent6 9 5 5 6" xfId="11947" xr:uid="{A7EA735A-46C2-4AF7-8362-CB7E25507AF7}"/>
    <cellStyle name="20% - Accent6 9 5 6" xfId="11949" xr:uid="{0D29C048-305F-402D-A88E-A49499F8873C}"/>
    <cellStyle name="20% - Accent6 9 5 7" xfId="11950" xr:uid="{B289EC2B-E78B-43EC-A6E4-01EDD9822A57}"/>
    <cellStyle name="20% - Accent6 9 5 8" xfId="11951" xr:uid="{1C81C55B-0849-4D3A-8F49-4BFD97461096}"/>
    <cellStyle name="20% - Accent6 9 5 9" xfId="11952" xr:uid="{1AEB0F47-31AE-4885-AF8F-B856E4A7E004}"/>
    <cellStyle name="20% - Accent6 9 6" xfId="11953" xr:uid="{FEDABD21-31BC-4C0B-AF8A-BDEE951BCAF6}"/>
    <cellStyle name="20% - Accent6 9 6 2" xfId="11957" xr:uid="{FE94EA07-EF1F-48D2-88B5-5E42B04D43BF}"/>
    <cellStyle name="20% - Accent6 9 6 2 2" xfId="9371" xr:uid="{7BB2D538-B30F-47B2-9E8E-A3E019BA7103}"/>
    <cellStyle name="20% - Accent6 9 6 2 3" xfId="11961" xr:uid="{0C1B80FB-A827-4620-B95F-D50B74868272}"/>
    <cellStyle name="20% - Accent6 9 6 2 4" xfId="11964" xr:uid="{487EE274-6F43-44B1-AC66-DCFD43AA8EAF}"/>
    <cellStyle name="20% - Accent6 9 6 2 5" xfId="11967" xr:uid="{1ECC7FA9-6196-458A-8468-8732FA2E371C}"/>
    <cellStyle name="20% - Accent6 9 6 2 6" xfId="11970" xr:uid="{3C52D6F7-B5E6-4CEF-ABB7-35A776929341}"/>
    <cellStyle name="20% - Accent6 9 6 3" xfId="11972" xr:uid="{AE04D4F4-D2E3-4AB1-94EC-2226858D9140}"/>
    <cellStyle name="20% - Accent6 9 6 4" xfId="11974" xr:uid="{B697BB2F-F5B1-48ED-82E2-8637E26E631C}"/>
    <cellStyle name="20% - Accent6 9 6 5" xfId="11975" xr:uid="{A5101138-E327-49CB-B2C3-17C7FA2CB3F8}"/>
    <cellStyle name="20% - Accent6 9 6 6" xfId="11976" xr:uid="{45777840-C1FB-4B83-AE2C-7AB4137F8CCA}"/>
    <cellStyle name="20% - Accent6 9 6 7" xfId="11977" xr:uid="{F957DFC9-E182-4B55-B301-A70D7AFB0DF8}"/>
    <cellStyle name="20% - Accent6 9 7" xfId="11978" xr:uid="{13C2E06C-5090-4248-980F-4CBF1A1D860F}"/>
    <cellStyle name="20% - Accent6 9 7 2" xfId="10142" xr:uid="{620D3A7A-44E1-4E7A-9B05-EB56D94AB918}"/>
    <cellStyle name="20% - Accent6 9 7 3" xfId="11981" xr:uid="{1AFE86FD-5A60-4514-B6BF-19E42F5F509B}"/>
    <cellStyle name="20% - Accent6 9 7 4" xfId="11982" xr:uid="{7E8B3F72-4408-4998-8127-B53BF4DDC332}"/>
    <cellStyle name="20% - Accent6 9 7 5" xfId="11985" xr:uid="{3D6D6873-D764-4CB8-88F1-E3C4D95DFC18}"/>
    <cellStyle name="20% - Accent6 9 7 6" xfId="11986" xr:uid="{C3F72EDE-3583-4E8F-B539-A354E0024F84}"/>
    <cellStyle name="20% - Accent6 9 8" xfId="11987" xr:uid="{33CB96D3-ED29-4B7D-B99F-A574A8359CCE}"/>
    <cellStyle name="20% - Accent6 9 9" xfId="11989" xr:uid="{E80CB257-FE4B-4910-BCAF-9F698CDFA999}"/>
    <cellStyle name="40% - Accent1 10" xfId="11994" xr:uid="{CE015422-94E1-410E-BB2A-DF6F2D6D1BB8}"/>
    <cellStyle name="40% - Accent1 10 2" xfId="11996" xr:uid="{BDC3CC62-3E49-47DE-93CA-D98E5B1EED29}"/>
    <cellStyle name="40% - Accent1 10 2 2" xfId="304" xr:uid="{B1C5976C-853F-4499-9392-2986E6E636DE}"/>
    <cellStyle name="40% - Accent1 10 2 3" xfId="11999" xr:uid="{734011EE-ECF1-4DD3-A057-94D16C845A3E}"/>
    <cellStyle name="40% - Accent1 10 3" xfId="12001" xr:uid="{EC122C02-D3E0-41DA-AEF5-7E2ECC5B1B3C}"/>
    <cellStyle name="40% - Accent1 11" xfId="12005" xr:uid="{D52E67BD-9AFD-4A56-AEB5-51C4ECD43C2B}"/>
    <cellStyle name="40% - Accent1 11 10" xfId="12007" xr:uid="{406810B7-79B8-4CCA-B8C5-6CB973FB5AD5}"/>
    <cellStyle name="40% - Accent1 11 11" xfId="12008" xr:uid="{898360EF-49B1-4781-B132-E0399623DAD9}"/>
    <cellStyle name="40% - Accent1 11 12" xfId="12009" xr:uid="{7EABAF7B-1E12-493A-8842-E0286BBC3BEB}"/>
    <cellStyle name="40% - Accent1 11 2" xfId="12011" xr:uid="{3F7B3328-8FAA-4956-9176-1B0AC3025845}"/>
    <cellStyle name="40% - Accent1 11 2 2" xfId="1559" xr:uid="{41020A80-1217-4424-872D-454304CB8D3B}"/>
    <cellStyle name="40% - Accent1 11 3" xfId="12015" xr:uid="{5F69B01A-5ABC-458D-90CB-B7AA6EC5832D}"/>
    <cellStyle name="40% - Accent1 11 3 10" xfId="12020" xr:uid="{9CA0F0B0-FF52-4183-BD73-32E71803C4EE}"/>
    <cellStyle name="40% - Accent1 11 3 11" xfId="12024" xr:uid="{56479E05-6388-4FDA-9636-D1BDB0EB9F5D}"/>
    <cellStyle name="40% - Accent1 11 3 12" xfId="12025" xr:uid="{317457F6-6A2A-4602-92BD-D449D417277F}"/>
    <cellStyle name="40% - Accent1 11 3 2" xfId="6407" xr:uid="{92D7DE73-882F-4B31-9F03-49391C952E1E}"/>
    <cellStyle name="40% - Accent1 11 3 2 10" xfId="12026" xr:uid="{E2579EF2-84AF-47D9-AF1C-5F8B14DEB02D}"/>
    <cellStyle name="40% - Accent1 11 3 2 2" xfId="12030" xr:uid="{F80357EA-7D78-4BF8-AF4F-744528F9590F}"/>
    <cellStyle name="40% - Accent1 11 3 2 2 2" xfId="12033" xr:uid="{DC5940E6-1F67-4E12-BFA8-41D4437B3365}"/>
    <cellStyle name="40% - Accent1 11 3 2 2 2 2" xfId="12035" xr:uid="{EAC5C925-E3ED-4CA5-A272-78DAB8612BA6}"/>
    <cellStyle name="40% - Accent1 11 3 2 2 2 3" xfId="12037" xr:uid="{3EAEED68-F893-43F7-830E-0F32E6294BD2}"/>
    <cellStyle name="40% - Accent1 11 3 2 2 2 4" xfId="12039" xr:uid="{9D0AAED0-90C5-4A4E-B45F-FF1B2F6C014D}"/>
    <cellStyle name="40% - Accent1 11 3 2 2 2 5" xfId="12041" xr:uid="{B03C54EF-F7FA-4817-B878-45C78A3EDF79}"/>
    <cellStyle name="40% - Accent1 11 3 2 2 2 6" xfId="12043" xr:uid="{54CC55F8-5C45-4C22-AA47-5518A803B7CF}"/>
    <cellStyle name="40% - Accent1 11 3 2 2 3" xfId="12045" xr:uid="{B72189E9-3208-422E-B46D-1BA7A80CEFE7}"/>
    <cellStyle name="40% - Accent1 11 3 2 2 4" xfId="12046" xr:uid="{8BAD3373-7C2D-452C-948E-425AC45C2B0D}"/>
    <cellStyle name="40% - Accent1 11 3 2 2 5" xfId="12047" xr:uid="{0C2E4981-465F-4292-A7EF-30CE19B2260F}"/>
    <cellStyle name="40% - Accent1 11 3 2 2 6" xfId="12048" xr:uid="{6990D838-056B-4278-9F45-9E9F91592127}"/>
    <cellStyle name="40% - Accent1 11 3 2 2 7" xfId="12049" xr:uid="{604E0E42-595D-4D63-B47A-F164903E58F9}"/>
    <cellStyle name="40% - Accent1 11 3 2 3" xfId="12052" xr:uid="{1A44CBA3-7CD9-4564-8C00-2505E838503C}"/>
    <cellStyle name="40% - Accent1 11 3 2 3 2" xfId="12055" xr:uid="{77AA34FC-3DE2-4CAB-AF9F-F249534954E8}"/>
    <cellStyle name="40% - Accent1 11 3 2 3 2 2" xfId="12057" xr:uid="{7EED55EE-2FA6-4852-AFD9-1E5B65EEAB3C}"/>
    <cellStyle name="40% - Accent1 11 3 2 3 2 3" xfId="12059" xr:uid="{E57B5BA8-B0D9-4D80-A8E7-4A088829DF92}"/>
    <cellStyle name="40% - Accent1 11 3 2 3 2 4" xfId="7383" xr:uid="{718BE77B-4720-4953-BA5B-C5846CBDC78E}"/>
    <cellStyle name="40% - Accent1 11 3 2 3 2 5" xfId="7389" xr:uid="{B359FAAF-0078-490E-8ACB-B3ADCF9B64F2}"/>
    <cellStyle name="40% - Accent1 11 3 2 3 2 6" xfId="12061" xr:uid="{3CFE86A7-6BC8-48AE-8BB6-B5E024C26120}"/>
    <cellStyle name="40% - Accent1 11 3 2 3 3" xfId="12063" xr:uid="{3F588CC4-57E7-4824-BFD7-8EC2DACE63D1}"/>
    <cellStyle name="40% - Accent1 11 3 2 3 4" xfId="12064" xr:uid="{DB9B2298-6D5E-4F9A-A89A-EF08083CBF49}"/>
    <cellStyle name="40% - Accent1 11 3 2 3 5" xfId="12066" xr:uid="{64AF5AE4-4380-4B3F-955A-205085DB7BCC}"/>
    <cellStyle name="40% - Accent1 11 3 2 3 6" xfId="12068" xr:uid="{179A54E9-76DF-4119-8439-C761FB53E5B4}"/>
    <cellStyle name="40% - Accent1 11 3 2 3 7" xfId="12070" xr:uid="{B89921BA-21C1-49C8-8626-B4D8C477B429}"/>
    <cellStyle name="40% - Accent1 11 3 2 4" xfId="12073" xr:uid="{375AA250-6AB0-4DA9-83C2-8D93845864D8}"/>
    <cellStyle name="40% - Accent1 11 3 2 4 2" xfId="12075" xr:uid="{4C8BEABA-4CF3-4BB3-B92C-46B21F5557AE}"/>
    <cellStyle name="40% - Accent1 11 3 2 4 2 2" xfId="12077" xr:uid="{C1EC4180-9C6B-4E72-87EE-3B3E4BA1BFCC}"/>
    <cellStyle name="40% - Accent1 11 3 2 4 2 3" xfId="11619" xr:uid="{A0AA0F3C-2723-4EFF-B033-E2BEA15A256E}"/>
    <cellStyle name="40% - Accent1 11 3 2 4 2 4" xfId="11622" xr:uid="{F9AE7DEB-3123-4C87-B12B-37A6BE43AD56}"/>
    <cellStyle name="40% - Accent1 11 3 2 4 2 5" xfId="11625" xr:uid="{2CC64307-9814-4EE2-A316-19ABA17431F2}"/>
    <cellStyle name="40% - Accent1 11 3 2 4 2 6" xfId="11627" xr:uid="{5783A305-A5E2-42CF-9D2C-6E5590359311}"/>
    <cellStyle name="40% - Accent1 11 3 2 4 3" xfId="12079" xr:uid="{55E76465-11E1-4E2D-9C50-B42A00A8812E}"/>
    <cellStyle name="40% - Accent1 11 3 2 4 4" xfId="12080" xr:uid="{2506D149-2E88-4409-9572-9805804D3E72}"/>
    <cellStyle name="40% - Accent1 11 3 2 4 5" xfId="12081" xr:uid="{A01EF85E-38A9-4FC9-8E88-70ABAB2E2C82}"/>
    <cellStyle name="40% - Accent1 11 3 2 4 6" xfId="12082" xr:uid="{4AC2262B-C83F-40E1-A5C5-C6A55B4F5FAD}"/>
    <cellStyle name="40% - Accent1 11 3 2 4 7" xfId="12083" xr:uid="{1B1F466F-7D7D-4472-8267-008563434861}"/>
    <cellStyle name="40% - Accent1 11 3 2 5" xfId="12085" xr:uid="{1290FBBB-E130-4071-92BA-2C4D6CAA17B7}"/>
    <cellStyle name="40% - Accent1 11 3 2 5 2" xfId="12087" xr:uid="{218D0BA1-A153-4DF5-88BA-AF17F01F8801}"/>
    <cellStyle name="40% - Accent1 11 3 2 5 3" xfId="12091" xr:uid="{1F57F5B1-8457-4F2C-8FE4-53F977D26979}"/>
    <cellStyle name="40% - Accent1 11 3 2 5 4" xfId="12094" xr:uid="{6C60481B-7CCA-43E3-91E1-7BA4A46419C7}"/>
    <cellStyle name="40% - Accent1 11 3 2 5 5" xfId="12097" xr:uid="{2E5AB63F-4DB1-460B-9630-4C33CFA80996}"/>
    <cellStyle name="40% - Accent1 11 3 2 5 6" xfId="12098" xr:uid="{7B61BE49-C1EA-4721-A321-1721BFDDFECC}"/>
    <cellStyle name="40% - Accent1 11 3 2 6" xfId="12100" xr:uid="{09A0393A-DFF1-4238-82CC-DB982AAD79A3}"/>
    <cellStyle name="40% - Accent1 11 3 2 7" xfId="12102" xr:uid="{31A58A1D-094E-40FA-8EA8-E8594B7438BF}"/>
    <cellStyle name="40% - Accent1 11 3 2 8" xfId="12103" xr:uid="{A763B5F3-81E0-490D-A9CD-2C3553DC6FDD}"/>
    <cellStyle name="40% - Accent1 11 3 2 9" xfId="12106" xr:uid="{C8390E10-9615-4A30-9216-CA7B5BBD8751}"/>
    <cellStyle name="40% - Accent1 11 3 3" xfId="12109" xr:uid="{AF709CFD-A9D9-415C-8DA5-974723D2C508}"/>
    <cellStyle name="40% - Accent1 11 3 3 2" xfId="12110" xr:uid="{411292DC-75EF-4A55-B4E1-1D3F6390B21D}"/>
    <cellStyle name="40% - Accent1 11 3 3 2 2" xfId="12114" xr:uid="{0F88CBBF-80FC-4791-AD19-B3052C707A2F}"/>
    <cellStyle name="40% - Accent1 11 3 3 2 3" xfId="12118" xr:uid="{1DF4E0D8-075F-461C-A0C4-1580100A80C4}"/>
    <cellStyle name="40% - Accent1 11 3 3 2 4" xfId="8616" xr:uid="{4DA3955D-2829-4792-8C0F-EA5B095D2CF6}"/>
    <cellStyle name="40% - Accent1 11 3 3 2 5" xfId="8683" xr:uid="{D42793B7-B6B7-4327-8613-23971AD4619F}"/>
    <cellStyle name="40% - Accent1 11 3 3 2 6" xfId="8775" xr:uid="{B2AB386D-19BE-42A5-9C2E-2DADC6A80C1F}"/>
    <cellStyle name="40% - Accent1 11 3 3 3" xfId="12119" xr:uid="{F420E459-A602-4C1F-8CCC-DB3DF3079450}"/>
    <cellStyle name="40% - Accent1 11 3 3 4" xfId="12120" xr:uid="{E23703AA-A678-4B00-927A-FD387CB97445}"/>
    <cellStyle name="40% - Accent1 11 3 3 5" xfId="12121" xr:uid="{898CA6B7-E54B-4F69-9529-F22800775FD2}"/>
    <cellStyle name="40% - Accent1 11 3 3 6" xfId="12122" xr:uid="{161F2B69-7E68-48CD-93C0-44AAAA993DD1}"/>
    <cellStyle name="40% - Accent1 11 3 3 7" xfId="12124" xr:uid="{5C727B90-9AA2-46C6-91D8-29D2A9C59C0B}"/>
    <cellStyle name="40% - Accent1 11 3 4" xfId="12127" xr:uid="{079803A8-9995-4A5C-8F4C-18499403071C}"/>
    <cellStyle name="40% - Accent1 11 3 4 2" xfId="12129" xr:uid="{276084AD-2836-46D4-893D-AE850B8A53DD}"/>
    <cellStyle name="40% - Accent1 11 3 4 2 2" xfId="12132" xr:uid="{BD7CB50E-6772-45D5-8E28-3A604E50BF4C}"/>
    <cellStyle name="40% - Accent1 11 3 4 2 3" xfId="12134" xr:uid="{586546AD-31B8-4EAC-B5C0-AC4DB76F899C}"/>
    <cellStyle name="40% - Accent1 11 3 4 2 4" xfId="12136" xr:uid="{882EDA3E-68F8-40B4-8C23-0608AD23C195}"/>
    <cellStyle name="40% - Accent1 11 3 4 2 5" xfId="12139" xr:uid="{D796E62C-BAE4-4097-8541-C8AFBE9F0576}"/>
    <cellStyle name="40% - Accent1 11 3 4 2 6" xfId="12142" xr:uid="{25C3CCFE-6DD0-4D5A-98A0-FBA3DC22ACB7}"/>
    <cellStyle name="40% - Accent1 11 3 4 3" xfId="12146" xr:uid="{8C81D2B6-4EBB-48DD-BA5A-4E2E1DC9C45C}"/>
    <cellStyle name="40% - Accent1 11 3 4 4" xfId="12148" xr:uid="{5DCC04BB-68A1-47B5-A4C4-E2CE0740B656}"/>
    <cellStyle name="40% - Accent1 11 3 4 5" xfId="12150" xr:uid="{A3204A5D-5F9F-4444-9D95-93F36443ED2D}"/>
    <cellStyle name="40% - Accent1 11 3 4 6" xfId="12152" xr:uid="{FE6AFC6A-043B-477D-B17C-D1BA3D4BC13E}"/>
    <cellStyle name="40% - Accent1 11 3 4 7" xfId="12154" xr:uid="{23B780D4-A86A-4F23-8021-A9404E61B132}"/>
    <cellStyle name="40% - Accent1 11 3 5" xfId="12157" xr:uid="{31F1DC72-20AC-41AA-9445-E8367AA94E67}"/>
    <cellStyle name="40% - Accent1 11 3 5 2" xfId="12159" xr:uid="{4A6E2089-E7B5-4DA8-B036-CA691D5C0572}"/>
    <cellStyle name="40% - Accent1 11 3 5 2 2" xfId="12161" xr:uid="{474E3921-38B7-49DD-BC76-F4D05F7D30B5}"/>
    <cellStyle name="40% - Accent1 11 3 5 2 3" xfId="12162" xr:uid="{5BAF6AAB-BF55-43C0-BE0C-4D5A59DC1C0E}"/>
    <cellStyle name="40% - Accent1 11 3 5 2 4" xfId="12163" xr:uid="{3C40ED79-6989-4608-AAD4-29CDA13BB191}"/>
    <cellStyle name="40% - Accent1 11 3 5 2 5" xfId="12164" xr:uid="{034136A0-2268-4605-AABF-74C96BB4E86E}"/>
    <cellStyle name="40% - Accent1 11 3 5 2 6" xfId="12165" xr:uid="{F8552ED1-074B-41F3-8A35-96D5F79ABB68}"/>
    <cellStyle name="40% - Accent1 11 3 5 3" xfId="12170" xr:uid="{829EF010-6436-48CD-947C-7E3EF5C5A44C}"/>
    <cellStyle name="40% - Accent1 11 3 5 4" xfId="12174" xr:uid="{F8CCBE82-31A6-47CF-9CEF-C268CAB50355}"/>
    <cellStyle name="40% - Accent1 11 3 5 5" xfId="12177" xr:uid="{B0C073B6-991E-4047-88B3-E5CDFB9362CE}"/>
    <cellStyle name="40% - Accent1 11 3 5 6" xfId="12181" xr:uid="{B103AF1B-6AD8-48F0-AE14-697A9762A705}"/>
    <cellStyle name="40% - Accent1 11 3 5 7" xfId="12185" xr:uid="{EC214924-808F-47D5-9272-B793D250A74D}"/>
    <cellStyle name="40% - Accent1 11 3 6" xfId="12187" xr:uid="{9DE74184-8DD4-4D52-849D-6E7C78D40513}"/>
    <cellStyle name="40% - Accent1 11 3 6 2" xfId="12189" xr:uid="{CFCF7157-24E5-424D-9409-8C950519D328}"/>
    <cellStyle name="40% - Accent1 11 3 6 3" xfId="12194" xr:uid="{914524B4-71CD-4114-8240-F822F2A8912B}"/>
    <cellStyle name="40% - Accent1 11 3 6 4" xfId="12199" xr:uid="{8DB96E44-4616-403A-837C-BAE6A8BA7B5C}"/>
    <cellStyle name="40% - Accent1 11 3 6 5" xfId="12201" xr:uid="{9BEB05B6-8553-43D9-8715-0354C54E20D3}"/>
    <cellStyle name="40% - Accent1 11 3 6 6" xfId="12205" xr:uid="{91CC4871-6620-49C4-8E84-EE6998652BF9}"/>
    <cellStyle name="40% - Accent1 11 3 7" xfId="12207" xr:uid="{B1191BFE-0375-4420-97C7-F504340AE0DD}"/>
    <cellStyle name="40% - Accent1 11 3 8" xfId="12209" xr:uid="{F2B02F99-2BB4-464E-AE49-A0FFF7DBE7C3}"/>
    <cellStyle name="40% - Accent1 11 3 9" xfId="12212" xr:uid="{32B4FB29-90A2-443B-8DD7-EC7B5269F368}"/>
    <cellStyle name="40% - Accent1 11 4" xfId="12214" xr:uid="{BE09483C-4C6D-4754-83CC-A247B57CD257}"/>
    <cellStyle name="40% - Accent1 11 4 10" xfId="12217" xr:uid="{A04A917F-295E-461D-9C6E-B76EABF3B36F}"/>
    <cellStyle name="40% - Accent1 11 4 11" xfId="12219" xr:uid="{69AD60BC-9D74-4896-86F3-AFE7E02A9A80}"/>
    <cellStyle name="40% - Accent1 11 4 2" xfId="6442" xr:uid="{890F48DE-80A4-48B8-822F-EFCB975465B0}"/>
    <cellStyle name="40% - Accent1 11 4 2 2" xfId="12220" xr:uid="{47AD17B7-7EAD-46FE-9CA0-858B648E03E7}"/>
    <cellStyle name="40% - Accent1 11 4 2 2 2" xfId="12222" xr:uid="{078FE896-8B9D-4D47-A3A6-7F4A849AF5E3}"/>
    <cellStyle name="40% - Accent1 11 4 2 2 3" xfId="12224" xr:uid="{923794E8-E428-44D5-B903-DEBB8A6651CB}"/>
    <cellStyle name="40% - Accent1 11 4 2 2 4" xfId="12225" xr:uid="{AFACE8B7-E262-4ADD-A8B6-B90D81E4029A}"/>
    <cellStyle name="40% - Accent1 11 4 2 2 5" xfId="12226" xr:uid="{BF1CA997-0042-4FB0-BAA7-E426B9697A40}"/>
    <cellStyle name="40% - Accent1 11 4 2 2 6" xfId="12227" xr:uid="{D67B5D44-E7CF-41B5-BF42-524A4357085B}"/>
    <cellStyle name="40% - Accent1 11 4 2 3" xfId="12228" xr:uid="{44B5B690-39F1-4F65-A575-CFE0241F2389}"/>
    <cellStyle name="40% - Accent1 11 4 2 4" xfId="12229" xr:uid="{16D42472-4087-4EE1-B881-075EDC7345B9}"/>
    <cellStyle name="40% - Accent1 11 4 2 5" xfId="12230" xr:uid="{57171FFB-0252-4FAD-96F8-EDEDEA775861}"/>
    <cellStyle name="40% - Accent1 11 4 2 6" xfId="12231" xr:uid="{094596A4-F2DA-4711-8675-FF1A36120158}"/>
    <cellStyle name="40% - Accent1 11 4 2 7" xfId="12232" xr:uid="{5346F5BD-848A-4328-A47E-CF37BEF157A8}"/>
    <cellStyle name="40% - Accent1 11 4 3" xfId="12236" xr:uid="{752E4ECD-7335-40E0-8A97-0E5395E3A5EB}"/>
    <cellStyle name="40% - Accent1 11 4 3 2" xfId="12239" xr:uid="{9612B8D2-2C2A-4450-A040-A34A8DFDE1C1}"/>
    <cellStyle name="40% - Accent1 11 4 3 2 2" xfId="12241" xr:uid="{BA28924B-B31E-48CB-AF7F-F7CDD224C547}"/>
    <cellStyle name="40% - Accent1 11 4 3 2 3" xfId="12242" xr:uid="{A2AC90E8-FE5A-4A7E-883C-B3E3EB4B30C5}"/>
    <cellStyle name="40% - Accent1 11 4 3 2 4" xfId="12243" xr:uid="{4A78E939-FE19-4ED1-BBAF-3885E6B8F56D}"/>
    <cellStyle name="40% - Accent1 11 4 3 2 5" xfId="12244" xr:uid="{0484B3F5-6F0D-4D7D-8B28-5E7BE2BE7D6E}"/>
    <cellStyle name="40% - Accent1 11 4 3 2 6" xfId="12245" xr:uid="{FED762C6-EDA0-49E5-8089-23D70D48342A}"/>
    <cellStyle name="40% - Accent1 11 4 3 3" xfId="12248" xr:uid="{B5E1FD82-F2BB-49C0-B199-FD4EF917920B}"/>
    <cellStyle name="40% - Accent1 11 4 3 4" xfId="12251" xr:uid="{510CB1CB-5927-4484-B905-E7DA9708AECC}"/>
    <cellStyle name="40% - Accent1 11 4 3 5" xfId="12253" xr:uid="{D0C686EA-4056-4C8B-8DB4-7BBD4D3D88B5}"/>
    <cellStyle name="40% - Accent1 11 4 3 6" xfId="12255" xr:uid="{5AF3B878-6A66-4486-B8BC-2F89F0939FF5}"/>
    <cellStyle name="40% - Accent1 11 4 3 7" xfId="12256" xr:uid="{52720546-3D4C-4EED-8BA9-F9D2CEE959A6}"/>
    <cellStyle name="40% - Accent1 11 4 4" xfId="12259" xr:uid="{99754511-E171-40C9-9E94-E68D7C10DD80}"/>
    <cellStyle name="40% - Accent1 11 4 5" xfId="12262" xr:uid="{6575E99D-314F-450E-8077-C19EFD3C4516}"/>
    <cellStyle name="40% - Accent1 11 4 5 2" xfId="12263" xr:uid="{BD5F09EC-41F1-42F8-959E-27583AC6B669}"/>
    <cellStyle name="40% - Accent1 11 4 5 2 2" xfId="12264" xr:uid="{B0D1EEE8-06C0-40EC-BF02-8444B86BECCA}"/>
    <cellStyle name="40% - Accent1 11 4 5 2 3" xfId="12265" xr:uid="{C5134D54-5789-4F72-894F-C9E91B515D30}"/>
    <cellStyle name="40% - Accent1 11 4 5 2 4" xfId="12266" xr:uid="{694AB521-3002-4759-A759-5AB6E5DEBB6D}"/>
    <cellStyle name="40% - Accent1 11 4 5 2 5" xfId="12267" xr:uid="{51739D38-86B9-4E6A-B473-4BF5254A6D00}"/>
    <cellStyle name="40% - Accent1 11 4 5 2 6" xfId="12269" xr:uid="{4587B123-75F6-448F-84C1-9F3DB7FF3209}"/>
    <cellStyle name="40% - Accent1 11 4 5 3" xfId="12271" xr:uid="{09F2C823-E4BA-4E5E-9639-B8B6B3A86D02}"/>
    <cellStyle name="40% - Accent1 11 4 5 4" xfId="12273" xr:uid="{829DBE26-B78F-4AD6-832F-7A72861C7813}"/>
    <cellStyle name="40% - Accent1 11 4 5 5" xfId="12274" xr:uid="{BFFC7B6C-9A3A-4F0A-AFE0-B349A428DC6C}"/>
    <cellStyle name="40% - Accent1 11 4 5 6" xfId="4960" xr:uid="{279FB7BA-1B57-4C44-B994-0A7668A3E33D}"/>
    <cellStyle name="40% - Accent1 11 4 5 7" xfId="4966" xr:uid="{D857B874-7B85-4104-9D62-F68DA0DB172E}"/>
    <cellStyle name="40% - Accent1 11 4 6" xfId="12276" xr:uid="{BE13AE9C-9B76-4773-BF88-48CE1C62EE49}"/>
    <cellStyle name="40% - Accent1 11 4 6 2" xfId="12277" xr:uid="{8829E183-1EFF-4F22-A770-65E6A85F48C4}"/>
    <cellStyle name="40% - Accent1 11 4 6 3" xfId="12279" xr:uid="{A8E1ED62-1E66-4CF9-B67E-FAEA526DCA63}"/>
    <cellStyle name="40% - Accent1 11 4 6 4" xfId="12281" xr:uid="{A6B52411-2F78-4DD6-A281-8C977AB6ADA9}"/>
    <cellStyle name="40% - Accent1 11 4 6 5" xfId="12282" xr:uid="{619130E4-0144-4311-B439-7127E17D0086}"/>
    <cellStyle name="40% - Accent1 11 4 6 6" xfId="12285" xr:uid="{5CFE8C1A-B251-4FE2-A3E6-8446425EA716}"/>
    <cellStyle name="40% - Accent1 11 4 7" xfId="12287" xr:uid="{508DFA36-485C-4B96-90D1-A150DB8F923F}"/>
    <cellStyle name="40% - Accent1 11 4 8" xfId="12290" xr:uid="{42D89CBF-3CCC-4B10-8CFF-68FF382874D8}"/>
    <cellStyle name="40% - Accent1 11 4 9" xfId="12293" xr:uid="{84BFBE65-2DA5-4FE5-972F-DF67769FB135}"/>
    <cellStyle name="40% - Accent1 11 5" xfId="2388" xr:uid="{980F5C2C-697F-4726-B4D6-2B007A70FF15}"/>
    <cellStyle name="40% - Accent1 11 5 10" xfId="12294" xr:uid="{3B0458C8-20AA-489C-B8EE-A6720C78462A}"/>
    <cellStyle name="40% - Accent1 11 5 2" xfId="4003" xr:uid="{FEB6E616-B3E1-4952-8386-24BFACB8944E}"/>
    <cellStyle name="40% - Accent1 11 5 2 2" xfId="12295" xr:uid="{4D76D5A7-3C61-40DD-8C87-8A62BE694F7C}"/>
    <cellStyle name="40% - Accent1 11 5 2 2 2" xfId="12296" xr:uid="{23F7DC33-1785-49AE-864D-DB28FD81D75E}"/>
    <cellStyle name="40% - Accent1 11 5 2 2 3" xfId="12297" xr:uid="{7E78FD33-2E73-4A8F-93C3-E0E1E417A3C1}"/>
    <cellStyle name="40% - Accent1 11 5 2 2 4" xfId="12298" xr:uid="{5A7A7D37-73CD-4CCA-93AE-7936872804A6}"/>
    <cellStyle name="40% - Accent1 11 5 2 2 5" xfId="12299" xr:uid="{D4D92046-13A0-4892-BCD2-2BA1B6496DF7}"/>
    <cellStyle name="40% - Accent1 11 5 2 2 6" xfId="12300" xr:uid="{CEEAAE96-46B0-4C41-BE65-8A864368D7AC}"/>
    <cellStyle name="40% - Accent1 11 5 2 3" xfId="12301" xr:uid="{9EBF1911-27F8-4E25-8C82-D783A481D287}"/>
    <cellStyle name="40% - Accent1 11 5 2 4" xfId="9090" xr:uid="{066A48EA-F8EE-47EB-A68A-7285F5EFDC39}"/>
    <cellStyle name="40% - Accent1 11 5 2 5" xfId="9092" xr:uid="{58306549-1B62-4E46-953E-1DD9D4F28018}"/>
    <cellStyle name="40% - Accent1 11 5 2 6" xfId="9094" xr:uid="{B7C18C0F-1DC9-4EE3-85BF-459B5CC9C115}"/>
    <cellStyle name="40% - Accent1 11 5 2 7" xfId="9096" xr:uid="{141AF5A2-E82A-42F0-9669-132A615C5257}"/>
    <cellStyle name="40% - Accent1 11 5 3" xfId="12305" xr:uid="{2043E1DC-C79E-41E7-8994-5AB3EE5F2D84}"/>
    <cellStyle name="40% - Accent1 11 5 3 2" xfId="12306" xr:uid="{520FD78A-4095-468D-8C09-886A4E4D943F}"/>
    <cellStyle name="40% - Accent1 11 5 3 2 2" xfId="12308" xr:uid="{A1472E35-622E-4192-91F2-BF26DB2714F2}"/>
    <cellStyle name="40% - Accent1 11 5 3 2 3" xfId="12216" xr:uid="{D18B69AE-5DE8-4737-9C8A-76598999B149}"/>
    <cellStyle name="40% - Accent1 11 5 3 2 4" xfId="12218" xr:uid="{711A804F-5449-4859-AE74-09EC66BCDE76}"/>
    <cellStyle name="40% - Accent1 11 5 3 2 5" xfId="12309" xr:uid="{7E01F77D-7828-46F0-8FD3-50C13F8F9FDD}"/>
    <cellStyle name="40% - Accent1 11 5 3 2 6" xfId="12310" xr:uid="{E73D8AE1-16C3-4E46-B169-A570A9B751E0}"/>
    <cellStyle name="40% - Accent1 11 5 3 3" xfId="12311" xr:uid="{4C02E25E-78C8-4DBC-80D2-7B6D65610FC5}"/>
    <cellStyle name="40% - Accent1 11 5 3 4" xfId="12312" xr:uid="{3FFBC2D3-BC09-414B-96A5-5ED00392462E}"/>
    <cellStyle name="40% - Accent1 11 5 3 5" xfId="12313" xr:uid="{C27FE90B-44B6-4D98-8CB3-7026955B9DD7}"/>
    <cellStyle name="40% - Accent1 11 5 3 6" xfId="12314" xr:uid="{90068AB9-E17F-4605-9337-10428E264904}"/>
    <cellStyle name="40% - Accent1 11 5 3 7" xfId="12315" xr:uid="{F92D75F0-1406-49AD-9C01-EB6197E61098}"/>
    <cellStyle name="40% - Accent1 11 5 4" xfId="12319" xr:uid="{13C5D3C7-8952-4B0E-A090-5BC93C28E21B}"/>
    <cellStyle name="40% - Accent1 11 5 4 2" xfId="12322" xr:uid="{0DF18245-B855-49D8-994F-347186E97FD5}"/>
    <cellStyle name="40% - Accent1 11 5 4 2 2" xfId="12324" xr:uid="{42B85DB3-8BCB-44E8-A5AB-1982AD98AB7E}"/>
    <cellStyle name="40% - Accent1 11 5 4 2 3" xfId="12326" xr:uid="{4DE747CB-4AEE-4FF3-9E87-50B74002F1BB}"/>
    <cellStyle name="40% - Accent1 11 5 4 2 4" xfId="12328" xr:uid="{112213F6-772B-4038-8301-CB44E364F18C}"/>
    <cellStyle name="40% - Accent1 11 5 4 2 5" xfId="12331" xr:uid="{FD4F25C4-D5DD-4EF5-B5F1-D68C9333E283}"/>
    <cellStyle name="40% - Accent1 11 5 4 2 6" xfId="12334" xr:uid="{AAC22E8E-E557-418C-96E1-654E65DD99DB}"/>
    <cellStyle name="40% - Accent1 11 5 4 3" xfId="12336" xr:uid="{6EB23021-FCCC-44DD-A40C-41E9F9A07BAA}"/>
    <cellStyle name="40% - Accent1 11 5 4 4" xfId="12338" xr:uid="{9073CE9B-8526-4A72-B581-D32235663182}"/>
    <cellStyle name="40% - Accent1 11 5 4 5" xfId="12339" xr:uid="{0F8E1684-19F1-4C0F-ACB6-2D9BC8ACA986}"/>
    <cellStyle name="40% - Accent1 11 5 4 6" xfId="12340" xr:uid="{F4A0C381-90CD-4222-A1A7-3DE333B73421}"/>
    <cellStyle name="40% - Accent1 11 5 4 7" xfId="12341" xr:uid="{F3EF6F15-0512-4931-AABF-18EED4DF0F85}"/>
    <cellStyle name="40% - Accent1 11 5 5" xfId="12343" xr:uid="{C03263CA-8D83-4C2B-A61D-FB39FFCA8297}"/>
    <cellStyle name="40% - Accent1 11 5 5 2" xfId="12344" xr:uid="{06931326-0A7F-49C4-A00A-F4CA02D28279}"/>
    <cellStyle name="40% - Accent1 11 5 5 3" xfId="12346" xr:uid="{CFA0AC17-0E33-4ACD-9777-75749D3DE1C1}"/>
    <cellStyle name="40% - Accent1 11 5 5 4" xfId="12349" xr:uid="{0AD97AA0-4A9C-46D7-8E18-E527CE6E7487}"/>
    <cellStyle name="40% - Accent1 11 5 5 5" xfId="12352" xr:uid="{14060B7D-19C6-46EB-A050-24C09F04719B}"/>
    <cellStyle name="40% - Accent1 11 5 5 6" xfId="6077" xr:uid="{E65B6C95-E344-4137-87CA-48F35D71B15D}"/>
    <cellStyle name="40% - Accent1 11 5 6" xfId="12354" xr:uid="{9AFAF50D-9CF8-436B-9573-1B801565AC6E}"/>
    <cellStyle name="40% - Accent1 11 5 7" xfId="12356" xr:uid="{5D7A5806-423D-4314-986F-96D3A8ED1DB7}"/>
    <cellStyle name="40% - Accent1 11 5 8" xfId="12359" xr:uid="{B998BBE4-A7D8-436A-AC5C-F1740007FD2A}"/>
    <cellStyle name="40% - Accent1 11 5 9" xfId="12363" xr:uid="{8B7F2140-55CA-4A0D-8EF3-844859D037FE}"/>
    <cellStyle name="40% - Accent1 11 6" xfId="2394" xr:uid="{AA6D4969-3A69-4155-BD84-B195A7079BD2}"/>
    <cellStyle name="40% - Accent1 11 6 2" xfId="2396" xr:uid="{0EB37BC7-D588-4360-8F12-410879A960A3}"/>
    <cellStyle name="40% - Accent1 11 6 2 2" xfId="2407" xr:uid="{8F565E47-670D-4422-9AFF-AE855F42D2D9}"/>
    <cellStyle name="40% - Accent1 11 6 2 3" xfId="2412" xr:uid="{F38C7782-6F77-4B45-93BA-1B76B036101E}"/>
    <cellStyle name="40% - Accent1 11 6 2 4" xfId="2420" xr:uid="{31B4ABDD-ECC3-4F5F-ABE5-36C24A1A8B5D}"/>
    <cellStyle name="40% - Accent1 11 6 2 5" xfId="2425" xr:uid="{DFFB3542-4526-4C39-9813-EE259151E9A3}"/>
    <cellStyle name="40% - Accent1 11 6 2 6" xfId="2427" xr:uid="{329A6639-7EDB-4D01-8D86-FF081E78A29F}"/>
    <cellStyle name="40% - Accent1 11 6 3" xfId="2436" xr:uid="{C35BE328-0E84-4B75-844E-281AC4FC7220}"/>
    <cellStyle name="40% - Accent1 11 6 4" xfId="2444" xr:uid="{EB767C5E-5F98-452E-9C6F-5C6976964387}"/>
    <cellStyle name="40% - Accent1 11 6 5" xfId="2452" xr:uid="{C720848E-CA03-4C36-ACCD-51550AB46B6F}"/>
    <cellStyle name="40% - Accent1 11 6 6" xfId="2461" xr:uid="{E6040005-6E32-40B0-822E-56B76214E230}"/>
    <cellStyle name="40% - Accent1 11 6 7" xfId="2469" xr:uid="{5C671006-7982-4B12-845A-63B2B13A7299}"/>
    <cellStyle name="40% - Accent1 11 7" xfId="2475" xr:uid="{6CBA4DED-7D13-475B-B163-A2715F27A77A}"/>
    <cellStyle name="40% - Accent1 11 7 2" xfId="2480" xr:uid="{7D1C291A-DF5E-4A1A-A9A3-3F0921797CE2}"/>
    <cellStyle name="40% - Accent1 11 7 3" xfId="2499" xr:uid="{1DFA5AD2-9DED-4800-904D-938AD58D06C0}"/>
    <cellStyle name="40% - Accent1 11 7 4" xfId="2513" xr:uid="{CE8940C2-B25B-41C0-963F-598E223F25F3}"/>
    <cellStyle name="40% - Accent1 11 7 5" xfId="2528" xr:uid="{A5CCBF38-55EE-44DF-AC6A-FCB07D0DA9AC}"/>
    <cellStyle name="40% - Accent1 11 7 6" xfId="2540" xr:uid="{24AAB861-AB2B-43ED-B6D3-B002385690D9}"/>
    <cellStyle name="40% - Accent1 11 8" xfId="2546" xr:uid="{D870D361-3F30-482B-B793-CBC94ED66354}"/>
    <cellStyle name="40% - Accent1 11 9" xfId="2551" xr:uid="{333FA66C-4C87-414D-BEDB-41917A5AF158}"/>
    <cellStyle name="40% - Accent1 12" xfId="12366" xr:uid="{B6D0506B-5227-4490-926E-02E03DFE72C7}"/>
    <cellStyle name="40% - Accent1 12 10" xfId="12367" xr:uid="{8DF2019E-0748-46A1-B9E8-472B17702223}"/>
    <cellStyle name="40% - Accent1 12 11" xfId="12369" xr:uid="{25A87488-CC5F-45A0-AD0F-7A4F22D908ED}"/>
    <cellStyle name="40% - Accent1 12 12" xfId="12372" xr:uid="{ABBCD4F3-81E5-41E6-9808-A39C4F7D10CB}"/>
    <cellStyle name="40% - Accent1 12 13" xfId="12375" xr:uid="{87E801D1-EFAF-4237-9F54-076CDA930865}"/>
    <cellStyle name="40% - Accent1 12 14" xfId="12379" xr:uid="{445729AB-7165-43FE-B8C2-EEA43C085A22}"/>
    <cellStyle name="40% - Accent1 12 2" xfId="12381" xr:uid="{E537AD32-CE37-4158-A141-36AF6CF1E464}"/>
    <cellStyle name="40% - Accent1 12 2 10" xfId="8133" xr:uid="{721DC384-7131-4E9F-BAB0-12F0EFD332A9}"/>
    <cellStyle name="40% - Accent1 12 2 11" xfId="8135" xr:uid="{3FE5D090-DA7A-446F-81BF-F8071F342747}"/>
    <cellStyle name="40% - Accent1 12 2 2" xfId="12383" xr:uid="{3CFD65CE-545C-4248-AB03-BEFD5A11911B}"/>
    <cellStyle name="40% - Accent1 12 2 2 2" xfId="12384" xr:uid="{DB4E368B-89F2-4F74-ADED-F44B3188F8B1}"/>
    <cellStyle name="40% - Accent1 12 2 2 2 2" xfId="12385" xr:uid="{A18DA773-4BBC-4E26-B36F-4661B5132643}"/>
    <cellStyle name="40% - Accent1 12 2 2 2 2 2" xfId="12387" xr:uid="{FAF7DBA8-E53A-494E-A43F-ECE30322429C}"/>
    <cellStyle name="40% - Accent1 12 2 2 2 2 3" xfId="12392" xr:uid="{D5014C67-2AC4-486B-9921-8283B5511F19}"/>
    <cellStyle name="40% - Accent1 12 2 2 2 2 4" xfId="12395" xr:uid="{501F7692-F424-421A-BE94-B11F4F2975D6}"/>
    <cellStyle name="40% - Accent1 12 2 2 2 2 5" xfId="12398" xr:uid="{4E187104-9812-4E3A-A054-77B7652EDC81}"/>
    <cellStyle name="40% - Accent1 12 2 2 2 2 6" xfId="12401" xr:uid="{FE114073-50CE-4F86-AC43-E6712BFC3E12}"/>
    <cellStyle name="40% - Accent1 12 2 2 2 3" xfId="12402" xr:uid="{408A89FD-0406-4FC3-B096-C41D4A0BE267}"/>
    <cellStyle name="40% - Accent1 12 2 2 2 4" xfId="12403" xr:uid="{94B85F1A-9CA3-412D-A020-FC70D41E4A26}"/>
    <cellStyle name="40% - Accent1 12 2 2 2 5" xfId="12404" xr:uid="{9B4349C8-4001-43CE-81E7-47596E07F08D}"/>
    <cellStyle name="40% - Accent1 12 2 2 2 6" xfId="12405" xr:uid="{6EE54BF9-6AFE-4750-9630-88C773FCE239}"/>
    <cellStyle name="40% - Accent1 12 2 2 2 7" xfId="12406" xr:uid="{2D78A025-558B-478E-95B7-975C52E7F987}"/>
    <cellStyle name="40% - Accent1 12 2 2 3" xfId="12407" xr:uid="{2D681D1B-4131-48BF-BA8B-51028FCC33BB}"/>
    <cellStyle name="40% - Accent1 12 2 2 3 2" xfId="2763" xr:uid="{D5859195-3EBC-4F51-992F-BFC28FDE449E}"/>
    <cellStyle name="40% - Accent1 12 2 2 3 3" xfId="2768" xr:uid="{613D8AA8-25A0-405E-B1FA-E525F301A734}"/>
    <cellStyle name="40% - Accent1 12 2 2 3 4" xfId="2773" xr:uid="{643B9ED1-5C11-477A-B149-32822E3F180F}"/>
    <cellStyle name="40% - Accent1 12 2 2 3 5" xfId="2775" xr:uid="{9D20C521-E20B-4FA6-B9BD-F55BC3384884}"/>
    <cellStyle name="40% - Accent1 12 2 2 3 6" xfId="12408" xr:uid="{E73B70AD-618A-4221-8853-507EA9D4FE0D}"/>
    <cellStyle name="40% - Accent1 12 2 2 4" xfId="12409" xr:uid="{27351C25-C774-438A-AD7C-CA09CD1708B7}"/>
    <cellStyle name="40% - Accent1 12 2 2 5" xfId="12410" xr:uid="{9BF513D4-0CFE-4E8C-ABA7-E474BC0130A0}"/>
    <cellStyle name="40% - Accent1 12 2 2 6" xfId="12411" xr:uid="{D87D2776-8287-4F10-9BD5-036E8657C5B5}"/>
    <cellStyle name="40% - Accent1 12 2 2 7" xfId="12412" xr:uid="{BEDFBC19-090D-4864-8159-3FD474F98DE0}"/>
    <cellStyle name="40% - Accent1 12 2 2 8" xfId="12413" xr:uid="{7BD392E7-C05F-4F16-B3C4-E19878E91C74}"/>
    <cellStyle name="40% - Accent1 12 2 3" xfId="12415" xr:uid="{11B1D8B4-BCC1-4924-8596-673D4B42679C}"/>
    <cellStyle name="40% - Accent1 12 2 4" xfId="10889" xr:uid="{B06C9775-A833-491D-A800-8C4E7EB884C2}"/>
    <cellStyle name="40% - Accent1 12 2 5" xfId="10894" xr:uid="{952CC9C7-A408-4962-B2B6-F84AB016D4CF}"/>
    <cellStyle name="40% - Accent1 12 2 5 2" xfId="10897" xr:uid="{9795F26D-6F9E-4AE4-9A46-2437D055CB1A}"/>
    <cellStyle name="40% - Accent1 12 2 5 2 2" xfId="12418" xr:uid="{6DC4912E-2C80-4957-91D7-865EF79BDD92}"/>
    <cellStyle name="40% - Accent1 12 2 5 2 3" xfId="12422" xr:uid="{AC287ED2-96BD-496C-881D-3CEA61487689}"/>
    <cellStyle name="40% - Accent1 12 2 5 2 4" xfId="12425" xr:uid="{A262FB6F-2A40-40DD-AB15-CD81F0E3FE9E}"/>
    <cellStyle name="40% - Accent1 12 2 5 2 5" xfId="12426" xr:uid="{0D3024C5-9AEF-4BDC-819D-F1591B99AA03}"/>
    <cellStyle name="40% - Accent1 12 2 5 2 6" xfId="12427" xr:uid="{E5D658B6-F325-4719-A5C9-572C13F2DA30}"/>
    <cellStyle name="40% - Accent1 12 2 5 3" xfId="10900" xr:uid="{DE4692AD-A2D3-4F31-B577-BDF6B4A8859C}"/>
    <cellStyle name="40% - Accent1 12 2 5 4" xfId="12429" xr:uid="{172526D8-21E1-4B5D-84F9-D3B310C41D24}"/>
    <cellStyle name="40% - Accent1 12 2 5 5" xfId="12430" xr:uid="{425501EE-2317-4C2D-9BD7-431131F71916}"/>
    <cellStyle name="40% - Accent1 12 2 5 6" xfId="12432" xr:uid="{36894403-206D-4C35-A1A7-BAC28407079C}"/>
    <cellStyle name="40% - Accent1 12 2 5 7" xfId="12434" xr:uid="{AF68CFD7-FDE0-4879-B993-23240BEF5C8C}"/>
    <cellStyle name="40% - Accent1 12 2 6" xfId="10902" xr:uid="{78B998D2-31A8-4EAB-B5B9-3A6011E1ABE1}"/>
    <cellStyle name="40% - Accent1 12 2 6 2" xfId="10905" xr:uid="{698535DE-B4D1-4669-81BE-B6D92349D2CF}"/>
    <cellStyle name="40% - Accent1 12 2 6 3" xfId="10908" xr:uid="{8D8439E2-8BAA-4057-889D-DF169866245F}"/>
    <cellStyle name="40% - Accent1 12 2 6 4" xfId="12436" xr:uid="{FAAB7D91-8E80-4690-9692-02AA0A56D6DA}"/>
    <cellStyle name="40% - Accent1 12 2 6 5" xfId="2872" xr:uid="{1F71EF84-3402-4CAE-BDA2-E3BECB7E3BA2}"/>
    <cellStyle name="40% - Accent1 12 2 6 6" xfId="12438" xr:uid="{51BEB7E7-CD9A-48A9-9854-F41A331DCA03}"/>
    <cellStyle name="40% - Accent1 12 2 7" xfId="10910" xr:uid="{DC10968A-D721-4147-9987-53A2C14D0CC0}"/>
    <cellStyle name="40% - Accent1 12 2 8" xfId="10918" xr:uid="{521FB79B-9F99-4189-91F2-C40807E5394A}"/>
    <cellStyle name="40% - Accent1 12 2 9" xfId="10924" xr:uid="{81F38BEB-55FA-4F4B-92F7-724395FB77C2}"/>
    <cellStyle name="40% - Accent1 12 3" xfId="12441" xr:uid="{1BF2AD25-2CCE-4262-AF82-6330D71017F2}"/>
    <cellStyle name="40% - Accent1 12 3 10" xfId="12442" xr:uid="{51FCC8BC-25A2-4C18-9CED-BDE1BB3C459D}"/>
    <cellStyle name="40% - Accent1 12 3 2" xfId="12444" xr:uid="{F8010192-B8A3-4678-8CD4-6E94891C0A4C}"/>
    <cellStyle name="40% - Accent1 12 3 2 2" xfId="12445" xr:uid="{DDBBC925-FED5-4254-AF42-ABFDC9C2C56E}"/>
    <cellStyle name="40% - Accent1 12 3 2 2 2" xfId="7150" xr:uid="{44E4E40F-EA41-41F2-A0A7-BB4198E86CE8}"/>
    <cellStyle name="40% - Accent1 12 3 2 2 3" xfId="7158" xr:uid="{77E6C2CC-412B-4CDC-9E39-68A3106ECE3E}"/>
    <cellStyle name="40% - Accent1 12 3 2 2 4" xfId="7991" xr:uid="{A314E602-26EE-48C1-9CA0-625DEFA51256}"/>
    <cellStyle name="40% - Accent1 12 3 2 2 5" xfId="7995" xr:uid="{9D3DF64C-6684-48F9-BECE-4FEEAECB66F8}"/>
    <cellStyle name="40% - Accent1 12 3 2 2 6" xfId="12446" xr:uid="{40AD50DF-C094-41AB-A700-8D1F898430B5}"/>
    <cellStyle name="40% - Accent1 12 3 2 3" xfId="12447" xr:uid="{497B86D3-20A4-443F-9AB9-1637E99D7D3D}"/>
    <cellStyle name="40% - Accent1 12 3 2 4" xfId="12448" xr:uid="{BA8E5837-3EF6-43D1-BF32-DFA4596A6624}"/>
    <cellStyle name="40% - Accent1 12 3 2 5" xfId="12449" xr:uid="{DB8A6C8F-2DD5-4423-97E6-0CD0D6798648}"/>
    <cellStyle name="40% - Accent1 12 3 2 6" xfId="12451" xr:uid="{A14CF82B-E434-495A-98D2-E6B4950EFD92}"/>
    <cellStyle name="40% - Accent1 12 3 2 7" xfId="12453" xr:uid="{27839E31-D7B7-48EF-A81B-652A227F45E1}"/>
    <cellStyle name="40% - Accent1 12 3 3" xfId="12456" xr:uid="{2D3FD987-FD20-481F-8CEF-6EC3EDEF07AC}"/>
    <cellStyle name="40% - Accent1 12 3 3 2" xfId="12457" xr:uid="{F0707F81-B2D3-4F35-89BF-72BE6C3667B0}"/>
    <cellStyle name="40% - Accent1 12 3 3 2 2" xfId="7326" xr:uid="{2F7C7D8F-F3C1-49D3-88B8-036155C60CAE}"/>
    <cellStyle name="40% - Accent1 12 3 3 2 3" xfId="7336" xr:uid="{E0796B34-0672-419F-8E02-A8CA1D107EC9}"/>
    <cellStyle name="40% - Accent1 12 3 3 2 4" xfId="12461" xr:uid="{D267BBAD-6914-46FE-A390-311C50FB697E}"/>
    <cellStyle name="40% - Accent1 12 3 3 2 5" xfId="12464" xr:uid="{96BFA9D0-F4A1-40C2-897C-F59FBB0E8647}"/>
    <cellStyle name="40% - Accent1 12 3 3 2 6" xfId="12466" xr:uid="{422049C8-0C69-4B24-A1D9-21A7527F4590}"/>
    <cellStyle name="40% - Accent1 12 3 3 3" xfId="12467" xr:uid="{47CDBA4D-26E0-4BD9-8851-62C5F2935468}"/>
    <cellStyle name="40% - Accent1 12 3 3 4" xfId="12469" xr:uid="{8BA5A128-7FBC-4197-89A2-D1BFD34EB713}"/>
    <cellStyle name="40% - Accent1 12 3 3 5" xfId="12471" xr:uid="{7F210493-694A-4C3C-811F-07CADC9074DC}"/>
    <cellStyle name="40% - Accent1 12 3 3 6" xfId="12473" xr:uid="{F31DB2CA-BC3F-4CA9-B829-BE41CDB4113B}"/>
    <cellStyle name="40% - Accent1 12 3 3 7" xfId="12474" xr:uid="{495356C4-552A-4A2B-8212-849DB62DE6DE}"/>
    <cellStyle name="40% - Accent1 12 3 4" xfId="10934" xr:uid="{A87B63AF-9FA7-4571-8219-9BEDACBCBFBF}"/>
    <cellStyle name="40% - Accent1 12 3 4 2" xfId="10936" xr:uid="{AC6E5638-CDC8-42A9-A989-47BE806AC6C6}"/>
    <cellStyle name="40% - Accent1 12 3 4 2 2" xfId="7691" xr:uid="{9566C7F2-E748-4B72-B80F-CCC43D41FF95}"/>
    <cellStyle name="40% - Accent1 12 3 4 2 3" xfId="7694" xr:uid="{EB05667A-6D62-492E-AB37-1B9503BA081B}"/>
    <cellStyle name="40% - Accent1 12 3 4 2 4" xfId="12475" xr:uid="{DC9CC2A2-8025-40B5-ADEC-986F09A5D6F8}"/>
    <cellStyle name="40% - Accent1 12 3 4 2 5" xfId="12476" xr:uid="{33E32DF7-9553-45EC-98AA-67DB60BD5EE8}"/>
    <cellStyle name="40% - Accent1 12 3 4 2 6" xfId="12478" xr:uid="{AC531876-6815-48E1-A9AF-1791600BD8D4}"/>
    <cellStyle name="40% - Accent1 12 3 4 3" xfId="10938" xr:uid="{927F5676-4612-45E4-9D41-EE2C5C8CFAF2}"/>
    <cellStyle name="40% - Accent1 12 3 4 4" xfId="12479" xr:uid="{3333A262-7765-4062-893A-0FD26A1D4EFA}"/>
    <cellStyle name="40% - Accent1 12 3 4 5" xfId="12480" xr:uid="{457E92AF-BCBE-46F0-BB38-7202A601386C}"/>
    <cellStyle name="40% - Accent1 12 3 4 6" xfId="12481" xr:uid="{66463144-0758-4A98-B9B6-60B3B81791C4}"/>
    <cellStyle name="40% - Accent1 12 3 4 7" xfId="12482" xr:uid="{7CFD752E-970A-4D58-A552-6792C4A349E1}"/>
    <cellStyle name="40% - Accent1 12 3 5" xfId="10941" xr:uid="{D4223D2A-DAEE-4A38-8F9B-E20B47242E82}"/>
    <cellStyle name="40% - Accent1 12 3 5 2" xfId="10943" xr:uid="{66FB2F6C-4C4B-4984-80FF-9D461C9C4C75}"/>
    <cellStyle name="40% - Accent1 12 3 5 3" xfId="10946" xr:uid="{C2571836-F05A-4359-A41E-A437E4ED2AD0}"/>
    <cellStyle name="40% - Accent1 12 3 5 4" xfId="12484" xr:uid="{8F6508E5-3607-4681-8CC6-B50D0538F18A}"/>
    <cellStyle name="40% - Accent1 12 3 5 5" xfId="12486" xr:uid="{EFF7D9B2-F3E3-446E-91F5-C312DC588715}"/>
    <cellStyle name="40% - Accent1 12 3 5 6" xfId="12490" xr:uid="{87BDACE1-4FC4-4759-AA86-F6AB5963264B}"/>
    <cellStyle name="40% - Accent1 12 3 6" xfId="10949" xr:uid="{BDD673A8-228E-4816-9E6B-D28CC6A570E7}"/>
    <cellStyle name="40% - Accent1 12 3 7" xfId="10954" xr:uid="{EE625500-90C2-400F-9770-DE633FB5D3B0}"/>
    <cellStyle name="40% - Accent1 12 3 8" xfId="10960" xr:uid="{502ECAC2-4E68-450A-9B38-39CB00818A34}"/>
    <cellStyle name="40% - Accent1 12 3 9" xfId="10972" xr:uid="{36BE4734-23B1-48F4-BF0F-5586616D3093}"/>
    <cellStyle name="40% - Accent1 12 4" xfId="12492" xr:uid="{DD833804-D4EC-4952-961B-23D635830500}"/>
    <cellStyle name="40% - Accent1 12 4 10" xfId="12493" xr:uid="{45458D7E-BE83-432B-B4DA-7FD4F85E588F}"/>
    <cellStyle name="40% - Accent1 12 4 2" xfId="12494" xr:uid="{8B0ED64A-4813-49AC-9505-E219136A2451}"/>
    <cellStyle name="40% - Accent1 12 4 2 2" xfId="12495" xr:uid="{157621C7-95EB-4844-8C41-BD4B6BE17284}"/>
    <cellStyle name="40% - Accent1 12 4 2 2 2" xfId="7763" xr:uid="{37D21C29-938A-4A94-8EAA-F8680867BE13}"/>
    <cellStyle name="40% - Accent1 12 4 2 2 3" xfId="7768" xr:uid="{0DB0063C-E748-4FD9-A977-2BE25E52D489}"/>
    <cellStyle name="40% - Accent1 12 4 2 2 4" xfId="12496" xr:uid="{BC0CE48E-AF1C-4195-A7BD-43340D8C03E4}"/>
    <cellStyle name="40% - Accent1 12 4 2 2 5" xfId="12497" xr:uid="{43E99333-6A00-475E-ADF7-82B54DE37CA0}"/>
    <cellStyle name="40% - Accent1 12 4 2 2 6" xfId="12498" xr:uid="{C64937C9-521C-4D6B-89BB-86D6DBEDAE81}"/>
    <cellStyle name="40% - Accent1 12 4 2 3" xfId="12499" xr:uid="{3DDA11A8-ED32-489F-B74C-71D48EA27FB2}"/>
    <cellStyle name="40% - Accent1 12 4 2 4" xfId="12500" xr:uid="{A08A8AFB-6CFE-417F-BAB5-F499353FE97B}"/>
    <cellStyle name="40% - Accent1 12 4 2 5" xfId="12501" xr:uid="{192B7E7C-F7CD-48E4-9BB5-CD8FFAA7C17A}"/>
    <cellStyle name="40% - Accent1 12 4 2 6" xfId="12503" xr:uid="{859591A2-246A-4D0E-A1E2-6022DF94921C}"/>
    <cellStyle name="40% - Accent1 12 4 2 7" xfId="12505" xr:uid="{362C4FAB-60CD-4D74-AE92-D6FD846E8BC2}"/>
    <cellStyle name="40% - Accent1 12 4 3" xfId="12508" xr:uid="{4A25D8A3-3BE6-45AF-A79F-4577C986A8E8}"/>
    <cellStyle name="40% - Accent1 12 4 3 2" xfId="12509" xr:uid="{95344A74-C40F-40ED-BAD6-05F44E522C89}"/>
    <cellStyle name="40% - Accent1 12 4 3 2 2" xfId="12510" xr:uid="{930380F5-D78D-4D98-82DF-78A81560324A}"/>
    <cellStyle name="40% - Accent1 12 4 3 2 3" xfId="12511" xr:uid="{F0DFF361-7775-4D5C-928B-D0C5659F898B}"/>
    <cellStyle name="40% - Accent1 12 4 3 2 4" xfId="12512" xr:uid="{22235845-57D2-4E8A-B40B-4B733570A4BD}"/>
    <cellStyle name="40% - Accent1 12 4 3 2 5" xfId="12513" xr:uid="{14DA2C71-D59F-4F1A-A8CA-CA5D7D13648A}"/>
    <cellStyle name="40% - Accent1 12 4 3 2 6" xfId="12514" xr:uid="{2826920B-83E2-49C3-9640-AE8EC163FCFC}"/>
    <cellStyle name="40% - Accent1 12 4 3 3" xfId="12515" xr:uid="{5267AC63-D911-4EFE-91B2-B03D7E924C7A}"/>
    <cellStyle name="40% - Accent1 12 4 3 4" xfId="12516" xr:uid="{B07A8CEF-29A8-4956-A9E6-5E80B6F6A1EB}"/>
    <cellStyle name="40% - Accent1 12 4 3 5" xfId="12517" xr:uid="{F4AF01CA-7F85-40CC-AC79-11D43DEBBDEE}"/>
    <cellStyle name="40% - Accent1 12 4 3 6" xfId="12518" xr:uid="{1F2F941F-5C3F-44B3-BD57-B43C20D38BF1}"/>
    <cellStyle name="40% - Accent1 12 4 3 7" xfId="12519" xr:uid="{2C5CD3C7-B5F6-4055-A07A-2DD53C9B0EBD}"/>
    <cellStyle name="40% - Accent1 12 4 4" xfId="10992" xr:uid="{9EA8A1E2-880B-4835-8173-EB7936DD5168}"/>
    <cellStyle name="40% - Accent1 12 4 4 2" xfId="10994" xr:uid="{7BE78B75-F42E-45B3-BC5E-B289B259EE0A}"/>
    <cellStyle name="40% - Accent1 12 4 4 2 2" xfId="12520" xr:uid="{2A40FBA9-A84F-4EEA-8E21-D73D5265E7AB}"/>
    <cellStyle name="40% - Accent1 12 4 4 2 3" xfId="12521" xr:uid="{7AAA9096-79CA-4894-9D18-DE2FFECBE689}"/>
    <cellStyle name="40% - Accent1 12 4 4 2 4" xfId="12522" xr:uid="{34B0639B-5CD4-428C-B13A-C5024E6BB86B}"/>
    <cellStyle name="40% - Accent1 12 4 4 2 5" xfId="12523" xr:uid="{251510C6-72C6-48CA-8A52-75255964F052}"/>
    <cellStyle name="40% - Accent1 12 4 4 2 6" xfId="12525" xr:uid="{76342503-EF32-4606-B437-D5F3C9A5BED9}"/>
    <cellStyle name="40% - Accent1 12 4 4 3" xfId="10996" xr:uid="{B20F1732-C2EF-445F-B020-29A62DB93EFE}"/>
    <cellStyle name="40% - Accent1 12 4 4 4" xfId="12526" xr:uid="{04D6F8F6-9DE4-452B-93DB-67C3C1826DD2}"/>
    <cellStyle name="40% - Accent1 12 4 4 5" xfId="12527" xr:uid="{6500A76E-BA0A-41EA-AAC1-2149BDE17CC4}"/>
    <cellStyle name="40% - Accent1 12 4 4 6" xfId="12529" xr:uid="{57297055-23FD-4D6E-97A0-134D1271DDA9}"/>
    <cellStyle name="40% - Accent1 12 4 4 7" xfId="12531" xr:uid="{7EFBD6A6-A100-4A2C-B76D-0C5AEF153E87}"/>
    <cellStyle name="40% - Accent1 12 4 5" xfId="10999" xr:uid="{99C9F9D6-30BF-40EF-9696-5A9B1AE94398}"/>
    <cellStyle name="40% - Accent1 12 4 5 2" xfId="11001" xr:uid="{A12445AB-E356-4F5D-A88C-6141AB880CF5}"/>
    <cellStyle name="40% - Accent1 12 4 5 3" xfId="11004" xr:uid="{A0E3ED3D-7CC1-4B20-99CF-11D1D5C5B5AA}"/>
    <cellStyle name="40% - Accent1 12 4 5 4" xfId="12533" xr:uid="{1DD4EDDF-EA0D-4DCF-8AE7-B6069D02441E}"/>
    <cellStyle name="40% - Accent1 12 4 5 5" xfId="12534" xr:uid="{303E5171-D061-46D7-B7D8-B23E85F2358A}"/>
    <cellStyle name="40% - Accent1 12 4 5 6" xfId="4170" xr:uid="{45583CC7-2024-45BD-B731-60FF4F9DB94E}"/>
    <cellStyle name="40% - Accent1 12 4 6" xfId="11007" xr:uid="{BB90BF51-71E0-4B1A-A4EE-E226B59B17B0}"/>
    <cellStyle name="40% - Accent1 12 4 7" xfId="11013" xr:uid="{E4131053-8071-4AF6-9832-A1701892082F}"/>
    <cellStyle name="40% - Accent1 12 4 8" xfId="11019" xr:uid="{CD400BF3-0A49-4488-A961-38E6845E7A92}"/>
    <cellStyle name="40% - Accent1 12 4 9" xfId="11031" xr:uid="{BD16B2AC-3CAE-44D7-92F3-70DC7D989C19}"/>
    <cellStyle name="40% - Accent1 12 5" xfId="2567" xr:uid="{C953A45E-D088-476F-A9E1-33F9A1D11945}"/>
    <cellStyle name="40% - Accent1 12 5 2" xfId="2575" xr:uid="{CDA66B17-5AF4-4399-9194-3209C2E0D70F}"/>
    <cellStyle name="40% - Accent1 12 5 2 2" xfId="2580" xr:uid="{1A025366-6140-4409-82FE-255C9FD4DC0F}"/>
    <cellStyle name="40% - Accent1 12 5 2 3" xfId="2586" xr:uid="{6C42C403-296D-4BEA-B60C-D75F60F08573}"/>
    <cellStyle name="40% - Accent1 12 5 2 4" xfId="2593" xr:uid="{A832E781-7F8A-4987-9519-1333ED7A6153}"/>
    <cellStyle name="40% - Accent1 12 5 2 5" xfId="2595" xr:uid="{D9B5A76E-7D2E-47E4-B819-4A670EE3210F}"/>
    <cellStyle name="40% - Accent1 12 5 2 6" xfId="2600" xr:uid="{9CA614F0-D163-45F7-9A63-1AFE402E56C0}"/>
    <cellStyle name="40% - Accent1 12 5 3" xfId="2606" xr:uid="{9691833F-1E86-44EE-BB2C-E5BAF6262A82}"/>
    <cellStyle name="40% - Accent1 12 5 4" xfId="2610" xr:uid="{80A50216-6ED0-463C-8851-CEE63765C17D}"/>
    <cellStyle name="40% - Accent1 12 5 5" xfId="2615" xr:uid="{515EF968-4FFF-41BF-ACA7-E53242A25A74}"/>
    <cellStyle name="40% - Accent1 12 5 6" xfId="2618" xr:uid="{405E5478-0994-435F-8898-5F5BF84D74FB}"/>
    <cellStyle name="40% - Accent1 12 5 7" xfId="2622" xr:uid="{DAA195E2-E3AC-4100-888C-F64537EF1F08}"/>
    <cellStyle name="40% - Accent1 12 6" xfId="12536" xr:uid="{345E2BD8-F367-4D6A-A774-F503EAA873DE}"/>
    <cellStyle name="40% - Accent1 12 6 2" xfId="12537" xr:uid="{2F20FD7C-231C-4B9E-BCAD-8EADAB351007}"/>
    <cellStyle name="40% - Accent1 12 6 2 2" xfId="12539" xr:uid="{7F067064-3BC0-436D-A382-4770535BDE27}"/>
    <cellStyle name="40% - Accent1 12 6 2 3" xfId="12541" xr:uid="{CC4156A7-2226-4903-B8FB-F267C413E5FE}"/>
    <cellStyle name="40% - Accent1 12 6 2 4" xfId="12544" xr:uid="{F65FF2E6-A1B3-4F34-946A-F979F7225110}"/>
    <cellStyle name="40% - Accent1 12 6 2 5" xfId="12546" xr:uid="{49C546C1-2A66-48E6-BBC6-2CE02BCCC7BA}"/>
    <cellStyle name="40% - Accent1 12 6 2 6" xfId="12549" xr:uid="{C7DE3A37-6656-4A51-99EE-08654345DEF3}"/>
    <cellStyle name="40% - Accent1 12 6 3" xfId="12551" xr:uid="{37E2E83E-0202-47B5-BDDE-37A1BD3E53F3}"/>
    <cellStyle name="40% - Accent1 12 6 4" xfId="11082" xr:uid="{ACCF26F6-B7DA-40A9-86E0-8293F15D1B2D}"/>
    <cellStyle name="40% - Accent1 12 6 5" xfId="11084" xr:uid="{F8AC85D0-E6A5-4EEF-8C29-D0FA42C36EDC}"/>
    <cellStyle name="40% - Accent1 12 6 6" xfId="12552" xr:uid="{5B53B064-6961-47AC-92D9-7159B45B479E}"/>
    <cellStyle name="40% - Accent1 12 6 7" xfId="12554" xr:uid="{D08DFE74-836B-4EAE-83BF-11535F16AA82}"/>
    <cellStyle name="40% - Accent1 12 7" xfId="12557" xr:uid="{8981F9E9-E56C-42FB-98CD-F3EFEE122D29}"/>
    <cellStyle name="40% - Accent1 12 7 2" xfId="12558" xr:uid="{D86826E4-8EA7-4741-8141-15C875159764}"/>
    <cellStyle name="40% - Accent1 12 7 2 2" xfId="12560" xr:uid="{7058CE42-0901-40E9-B89B-2569DE33B172}"/>
    <cellStyle name="40% - Accent1 12 7 2 3" xfId="12562" xr:uid="{EE3E2BFC-5A9B-4123-A8DD-8654C5256312}"/>
    <cellStyle name="40% - Accent1 12 7 2 4" xfId="12565" xr:uid="{AE3F22BA-F4FD-4D96-B9C7-555B40F74E56}"/>
    <cellStyle name="40% - Accent1 12 7 2 5" xfId="12567" xr:uid="{104C10F3-E7AB-465E-9672-1666D3C5D081}"/>
    <cellStyle name="40% - Accent1 12 7 2 6" xfId="12570" xr:uid="{9F823F22-6C1F-4EEA-9658-FEC879A40226}"/>
    <cellStyle name="40% - Accent1 12 7 3" xfId="12572" xr:uid="{A039188F-D8EE-455E-A72F-BF437A3640EC}"/>
    <cellStyle name="40% - Accent1 12 7 4" xfId="11087" xr:uid="{F075F816-D92E-44B8-9EDC-777A72F83257}"/>
    <cellStyle name="40% - Accent1 12 7 5" xfId="11089" xr:uid="{02EC11B3-D5E1-4029-82F9-E1DB9348BC44}"/>
    <cellStyle name="40% - Accent1 12 7 6" xfId="12573" xr:uid="{C628F223-3721-48C6-938C-98CB69CF220D}"/>
    <cellStyle name="40% - Accent1 12 7 7" xfId="12578" xr:uid="{BCF8DC94-1CD8-40D8-B1A0-A82B74E7F977}"/>
    <cellStyle name="40% - Accent1 12 8" xfId="12581" xr:uid="{2E3E4BBB-C9B9-48FB-A604-574FD6FF274C}"/>
    <cellStyle name="40% - Accent1 12 8 2" xfId="12583" xr:uid="{F5BA2042-6CE4-4716-906B-4450097F9F62}"/>
    <cellStyle name="40% - Accent1 12 8 3" xfId="12585" xr:uid="{A44D3779-EF05-4981-965B-79F368317069}"/>
    <cellStyle name="40% - Accent1 12 8 4" xfId="11094" xr:uid="{8403A612-AE2C-4FA4-829D-B2F1347DECE0}"/>
    <cellStyle name="40% - Accent1 12 8 5" xfId="11097" xr:uid="{E322A109-1F57-4D7B-B722-65E12C5FCBB5}"/>
    <cellStyle name="40% - Accent1 12 8 6" xfId="12587" xr:uid="{F2663AEE-D2ED-4D32-B68A-A69B71AAEDF0}"/>
    <cellStyle name="40% - Accent1 12 9" xfId="12589" xr:uid="{3B32EB8F-9BFB-43D3-909C-2C9FCF856314}"/>
    <cellStyle name="40% - Accent1 13" xfId="12592" xr:uid="{CACEB88A-4683-4BBF-BD55-3797A352FD9C}"/>
    <cellStyle name="40% - Accent1 13 10" xfId="12594" xr:uid="{815D2F9F-4B17-4659-B2BF-1842F2908A1D}"/>
    <cellStyle name="40% - Accent1 13 11" xfId="12596" xr:uid="{B1FA9167-CB19-4AB0-AC95-F52A52D063B6}"/>
    <cellStyle name="40% - Accent1 13 12" xfId="12598" xr:uid="{5842BBB0-CBFA-450F-98C0-E283F28AEA31}"/>
    <cellStyle name="40% - Accent1 13 13" xfId="12600" xr:uid="{8B8AB006-5CAF-4DC7-9407-8B5D929E3595}"/>
    <cellStyle name="40% - Accent1 13 14" xfId="12602" xr:uid="{96BCD457-0976-46B6-BE26-BD9986C4372A}"/>
    <cellStyle name="40% - Accent1 13 2" xfId="12605" xr:uid="{AB29C631-C701-42CD-9322-FB789B6DB483}"/>
    <cellStyle name="40% - Accent1 13 2 10" xfId="12606" xr:uid="{72750569-B4EE-43DE-B446-8C6A75C92A8F}"/>
    <cellStyle name="40% - Accent1 13 2 2" xfId="12608" xr:uid="{7426EDFB-7F33-4E9D-9281-23E2607D5F14}"/>
    <cellStyle name="40% - Accent1 13 2 2 2" xfId="12610" xr:uid="{FE1A6CEB-25AA-4569-A992-6AE69CEF6DB5}"/>
    <cellStyle name="40% - Accent1 13 2 2 2 2" xfId="12611" xr:uid="{8B60F0FD-37EE-4E01-8C5C-63A4B31EF806}"/>
    <cellStyle name="40% - Accent1 13 2 2 2 3" xfId="12612" xr:uid="{B0E552EA-1BF7-44CF-B546-29FDCE563A94}"/>
    <cellStyle name="40% - Accent1 13 2 2 2 4" xfId="12613" xr:uid="{99B3F4F0-217F-420A-89A9-834C7B7DE51D}"/>
    <cellStyle name="40% - Accent1 13 2 2 2 5" xfId="12614" xr:uid="{62DF2CD2-CECC-49CE-8B1E-72FCEB9E7F82}"/>
    <cellStyle name="40% - Accent1 13 2 2 2 6" xfId="12615" xr:uid="{40CA9742-AE9B-4CC7-B400-AE0CAD04CFEF}"/>
    <cellStyle name="40% - Accent1 13 2 2 3" xfId="12617" xr:uid="{C81295E4-ADE4-44CF-8F06-8B72333E1672}"/>
    <cellStyle name="40% - Accent1 13 2 2 4" xfId="12619" xr:uid="{A39E84A3-4941-49C3-9804-BC4E9F381EC6}"/>
    <cellStyle name="40% - Accent1 13 2 2 5" xfId="12620" xr:uid="{900A43C9-3B7F-4227-BEB6-819D94E0FB87}"/>
    <cellStyle name="40% - Accent1 13 2 2 6" xfId="12622" xr:uid="{09A9C67B-0A99-477F-9C44-0694C9C45B34}"/>
    <cellStyle name="40% - Accent1 13 2 2 7" xfId="12624" xr:uid="{DF5EC0E1-AD41-426C-8A8A-E989F49CEB20}"/>
    <cellStyle name="40% - Accent1 13 2 3" xfId="12627" xr:uid="{C321D340-4C46-4018-B8CE-C95B5AE0E086}"/>
    <cellStyle name="40% - Accent1 13 2 3 2" xfId="12629" xr:uid="{070B5C7D-6869-4BAD-B049-AABE72F0DDD6}"/>
    <cellStyle name="40% - Accent1 13 2 3 2 2" xfId="12631" xr:uid="{1D0832DB-5E15-4F6D-97E9-CB78D3626369}"/>
    <cellStyle name="40% - Accent1 13 2 3 2 3" xfId="12632" xr:uid="{6930C055-F3E8-47C1-9834-70AECEA69B04}"/>
    <cellStyle name="40% - Accent1 13 2 3 2 4" xfId="12633" xr:uid="{EA4CC176-9E42-457B-A2D9-C542EBB175E7}"/>
    <cellStyle name="40% - Accent1 13 2 3 2 5" xfId="12634" xr:uid="{59147B6D-A736-4235-8DAB-95B2F5B3DCC0}"/>
    <cellStyle name="40% - Accent1 13 2 3 2 6" xfId="12635" xr:uid="{FB8E4A80-F2AB-423B-82A8-0906A92B4324}"/>
    <cellStyle name="40% - Accent1 13 2 3 3" xfId="12636" xr:uid="{992CB995-E8CD-4E89-B243-342770DDD715}"/>
    <cellStyle name="40% - Accent1 13 2 3 4" xfId="12637" xr:uid="{55FE2EF3-A344-4C46-B9DD-E18580EA1B9F}"/>
    <cellStyle name="40% - Accent1 13 2 3 5" xfId="12638" xr:uid="{B8B923EF-5E3A-48B2-B120-01A9A9D7F464}"/>
    <cellStyle name="40% - Accent1 13 2 3 6" xfId="12639" xr:uid="{48342ED4-00CE-48CA-BD87-7D39D444515E}"/>
    <cellStyle name="40% - Accent1 13 2 3 7" xfId="12640" xr:uid="{7B75ADF4-8DDF-4248-82A4-08E46BECBB94}"/>
    <cellStyle name="40% - Accent1 13 2 4" xfId="11167" xr:uid="{AB82EEB0-0714-4453-9A63-DE98601B99FD}"/>
    <cellStyle name="40% - Accent1 13 2 4 2" xfId="11169" xr:uid="{199DAE39-7147-4A94-885B-3956B3BAE2C2}"/>
    <cellStyle name="40% - Accent1 13 2 4 2 2" xfId="11171" xr:uid="{6E79935E-9857-4984-98D7-C036D252461F}"/>
    <cellStyle name="40% - Accent1 13 2 4 2 3" xfId="12641" xr:uid="{48B8B975-11E9-4517-B61A-762182E9FDE5}"/>
    <cellStyle name="40% - Accent1 13 2 4 2 4" xfId="12642" xr:uid="{B8CC9E5F-726E-40E0-B1A3-9AB625FBDA82}"/>
    <cellStyle name="40% - Accent1 13 2 4 2 5" xfId="12643" xr:uid="{E8445CDF-5974-491C-8933-FB0E91ED6EA7}"/>
    <cellStyle name="40% - Accent1 13 2 4 2 6" xfId="12644" xr:uid="{7E0FA2FA-40C4-4877-BE17-20DD8EE0F4DE}"/>
    <cellStyle name="40% - Accent1 13 2 4 3" xfId="11173" xr:uid="{D5196055-455B-40BB-993C-97D8733BD5F8}"/>
    <cellStyle name="40% - Accent1 13 2 4 4" xfId="12645" xr:uid="{5FA0D689-A5E6-4EF2-872E-EA1A3DA55D3F}"/>
    <cellStyle name="40% - Accent1 13 2 4 5" xfId="12646" xr:uid="{6674D0D3-4396-4497-ADB8-5E9736DFBA52}"/>
    <cellStyle name="40% - Accent1 13 2 4 6" xfId="12647" xr:uid="{184A0570-C16B-44EB-AC4F-12642BBE107E}"/>
    <cellStyle name="40% - Accent1 13 2 4 7" xfId="12648" xr:uid="{FEA0C635-1F8B-4AC2-AE21-FE74A756BF8A}"/>
    <cellStyle name="40% - Accent1 13 2 5" xfId="11175" xr:uid="{F1584733-2404-4F7A-BB22-C4E828CD43B5}"/>
    <cellStyle name="40% - Accent1 13 2 5 2" xfId="11177" xr:uid="{F9B66A3C-75A1-4183-ACF1-86B687E1A6F2}"/>
    <cellStyle name="40% - Accent1 13 2 5 3" xfId="11179" xr:uid="{2E04FE69-C9E0-4BAC-B516-B871B6AD58F4}"/>
    <cellStyle name="40% - Accent1 13 2 5 4" xfId="12649" xr:uid="{732A40C4-D307-4FDD-AAD7-0AE16CF52D71}"/>
    <cellStyle name="40% - Accent1 13 2 5 5" xfId="12650" xr:uid="{8740B584-7A88-4222-98F3-EAABA9FE404D}"/>
    <cellStyle name="40% - Accent1 13 2 5 6" xfId="12652" xr:uid="{81C16FA3-2F7E-49F4-A956-2BEA9C93F4A4}"/>
    <cellStyle name="40% - Accent1 13 2 6" xfId="11181" xr:uid="{5F1A0A6D-5B3D-48E0-BE87-78FC5376EE76}"/>
    <cellStyle name="40% - Accent1 13 2 7" xfId="11185" xr:uid="{77B05F2D-F5F4-4651-A498-C533A5C69593}"/>
    <cellStyle name="40% - Accent1 13 2 8" xfId="11193" xr:uid="{8D742DFD-FC56-4018-8717-16AC80636D0E}"/>
    <cellStyle name="40% - Accent1 13 2 9" xfId="11200" xr:uid="{5CC35F65-6AFB-4771-9B88-1115EDE5ABBF}"/>
    <cellStyle name="40% - Accent1 13 3" xfId="12656" xr:uid="{CEAA1FFC-CFF8-4CC6-A856-C1CF8FBE71EE}"/>
    <cellStyle name="40% - Accent1 13 3 10" xfId="12657" xr:uid="{73113C7C-79F9-4638-A422-9FB81B1F35C6}"/>
    <cellStyle name="40% - Accent1 13 3 2" xfId="12658" xr:uid="{47C2C883-D96D-4DA1-8AAB-4D09E7ADE02A}"/>
    <cellStyle name="40% - Accent1 13 3 2 2" xfId="12660" xr:uid="{BD89ECC9-D8F4-41A6-B723-A464AC7E72DA}"/>
    <cellStyle name="40% - Accent1 13 3 2 2 2" xfId="12661" xr:uid="{19AE1B82-744A-4535-A3FE-5DA7303AF914}"/>
    <cellStyle name="40% - Accent1 13 3 2 2 3" xfId="12662" xr:uid="{C9D35487-948F-42D0-A5EA-CCF2C23CCCA3}"/>
    <cellStyle name="40% - Accent1 13 3 2 2 4" xfId="12663" xr:uid="{DE281FD0-D929-4E38-9077-066AA404AA17}"/>
    <cellStyle name="40% - Accent1 13 3 2 2 5" xfId="12664" xr:uid="{07F87AAF-A432-445F-A430-F9382228D954}"/>
    <cellStyle name="40% - Accent1 13 3 2 2 6" xfId="12665" xr:uid="{08741964-0379-4E82-8272-0458C376F12C}"/>
    <cellStyle name="40% - Accent1 13 3 2 3" xfId="12666" xr:uid="{7CB7889E-118E-4643-B438-456CD564C073}"/>
    <cellStyle name="40% - Accent1 13 3 2 4" xfId="12667" xr:uid="{08F530A3-7B31-4340-9B79-D8146F97106B}"/>
    <cellStyle name="40% - Accent1 13 3 2 5" xfId="12670" xr:uid="{908D3BF6-3DC6-4202-B1FC-97AC2FD3AC38}"/>
    <cellStyle name="40% - Accent1 13 3 2 6" xfId="12674" xr:uid="{F58D9BAC-01CD-4EF6-8EFF-9903C2FA795E}"/>
    <cellStyle name="40% - Accent1 13 3 2 7" xfId="12677" xr:uid="{431020B1-CA28-492F-BE8F-BDE0F7C698CE}"/>
    <cellStyle name="40% - Accent1 13 3 3" xfId="12679" xr:uid="{1CF6907D-1D89-45CF-AB5C-B79DDD56FD40}"/>
    <cellStyle name="40% - Accent1 13 3 3 2" xfId="12680" xr:uid="{FDB9121F-01FF-40C8-8B71-C6817EB1780F}"/>
    <cellStyle name="40% - Accent1 13 3 3 2 2" xfId="12682" xr:uid="{C63BD0FC-6ABB-42F3-97E0-55301B1F296E}"/>
    <cellStyle name="40% - Accent1 13 3 3 2 3" xfId="12684" xr:uid="{66C172E9-74B4-4BF3-83C9-AA3FD45B165B}"/>
    <cellStyle name="40% - Accent1 13 3 3 2 4" xfId="12687" xr:uid="{D54E514E-83AE-4206-BA1F-D408E39A3A8D}"/>
    <cellStyle name="40% - Accent1 13 3 3 2 5" xfId="12689" xr:uid="{696921AB-F901-4329-8488-89F7872CA4EA}"/>
    <cellStyle name="40% - Accent1 13 3 3 2 6" xfId="12691" xr:uid="{2BD0AA2F-0444-4884-A6BC-858415C8412E}"/>
    <cellStyle name="40% - Accent1 13 3 3 3" xfId="12692" xr:uid="{247B6B9A-9A4F-4FB6-AD33-3B8DC1037A45}"/>
    <cellStyle name="40% - Accent1 13 3 3 4" xfId="12694" xr:uid="{BF00A342-0858-4188-9EBE-181C4F68CAEA}"/>
    <cellStyle name="40% - Accent1 13 3 3 5" xfId="12696" xr:uid="{2E99412D-65C9-4D44-838F-8CC145A96BA0}"/>
    <cellStyle name="40% - Accent1 13 3 3 6" xfId="12698" xr:uid="{32E11813-EB05-4E8C-84C7-F31E748B112A}"/>
    <cellStyle name="40% - Accent1 13 3 3 7" xfId="12701" xr:uid="{EF2BD637-B81A-4BEA-9020-FB2948D0D23B}"/>
    <cellStyle name="40% - Accent1 13 3 4" xfId="11206" xr:uid="{740A4D75-94E2-4E8D-AAA3-BC4BB251EC3F}"/>
    <cellStyle name="40% - Accent1 13 3 4 2" xfId="11208" xr:uid="{6F8C5B46-E7AF-45E3-A62C-CD366CBE23D5}"/>
    <cellStyle name="40% - Accent1 13 3 4 2 2" xfId="12704" xr:uid="{87CD0EAA-16E1-4827-8967-84512B2B1F6A}"/>
    <cellStyle name="40% - Accent1 13 3 4 2 3" xfId="12705" xr:uid="{7B94B235-FE92-4744-ACAE-3AE0878ECA20}"/>
    <cellStyle name="40% - Accent1 13 3 4 2 4" xfId="12706" xr:uid="{C557C2F6-C112-471E-AB1E-C67813396E25}"/>
    <cellStyle name="40% - Accent1 13 3 4 2 5" xfId="12707" xr:uid="{3A37ADC6-7675-4C9A-B9C2-E28D92D4E8EE}"/>
    <cellStyle name="40% - Accent1 13 3 4 2 6" xfId="12708" xr:uid="{35BA8ADE-B877-4A4A-A4AE-7D8409D720F6}"/>
    <cellStyle name="40% - Accent1 13 3 4 3" xfId="11210" xr:uid="{E2FEA2E4-F6A2-41CD-ABCA-A52AFFBA365D}"/>
    <cellStyle name="40% - Accent1 13 3 4 4" xfId="12709" xr:uid="{677C7D2D-5E02-4490-904D-FE78FF678713}"/>
    <cellStyle name="40% - Accent1 13 3 4 5" xfId="12710" xr:uid="{0BEF946F-BC69-4669-99CB-901675157CBE}"/>
    <cellStyle name="40% - Accent1 13 3 4 6" xfId="12711" xr:uid="{CE953F03-9FFF-4F1F-9EB5-EA71AA0455EE}"/>
    <cellStyle name="40% - Accent1 13 3 4 7" xfId="12712" xr:uid="{61BF76FD-0183-49E4-812B-50858913D809}"/>
    <cellStyle name="40% - Accent1 13 3 5" xfId="11212" xr:uid="{BFD9D884-461C-4100-9A66-36214ACA07C6}"/>
    <cellStyle name="40% - Accent1 13 3 5 2" xfId="11214" xr:uid="{265117E9-A2CB-475E-B6BB-85731195FE41}"/>
    <cellStyle name="40% - Accent1 13 3 5 3" xfId="11216" xr:uid="{4561571D-6F7C-4142-9647-D469F883AF00}"/>
    <cellStyle name="40% - Accent1 13 3 5 4" xfId="12713" xr:uid="{98713363-D5C7-4038-9940-8BF192FB2E73}"/>
    <cellStyle name="40% - Accent1 13 3 5 5" xfId="12714" xr:uid="{01F737B6-F08E-4A43-A332-1D708382A7FE}"/>
    <cellStyle name="40% - Accent1 13 3 5 6" xfId="12716" xr:uid="{08C6D30B-EC0E-4372-A916-2B52B03E86D8}"/>
    <cellStyle name="40% - Accent1 13 3 6" xfId="11218" xr:uid="{50BCC3C4-3CF5-4C52-84B6-6CBC5AE56D55}"/>
    <cellStyle name="40% - Accent1 13 3 7" xfId="11224" xr:uid="{C4D629F1-EF2B-4F0B-9B96-BBC32AEB3E71}"/>
    <cellStyle name="40% - Accent1 13 3 8" xfId="11229" xr:uid="{516C77EE-7265-4992-8B17-6DC21AD15DDD}"/>
    <cellStyle name="40% - Accent1 13 3 9" xfId="11237" xr:uid="{71E8FCA9-9276-4C47-BC42-B6D45D80935D}"/>
    <cellStyle name="40% - Accent1 13 4" xfId="12718" xr:uid="{7A7DEAEE-9AEC-4EE5-8352-1AFCA540B9C4}"/>
    <cellStyle name="40% - Accent1 13 4 10" xfId="12720" xr:uid="{E83E98E7-AEAE-4DEC-A7DF-C32F89ACCA05}"/>
    <cellStyle name="40% - Accent1 13 4 2" xfId="12722" xr:uid="{64EEB235-F719-4BC2-90A6-455CC07CA3B0}"/>
    <cellStyle name="40% - Accent1 13 4 2 2" xfId="12723" xr:uid="{4A1E6967-C548-4AAD-91FC-6621EDDF727C}"/>
    <cellStyle name="40% - Accent1 13 4 2 2 2" xfId="12725" xr:uid="{EABA63A9-550C-4A24-9C4F-EBED33B820BE}"/>
    <cellStyle name="40% - Accent1 13 4 2 2 3" xfId="12728" xr:uid="{818DDE1C-0DEA-456B-A7CD-3A83317C3E6C}"/>
    <cellStyle name="40% - Accent1 13 4 2 2 4" xfId="12731" xr:uid="{FA522171-2E4D-4230-A662-AE41DD8E7830}"/>
    <cellStyle name="40% - Accent1 13 4 2 2 5" xfId="12734" xr:uid="{AC718419-4192-4E6D-B8DE-E9361C575E46}"/>
    <cellStyle name="40% - Accent1 13 4 2 2 6" xfId="12736" xr:uid="{FB4C5EE3-FFB7-4E31-8E13-53DC27CD74D8}"/>
    <cellStyle name="40% - Accent1 13 4 2 3" xfId="12737" xr:uid="{D141480C-F353-43E7-9EC5-E5D4ED848774}"/>
    <cellStyle name="40% - Accent1 13 4 2 4" xfId="12738" xr:uid="{5250CF16-37FC-42ED-A043-82F3C5602248}"/>
    <cellStyle name="40% - Accent1 13 4 2 5" xfId="12739" xr:uid="{DC29F42F-1716-4CD5-808F-CF9D994F385F}"/>
    <cellStyle name="40% - Accent1 13 4 2 6" xfId="12741" xr:uid="{4194C483-E1F6-490C-8FEA-D43D9A37B877}"/>
    <cellStyle name="40% - Accent1 13 4 2 7" xfId="12743" xr:uid="{EB7FC9AE-BEF8-4F85-9BD5-604C8AF6E553}"/>
    <cellStyle name="40% - Accent1 13 4 3" xfId="12745" xr:uid="{118E032A-E7D9-4218-A5EE-92BE76290466}"/>
    <cellStyle name="40% - Accent1 13 4 3 2" xfId="12746" xr:uid="{ED05E6AD-3CC5-4653-AC26-C6E9154ACC8C}"/>
    <cellStyle name="40% - Accent1 13 4 3 2 2" xfId="12749" xr:uid="{A82303F6-CBAA-46FE-A753-316F025FDF3A}"/>
    <cellStyle name="40% - Accent1 13 4 3 2 3" xfId="12751" xr:uid="{3C7CA087-C2DB-4151-9491-1D6F2374BADA}"/>
    <cellStyle name="40% - Accent1 13 4 3 2 4" xfId="12753" xr:uid="{91659B45-947A-45F4-B6C2-52C799225408}"/>
    <cellStyle name="40% - Accent1 13 4 3 2 5" xfId="12755" xr:uid="{ED6175CC-D810-4057-896F-1E08C163AB38}"/>
    <cellStyle name="40% - Accent1 13 4 3 2 6" xfId="12757" xr:uid="{435723C1-1092-406B-AC79-D3BF9EF0B095}"/>
    <cellStyle name="40% - Accent1 13 4 3 3" xfId="12758" xr:uid="{7A1DA9B2-C745-4186-B611-40C1566AFC5B}"/>
    <cellStyle name="40% - Accent1 13 4 3 4" xfId="12760" xr:uid="{5566C724-39FB-4934-A9C8-68D358908A58}"/>
    <cellStyle name="40% - Accent1 13 4 3 5" xfId="12762" xr:uid="{DE89B495-C33E-49EC-AA19-FA4A72B221E0}"/>
    <cellStyle name="40% - Accent1 13 4 3 6" xfId="12763" xr:uid="{6F7EAE70-AC5F-4DAB-A66C-A0E8A66104D8}"/>
    <cellStyle name="40% - Accent1 13 4 3 7" xfId="12764" xr:uid="{511C0A51-3E7C-411D-BB3B-845EE9A58147}"/>
    <cellStyle name="40% - Accent1 13 4 4" xfId="11250" xr:uid="{2F8C7D64-D8EC-4164-A1E7-48B5620E4C32}"/>
    <cellStyle name="40% - Accent1 13 4 4 2" xfId="11252" xr:uid="{9ED80CB0-0AF7-462B-8309-8ED9A8F787E7}"/>
    <cellStyle name="40% - Accent1 13 4 4 2 2" xfId="12766" xr:uid="{83BAB956-F223-4790-9A83-89004B78FBEA}"/>
    <cellStyle name="40% - Accent1 13 4 4 2 3" xfId="12769" xr:uid="{E5D90C64-0AB2-4DD9-9F12-9654AD64631F}"/>
    <cellStyle name="40% - Accent1 13 4 4 2 4" xfId="12772" xr:uid="{DDF16CD8-A46F-47F2-A68A-89445D13ACA7}"/>
    <cellStyle name="40% - Accent1 13 4 4 2 5" xfId="12775" xr:uid="{C82C865A-4E3F-42EF-9CC6-A93940D406AE}"/>
    <cellStyle name="40% - Accent1 13 4 4 2 6" xfId="12780" xr:uid="{78FE1BB9-36AF-4CE8-8FB5-9C6A27DD741D}"/>
    <cellStyle name="40% - Accent1 13 4 4 3" xfId="11254" xr:uid="{CF925904-A1AD-4D2A-9347-93069261169C}"/>
    <cellStyle name="40% - Accent1 13 4 4 4" xfId="12781" xr:uid="{3311B23E-A713-4392-A7CD-FBC10F717EE8}"/>
    <cellStyle name="40% - Accent1 13 4 4 5" xfId="12782" xr:uid="{FDAB3416-97EC-4CC0-B308-CAE3665E0FC3}"/>
    <cellStyle name="40% - Accent1 13 4 4 6" xfId="12783" xr:uid="{8CF7B17F-DD0D-4DE0-BAAB-68FCC38B8C10}"/>
    <cellStyle name="40% - Accent1 13 4 4 7" xfId="12784" xr:uid="{85132F63-02F2-4E4B-838C-2FC14BA3D851}"/>
    <cellStyle name="40% - Accent1 13 4 5" xfId="11256" xr:uid="{6570D6D3-7E3E-470E-8974-4D4D53439003}"/>
    <cellStyle name="40% - Accent1 13 4 5 2" xfId="11258" xr:uid="{7302658E-449A-422D-8393-AEC65797079D}"/>
    <cellStyle name="40% - Accent1 13 4 5 3" xfId="11260" xr:uid="{9357AA7E-90C7-43B5-9FE3-4B1F383D5F25}"/>
    <cellStyle name="40% - Accent1 13 4 5 4" xfId="12785" xr:uid="{FAD649D5-5448-4704-AC64-6B54B5DD69DE}"/>
    <cellStyle name="40% - Accent1 13 4 5 5" xfId="12786" xr:uid="{F17BB4CE-3453-4011-BB3C-51B6C00EBB64}"/>
    <cellStyle name="40% - Accent1 13 4 5 6" xfId="12788" xr:uid="{5D66222B-152D-4BAC-8A22-64B4D0DB5F5B}"/>
    <cellStyle name="40% - Accent1 13 4 6" xfId="11262" xr:uid="{1406F00D-23F6-4A26-88D1-DC073B3F51FD}"/>
    <cellStyle name="40% - Accent1 13 4 7" xfId="11270" xr:uid="{D6F02A39-E284-4B01-BB61-AC8721181EC0}"/>
    <cellStyle name="40% - Accent1 13 4 8" xfId="11274" xr:uid="{5B2CE6D5-F823-4F88-A230-3DBF53ABD126}"/>
    <cellStyle name="40% - Accent1 13 4 9" xfId="11281" xr:uid="{B901E1C2-B007-4992-9E3B-6418ED6390DC}"/>
    <cellStyle name="40% - Accent1 13 5" xfId="12789" xr:uid="{FAA49306-DCD2-422C-AF98-2EFA642B5A0E}"/>
    <cellStyle name="40% - Accent1 13 5 2" xfId="12790" xr:uid="{7D700324-02A0-46FC-A816-29E7EFA87479}"/>
    <cellStyle name="40% - Accent1 13 5 2 2" xfId="12791" xr:uid="{748F90A6-5403-4BB1-ADC6-D009440E0881}"/>
    <cellStyle name="40% - Accent1 13 5 2 3" xfId="12792" xr:uid="{5E4BF1F0-F941-47E3-80D6-46A96F5765F7}"/>
    <cellStyle name="40% - Accent1 13 5 2 4" xfId="12793" xr:uid="{5BA1339C-D410-47FE-BD39-4C0E18CAC9A8}"/>
    <cellStyle name="40% - Accent1 13 5 2 5" xfId="12794" xr:uid="{62F6B435-9A2D-40B0-B0C8-37B15B161A83}"/>
    <cellStyle name="40% - Accent1 13 5 2 6" xfId="12796" xr:uid="{3812CB1E-7DD2-4210-9880-A550F59D077F}"/>
    <cellStyle name="40% - Accent1 13 5 3" xfId="12798" xr:uid="{3E12CC39-23F1-4002-926B-45D3E76DFB67}"/>
    <cellStyle name="40% - Accent1 13 5 4" xfId="11291" xr:uid="{0A7080AE-EC88-4D33-8E52-812C9AAC87D2}"/>
    <cellStyle name="40% - Accent1 13 5 5" xfId="11299" xr:uid="{6A3E8320-1F4D-4CC6-8EC9-86550C2B9F24}"/>
    <cellStyle name="40% - Accent1 13 5 6" xfId="11307" xr:uid="{1BFF6FFE-DB32-4516-BFE6-A5F6AB8C67B5}"/>
    <cellStyle name="40% - Accent1 13 5 7" xfId="11313" xr:uid="{DDF18866-F96F-4580-85C2-A046C9EE40BF}"/>
    <cellStyle name="40% - Accent1 13 6" xfId="12800" xr:uid="{EFF3BF31-A01B-4CD8-B73F-4EE295A55AAC}"/>
    <cellStyle name="40% - Accent1 13 6 2" xfId="12802" xr:uid="{2D28E95F-7F0D-42C1-922F-008B78F2D357}"/>
    <cellStyle name="40% - Accent1 13 6 2 2" xfId="12805" xr:uid="{EFC4DB51-4511-4334-8BE3-90BA83CB9152}"/>
    <cellStyle name="40% - Accent1 13 6 2 3" xfId="12808" xr:uid="{BAA0A227-505D-47BC-8E29-19A28612D9F2}"/>
    <cellStyle name="40% - Accent1 13 6 2 4" xfId="12811" xr:uid="{F4A745F7-17F8-4945-9869-9F1B2E95E80E}"/>
    <cellStyle name="40% - Accent1 13 6 2 5" xfId="12813" xr:uid="{4F6A81C9-082E-40F2-AC90-9900284BF3DA}"/>
    <cellStyle name="40% - Accent1 13 6 2 6" xfId="12817" xr:uid="{6D1ECB34-9FCB-4B1A-B4BA-5F93C34E9E77}"/>
    <cellStyle name="40% - Accent1 13 6 3" xfId="12821" xr:uid="{64EA0DA1-A56A-4AB3-ABC4-1350156B9066}"/>
    <cellStyle name="40% - Accent1 13 6 4" xfId="11336" xr:uid="{9AB9FA53-2269-46A6-8313-2992154C8711}"/>
    <cellStyle name="40% - Accent1 13 6 5" xfId="11339" xr:uid="{59111A85-1AFC-4BCA-A225-F2C1FE579F70}"/>
    <cellStyle name="40% - Accent1 13 6 6" xfId="12823" xr:uid="{6213EB20-EF59-4716-94EE-883C125B119B}"/>
    <cellStyle name="40% - Accent1 13 6 7" xfId="12828" xr:uid="{FDAD2EEB-3E8E-4A73-9384-A7DF1A70D3C1}"/>
    <cellStyle name="40% - Accent1 13 7" xfId="12830" xr:uid="{EC719759-FE31-4F39-9690-63B202BE92C7}"/>
    <cellStyle name="40% - Accent1 13 7 2" xfId="12832" xr:uid="{93BCD8B0-9C39-48C8-B600-AE8B9C915B62}"/>
    <cellStyle name="40% - Accent1 13 7 2 2" xfId="12835" xr:uid="{07650C15-2C3A-419C-A8F5-EBD7CB99ACC0}"/>
    <cellStyle name="40% - Accent1 13 7 2 3" xfId="12836" xr:uid="{E332D78E-960E-495F-83C7-4B0990C56FF1}"/>
    <cellStyle name="40% - Accent1 13 7 2 4" xfId="12837" xr:uid="{F2079522-B059-4293-B4D0-DDC49FFB2ACB}"/>
    <cellStyle name="40% - Accent1 13 7 2 5" xfId="12838" xr:uid="{EC927925-371A-48FA-A329-A602AD79F5EF}"/>
    <cellStyle name="40% - Accent1 13 7 2 6" xfId="12839" xr:uid="{0458CA4A-8F32-4E3A-8B0C-6284243B5EC2}"/>
    <cellStyle name="40% - Accent1 13 7 3" xfId="12841" xr:uid="{4B3450A2-DB7C-445B-A2F3-DA9190006F96}"/>
    <cellStyle name="40% - Accent1 13 7 4" xfId="11347" xr:uid="{59545323-2501-4AD3-B16D-3A48B7DCFB48}"/>
    <cellStyle name="40% - Accent1 13 7 5" xfId="11352" xr:uid="{612DA35B-52D5-4914-B072-E81F3BEAD265}"/>
    <cellStyle name="40% - Accent1 13 7 6" xfId="12843" xr:uid="{425CEABB-4E5C-422B-878A-C2AB4D7372E8}"/>
    <cellStyle name="40% - Accent1 13 7 7" xfId="12849" xr:uid="{19BF2E5B-7FA2-47A5-9734-4CDA01171D58}"/>
    <cellStyle name="40% - Accent1 13 8" xfId="12852" xr:uid="{7FF5C636-A06C-437B-951B-2994D67EA674}"/>
    <cellStyle name="40% - Accent1 13 8 2" xfId="12855" xr:uid="{090A6E06-4CC1-455B-AC89-2BB9297CBB64}"/>
    <cellStyle name="40% - Accent1 13 8 3" xfId="12858" xr:uid="{E1EC74AD-98F5-4E78-B239-00C61D8190EC}"/>
    <cellStyle name="40% - Accent1 13 8 4" xfId="11357" xr:uid="{EBCD5EFF-4409-44E2-987A-9F6A52C75E9E}"/>
    <cellStyle name="40% - Accent1 13 8 5" xfId="11361" xr:uid="{EA6D1F98-162C-42E3-A558-404838717166}"/>
    <cellStyle name="40% - Accent1 13 8 6" xfId="12861" xr:uid="{BF309817-2898-415B-A87A-59B3D97E92AB}"/>
    <cellStyle name="40% - Accent1 13 9" xfId="12864" xr:uid="{82E92864-1526-4E54-ADC9-B252C9E3A7EA}"/>
    <cellStyle name="40% - Accent1 14" xfId="12867" xr:uid="{633412ED-4802-40A1-9198-AD2DBC8BED75}"/>
    <cellStyle name="40% - Accent1 14 10" xfId="12869" xr:uid="{AE9470E8-832C-4DAB-A271-53AF659793E8}"/>
    <cellStyle name="40% - Accent1 14 11" xfId="12871" xr:uid="{3CA130A1-0279-4713-A121-993F1B634DC4}"/>
    <cellStyle name="40% - Accent1 14 12" xfId="12873" xr:uid="{C41B5012-126B-4AB6-A287-9BBE28F0D297}"/>
    <cellStyle name="40% - Accent1 14 2" xfId="12875" xr:uid="{E340365D-D2BA-4D84-9C8B-6BB930B2DDE6}"/>
    <cellStyle name="40% - Accent1 14 2 2" xfId="407" xr:uid="{BDF30438-CD4F-4251-A332-AF1E5729DA76}"/>
    <cellStyle name="40% - Accent1 14 2 3" xfId="12877" xr:uid="{40BECDD2-E33F-4744-980A-859FB3CCC27B}"/>
    <cellStyle name="40% - Accent1 14 2 3 2" xfId="12878" xr:uid="{92E067EC-6896-490E-BF4F-AE7D1689BD3E}"/>
    <cellStyle name="40% - Accent1 14 2 3 2 2" xfId="12879" xr:uid="{1E0B45F9-CB80-4286-B0FE-EE92FA9CCB3D}"/>
    <cellStyle name="40% - Accent1 14 2 3 2 3" xfId="12881" xr:uid="{30A48EA2-DA19-4C5B-A405-55CA9F574104}"/>
    <cellStyle name="40% - Accent1 14 2 3 2 4" xfId="12882" xr:uid="{2CD04F1E-9BB9-4222-BC4B-AC85C1E8A396}"/>
    <cellStyle name="40% - Accent1 14 2 3 2 5" xfId="12883" xr:uid="{FC66F5C0-9C04-48C9-B568-A376EE2C3785}"/>
    <cellStyle name="40% - Accent1 14 2 3 2 6" xfId="12884" xr:uid="{CA4CF5D5-B9A6-4BED-B8F7-1951D5C92AAB}"/>
    <cellStyle name="40% - Accent1 14 2 3 3" xfId="12886" xr:uid="{53A9C9C8-0F3C-426D-AB7F-ABA41C66E02D}"/>
    <cellStyle name="40% - Accent1 14 2 3 4" xfId="12888" xr:uid="{48A060CC-A740-493F-817A-F5C6EA16A651}"/>
    <cellStyle name="40% - Accent1 14 2 3 5" xfId="12889" xr:uid="{B2B46BB6-088C-463D-A53C-4A2E33882991}"/>
    <cellStyle name="40% - Accent1 14 2 3 6" xfId="12891" xr:uid="{AF801D0D-FBE1-4DB3-8AF2-B9BCAD3D32EE}"/>
    <cellStyle name="40% - Accent1 14 2 3 7" xfId="12893" xr:uid="{B1DFD72B-73AA-44EF-B8AF-6FAFED5BBFB9}"/>
    <cellStyle name="40% - Accent1 14 2 4" xfId="11377" xr:uid="{72828029-C3B3-420C-A2D5-231681942669}"/>
    <cellStyle name="40% - Accent1 14 2 4 2" xfId="11379" xr:uid="{FEBDCAFB-5579-401E-A3F4-0AD1394F9FAA}"/>
    <cellStyle name="40% - Accent1 14 2 4 3" xfId="12894" xr:uid="{3D3F5263-6A74-4E0B-AEB3-5AEA1203F29C}"/>
    <cellStyle name="40% - Accent1 14 2 4 4" xfId="12895" xr:uid="{783F2D42-2CCC-401B-878B-E580935CA7F2}"/>
    <cellStyle name="40% - Accent1 14 2 4 5" xfId="12896" xr:uid="{F767C8B5-CD72-4ED8-B17D-FB1658FE3650}"/>
    <cellStyle name="40% - Accent1 14 2 4 6" xfId="12897" xr:uid="{E8094F82-CD07-4AED-AAA6-CF1534D5DB8E}"/>
    <cellStyle name="40% - Accent1 14 2 5" xfId="11381" xr:uid="{6B68E298-EEEA-4912-92F9-0F2EA4F2A4B1}"/>
    <cellStyle name="40% - Accent1 14 2 6" xfId="12898" xr:uid="{1B57733C-5EF6-4130-8905-994E5A2AF86B}"/>
    <cellStyle name="40% - Accent1 14 2 7" xfId="12900" xr:uid="{C11BC31B-59AC-49D6-8FF5-F6087DE92BA4}"/>
    <cellStyle name="40% - Accent1 14 2 8" xfId="12903" xr:uid="{AAA97738-D9EF-4D28-AAA7-B9A024084CDF}"/>
    <cellStyle name="40% - Accent1 14 2 9" xfId="12905" xr:uid="{715B3A30-A334-48DB-93C7-0244D98F0A2A}"/>
    <cellStyle name="40% - Accent1 14 3" xfId="12908" xr:uid="{B03AAA91-67BB-4F15-A30C-EC075F2430FA}"/>
    <cellStyle name="40% - Accent1 14 3 2" xfId="1817" xr:uid="{D6467FEF-CC59-48ED-A159-E5FED23A24C7}"/>
    <cellStyle name="40% - Accent1 14 3 2 2" xfId="12909" xr:uid="{3ED38CFD-8986-4943-A288-9D529E743689}"/>
    <cellStyle name="40% - Accent1 14 3 2 2 2" xfId="12911" xr:uid="{74B5886F-8CB2-4952-9DA3-0798B3967057}"/>
    <cellStyle name="40% - Accent1 14 3 2 2 3" xfId="12913" xr:uid="{48C63517-F454-4CC3-8400-C73C376FEE57}"/>
    <cellStyle name="40% - Accent1 14 3 2 2 4" xfId="12914" xr:uid="{196E60DD-706B-4485-A8EF-DE47F54E8D81}"/>
    <cellStyle name="40% - Accent1 14 3 2 2 5" xfId="12915" xr:uid="{FE1E3AF1-83B4-4B23-AA55-DC9A3F6DBEFF}"/>
    <cellStyle name="40% - Accent1 14 3 2 2 6" xfId="2893" xr:uid="{B0395D79-994E-4E84-9302-250D2AC2FDE8}"/>
    <cellStyle name="40% - Accent1 14 3 2 3" xfId="12916" xr:uid="{1D886E24-196F-48B7-A11C-845B63120163}"/>
    <cellStyle name="40% - Accent1 14 3 2 4" xfId="12918" xr:uid="{E2E3AA32-BB8B-4651-9310-BBFD7BA8A542}"/>
    <cellStyle name="40% - Accent1 14 3 2 5" xfId="12920" xr:uid="{8E940ED2-B3D8-4435-8D32-6D7730E415D1}"/>
    <cellStyle name="40% - Accent1 14 3 2 6" xfId="12923" xr:uid="{53747D5F-F099-479D-9513-6E97781BD816}"/>
    <cellStyle name="40% - Accent1 14 3 2 7" xfId="12926" xr:uid="{D5504A5E-12A7-4771-A0F2-58DDF16A8909}"/>
    <cellStyle name="40% - Accent1 14 4" xfId="7069" xr:uid="{132D07E4-A03C-4D4E-A9DD-7569659991EC}"/>
    <cellStyle name="40% - Accent1 14 5" xfId="7073" xr:uid="{528C4055-7469-4FC7-91D7-C2370AF9908A}"/>
    <cellStyle name="40% - Accent1 14 6" xfId="7636" xr:uid="{C84BE182-C038-438D-939C-95CF73F8BE4A}"/>
    <cellStyle name="40% - Accent1 14 6 2" xfId="12931" xr:uid="{9385C681-C2B4-418C-8F84-4E915AE0C9EE}"/>
    <cellStyle name="40% - Accent1 14 6 2 2" xfId="12934" xr:uid="{5B161762-C5D8-423B-A65C-751643E5BF50}"/>
    <cellStyle name="40% - Accent1 14 6 2 3" xfId="12935" xr:uid="{80EB47B6-666B-4CE2-B462-D1AAFDD22FB2}"/>
    <cellStyle name="40% - Accent1 14 6 2 4" xfId="12938" xr:uid="{1EB3CE47-D69F-434E-9C08-815F9483EB15}"/>
    <cellStyle name="40% - Accent1 14 6 2 5" xfId="12941" xr:uid="{1BF2D894-0580-49F6-8C81-76661B4D5D3E}"/>
    <cellStyle name="40% - Accent1 14 6 2 6" xfId="12944" xr:uid="{B9248E2F-849F-4A5C-B577-8901E113D8AB}"/>
    <cellStyle name="40% - Accent1 14 6 3" xfId="12949" xr:uid="{72ADB69B-B3CA-4A78-A5D4-F7B9BCE9C31F}"/>
    <cellStyle name="40% - Accent1 14 6 4" xfId="11407" xr:uid="{301FA026-0B0C-47AE-82B0-189CDE901F7D}"/>
    <cellStyle name="40% - Accent1 14 6 5" xfId="11412" xr:uid="{D7CE00E4-E3BD-46C1-B3FF-5304A1327C31}"/>
    <cellStyle name="40% - Accent1 14 6 6" xfId="12952" xr:uid="{3A072F00-D7AC-4B22-8A0C-E7D2C1B93C5E}"/>
    <cellStyle name="40% - Accent1 14 6 7" xfId="12958" xr:uid="{AFBDF99D-FFBB-4541-992C-D452C3DC65D0}"/>
    <cellStyle name="40% - Accent1 14 7" xfId="6882" xr:uid="{12F453D8-25C7-4562-937D-ABB2D3FF7D05}"/>
    <cellStyle name="40% - Accent1 14 7 2" xfId="12963" xr:uid="{01212E80-E8FE-4F35-9D8E-97214174A916}"/>
    <cellStyle name="40% - Accent1 14 7 3" xfId="12968" xr:uid="{0505F730-58FE-45B8-A04C-4DB781A1D7C3}"/>
    <cellStyle name="40% - Accent1 14 7 4" xfId="11417" xr:uid="{4DAABA11-3BCF-4B37-B8E8-B1E49B10E112}"/>
    <cellStyle name="40% - Accent1 14 7 5" xfId="11420" xr:uid="{F084F4AA-61F8-481B-A8CD-945A0ED8B2D1}"/>
    <cellStyle name="40% - Accent1 14 7 6" xfId="12969" xr:uid="{CEF84B80-2DB6-4331-B639-6D1AAE0F9D97}"/>
    <cellStyle name="40% - Accent1 14 8" xfId="6895" xr:uid="{069AABC0-070A-4CB2-8BC7-B7A09E0F24D7}"/>
    <cellStyle name="40% - Accent1 14 9" xfId="12971" xr:uid="{92EEF130-3CCA-4809-836E-89A0AFD7E72D}"/>
    <cellStyle name="40% - Accent1 15" xfId="12973" xr:uid="{ABB5C8D2-2571-4307-821D-5895C2867530}"/>
    <cellStyle name="40% - Accent1 15 2" xfId="12975" xr:uid="{F05D7639-85D1-49FB-A223-7DC3D029FC69}"/>
    <cellStyle name="40% - Accent1 15 3" xfId="12976" xr:uid="{A4A102EC-4ECA-43DF-9D98-76211491BE35}"/>
    <cellStyle name="40% - Accent1 15 3 2" xfId="12977" xr:uid="{91C49F90-217C-4EEC-AA37-7CC4EFB8669B}"/>
    <cellStyle name="40% - Accent1 15 4" xfId="12978" xr:uid="{C17DED60-C661-452C-893E-87AB78A0323A}"/>
    <cellStyle name="40% - Accent1 16" xfId="12981" xr:uid="{B9859D3F-E946-4DB2-AE18-D623D7BCF8C9}"/>
    <cellStyle name="40% - Accent1 16 2" xfId="12983" xr:uid="{AF5D99A2-6936-452B-BDA2-043795A6B729}"/>
    <cellStyle name="40% - Accent1 17" xfId="12986" xr:uid="{DA7521A4-D579-4B4D-8565-8361A5AF1C2F}"/>
    <cellStyle name="40% - Accent1 18" xfId="12989" xr:uid="{988CD3AF-8DE1-4588-8DC1-1BB26159A942}"/>
    <cellStyle name="40% - Accent1 18 2" xfId="12991" xr:uid="{A4B27924-170A-440D-B7C3-0168B260B603}"/>
    <cellStyle name="40% - Accent1 18 2 2" xfId="12995" xr:uid="{582CAF23-EB28-4FA5-89A7-CA8EF49066D9}"/>
    <cellStyle name="40% - Accent1 18 2 3" xfId="12997" xr:uid="{A660D4E3-8385-411B-AAD4-CB06A2469AAE}"/>
    <cellStyle name="40% - Accent1 18 2 4" xfId="11536" xr:uid="{32514ADF-F6C9-470C-BAB0-E39D3D5F6781}"/>
    <cellStyle name="40% - Accent1 18 2 5" xfId="11538" xr:uid="{1F9C0745-7889-49B3-9A05-F4666B247799}"/>
    <cellStyle name="40% - Accent1 18 2 6" xfId="12999" xr:uid="{4E5B12DF-76B9-45D2-B90B-CAFBFC841B71}"/>
    <cellStyle name="40% - Accent1 18 3" xfId="13000" xr:uid="{37B7BDD2-8123-411A-A23F-B9E504ED9D9D}"/>
    <cellStyle name="40% - Accent1 18 4" xfId="13002" xr:uid="{AAFDE664-7DB3-48F8-8446-128EF69BDFAC}"/>
    <cellStyle name="40% - Accent1 18 5" xfId="13004" xr:uid="{263DC337-901F-43E5-B5C8-14FB6AC9B183}"/>
    <cellStyle name="40% - Accent1 18 6" xfId="13007" xr:uid="{6758E33A-A663-455F-9B30-B964BF13EC07}"/>
    <cellStyle name="40% - Accent1 18 7" xfId="13010" xr:uid="{F6A5B596-D836-4C4F-B854-98C34C3AB079}"/>
    <cellStyle name="40% - Accent1 19" xfId="13013" xr:uid="{2B02ADF9-7AD7-43B7-A1F5-B1B4A00B5C8D}"/>
    <cellStyle name="40% - Accent1 19 2" xfId="13016" xr:uid="{588BDF7D-AA30-4A95-A06D-542AFBE02BE3}"/>
    <cellStyle name="40% - Accent1 19 2 2" xfId="4473" xr:uid="{D0314101-0F8C-46E1-9E29-3B4CB5ACBD0A}"/>
    <cellStyle name="40% - Accent1 19 2 3" xfId="13019" xr:uid="{E56566F6-26F6-4D22-864E-6057D3CFE479}"/>
    <cellStyle name="40% - Accent1 19 2 4" xfId="11551" xr:uid="{88703F6D-BCFA-46FF-9014-C1BE688D418C}"/>
    <cellStyle name="40% - Accent1 19 2 5" xfId="13021" xr:uid="{CCE0643D-DF54-498D-A832-0AA2DE49F315}"/>
    <cellStyle name="40% - Accent1 19 2 6" xfId="13024" xr:uid="{545DB4BD-52A3-4B5A-96AB-125080008077}"/>
    <cellStyle name="40% - Accent1 19 3" xfId="13026" xr:uid="{3FF5BB7C-863D-45F8-823B-C41FE88A346B}"/>
    <cellStyle name="40% - Accent1 19 4" xfId="13029" xr:uid="{6123954D-1362-47D4-AB38-0E5873CFDA69}"/>
    <cellStyle name="40% - Accent1 19 5" xfId="13032" xr:uid="{5B0E1620-7FDC-49E6-A69A-362A4B367E2A}"/>
    <cellStyle name="40% - Accent1 19 6" xfId="13036" xr:uid="{4FF422E1-47AD-438E-AAD8-8AF8D8B18B85}"/>
    <cellStyle name="40% - Accent1 19 7" xfId="13040" xr:uid="{9A8BE81C-752E-4E4B-A138-F12822AE2042}"/>
    <cellStyle name="40% - Accent1 2" xfId="13041" xr:uid="{ECB1DF57-220B-4BDB-A2A0-3669DF8326AE}"/>
    <cellStyle name="40% - Accent1 2 10" xfId="13044" xr:uid="{02919473-F4BF-4D7D-9CE7-FBD9190832F4}"/>
    <cellStyle name="40% - Accent1 2 10 2" xfId="13045" xr:uid="{271B4C99-A909-4BD1-B582-7EBF48C6B96A}"/>
    <cellStyle name="40% - Accent1 2 10 3" xfId="13046" xr:uid="{ECEFE2A3-9B12-4962-84C7-908317CAEAB5}"/>
    <cellStyle name="40% - Accent1 2 11" xfId="13047" xr:uid="{8DFE525B-0D46-4A16-916B-7881AD31C659}"/>
    <cellStyle name="40% - Accent1 2 11 2" xfId="13050" xr:uid="{4A12FB55-3077-4840-9BB8-26B1D5486763}"/>
    <cellStyle name="40% - Accent1 2 11 3" xfId="13053" xr:uid="{4B71A027-4250-415E-9073-BD6CEFE613D8}"/>
    <cellStyle name="40% - Accent1 2 2" xfId="13054" xr:uid="{1F3488DF-DC43-472F-AFB2-9991F8124A53}"/>
    <cellStyle name="40% - Accent1 2 2 2" xfId="13055" xr:uid="{94E83BF1-1630-408F-AD36-F9B463D28AF2}"/>
    <cellStyle name="40% - Accent1 2 2 2 2" xfId="13056" xr:uid="{EB71D3A7-F056-478D-AB1C-9B7CEB32E6F5}"/>
    <cellStyle name="40% - Accent1 2 2 2 2 2" xfId="13057" xr:uid="{B136E25A-7322-4515-AF69-DF5D1C94B892}"/>
    <cellStyle name="40% - Accent1 2 2 2 3" xfId="13061" xr:uid="{320FF6B8-ECEE-43F7-81D9-6D8DE54BEC14}"/>
    <cellStyle name="40% - Accent1 2 2 3" xfId="13062" xr:uid="{4504D992-4ECB-494C-A399-83C8C767388A}"/>
    <cellStyle name="40% - Accent1 2 2 3 2" xfId="13064" xr:uid="{6639507B-C65A-4D0C-AC0C-D978FF8A6794}"/>
    <cellStyle name="40% - Accent1 2 2 3 3" xfId="13066" xr:uid="{FD2B1882-3B70-49A7-96A1-A8DEAD3EE152}"/>
    <cellStyle name="40% - Accent1 2 2 4" xfId="13067" xr:uid="{88597D54-8E32-4D4D-9C92-403CF9BEAD37}"/>
    <cellStyle name="40% - Accent1 2 2 4 2" xfId="13069" xr:uid="{C1A9894D-BCC1-4572-A088-3837782CD617}"/>
    <cellStyle name="40% - Accent1 2 2 4 3" xfId="13072" xr:uid="{C3B75E06-C323-408A-89AB-CA14DC6D45A3}"/>
    <cellStyle name="40% - Accent1 2 2 5" xfId="13073" xr:uid="{4F85FC7F-068A-41ED-BB7F-0E763644DC7D}"/>
    <cellStyle name="40% - Accent1 2 2 5 2" xfId="13076" xr:uid="{45513304-97F1-41A5-994B-594B3E1C50FF}"/>
    <cellStyle name="40% - Accent1 2 2 5 3" xfId="13079" xr:uid="{52E9DD8A-5AB6-4202-BBC1-D0AEB7A6EB48}"/>
    <cellStyle name="40% - Accent1 2 2 6" xfId="13080" xr:uid="{A737D2AD-BF8F-4CBB-8251-5A851095F047}"/>
    <cellStyle name="40% - Accent1 2 2 6 2" xfId="13083" xr:uid="{E0913571-6776-4DE2-AF7D-CFA1B90E83F3}"/>
    <cellStyle name="40% - Accent1 2 2 6 3" xfId="13087" xr:uid="{7A6EE902-6C00-44B0-84FA-37C3541702BB}"/>
    <cellStyle name="40% - Accent1 2 2 7" xfId="13088" xr:uid="{487EDE56-0C28-4CD1-A65C-DD3DFBD917AA}"/>
    <cellStyle name="40% - Accent1 2 2 7 2" xfId="13092" xr:uid="{C4FBCF28-C028-4D6A-AAFA-477A1D75630D}"/>
    <cellStyle name="40% - Accent1 2 2 7 3" xfId="13096" xr:uid="{BC573F6D-4973-414F-8977-39AE933D8AE3}"/>
    <cellStyle name="40% - Accent1 2 2 8" xfId="13099" xr:uid="{C4F36222-E699-48C5-92A8-FC02D5104FB5}"/>
    <cellStyle name="40% - Accent1 2 2 8 2" xfId="13103" xr:uid="{78CD72A7-5384-4765-961E-19DB32861069}"/>
    <cellStyle name="40% - Accent1 2 2 8 3" xfId="13107" xr:uid="{C37E817D-8115-4842-9676-C89A767F7A9A}"/>
    <cellStyle name="40% - Accent1 2 3" xfId="13110" xr:uid="{3DF5C709-A518-461E-A9A4-D4BB6A31BFBE}"/>
    <cellStyle name="40% - Accent1 2 3 2" xfId="9050" xr:uid="{B7135A87-A13C-4281-BEA7-9B2E0D88B469}"/>
    <cellStyle name="40% - Accent1 2 3 2 2" xfId="13112" xr:uid="{28AA58CF-BABB-4E43-BC91-B00CCA878CFE}"/>
    <cellStyle name="40% - Accent1 2 3 2 3" xfId="13114" xr:uid="{64881DFD-20F0-4A6D-B6FB-441825F79249}"/>
    <cellStyle name="40% - Accent1 2 3 3" xfId="9052" xr:uid="{C3AAA988-0E95-49D6-9BB5-1BB5F829A614}"/>
    <cellStyle name="40% - Accent1 2 3 3 2" xfId="13117" xr:uid="{B1A0B6FC-83DD-4B9C-BC56-A9675FEB6D5D}"/>
    <cellStyle name="40% - Accent1 2 3 3 3" xfId="13120" xr:uid="{CAA26F6C-0880-455A-9CDF-16968C46BCAF}"/>
    <cellStyle name="40% - Accent1 2 3 4" xfId="9054" xr:uid="{DD69442C-0C2D-44C5-BDDE-EAF682CBB666}"/>
    <cellStyle name="40% - Accent1 2 3 4 2" xfId="13122" xr:uid="{EBA42F2F-471E-421A-BBB9-BA29D09E9D4B}"/>
    <cellStyle name="40% - Accent1 2 3 4 3" xfId="13125" xr:uid="{2F1F04AC-2690-441D-9C02-FB61CCA2499D}"/>
    <cellStyle name="40% - Accent1 2 3 5" xfId="9056" xr:uid="{610EBCB7-6312-4CCC-9CFD-755F83D0AE8C}"/>
    <cellStyle name="40% - Accent1 2 3 5 2" xfId="13127" xr:uid="{C840C5F1-DBD2-460D-A52F-7F275F3EB9E0}"/>
    <cellStyle name="40% - Accent1 2 3 5 3" xfId="13130" xr:uid="{603B363A-D47B-4B37-880B-D0B74FC1408B}"/>
    <cellStyle name="40% - Accent1 2 3 6" xfId="13131" xr:uid="{55DD270D-53F2-437F-83EC-8FCAE9D366BF}"/>
    <cellStyle name="40% - Accent1 2 3 6 2" xfId="13133" xr:uid="{78218349-7597-477B-B8E9-E68C9DA2CE1E}"/>
    <cellStyle name="40% - Accent1 2 3 6 3" xfId="13136" xr:uid="{B16475FA-63B6-406F-8DAA-B98D36F07549}"/>
    <cellStyle name="40% - Accent1 2 3 7" xfId="13138" xr:uid="{66300206-F654-4F21-A06A-B376A5BAAEDD}"/>
    <cellStyle name="40% - Accent1 2 3 7 2" xfId="13141" xr:uid="{FA4F0238-BB23-4367-A31D-2D5E53288D05}"/>
    <cellStyle name="40% - Accent1 2 3 7 3" xfId="13145" xr:uid="{758D1DE4-23C9-4368-A7D7-915C31A94EF5}"/>
    <cellStyle name="40% - Accent1 2 3 8" xfId="13149" xr:uid="{CCB0F13B-60E5-4695-BB8A-81188687335D}"/>
    <cellStyle name="40% - Accent1 2 3 8 2" xfId="13151" xr:uid="{9B0EDF4E-368E-4981-B711-CF9F1D659F07}"/>
    <cellStyle name="40% - Accent1 2 3 8 3" xfId="13154" xr:uid="{E4FFE65D-C57B-41B3-9BDA-337F934FAEFF}"/>
    <cellStyle name="40% - Accent1 2 4" xfId="13158" xr:uid="{30DC7A69-4171-4C53-B1D6-939566DE5249}"/>
    <cellStyle name="40% - Accent1 2 4 2" xfId="9064" xr:uid="{CBC9D208-2D01-474A-8D33-F386BE69DB0B}"/>
    <cellStyle name="40% - Accent1 2 4 2 2" xfId="13161" xr:uid="{10DBCBBC-E476-49D8-A4F8-7FF82BF0012E}"/>
    <cellStyle name="40% - Accent1 2 4 2 3" xfId="13162" xr:uid="{992FF0F1-F430-4061-B452-97A8A9803629}"/>
    <cellStyle name="40% - Accent1 2 4 3" xfId="9066" xr:uid="{FA2D8ED1-25F5-4A47-B3EB-F5A1CAA0CB99}"/>
    <cellStyle name="40% - Accent1 2 4 3 2" xfId="13163" xr:uid="{597AACDE-22E7-4171-B8FF-CD3D27948F82}"/>
    <cellStyle name="40% - Accent1 2 4 3 3" xfId="13164" xr:uid="{7F9FA2C5-8220-4F9A-BC7F-51D63ED031B0}"/>
    <cellStyle name="40% - Accent1 2 4 4" xfId="9070" xr:uid="{70957F58-3D7C-4547-B142-307F76E425C6}"/>
    <cellStyle name="40% - Accent1 2 4 4 2" xfId="13165" xr:uid="{87057C31-25DA-49A8-8C32-9114FF65890B}"/>
    <cellStyle name="40% - Accent1 2 4 4 3" xfId="13166" xr:uid="{1E603F52-94FC-46B9-8C74-B4DEF83D69BA}"/>
    <cellStyle name="40% - Accent1 2 4 5" xfId="13169" xr:uid="{6FA4D019-43DB-4D55-9747-2A67E4D46F55}"/>
    <cellStyle name="40% - Accent1 2 4 5 2" xfId="13170" xr:uid="{8E6FE2D9-F51F-41D3-8769-C5605D739EA4}"/>
    <cellStyle name="40% - Accent1 2 4 5 3" xfId="13171" xr:uid="{B0E1D7CD-BEEE-4E05-AE41-F052F3E4D5D3}"/>
    <cellStyle name="40% - Accent1 2 4 6" xfId="13174" xr:uid="{81501283-E080-49F7-B6A3-6BCA1F713B41}"/>
    <cellStyle name="40% - Accent1 2 4 6 2" xfId="13175" xr:uid="{3245D318-4D17-485A-AB98-F35EDC00229F}"/>
    <cellStyle name="40% - Accent1 2 4 6 3" xfId="13176" xr:uid="{F241B440-3463-490C-B2F2-F6C5B7B48554}"/>
    <cellStyle name="40% - Accent1 2 4 7" xfId="13179" xr:uid="{A9C61426-2030-4F4F-82D5-AE78975800CA}"/>
    <cellStyle name="40% - Accent1 2 4 7 2" xfId="13180" xr:uid="{2F733706-781F-42BE-9925-9DB5546C105F}"/>
    <cellStyle name="40% - Accent1 2 4 7 3" xfId="13182" xr:uid="{22F55189-5C54-49F4-9AFB-5D1A0609C844}"/>
    <cellStyle name="40% - Accent1 2 4 8" xfId="13185" xr:uid="{1D811F17-A40B-45BD-A2C1-9AE951ACE3DB}"/>
    <cellStyle name="40% - Accent1 2 4 8 2" xfId="13186" xr:uid="{68E7CF1E-49C4-4D9F-8A9A-D69584505B47}"/>
    <cellStyle name="40% - Accent1 2 4 8 3" xfId="13188" xr:uid="{2B09176D-0918-4147-A732-85302614F831}"/>
    <cellStyle name="40% - Accent1 2 5" xfId="13191" xr:uid="{4EE4B75F-951D-4BD2-B529-031B37E55F99}"/>
    <cellStyle name="40% - Accent1 2 5 2" xfId="13192" xr:uid="{CAA80401-63C1-4B3C-94BA-20D08CCCFD3D}"/>
    <cellStyle name="40% - Accent1 2 5 2 2" xfId="13193" xr:uid="{08C7FB0C-E90B-4B5B-A150-1E66A7494B60}"/>
    <cellStyle name="40% - Accent1 2 5 2 3" xfId="13194" xr:uid="{46F6EF7D-D04C-412A-8340-DF1A13E83E07}"/>
    <cellStyle name="40% - Accent1 2 5 3" xfId="13195" xr:uid="{96421876-FB6D-4FB3-B131-1DC1CA74496B}"/>
    <cellStyle name="40% - Accent1 2 5 3 2" xfId="13197" xr:uid="{D2541F3F-B2D1-493A-9070-D1ED863AAD3A}"/>
    <cellStyle name="40% - Accent1 2 5 3 3" xfId="13198" xr:uid="{9AE9BE8C-1A49-4741-8698-0E5EC32FDA95}"/>
    <cellStyle name="40% - Accent1 2 5 4" xfId="13199" xr:uid="{4F402DB1-1BC1-48B5-9D15-8B89F0F001F7}"/>
    <cellStyle name="40% - Accent1 2 5 4 2" xfId="13203" xr:uid="{82B40069-6465-4AD0-A08A-893FDC9A4EF8}"/>
    <cellStyle name="40% - Accent1 2 5 4 3" xfId="13206" xr:uid="{3073613D-2BEA-4F1B-98CC-9FBDFD56A9D3}"/>
    <cellStyle name="40% - Accent1 2 5 5" xfId="28" xr:uid="{70675D52-3049-4B35-98D8-5DF56213884A}"/>
    <cellStyle name="40% - Accent1 2 5 5 2" xfId="13208" xr:uid="{C87C9DE7-CBE1-4205-84EF-C2EDB71C7C26}"/>
    <cellStyle name="40% - Accent1 2 5 5 3" xfId="13211" xr:uid="{056FD99B-C489-4C14-8F0B-EF557E258DFF}"/>
    <cellStyle name="40% - Accent1 2 5 6" xfId="13212" xr:uid="{3433DFE9-BF5F-4262-BA90-214897FD9E90}"/>
    <cellStyle name="40% - Accent1 2 5 6 2" xfId="13214" xr:uid="{1970615C-2CAF-4852-A74C-23CD4A99FD2F}"/>
    <cellStyle name="40% - Accent1 2 5 6 3" xfId="13216" xr:uid="{633DC7D4-102C-40CF-8A9E-7EC5AAC57290}"/>
    <cellStyle name="40% - Accent1 2 5 7" xfId="13217" xr:uid="{112F6136-C817-49D0-9976-74F8D39F1EE0}"/>
    <cellStyle name="40% - Accent1 2 5 7 2" xfId="13220" xr:uid="{73B7BD43-7EF5-4ABA-A570-AA6208620CC0}"/>
    <cellStyle name="40% - Accent1 2 5 7 3" xfId="13224" xr:uid="{DD7FB887-72D4-4DD3-9DE4-7FFAED8B00CF}"/>
    <cellStyle name="40% - Accent1 2 5 8" xfId="13225" xr:uid="{527AD998-14D3-41CD-A153-981862824D8E}"/>
    <cellStyle name="40% - Accent1 2 5 8 2" xfId="13229" xr:uid="{D637F364-BA6D-496E-A0F6-592ED4DDCA00}"/>
    <cellStyle name="40% - Accent1 2 5 8 3" xfId="13233" xr:uid="{E639D9A6-7C1F-4BDC-BDA4-74BE7319208D}"/>
    <cellStyle name="40% - Accent1 2 6" xfId="13235" xr:uid="{2B72346C-96E8-4F91-866E-79FA1BC81273}"/>
    <cellStyle name="40% - Accent1 2 6 2" xfId="13236" xr:uid="{B9E19D63-A7A5-49DE-AF20-00B7103DB697}"/>
    <cellStyle name="40% - Accent1 2 6 2 2" xfId="13237" xr:uid="{AA82D4D4-CBCC-4B4F-B927-5C8CBDE03024}"/>
    <cellStyle name="40% - Accent1 2 6 2 3" xfId="13238" xr:uid="{4E79793E-E441-4E22-8A68-1A4D2BC4AE46}"/>
    <cellStyle name="40% - Accent1 2 6 3" xfId="13239" xr:uid="{F3593FA6-3317-4225-8055-73E63C54DF79}"/>
    <cellStyle name="40% - Accent1 2 7" xfId="13241" xr:uid="{8812CFD1-C671-4ED2-BF59-B6042CF0411F}"/>
    <cellStyle name="40% - Accent1 2 7 2" xfId="13242" xr:uid="{DAE05B3E-AB1F-4BE1-B103-B679B3A478A1}"/>
    <cellStyle name="40% - Accent1 2 7 2 2" xfId="13243" xr:uid="{EBF79E1E-56C9-4211-BC22-B127DCCFC539}"/>
    <cellStyle name="40% - Accent1 2 7 2 3" xfId="13244" xr:uid="{086E5232-15B4-43F5-A340-CFB54D035779}"/>
    <cellStyle name="40% - Accent1 2 7 3" xfId="13245" xr:uid="{6E71E299-C28C-43F9-AD0E-729DF422EBFA}"/>
    <cellStyle name="40% - Accent1 2 8" xfId="13247" xr:uid="{203BCFB3-F302-466E-9235-2E1706D9D7E5}"/>
    <cellStyle name="40% - Accent1 2 8 2" xfId="13248" xr:uid="{DB751690-FB11-4814-9F01-350AA032748C}"/>
    <cellStyle name="40% - Accent1 2 8 2 2" xfId="13251" xr:uid="{FF1B6D60-1D63-4821-B827-61F77DF2AAC6}"/>
    <cellStyle name="40% - Accent1 2 8 2 3" xfId="13253" xr:uid="{19799540-1E7D-44C2-9815-0B2152CCD919}"/>
    <cellStyle name="40% - Accent1 2 8 3" xfId="13255" xr:uid="{4A8E2833-B823-4663-BFD5-2BB0E7BF206B}"/>
    <cellStyle name="40% - Accent1 2 9" xfId="13258" xr:uid="{78362FA0-ED94-4DDD-9244-A59412CFD37D}"/>
    <cellStyle name="40% - Accent1 2 9 2" xfId="13259" xr:uid="{366316F8-7901-4A6A-8C34-58A86FB76706}"/>
    <cellStyle name="40% - Accent1 2 9 3" xfId="13261" xr:uid="{B14FCA78-88E5-42FD-9C81-8FD4D6DB8A5F}"/>
    <cellStyle name="40% - Accent1 20" xfId="12974" xr:uid="{6098E628-D47E-45B3-8BA2-FC65F389A5E9}"/>
    <cellStyle name="40% - Accent1 21" xfId="12982" xr:uid="{24EE49FA-2440-4549-AF3A-18261915493D}"/>
    <cellStyle name="40% - Accent1 21 2" xfId="12984" xr:uid="{0E0B7CE8-71B0-42AB-B7E2-BFB62FEA035A}"/>
    <cellStyle name="40% - Accent1 21 3" xfId="13263" xr:uid="{19DF4F90-B0F0-40FA-86E8-DBF902DA91E2}"/>
    <cellStyle name="40% - Accent1 21 4" xfId="13265" xr:uid="{F4C2A265-41FC-4A26-AB8B-CCDD2D75E9B3}"/>
    <cellStyle name="40% - Accent1 21 5" xfId="2680" xr:uid="{1694002F-79DE-42C2-9410-190E7BE025EB}"/>
    <cellStyle name="40% - Accent1 21 6" xfId="2685" xr:uid="{24F13411-6CB1-4900-8DC2-13DAB4121C38}"/>
    <cellStyle name="40% - Accent1 22" xfId="12987" xr:uid="{EC1BA759-7D1F-4230-B31A-339F38A07BFC}"/>
    <cellStyle name="40% - Accent1 22 2" xfId="13266" xr:uid="{494222E5-F1A5-4109-8E37-48BC4F46671B}"/>
    <cellStyle name="40% - Accent1 22 3" xfId="13267" xr:uid="{F05E8751-D664-4329-A787-3DC8CA89C1DC}"/>
    <cellStyle name="40% - Accent1 22 4" xfId="13268" xr:uid="{70E55617-15F6-43E8-BC03-CA365393AEBC}"/>
    <cellStyle name="40% - Accent1 22 5" xfId="13269" xr:uid="{ABBC3AB1-9444-4D0F-A5C4-956C2BA8C67A}"/>
    <cellStyle name="40% - Accent1 22 6" xfId="13271" xr:uid="{9A72BB23-B159-46F1-BEA4-8EAF61216F05}"/>
    <cellStyle name="40% - Accent1 23" xfId="12990" xr:uid="{8FEE28E3-9553-4ABE-B78C-61A00DEFC140}"/>
    <cellStyle name="40% - Accent1 23 2" xfId="12992" xr:uid="{9556E372-6195-46AF-BADA-E46D1EB8CC29}"/>
    <cellStyle name="40% - Accent1 23 3" xfId="13001" xr:uid="{FCEBD272-E396-4564-8D47-01C223FAED69}"/>
    <cellStyle name="40% - Accent1 23 4" xfId="13003" xr:uid="{57A0489D-D854-4D9D-A662-910FA109427F}"/>
    <cellStyle name="40% - Accent1 23 5" xfId="13005" xr:uid="{30A3C3A5-86F3-4648-8F85-A573D66BCC10}"/>
    <cellStyle name="40% - Accent1 23 6" xfId="13008" xr:uid="{1DD82550-5987-4BCC-8F86-D62E3E64E093}"/>
    <cellStyle name="40% - Accent1 24" xfId="13014" xr:uid="{8C51AB55-2942-471B-90D8-597F4B7D492E}"/>
    <cellStyle name="40% - Accent1 24 2" xfId="13017" xr:uid="{AC902E04-B446-4CBB-8608-BF0F5D4D7C1A}"/>
    <cellStyle name="40% - Accent1 24 3" xfId="13027" xr:uid="{65741A39-DFD2-4A1B-A847-0221BB2E503D}"/>
    <cellStyle name="40% - Accent1 24 4" xfId="13030" xr:uid="{22133E18-254B-414C-84BC-948EED3066E2}"/>
    <cellStyle name="40% - Accent1 24 5" xfId="13033" xr:uid="{27FE36DE-E354-4A8D-B2BE-1B35CA49CC40}"/>
    <cellStyle name="40% - Accent1 24 6" xfId="13037" xr:uid="{CE1C047D-EA43-4A74-B341-62AA6726CFC6}"/>
    <cellStyle name="40% - Accent1 25" xfId="13273" xr:uid="{A4D211F8-ACB9-4839-934C-59E2D7ADAB72}"/>
    <cellStyle name="40% - Accent1 25 2" xfId="13275" xr:uid="{16FC5D13-C71D-42D9-B982-47F3E60799FB}"/>
    <cellStyle name="40% - Accent1 25 3" xfId="13276" xr:uid="{30EAA80E-DE0F-450C-A597-94519483A009}"/>
    <cellStyle name="40% - Accent1 25 4" xfId="13277" xr:uid="{976E092F-FD3B-41FF-B4D6-B5FC7ABBC2D8}"/>
    <cellStyle name="40% - Accent1 25 5" xfId="13279" xr:uid="{5806B1B6-DD9F-4DCE-9B95-AEABB620448F}"/>
    <cellStyle name="40% - Accent1 25 6" xfId="13281" xr:uid="{553EBDA7-54B1-4245-BC6F-BA2340F0D1BA}"/>
    <cellStyle name="40% - Accent1 26" xfId="13282" xr:uid="{114C28B2-8640-4B39-9E92-D66C82D5FC52}"/>
    <cellStyle name="40% - Accent1 26 2" xfId="13284" xr:uid="{46E1E556-64B0-4C69-81BB-B098F9BACBFE}"/>
    <cellStyle name="40% - Accent1 26 3" xfId="13285" xr:uid="{81F4F9AC-20A4-439C-B9C3-A3F81E84D0D6}"/>
    <cellStyle name="40% - Accent1 26 4" xfId="13286" xr:uid="{CD9FB919-78D9-46F6-AACB-0A8B1C75A552}"/>
    <cellStyle name="40% - Accent1 26 5" xfId="13287" xr:uid="{05B2412A-9335-4ED2-B4BE-1DC58B26417E}"/>
    <cellStyle name="40% - Accent1 26 6" xfId="13288" xr:uid="{CD4B4829-E192-495C-B3DD-817707BA963E}"/>
    <cellStyle name="40% - Accent1 27" xfId="13289" xr:uid="{3224A38B-F962-40A4-9939-FD913BFA9E0D}"/>
    <cellStyle name="40% - Accent1 27 2" xfId="13291" xr:uid="{96C74B08-F6F1-45AB-A399-B706522AE88A}"/>
    <cellStyle name="40% - Accent1 28" xfId="13293" xr:uid="{1FE746F0-1AA7-420E-8751-6EB25F8ADE69}"/>
    <cellStyle name="40% - Accent1 29" xfId="13296" xr:uid="{F301EAC3-5DEA-46B0-9C34-6175A0338A02}"/>
    <cellStyle name="40% - Accent1 3" xfId="4881" xr:uid="{CC53C9F0-D37D-403A-B0D7-E00BBF6C09D6}"/>
    <cellStyle name="40% - Accent1 3 10" xfId="13297" xr:uid="{8DC3726F-6540-49F2-8730-08D50D257891}"/>
    <cellStyle name="40% - Accent1 3 10 2" xfId="13298" xr:uid="{647D64D3-0988-4893-9E19-0250D0AF16CC}"/>
    <cellStyle name="40% - Accent1 3 10 3" xfId="13299" xr:uid="{CD549ED7-2ED4-4F2C-B352-67BFAE0D0D06}"/>
    <cellStyle name="40% - Accent1 3 11" xfId="13300" xr:uid="{6AE1923F-1753-47ED-8A55-F3C256515FA3}"/>
    <cellStyle name="40% - Accent1 3 11 2" xfId="13303" xr:uid="{46E89197-F0F9-490D-82DF-6A62341354CB}"/>
    <cellStyle name="40% - Accent1 3 11 3" xfId="13305" xr:uid="{7C2BE5F6-0A5B-4193-9D54-B5DE28858CAE}"/>
    <cellStyle name="40% - Accent1 3 12" xfId="13306" xr:uid="{08FF47B5-854A-439C-838C-1B3C5D82ACED}"/>
    <cellStyle name="40% - Accent1 3 2" xfId="13308" xr:uid="{ADA45812-D093-469C-BFA8-8C01C4FC84D2}"/>
    <cellStyle name="40% - Accent1 3 2 2" xfId="13309" xr:uid="{69BE4D8F-F932-4D92-9B8F-42F74D74B57E}"/>
    <cellStyle name="40% - Accent1 3 2 2 2" xfId="13310" xr:uid="{A6DB5848-D4BE-4632-B237-5D3CA469CAF2}"/>
    <cellStyle name="40% - Accent1 3 2 2 2 2" xfId="13311" xr:uid="{6C4C6111-8347-4AAF-860A-796D6FED07C3}"/>
    <cellStyle name="40% - Accent1 3 2 2 3" xfId="13312" xr:uid="{354E3146-6273-4FA5-B016-D7AFEA3CDCA7}"/>
    <cellStyle name="40% - Accent1 3 2 3" xfId="13313" xr:uid="{AB976567-61A3-445B-BC92-E8F16846D907}"/>
    <cellStyle name="40% - Accent1 3 2 3 2" xfId="13314" xr:uid="{90CD3842-261B-4E9D-81C2-62027B277D76}"/>
    <cellStyle name="40% - Accent1 3 2 3 3" xfId="13315" xr:uid="{646671C9-D4BF-4DDB-9118-307948EEE693}"/>
    <cellStyle name="40% - Accent1 3 2 4" xfId="13316" xr:uid="{04771F4E-3500-4172-965E-15D054233E52}"/>
    <cellStyle name="40% - Accent1 3 2 4 2" xfId="13318" xr:uid="{FDA779A5-9D69-404D-AD33-4B5B1C23B9E0}"/>
    <cellStyle name="40% - Accent1 3 2 4 3" xfId="13322" xr:uid="{7AE5A3E5-CA7C-4949-895F-59F1765361EC}"/>
    <cellStyle name="40% - Accent1 3 2 5" xfId="13325" xr:uid="{313B3648-D21D-4576-95BF-6E89457E383F}"/>
    <cellStyle name="40% - Accent1 3 2 5 2" xfId="13328" xr:uid="{78D24610-E004-4AA0-9A5F-316A0270470C}"/>
    <cellStyle name="40% - Accent1 3 2 5 3" xfId="13333" xr:uid="{742EB1A3-7038-46CF-A541-82346CD0136D}"/>
    <cellStyle name="40% - Accent1 3 2 6" xfId="13335" xr:uid="{58424ED1-A1BF-4401-A654-B6CFEE19F805}"/>
    <cellStyle name="40% - Accent1 3 2 6 2" xfId="13337" xr:uid="{9765F4BA-C0E1-4D4D-8013-E712B6BEAA52}"/>
    <cellStyle name="40% - Accent1 3 2 6 3" xfId="13340" xr:uid="{A475FE7B-0804-48DE-8E15-284032B800AA}"/>
    <cellStyle name="40% - Accent1 3 2 7" xfId="13342" xr:uid="{0EC35C38-3322-424F-AD03-86279C83DA59}"/>
    <cellStyle name="40% - Accent1 3 2 7 2" xfId="13344" xr:uid="{B22F73BE-0C5B-4CA2-B852-FE9188A4B121}"/>
    <cellStyle name="40% - Accent1 3 2 7 3" xfId="13348" xr:uid="{A9CC0D33-ADE1-492D-8F64-A70AA9CBDE19}"/>
    <cellStyle name="40% - Accent1 3 2 8" xfId="13351" xr:uid="{2547F49D-0CD3-4633-BD1B-AA6BB7BAF07A}"/>
    <cellStyle name="40% - Accent1 3 2 9" xfId="13352" xr:uid="{B6DD74CE-EA45-48B1-B2E9-F7DE1EDA84B7}"/>
    <cellStyle name="40% - Accent1 3 3" xfId="13354" xr:uid="{843B1D63-9CD1-484B-A112-CA5CE1C8F995}"/>
    <cellStyle name="40% - Accent1 3 3 2" xfId="13355" xr:uid="{73DBC7D2-4EC1-49E4-90CF-C83C14792273}"/>
    <cellStyle name="40% - Accent1 3 3 2 2" xfId="2287" xr:uid="{CACC9CBB-91FB-46EB-A736-9CE020E56F9D}"/>
    <cellStyle name="40% - Accent1 3 3 2 3" xfId="13356" xr:uid="{85CF105F-886A-4845-A2DC-42238E6F586D}"/>
    <cellStyle name="40% - Accent1 3 3 3" xfId="13357" xr:uid="{D2B84AE0-389D-42DC-9ED0-11F298742E6F}"/>
    <cellStyle name="40% - Accent1 3 3 3 2" xfId="2331" xr:uid="{91428D8A-A292-4C34-8F85-40245A66D6FB}"/>
    <cellStyle name="40% - Accent1 3 3 3 3" xfId="13360" xr:uid="{99FE8627-4BF1-4CA8-A81B-4BC69F5A361D}"/>
    <cellStyle name="40% - Accent1 3 3 4" xfId="13361" xr:uid="{93D611B2-0032-4054-9F5F-6989E8D79882}"/>
    <cellStyle name="40% - Accent1 3 3 4 2" xfId="2357" xr:uid="{BD08B8BF-E6EC-4893-A442-36241EF76188}"/>
    <cellStyle name="40% - Accent1 3 3 4 3" xfId="13362" xr:uid="{ABBCE0E8-9387-4E76-AEF5-F0A51A53D799}"/>
    <cellStyle name="40% - Accent1 3 3 5" xfId="13363" xr:uid="{2488833C-0917-41B8-AA5B-1889E13588CE}"/>
    <cellStyle name="40% - Accent1 3 3 5 2" xfId="7036" xr:uid="{99001A70-E207-47E7-85B0-85AB2B156BD8}"/>
    <cellStyle name="40% - Accent1 3 3 5 3" xfId="13364" xr:uid="{F3C148D2-07A2-49CD-ABFA-ACBB10275115}"/>
    <cellStyle name="40% - Accent1 3 3 6" xfId="13365" xr:uid="{F5423B48-97E4-426E-A896-FA6977D5BC18}"/>
    <cellStyle name="40% - Accent1 3 3 6 2" xfId="7045" xr:uid="{C9E6613D-E880-4B6B-BC4E-8118E63D6ED7}"/>
    <cellStyle name="40% - Accent1 3 3 6 3" xfId="13366" xr:uid="{4F52086F-4224-4150-A213-28FC7106A94F}"/>
    <cellStyle name="40% - Accent1 3 3 7" xfId="13367" xr:uid="{88ADF7F6-20BC-4DA7-A56F-34A40FC07403}"/>
    <cellStyle name="40% - Accent1 3 3 7 2" xfId="7054" xr:uid="{7BE3CC67-7817-4E28-BC5B-11B3CA923EFB}"/>
    <cellStyle name="40% - Accent1 3 3 7 3" xfId="13368" xr:uid="{EF35CE98-5296-4148-A209-32456559DC94}"/>
    <cellStyle name="40% - Accent1 3 3 8" xfId="13370" xr:uid="{CE259F98-32AE-4D77-A2C1-03C38F058697}"/>
    <cellStyle name="40% - Accent1 3 3 9" xfId="13371" xr:uid="{8D503B0E-51B5-4519-8DA4-6E408F51066D}"/>
    <cellStyle name="40% - Accent1 3 4" xfId="13374" xr:uid="{D499B85A-2985-4042-A592-A4F856259EDC}"/>
    <cellStyle name="40% - Accent1 3 4 2" xfId="13376" xr:uid="{9F36CB11-6719-489A-8A3D-BE9BCF48693A}"/>
    <cellStyle name="40% - Accent1 3 4 2 2" xfId="2643" xr:uid="{352AC6CD-5427-44D6-87FF-017A89253F97}"/>
    <cellStyle name="40% - Accent1 3 4 2 3" xfId="13379" xr:uid="{F7EBE241-0A11-4A8C-9C03-7DEF27C08118}"/>
    <cellStyle name="40% - Accent1 3 4 3" xfId="13381" xr:uid="{9D328034-DB03-4003-B0B7-14396F7C0A8A}"/>
    <cellStyle name="40% - Accent1 3 4 3 2" xfId="2677" xr:uid="{D9CE4332-0476-4E15-91FD-E43B65A6C898}"/>
    <cellStyle name="40% - Accent1 3 4 3 3" xfId="13383" xr:uid="{3F45B7D8-3A3C-49B2-BFFB-5DF81B17DEA7}"/>
    <cellStyle name="40% - Accent1 3 4 4" xfId="13386" xr:uid="{98F46315-C68A-481B-8A4A-F70C96B34D49}"/>
    <cellStyle name="40% - Accent1 3 4 4 2" xfId="7088" xr:uid="{118B7847-D2CD-4147-A4B2-C331D0F17C99}"/>
    <cellStyle name="40% - Accent1 3 4 4 3" xfId="13388" xr:uid="{A7ED3600-B406-4059-821A-93C0D57FD09E}"/>
    <cellStyle name="40% - Accent1 3 4 5" xfId="13391" xr:uid="{67AEDF3F-9351-4CFE-AEF2-D5D5978C0AA8}"/>
    <cellStyle name="40% - Accent1 3 4 5 2" xfId="7096" xr:uid="{0611F6C7-8281-4122-A46B-156422875289}"/>
    <cellStyle name="40% - Accent1 3 4 5 3" xfId="13393" xr:uid="{7A130EB5-801A-4C81-A236-F3C46511644C}"/>
    <cellStyle name="40% - Accent1 3 4 6" xfId="13396" xr:uid="{8B7F3E31-27C0-4152-A547-FD5304A8EE63}"/>
    <cellStyle name="40% - Accent1 3 4 6 2" xfId="7101" xr:uid="{3E417CE0-E6A4-438E-88D9-89A3FA426357}"/>
    <cellStyle name="40% - Accent1 3 4 6 3" xfId="13398" xr:uid="{A23D498F-5710-4D63-A230-30B85CF35434}"/>
    <cellStyle name="40% - Accent1 3 4 7" xfId="13400" xr:uid="{354BA80F-C692-4936-A40A-D976AB53FC81}"/>
    <cellStyle name="40% - Accent1 3 4 7 2" xfId="4227" xr:uid="{D3E07630-18FB-47E3-BD0D-B1A2B539CE77}"/>
    <cellStyle name="40% - Accent1 3 4 7 3" xfId="13403" xr:uid="{C60D4758-A921-4D64-918F-D7F6CE032A12}"/>
    <cellStyle name="40% - Accent1 3 4 8" xfId="13404" xr:uid="{8E2574F1-CE72-42C2-A803-01080BDBFAA6}"/>
    <cellStyle name="40% - Accent1 3 4 9" xfId="13406" xr:uid="{6ABA3045-E917-47A1-8C03-27AAADFCB775}"/>
    <cellStyle name="40% - Accent1 3 5" xfId="13409" xr:uid="{CD358004-29CC-4213-AB0B-9AC519DD5AC0}"/>
    <cellStyle name="40% - Accent1 3 5 2" xfId="13410" xr:uid="{3762899A-00C2-47F8-AE49-A3BAEE37FC6A}"/>
    <cellStyle name="40% - Accent1 3 5 2 2" xfId="7132" xr:uid="{31292ECD-F4EC-47B6-B6DF-F6470F872FAF}"/>
    <cellStyle name="40% - Accent1 3 5 2 3" xfId="13414" xr:uid="{BF9B90E8-D5A0-4149-8A78-32FB1511B15F}"/>
    <cellStyle name="40% - Accent1 3 5 3" xfId="13415" xr:uid="{AC7A9AF2-38FD-449E-BD76-F1925D12110E}"/>
    <cellStyle name="40% - Accent1 3 5 3 2" xfId="7140" xr:uid="{E73D88A2-B87C-4C13-885C-8F20832B36B2}"/>
    <cellStyle name="40% - Accent1 3 5 3 3" xfId="13416" xr:uid="{B1708344-244E-4970-A694-A043341857CE}"/>
    <cellStyle name="40% - Accent1 3 5 4" xfId="13417" xr:uid="{E53D2A0C-9DEA-4717-AD5A-AF54281C6605}"/>
    <cellStyle name="40% - Accent1 3 5 4 2" xfId="7148" xr:uid="{6DF84581-0FC7-4BEC-98AE-26A1A64F7378}"/>
    <cellStyle name="40% - Accent1 3 5 4 3" xfId="13418" xr:uid="{7895663C-AA70-41F9-9616-E878C1C0E3F9}"/>
    <cellStyle name="40% - Accent1 3 5 5" xfId="13419" xr:uid="{2B6D99E5-B7A8-410D-AC2E-D83706184C43}"/>
    <cellStyle name="40% - Accent1 3 5 5 2" xfId="7156" xr:uid="{5499B9E4-7352-4F3D-A7D5-38BED94243F5}"/>
    <cellStyle name="40% - Accent1 3 5 5 3" xfId="13420" xr:uid="{B7559578-BCE0-4A5F-8D2C-F0ABAD519262}"/>
    <cellStyle name="40% - Accent1 3 5 6" xfId="38" xr:uid="{2C54A849-2C35-483C-8E6A-375C51351BA2}"/>
    <cellStyle name="40% - Accent1 3 5 6 2" xfId="7168" xr:uid="{497C99C0-85FA-4C60-A318-F3F72E06792D}"/>
    <cellStyle name="40% - Accent1 3 5 6 3" xfId="13421" xr:uid="{4CC39875-E8E8-4877-9C75-9839F8B02626}"/>
    <cellStyle name="40% - Accent1 3 5 7" xfId="13422" xr:uid="{A316CE26-6CEF-450C-8675-F7B0585BF135}"/>
    <cellStyle name="40% - Accent1 3 5 7 2" xfId="4270" xr:uid="{69D6844D-8216-490E-B48B-2F32EB1BD234}"/>
    <cellStyle name="40% - Accent1 3 5 7 3" xfId="13424" xr:uid="{8A2DA83A-3A3E-41CE-80BA-8F8CFD0CFE3E}"/>
    <cellStyle name="40% - Accent1 3 5 8" xfId="13425" xr:uid="{3F5333DC-E154-4463-832F-32AF42A8EA3A}"/>
    <cellStyle name="40% - Accent1 3 5 9" xfId="13426" xr:uid="{8B8E602A-2317-4EFA-951D-3E1EDF976930}"/>
    <cellStyle name="40% - Accent1 3 6" xfId="13428" xr:uid="{FB4EA52D-F434-44F4-9152-BEF77357587E}"/>
    <cellStyle name="40% - Accent1 3 6 2" xfId="13429" xr:uid="{28235D1E-F7DC-4558-A04D-7772B7D38727}"/>
    <cellStyle name="40% - Accent1 3 6 3" xfId="13430" xr:uid="{B1F99589-37B2-43FE-B1ED-5F96D942B8BF}"/>
    <cellStyle name="40% - Accent1 3 7" xfId="13432" xr:uid="{4A1B933B-97B5-4BFE-A1C4-706D865A9E82}"/>
    <cellStyle name="40% - Accent1 3 7 2" xfId="13433" xr:uid="{C8B45895-7D51-462C-ADBF-88DF854F8D58}"/>
    <cellStyle name="40% - Accent1 3 7 3" xfId="13434" xr:uid="{A18EF4E7-9EF2-46D9-BE95-018792F7D690}"/>
    <cellStyle name="40% - Accent1 3 8" xfId="13436" xr:uid="{CB3D32E7-AF42-46C4-8B73-55294940F098}"/>
    <cellStyle name="40% - Accent1 3 8 2" xfId="13437" xr:uid="{B514B736-03B4-49C1-8987-7D8A357AC7DB}"/>
    <cellStyle name="40% - Accent1 3 8 3" xfId="13440" xr:uid="{FEEE57D5-5BD3-455F-93DA-E7D682D3BB20}"/>
    <cellStyle name="40% - Accent1 3 9" xfId="13444" xr:uid="{21136D35-CBFA-4601-877F-6E2A2A8D5231}"/>
    <cellStyle name="40% - Accent1 3 9 2" xfId="13445" xr:uid="{10173A09-B7DA-4C8A-B69D-7EC26E86D72A}"/>
    <cellStyle name="40% - Accent1 3 9 3" xfId="13447" xr:uid="{F34204F4-ECE2-4347-B21A-444F9C626C65}"/>
    <cellStyle name="40% - Accent1 30" xfId="13274" xr:uid="{4764D0A2-50A0-4BA5-8A24-FC3076C8D70F}"/>
    <cellStyle name="40% - Accent1 31" xfId="13283" xr:uid="{21DD4DB2-811D-4118-9AC2-3E4CEAD7AD3F}"/>
    <cellStyle name="40% - Accent1 32" xfId="13290" xr:uid="{5838C280-B562-4F78-BF38-FF4836F95FD2}"/>
    <cellStyle name="40% - Accent1 33" xfId="13294" xr:uid="{25FF3F76-1D16-4259-91D8-0F4FC6669BD2}"/>
    <cellStyle name="40% - Accent1 4" xfId="4902" xr:uid="{3F356251-D09E-48A0-9789-800F8FBE4D6B}"/>
    <cellStyle name="40% - Accent1 4 2" xfId="13449" xr:uid="{17011D5C-9B75-4446-8FB4-E2151ECF4E0F}"/>
    <cellStyle name="40% - Accent1 4 2 2" xfId="12179" xr:uid="{A0537939-5557-46B8-97C2-50E2D7A0C674}"/>
    <cellStyle name="40% - Accent1 4 2 2 2" xfId="13451" xr:uid="{BC133FC2-2B91-4953-B16F-1D6E0031794A}"/>
    <cellStyle name="40% - Accent1 4 2 3" xfId="12183" xr:uid="{8C476BF8-F33F-4E93-BFC0-3831AECCD9D6}"/>
    <cellStyle name="40% - Accent1 4 3" xfId="13453" xr:uid="{0A79B5EB-C24A-42DB-9396-EEDE55819318}"/>
    <cellStyle name="40% - Accent1 4 3 2" xfId="12204" xr:uid="{8090B38A-37EA-4C07-A1C3-5F1ABC3DAA67}"/>
    <cellStyle name="40% - Accent1 4 3 3" xfId="13456" xr:uid="{E2839B0F-F86E-46F5-9221-2DD874792AE9}"/>
    <cellStyle name="40% - Accent1 4 4" xfId="13458" xr:uid="{91E4E7B4-9F5D-4DD1-A87D-C72888CEC4C8}"/>
    <cellStyle name="40% - Accent1 4 4 2" xfId="13460" xr:uid="{D61B6B29-6829-4960-8701-60B5DADEF272}"/>
    <cellStyle name="40% - Accent1 4 4 3" xfId="13463" xr:uid="{38EB18CA-64BD-4260-A28D-8B1DD578D502}"/>
    <cellStyle name="40% - Accent1 4 5" xfId="13465" xr:uid="{815BDAB2-2018-4B81-AC82-7C7F4D15BAD9}"/>
    <cellStyle name="40% - Accent1 4 5 2" xfId="13468" xr:uid="{082FA5B5-B596-4079-8184-5A7213646008}"/>
    <cellStyle name="40% - Accent1 4 5 3" xfId="13471" xr:uid="{D73505AB-A646-4599-B102-699E76060A79}"/>
    <cellStyle name="40% - Accent1 4 6" xfId="13472" xr:uid="{87A92C09-4A35-4D4F-AD23-C478911498AB}"/>
    <cellStyle name="40% - Accent1 4 6 2" xfId="13473" xr:uid="{EAB06EE3-1247-4A99-890A-3DA9A4BE491B}"/>
    <cellStyle name="40% - Accent1 4 6 3" xfId="13475" xr:uid="{9ABA0F2F-E11B-41E5-8954-275AEEACAC7D}"/>
    <cellStyle name="40% - Accent1 4 7" xfId="13476" xr:uid="{7A9CDA4E-2FAE-402C-BD6A-23674B580593}"/>
    <cellStyle name="40% - Accent1 4 7 2" xfId="13477" xr:uid="{82C0070F-3653-43FA-A64D-C85965785832}"/>
    <cellStyle name="40% - Accent1 4 7 3" xfId="13479" xr:uid="{9049946E-A1F1-4C31-990D-98D191DD9986}"/>
    <cellStyle name="40% - Accent1 4 8" xfId="13480" xr:uid="{29E53E85-0A1B-4F33-AAFC-218FD5C2CB7E}"/>
    <cellStyle name="40% - Accent1 4 8 2" xfId="13482" xr:uid="{44AD9E8E-125E-4CA6-91C5-7DB99C0980D2}"/>
    <cellStyle name="40% - Accent1 4 8 3" xfId="13487" xr:uid="{D45C42DA-46AB-41F5-B4A0-88AFB864DFC9}"/>
    <cellStyle name="40% - Accent1 5" xfId="4943" xr:uid="{215F708A-2A9E-4193-AD66-A737EAD5AAE6}"/>
    <cellStyle name="40% - Accent1 5 2" xfId="4953" xr:uid="{CBC90C30-1A20-46A1-8BC0-22E9EB32D0BF}"/>
    <cellStyle name="40% - Accent1 5 2 2" xfId="4959" xr:uid="{8B5FE08A-5549-4657-B32A-32CFB66742E2}"/>
    <cellStyle name="40% - Accent1 5 2 3" xfId="4965" xr:uid="{1502C9C7-20C6-44F7-B624-6EDDAEA2BA51}"/>
    <cellStyle name="40% - Accent1 5 3" xfId="4975" xr:uid="{ED3B08BB-537C-4F91-A72D-24F8780584FC}"/>
    <cellStyle name="40% - Accent1 5 3 2" xfId="12284" xr:uid="{F492C260-5F0B-436F-9B2C-76B4F7AC0C91}"/>
    <cellStyle name="40% - Accent1 5 3 3" xfId="13492" xr:uid="{A0F590F0-F190-4DCB-A308-3FDCCD292EBD}"/>
    <cellStyle name="40% - Accent1 5 4" xfId="4981" xr:uid="{65FA11FD-50B8-419A-A222-CCF2A5D074FB}"/>
    <cellStyle name="40% - Accent1 5 4 2" xfId="13493" xr:uid="{05713F4B-210A-4668-AA01-3EDD33A7694B}"/>
    <cellStyle name="40% - Accent1 5 4 3" xfId="13495" xr:uid="{0CB2C95D-EB0E-4F5B-9C3E-6267F478EDAE}"/>
    <cellStyle name="40% - Accent1 5 5" xfId="4987" xr:uid="{052C3AE2-9C89-43CF-AA5C-BDCB37224226}"/>
    <cellStyle name="40% - Accent1 5 5 2" xfId="13497" xr:uid="{E6159CCF-24FE-43C5-9CCA-085400AA7B7E}"/>
    <cellStyle name="40% - Accent1 5 5 3" xfId="13499" xr:uid="{8087D216-225B-4955-83B5-E299D51622E1}"/>
    <cellStyle name="40% - Accent1 5 6" xfId="4993" xr:uid="{441EF11D-0285-4A01-91B6-B8DC44B2788A}"/>
    <cellStyle name="40% - Accent1 5 6 2" xfId="13500" xr:uid="{745A35BE-621B-4BF5-B95A-C0F265EAB850}"/>
    <cellStyle name="40% - Accent1 5 6 3" xfId="13502" xr:uid="{CD8841CE-9FEE-4F0D-BB44-7E49A7E15350}"/>
    <cellStyle name="40% - Accent1 5 7" xfId="2400" xr:uid="{38A81F42-71DC-4126-AE8D-26C7C0D0B7B6}"/>
    <cellStyle name="40% - Accent1 5 7 2" xfId="13503" xr:uid="{2B940E3B-2D44-488D-A645-F31AC8ECAA71}"/>
    <cellStyle name="40% - Accent1 5 7 3" xfId="13505" xr:uid="{F1D53F91-0D65-46B4-B050-68CCA46164E8}"/>
    <cellStyle name="40% - Accent1 5 8" xfId="13506" xr:uid="{646BC7A8-619A-4E11-B814-C9DFE2531A2C}"/>
    <cellStyle name="40% - Accent1 5 8 2" xfId="13507" xr:uid="{C7EAF4A6-F48F-4B77-9A19-A8117FB1CFD2}"/>
    <cellStyle name="40% - Accent1 5 8 3" xfId="13512" xr:uid="{61916224-CF64-4F08-A181-49E672EBDF09}"/>
    <cellStyle name="40% - Accent1 6" xfId="5003" xr:uid="{3A142848-C53B-4083-855D-8207F0E5AB69}"/>
    <cellStyle name="40% - Accent1 6 2" xfId="5015" xr:uid="{FF0AF380-ACB9-4717-B06F-5CEBC3DF7667}"/>
    <cellStyle name="40% - Accent1 6 2 2" xfId="6076" xr:uid="{3975F3F6-5171-444C-81C2-F762036DDCF0}"/>
    <cellStyle name="40% - Accent1 6 2 3" xfId="6082" xr:uid="{A8525106-6365-4018-8DBC-318AD3014B17}"/>
    <cellStyle name="40% - Accent1 6 3" xfId="5025" xr:uid="{2C82AF5C-F954-452F-94E2-758AE1314654}"/>
    <cellStyle name="40% - Accent1 6 3 2" xfId="13515" xr:uid="{528417BD-5F47-4443-885A-EE6ED902E887}"/>
    <cellStyle name="40% - Accent1 6 3 3" xfId="13518" xr:uid="{671728BD-D51A-49E5-B6D1-3A0538778079}"/>
    <cellStyle name="40% - Accent1 6 4" xfId="5036" xr:uid="{166B45BE-C9DC-4123-8B98-5878E520C2AD}"/>
    <cellStyle name="40% - Accent1 6 4 2" xfId="13521" xr:uid="{D78B8924-EBCE-44E1-B9CD-6A7AB6028E9A}"/>
    <cellStyle name="40% - Accent1 6 4 3" xfId="13524" xr:uid="{55377792-20D9-4F45-B6C6-C68D0626091E}"/>
    <cellStyle name="40% - Accent1 6 5" xfId="5048" xr:uid="{8D13C565-09ED-40BC-B24E-D6FFE8D1C173}"/>
    <cellStyle name="40% - Accent1 6 5 2" xfId="13527" xr:uid="{B7E43637-F2DA-47C5-96A7-88502BD56947}"/>
    <cellStyle name="40% - Accent1 6 5 3" xfId="13529" xr:uid="{E75AA7B0-47FF-478B-BE35-D683B5350354}"/>
    <cellStyle name="40% - Accent1 6 6" xfId="5057" xr:uid="{6D5671C5-32B1-4501-B550-9CF0A319ABF2}"/>
    <cellStyle name="40% - Accent1 6 6 2" xfId="13531" xr:uid="{DF726E2F-5AB5-4F57-BC25-4E48D2A48525}"/>
    <cellStyle name="40% - Accent1 6 6 3" xfId="13533" xr:uid="{B4738B3E-7796-4211-A319-39376C9CE7D3}"/>
    <cellStyle name="40% - Accent1 6 7" xfId="6106" xr:uid="{FA383845-B911-4819-9BB9-76A136261311}"/>
    <cellStyle name="40% - Accent1 6 7 2" xfId="13535" xr:uid="{01AD63D8-6614-4D3E-844E-203EC85AB48B}"/>
    <cellStyle name="40% - Accent1 6 7 3" xfId="13537" xr:uid="{37C98F85-0314-47D5-9768-0E6D5A760DD3}"/>
    <cellStyle name="40% - Accent1 6 8" xfId="13540" xr:uid="{ED6D908A-F50B-41B4-847C-0BDF7FCBE8FB}"/>
    <cellStyle name="40% - Accent1 6 8 2" xfId="13541" xr:uid="{1FEF46C0-A352-437C-BF24-F95157E26FCB}"/>
    <cellStyle name="40% - Accent1 6 8 3" xfId="13545" xr:uid="{4CCBD402-3B26-49C7-B842-6942FDC409D3}"/>
    <cellStyle name="40% - Accent1 7" xfId="5065" xr:uid="{5D6A3985-4E02-4FE5-AEFA-85D768F31D65}"/>
    <cellStyle name="40% - Accent1 7 2" xfId="1358" xr:uid="{EA759F3A-A5C6-4120-ADE2-C5BCAD01161C}"/>
    <cellStyle name="40% - Accent1 7 2 2" xfId="6139" xr:uid="{2921BC63-E089-4F45-A892-7D827DBE9C1D}"/>
    <cellStyle name="40% - Accent1 7 2 3" xfId="6148" xr:uid="{179D2903-90D6-4816-8AFA-E187FA8A7A5A}"/>
    <cellStyle name="40% - Accent1 7 3" xfId="2858" xr:uid="{05E14001-1704-4445-A5D2-288D35C046A7}"/>
    <cellStyle name="40% - Accent1 7 3 2" xfId="13548" xr:uid="{E65F7CCF-87D5-4C23-82BC-DDF3FF4F6B6B}"/>
    <cellStyle name="40% - Accent1 7 3 3" xfId="13551" xr:uid="{C1655808-64ED-497D-B365-BCEEA6D370F1}"/>
    <cellStyle name="40% - Accent1 7 4" xfId="2912" xr:uid="{8DE06C30-D069-4DDC-8277-872F21C9A143}"/>
    <cellStyle name="40% - Accent1 7 4 2" xfId="13554" xr:uid="{B2D4EDB0-F0A1-4AC2-91FA-D0F7B8C51630}"/>
    <cellStyle name="40% - Accent1 7 4 3" xfId="13557" xr:uid="{8BC5A41A-CBF3-4110-9537-A1E4DFBE4431}"/>
    <cellStyle name="40% - Accent1 7 5" xfId="2802" xr:uid="{25956895-C92C-4E21-8D74-3983F31A28B4}"/>
    <cellStyle name="40% - Accent1 7 5 2" xfId="13559" xr:uid="{8B207A50-B196-477C-AB2B-4348441A6079}"/>
    <cellStyle name="40% - Accent1 7 5 3" xfId="13561" xr:uid="{0606F161-F534-4267-B036-9F6FE04E4B81}"/>
    <cellStyle name="40% - Accent1 7 6" xfId="2808" xr:uid="{FAD4C2B4-94A0-450C-A2AC-67D4EE62E251}"/>
    <cellStyle name="40% - Accent1 7 6 2" xfId="13563" xr:uid="{83861EC0-9DBC-451B-BBCF-60E036E7F8D8}"/>
    <cellStyle name="40% - Accent1 7 6 3" xfId="13565" xr:uid="{A0958929-CA59-4F96-98B5-C3B4BB69E1C2}"/>
    <cellStyle name="40% - Accent1 7 7" xfId="2815" xr:uid="{B77C6BEB-FD0B-4165-A846-AB868A842F0F}"/>
    <cellStyle name="40% - Accent1 7 7 2" xfId="13567" xr:uid="{7AE41851-2320-4F46-83CA-961016A2227C}"/>
    <cellStyle name="40% - Accent1 7 7 3" xfId="13569" xr:uid="{8F44F73D-747B-47D3-94D8-968623F2A749}"/>
    <cellStyle name="40% - Accent1 7 8" xfId="2824" xr:uid="{29A14CF6-5E6C-4059-A95D-13416BFAD901}"/>
    <cellStyle name="40% - Accent1 7 8 2" xfId="13570" xr:uid="{17A48C77-40E0-410C-8E6F-B177EAC50C4E}"/>
    <cellStyle name="40% - Accent1 7 8 3" xfId="13575" xr:uid="{8327299C-EE4F-4901-B916-41993BE760BF}"/>
    <cellStyle name="40% - Accent1 8" xfId="4494" xr:uid="{8DB7317C-EFB7-4A87-9FF6-D9529BCBAF75}"/>
    <cellStyle name="40% - Accent1 8 2" xfId="4508" xr:uid="{6ACDF29E-BB58-49FB-88AB-4C2256741E68}"/>
    <cellStyle name="40% - Accent1 8 2 2" xfId="13582" xr:uid="{70CEB82A-A3F7-4083-AB2E-66DFB1508DA0}"/>
    <cellStyle name="40% - Accent1 8 2 3" xfId="13586" xr:uid="{B7FED512-8B01-43D3-B3FA-1994AB6C3570}"/>
    <cellStyle name="40% - Accent1 8 3" xfId="3191" xr:uid="{BE788FC9-19E1-4117-8E70-02E89A3B3F79}"/>
    <cellStyle name="40% - Accent1 9" xfId="4574" xr:uid="{44347E12-45F1-41E4-9B21-A9990ADF549C}"/>
    <cellStyle name="40% - Accent1 9 2" xfId="13587" xr:uid="{9209738F-61A9-4A7A-824D-45552551A43F}"/>
    <cellStyle name="40% - Accent1 9 2 2" xfId="13592" xr:uid="{BCF71226-713A-439F-9F52-DF948FB403F7}"/>
    <cellStyle name="40% - Accent1 9 2 3" xfId="13593" xr:uid="{9C2A3E80-C0BA-4913-86EF-7DF6C65DBAAB}"/>
    <cellStyle name="40% - Accent1 9 3" xfId="13594" xr:uid="{E0BAEB4E-9350-44D3-ADF4-395CF2BB56DC}"/>
    <cellStyle name="40% - Accent2 10" xfId="5005" xr:uid="{AE0DDBB2-0899-4840-AE4C-78C3CBE8E095}"/>
    <cellStyle name="40% - Accent2 10 10" xfId="13599" xr:uid="{6F62A833-E166-4618-A130-628F8B703BA8}"/>
    <cellStyle name="40% - Accent2 10 11" xfId="13600" xr:uid="{E241694A-5534-474E-A019-77ECA40D31EA}"/>
    <cellStyle name="40% - Accent2 10 12" xfId="13601" xr:uid="{B9F670CC-3896-463D-A57E-4A850728DE63}"/>
    <cellStyle name="40% - Accent2 10 13" xfId="13602" xr:uid="{3073A4CC-707A-4189-AA42-D2E1493870F3}"/>
    <cellStyle name="40% - Accent2 10 14" xfId="13603" xr:uid="{9C5187BC-B18F-4061-8011-FE78FE031A97}"/>
    <cellStyle name="40% - Accent2 10 2" xfId="5013" xr:uid="{35D0AF20-4CB1-4417-81BD-A868FDB1FEE5}"/>
    <cellStyle name="40% - Accent2 10 2 10" xfId="13605" xr:uid="{C796B0E2-31CB-468A-AEB8-CA1294F0467B}"/>
    <cellStyle name="40% - Accent2 10 2 11" xfId="13606" xr:uid="{6F001492-3822-4910-9964-E222A5479160}"/>
    <cellStyle name="40% - Accent2 10 2 2" xfId="6074" xr:uid="{67441239-B76D-4B87-9A06-DF55054AE404}"/>
    <cellStyle name="40% - Accent2 10 2 2 2" xfId="13607" xr:uid="{55A7F189-E797-4E37-9393-DA2F5279D993}"/>
    <cellStyle name="40% - Accent2 10 2 2 2 2" xfId="13609" xr:uid="{BBEDF13A-1E48-475E-B299-10B7DC78BF03}"/>
    <cellStyle name="40% - Accent2 10 2 2 2 2 2" xfId="13610" xr:uid="{E227FDC0-7001-4157-941A-AE30609DE5C3}"/>
    <cellStyle name="40% - Accent2 10 2 2 2 2 3" xfId="13611" xr:uid="{4B138AA7-7196-4B59-966E-642B4EB7ED75}"/>
    <cellStyle name="40% - Accent2 10 2 2 2 2 4" xfId="13612" xr:uid="{5EF3FC3A-E5FF-48A2-9B54-8BE0F66220CB}"/>
    <cellStyle name="40% - Accent2 10 2 2 2 2 5" xfId="13613" xr:uid="{7E9984FB-BA83-4EE2-9424-A18998187EFE}"/>
    <cellStyle name="40% - Accent2 10 2 2 2 2 6" xfId="13614" xr:uid="{AF80A2AF-8839-4AE0-B413-0C7CA388F516}"/>
    <cellStyle name="40% - Accent2 10 2 2 2 3" xfId="428" xr:uid="{55D99D3F-855C-4091-8A0E-8909537835D5}"/>
    <cellStyle name="40% - Accent2 10 2 2 2 4" xfId="535" xr:uid="{EB578C80-9E0A-4594-8753-CEC26E9B9C1A}"/>
    <cellStyle name="40% - Accent2 10 2 2 2 5" xfId="657" xr:uid="{5ACB0EA8-0B72-49DC-ADFD-4A3A6A763383}"/>
    <cellStyle name="40% - Accent2 10 2 2 2 6" xfId="22" xr:uid="{CF6AC355-7975-402B-B693-BCE02DCF5661}"/>
    <cellStyle name="40% - Accent2 10 2 2 2 7" xfId="4552" xr:uid="{125F6086-A93C-484D-A033-C1F3D9CF1F8D}"/>
    <cellStyle name="40% - Accent2 10 2 2 3" xfId="13615" xr:uid="{6433F2EF-0068-43C3-B83B-3A1450BF6647}"/>
    <cellStyle name="40% - Accent2 10 2 2 3 2" xfId="13616" xr:uid="{AE359633-9727-494A-B16C-05E2DE4BFF53}"/>
    <cellStyle name="40% - Accent2 10 2 2 3 3" xfId="4853" xr:uid="{2EC0B4B6-D76D-4238-9417-D3ABD3CE0F33}"/>
    <cellStyle name="40% - Accent2 10 2 2 3 4" xfId="3910" xr:uid="{37897A80-6D20-4B13-AA1F-70678C25CF44}"/>
    <cellStyle name="40% - Accent2 10 2 2 3 5" xfId="3921" xr:uid="{DA22BFE7-A55A-4D4C-B30F-D35FF35F3789}"/>
    <cellStyle name="40% - Accent2 10 2 2 3 6" xfId="4857" xr:uid="{43FC92CE-32DE-4120-976F-C02FC5B20B55}"/>
    <cellStyle name="40% - Accent2 10 2 2 4" xfId="13617" xr:uid="{C9AEAC13-DC11-4949-95EA-72F05FCBBDAC}"/>
    <cellStyle name="40% - Accent2 10 2 2 5" xfId="13618" xr:uid="{D724696E-C57E-4020-84CF-C02F0272C61F}"/>
    <cellStyle name="40% - Accent2 10 2 2 6" xfId="13621" xr:uid="{A604E7AD-ED59-462F-AA9F-D3DAEB6C224C}"/>
    <cellStyle name="40% - Accent2 10 2 2 7" xfId="13624" xr:uid="{8B3A63A8-EC13-4D1F-A7C7-F3870CB9E65E}"/>
    <cellStyle name="40% - Accent2 10 2 2 8" xfId="13627" xr:uid="{BCB0659D-E82A-45C2-A1AD-81E8D98BBA00}"/>
    <cellStyle name="40% - Accent2 10 2 3" xfId="6080" xr:uid="{8D68C489-C6AC-4DD1-BFDE-AF79441E6ACF}"/>
    <cellStyle name="40% - Accent2 10 2 4" xfId="7605" xr:uid="{577BFF3F-ED56-4CF8-A35F-EB6965B14048}"/>
    <cellStyle name="40% - Accent2 10 2 5" xfId="7607" xr:uid="{B6BF04AC-E006-4808-9D5D-7BD807B9035D}"/>
    <cellStyle name="40% - Accent2 10 2 5 2" xfId="13630" xr:uid="{3595835E-3A78-4287-97CA-87A49223DE59}"/>
    <cellStyle name="40% - Accent2 10 2 5 2 2" xfId="13631" xr:uid="{9AD6F3E4-FF73-458A-83C1-BEF0995936E8}"/>
    <cellStyle name="40% - Accent2 10 2 5 2 3" xfId="13632" xr:uid="{6242F645-EF62-446C-9FFB-72532C39C021}"/>
    <cellStyle name="40% - Accent2 10 2 5 2 4" xfId="8306" xr:uid="{3BBDE408-8D96-46B4-86B5-B7A8D5A372E6}"/>
    <cellStyle name="40% - Accent2 10 2 5 2 5" xfId="8310" xr:uid="{47FD6811-1D75-4B12-945A-4E24449B5DCE}"/>
    <cellStyle name="40% - Accent2 10 2 5 2 6" xfId="13633" xr:uid="{5CAB3F33-6E48-4F07-A02D-48E2D774E21E}"/>
    <cellStyle name="40% - Accent2 10 2 5 3" xfId="13636" xr:uid="{AA36C2F8-2711-45A8-812C-083151697C05}"/>
    <cellStyle name="40% - Accent2 10 2 5 4" xfId="13638" xr:uid="{E93F56FD-BADA-4B84-A9C6-BE7C11CE206B}"/>
    <cellStyle name="40% - Accent2 10 2 5 5" xfId="9356" xr:uid="{05891025-CC7B-4BED-8FF8-C8161734ABCD}"/>
    <cellStyle name="40% - Accent2 10 2 5 6" xfId="9362" xr:uid="{ACA5D7AF-C2E2-4335-BA20-F8E4220F21EB}"/>
    <cellStyle name="40% - Accent2 10 2 5 7" xfId="9375" xr:uid="{A605B330-7C3F-4BAF-B460-00DC47432DB3}"/>
    <cellStyle name="40% - Accent2 10 2 6" xfId="3061" xr:uid="{38C62372-DBD0-4B60-8A5F-D48BA0490C7F}"/>
    <cellStyle name="40% - Accent2 10 2 6 2" xfId="13639" xr:uid="{54B703AA-23E1-43B9-909C-ABB33BA57902}"/>
    <cellStyle name="40% - Accent2 10 2 6 3" xfId="13640" xr:uid="{24729B6E-BA7C-4A0D-BA15-0FD545819FCC}"/>
    <cellStyle name="40% - Accent2 10 2 6 4" xfId="13641" xr:uid="{E3C81398-230A-42D9-BCED-E6FD977EFD22}"/>
    <cellStyle name="40% - Accent2 10 2 6 5" xfId="13642" xr:uid="{484B1336-D9D0-4228-9104-6DED2321EA47}"/>
    <cellStyle name="40% - Accent2 10 2 6 6" xfId="13645" xr:uid="{DA6440D6-9E27-45B3-B2B9-BB56609A2597}"/>
    <cellStyle name="40% - Accent2 10 2 7" xfId="13646" xr:uid="{7A3F6625-193F-486C-8612-5DADD44752AA}"/>
    <cellStyle name="40% - Accent2 10 2 8" xfId="13647" xr:uid="{96545A7D-5D33-4538-869A-6C5D427DA450}"/>
    <cellStyle name="40% - Accent2 10 2 9" xfId="13648" xr:uid="{CDC7AC72-572E-4E93-8FAC-B99CA6B140E4}"/>
    <cellStyle name="40% - Accent2 10 3" xfId="5023" xr:uid="{70E3DCB1-A898-40F8-95DD-72E447875FB2}"/>
    <cellStyle name="40% - Accent2 10 3 10" xfId="13649" xr:uid="{3F9FD11F-0E58-4817-9D90-7FDE062EA8AC}"/>
    <cellStyle name="40% - Accent2 10 3 2" xfId="13514" xr:uid="{3BD39697-BECD-4C10-BF4E-2E482AF88041}"/>
    <cellStyle name="40% - Accent2 10 3 2 2" xfId="13650" xr:uid="{CF976CFD-F311-4493-95F7-2A2FAAA89391}"/>
    <cellStyle name="40% - Accent2 10 3 2 2 2" xfId="13651" xr:uid="{26249FC7-1598-439E-AA8F-477CABA3FCBB}"/>
    <cellStyle name="40% - Accent2 10 3 2 2 3" xfId="13652" xr:uid="{6AE04F60-3E29-4454-B738-20A9FF601DF4}"/>
    <cellStyle name="40% - Accent2 10 3 2 2 4" xfId="13653" xr:uid="{D7245189-D725-48FB-AFE9-8F5055A7C877}"/>
    <cellStyle name="40% - Accent2 10 3 2 2 5" xfId="13654" xr:uid="{1DEC489C-18F3-4E60-8BB8-60BCE7E1DF21}"/>
    <cellStyle name="40% - Accent2 10 3 2 2 6" xfId="13655" xr:uid="{1C3EC836-C79A-474E-AEB9-018AF3864D33}"/>
    <cellStyle name="40% - Accent2 10 3 2 3" xfId="13657" xr:uid="{744C6877-303A-4AFA-ACEB-D12F93DB90BF}"/>
    <cellStyle name="40% - Accent2 10 3 2 4" xfId="13658" xr:uid="{2642DFDA-86E2-471F-A280-DDB9C2887672}"/>
    <cellStyle name="40% - Accent2 10 3 2 5" xfId="13659" xr:uid="{D0CB477B-2E92-440A-9FD1-4967FF26C0A5}"/>
    <cellStyle name="40% - Accent2 10 3 2 6" xfId="13662" xr:uid="{B51754CD-3276-4650-B888-8505F759DF9B}"/>
    <cellStyle name="40% - Accent2 10 3 2 7" xfId="13664" xr:uid="{0A367868-5395-4352-88B2-B29D26A833A5}"/>
    <cellStyle name="40% - Accent2 10 3 3" xfId="13517" xr:uid="{2932BC64-8008-42E5-B50A-9601FACB66C9}"/>
    <cellStyle name="40% - Accent2 10 3 3 2" xfId="13666" xr:uid="{CB72B436-2692-49D3-8D37-73FFC78FCD92}"/>
    <cellStyle name="40% - Accent2 10 3 3 2 2" xfId="13667" xr:uid="{1405CA65-3A1B-4268-894A-DA90E0252C42}"/>
    <cellStyle name="40% - Accent2 10 3 3 2 3" xfId="13668" xr:uid="{3C69E22A-6B63-4820-8BDD-2ACED04A5B1B}"/>
    <cellStyle name="40% - Accent2 10 3 3 2 4" xfId="13669" xr:uid="{00F0E14B-AB49-4CC4-94FE-463EAE42DC71}"/>
    <cellStyle name="40% - Accent2 10 3 3 2 5" xfId="13670" xr:uid="{6EF34156-642C-463A-A8DC-809B9CD9F8E7}"/>
    <cellStyle name="40% - Accent2 10 3 3 2 6" xfId="8462" xr:uid="{DC35340A-6535-4C0A-83F7-0FD262DCE52E}"/>
    <cellStyle name="40% - Accent2 10 3 3 3" xfId="13671" xr:uid="{201A83AE-6DC5-4978-94F9-5B2C249C8200}"/>
    <cellStyle name="40% - Accent2 10 3 3 4" xfId="13672" xr:uid="{25EF67F4-380E-4032-84A8-8FFC36A6A736}"/>
    <cellStyle name="40% - Accent2 10 3 3 5" xfId="13673" xr:uid="{2C89A422-C6FD-45B7-9868-67AD46C896A3}"/>
    <cellStyle name="40% - Accent2 10 3 3 6" xfId="13676" xr:uid="{DBBD034E-D2C4-481F-A6E6-ECD8BABA551E}"/>
    <cellStyle name="40% - Accent2 10 3 3 7" xfId="13679" xr:uid="{C92DDF79-080C-444B-8307-0FCA94088E4C}"/>
    <cellStyle name="40% - Accent2 10 3 4" xfId="13680" xr:uid="{6CDB13C1-5FF3-4B5C-ADE4-DB5EDEBCE23F}"/>
    <cellStyle name="40% - Accent2 10 3 4 2" xfId="13683" xr:uid="{8A20F6BF-351C-4991-8841-CCA17B302AF8}"/>
    <cellStyle name="40% - Accent2 10 3 4 2 2" xfId="13686" xr:uid="{A72DA9A6-8784-4E94-9B36-0A74DA0E3883}"/>
    <cellStyle name="40% - Accent2 10 3 4 2 3" xfId="13687" xr:uid="{A17E8408-3DF9-4A97-B4A8-667BD7BE22B8}"/>
    <cellStyle name="40% - Accent2 10 3 4 2 4" xfId="13688" xr:uid="{6A4574F0-A474-4DFC-9305-BDB88735ABE8}"/>
    <cellStyle name="40% - Accent2 10 3 4 2 5" xfId="13689" xr:uid="{D142D01B-8280-45AE-9540-3A8AE5B2AA1D}"/>
    <cellStyle name="40% - Accent2 10 3 4 2 6" xfId="13690" xr:uid="{74A40F9B-B8F8-4DDE-BE0F-A72070BE7BC6}"/>
    <cellStyle name="40% - Accent2 10 3 4 3" xfId="13694" xr:uid="{4FA51858-6D75-4E2F-8007-9E93088C5FA3}"/>
    <cellStyle name="40% - Accent2 10 3 4 4" xfId="13697" xr:uid="{46DB0FFC-5C41-4FE2-9479-ABBF54100403}"/>
    <cellStyle name="40% - Accent2 10 3 4 5" xfId="13060" xr:uid="{828F5781-2F57-46EC-959B-12C02DD029C1}"/>
    <cellStyle name="40% - Accent2 10 3 4 6" xfId="13702" xr:uid="{C68BEDF3-6231-4912-9480-E0650802D25F}"/>
    <cellStyle name="40% - Accent2 10 3 4 7" xfId="13707" xr:uid="{DE664827-565C-4837-B085-0883B8F37877}"/>
    <cellStyle name="40% - Accent2 10 3 5" xfId="13709" xr:uid="{F0DA5F57-93DA-41A4-915F-4964A1CDBB00}"/>
    <cellStyle name="40% - Accent2 10 3 5 2" xfId="13711" xr:uid="{7596B69D-EBF7-4ED3-888D-5EDCC88907EB}"/>
    <cellStyle name="40% - Accent2 10 3 5 3" xfId="13713" xr:uid="{28DE6FC2-6650-4AAF-A147-7DF2D2BD77DC}"/>
    <cellStyle name="40% - Accent2 10 3 5 4" xfId="13715" xr:uid="{A0AFA167-B7F5-478D-B2B1-5B9104B01D46}"/>
    <cellStyle name="40% - Accent2 10 3 5 5" xfId="13717" xr:uid="{0044B4C5-A714-4866-82AF-2B89A83AF910}"/>
    <cellStyle name="40% - Accent2 10 3 5 6" xfId="13721" xr:uid="{63DB6336-AF9D-476A-A9D5-E76D8EC4698B}"/>
    <cellStyle name="40% - Accent2 10 3 6" xfId="13723" xr:uid="{09F376EE-DEFB-4217-AB0B-BA25EB4D5995}"/>
    <cellStyle name="40% - Accent2 10 3 7" xfId="13725" xr:uid="{A4096856-EEA7-4803-B6ED-B12B68ACF1C6}"/>
    <cellStyle name="40% - Accent2 10 3 8" xfId="13727" xr:uid="{2BA83EA3-D484-41B5-9A1A-5F7B5B1B5CD9}"/>
    <cellStyle name="40% - Accent2 10 3 9" xfId="13729" xr:uid="{B47D49A2-7A93-4A05-8073-6B39118A051C}"/>
    <cellStyle name="40% - Accent2 10 4" xfId="5033" xr:uid="{427FC69D-2360-4A8F-A5DC-6D138F80842E}"/>
    <cellStyle name="40% - Accent2 10 4 10" xfId="4334" xr:uid="{30626B22-A840-4486-B8A1-CEB7A79629D4}"/>
    <cellStyle name="40% - Accent2 10 4 2" xfId="13520" xr:uid="{4FBAB28B-BEEF-4EC8-B186-50E5DDC8D480}"/>
    <cellStyle name="40% - Accent2 10 4 2 2" xfId="13730" xr:uid="{1E147AF3-DCC6-4DAB-9DAB-8D341FA564AC}"/>
    <cellStyle name="40% - Accent2 10 4 2 2 2" xfId="13732" xr:uid="{096A495E-EB41-4F39-8313-42D865CB67E1}"/>
    <cellStyle name="40% - Accent2 10 4 2 2 3" xfId="13734" xr:uid="{1BBC7405-F520-4B00-AA93-7F03D7202F1C}"/>
    <cellStyle name="40% - Accent2 10 4 2 2 4" xfId="13736" xr:uid="{EAFA467C-E916-41EB-8499-0D5FF881AEF0}"/>
    <cellStyle name="40% - Accent2 10 4 2 2 5" xfId="13738" xr:uid="{560D6785-E0B5-473C-A22C-821CD979A873}"/>
    <cellStyle name="40% - Accent2 10 4 2 2 6" xfId="33" xr:uid="{CF325C26-DB78-4150-B1B1-C72737E41FB1}"/>
    <cellStyle name="40% - Accent2 10 4 2 3" xfId="13739" xr:uid="{C8435A1D-728A-4C5F-85A6-B0C0647590D8}"/>
    <cellStyle name="40% - Accent2 10 4 2 4" xfId="13740" xr:uid="{87CA6365-3DFD-47E8-B844-CF0B5CD9599F}"/>
    <cellStyle name="40% - Accent2 10 4 2 5" xfId="13741" xr:uid="{03D574EA-5D8A-4951-B947-700F7852A6DD}"/>
    <cellStyle name="40% - Accent2 10 4 2 6" xfId="13744" xr:uid="{98EA09F6-289A-44BB-A905-09436E364018}"/>
    <cellStyle name="40% - Accent2 10 4 2 7" xfId="13747" xr:uid="{27A21BCA-A97C-46A3-9FF9-DAF3984AE073}"/>
    <cellStyle name="40% - Accent2 10 4 3" xfId="13523" xr:uid="{5069F217-6867-4181-AA90-F6899A29301B}"/>
    <cellStyle name="40% - Accent2 10 4 3 2" xfId="13749" xr:uid="{8F3D8091-8B0B-455C-9698-7EAB0A3FF2AF}"/>
    <cellStyle name="40% - Accent2 10 4 3 2 2" xfId="13751" xr:uid="{92233D1C-52E8-49E0-A9D1-48F41114D450}"/>
    <cellStyle name="40% - Accent2 10 4 3 2 3" xfId="13754" xr:uid="{EB9E25F7-867D-4A7A-BFE3-39C53144A29F}"/>
    <cellStyle name="40% - Accent2 10 4 3 2 4" xfId="13757" xr:uid="{4DBCA670-B6A1-4374-8C47-BED3D7814019}"/>
    <cellStyle name="40% - Accent2 10 4 3 2 5" xfId="13759" xr:uid="{53C4CAA4-8220-4175-AD46-327CD91299AC}"/>
    <cellStyle name="40% - Accent2 10 4 3 2 6" xfId="13760" xr:uid="{92180225-8011-4863-B62E-4D44F876B1C5}"/>
    <cellStyle name="40% - Accent2 10 4 3 3" xfId="13761" xr:uid="{AECEF3F5-AA5F-4130-A725-FB45E7783BE6}"/>
    <cellStyle name="40% - Accent2 10 4 3 4" xfId="13762" xr:uid="{D47BE538-BC5C-49FE-8598-B531B2230C8C}"/>
    <cellStyle name="40% - Accent2 10 4 3 5" xfId="13763" xr:uid="{FB713C46-D04F-43EC-AF97-B070435629FA}"/>
    <cellStyle name="40% - Accent2 10 4 3 6" xfId="13764" xr:uid="{EF44019C-405A-4448-BF52-3ADCFC986780}"/>
    <cellStyle name="40% - Accent2 10 4 3 7" xfId="13765" xr:uid="{BBF04E2E-1841-49EE-861C-A2160988478F}"/>
    <cellStyle name="40% - Accent2 10 4 4" xfId="13767" xr:uid="{66E11D59-62FB-4CF5-BE81-4888C2C77419}"/>
    <cellStyle name="40% - Accent2 10 4 4 2" xfId="13769" xr:uid="{2BB4AF0A-0486-4F6E-8A7C-8374B48AC716}"/>
    <cellStyle name="40% - Accent2 10 4 4 2 2" xfId="13770" xr:uid="{F78D57FE-F0A5-41FC-8EB9-89C4E198244E}"/>
    <cellStyle name="40% - Accent2 10 4 4 2 3" xfId="13773" xr:uid="{C961E2BB-0A81-4133-B277-869EB7B00628}"/>
    <cellStyle name="40% - Accent2 10 4 4 2 4" xfId="13776" xr:uid="{0C378CDA-E130-4085-A487-AFE70D9EE42A}"/>
    <cellStyle name="40% - Accent2 10 4 4 2 5" xfId="13777" xr:uid="{C174E533-A001-40FC-A739-A53B7009B802}"/>
    <cellStyle name="40% - Accent2 10 4 4 2 6" xfId="13778" xr:uid="{AD083B26-39DF-4642-A758-AD075603C430}"/>
    <cellStyle name="40% - Accent2 10 4 4 3" xfId="13779" xr:uid="{DA28C778-6765-4B65-AEC6-5A3CE2CAE3EB}"/>
    <cellStyle name="40% - Accent2 10 4 4 4" xfId="72" xr:uid="{8C19BAF0-FD6D-47E9-8A86-F3952F854C43}"/>
    <cellStyle name="40% - Accent2 10 4 4 5" xfId="13780" xr:uid="{118E2339-BBE9-4240-AC5B-C5CE8F28CDBD}"/>
    <cellStyle name="40% - Accent2 10 4 4 6" xfId="13781" xr:uid="{11D805FA-A8D6-4978-AD49-50699D063C62}"/>
    <cellStyle name="40% - Accent2 10 4 4 7" xfId="13782" xr:uid="{D200057B-1C0C-4680-8B43-7FC2DD014DBD}"/>
    <cellStyle name="40% - Accent2 10 4 5" xfId="13786" xr:uid="{91ED0B80-CA7B-4861-A8D4-1D8057950A11}"/>
    <cellStyle name="40% - Accent2 10 4 5 2" xfId="13789" xr:uid="{60C69E76-088A-43C7-A67B-57D3312FB376}"/>
    <cellStyle name="40% - Accent2 10 4 5 3" xfId="13792" xr:uid="{27BBE49E-28AB-4B92-9AEB-A88EDF484598}"/>
    <cellStyle name="40% - Accent2 10 4 5 4" xfId="13794" xr:uid="{35F80701-F2E2-48B8-9CE6-B291666BFC88}"/>
    <cellStyle name="40% - Accent2 10 4 5 5" xfId="13796" xr:uid="{43600A08-AE3C-496C-AFD5-9861899FF1A4}"/>
    <cellStyle name="40% - Accent2 10 4 5 6" xfId="13798" xr:uid="{D4460D00-0776-4524-905E-BA8F8A97F065}"/>
    <cellStyle name="40% - Accent2 10 4 6" xfId="13802" xr:uid="{80CBBEAD-723D-44F8-91CA-0C0FA588853F}"/>
    <cellStyle name="40% - Accent2 10 4 7" xfId="13805" xr:uid="{14464E17-5D39-451B-B3DF-275AC72373E8}"/>
    <cellStyle name="40% - Accent2 10 4 8" xfId="13808" xr:uid="{306842B4-51F3-49DF-B396-EDF95A26BAA6}"/>
    <cellStyle name="40% - Accent2 10 4 9" xfId="13812" xr:uid="{CEBF2D60-1913-4A25-90EF-488CA5E213FC}"/>
    <cellStyle name="40% - Accent2 10 5" xfId="5045" xr:uid="{0D592413-73BB-4CFA-A57D-8193366CEFD8}"/>
    <cellStyle name="40% - Accent2 10 5 2" xfId="13526" xr:uid="{9E1DC5C9-47B0-4385-9007-586B92638173}"/>
    <cellStyle name="40% - Accent2 10 5 2 2" xfId="13813" xr:uid="{B6B1A90C-E956-4BE9-8B01-F25DA49EC8DF}"/>
    <cellStyle name="40% - Accent2 10 5 2 3" xfId="13814" xr:uid="{C550AE41-16D2-4218-8049-7E0D8A1AA52B}"/>
    <cellStyle name="40% - Accent2 10 5 2 4" xfId="13815" xr:uid="{17D8CF1E-1993-497F-A66D-E29D418F648D}"/>
    <cellStyle name="40% - Accent2 10 5 2 5" xfId="13816" xr:uid="{1D2641BD-7F80-4038-9C6C-B5A970DF0AFD}"/>
    <cellStyle name="40% - Accent2 10 5 2 6" xfId="13817" xr:uid="{5D9878A2-B694-4D87-8E66-09732709160B}"/>
    <cellStyle name="40% - Accent2 10 5 3" xfId="13528" xr:uid="{E6BEA0E4-6060-4CD3-9377-C98A745DFF83}"/>
    <cellStyle name="40% - Accent2 10 5 4" xfId="13818" xr:uid="{4EDCD10A-1BA6-4DB2-8EBC-8457513BAD84}"/>
    <cellStyle name="40% - Accent2 10 5 5" xfId="13821" xr:uid="{1DEC18DA-255B-4FCF-BAF3-4F18784F891C}"/>
    <cellStyle name="40% - Accent2 10 5 6" xfId="13824" xr:uid="{2EF9730A-E57D-4072-A5CB-7F35C0D4DCDB}"/>
    <cellStyle name="40% - Accent2 10 5 7" xfId="13827" xr:uid="{54042045-9AF0-4A4D-9732-B83F40E6FAEC}"/>
    <cellStyle name="40% - Accent2 10 6" xfId="5054" xr:uid="{86A1952D-AB4A-4A4B-B0FA-A955C9F1273C}"/>
    <cellStyle name="40% - Accent2 10 6 2" xfId="13530" xr:uid="{03D41FB2-9A12-4A17-8860-E59D9DD88662}"/>
    <cellStyle name="40% - Accent2 10 6 2 2" xfId="13828" xr:uid="{9A2D6666-C8C5-42AE-9049-E04EFD74E09E}"/>
    <cellStyle name="40% - Accent2 10 6 2 3" xfId="13829" xr:uid="{0CECA33F-CF72-4F76-836A-E4160CFE7B85}"/>
    <cellStyle name="40% - Accent2 10 6 2 4" xfId="13830" xr:uid="{2BAA0595-8B28-4CDD-B8DC-3B5BAB0DE11A}"/>
    <cellStyle name="40% - Accent2 10 6 2 5" xfId="13831" xr:uid="{0BDA15AE-C7D7-487D-80A6-7CE7BF360792}"/>
    <cellStyle name="40% - Accent2 10 6 2 6" xfId="13832" xr:uid="{191FD725-8875-4961-8BF6-1D2D76560791}"/>
    <cellStyle name="40% - Accent2 10 6 3" xfId="13532" xr:uid="{D41E6F6E-5AD8-41FA-9FC8-4EEDECE1B5A4}"/>
    <cellStyle name="40% - Accent2 10 6 4" xfId="13833" xr:uid="{04537C37-6C0D-41FC-B5C0-AB06DBD9FD1D}"/>
    <cellStyle name="40% - Accent2 10 6 5" xfId="13836" xr:uid="{0C6C22C6-7E72-43FB-B480-EBA57AA8B1FD}"/>
    <cellStyle name="40% - Accent2 10 6 6" xfId="13838" xr:uid="{B1103420-4327-4B79-A391-BCED8D24AC03}"/>
    <cellStyle name="40% - Accent2 10 6 7" xfId="13840" xr:uid="{704DDBFB-57B7-4C27-887E-B4BAE5D58FF4}"/>
    <cellStyle name="40% - Accent2 10 7" xfId="6103" xr:uid="{A57E2B14-B08F-4E35-89B1-D926AA6F5CAA}"/>
    <cellStyle name="40% - Accent2 10 7 2" xfId="13534" xr:uid="{B8F9F6FA-0BA0-4B7E-A6EE-BA4D8397ADFB}"/>
    <cellStyle name="40% - Accent2 10 7 2 2" xfId="13842" xr:uid="{1DC521A6-F12A-4173-9FD4-4EA2FD53D887}"/>
    <cellStyle name="40% - Accent2 10 7 2 3" xfId="13844" xr:uid="{EF8578E5-3786-42EC-AE71-2EB226792ADF}"/>
    <cellStyle name="40% - Accent2 10 7 2 4" xfId="13846" xr:uid="{880BC9F8-6FE4-4E81-8E6E-F010430462C7}"/>
    <cellStyle name="40% - Accent2 10 7 2 5" xfId="13848" xr:uid="{3E9DB5E3-CD08-44B7-BB68-0B21716D697F}"/>
    <cellStyle name="40% - Accent2 10 7 2 6" xfId="13850" xr:uid="{1CB6EE7A-2AEC-4391-A832-E23DCF0B2007}"/>
    <cellStyle name="40% - Accent2 10 7 3" xfId="13536" xr:uid="{E8C12AA1-113D-427B-B014-61243140CEEF}"/>
    <cellStyle name="40% - Accent2 10 7 4" xfId="13851" xr:uid="{12F67621-43FC-44D2-BE60-3FCA8919FC59}"/>
    <cellStyle name="40% - Accent2 10 7 5" xfId="13853" xr:uid="{95857DB2-D886-4D5E-B93F-77DBCE33DEA4}"/>
    <cellStyle name="40% - Accent2 10 7 6" xfId="13855" xr:uid="{9DB616D6-ECD4-4D74-9BEA-8088C3C2C61B}"/>
    <cellStyle name="40% - Accent2 10 7 7" xfId="13857" xr:uid="{502A689B-D4F4-47B4-B8EA-E02EF7609966}"/>
    <cellStyle name="40% - Accent2 10 8" xfId="13538" xr:uid="{248EF0AB-1FEA-4BAA-9025-960FFBBBB9C1}"/>
    <cellStyle name="40% - Accent2 10 8 2" xfId="13543" xr:uid="{270FB81B-BF94-47EA-8084-587E50EA9A46}"/>
    <cellStyle name="40% - Accent2 10 8 3" xfId="13544" xr:uid="{250C6764-41EA-412A-8A06-D4DE4CB15C39}"/>
    <cellStyle name="40% - Accent2 10 8 4" xfId="13858" xr:uid="{66C765F8-1C4A-46C2-BA15-123385F7B641}"/>
    <cellStyle name="40% - Accent2 10 8 5" xfId="13859" xr:uid="{CB696DE2-CCD8-4803-AE30-AD1D070893C7}"/>
    <cellStyle name="40% - Accent2 10 8 6" xfId="13860" xr:uid="{EE49E083-3697-43A8-AA86-D5EACE50BCC1}"/>
    <cellStyle name="40% - Accent2 10 9" xfId="13861" xr:uid="{226D2524-952E-435E-A552-86798B639A29}"/>
    <cellStyle name="40% - Accent2 11" xfId="5067" xr:uid="{B80A2127-2573-4748-BC12-306F91B94FD8}"/>
    <cellStyle name="40% - Accent2 11 10" xfId="5665" xr:uid="{DA6DAA02-35D5-4756-8672-99680B34A4AC}"/>
    <cellStyle name="40% - Accent2 11 11" xfId="5677" xr:uid="{8FFCE661-ED38-4E31-812F-2DA732D73FD2}"/>
    <cellStyle name="40% - Accent2 11 12" xfId="6310" xr:uid="{FE7A3FA6-4651-4699-ACCA-B8AA605C6310}"/>
    <cellStyle name="40% - Accent2 11 13" xfId="6316" xr:uid="{7E764AF0-609E-4688-B567-1E010A185999}"/>
    <cellStyle name="40% - Accent2 11 14" xfId="6318" xr:uid="{4C352621-BAE6-4BDE-B4E9-7C81AB5C15BA}"/>
    <cellStyle name="40% - Accent2 11 2" xfId="1356" xr:uid="{49726133-CBF8-454B-B2CD-780095C52872}"/>
    <cellStyle name="40% - Accent2 11 2 10" xfId="13862" xr:uid="{CDFCAE1F-70C3-4A10-AE93-1444A5258CFF}"/>
    <cellStyle name="40% - Accent2 11 2 2" xfId="6137" xr:uid="{B4AA0704-8892-4D3A-8D95-C4181A3D3502}"/>
    <cellStyle name="40% - Accent2 11 2 2 2" xfId="13863" xr:uid="{38D343A4-9238-4134-AE4D-993409686DB0}"/>
    <cellStyle name="40% - Accent2 11 2 2 2 2" xfId="2188" xr:uid="{42244F1A-32F7-4716-A87E-B6402FA2102D}"/>
    <cellStyle name="40% - Accent2 11 2 2 2 3" xfId="2195" xr:uid="{439A4BCE-E724-4966-9884-1386CB848BD7}"/>
    <cellStyle name="40% - Accent2 11 2 2 2 4" xfId="2204" xr:uid="{E0F7FF9F-C8DB-4A15-8D74-F3AAC0E8233A}"/>
    <cellStyle name="40% - Accent2 11 2 2 2 5" xfId="2208" xr:uid="{F5409EF8-AACB-422D-A06B-DACA6A352FCE}"/>
    <cellStyle name="40% - Accent2 11 2 2 2 6" xfId="2371" xr:uid="{76B858E2-150D-4E66-8DC2-DD8906E6A322}"/>
    <cellStyle name="40% - Accent2 11 2 2 3" xfId="13866" xr:uid="{B7B8F135-7CB8-46DE-8A1E-2224FCF964B1}"/>
    <cellStyle name="40% - Accent2 11 2 2 4" xfId="13869" xr:uid="{C9D9A3E8-C6B8-4C6F-81B5-FAF6C0438E6A}"/>
    <cellStyle name="40% - Accent2 11 2 2 5" xfId="13872" xr:uid="{03432530-9938-49F5-AAA5-2CC4A7AAE5C7}"/>
    <cellStyle name="40% - Accent2 11 2 2 6" xfId="13875" xr:uid="{242ADC77-898A-46CF-8BA6-8BC4C651A910}"/>
    <cellStyle name="40% - Accent2 11 2 2 7" xfId="13878" xr:uid="{86566970-78E4-429F-9098-752C759D3394}"/>
    <cellStyle name="40% - Accent2 11 2 3" xfId="6146" xr:uid="{01ACB783-0F23-4A26-98E9-EC18F19DAA2E}"/>
    <cellStyle name="40% - Accent2 11 2 3 2" xfId="13883" xr:uid="{F3CFD0DD-C822-4AF5-9B3A-5BC59C34466C}"/>
    <cellStyle name="40% - Accent2 11 2 3 2 2" xfId="13886" xr:uid="{69ADF528-CC6D-48D4-B63A-0B9DA9A1CEB7}"/>
    <cellStyle name="40% - Accent2 11 2 3 2 3" xfId="13888" xr:uid="{14090FA7-71CE-4970-98D5-81951FC5B4EF}"/>
    <cellStyle name="40% - Accent2 11 2 3 2 4" xfId="13890" xr:uid="{7F860A8C-4C7B-4A0D-A8EC-4875825357B2}"/>
    <cellStyle name="40% - Accent2 11 2 3 2 5" xfId="13892" xr:uid="{EA54BD02-9C3E-49E2-BD41-2EA76FA67D37}"/>
    <cellStyle name="40% - Accent2 11 2 3 2 6" xfId="13894" xr:uid="{93B77315-819D-40DB-B650-520DCC6FCF6C}"/>
    <cellStyle name="40% - Accent2 11 2 3 3" xfId="13897" xr:uid="{AC17DB7F-76EB-4218-B7D0-B354437D0AC0}"/>
    <cellStyle name="40% - Accent2 11 2 3 4" xfId="13900" xr:uid="{4E463AAB-26A3-43F0-AAA2-7FA3C3AF5340}"/>
    <cellStyle name="40% - Accent2 11 2 3 5" xfId="13903" xr:uid="{C2E80A69-DBE6-46EE-A776-5A7A13EF7E21}"/>
    <cellStyle name="40% - Accent2 11 2 3 6" xfId="13906" xr:uid="{E2D145A5-C9B7-4816-A19C-C56C6FCDBE34}"/>
    <cellStyle name="40% - Accent2 11 2 3 7" xfId="13909" xr:uid="{1FB49231-D434-4DCF-B84B-B28FD5A52957}"/>
    <cellStyle name="40% - Accent2 11 2 4" xfId="7609" xr:uid="{E456846A-56C7-4C65-9B10-D33735A850AD}"/>
    <cellStyle name="40% - Accent2 11 2 4 2" xfId="13910" xr:uid="{5B50F01A-2886-409C-AD82-3000A6A9A1CE}"/>
    <cellStyle name="40% - Accent2 11 2 4 2 2" xfId="13911" xr:uid="{CC5162A4-2917-49DD-AF54-8D4E6623D35C}"/>
    <cellStyle name="40% - Accent2 11 2 4 2 3" xfId="13912" xr:uid="{5F9BB7D2-2183-4709-8465-0554D73A4343}"/>
    <cellStyle name="40% - Accent2 11 2 4 2 4" xfId="13913" xr:uid="{4E7485D1-6590-4D79-8C8E-66AB2B8AE349}"/>
    <cellStyle name="40% - Accent2 11 2 4 2 5" xfId="13914" xr:uid="{711D2BB7-9FDA-4C62-83F8-B9C7A4EF10F3}"/>
    <cellStyle name="40% - Accent2 11 2 4 2 6" xfId="13916" xr:uid="{87A4F4A2-1C85-4460-90CB-752BF7407EA3}"/>
    <cellStyle name="40% - Accent2 11 2 4 3" xfId="13917" xr:uid="{4A793EAA-EBA5-4E0C-8214-0A1FFEFBF1E3}"/>
    <cellStyle name="40% - Accent2 11 2 4 4" xfId="13918" xr:uid="{3B4645F9-9318-4E78-B88C-96B7C608A1B8}"/>
    <cellStyle name="40% - Accent2 11 2 4 5" xfId="13919" xr:uid="{42EC44B0-790F-4F2E-AF8E-0AA6F74B278D}"/>
    <cellStyle name="40% - Accent2 11 2 4 6" xfId="13920" xr:uid="{5401F91F-05D5-4399-96A1-DA9E085EBEE7}"/>
    <cellStyle name="40% - Accent2 11 2 4 7" xfId="13921" xr:uid="{8313611B-7AAC-4127-8744-635E477E63E9}"/>
    <cellStyle name="40% - Accent2 11 2 5" xfId="7611" xr:uid="{04CF7F8A-C79A-415E-986D-9C947328F5EC}"/>
    <cellStyle name="40% - Accent2 11 2 5 2" xfId="13922" xr:uid="{EA9BDAD4-4B0E-4D63-960F-7348ACA4FB3F}"/>
    <cellStyle name="40% - Accent2 11 2 5 3" xfId="13923" xr:uid="{1699FBFF-F3EA-436C-83B5-45DBC5C95CAA}"/>
    <cellStyle name="40% - Accent2 11 2 5 4" xfId="13924" xr:uid="{7378AC19-AEEB-48FA-A841-EDB68FE2B279}"/>
    <cellStyle name="40% - Accent2 11 2 5 5" xfId="13925" xr:uid="{26253D59-E0C8-46BF-903B-5D66C398B09C}"/>
    <cellStyle name="40% - Accent2 11 2 5 6" xfId="13926" xr:uid="{D3FEE885-42AE-488F-88C2-03F88D707390}"/>
    <cellStyle name="40% - Accent2 11 2 6" xfId="7613" xr:uid="{98BEC697-1E8C-4F95-B349-7BECFCD95134}"/>
    <cellStyle name="40% - Accent2 11 2 7" xfId="13927" xr:uid="{C5790A50-2C5B-4D3E-A9D0-37CABCF5852A}"/>
    <cellStyle name="40% - Accent2 11 2 8" xfId="13928" xr:uid="{AEA3CE00-C5B2-41C9-AC62-8A3151009727}"/>
    <cellStyle name="40% - Accent2 11 2 9" xfId="13929" xr:uid="{A5ADE79F-38E9-4523-979C-10F791F3F85D}"/>
    <cellStyle name="40% - Accent2 11 3" xfId="2856" xr:uid="{A1999C63-A141-4474-8C3E-D8A8411EA8DB}"/>
    <cellStyle name="40% - Accent2 11 3 10" xfId="13930" xr:uid="{DE20E576-E3A3-48B6-A401-EEA7C3E88155}"/>
    <cellStyle name="40% - Accent2 11 3 2" xfId="13547" xr:uid="{0E3B6725-2F43-4AF4-9707-7370E6078A10}"/>
    <cellStyle name="40% - Accent2 11 3 2 2" xfId="13931" xr:uid="{3205B2F3-63D9-4728-86F0-A375D72B21DD}"/>
    <cellStyle name="40% - Accent2 11 3 2 2 2" xfId="13934" xr:uid="{997110BB-4B4A-4F0A-9D7A-840DDE7A73DA}"/>
    <cellStyle name="40% - Accent2 11 3 2 2 3" xfId="13939" xr:uid="{AECE3D9E-8453-4A02-9DC5-FF4EF549DD1C}"/>
    <cellStyle name="40% - Accent2 11 3 2 2 4" xfId="13941" xr:uid="{D0B1A59A-8BBE-4C08-8648-FC3B4FEF27BA}"/>
    <cellStyle name="40% - Accent2 11 3 2 2 5" xfId="13942" xr:uid="{9D8869C6-A1C0-43B7-93FD-A680C9C77A24}"/>
    <cellStyle name="40% - Accent2 11 3 2 2 6" xfId="13943" xr:uid="{3785E28E-F8AE-4F27-B1F5-BBBD22CCA4A7}"/>
    <cellStyle name="40% - Accent2 11 3 2 3" xfId="13944" xr:uid="{EE19429D-D071-4910-BCEF-C9CADE62F7ED}"/>
    <cellStyle name="40% - Accent2 11 3 2 4" xfId="13947" xr:uid="{4947DE02-2B37-49F4-AA20-DE23744E9FB6}"/>
    <cellStyle name="40% - Accent2 11 3 2 5" xfId="45" xr:uid="{2E2AC8BC-5FA0-436A-8560-1A9D58D842B8}"/>
    <cellStyle name="40% - Accent2 11 3 2 6" xfId="13950" xr:uid="{86EB15F4-12FD-4EEC-802D-C86A784B891B}"/>
    <cellStyle name="40% - Accent2 11 3 2 7" xfId="13953" xr:uid="{B6A6BF69-2E0F-4661-841D-361A7A8D8DB7}"/>
    <cellStyle name="40% - Accent2 11 3 3" xfId="13550" xr:uid="{07B47FBE-F063-4BA6-AE43-D41271724CF8}"/>
    <cellStyle name="40% - Accent2 11 3 3 2" xfId="13956" xr:uid="{495AC5E0-B330-4ADC-B5C9-CC49C12063A4}"/>
    <cellStyle name="40% - Accent2 11 3 3 2 2" xfId="13957" xr:uid="{4986F46E-E327-4239-8541-1EF95B4017E2}"/>
    <cellStyle name="40% - Accent2 11 3 3 2 3" xfId="13958" xr:uid="{2DDEC8EA-80EE-4BF3-B541-E9F925270F58}"/>
    <cellStyle name="40% - Accent2 11 3 3 2 4" xfId="13959" xr:uid="{B6DEED86-A32C-4B4C-AF8B-23BFA9DA065B}"/>
    <cellStyle name="40% - Accent2 11 3 3 2 5" xfId="13960" xr:uid="{8BB6E642-248B-4891-87CA-F157F20850C0}"/>
    <cellStyle name="40% - Accent2 11 3 3 2 6" xfId="10125" xr:uid="{F9AC94C5-4062-49B1-B554-6627B0085BA1}"/>
    <cellStyle name="40% - Accent2 11 3 3 3" xfId="13961" xr:uid="{322430D3-53F5-47A1-98F2-F80692CABF7B}"/>
    <cellStyle name="40% - Accent2 11 3 3 4" xfId="13962" xr:uid="{A99D5FF8-3638-49F4-8425-E002A5DD55C9}"/>
    <cellStyle name="40% - Accent2 11 3 3 5" xfId="13963" xr:uid="{267371BD-A40D-4C2B-9A29-ED24DDBBACBA}"/>
    <cellStyle name="40% - Accent2 11 3 3 6" xfId="13964" xr:uid="{82C57C10-E1B9-4CC6-9484-7F64AB779E32}"/>
    <cellStyle name="40% - Accent2 11 3 3 7" xfId="13965" xr:uid="{A9B7354B-4B2C-4A7A-BAAB-32196CBA26F5}"/>
    <cellStyle name="40% - Accent2 11 3 4" xfId="13966" xr:uid="{5F08BC6F-2E0F-4E01-BE1E-6D20F4E60330}"/>
    <cellStyle name="40% - Accent2 11 3 4 2" xfId="13968" xr:uid="{A78CF7DC-34C0-461D-AC45-AC1B80F6C1EC}"/>
    <cellStyle name="40% - Accent2 11 3 4 2 2" xfId="13970" xr:uid="{AC0680A7-7C48-4113-AB8C-29633A7F6414}"/>
    <cellStyle name="40% - Accent2 11 3 4 2 3" xfId="13972" xr:uid="{E1AD98C1-8924-48F6-8B42-F37A09DEDC36}"/>
    <cellStyle name="40% - Accent2 11 3 4 2 4" xfId="13974" xr:uid="{0125A611-9EFC-4639-8403-F1F888EE5F0C}"/>
    <cellStyle name="40% - Accent2 11 3 4 2 5" xfId="13975" xr:uid="{6EA5BD8E-6259-4DCE-8EDE-E86C1A76DBCB}"/>
    <cellStyle name="40% - Accent2 11 3 4 2 6" xfId="13976" xr:uid="{839A329A-4C07-44F7-B154-3EE83C6601E8}"/>
    <cellStyle name="40% - Accent2 11 3 4 3" xfId="13978" xr:uid="{053FFCEC-90C8-425E-ABD3-A94C4B109BC7}"/>
    <cellStyle name="40% - Accent2 11 3 4 4" xfId="13980" xr:uid="{B2E4A0FC-010F-4F16-B98F-8F5AC613DDE9}"/>
    <cellStyle name="40% - Accent2 11 3 4 5" xfId="13982" xr:uid="{CF7FD46C-CD66-4DA3-9128-B06F919AF1EC}"/>
    <cellStyle name="40% - Accent2 11 3 4 6" xfId="13984" xr:uid="{A6FCF995-A694-4425-B80A-B47B759AE15F}"/>
    <cellStyle name="40% - Accent2 11 3 4 7" xfId="13985" xr:uid="{C4AF0775-0494-46C6-8AFE-EE126F749867}"/>
    <cellStyle name="40% - Accent2 11 3 5" xfId="13987" xr:uid="{A29F9814-B858-493A-8E9A-32A5938A1ED9}"/>
    <cellStyle name="40% - Accent2 11 3 5 2" xfId="13989" xr:uid="{3D088081-3381-4306-B3B0-DB7B44A760F2}"/>
    <cellStyle name="40% - Accent2 11 3 5 3" xfId="13991" xr:uid="{3B70DD1C-CE97-4C61-9AB3-F0844BE88042}"/>
    <cellStyle name="40% - Accent2 11 3 5 4" xfId="13993" xr:uid="{E32A8026-242A-48F7-B6A7-496C4B2A1DB6}"/>
    <cellStyle name="40% - Accent2 11 3 5 5" xfId="13995" xr:uid="{7B74CDB0-364D-4AE3-ACB4-296703067523}"/>
    <cellStyle name="40% - Accent2 11 3 5 6" xfId="13997" xr:uid="{ABE42707-D31C-4C7E-ABC6-BB30111FE571}"/>
    <cellStyle name="40% - Accent2 11 3 6" xfId="13999" xr:uid="{5CB30BE6-16B3-4A6C-AC55-20B002835F61}"/>
    <cellStyle name="40% - Accent2 11 3 7" xfId="14001" xr:uid="{FB4AA9E7-D05C-49E5-9F40-EF14482A0364}"/>
    <cellStyle name="40% - Accent2 11 3 8" xfId="14003" xr:uid="{90D36066-A847-4C1A-8B85-49CB4665E1DF}"/>
    <cellStyle name="40% - Accent2 11 3 9" xfId="14006" xr:uid="{D8EB4FF7-28B1-46E1-9900-74628EDFE4AB}"/>
    <cellStyle name="40% - Accent2 11 4" xfId="2909" xr:uid="{52ECCD9C-E8FB-450F-9213-960BE0284B68}"/>
    <cellStyle name="40% - Accent2 11 4 10" xfId="14007" xr:uid="{7A2E60DF-D1CC-45A2-BA40-F4027F3B8469}"/>
    <cellStyle name="40% - Accent2 11 4 2" xfId="13553" xr:uid="{5563427D-85E9-4CC1-BE65-BE0CFD461686}"/>
    <cellStyle name="40% - Accent2 11 4 2 2" xfId="14008" xr:uid="{6DE42CBB-C6F8-45A8-A421-19FBE90D00A9}"/>
    <cellStyle name="40% - Accent2 11 4 2 2 2" xfId="14010" xr:uid="{2D14CCDB-C7D3-4357-9713-B52A4B2DC7D2}"/>
    <cellStyle name="40% - Accent2 11 4 2 2 3" xfId="14012" xr:uid="{C0BEB1C9-F587-4EB6-ABAD-209DB225F722}"/>
    <cellStyle name="40% - Accent2 11 4 2 2 4" xfId="14014" xr:uid="{B43A9F11-74CF-4AB9-8830-876BB905F136}"/>
    <cellStyle name="40% - Accent2 11 4 2 2 5" xfId="14015" xr:uid="{2C15CC31-F902-413E-BDD3-1744D855EAAA}"/>
    <cellStyle name="40% - Accent2 11 4 2 2 6" xfId="14018" xr:uid="{FE5A314E-5C33-417F-9325-BCBB92B6B2EF}"/>
    <cellStyle name="40% - Accent2 11 4 2 3" xfId="14019" xr:uid="{35900861-5007-4B9B-81F6-F205D2319011}"/>
    <cellStyle name="40% - Accent2 11 4 2 4" xfId="14020" xr:uid="{1E72E843-FDDD-46B1-BE80-63417DE6C26B}"/>
    <cellStyle name="40% - Accent2 11 4 2 5" xfId="14021" xr:uid="{F825C4D7-0CBE-41EA-A087-52F7EFF8EBA0}"/>
    <cellStyle name="40% - Accent2 11 4 2 6" xfId="14025" xr:uid="{CB667488-E025-4329-9BB9-E3DB2D1DF110}"/>
    <cellStyle name="40% - Accent2 11 4 2 7" xfId="14029" xr:uid="{5678C3F2-5872-4C94-BC11-182249004400}"/>
    <cellStyle name="40% - Accent2 11 4 3" xfId="13556" xr:uid="{DC01F501-8EC1-4824-BEA4-1EDE48442B7C}"/>
    <cellStyle name="40% - Accent2 11 4 3 2" xfId="14030" xr:uid="{AF694A54-DF5A-4D2F-A680-63FED876034D}"/>
    <cellStyle name="40% - Accent2 11 4 3 2 2" xfId="14032" xr:uid="{FFEB6504-ED4D-4763-B537-C79B4F6F81D1}"/>
    <cellStyle name="40% - Accent2 11 4 3 2 3" xfId="14034" xr:uid="{6C40158E-9716-48E8-99DE-331B37BDB6C3}"/>
    <cellStyle name="40% - Accent2 11 4 3 2 4" xfId="14036" xr:uid="{6E4C2740-959F-4D9D-8FAA-ACCA4BFF5981}"/>
    <cellStyle name="40% - Accent2 11 4 3 2 5" xfId="14037" xr:uid="{8614ABDD-242E-46B2-9EAD-10CD11712B8D}"/>
    <cellStyle name="40% - Accent2 11 4 3 2 6" xfId="14038" xr:uid="{1C0C90F0-1172-4113-9F63-4D57499CD9F8}"/>
    <cellStyle name="40% - Accent2 11 4 3 3" xfId="14039" xr:uid="{FF14F5C0-B645-43A8-B72D-89856081FB34}"/>
    <cellStyle name="40% - Accent2 11 4 3 4" xfId="14040" xr:uid="{D6B7DBEC-C11F-4E58-830B-6995368278C1}"/>
    <cellStyle name="40% - Accent2 11 4 3 5" xfId="14041" xr:uid="{63B737B3-7688-487B-B021-B9CD8DE9F88C}"/>
    <cellStyle name="40% - Accent2 11 4 3 6" xfId="14042" xr:uid="{3B02444B-8D9F-4D00-A162-1390665C80F7}"/>
    <cellStyle name="40% - Accent2 11 4 3 7" xfId="14043" xr:uid="{23418641-0EF3-4FA1-A9A4-33EA48C9D714}"/>
    <cellStyle name="40% - Accent2 11 4 4" xfId="14046" xr:uid="{29C92102-E5E8-41DC-A5C7-168E27F96805}"/>
    <cellStyle name="40% - Accent2 11 4 4 2" xfId="14048" xr:uid="{7DA9671E-8E72-4DD3-8AA4-8538C9E424AE}"/>
    <cellStyle name="40% - Accent2 11 4 4 2 2" xfId="14049" xr:uid="{8EACC02B-A6B9-4879-A4A7-7B3E3DF903D9}"/>
    <cellStyle name="40% - Accent2 11 4 4 2 3" xfId="14050" xr:uid="{F51B50C6-3315-4914-BCE2-04A7E2122654}"/>
    <cellStyle name="40% - Accent2 11 4 4 2 4" xfId="14053" xr:uid="{DF00AB5A-4E19-4F3D-8BD5-78F80EF5976A}"/>
    <cellStyle name="40% - Accent2 11 4 4 2 5" xfId="14056" xr:uid="{F0610A94-930C-4DA3-9A8D-9E6EC7BFFA97}"/>
    <cellStyle name="40% - Accent2 11 4 4 2 6" xfId="14058" xr:uid="{87210457-EE67-45DD-8214-3648392A370A}"/>
    <cellStyle name="40% - Accent2 11 4 4 3" xfId="14059" xr:uid="{E47E3247-BAED-4AEF-A7F8-E55C7F57F59F}"/>
    <cellStyle name="40% - Accent2 11 4 4 4" xfId="14060" xr:uid="{21A90554-3CD4-494F-BA94-DCFDCAE56124}"/>
    <cellStyle name="40% - Accent2 11 4 4 5" xfId="14061" xr:uid="{4EA12DC7-8FE7-43A4-9326-D74310D8EDC6}"/>
    <cellStyle name="40% - Accent2 11 4 4 6" xfId="14062" xr:uid="{933FE5F7-2C1D-4E12-B5DC-9BAFC80D4D29}"/>
    <cellStyle name="40% - Accent2 11 4 4 7" xfId="14063" xr:uid="{BDD2E0B4-7A29-4764-AC11-678B21BC62A2}"/>
    <cellStyle name="40% - Accent2 11 4 5" xfId="14067" xr:uid="{626814FF-BE80-4FB1-8498-701CDDCB1F3F}"/>
    <cellStyle name="40% - Accent2 11 4 5 2" xfId="14069" xr:uid="{B77A62EE-15A3-45CA-A89B-0BE81BA213F4}"/>
    <cellStyle name="40% - Accent2 11 4 5 3" xfId="14071" xr:uid="{AEA322CB-D6B6-4A1F-8A89-9F1B1143A92C}"/>
    <cellStyle name="40% - Accent2 11 4 5 4" xfId="14073" xr:uid="{B9D54D91-7305-43E1-9427-F8F1C1D98A35}"/>
    <cellStyle name="40% - Accent2 11 4 5 5" xfId="14075" xr:uid="{B43226EA-E94C-41DC-BBC1-1483BC8D7F35}"/>
    <cellStyle name="40% - Accent2 11 4 5 6" xfId="14077" xr:uid="{D43989ED-3B2A-4C89-92F6-D97EC540D3DC}"/>
    <cellStyle name="40% - Accent2 11 4 6" xfId="14081" xr:uid="{26E7CF34-72E0-4860-8F16-161D8007BE19}"/>
    <cellStyle name="40% - Accent2 11 4 7" xfId="14084" xr:uid="{6C9183EB-CC15-4376-9726-CAEC0086A975}"/>
    <cellStyle name="40% - Accent2 11 4 8" xfId="14086" xr:uid="{2000D456-9B2B-4F35-9DD8-7560ADD3F865}"/>
    <cellStyle name="40% - Accent2 11 4 9" xfId="14089" xr:uid="{EA0C3B9E-9D1E-4D0D-BC6C-E6F77B9E2156}"/>
    <cellStyle name="40% - Accent2 11 5" xfId="2800" xr:uid="{374BF95D-E3C7-4C34-9011-AF0E02315FD7}"/>
    <cellStyle name="40% - Accent2 11 5 2" xfId="13558" xr:uid="{9ED28410-7573-46B5-B59B-DB6B4743FC05}"/>
    <cellStyle name="40% - Accent2 11 5 2 2" xfId="14090" xr:uid="{38B6624B-A322-4665-B16C-F24F6963B36A}"/>
    <cellStyle name="40% - Accent2 11 5 2 3" xfId="14091" xr:uid="{56F72D45-79F9-44DA-88B2-90ADEFAAD519}"/>
    <cellStyle name="40% - Accent2 11 5 2 4" xfId="14092" xr:uid="{40877F61-6FFF-411B-B833-E3CB89A544D9}"/>
    <cellStyle name="40% - Accent2 11 5 2 5" xfId="14093" xr:uid="{67FD464B-A9E9-4C17-A3D6-47E55494B7AA}"/>
    <cellStyle name="40% - Accent2 11 5 2 6" xfId="14094" xr:uid="{BC42340E-8418-4407-88DF-2133F0DB8C0F}"/>
    <cellStyle name="40% - Accent2 11 5 3" xfId="13560" xr:uid="{51683DB5-26DF-4009-9965-840A6468C615}"/>
    <cellStyle name="40% - Accent2 11 5 4" xfId="14095" xr:uid="{F665171E-6504-49A5-922C-F2D2DC5F1E99}"/>
    <cellStyle name="40% - Accent2 11 5 5" xfId="14097" xr:uid="{85BB474C-2FF0-4C57-9309-C2B95AD7E4EF}"/>
    <cellStyle name="40% - Accent2 11 5 6" xfId="14099" xr:uid="{AF8A1751-5714-4511-81BF-6D447EDDD221}"/>
    <cellStyle name="40% - Accent2 11 5 7" xfId="14101" xr:uid="{E0071A5D-3AE7-450D-885A-75548B069EE2}"/>
    <cellStyle name="40% - Accent2 11 6" xfId="2806" xr:uid="{939C1EDD-0691-4F88-B338-950E81A31C50}"/>
    <cellStyle name="40% - Accent2 11 6 2" xfId="13562" xr:uid="{0206A3EA-E044-4C1E-92B2-C0EA8AFB032C}"/>
    <cellStyle name="40% - Accent2 11 6 2 2" xfId="14102" xr:uid="{943A7859-49D6-463A-9F37-FE971A05FAB0}"/>
    <cellStyle name="40% - Accent2 11 6 2 3" xfId="14103" xr:uid="{32A9BF68-3899-47C9-B182-D8F24A1150A2}"/>
    <cellStyle name="40% - Accent2 11 6 2 4" xfId="14104" xr:uid="{7C87D24F-5337-4A31-A1F7-429C56F0E1EF}"/>
    <cellStyle name="40% - Accent2 11 6 2 5" xfId="14105" xr:uid="{A3DB7DA5-1132-4323-A013-73A0078E58E2}"/>
    <cellStyle name="40% - Accent2 11 6 2 6" xfId="14106" xr:uid="{EC0A3A05-50FB-4DCB-82BB-B8C21D0E3F79}"/>
    <cellStyle name="40% - Accent2 11 6 3" xfId="13564" xr:uid="{511796D2-CB2C-4F55-B572-A82A722C1882}"/>
    <cellStyle name="40% - Accent2 11 6 4" xfId="14107" xr:uid="{48D25D09-6AAD-4D7C-8FE4-8F5AE711A7E9}"/>
    <cellStyle name="40% - Accent2 11 6 5" xfId="14109" xr:uid="{8DEB68E6-AF3F-4736-9CB0-3AF1D42B74B7}"/>
    <cellStyle name="40% - Accent2 11 6 6" xfId="14111" xr:uid="{FDF05BF6-0B83-4201-A6CD-A9A1E7551BC5}"/>
    <cellStyle name="40% - Accent2 11 6 7" xfId="14113" xr:uid="{EF4AE622-331D-48DF-B82B-520E5D69459D}"/>
    <cellStyle name="40% - Accent2 11 7" xfId="2813" xr:uid="{F9E9C3EF-CC21-4B44-8780-25B4919E594F}"/>
    <cellStyle name="40% - Accent2 11 7 2" xfId="13566" xr:uid="{423BD736-B782-4F2D-A648-F662D5DE74C9}"/>
    <cellStyle name="40% - Accent2 11 7 2 2" xfId="14114" xr:uid="{09D38478-4F3C-4F27-90C9-ABE61052D09A}"/>
    <cellStyle name="40% - Accent2 11 7 2 3" xfId="14115" xr:uid="{2AC43146-6807-4703-9570-6BC1981A3C92}"/>
    <cellStyle name="40% - Accent2 11 7 2 4" xfId="14116" xr:uid="{858EAEA0-BDC6-44E9-B17B-E0D9025EFAA7}"/>
    <cellStyle name="40% - Accent2 11 7 2 5" xfId="14117" xr:uid="{ED7160EB-903F-4749-A5EB-7691138AD7F6}"/>
    <cellStyle name="40% - Accent2 11 7 2 6" xfId="14118" xr:uid="{86E09711-F052-4745-99FA-905FBCA502D7}"/>
    <cellStyle name="40% - Accent2 11 7 3" xfId="13568" xr:uid="{4C9636A4-FFB3-4CF5-A3CF-3973AE4E4351}"/>
    <cellStyle name="40% - Accent2 11 7 4" xfId="14119" xr:uid="{28C997C1-DE57-4570-AE2D-E05CA6861A3C}"/>
    <cellStyle name="40% - Accent2 11 7 5" xfId="14120" xr:uid="{D53EF9CF-0A5E-4866-8D46-BBAD205EF1FD}"/>
    <cellStyle name="40% - Accent2 11 7 6" xfId="14121" xr:uid="{40B718E8-A54E-4A65-99EF-6E7975620A90}"/>
    <cellStyle name="40% - Accent2 11 7 7" xfId="14122" xr:uid="{5EA3D7E2-CA0F-4F57-BCA4-74FEAAD79C7A}"/>
    <cellStyle name="40% - Accent2 11 8" xfId="2823" xr:uid="{92716792-9FED-4C14-9B36-80404BE40670}"/>
    <cellStyle name="40% - Accent2 11 8 2" xfId="13574" xr:uid="{03769CBE-6F89-4BA7-8ADA-C561383F219A}"/>
    <cellStyle name="40% - Accent2 11 8 3" xfId="13579" xr:uid="{9B531C2F-FDFF-4B21-BC36-45A6809B1AC3}"/>
    <cellStyle name="40% - Accent2 11 8 4" xfId="14126" xr:uid="{9ACEE0BA-A06E-4123-A8D7-88E083F7A4DA}"/>
    <cellStyle name="40% - Accent2 11 8 5" xfId="14128" xr:uid="{B06C868D-C392-4D23-947F-30378D49CF36}"/>
    <cellStyle name="40% - Accent2 11 8 6" xfId="14130" xr:uid="{EE889BC0-AA68-4D99-98EC-02CBF56F2C0D}"/>
    <cellStyle name="40% - Accent2 11 9" xfId="2829" xr:uid="{D619168F-E24B-48C2-AB3B-BB42950196B7}"/>
    <cellStyle name="40% - Accent2 12" xfId="4492" xr:uid="{CADE6CEF-BA6A-4A0A-BB02-9F35F170771B}"/>
    <cellStyle name="40% - Accent2 12 10" xfId="9814" xr:uid="{E2E6D9D0-EFDE-44C5-A9FF-52635AD3F7E3}"/>
    <cellStyle name="40% - Accent2 12 11" xfId="9817" xr:uid="{FBB1E151-735E-4B2D-8C50-411130ED1B8E}"/>
    <cellStyle name="40% - Accent2 12 12" xfId="9820" xr:uid="{332841F7-7722-4CD9-87B1-21F6476465F2}"/>
    <cellStyle name="40% - Accent2 12 2" xfId="4506" xr:uid="{342AFD7E-0DA7-482D-AA97-484DC122BA60}"/>
    <cellStyle name="40% - Accent2 12 2 2" xfId="13581" xr:uid="{FEF113F0-52DA-48BE-9073-32F023E97466}"/>
    <cellStyle name="40% - Accent2 12 2 3" xfId="13585" xr:uid="{1ABE9685-EFFB-4BC4-87F9-4CF430537259}"/>
    <cellStyle name="40% - Accent2 12 2 3 2" xfId="14131" xr:uid="{360E29D2-F34D-4C7F-9307-6AD767DDB5D7}"/>
    <cellStyle name="40% - Accent2 12 2 3 2 2" xfId="14134" xr:uid="{DD9C6634-50B1-4CC4-8804-967BCDEDB1B7}"/>
    <cellStyle name="40% - Accent2 12 2 3 2 3" xfId="14137" xr:uid="{EAE13673-9B11-4018-B4DB-D154F7A3CE6C}"/>
    <cellStyle name="40% - Accent2 12 2 3 2 4" xfId="14139" xr:uid="{2EC1073C-7C47-40E3-8D69-7E7FDF208301}"/>
    <cellStyle name="40% - Accent2 12 2 3 2 5" xfId="14140" xr:uid="{421BFD37-BA9F-4778-AF74-4FBBE2185D48}"/>
    <cellStyle name="40% - Accent2 12 2 3 2 6" xfId="14141" xr:uid="{43F01F81-FDEC-4921-B762-85184A2B0599}"/>
    <cellStyle name="40% - Accent2 12 2 3 3" xfId="14142" xr:uid="{5D616B09-22EF-401B-B3E2-6D944F44F9F7}"/>
    <cellStyle name="40% - Accent2 12 2 3 4" xfId="14143" xr:uid="{F1A81299-7C81-426B-8AFD-D0AC3D55CFDD}"/>
    <cellStyle name="40% - Accent2 12 2 3 5" xfId="14144" xr:uid="{9217149D-3D8C-449B-B7E3-1C17D30B4A56}"/>
    <cellStyle name="40% - Accent2 12 2 3 6" xfId="14145" xr:uid="{F5E7D6B0-D3B2-4A11-8E81-FA5F5445DDFF}"/>
    <cellStyle name="40% - Accent2 12 2 3 7" xfId="14146" xr:uid="{16088846-3D2C-43DD-8A50-767CE6133707}"/>
    <cellStyle name="40% - Accent2 12 2 4" xfId="14149" xr:uid="{1C4ECE69-11E8-427F-93FA-3D123F79ECA0}"/>
    <cellStyle name="40% - Accent2 12 2 4 2" xfId="14151" xr:uid="{7B20911C-3DC9-47B8-89AB-7C42D7ACF2CC}"/>
    <cellStyle name="40% - Accent2 12 2 4 3" xfId="14153" xr:uid="{E727C671-87D1-4B1D-AF67-6BE13F489DEB}"/>
    <cellStyle name="40% - Accent2 12 2 4 4" xfId="14155" xr:uid="{0DE5E5C3-3A68-4693-B45D-EE02C313E7C7}"/>
    <cellStyle name="40% - Accent2 12 2 4 5" xfId="14157" xr:uid="{77A723B2-2498-4851-BB3D-49A10A96EE58}"/>
    <cellStyle name="40% - Accent2 12 2 4 6" xfId="14159" xr:uid="{F403B859-DAEB-4D60-859F-A50E7B98DBC6}"/>
    <cellStyle name="40% - Accent2 12 2 5" xfId="14162" xr:uid="{C8D730C6-6D49-4B30-926D-354ED5E07201}"/>
    <cellStyle name="40% - Accent2 12 2 6" xfId="14164" xr:uid="{A0C72E74-A665-408C-A717-70BAC1A69B1E}"/>
    <cellStyle name="40% - Accent2 12 2 7" xfId="14166" xr:uid="{AB1A574A-5716-4DE1-BF03-F4E89879A8F1}"/>
    <cellStyle name="40% - Accent2 12 2 8" xfId="14168" xr:uid="{58F8B70B-CE86-4F8A-81F0-0880562DC39C}"/>
    <cellStyle name="40% - Accent2 12 2 9" xfId="14170" xr:uid="{53DF7700-BE53-48D6-A71C-6EA1A4A624B7}"/>
    <cellStyle name="40% - Accent2 12 3" xfId="3189" xr:uid="{727A2DE6-338A-45B5-9654-A3AB53F27A56}"/>
    <cellStyle name="40% - Accent2 12 3 2" xfId="14172" xr:uid="{26C21499-A5E3-465B-A75B-31EA89AC1D5B}"/>
    <cellStyle name="40% - Accent2 12 3 2 2" xfId="14175" xr:uid="{44A65ADB-A833-47DA-99D5-0A2C4224E2AF}"/>
    <cellStyle name="40% - Accent2 12 3 2 2 2" xfId="14179" xr:uid="{F6071607-9E94-406B-AD2D-A696AD54380F}"/>
    <cellStyle name="40% - Accent2 12 3 2 2 3" xfId="14183" xr:uid="{20CF0181-FEA4-4796-96D1-6C9C0A34A0CE}"/>
    <cellStyle name="40% - Accent2 12 3 2 2 4" xfId="14185" xr:uid="{307A8961-B6EE-4771-A182-CED7917A9897}"/>
    <cellStyle name="40% - Accent2 12 3 2 2 5" xfId="14186" xr:uid="{3630A9FF-F42E-462A-A4B1-C19474B3E92C}"/>
    <cellStyle name="40% - Accent2 12 3 2 2 6" xfId="14187" xr:uid="{E5C75B53-3E2C-40F6-9C67-6D1F61788987}"/>
    <cellStyle name="40% - Accent2 12 3 2 3" xfId="14190" xr:uid="{006EAB03-9EBA-40C0-8379-CF8DE6B390E2}"/>
    <cellStyle name="40% - Accent2 12 3 2 4" xfId="14193" xr:uid="{F9011D33-6BA3-48F1-91B5-3EA3D2057378}"/>
    <cellStyle name="40% - Accent2 12 3 2 5" xfId="14197" xr:uid="{16FF404D-703D-428A-9E7C-7AF9FC3B67C9}"/>
    <cellStyle name="40% - Accent2 12 3 2 6" xfId="14200" xr:uid="{5BE95B6A-691A-47D8-AE26-6C75C14A1668}"/>
    <cellStyle name="40% - Accent2 12 3 2 7" xfId="14203" xr:uid="{72830BF3-735B-40AB-9C0B-8CC0A3332D0A}"/>
    <cellStyle name="40% - Accent2 12 4" xfId="560" xr:uid="{7488AAB5-DC8D-4E3D-BE89-C0AA6E90688E}"/>
    <cellStyle name="40% - Accent2 12 5" xfId="571" xr:uid="{13EAF290-B684-42E1-BF20-0C612AA4A4E9}"/>
    <cellStyle name="40% - Accent2 12 6" xfId="581" xr:uid="{38A3D272-533C-4B29-A089-16ACA3293102}"/>
    <cellStyle name="40% - Accent2 12 6 2" xfId="3399" xr:uid="{2070523F-7A61-45AA-88F4-59F319EDB4B1}"/>
    <cellStyle name="40% - Accent2 12 6 2 2" xfId="3407" xr:uid="{6D127099-5C13-409C-9678-5196361E7107}"/>
    <cellStyle name="40% - Accent2 12 6 2 3" xfId="365" xr:uid="{8E82BA49-35D6-47DD-9C58-9DC0A5F44AD8}"/>
    <cellStyle name="40% - Accent2 12 6 2 4" xfId="861" xr:uid="{6A0A99BD-9FEA-4DEE-A5D1-99F0FCBDFA70}"/>
    <cellStyle name="40% - Accent2 12 6 2 5" xfId="946" xr:uid="{B2C1D3DF-A715-4D1A-A97A-42EBC86198AE}"/>
    <cellStyle name="40% - Accent2 12 6 2 6" xfId="962" xr:uid="{611E7177-11B9-4122-BE04-C50269331844}"/>
    <cellStyle name="40% - Accent2 12 6 3" xfId="3417" xr:uid="{10C9B564-EBE8-4055-8291-5F676F0427C1}"/>
    <cellStyle name="40% - Accent2 12 6 4" xfId="3428" xr:uid="{10D826F0-AA98-4ED6-8DFD-DDA5D97A3901}"/>
    <cellStyle name="40% - Accent2 12 6 5" xfId="3442" xr:uid="{8A57E724-3378-48E0-B379-E6657CB7698A}"/>
    <cellStyle name="40% - Accent2 12 6 6" xfId="3455" xr:uid="{1D645858-7262-4984-B935-2B27426A72BE}"/>
    <cellStyle name="40% - Accent2 12 6 7" xfId="3470" xr:uid="{E52DDEFE-FE3B-4132-9E14-584AA9F02F4C}"/>
    <cellStyle name="40% - Accent2 12 7" xfId="592" xr:uid="{54532A83-4E29-4E33-A15F-1810689A703D}"/>
    <cellStyle name="40% - Accent2 12 7 2" xfId="3484" xr:uid="{21D77FBB-565A-4068-90E8-A1ED9E6316E6}"/>
    <cellStyle name="40% - Accent2 12 7 3" xfId="3491" xr:uid="{C48E13C9-CA6D-4636-A62B-D9D1C7F8CD0A}"/>
    <cellStyle name="40% - Accent2 12 7 4" xfId="7512" xr:uid="{1A17D04C-FD62-4CA4-B3F7-DDB1B4048C01}"/>
    <cellStyle name="40% - Accent2 12 7 5" xfId="7516" xr:uid="{751BF868-2A6B-47C9-89A0-2AADC7CCA191}"/>
    <cellStyle name="40% - Accent2 12 7 6" xfId="7519" xr:uid="{431C9076-B81B-4177-83A4-927AA00639E3}"/>
    <cellStyle name="40% - Accent2 12 8" xfId="604" xr:uid="{0BF135EE-432C-4133-B5A1-093F40745A78}"/>
    <cellStyle name="40% - Accent2 12 9" xfId="3511" xr:uid="{2E7232C3-4E36-4811-A383-FF970A05A2CE}"/>
    <cellStyle name="40% - Accent2 13" xfId="4572" xr:uid="{5485D50D-E99A-4CD6-A7D2-8FCF944844B8}"/>
    <cellStyle name="40% - Accent2 13 2" xfId="13590" xr:uid="{54DF91AE-213E-4CAC-B162-FA08EAA5B286}"/>
    <cellStyle name="40% - Accent2 13 3" xfId="13597" xr:uid="{0B34B023-2A4C-4E30-B82C-302610DF282A}"/>
    <cellStyle name="40% - Accent2 13 3 2" xfId="14204" xr:uid="{32407781-4B74-482D-AA06-09444BC95439}"/>
    <cellStyle name="40% - Accent2 13 4" xfId="3558" xr:uid="{6B078204-DACC-4AB8-9B26-B70945094A08}"/>
    <cellStyle name="40% - Accent2 14" xfId="4684" xr:uid="{EF594F0D-48A9-46D6-AAAA-1D53FADAE766}"/>
    <cellStyle name="40% - Accent2 14 2" xfId="14207" xr:uid="{BA985799-C8A1-484E-805C-D4122A0C4F84}"/>
    <cellStyle name="40% - Accent2 15" xfId="4801" xr:uid="{BDA6E6AF-4FC6-433B-AAB6-6BB4E1174EBE}"/>
    <cellStyle name="40% - Accent2 16" xfId="4513" xr:uid="{5FDBD892-127D-4064-8CF6-BD8726804174}"/>
    <cellStyle name="40% - Accent2 16 2" xfId="14208" xr:uid="{D3221887-D120-49A8-96C4-1930D85C935E}"/>
    <cellStyle name="40% - Accent2 16 2 2" xfId="14210" xr:uid="{77CF468F-9A8B-4496-B03B-0BC7B6E1295A}"/>
    <cellStyle name="40% - Accent2 16 2 3" xfId="14211" xr:uid="{421B9AA4-6532-4D17-9F37-974D8FDB472E}"/>
    <cellStyle name="40% - Accent2 16 2 4" xfId="13452" xr:uid="{E4B4240D-EB44-48FB-A4CC-0263B945E49F}"/>
    <cellStyle name="40% - Accent2 16 2 5" xfId="14212" xr:uid="{08BA03BC-E5FE-4585-A695-FBE464F7BAA5}"/>
    <cellStyle name="40% - Accent2 16 2 6" xfId="14214" xr:uid="{F9A83119-36DD-4D24-990A-061629E634E2}"/>
    <cellStyle name="40% - Accent2 16 3" xfId="14215" xr:uid="{E814AAA0-C83E-4E40-872C-CAA15E3F99CE}"/>
    <cellStyle name="40% - Accent2 16 4" xfId="3843" xr:uid="{9D13ABCC-0ADF-412A-B9F1-9DFFA4177894}"/>
    <cellStyle name="40% - Accent2 16 5" xfId="3854" xr:uid="{8A258098-8B1F-4851-9A6B-439B7A0EEF1B}"/>
    <cellStyle name="40% - Accent2 16 6" xfId="3862" xr:uid="{229B23B8-208B-4AF2-A277-A75D95292A60}"/>
    <cellStyle name="40% - Accent2 16 7" xfId="3875" xr:uid="{DF715763-E325-4A5F-B3A8-C8AA4E51BB93}"/>
    <cellStyle name="40% - Accent2 17" xfId="14218" xr:uid="{A84ADF9C-2FB0-4EA3-BCC0-74F2E743BE77}"/>
    <cellStyle name="40% - Accent2 17 2" xfId="14220" xr:uid="{6031A4BF-E781-4764-A672-5A4BAC88D7A1}"/>
    <cellStyle name="40% - Accent2 17 2 2" xfId="14224" xr:uid="{D079EC76-0B79-4854-8DD2-31A07BA0D7FE}"/>
    <cellStyle name="40% - Accent2 17 2 3" xfId="4829" xr:uid="{DA7970D3-3843-44A3-BFD3-8AD7FAE9598A}"/>
    <cellStyle name="40% - Accent2 17 2 4" xfId="4838" xr:uid="{5E8D34A2-66D0-4F6C-B0B9-A0D0B6B290EA}"/>
    <cellStyle name="40% - Accent2 17 2 5" xfId="14227" xr:uid="{772594C5-582D-4578-84B1-E15CB2477D59}"/>
    <cellStyle name="40% - Accent2 17 2 6" xfId="14229" xr:uid="{C34A08BD-79B9-407F-85E4-120BC3DC2C98}"/>
    <cellStyle name="40% - Accent2 17 3" xfId="14230" xr:uid="{009616DD-CE65-45B0-8AE9-47B0AC2EC91B}"/>
    <cellStyle name="40% - Accent2 17 4" xfId="14232" xr:uid="{557CA3BE-D9C0-4DAE-BABD-4B6FBABED07F}"/>
    <cellStyle name="40% - Accent2 17 5" xfId="14234" xr:uid="{5C27BE3E-A616-4231-BEB1-59A4D3150A1D}"/>
    <cellStyle name="40% - Accent2 17 6" xfId="14237" xr:uid="{704C5009-5341-4622-B241-68D7844A5302}"/>
    <cellStyle name="40% - Accent2 17 7" xfId="14241" xr:uid="{75C31B56-2A67-4BE8-9E56-F2A0DD42A2AB}"/>
    <cellStyle name="40% - Accent2 18" xfId="14242" xr:uid="{0DC6CEAF-06DD-4E94-A0B6-1542117578D5}"/>
    <cellStyle name="40% - Accent2 19" xfId="9250" xr:uid="{1366C8F1-F08A-4314-A7D4-0DB89B351472}"/>
    <cellStyle name="40% - Accent2 19 2" xfId="14244" xr:uid="{29A68794-6BBF-415F-9D4E-086D8DE18DAE}"/>
    <cellStyle name="40% - Accent2 19 2 2" xfId="14247" xr:uid="{9CD75C14-EFF5-4B31-8ED7-4837F69069DA}"/>
    <cellStyle name="40% - Accent2 19 2 3" xfId="7301" xr:uid="{BF01D313-72C4-468C-BBF2-6E24C46C9DC6}"/>
    <cellStyle name="40% - Accent2 19 3" xfId="14248" xr:uid="{DCF743FC-2694-4D1B-B4F3-810F93C791B5}"/>
    <cellStyle name="40% - Accent2 19 4" xfId="14250" xr:uid="{3F84F0B5-6ADD-401B-A6F7-2458B4CC2631}"/>
    <cellStyle name="40% - Accent2 19 5" xfId="14252" xr:uid="{916721D2-0679-4D7D-925B-162C5B5B3CF5}"/>
    <cellStyle name="40% - Accent2 19 6" xfId="14254" xr:uid="{8205B19B-1954-4417-B2DF-1A99ABD9F35F}"/>
    <cellStyle name="40% - Accent2 2" xfId="14256" xr:uid="{B7BDB916-68C6-473C-9382-F26B1320036D}"/>
    <cellStyle name="40% - Accent2 2 10" xfId="14257" xr:uid="{8BD4DD3A-71E7-4D97-8BBA-93B5B7788606}"/>
    <cellStyle name="40% - Accent2 2 10 2" xfId="14259" xr:uid="{2228AE23-ACF0-4839-A8C0-32EFF90863C5}"/>
    <cellStyle name="40% - Accent2 2 10 3" xfId="10366" xr:uid="{AC39EAAE-3900-4018-8342-AD9EBB65C238}"/>
    <cellStyle name="40% - Accent2 2 11" xfId="14260" xr:uid="{0E50AEB3-04CC-4138-9616-09D97C405F2F}"/>
    <cellStyle name="40% - Accent2 2 11 2" xfId="14262" xr:uid="{AB0A4428-CF27-499D-8C0F-2439030773DB}"/>
    <cellStyle name="40% - Accent2 2 11 3" xfId="14264" xr:uid="{C9397AB4-E097-4942-80AB-EBD766734437}"/>
    <cellStyle name="40% - Accent2 2 2" xfId="14267" xr:uid="{CFF1ABA6-D9BD-465A-A4CA-E8E62F363AA6}"/>
    <cellStyle name="40% - Accent2 2 2 2" xfId="9349" xr:uid="{EE4BDFAD-F19E-491A-B3BF-4D52DB64B952}"/>
    <cellStyle name="40% - Accent2 2 2 2 2" xfId="14271" xr:uid="{9E493007-54CC-4540-ADD9-69F34244B93D}"/>
    <cellStyle name="40% - Accent2 2 2 2 2 2" xfId="14273" xr:uid="{C7243970-D490-498E-896F-A756A86E90CC}"/>
    <cellStyle name="40% - Accent2 2 2 2 3" xfId="14276" xr:uid="{54F88DC4-7500-46A9-8E7D-15A108A91118}"/>
    <cellStyle name="40% - Accent2 2 2 3" xfId="9351" xr:uid="{E9240BD2-EDA4-481F-8608-628F577C70C0}"/>
    <cellStyle name="40% - Accent2 2 2 3 2" xfId="14277" xr:uid="{29EB3F36-B1B9-4611-B2CB-C1E27FF260CC}"/>
    <cellStyle name="40% - Accent2 2 2 3 3" xfId="14278" xr:uid="{DDB47332-7BC2-43CE-9903-9C6566D117A3}"/>
    <cellStyle name="40% - Accent2 2 2 4" xfId="9353" xr:uid="{F999F46A-45FE-4ACD-A080-CA125B2EAF59}"/>
    <cellStyle name="40% - Accent2 2 2 4 2" xfId="14279" xr:uid="{5AA9FA3D-4898-48FA-880B-2B49F6513730}"/>
    <cellStyle name="40% - Accent2 2 2 4 3" xfId="14280" xr:uid="{801BCC19-6B80-468C-AFDF-8A20A32F80B4}"/>
    <cellStyle name="40% - Accent2 2 2 5" xfId="14281" xr:uid="{BB73B57A-1945-4492-8CF2-D5D6781402F5}"/>
    <cellStyle name="40% - Accent2 2 2 5 2" xfId="14282" xr:uid="{92275F8A-1F71-460B-A968-0CE40D9E6FD6}"/>
    <cellStyle name="40% - Accent2 2 2 5 3" xfId="14283" xr:uid="{3CCD54E4-7490-4664-AA70-6885BCB2C2D0}"/>
    <cellStyle name="40% - Accent2 2 2 6" xfId="14284" xr:uid="{7FC2665D-4945-4C47-B2FD-EB56B9E656B7}"/>
    <cellStyle name="40% - Accent2 2 2 6 2" xfId="14287" xr:uid="{FFC511B7-96C4-49AF-83D7-407B743B3DB0}"/>
    <cellStyle name="40% - Accent2 2 2 6 3" xfId="14292" xr:uid="{BC221404-3A7D-46C0-ACF1-3D2C78DE3E28}"/>
    <cellStyle name="40% - Accent2 2 2 7" xfId="14293" xr:uid="{C5B51376-63CA-4DB5-B266-D9DE782D80F1}"/>
    <cellStyle name="40% - Accent2 2 2 7 2" xfId="14294" xr:uid="{14AA99F0-BE21-47E4-B8E8-55E62160F034}"/>
    <cellStyle name="40% - Accent2 2 2 7 3" xfId="14303" xr:uid="{6BB8BED2-F611-45AF-BA14-46CFDB48B8FF}"/>
    <cellStyle name="40% - Accent2 2 2 8" xfId="14304" xr:uid="{886E20D6-1B4C-495A-8F47-BC558BF78B8D}"/>
    <cellStyle name="40% - Accent2 2 2 9" xfId="14305" xr:uid="{91A2E32F-98A6-49FF-B014-417A5A36DBF4}"/>
    <cellStyle name="40% - Accent2 2 3" xfId="14306" xr:uid="{6B0081CA-027B-4373-825A-FDB4497B32CD}"/>
    <cellStyle name="40% - Accent2 2 3 2" xfId="14307" xr:uid="{2839FD5C-88AB-434B-8697-E25A44349392}"/>
    <cellStyle name="40% - Accent2 2 3 2 2" xfId="14309" xr:uid="{19CC5F77-CB9B-4F7B-A11E-2732510BB9DA}"/>
    <cellStyle name="40% - Accent2 2 3 2 3" xfId="14311" xr:uid="{283BF07B-311E-490B-9D97-7877EE762AB9}"/>
    <cellStyle name="40% - Accent2 2 3 3" xfId="14313" xr:uid="{6B991C31-7808-4E3B-9A83-77D4B1F8DC60}"/>
    <cellStyle name="40% - Accent2 2 3 3 2" xfId="14316" xr:uid="{AB04A6F3-DEE5-4975-BBBD-22A4F04090CE}"/>
    <cellStyle name="40% - Accent2 2 3 3 3" xfId="14319" xr:uid="{6958FFE2-DEE1-4CD3-BA3C-88AEC16EC27E}"/>
    <cellStyle name="40% - Accent2 2 3 4" xfId="14321" xr:uid="{0AEEF1DA-7C4A-4CCA-B06C-92D230A0DB35}"/>
    <cellStyle name="40% - Accent2 2 3 4 2" xfId="14322" xr:uid="{27CE171A-18E0-4244-A915-D3AACD35E1B4}"/>
    <cellStyle name="40% - Accent2 2 3 4 3" xfId="14323" xr:uid="{7F48F8C0-6472-420D-BA5C-A3102582C861}"/>
    <cellStyle name="40% - Accent2 2 3 5" xfId="14325" xr:uid="{4693D290-5F18-4A66-A4DB-8CFE215991D9}"/>
    <cellStyle name="40% - Accent2 2 3 5 2" xfId="14329" xr:uid="{1212B8DC-CC8E-4FB2-8909-11B7B85A5E54}"/>
    <cellStyle name="40% - Accent2 2 3 5 3" xfId="14332" xr:uid="{25F7BFFE-6E40-48C0-8C1A-E36B07A8BE9D}"/>
    <cellStyle name="40% - Accent2 2 3 6" xfId="14335" xr:uid="{7ECB5565-0655-45C2-B0C7-D0292F85EC15}"/>
    <cellStyle name="40% - Accent2 2 3 6 2" xfId="14339" xr:uid="{F4276E4E-285E-46B3-AD7A-0188660D8699}"/>
    <cellStyle name="40% - Accent2 2 3 6 3" xfId="14344" xr:uid="{D92C3E0D-9388-406D-A39C-176040ED99DC}"/>
    <cellStyle name="40% - Accent2 2 3 7" xfId="14347" xr:uid="{E4AE3E1F-828A-4D34-AD18-FD5D4AA023BE}"/>
    <cellStyle name="40% - Accent2 2 3 7 2" xfId="14349" xr:uid="{D6C9C71D-D1D9-4FD8-9286-42222385C457}"/>
    <cellStyle name="40% - Accent2 2 3 7 3" xfId="14356" xr:uid="{899FC35B-2408-44E7-A6F8-4CCBDAE21E7D}"/>
    <cellStyle name="40% - Accent2 2 3 8" xfId="14359" xr:uid="{71E416BF-2185-4BB0-99A7-60B593E87178}"/>
    <cellStyle name="40% - Accent2 2 3 9" xfId="14362" xr:uid="{0D06CEEB-8A1B-4F5E-886B-07F964C2F4A4}"/>
    <cellStyle name="40% - Accent2 2 4" xfId="14363" xr:uid="{B93397FB-52BC-4447-8ED2-8B86A2BEA591}"/>
    <cellStyle name="40% - Accent2 2 4 2" xfId="14364" xr:uid="{F8029D29-9BBD-4243-B295-BF4E93C180F5}"/>
    <cellStyle name="40% - Accent2 2 4 2 2" xfId="14367" xr:uid="{A0386FBD-24B9-4E4D-8D5E-9D3DC4A7B003}"/>
    <cellStyle name="40% - Accent2 2 4 2 3" xfId="14370" xr:uid="{B50216D8-0B62-4B2D-98F4-FACA20390D1A}"/>
    <cellStyle name="40% - Accent2 2 4 3" xfId="14373" xr:uid="{BC022C90-FB80-4326-A3CA-3EB7504BADAF}"/>
    <cellStyle name="40% - Accent2 2 4 3 2" xfId="14375" xr:uid="{C2A55406-D53F-4D12-83D0-5918C47CD0C9}"/>
    <cellStyle name="40% - Accent2 2 4 3 3" xfId="14377" xr:uid="{4682C793-AE76-413A-9122-F3A15050D56C}"/>
    <cellStyle name="40% - Accent2 2 4 4" xfId="14380" xr:uid="{A69078F4-B3F1-4CCD-9490-AE7106052150}"/>
    <cellStyle name="40% - Accent2 2 4 4 2" xfId="14382" xr:uid="{DD2E0D6C-6D87-43FA-A2CC-84C46A1C5D15}"/>
    <cellStyle name="40% - Accent2 2 4 4 3" xfId="14384" xr:uid="{BBA5F853-311F-4A91-8220-F871728FB62B}"/>
    <cellStyle name="40% - Accent2 2 4 5" xfId="14388" xr:uid="{8DEA48D6-E6DD-48B3-ADB2-F6D5536C8C6C}"/>
    <cellStyle name="40% - Accent2 2 4 5 2" xfId="14389" xr:uid="{C0FDB1D9-38FE-4BA0-B8C2-4E2EAE0318F9}"/>
    <cellStyle name="40% - Accent2 2 4 5 3" xfId="14391" xr:uid="{044C2F8A-4855-43D6-98AB-F618AB5C67AC}"/>
    <cellStyle name="40% - Accent2 2 4 6" xfId="14396" xr:uid="{E23F5F38-8C39-4799-B38A-CD44032F958A}"/>
    <cellStyle name="40% - Accent2 2 4 6 2" xfId="14398" xr:uid="{14DD6527-0566-4D66-A8AC-F1953964B018}"/>
    <cellStyle name="40% - Accent2 2 4 6 3" xfId="14400" xr:uid="{E707E882-94B6-412B-8820-A15134B090B2}"/>
    <cellStyle name="40% - Accent2 2 4 7" xfId="14404" xr:uid="{282D72DF-35B0-4C75-B84E-037C13CF05E2}"/>
    <cellStyle name="40% - Accent2 2 4 7 2" xfId="14408" xr:uid="{5DD9A82B-7842-4B5D-9BC7-866342254A3B}"/>
    <cellStyle name="40% - Accent2 2 4 7 3" xfId="14412" xr:uid="{B3325398-6103-427B-9980-397D11AF823F}"/>
    <cellStyle name="40% - Accent2 2 4 8" xfId="9763" xr:uid="{0013A36F-C5E7-4ABC-B9F7-8D336EF970E0}"/>
    <cellStyle name="40% - Accent2 2 4 9" xfId="9768" xr:uid="{B46226BC-9885-4AD6-A049-CB03B956C387}"/>
    <cellStyle name="40% - Accent2 2 5" xfId="14413" xr:uid="{1C547881-050F-47AC-8CFB-8C929D9D20A4}"/>
    <cellStyle name="40% - Accent2 2 5 2" xfId="14414" xr:uid="{91F91F8C-DA84-4378-950C-3DC3D49E398E}"/>
    <cellStyle name="40% - Accent2 2 5 2 2" xfId="14416" xr:uid="{73B8E76F-0770-4F16-ADB8-958D30BE06EE}"/>
    <cellStyle name="40% - Accent2 2 5 2 3" xfId="14418" xr:uid="{92E9B023-97F3-400D-86C8-7F9BEDF11777}"/>
    <cellStyle name="40% - Accent2 2 5 3" xfId="14419" xr:uid="{0F76E6CF-7F7B-45A5-AF82-60A12F8666C3}"/>
    <cellStyle name="40% - Accent2 2 5 3 2" xfId="14421" xr:uid="{D9EA8349-3E52-4B11-BC2A-7039D6D25EE9}"/>
    <cellStyle name="40% - Accent2 2 5 3 3" xfId="14423" xr:uid="{0DF4EA9A-A57F-4B3C-AB9F-C1247B2DE9A1}"/>
    <cellStyle name="40% - Accent2 2 5 4" xfId="14424" xr:uid="{8FF5592A-90DE-4309-94D8-F35BCE2F5155}"/>
    <cellStyle name="40% - Accent2 2 5 4 2" xfId="14426" xr:uid="{9F40143F-2187-44EC-94FE-9EEF981B2B0A}"/>
    <cellStyle name="40% - Accent2 2 5 4 3" xfId="14428" xr:uid="{9B3D4328-FEFD-466D-87FF-0D93B798EFD2}"/>
    <cellStyle name="40% - Accent2 2 5 5" xfId="14429" xr:uid="{24FAC815-96FC-4081-84AB-33B4EBE6A700}"/>
    <cellStyle name="40% - Accent2 2 5 5 2" xfId="14430" xr:uid="{A575F163-4CD9-428A-AE39-FC5317B63953}"/>
    <cellStyle name="40% - Accent2 2 5 5 3" xfId="14433" xr:uid="{D7E1D858-143A-4817-95F0-0A5FBD4D70DB}"/>
    <cellStyle name="40% - Accent2 2 5 6" xfId="14437" xr:uid="{2ED52FA2-5BB3-4BB3-AD80-C8DE5E5EB7A5}"/>
    <cellStyle name="40% - Accent2 2 5 6 2" xfId="14439" xr:uid="{77000A1A-3467-4CC0-9833-DB919020A011}"/>
    <cellStyle name="40% - Accent2 2 5 6 3" xfId="14441" xr:uid="{C44F1327-D9C3-4DE6-8535-82841545DE2A}"/>
    <cellStyle name="40% - Accent2 2 5 7" xfId="14443" xr:uid="{A948F4B8-17A2-43F8-B6C7-D78DC498A0A2}"/>
    <cellStyle name="40% - Accent2 2 5 7 2" xfId="14445" xr:uid="{D246B556-233D-48E7-B2AD-7AC32DBBD354}"/>
    <cellStyle name="40% - Accent2 2 5 7 3" xfId="14447" xr:uid="{CA270022-E943-4E55-B35E-EB6B39ACDEB7}"/>
    <cellStyle name="40% - Accent2 2 5 8" xfId="14449" xr:uid="{67D6E8E9-C9BF-46E2-816D-B10C9043D30E}"/>
    <cellStyle name="40% - Accent2 2 5 9" xfId="14450" xr:uid="{F120D46F-881D-4479-BA62-A81161DD9D9F}"/>
    <cellStyle name="40% - Accent2 2 6" xfId="14451" xr:uid="{D60584D0-5EBE-4C83-BD62-2E37690B077A}"/>
    <cellStyle name="40% - Accent2 2 6 2" xfId="14452" xr:uid="{5CA656D3-0779-4BF2-95C3-8AFE87F76A83}"/>
    <cellStyle name="40% - Accent2 2 6 3" xfId="14455" xr:uid="{15A02C28-7FA2-48D4-8F65-C6E84C6777C5}"/>
    <cellStyle name="40% - Accent2 2 7" xfId="14456" xr:uid="{51BDCA91-F102-405D-BAE2-57682683B0BB}"/>
    <cellStyle name="40% - Accent2 2 7 2" xfId="11138" xr:uid="{CA204637-91DA-4287-A6E6-AF6CD7BE2E06}"/>
    <cellStyle name="40% - Accent2 2 7 3" xfId="11142" xr:uid="{A1657DA2-6588-424E-8DB4-138D3932C830}"/>
    <cellStyle name="40% - Accent2 2 8" xfId="14457" xr:uid="{237D9693-2B86-4AC8-B055-B097BF42BE4F}"/>
    <cellStyle name="40% - Accent2 2 8 2" xfId="14458" xr:uid="{FCC026BF-E620-466B-BFEF-E29C7FE727FA}"/>
    <cellStyle name="40% - Accent2 2 8 3" xfId="14460" xr:uid="{EC7BE27F-FFD7-4009-877E-5BB1E1364800}"/>
    <cellStyle name="40% - Accent2 2 9" xfId="14464" xr:uid="{8C91EA13-0E08-4C88-B3BF-3387084602E2}"/>
    <cellStyle name="40% - Accent2 2 9 2" xfId="14465" xr:uid="{104FE986-4AB4-4FBC-934C-64DF0714CA70}"/>
    <cellStyle name="40% - Accent2 2 9 3" xfId="14468" xr:uid="{69FE6C41-D0F6-4666-B538-802C6C62C0CF}"/>
    <cellStyle name="40% - Accent2 20" xfId="4802" xr:uid="{6108E38B-2ACD-4BD8-824E-4845DE01093A}"/>
    <cellStyle name="40% - Accent2 20 2" xfId="14470" xr:uid="{78DA8728-A465-41E0-B83D-9709E0FC80DA}"/>
    <cellStyle name="40% - Accent2 20 3" xfId="14472" xr:uid="{CBABFBEA-AB6F-46A3-890A-4C739D3C7D09}"/>
    <cellStyle name="40% - Accent2 20 4" xfId="3777" xr:uid="{726C86CA-4AE0-4B6D-B33C-10781B7BB238}"/>
    <cellStyle name="40% - Accent2 20 5" xfId="3792" xr:uid="{8E98C256-ECA9-497D-945B-43EAD4D62B39}"/>
    <cellStyle name="40% - Accent2 20 6" xfId="3803" xr:uid="{FAB350EF-6F4F-4E20-81B9-C88368298104}"/>
    <cellStyle name="40% - Accent2 21" xfId="4514" xr:uid="{8BE027B7-DD69-4A2E-9014-DF9312A897B6}"/>
    <cellStyle name="40% - Accent2 21 2" xfId="14209" xr:uid="{B3BEBDED-1EA0-4D07-9ABA-9206FC968600}"/>
    <cellStyle name="40% - Accent2 21 3" xfId="14216" xr:uid="{C154A3A1-07CC-41CD-8627-62F2DD1D96EF}"/>
    <cellStyle name="40% - Accent2 21 4" xfId="3844" xr:uid="{B9DECD32-67A5-4960-9693-0FD50F29F0C1}"/>
    <cellStyle name="40% - Accent2 21 5" xfId="3855" xr:uid="{0727C9F4-8F47-4EA5-BD14-FE0FFE5E6CBA}"/>
    <cellStyle name="40% - Accent2 21 6" xfId="3863" xr:uid="{75CBF1A9-A176-4AA5-8F94-1CC298FB9420}"/>
    <cellStyle name="40% - Accent2 22" xfId="14219" xr:uid="{8DFE175E-2D3F-4853-BF4C-F326A5E91F0C}"/>
    <cellStyle name="40% - Accent2 22 2" xfId="14221" xr:uid="{2364DFCB-EC51-4A38-9C74-435BC5548C8C}"/>
    <cellStyle name="40% - Accent2 22 3" xfId="14231" xr:uid="{15908F3A-D764-4181-92CE-6FB3798184A2}"/>
    <cellStyle name="40% - Accent2 22 4" xfId="14233" xr:uid="{731370E8-CE01-4C80-8AFB-4DFE36574B66}"/>
    <cellStyle name="40% - Accent2 22 5" xfId="14235" xr:uid="{5FB8D69A-5265-4223-A90E-E2A9CB5A5238}"/>
    <cellStyle name="40% - Accent2 22 6" xfId="14238" xr:uid="{053F6ECD-6BF8-472F-9B0F-94D8ACE3B2AC}"/>
    <cellStyle name="40% - Accent2 23" xfId="14243" xr:uid="{76306C35-75FE-4F4F-953A-CB3B0FA510E8}"/>
    <cellStyle name="40% - Accent2 23 2" xfId="14473" xr:uid="{9CEFFF75-C938-4F83-A943-EA0EADCA9046}"/>
    <cellStyle name="40% - Accent2 23 3" xfId="14474" xr:uid="{E3B879A4-4209-44DE-A81A-375EF9AE81AF}"/>
    <cellStyle name="40% - Accent2 23 4" xfId="14475" xr:uid="{99F242F3-A2EA-4505-9D02-18B1C9936972}"/>
    <cellStyle name="40% - Accent2 23 5" xfId="14476" xr:uid="{1078DD0D-07B7-4FA8-BA98-3CD47AA44CF3}"/>
    <cellStyle name="40% - Accent2 23 6" xfId="14477" xr:uid="{9D402BA6-1770-4DA0-AAD5-4C8CAD8E3A71}"/>
    <cellStyle name="40% - Accent2 24" xfId="9251" xr:uid="{26D9C956-6917-47DF-A3D3-CDC8833360B5}"/>
    <cellStyle name="40% - Accent2 24 2" xfId="14245" xr:uid="{CD34E6C7-1EE2-4CBA-9782-9DC59641D760}"/>
    <cellStyle name="40% - Accent2 24 3" xfId="14249" xr:uid="{AFA908C9-4D21-4DC0-98B0-42D5604D87C7}"/>
    <cellStyle name="40% - Accent2 24 4" xfId="14251" xr:uid="{DD2E113A-1F5F-4B7A-9398-2A303FC95EB7}"/>
    <cellStyle name="40% - Accent2 24 5" xfId="14253" xr:uid="{4933C5AD-17A9-4EC5-ABD1-D97735B35C28}"/>
    <cellStyle name="40% - Accent2 24 6" xfId="14255" xr:uid="{7AE18210-4662-4CCE-815B-3E4FD396D99F}"/>
    <cellStyle name="40% - Accent2 25" xfId="9254" xr:uid="{41D75179-789E-4269-A09C-C1ADE717B0B3}"/>
    <cellStyle name="40% - Accent2 25 2" xfId="14478" xr:uid="{3CAC19D5-A5FB-4A5B-90AB-9AF355F348D0}"/>
    <cellStyle name="40% - Accent2 26" xfId="14480" xr:uid="{29FFA8D9-B46D-4693-8975-70F96C0AB23C}"/>
    <cellStyle name="40% - Accent2 27" xfId="14482" xr:uid="{D317E2F8-1EE5-4E6A-9D6F-6EF1A160D3AC}"/>
    <cellStyle name="40% - Accent2 28" xfId="14484" xr:uid="{7DCBFFC9-40E1-4B9D-84C2-6ADEABA8F34C}"/>
    <cellStyle name="40% - Accent2 29" xfId="14486" xr:uid="{AEE87F21-309C-426D-ABAD-7B86685A9AE9}"/>
    <cellStyle name="40% - Accent2 3" xfId="14488" xr:uid="{7556B41C-01E7-42C0-AF2C-088EEF63D096}"/>
    <cellStyle name="40% - Accent2 3 10" xfId="14489" xr:uid="{62D3FE8D-1D55-441E-9CF5-307A63A9F3BC}"/>
    <cellStyle name="40% - Accent2 3 10 2" xfId="14490" xr:uid="{BA1BA7B7-762E-47E2-A94E-3C22E716CA52}"/>
    <cellStyle name="40% - Accent2 3 10 3" xfId="14491" xr:uid="{4A005637-0ABC-46D9-BBA2-04E0183D7A1D}"/>
    <cellStyle name="40% - Accent2 3 11" xfId="14492" xr:uid="{5B7A740D-D649-4929-B904-65077A0ED55F}"/>
    <cellStyle name="40% - Accent2 3 11 2" xfId="14494" xr:uid="{04B0AE1F-B713-4EE3-830F-634B70AD959D}"/>
    <cellStyle name="40% - Accent2 3 11 3" xfId="14496" xr:uid="{A7AC2E58-55C1-46F5-992F-D5FF7B6D678B}"/>
    <cellStyle name="40% - Accent2 3 12" xfId="14497" xr:uid="{216B39BB-7870-4D57-8482-AE79FB6D5BFE}"/>
    <cellStyle name="40% - Accent2 3 2" xfId="14499" xr:uid="{D6F39650-1773-43EC-A9FC-194303E26CE2}"/>
    <cellStyle name="40% - Accent2 3 2 2" xfId="12431" xr:uid="{AA47F456-ED43-4AF7-B68D-ED4D0BBDFDCF}"/>
    <cellStyle name="40% - Accent2 3 2 2 2" xfId="1490" xr:uid="{5BD31C62-C04F-4E15-BF82-16BBB23FCC9D}"/>
    <cellStyle name="40% - Accent2 3 2 2 2 2" xfId="14500" xr:uid="{014F3F2D-B0F9-4E79-A114-5A511313F58B}"/>
    <cellStyle name="40% - Accent2 3 2 2 3" xfId="1499" xr:uid="{6469B74B-24B3-45D2-BDDC-DB18035F3A6B}"/>
    <cellStyle name="40% - Accent2 3 2 3" xfId="12433" xr:uid="{A4B683AD-FD0F-4CC5-A19D-1A0E27C67283}"/>
    <cellStyle name="40% - Accent2 3 2 3 2" xfId="7463" xr:uid="{2A697232-215A-418E-AFA3-20A5E2D0B7CB}"/>
    <cellStyle name="40% - Accent2 3 2 3 3" xfId="1170" xr:uid="{BEA0820F-F133-481E-8C4A-B962C6B03ED2}"/>
    <cellStyle name="40% - Accent2 3 2 4" xfId="14501" xr:uid="{D97AFB2E-D691-4647-9019-D2252ACF3F01}"/>
    <cellStyle name="40% - Accent2 3 2 4 2" xfId="5654" xr:uid="{B7954E93-76AF-43FE-A26E-89011EFF4E85}"/>
    <cellStyle name="40% - Accent2 3 2 4 3" xfId="5667" xr:uid="{1FD3A5B6-0714-4F87-B4E3-9866EBFB6E1D}"/>
    <cellStyle name="40% - Accent2 3 2 5" xfId="14502" xr:uid="{3FE8F630-268E-4648-A818-E87730A94EFC}"/>
    <cellStyle name="40% - Accent2 3 2 5 2" xfId="1141" xr:uid="{06B7B6AF-F0B9-4E83-8D04-DF2F9021FE36}"/>
    <cellStyle name="40% - Accent2 3 2 5 3" xfId="1153" xr:uid="{BF3128B9-CEB9-42C9-A633-5A0C2ABF3C2A}"/>
    <cellStyle name="40% - Accent2 3 2 6" xfId="14503" xr:uid="{3D52C86A-5E0E-474F-8993-F67079E9CE85}"/>
    <cellStyle name="40% - Accent2 3 2 6 2" xfId="14504" xr:uid="{85309670-DB35-496F-94CB-501D0547E771}"/>
    <cellStyle name="40% - Accent2 3 2 6 3" xfId="14505" xr:uid="{A70E7070-A0F4-4F86-A3C2-D7CF38F4279F}"/>
    <cellStyle name="40% - Accent2 3 2 7" xfId="14506" xr:uid="{73EC4C48-6CD9-4FCD-ADE9-224530D73ECC}"/>
    <cellStyle name="40% - Accent2 3 2 7 2" xfId="14507" xr:uid="{42E99A11-73DA-43AA-8BE7-94528993F933}"/>
    <cellStyle name="40% - Accent2 3 2 7 3" xfId="14509" xr:uid="{57D51848-CD7B-438F-BACE-B8D5AFD52DDE}"/>
    <cellStyle name="40% - Accent2 3 2 8" xfId="14510" xr:uid="{8A85988A-959E-4F9E-8379-9A0908271A80}"/>
    <cellStyle name="40% - Accent2 3 2 9" xfId="14511" xr:uid="{21290877-676D-4CFC-A6A0-30FE30A58D1A}"/>
    <cellStyle name="40% - Accent2 3 3" xfId="14512" xr:uid="{6EF364C3-EEDC-48A6-BB0A-B9D27ABDA813}"/>
    <cellStyle name="40% - Accent2 3 3 2" xfId="12437" xr:uid="{7EAE9B81-D593-480E-9A45-B823C8BA20CF}"/>
    <cellStyle name="40% - Accent2 3 3 2 2" xfId="1409" xr:uid="{B3C5E538-D67F-4EC9-B525-25105EF76421}"/>
    <cellStyle name="40% - Accent2 3 3 2 3" xfId="14513" xr:uid="{F1E9F3E5-6B2D-4B7A-81E1-02ABE29678BB}"/>
    <cellStyle name="40% - Accent2 3 3 3" xfId="14515" xr:uid="{46EAE652-9EF7-4FC1-88E4-73B144C2BE07}"/>
    <cellStyle name="40% - Accent2 3 3 3 2" xfId="1475" xr:uid="{829C835D-A1F9-45A6-96C3-7DE6DDDE14E3}"/>
    <cellStyle name="40% - Accent2 3 3 3 3" xfId="1247" xr:uid="{C5A8097C-95E5-4B1A-8404-6ED7E1B3908A}"/>
    <cellStyle name="40% - Accent2 3 3 4" xfId="14517" xr:uid="{E2126FAB-A17C-4363-A954-01EA7446086E}"/>
    <cellStyle name="40% - Accent2 3 3 4 2" xfId="245" xr:uid="{B51AB3EE-4A8B-4DF7-B3DD-6A2E49928977}"/>
    <cellStyle name="40% - Accent2 3 3 4 3" xfId="265" xr:uid="{8B539238-3DEF-448C-9125-365A2FB9F91A}"/>
    <cellStyle name="40% - Accent2 3 3 5" xfId="14519" xr:uid="{5CA1CDF4-38F1-4F2C-9BDF-6C0A55B1485F}"/>
    <cellStyle name="40% - Accent2 3 3 5 2" xfId="1323" xr:uid="{F1636C40-A7C2-4C31-A947-C020FD0324CE}"/>
    <cellStyle name="40% - Accent2 3 3 5 3" xfId="14521" xr:uid="{A3F8ABB0-416C-4582-8EAF-6951613195FA}"/>
    <cellStyle name="40% - Accent2 3 3 6" xfId="14524" xr:uid="{616E2972-4595-4C71-8618-4C8F3A7D00E5}"/>
    <cellStyle name="40% - Accent2 3 3 6 2" xfId="7872" xr:uid="{D687E095-07CE-4AA2-BC84-A5292083B0D6}"/>
    <cellStyle name="40% - Accent2 3 3 6 3" xfId="14526" xr:uid="{BA2E753B-823A-47B9-86B6-E0390C896321}"/>
    <cellStyle name="40% - Accent2 3 3 7" xfId="14529" xr:uid="{D1C39F32-49F5-4C93-835A-85C9D936D8FC}"/>
    <cellStyle name="40% - Accent2 3 3 7 2" xfId="6389" xr:uid="{576D2641-2487-4B40-8149-3DCC72534C92}"/>
    <cellStyle name="40% - Accent2 3 3 7 3" xfId="14531" xr:uid="{B9D09161-E0C5-42AD-BD82-5B92B03C0A38}"/>
    <cellStyle name="40% - Accent2 3 3 8" xfId="14534" xr:uid="{DA7A42D5-3B80-4B02-A184-139FDA2AF807}"/>
    <cellStyle name="40% - Accent2 3 3 9" xfId="14537" xr:uid="{D2958639-1F0D-4E9F-ADA9-3884C8D43E30}"/>
    <cellStyle name="40% - Accent2 3 4" xfId="14539" xr:uid="{8ED6DE4A-D77C-460F-88B0-0E0983C7C905}"/>
    <cellStyle name="40% - Accent2 3 4 2" xfId="14542" xr:uid="{0FCC9FA4-44DF-453B-B70D-80933A0C2DA7}"/>
    <cellStyle name="40% - Accent2 3 4 2 2" xfId="1664" xr:uid="{F733DB4F-201D-4913-85C2-3F512144B276}"/>
    <cellStyle name="40% - Accent2 3 4 2 3" xfId="14543" xr:uid="{E75950F1-1E01-4CF5-9C27-31730962DC34}"/>
    <cellStyle name="40% - Accent2 3 4 3" xfId="14547" xr:uid="{9CB80824-D080-4CC6-B4D5-6DF00B3412D4}"/>
    <cellStyle name="40% - Accent2 3 4 3 2" xfId="1705" xr:uid="{F2999F4F-767D-48AC-9D5B-C51ED44EA21E}"/>
    <cellStyle name="40% - Accent2 3 4 3 3" xfId="14549" xr:uid="{2B1262DE-42DD-4ACA-9F62-F3976408264C}"/>
    <cellStyle name="40% - Accent2 3 4 4" xfId="14552" xr:uid="{18D152E3-714E-44F2-A3E9-05E76E32DE9B}"/>
    <cellStyle name="40% - Accent2 3 4 4 2" xfId="961" xr:uid="{6FF11CC7-2C86-4619-89EB-768963C868AC}"/>
    <cellStyle name="40% - Accent2 3 4 4 3" xfId="14554" xr:uid="{782FE07A-F769-45C3-9FFC-1938AB01F21D}"/>
    <cellStyle name="40% - Accent2 3 4 5" xfId="14557" xr:uid="{EC436665-7689-404B-9F42-1778A127B579}"/>
    <cellStyle name="40% - Accent2 3 4 5 2" xfId="1729" xr:uid="{3EE5B115-7F98-4939-8443-04EB1679B821}"/>
    <cellStyle name="40% - Accent2 3 4 5 3" xfId="14558" xr:uid="{A3EF18C8-6E8B-4278-A42A-9AA316666E9E}"/>
    <cellStyle name="40% - Accent2 3 4 6" xfId="14563" xr:uid="{8A9C8D15-DF55-4D1F-B9C6-6D96AB07D2F9}"/>
    <cellStyle name="40% - Accent2 3 4 6 2" xfId="6427" xr:uid="{3172B4AE-5FA5-4C13-93A0-07FC7D66CA74}"/>
    <cellStyle name="40% - Accent2 3 4 6 3" xfId="14565" xr:uid="{CA729733-9EE2-4958-8294-BB4C4AAE1660}"/>
    <cellStyle name="40% - Accent2 3 4 7" xfId="14568" xr:uid="{7E5DBB98-BCDF-472D-86F4-C7C153BE1696}"/>
    <cellStyle name="40% - Accent2 3 4 7 2" xfId="4707" xr:uid="{B19D7C04-1EC5-4807-82C7-4187503844AD}"/>
    <cellStyle name="40% - Accent2 3 4 7 3" xfId="14572" xr:uid="{F94EDE67-88D9-4EAE-87E7-7C111EC37BF7}"/>
    <cellStyle name="40% - Accent2 3 4 8" xfId="14575" xr:uid="{7DB5253B-23CE-43DA-81CF-353BDF8C5312}"/>
    <cellStyle name="40% - Accent2 3 4 9" xfId="14578" xr:uid="{13979B1B-2BFB-4199-8580-44F644FECC36}"/>
    <cellStyle name="40% - Accent2 3 5" xfId="11993" xr:uid="{AB750B84-A0D9-4CD6-8AFC-C39E3A89960C}"/>
    <cellStyle name="40% - Accent2 3 5 2" xfId="11995" xr:uid="{40236061-46D2-479F-B1A3-76A5AC3ACB20}"/>
    <cellStyle name="40% - Accent2 3 5 2 2" xfId="303" xr:uid="{26226627-2D7C-42D4-93AB-C44B183042CE}"/>
    <cellStyle name="40% - Accent2 3 5 2 3" xfId="11998" xr:uid="{60980B64-56BB-4450-812A-13A11FFBB080}"/>
    <cellStyle name="40% - Accent2 3 5 3" xfId="12000" xr:uid="{7BCE33AF-A649-4101-B584-FEDB4B244656}"/>
    <cellStyle name="40% - Accent2 3 5 3 2" xfId="7893" xr:uid="{29696F27-9C05-4448-BF1A-751963CBC520}"/>
    <cellStyle name="40% - Accent2 3 5 3 3" xfId="14579" xr:uid="{8FC86452-7666-48C2-9565-E61C87F5D4B7}"/>
    <cellStyle name="40% - Accent2 3 5 4" xfId="14580" xr:uid="{CDBE2788-84A6-42F9-84C8-AE7E9DBE59C9}"/>
    <cellStyle name="40% - Accent2 3 5 4 2" xfId="6452" xr:uid="{B2945778-F933-4F65-8FDB-A340330A2C53}"/>
    <cellStyle name="40% - Accent2 3 5 4 3" xfId="14581" xr:uid="{8996A96F-3F2E-430F-8F74-E0AC6C977567}"/>
    <cellStyle name="40% - Accent2 3 5 5" xfId="14582" xr:uid="{99057484-3DA3-4AE6-AD6F-1581F6FFAE07}"/>
    <cellStyle name="40% - Accent2 3 5 5 2" xfId="7899" xr:uid="{ABB6BEEB-C880-433D-AE9C-CE4EE1CBAFD4}"/>
    <cellStyle name="40% - Accent2 3 5 5 3" xfId="14583" xr:uid="{215431E4-D9F7-4CD0-9CBB-9CD7D181D4C0}"/>
    <cellStyle name="40% - Accent2 3 5 6" xfId="14586" xr:uid="{7E566927-96D7-4B98-AECD-9F42BB9FA4D9}"/>
    <cellStyle name="40% - Accent2 3 5 6 2" xfId="7909" xr:uid="{B4A6E8E1-F97A-49D6-8006-6368A02E0967}"/>
    <cellStyle name="40% - Accent2 3 5 6 3" xfId="14588" xr:uid="{FFAF1BED-7A11-4932-8CB1-5EB7BE8F693B}"/>
    <cellStyle name="40% - Accent2 3 5 7" xfId="14590" xr:uid="{164BDBD7-BC30-4E01-805E-7545B8A8D1B0}"/>
    <cellStyle name="40% - Accent2 3 5 7 2" xfId="4738" xr:uid="{F23E4C47-E5D4-41AB-BD3D-5C9F8617395C}"/>
    <cellStyle name="40% - Accent2 3 5 7 3" xfId="14593" xr:uid="{357E0BD9-3709-491B-AF0C-6B349E9E504B}"/>
    <cellStyle name="40% - Accent2 3 5 8" xfId="14595" xr:uid="{D457C48F-834B-47C0-A591-6DB9CF785627}"/>
    <cellStyle name="40% - Accent2 3 5 9" xfId="14596" xr:uid="{037CEEE2-D217-4433-82C8-7BBA85256970}"/>
    <cellStyle name="40% - Accent2 3 6" xfId="12004" xr:uid="{B1FABFE9-5D0F-471C-9306-BB08BE112F99}"/>
    <cellStyle name="40% - Accent2 3 6 2" xfId="12010" xr:uid="{D054A513-BAAD-4DB3-AA10-925D5396726C}"/>
    <cellStyle name="40% - Accent2 3 6 3" xfId="12014" xr:uid="{4FD63B7E-C75E-425F-BBBB-B722B7D62080}"/>
    <cellStyle name="40% - Accent2 3 7" xfId="12365" xr:uid="{838A2140-AC18-43E3-8C79-CEA4CDF48D20}"/>
    <cellStyle name="40% - Accent2 3 7 2" xfId="12380" xr:uid="{C0D62E61-A27B-44D3-A330-309D822B9FBF}"/>
    <cellStyle name="40% - Accent2 3 7 3" xfId="12440" xr:uid="{6857E048-7E3D-40F4-9A90-25658C7A7312}"/>
    <cellStyle name="40% - Accent2 3 8" xfId="12591" xr:uid="{38962871-1DD1-4040-A267-3401397031CE}"/>
    <cellStyle name="40% - Accent2 3 8 2" xfId="12603" xr:uid="{93B7B24A-8A58-4389-A9DF-F0C25A10FCF5}"/>
    <cellStyle name="40% - Accent2 3 8 3" xfId="12653" xr:uid="{AB9CAD98-03DE-42C2-B21D-6E5B1F03F2CD}"/>
    <cellStyle name="40% - Accent2 3 9" xfId="12866" xr:uid="{CC307E64-7822-4679-9069-F55E71AEF5B1}"/>
    <cellStyle name="40% - Accent2 3 9 2" xfId="12874" xr:uid="{85A0A8A7-9DE4-4F82-BA1A-98B0E87421D3}"/>
    <cellStyle name="40% - Accent2 3 9 3" xfId="12907" xr:uid="{543B7FFF-38A8-46AD-A932-7F7AE3A0D7BE}"/>
    <cellStyle name="40% - Accent2 30" xfId="9255" xr:uid="{396C4E86-DD6B-4F3C-8947-AC4FAE898C95}"/>
    <cellStyle name="40% - Accent2 31" xfId="14481" xr:uid="{978DA33F-1C1D-4530-AE07-5248F4D1CD42}"/>
    <cellStyle name="40% - Accent2 4" xfId="14598" xr:uid="{6E9C1D42-39BA-4736-B67C-DB60B2C260D7}"/>
    <cellStyle name="40% - Accent2 4 2" xfId="14600" xr:uid="{F1E336F8-2A25-4781-BAC0-8C6AC9895051}"/>
    <cellStyle name="40% - Accent2 4 2 2" xfId="12488" xr:uid="{7BB7F232-377A-4EAC-A91E-00263FF52D73}"/>
    <cellStyle name="40% - Accent2 4 2 2 2" xfId="14602" xr:uid="{7834B182-C083-4CB8-8020-B11539024E56}"/>
    <cellStyle name="40% - Accent2 4 2 3" xfId="14604" xr:uid="{7E8A29EB-432F-48C1-8923-05569C2599F1}"/>
    <cellStyle name="40% - Accent2 4 3" xfId="14606" xr:uid="{D0F577C0-0BAC-4594-BE06-75131C9EAC4C}"/>
    <cellStyle name="40% - Accent2 4 3 2" xfId="14608" xr:uid="{3191921A-E3AA-40A1-9B56-6256A14F0DFD}"/>
    <cellStyle name="40% - Accent2 4 3 3" xfId="14611" xr:uid="{3042E988-80FD-47F7-BAA5-9EDCED7F6897}"/>
    <cellStyle name="40% - Accent2 4 4" xfId="14614" xr:uid="{0404CFB2-9C14-43E2-B45B-B6E2C9F05020}"/>
    <cellStyle name="40% - Accent2 4 4 2" xfId="14617" xr:uid="{0E2A38BD-F975-432B-AC31-D56492B8C65E}"/>
    <cellStyle name="40% - Accent2 4 4 3" xfId="14621" xr:uid="{1A2029BD-D44A-43E2-9677-26A342DBC581}"/>
    <cellStyle name="40% - Accent2 4 5" xfId="14625" xr:uid="{927ACB62-C629-468A-B563-E4009734F083}"/>
    <cellStyle name="40% - Accent2 4 5 2" xfId="14629" xr:uid="{CE1079E6-7C0A-4887-9661-11F44068D870}"/>
    <cellStyle name="40% - Accent2 4 5 3" xfId="14632" xr:uid="{6F3EC229-3383-4EE0-9ECC-55BCB7E7F8F3}"/>
    <cellStyle name="40% - Accent2 4 6" xfId="14635" xr:uid="{5BCCBB67-604A-4B93-B410-0D80A715B534}"/>
    <cellStyle name="40% - Accent2 4 6 2" xfId="14639" xr:uid="{42B3AEEE-DB08-47F1-A806-953479E7BEBF}"/>
    <cellStyle name="40% - Accent2 4 6 3" xfId="14643" xr:uid="{CBCE6F7C-10AD-4DC3-ABE9-90B86C3344D5}"/>
    <cellStyle name="40% - Accent2 4 7" xfId="14645" xr:uid="{CE919129-BD73-4426-9F3D-7CE7E0DB504B}"/>
    <cellStyle name="40% - Accent2 4 7 2" xfId="14646" xr:uid="{84133FA2-06C2-4AC6-9A6E-CC3D1558587D}"/>
    <cellStyle name="40% - Accent2 4 7 3" xfId="14647" xr:uid="{902C4FD2-29D7-4023-8274-D8BB04EE0E49}"/>
    <cellStyle name="40% - Accent2 4 8" xfId="14649" xr:uid="{A5371079-433F-4329-9E52-A154783C963B}"/>
    <cellStyle name="40% - Accent2 4 8 2" xfId="14650" xr:uid="{BD5A3CC0-6A56-4068-A944-8C9F148C0DDF}"/>
    <cellStyle name="40% - Accent2 4 8 3" xfId="14651" xr:uid="{A7BE57C4-1F3D-49F4-8137-90E07873E17D}"/>
    <cellStyle name="40% - Accent2 5" xfId="5133" xr:uid="{DF8883CF-55FB-43A4-92DD-059E55E48DF6}"/>
    <cellStyle name="40% - Accent2 5 2" xfId="5140" xr:uid="{4FBF08A4-1843-4849-9706-B4248B28DD08}"/>
    <cellStyle name="40% - Accent2 5 2 2" xfId="4169" xr:uid="{2B056C76-916B-4A82-A6CE-4FC8689FB233}"/>
    <cellStyle name="40% - Accent2 5 2 3" xfId="4179" xr:uid="{718A49BF-DCE6-47B8-BAA9-C63C8036EC5F}"/>
    <cellStyle name="40% - Accent2 5 3" xfId="5151" xr:uid="{74E4F089-EB25-4CD6-B02E-E3A098A35248}"/>
    <cellStyle name="40% - Accent2 5 3 2" xfId="14653" xr:uid="{36EBAEF6-DBEA-4DAD-A1B1-77821E8E8A71}"/>
    <cellStyle name="40% - Accent2 5 3 3" xfId="14656" xr:uid="{63BCE952-A132-4C1A-A61A-2D4B54FDC717}"/>
    <cellStyle name="40% - Accent2 5 4" xfId="5156" xr:uid="{7CA86A61-5C7D-4125-8507-69CAFE878AEE}"/>
    <cellStyle name="40% - Accent2 5 4 2" xfId="14657" xr:uid="{584359E5-B3AE-477A-BADB-68EC55C81C80}"/>
    <cellStyle name="40% - Accent2 5 4 3" xfId="14658" xr:uid="{6FBF1775-EFA4-4C11-9756-6EF4A33CBE75}"/>
    <cellStyle name="40% - Accent2 5 5" xfId="5163" xr:uid="{56779066-876B-4401-AFCA-DF6E6CB3CF4F}"/>
    <cellStyle name="40% - Accent2 5 5 2" xfId="14662" xr:uid="{53415E5F-221E-4E30-910C-AC96AB9CE279}"/>
    <cellStyle name="40% - Accent2 5 5 3" xfId="14666" xr:uid="{2F1DC358-BF0B-4059-B38D-B18DA1DB40AD}"/>
    <cellStyle name="40% - Accent2 5 6" xfId="5168" xr:uid="{95B23B4A-6B96-4585-8247-CF909B97F913}"/>
    <cellStyle name="40% - Accent2 5 6 2" xfId="14670" xr:uid="{6C5A5D34-B400-46A2-8F0F-4A09C69B7C4E}"/>
    <cellStyle name="40% - Accent2 5 6 3" xfId="14674" xr:uid="{95FDC5A3-20DF-48EF-9E34-72258DFEF8DA}"/>
    <cellStyle name="40% - Accent2 5 7" xfId="5174" xr:uid="{3C069DF1-6A68-495E-9317-215E15D1F1BC}"/>
    <cellStyle name="40% - Accent2 5 7 2" xfId="14675" xr:uid="{249F908D-FFE9-427A-84FB-B0E362E56F4F}"/>
    <cellStyle name="40% - Accent2 5 7 3" xfId="14676" xr:uid="{DEF7EA93-3D48-4455-9ACA-E1641CB0E5EB}"/>
    <cellStyle name="40% - Accent2 5 8" xfId="14678" xr:uid="{A10FC039-39D1-42EB-BDFF-B0D0A07B1091}"/>
    <cellStyle name="40% - Accent2 5 8 2" xfId="14679" xr:uid="{6A2BA0BD-EBAC-4D55-AF22-3933F0A091D7}"/>
    <cellStyle name="40% - Accent2 5 8 3" xfId="14682" xr:uid="{C6DE006C-5791-4A6C-9B4C-6422B835C548}"/>
    <cellStyle name="40% - Accent2 6" xfId="5182" xr:uid="{51DBC432-CE5D-47A0-81A6-3C28C4333129}"/>
    <cellStyle name="40% - Accent2 6 2" xfId="5189" xr:uid="{DBAC1589-E0DF-4CC5-B960-2CA19F6E1BA4}"/>
    <cellStyle name="40% - Accent2 6 2 2" xfId="4316" xr:uid="{9C826578-0DE8-49B1-A38B-C405B8738AFC}"/>
    <cellStyle name="40% - Accent2 6 2 3" xfId="4321" xr:uid="{6E9C95AD-F94E-4350-A432-AC9EC796A1F7}"/>
    <cellStyle name="40% - Accent2 6 3" xfId="5200" xr:uid="{764761D2-DEFF-4395-957F-8C5B88C845D0}"/>
    <cellStyle name="40% - Accent2 6 3 2" xfId="14684" xr:uid="{078C5052-6DD0-45CF-A504-732397078321}"/>
    <cellStyle name="40% - Accent2 6 3 3" xfId="14687" xr:uid="{0EDB7A9F-1462-4787-AB4B-7FD694436414}"/>
    <cellStyle name="40% - Accent2 6 4" xfId="5212" xr:uid="{F445B8C3-6609-4F1A-B0BF-DF3A0F9F22AE}"/>
    <cellStyle name="40% - Accent2 6 4 2" xfId="14691" xr:uid="{FED4DCF6-2C61-4FD1-819A-3C07EE2CA654}"/>
    <cellStyle name="40% - Accent2 6 4 3" xfId="14693" xr:uid="{164CD736-A129-4847-9E68-6EBE0B9846F8}"/>
    <cellStyle name="40% - Accent2 6 5" xfId="5221" xr:uid="{42038576-858E-4FF2-B0C8-631C23E10B37}"/>
    <cellStyle name="40% - Accent2 6 5 2" xfId="14696" xr:uid="{6C980982-7224-4DD0-88C4-BE0D4D5BE812}"/>
    <cellStyle name="40% - Accent2 6 5 3" xfId="14698" xr:uid="{3A6E09BB-C024-4386-B302-7C6EED5DA912}"/>
    <cellStyle name="40% - Accent2 6 6" xfId="5231" xr:uid="{125D6B55-5BEF-4F52-B62F-88BFB0D873A2}"/>
    <cellStyle name="40% - Accent2 6 6 2" xfId="14699" xr:uid="{D7DE3E40-EF77-4197-821A-30CFD3883B51}"/>
    <cellStyle name="40% - Accent2 6 6 3" xfId="14702" xr:uid="{34E0E6E0-3978-4EBD-BBFA-6A8E988BE591}"/>
    <cellStyle name="40% - Accent2 6 7" xfId="3929" xr:uid="{5ED8FE22-DA57-4AD3-B8C8-DE9D37C97E64}"/>
    <cellStyle name="40% - Accent2 6 7 2" xfId="14703" xr:uid="{5453BACD-1297-406A-A82F-20559EC04F75}"/>
    <cellStyle name="40% - Accent2 6 7 3" xfId="14705" xr:uid="{2EE173BF-DD89-49B7-BA5A-E79AD0B0E056}"/>
    <cellStyle name="40% - Accent2 6 8" xfId="14709" xr:uid="{BC1DE482-68D5-4C3E-AF7D-E60811531DE9}"/>
    <cellStyle name="40% - Accent2 6 8 2" xfId="14710" xr:uid="{1034EC11-A54B-4D1F-B7B5-7A562013BF37}"/>
    <cellStyle name="40% - Accent2 6 8 3" xfId="14712" xr:uid="{CA3E24BB-AF79-4C48-8000-64FD72EA8E75}"/>
    <cellStyle name="40% - Accent2 7" xfId="5241" xr:uid="{44FBD65F-304F-4F7A-BFC5-3C14DCE7877A}"/>
    <cellStyle name="40% - Accent2 7 2" xfId="6155" xr:uid="{F048814B-D8EE-4FA2-971D-2D17CCE16FA0}"/>
    <cellStyle name="40% - Accent2 7 2 2" xfId="4435" xr:uid="{1783B54A-0F86-4804-9194-DA4738F6A712}"/>
    <cellStyle name="40% - Accent2 7 2 3" xfId="4439" xr:uid="{54771293-E2BE-4362-9727-D8DBDE58A007}"/>
    <cellStyle name="40% - Accent2 7 3" xfId="5741" xr:uid="{8601D4AE-B469-43D1-8FEE-74A62C89F7C8}"/>
    <cellStyle name="40% - Accent2 7 3 2" xfId="14713" xr:uid="{014B89EF-FB4D-42CC-9850-016EEA1A8820}"/>
    <cellStyle name="40% - Accent2 7 3 3" xfId="14714" xr:uid="{C5213510-9B98-41A8-BD0D-01C8044E82A9}"/>
    <cellStyle name="40% - Accent2 7 4" xfId="5784" xr:uid="{3C5FC253-A7F3-4736-9072-87B57A4EF85E}"/>
    <cellStyle name="40% - Accent2 7 4 2" xfId="5786" xr:uid="{73AC1FD3-D0A6-4CBA-8B7E-B72C0530D11D}"/>
    <cellStyle name="40% - Accent2 7 4 3" xfId="5799" xr:uid="{FA8769CE-C1E2-4FC5-9DF3-938EB6001481}"/>
    <cellStyle name="40% - Accent2 7 5" xfId="5872" xr:uid="{448F03C6-C310-4594-A17E-349CC523C862}"/>
    <cellStyle name="40% - Accent2 7 5 2" xfId="14715" xr:uid="{2EC76DCD-4C82-4A8F-A20D-5FC1F0C238CF}"/>
    <cellStyle name="40% - Accent2 7 5 3" xfId="14716" xr:uid="{FD46A37E-1AE9-4186-B9B0-E0B4E2DD1CB3}"/>
    <cellStyle name="40% - Accent2 7 6" xfId="5928" xr:uid="{EC8A720A-1C35-4142-9B7E-532248A92EE0}"/>
    <cellStyle name="40% - Accent2 7 6 2" xfId="14717" xr:uid="{B6CBD73F-91C7-4B76-9F89-1927F052120D}"/>
    <cellStyle name="40% - Accent2 7 6 3" xfId="14718" xr:uid="{A93ACFA7-0689-4E2C-848B-856AD9204943}"/>
    <cellStyle name="40% - Accent2 7 7" xfId="3958" xr:uid="{27855428-494D-4F95-9C79-45FEE1FB9BC9}"/>
    <cellStyle name="40% - Accent2 7 7 2" xfId="3962" xr:uid="{27AB1CCF-8FF7-4DF2-B6F5-BB0E43E0E2E7}"/>
    <cellStyle name="40% - Accent2 7 7 3" xfId="5973" xr:uid="{A428EAF4-B254-4287-B560-40CB02EF9641}"/>
    <cellStyle name="40% - Accent2 7 8" xfId="3967" xr:uid="{9A11324E-1CE8-4D1B-89B7-E48FB36C9819}"/>
    <cellStyle name="40% - Accent2 7 8 2" xfId="3975" xr:uid="{554661AE-F940-41C5-AFB1-DE8274FDCE3F}"/>
    <cellStyle name="40% - Accent2 7 8 3" xfId="4110" xr:uid="{49A9BB54-1E78-4E52-838F-7269E82168DB}"/>
    <cellStyle name="40% - Accent2 8" xfId="4870" xr:uid="{78C08D20-717E-4C55-9E4D-DBA331F98995}"/>
    <cellStyle name="40% - Accent2 8 2" xfId="4885" xr:uid="{84E57318-6AD6-4F2D-9D41-434BFF972450}"/>
    <cellStyle name="40% - Accent2 8 2 2" xfId="13307" xr:uid="{93278B35-C468-40A3-BC98-EF56DA630B07}"/>
    <cellStyle name="40% - Accent2 8 2 3" xfId="13353" xr:uid="{4D291046-05BD-46EC-A461-D8D9563F85B3}"/>
    <cellStyle name="40% - Accent2 8 3" xfId="4906" xr:uid="{4BBC132B-C057-4030-A417-31BA83A9B2BC}"/>
    <cellStyle name="40% - Accent2 9" xfId="5076" xr:uid="{A8AA60C9-D2F8-4C79-A57F-B0671F22D6F6}"/>
    <cellStyle name="40% - Accent2 9 10" xfId="4800" xr:uid="{ACE55668-853B-418F-BEDB-B9EF3715D0F8}"/>
    <cellStyle name="40% - Accent2 9 11" xfId="4512" xr:uid="{567CDB8E-F29E-4EAB-824B-5830E8E4FB5D}"/>
    <cellStyle name="40% - Accent2 9 12" xfId="14217" xr:uid="{A316AEFC-0374-4600-A8AF-046B0942F9B3}"/>
    <cellStyle name="40% - Accent2 9 2" xfId="14487" xr:uid="{3A8E4EFF-A7D3-4D0E-A6D1-91839C72CDFC}"/>
    <cellStyle name="40% - Accent2 9 2 2" xfId="14498" xr:uid="{4A6A24C0-A8A8-4C05-9D32-99222BA9EC4D}"/>
    <cellStyle name="40% - Accent2 9 3" xfId="14597" xr:uid="{5D54AE04-B722-49D8-B9F4-E552F1D5C13A}"/>
    <cellStyle name="40% - Accent2 9 3 10" xfId="3524" xr:uid="{1998886C-8A33-4C0B-8B18-9390049E6B57}"/>
    <cellStyle name="40% - Accent2 9 3 11" xfId="6140" xr:uid="{27E2DCF1-0E96-4763-93F6-349974CD7DF1}"/>
    <cellStyle name="40% - Accent2 9 3 12" xfId="14719" xr:uid="{9E6336D6-01ED-4A7B-BA3B-4834A06AC85A}"/>
    <cellStyle name="40% - Accent2 9 3 2" xfId="14599" xr:uid="{EBE02258-BE52-496B-8589-EEB85C44B8A1}"/>
    <cellStyle name="40% - Accent2 9 3 2 10" xfId="14720" xr:uid="{4FF09024-98BC-4C23-9DDA-662A5A795795}"/>
    <cellStyle name="40% - Accent2 9 3 2 2" xfId="12487" xr:uid="{D6773E81-63CA-4341-9B7D-33BFAF2CFC04}"/>
    <cellStyle name="40% - Accent2 9 3 2 2 2" xfId="14601" xr:uid="{9ACE8DF2-0433-4EF8-8992-C74F0C29FBA8}"/>
    <cellStyle name="40% - Accent2 9 3 2 2 2 2" xfId="14721" xr:uid="{72A4471C-C007-47B1-AC2E-3687B38D65C6}"/>
    <cellStyle name="40% - Accent2 9 3 2 2 2 3" xfId="14722" xr:uid="{7BA68F88-92B8-455F-AB16-30D5F6445AC6}"/>
    <cellStyle name="40% - Accent2 9 3 2 2 2 4" xfId="14723" xr:uid="{BA338919-DF51-4AEF-8394-B39C70BA09C3}"/>
    <cellStyle name="40% - Accent2 9 3 2 2 2 5" xfId="14724" xr:uid="{2D615DE3-F3EA-46E6-9CBC-9A94CA42C6DA}"/>
    <cellStyle name="40% - Accent2 9 3 2 2 2 6" xfId="14725" xr:uid="{B3EAF943-B13C-4D39-86D0-FD19245C206F}"/>
    <cellStyle name="40% - Accent2 9 3 2 2 3" xfId="14726" xr:uid="{2714F19B-2569-4B10-AD15-4D0EB4A72299}"/>
    <cellStyle name="40% - Accent2 9 3 2 2 4" xfId="14727" xr:uid="{53342741-6173-4D3D-A526-2FBC364995C7}"/>
    <cellStyle name="40% - Accent2 9 3 2 2 5" xfId="14728" xr:uid="{AF5FB5F1-10D8-4C05-99CD-3DDDF65F1399}"/>
    <cellStyle name="40% - Accent2 9 3 2 2 6" xfId="14729" xr:uid="{0CFCC704-7884-425A-8843-9632CFE3BA46}"/>
    <cellStyle name="40% - Accent2 9 3 2 2 7" xfId="14730" xr:uid="{C5447423-D839-4371-BEC7-CF0B2B5A3C74}"/>
    <cellStyle name="40% - Accent2 9 3 2 3" xfId="14603" xr:uid="{F443812B-50EF-4174-970A-8C5E580023C9}"/>
    <cellStyle name="40% - Accent2 9 3 2 3 2" xfId="14731" xr:uid="{DF18CB97-CD04-4A9D-A6DE-5C0A4CE659A6}"/>
    <cellStyle name="40% - Accent2 9 3 2 3 2 2" xfId="14732" xr:uid="{B3DE241C-09D2-4812-ABE3-EE39C8848D01}"/>
    <cellStyle name="40% - Accent2 9 3 2 3 2 3" xfId="14733" xr:uid="{96FC854D-01CF-4057-B3EA-A982A3820FE7}"/>
    <cellStyle name="40% - Accent2 9 3 2 3 2 4" xfId="14734" xr:uid="{C4579BDC-6397-4968-AED8-9226F696B90A}"/>
    <cellStyle name="40% - Accent2 9 3 2 3 2 5" xfId="14735" xr:uid="{CE033F1E-A378-42D7-BBF2-9C3C3404D3EC}"/>
    <cellStyle name="40% - Accent2 9 3 2 3 2 6" xfId="14736" xr:uid="{B06C2856-169A-4FC7-822F-4CD80283B159}"/>
    <cellStyle name="40% - Accent2 9 3 2 3 3" xfId="14738" xr:uid="{CFB52B36-AD2A-4B9E-AF93-521E88E41E51}"/>
    <cellStyle name="40% - Accent2 9 3 2 3 4" xfId="14739" xr:uid="{B6259E03-95CA-40AE-821A-22210B170541}"/>
    <cellStyle name="40% - Accent2 9 3 2 3 5" xfId="14740" xr:uid="{1B5CC5D5-FF2E-4DE0-AA08-84B8E37FD650}"/>
    <cellStyle name="40% - Accent2 9 3 2 3 6" xfId="14741" xr:uid="{AEEA39D0-6A04-4582-985F-EE91135FBC14}"/>
    <cellStyle name="40% - Accent2 9 3 2 3 7" xfId="14742" xr:uid="{BA48C272-2C9E-4351-84DA-8D24FD8ACA53}"/>
    <cellStyle name="40% - Accent2 9 3 2 4" xfId="14743" xr:uid="{61B8D99B-5BD2-4B8B-AC1A-D4774056C4EB}"/>
    <cellStyle name="40% - Accent2 9 3 2 4 2" xfId="14744" xr:uid="{9263F5C4-D20D-4039-AD87-A33E04A2CEAC}"/>
    <cellStyle name="40% - Accent2 9 3 2 4 2 2" xfId="14745" xr:uid="{7919D717-F826-49C2-B68D-CD94055EC5E0}"/>
    <cellStyle name="40% - Accent2 9 3 2 4 2 3" xfId="14746" xr:uid="{74A02C47-3060-4983-86E3-C24801AAFFC3}"/>
    <cellStyle name="40% - Accent2 9 3 2 4 2 4" xfId="14747" xr:uid="{25EB5875-2E75-4ABD-A051-63E011C9557D}"/>
    <cellStyle name="40% - Accent2 9 3 2 4 2 5" xfId="14748" xr:uid="{C30BA52F-EDF3-47D6-96CE-23F2836868DD}"/>
    <cellStyle name="40% - Accent2 9 3 2 4 2 6" xfId="14749" xr:uid="{F1EEB49B-9BB3-40BC-AC33-4A6206641091}"/>
    <cellStyle name="40% - Accent2 9 3 2 4 3" xfId="14750" xr:uid="{4A912707-2575-4753-992B-2FCFEC6D2429}"/>
    <cellStyle name="40% - Accent2 9 3 2 4 4" xfId="14751" xr:uid="{08E010EE-3F28-4105-9965-926FDF96157D}"/>
    <cellStyle name="40% - Accent2 9 3 2 4 5" xfId="14752" xr:uid="{306452BB-2605-4B8D-8EB5-A7FB3834BA45}"/>
    <cellStyle name="40% - Accent2 9 3 2 4 6" xfId="14753" xr:uid="{3E073FFB-DDD2-4D76-98FC-9A6F395B13AC}"/>
    <cellStyle name="40% - Accent2 9 3 2 4 7" xfId="14754" xr:uid="{372726BB-5BE0-483C-A2AF-09DB50EBF2B9}"/>
    <cellStyle name="40% - Accent2 9 3 2 5" xfId="14756" xr:uid="{D50675C8-B466-4E89-87EA-2A0061B5F500}"/>
    <cellStyle name="40% - Accent2 9 3 2 5 2" xfId="14757" xr:uid="{F3956125-CEE0-4993-BF69-19A579F38F45}"/>
    <cellStyle name="40% - Accent2 9 3 2 5 3" xfId="14758" xr:uid="{DDC05F32-1C6B-432E-B89C-92C15DD389AF}"/>
    <cellStyle name="40% - Accent2 9 3 2 5 4" xfId="14759" xr:uid="{782DCE69-498A-4347-963D-2E3E3FBD827A}"/>
    <cellStyle name="40% - Accent2 9 3 2 5 5" xfId="14760" xr:uid="{36293A3F-6CAB-4A7C-82C1-3782F9AB5D68}"/>
    <cellStyle name="40% - Accent2 9 3 2 5 6" xfId="14761" xr:uid="{5AAA3027-597E-4EA2-AA7E-F55DC0F9BBFA}"/>
    <cellStyle name="40% - Accent2 9 3 2 6" xfId="14763" xr:uid="{76BD54D9-3E94-41CB-8146-7AED6AD2EA43}"/>
    <cellStyle name="40% - Accent2 9 3 2 7" xfId="14764" xr:uid="{23583748-E21E-4BAA-88BA-BF00510947BF}"/>
    <cellStyle name="40% - Accent2 9 3 2 8" xfId="9808" xr:uid="{9AE182EE-F8FF-4FA1-B860-B1706B21D443}"/>
    <cellStyle name="40% - Accent2 9 3 2 9" xfId="9810" xr:uid="{C9050BDA-1C17-4555-98C8-BC24A1A06BF7}"/>
    <cellStyle name="40% - Accent2 9 3 3" xfId="14605" xr:uid="{B8B63085-571B-4966-95CF-7CCE8904C3BE}"/>
    <cellStyle name="40% - Accent2 9 3 3 2" xfId="14607" xr:uid="{B97E7159-AE66-4510-9446-B14113C0C8DE}"/>
    <cellStyle name="40% - Accent2 9 3 3 2 2" xfId="8007" xr:uid="{E0AD83B2-0365-4D4A-9C53-C1D9EA78404F}"/>
    <cellStyle name="40% - Accent2 9 3 3 2 3" xfId="14766" xr:uid="{2D343E97-0CB0-42C7-BCA6-0ECC3D426967}"/>
    <cellStyle name="40% - Accent2 9 3 3 2 4" xfId="14768" xr:uid="{18A2B43B-5366-4C75-BFE4-915829769C10}"/>
    <cellStyle name="40% - Accent2 9 3 3 2 5" xfId="14770" xr:uid="{343C6E48-AB67-44E1-B9E2-BCD8E5776E67}"/>
    <cellStyle name="40% - Accent2 9 3 3 2 6" xfId="14772" xr:uid="{09035C98-F3FC-46F7-95BC-A27DEDB272D4}"/>
    <cellStyle name="40% - Accent2 9 3 3 3" xfId="14609" xr:uid="{6E225093-9252-4C7B-900C-97C2F71FA484}"/>
    <cellStyle name="40% - Accent2 9 3 3 4" xfId="14773" xr:uid="{6187ED6D-335F-4A20-A4F9-06E52FC77D2E}"/>
    <cellStyle name="40% - Accent2 9 3 3 5" xfId="14775" xr:uid="{FBE5481C-458A-4D3C-89AF-E92F7C43CE9E}"/>
    <cellStyle name="40% - Accent2 9 3 3 6" xfId="14779" xr:uid="{52C1C410-72AE-4409-857F-845B3B720B8D}"/>
    <cellStyle name="40% - Accent2 9 3 3 7" xfId="14783" xr:uid="{48CC0F25-13AB-499B-9A21-E637140DC779}"/>
    <cellStyle name="40% - Accent2 9 3 4" xfId="14612" xr:uid="{6B0F72F3-7FEC-4AEC-9D30-8E69CB233A0D}"/>
    <cellStyle name="40% - Accent2 9 3 4 2" xfId="14616" xr:uid="{399E5273-C693-45F5-AE0F-F89313EFAE5B}"/>
    <cellStyle name="40% - Accent2 9 3 4 2 2" xfId="8039" xr:uid="{F0FB8B00-13FF-483B-9394-BC9C8857C3AF}"/>
    <cellStyle name="40% - Accent2 9 3 4 2 3" xfId="14787" xr:uid="{EF95CA66-E0D4-4B68-A394-B4C60B6A5A3A}"/>
    <cellStyle name="40% - Accent2 9 3 4 2 4" xfId="14790" xr:uid="{1061AA5E-AA06-466D-843B-23E3A78B500D}"/>
    <cellStyle name="40% - Accent2 9 3 4 2 5" xfId="14793" xr:uid="{A09CC5B8-68BC-47AD-92B0-A2C6E5760557}"/>
    <cellStyle name="40% - Accent2 9 3 4 2 6" xfId="14797" xr:uid="{A96B7CAC-5C6D-4E52-9B22-1D2EDD4CC9CE}"/>
    <cellStyle name="40% - Accent2 9 3 4 3" xfId="14619" xr:uid="{8234874A-1DA9-4569-BA07-F1748680AC65}"/>
    <cellStyle name="40% - Accent2 9 3 4 4" xfId="14798" xr:uid="{D7D10A36-959F-4DE0-AE07-FC5C5040DC66}"/>
    <cellStyle name="40% - Accent2 9 3 4 5" xfId="14800" xr:uid="{0AF9F939-42BA-4187-896F-5D1976AEBD4B}"/>
    <cellStyle name="40% - Accent2 9 3 4 6" xfId="14803" xr:uid="{25E32033-9FC2-4FDB-9E24-E5780FA3F9A5}"/>
    <cellStyle name="40% - Accent2 9 3 4 7" xfId="14806" xr:uid="{E1AC04FA-FDB6-4710-9A52-A84D0DA53C3A}"/>
    <cellStyle name="40% - Accent2 9 3 5" xfId="14623" xr:uid="{8543A41F-454A-4346-AD1D-5A00B4069751}"/>
    <cellStyle name="40% - Accent2 9 3 5 2" xfId="14628" xr:uid="{519F5076-D2AA-47C6-B243-D96C25B1B45A}"/>
    <cellStyle name="40% - Accent2 9 3 5 2 2" xfId="8081" xr:uid="{9043FDB5-DE44-4F2D-A694-78C3B2415276}"/>
    <cellStyle name="40% - Accent2 9 3 5 2 3" xfId="14810" xr:uid="{B85CB207-477B-4397-A60F-3F3C9222CAE5}"/>
    <cellStyle name="40% - Accent2 9 3 5 2 4" xfId="14815" xr:uid="{CB64A82A-0C8C-40FD-86AA-9A2C83DE2FF7}"/>
    <cellStyle name="40% - Accent2 9 3 5 2 5" xfId="14819" xr:uid="{9ED08359-4473-4BC1-B301-FC8574FB5B56}"/>
    <cellStyle name="40% - Accent2 9 3 5 2 6" xfId="14823" xr:uid="{EBF5B6E1-0419-4258-9339-3EA5BB05B0C0}"/>
    <cellStyle name="40% - Accent2 9 3 5 3" xfId="14631" xr:uid="{D5333C27-5577-4195-ABB8-888E87F9858A}"/>
    <cellStyle name="40% - Accent2 9 3 5 4" xfId="14824" xr:uid="{F3E64F31-1334-45FF-AFFC-F4FC312F3FB5}"/>
    <cellStyle name="40% - Accent2 9 3 5 5" xfId="14826" xr:uid="{AFEF08B4-E0C6-4858-B3EE-A599E8362F46}"/>
    <cellStyle name="40% - Accent2 9 3 5 6" xfId="14828" xr:uid="{0C37FC25-E6A7-4C40-BB60-FEE39AA0F5E4}"/>
    <cellStyle name="40% - Accent2 9 3 5 7" xfId="14829" xr:uid="{755D5CDD-41EA-4C48-B3E5-8F5DF0B73658}"/>
    <cellStyle name="40% - Accent2 9 3 6" xfId="14634" xr:uid="{0FDA5200-C3A7-4FF9-A9C1-E3B82B04B255}"/>
    <cellStyle name="40% - Accent2 9 3 6 2" xfId="14638" xr:uid="{89C31DE0-0F79-4747-B582-C5391B85C755}"/>
    <cellStyle name="40% - Accent2 9 3 6 3" xfId="14641" xr:uid="{F2723C6B-1CBD-44C7-AB52-8EABD2C235E5}"/>
    <cellStyle name="40% - Accent2 9 3 6 4" xfId="14830" xr:uid="{8FBBFF62-2F71-48C0-83C0-30881443880C}"/>
    <cellStyle name="40% - Accent2 9 3 6 5" xfId="14832" xr:uid="{69142417-14F5-4E4E-8995-3E776554306C}"/>
    <cellStyle name="40% - Accent2 9 3 6 6" xfId="14834" xr:uid="{08D06F6C-D69A-45A0-8E99-70342BE146A7}"/>
    <cellStyle name="40% - Accent2 9 3 7" xfId="14644" xr:uid="{1ADF9004-B66C-4BC6-B463-1A371911E1DA}"/>
    <cellStyle name="40% - Accent2 9 3 8" xfId="14648" xr:uid="{1FCCA11E-D93F-4E5B-ABE6-25151B7EE529}"/>
    <cellStyle name="40% - Accent2 9 3 9" xfId="14835" xr:uid="{99A8321C-3F75-4A06-9233-26F12B749DB4}"/>
    <cellStyle name="40% - Accent2 9 4" xfId="5131" xr:uid="{51665E52-0092-4A1F-AB6D-B89F95F89D35}"/>
    <cellStyle name="40% - Accent2 9 4 10" xfId="14837" xr:uid="{15AE6359-7A1C-4D99-BEE7-1EEF82285EEE}"/>
    <cellStyle name="40% - Accent2 9 4 11" xfId="14838" xr:uid="{7580E398-05E2-44C3-939A-4F38D8A9269E}"/>
    <cellStyle name="40% - Accent2 9 4 2" xfId="5138" xr:uid="{2C02AC8C-534A-425C-9338-57A6EE477EA2}"/>
    <cellStyle name="40% - Accent2 9 4 2 2" xfId="4167" xr:uid="{B91CFA68-0FA0-49FD-BAE6-20011A094BEF}"/>
    <cellStyle name="40% - Accent2 9 4 2 2 2" xfId="14840" xr:uid="{FD8A3052-8233-42BE-A743-7D55C40763A0}"/>
    <cellStyle name="40% - Accent2 9 4 2 2 3" xfId="14842" xr:uid="{73328294-18E0-4341-B36C-75A697AFDE00}"/>
    <cellStyle name="40% - Accent2 9 4 2 2 4" xfId="14843" xr:uid="{2AD6B88C-E388-45AD-97AD-11654833570A}"/>
    <cellStyle name="40% - Accent2 9 4 2 2 5" xfId="14844" xr:uid="{B151F60A-7C9B-4BDE-A26E-C57CFB37C007}"/>
    <cellStyle name="40% - Accent2 9 4 2 2 6" xfId="14845" xr:uid="{99A9CC64-AB92-4318-90C0-3457CFF16F54}"/>
    <cellStyle name="40% - Accent2 9 4 2 3" xfId="4177" xr:uid="{ED3B1880-80EE-4755-8422-73F060B88464}"/>
    <cellStyle name="40% - Accent2 9 4 2 4" xfId="4185" xr:uid="{00F0E56E-A574-4821-A893-E9CE9EAC28EE}"/>
    <cellStyle name="40% - Accent2 9 4 2 5" xfId="5145" xr:uid="{67AC41F9-55BE-4D8C-B619-95BB324C79A5}"/>
    <cellStyle name="40% - Accent2 9 4 2 6" xfId="3379" xr:uid="{90C13098-B903-465B-A05E-E4D867BFA9F0}"/>
    <cellStyle name="40% - Accent2 9 4 2 7" xfId="14846" xr:uid="{F34F2E1A-92AB-4519-9D89-25F3622FB597}"/>
    <cellStyle name="40% - Accent2 9 4 3" xfId="5149" xr:uid="{2CBC43A6-0C30-40FA-B591-CAC2B7FCD4B1}"/>
    <cellStyle name="40% - Accent2 9 4 3 2" xfId="14652" xr:uid="{8D260D0D-1479-45B8-948F-C09286CAD0BB}"/>
    <cellStyle name="40% - Accent2 9 4 3 2 2" xfId="14847" xr:uid="{398C5AF1-3D15-4E3E-9AF5-8FF783D85068}"/>
    <cellStyle name="40% - Accent2 9 4 3 2 3" xfId="14848" xr:uid="{1C355491-ED76-423F-AC3C-B63C64E221F5}"/>
    <cellStyle name="40% - Accent2 9 4 3 2 4" xfId="14849" xr:uid="{59EA2FCC-D7E2-468E-93B4-7350C5174900}"/>
    <cellStyle name="40% - Accent2 9 4 3 2 5" xfId="14850" xr:uid="{91C5175C-CFC3-4C31-8D11-91EA493CC522}"/>
    <cellStyle name="40% - Accent2 9 4 3 2 6" xfId="14851" xr:uid="{8A79CF1B-B9F6-4C8A-B8AF-9E0214656153}"/>
    <cellStyle name="40% - Accent2 9 4 3 3" xfId="14654" xr:uid="{448B42B3-5AE7-4DD0-B143-C170B1E3C95E}"/>
    <cellStyle name="40% - Accent2 9 4 3 4" xfId="14852" xr:uid="{98A3B36B-8050-42AF-AF61-3AA9984462AB}"/>
    <cellStyle name="40% - Accent2 9 4 3 5" xfId="14854" xr:uid="{BC968B67-03A0-4E0F-8C21-C0B59D53A7AE}"/>
    <cellStyle name="40% - Accent2 9 4 3 6" xfId="14856" xr:uid="{38D82E40-AF48-4B52-B9CF-6DEE2737D4AA}"/>
    <cellStyle name="40% - Accent2 9 4 3 7" xfId="14858" xr:uid="{FB131B26-DD33-40F8-8453-611CC4081899}"/>
    <cellStyle name="40% - Accent2 9 4 4" xfId="5158" xr:uid="{AF7A378B-E232-4D1F-B80E-5947DA5FAEC6}"/>
    <cellStyle name="40% - Accent2 9 4 5" xfId="5161" xr:uid="{FFCB0436-79E4-4F88-91DC-800AD5072DA7}"/>
    <cellStyle name="40% - Accent2 9 4 5 2" xfId="14661" xr:uid="{95C2C2CD-0F81-402C-8C66-404C49719A4B}"/>
    <cellStyle name="40% - Accent2 9 4 5 2 2" xfId="14861" xr:uid="{A19E5334-30CE-4FDA-8E56-4528BC47B264}"/>
    <cellStyle name="40% - Accent2 9 4 5 2 3" xfId="14863" xr:uid="{EA4723D1-5048-42FF-93B4-79FFDC35DC9A}"/>
    <cellStyle name="40% - Accent2 9 4 5 2 4" xfId="14865" xr:uid="{35D7AAF3-384A-4826-AAAE-CE8421437F25}"/>
    <cellStyle name="40% - Accent2 9 4 5 2 5" xfId="14866" xr:uid="{21D8EF97-0E71-410C-9BD3-5EE5D5EE9A15}"/>
    <cellStyle name="40% - Accent2 9 4 5 2 6" xfId="14867" xr:uid="{8D6D4F0F-82B8-48A7-BEDF-8FBCBF553725}"/>
    <cellStyle name="40% - Accent2 9 4 5 3" xfId="14664" xr:uid="{D47C949D-A00A-4D20-B6BB-12A0A4D5FF13}"/>
    <cellStyle name="40% - Accent2 9 4 5 4" xfId="14868" xr:uid="{ECF75702-2E1A-4EE3-85C5-01EF7EF17DC5}"/>
    <cellStyle name="40% - Accent2 9 4 5 5" xfId="14870" xr:uid="{B57B58E6-8BE0-4271-B1B5-29ABF893C0A0}"/>
    <cellStyle name="40% - Accent2 9 4 5 6" xfId="14872" xr:uid="{A5F59F99-4409-4F24-A8CA-F2A056B6215E}"/>
    <cellStyle name="40% - Accent2 9 4 5 7" xfId="14873" xr:uid="{DAC3678B-E562-42FF-A2C8-44C5F2B13B4C}"/>
    <cellStyle name="40% - Accent2 9 4 6" xfId="5166" xr:uid="{F645DD87-2061-453C-B5D3-E2832E4DB71B}"/>
    <cellStyle name="40% - Accent2 9 4 6 2" xfId="14669" xr:uid="{36BA6753-6C58-4C11-BFAC-28D2F7648C89}"/>
    <cellStyle name="40% - Accent2 9 4 6 3" xfId="14673" xr:uid="{A7D2C11C-1CD4-4CB8-9CA1-06BE9560BB42}"/>
    <cellStyle name="40% - Accent2 9 4 6 4" xfId="14874" xr:uid="{A7AC3F1C-1A75-45F7-A276-16D84BBEC882}"/>
    <cellStyle name="40% - Accent2 9 4 6 5" xfId="14875" xr:uid="{6E3C4F45-9AD6-4F17-AB87-DC16841AD05D}"/>
    <cellStyle name="40% - Accent2 9 4 6 6" xfId="14876" xr:uid="{3008098E-B856-4346-A9FE-B144D31F0F82}"/>
    <cellStyle name="40% - Accent2 9 4 7" xfId="5172" xr:uid="{69FCF6C4-E48B-4135-8152-BB87E0C27CD8}"/>
    <cellStyle name="40% - Accent2 9 4 8" xfId="14677" xr:uid="{9C9558C1-3343-4CDD-AB49-C515CA3752FD}"/>
    <cellStyle name="40% - Accent2 9 4 9" xfId="14878" xr:uid="{B0D27316-4046-418C-A91C-E5E6496A6E8D}"/>
    <cellStyle name="40% - Accent2 9 5" xfId="5180" xr:uid="{5B842235-4703-4DBB-9C96-114E8832B1F2}"/>
    <cellStyle name="40% - Accent2 9 5 10" xfId="14879" xr:uid="{3A3F2EA2-DC7D-4C7C-8FFB-513EEAAE6A13}"/>
    <cellStyle name="40% - Accent2 9 5 2" xfId="5187" xr:uid="{432C48B7-9177-49A8-8A81-A200739B9231}"/>
    <cellStyle name="40% - Accent2 9 5 2 2" xfId="4314" xr:uid="{EAE829CD-D143-4EF6-9655-8A4A9BC1EA23}"/>
    <cellStyle name="40% - Accent2 9 5 2 2 2" xfId="14880" xr:uid="{F7607AA1-390C-4658-904F-04F64EF8FEAC}"/>
    <cellStyle name="40% - Accent2 9 5 2 2 3" xfId="14881" xr:uid="{ADA8D65B-9EFB-4168-B037-9CB0AD1555DB}"/>
    <cellStyle name="40% - Accent2 9 5 2 2 4" xfId="14882" xr:uid="{6162B7B0-CE57-416C-9179-81C438DFDE0E}"/>
    <cellStyle name="40% - Accent2 9 5 2 2 5" xfId="14883" xr:uid="{968C522D-8BAB-45B8-BCB4-BBC63A13E7F8}"/>
    <cellStyle name="40% - Accent2 9 5 2 2 6" xfId="14884" xr:uid="{2D90B80B-C84F-486B-8A8F-C90B6C3AEA2F}"/>
    <cellStyle name="40% - Accent2 9 5 2 3" xfId="4319" xr:uid="{3783CAA8-26EF-453F-987D-54B96C6F60CC}"/>
    <cellStyle name="40% - Accent2 9 5 2 4" xfId="4324" xr:uid="{59B87F42-178F-4A84-9E9C-CC06BF6EF832}"/>
    <cellStyle name="40% - Accent2 9 5 2 5" xfId="7615" xr:uid="{7DC0BC27-5D99-46C4-B343-769DFEEC7485}"/>
    <cellStyle name="40% - Accent2 9 5 2 6" xfId="3474" xr:uid="{7CAF7E2F-E9FB-4A10-9345-98088E18AB81}"/>
    <cellStyle name="40% - Accent2 9 5 2 7" xfId="14885" xr:uid="{7568D89C-AA30-45C7-BCE4-D6A1A7BA2E93}"/>
    <cellStyle name="40% - Accent2 9 5 3" xfId="5198" xr:uid="{F6747670-40CF-421E-86D8-15E18D67CA00}"/>
    <cellStyle name="40% - Accent2 9 5 3 2" xfId="14683" xr:uid="{58D017C9-6668-44A0-B791-4C5805F095E5}"/>
    <cellStyle name="40% - Accent2 9 5 3 2 2" xfId="14886" xr:uid="{22C4B6F4-F14F-433C-AC9A-8991A8C14F66}"/>
    <cellStyle name="40% - Accent2 9 5 3 2 3" xfId="14887" xr:uid="{EF303873-D8AD-4481-8251-D276A23D2C10}"/>
    <cellStyle name="40% - Accent2 9 5 3 2 4" xfId="14888" xr:uid="{1FAED104-915E-4C09-A03E-B20749086ECE}"/>
    <cellStyle name="40% - Accent2 9 5 3 2 5" xfId="14889" xr:uid="{532F3312-D869-4C20-8DC6-A0F143027D64}"/>
    <cellStyle name="40% - Accent2 9 5 3 2 6" xfId="14890" xr:uid="{546B9500-9A33-4081-AB99-1ACC4972A0FD}"/>
    <cellStyle name="40% - Accent2 9 5 3 3" xfId="14685" xr:uid="{E9284AB7-42A5-4BCD-BDF6-FA63E4C7B8C8}"/>
    <cellStyle name="40% - Accent2 9 5 3 4" xfId="14891" xr:uid="{35D1604B-A0EA-4B6F-9485-C4AEB9D80FE7}"/>
    <cellStyle name="40% - Accent2 9 5 3 5" xfId="14892" xr:uid="{A144001F-0695-4C10-B7BC-DE2DE4005141}"/>
    <cellStyle name="40% - Accent2 9 5 3 6" xfId="14893" xr:uid="{8580D9C7-E5BA-481C-9C90-F6B0D2180486}"/>
    <cellStyle name="40% - Accent2 9 5 3 7" xfId="14894" xr:uid="{A1C5FBD1-B635-4BBF-B8C3-E405A5488FC2}"/>
    <cellStyle name="40% - Accent2 9 5 4" xfId="5209" xr:uid="{64C48519-8D56-4C1E-8110-1C8555069EE1}"/>
    <cellStyle name="40% - Accent2 9 5 4 2" xfId="14689" xr:uid="{69CB35C2-9C90-4F7E-A55C-4100B8DC11FC}"/>
    <cellStyle name="40% - Accent2 9 5 4 2 2" xfId="14895" xr:uid="{49D0795F-54F5-4752-BD93-44706A2CB159}"/>
    <cellStyle name="40% - Accent2 9 5 4 2 3" xfId="14896" xr:uid="{20088962-6AA2-4B88-9ACA-3AC4B637ADEA}"/>
    <cellStyle name="40% - Accent2 9 5 4 2 4" xfId="14897" xr:uid="{9B376B8A-D924-419C-89FF-DF6B0A4252A8}"/>
    <cellStyle name="40% - Accent2 9 5 4 2 5" xfId="14898" xr:uid="{1200466C-9659-455D-A951-1642AC2344D4}"/>
    <cellStyle name="40% - Accent2 9 5 4 2 6" xfId="14899" xr:uid="{0F1B31D5-1128-48F4-997E-5C128A7D7CCB}"/>
    <cellStyle name="40% - Accent2 9 5 4 3" xfId="14692" xr:uid="{C784EDF8-27CC-4C3E-B164-6CCB6BBAA914}"/>
    <cellStyle name="40% - Accent2 9 5 4 4" xfId="14900" xr:uid="{DD146B71-9AB7-4829-A54C-902029D5087D}"/>
    <cellStyle name="40% - Accent2 9 5 4 5" xfId="14901" xr:uid="{3135D3EE-3F5D-4FFB-993D-8A1B8B0E817C}"/>
    <cellStyle name="40% - Accent2 9 5 4 6" xfId="14902" xr:uid="{73584244-C92C-4AF5-A6CE-C95359E4EACF}"/>
    <cellStyle name="40% - Accent2 9 5 4 7" xfId="14903" xr:uid="{4E2526B5-849C-4400-BC91-1AF9285526F8}"/>
    <cellStyle name="40% - Accent2 9 5 5" xfId="5218" xr:uid="{29C45AFA-B1D5-40A9-BA4D-BEC96FC4DD5D}"/>
    <cellStyle name="40% - Accent2 9 5 5 2" xfId="14695" xr:uid="{FDC98A29-FF6E-4F0E-93E8-004194B6899E}"/>
    <cellStyle name="40% - Accent2 9 5 5 3" xfId="14697" xr:uid="{DBCA1A3C-5112-4F2E-B441-5186BF48A8EB}"/>
    <cellStyle name="40% - Accent2 9 5 5 4" xfId="14905" xr:uid="{356C02F9-E8BE-4EB0-B43D-8B128D5B07AC}"/>
    <cellStyle name="40% - Accent2 9 5 5 5" xfId="14907" xr:uid="{AF2CA2EF-2C5C-4288-8778-8B7E916AAAAE}"/>
    <cellStyle name="40% - Accent2 9 5 5 6" xfId="14909" xr:uid="{320A178F-FAB5-4A09-AD2A-8C8E2962D935}"/>
    <cellStyle name="40% - Accent2 9 5 6" xfId="5228" xr:uid="{D7EFFFF7-15D0-4B5C-80FD-BD84E54D9153}"/>
    <cellStyle name="40% - Accent2 9 5 7" xfId="3926" xr:uid="{60CE5EB0-6AE6-4005-8E85-8CC53AB8E199}"/>
    <cellStyle name="40% - Accent2 9 5 8" xfId="14707" xr:uid="{95796D61-DF60-47D1-B025-69DA9376549E}"/>
    <cellStyle name="40% - Accent2 9 5 9" xfId="14911" xr:uid="{6CB9E6B5-2FB4-48E9-83DE-50194B0CAAF9}"/>
    <cellStyle name="40% - Accent2 9 6" xfId="5239" xr:uid="{9357E06C-25C1-4AFC-85DC-2CF2A656ED3F}"/>
    <cellStyle name="40% - Accent2 9 6 2" xfId="6153" xr:uid="{659A6249-332E-4572-883B-1697235B1CEC}"/>
    <cellStyle name="40% - Accent2 9 6 2 2" xfId="4433" xr:uid="{7A32C147-9CA2-409D-9F73-23B4A579EEC7}"/>
    <cellStyle name="40% - Accent2 9 6 2 3" xfId="4437" xr:uid="{82AD3159-2B2B-42EB-AECA-6668EBAE9143}"/>
    <cellStyle name="40% - Accent2 9 6 2 4" xfId="7617" xr:uid="{AD8BF692-76C0-47FF-BFB2-E844716A5A45}"/>
    <cellStyle name="40% - Accent2 9 6 2 5" xfId="2084" xr:uid="{6F118F0F-A4F0-4E93-B178-DC088D505C65}"/>
    <cellStyle name="40% - Accent2 9 6 2 6" xfId="7619" xr:uid="{4796F475-C092-40FA-A828-CAF6CB220C65}"/>
    <cellStyle name="40% - Accent2 9 6 3" xfId="5739" xr:uid="{D17920F0-2DB3-44FE-A84D-166758625F45}"/>
    <cellStyle name="40% - Accent2 9 6 4" xfId="5782" xr:uid="{9ACAC4C2-5826-4B58-B7F8-2A812F345CDF}"/>
    <cellStyle name="40% - Accent2 9 6 5" xfId="5870" xr:uid="{84E2B57D-B380-492E-887C-F8C0D77EA6C2}"/>
    <cellStyle name="40% - Accent2 9 6 6" xfId="5926" xr:uid="{720B6397-17E0-41D8-94CC-60CBB45B42EE}"/>
    <cellStyle name="40% - Accent2 9 6 7" xfId="3956" xr:uid="{A2DDE02E-CEA8-4CDA-919C-9382E6DF037E}"/>
    <cellStyle name="40% - Accent2 9 7" xfId="4868" xr:uid="{8D953F64-AD9F-46FE-848B-6E1A48635E29}"/>
    <cellStyle name="40% - Accent2 9 7 2" xfId="4882" xr:uid="{28B78014-211B-4973-88C6-46BD5D84EC7B}"/>
    <cellStyle name="40% - Accent2 9 7 3" xfId="4903" xr:uid="{C653C852-C302-4259-962F-1670AB982749}"/>
    <cellStyle name="40% - Accent2 9 7 4" xfId="4944" xr:uid="{DAB31FCA-68B7-48E2-AD94-73068C72E769}"/>
    <cellStyle name="40% - Accent2 9 7 5" xfId="5004" xr:uid="{10CE9812-3FF4-4CBD-8A08-4AA1DEAD5DB7}"/>
    <cellStyle name="40% - Accent2 9 7 6" xfId="5066" xr:uid="{8E91B4CE-7317-4D1A-AAC8-0FE8801FC22B}"/>
    <cellStyle name="40% - Accent2 9 8" xfId="5074" xr:uid="{C8673AE2-1242-4FA0-8980-FD5DCFEB8804}"/>
    <cellStyle name="40% - Accent2 9 9" xfId="5244" xr:uid="{F54628FF-F9FC-4BAD-9697-FE323D431666}"/>
    <cellStyle name="40% - Accent3 10" xfId="5449" xr:uid="{475ACC3D-6D48-48EA-8799-77E338448A7C}"/>
    <cellStyle name="40% - Accent3 10 2" xfId="14913" xr:uid="{CCAC1B7D-E836-4842-8C10-8F84180876AB}"/>
    <cellStyle name="40% - Accent3 10 2 2" xfId="14915" xr:uid="{2E9FCFEE-0A2B-4DE9-B672-A777D37BDCA2}"/>
    <cellStyle name="40% - Accent3 10 2 3" xfId="14917" xr:uid="{A1A6C27A-5F17-44DF-977E-CE5DD80847EA}"/>
    <cellStyle name="40% - Accent3 10 3" xfId="14919" xr:uid="{66890BF3-AABD-4206-A174-A7888D70F72F}"/>
    <cellStyle name="40% - Accent3 11" xfId="5453" xr:uid="{9D81271B-4031-4BC4-BF56-69A17C49445B}"/>
    <cellStyle name="40% - Accent3 11 10" xfId="1896" xr:uid="{57C66B29-C984-444E-AE27-9CED577FA20B}"/>
    <cellStyle name="40% - Accent3 11 11" xfId="1902" xr:uid="{2953B49E-A8AA-414A-8581-57F5182F1070}"/>
    <cellStyle name="40% - Accent3 11 12" xfId="1908" xr:uid="{90AF3082-2E18-4375-A3E1-AA3CA71075DD}"/>
    <cellStyle name="40% - Accent3 11 2" xfId="14921" xr:uid="{7FAFCE91-F20C-49A4-A492-56FE802D1A21}"/>
    <cellStyle name="40% - Accent3 11 2 2" xfId="14923" xr:uid="{C60F0ADB-DDDE-4F1D-9FA8-2B256DD2BB32}"/>
    <cellStyle name="40% - Accent3 11 3" xfId="14925" xr:uid="{2BA139A3-E369-49BF-B800-3F94A470D91E}"/>
    <cellStyle name="40% - Accent3 11 3 10" xfId="11394" xr:uid="{FE837947-3EC1-495D-B86D-6FA0DF39B53D}"/>
    <cellStyle name="40% - Accent3 11 3 11" xfId="11403" xr:uid="{15F0367F-4460-408B-A7DF-5FF9780C9AC5}"/>
    <cellStyle name="40% - Accent3 11 3 12" xfId="11415" xr:uid="{06FAE8F4-15C4-4BC2-B3E4-5378C343CF87}"/>
    <cellStyle name="40% - Accent3 11 3 2" xfId="10303" xr:uid="{0D5FA3A8-9D9A-4319-ACFF-F030B96FB808}"/>
    <cellStyle name="40% - Accent3 11 3 2 10" xfId="10305" xr:uid="{CCE04BD7-9758-45D7-A3E7-24B3C2EBB827}"/>
    <cellStyle name="40% - Accent3 11 3 2 2" xfId="10311" xr:uid="{E1C536B5-3953-44F8-A151-C0ADB44060AC}"/>
    <cellStyle name="40% - Accent3 11 3 2 2 2" xfId="10316" xr:uid="{FE1DCAF0-332A-43C7-B7D0-C73A3C8BAA20}"/>
    <cellStyle name="40% - Accent3 11 3 2 2 2 2" xfId="10318" xr:uid="{BC773A91-F5B8-4272-9803-03142583373D}"/>
    <cellStyle name="40% - Accent3 11 3 2 2 2 3" xfId="10336" xr:uid="{F92F3B8F-64D8-4022-86AB-33FE0A24E827}"/>
    <cellStyle name="40% - Accent3 11 3 2 2 2 4" xfId="10338" xr:uid="{739D5DE4-5D64-4E77-984F-33A83006CDC5}"/>
    <cellStyle name="40% - Accent3 11 3 2 2 2 5" xfId="10340" xr:uid="{E23AE98A-9C2F-4375-8462-D6D80304797B}"/>
    <cellStyle name="40% - Accent3 11 3 2 2 2 6" xfId="10342" xr:uid="{6FE73124-1E4B-4DF4-A061-A913EF5935DF}"/>
    <cellStyle name="40% - Accent3 11 3 2 2 3" xfId="3930" xr:uid="{CF797CAE-718D-428C-B963-43574A034D25}"/>
    <cellStyle name="40% - Accent3 11 3 2 2 4" xfId="3948" xr:uid="{468C98B0-F4BC-4334-82DE-34DEF6D44563}"/>
    <cellStyle name="40% - Accent3 11 3 2 2 5" xfId="6996" xr:uid="{203B905A-3EA7-4A7E-9D9C-97C627321A98}"/>
    <cellStyle name="40% - Accent3 11 3 2 2 6" xfId="7001" xr:uid="{5D3BCC00-A31C-4BF4-9854-6410BC774816}"/>
    <cellStyle name="40% - Accent3 11 3 2 2 7" xfId="7009" xr:uid="{DE9A36A3-6E50-4845-9B11-DD5AF2C04303}"/>
    <cellStyle name="40% - Accent3 11 3 2 3" xfId="10398" xr:uid="{509C92E8-F8E5-4585-96B5-CE47B7DF938A}"/>
    <cellStyle name="40% - Accent3 11 3 2 3 2" xfId="10402" xr:uid="{DF7AA438-5204-4C11-81E5-10D6FB8A34C7}"/>
    <cellStyle name="40% - Accent3 11 3 2 3 2 2" xfId="5932" xr:uid="{8C44B134-D232-4116-897D-9456F26B16DD}"/>
    <cellStyle name="40% - Accent3 11 3 2 3 2 3" xfId="5939" xr:uid="{AAC26E0C-A670-4B96-96A3-140E06A65DE4}"/>
    <cellStyle name="40% - Accent3 11 3 2 3 2 4" xfId="5947" xr:uid="{2C12DA43-BD70-4623-B25C-3E8DF9E1B4A0}"/>
    <cellStyle name="40% - Accent3 11 3 2 3 2 5" xfId="10414" xr:uid="{EEC29F7F-824A-40DB-AB7E-5E8C95A1B34A}"/>
    <cellStyle name="40% - Accent3 11 3 2 3 2 6" xfId="10416" xr:uid="{2F5B5F1B-F0E8-4AAE-B6E5-6ECCC769DE0B}"/>
    <cellStyle name="40% - Accent3 11 3 2 3 3" xfId="10420" xr:uid="{000DBC52-AC95-4E78-AB3A-39FC52C793CD}"/>
    <cellStyle name="40% - Accent3 11 3 2 3 4" xfId="10435" xr:uid="{03FF8D83-49C9-4029-B64F-A9BB923D6FE2}"/>
    <cellStyle name="40% - Accent3 11 3 2 3 5" xfId="10448" xr:uid="{5E5D4DA8-AF5E-4E26-897F-120EC6D005D5}"/>
    <cellStyle name="40% - Accent3 11 3 2 3 6" xfId="10460" xr:uid="{EF0EFA08-8F16-4A5A-888F-AA5EFF05C9D0}"/>
    <cellStyle name="40% - Accent3 11 3 2 3 7" xfId="10465" xr:uid="{D5DD8943-8A55-49B7-B653-A66D63B1E9FF}"/>
    <cellStyle name="40% - Accent3 11 3 2 4" xfId="10472" xr:uid="{BB4C4AF1-9964-4D37-9883-393F1D95DC6A}"/>
    <cellStyle name="40% - Accent3 11 3 2 4 2" xfId="10475" xr:uid="{7D464C97-0B85-4CD4-B202-CC9EC4257749}"/>
    <cellStyle name="40% - Accent3 11 3 2 4 2 2" xfId="10477" xr:uid="{2CA9EBAE-0192-4BC7-8BBB-0A486EF55BD9}"/>
    <cellStyle name="40% - Accent3 11 3 2 4 2 3" xfId="10484" xr:uid="{90662819-FF39-4618-8F7A-8BCFB7452DD3}"/>
    <cellStyle name="40% - Accent3 11 3 2 4 2 4" xfId="10486" xr:uid="{D29B8939-BC8C-46A5-8FBE-AD73B0CE0370}"/>
    <cellStyle name="40% - Accent3 11 3 2 4 2 5" xfId="10488" xr:uid="{D9BC0398-5BA1-4319-90E0-E8334B60DFB6}"/>
    <cellStyle name="40% - Accent3 11 3 2 4 2 6" xfId="10057" xr:uid="{595F2112-6493-4CEE-A4A9-AC76329565F8}"/>
    <cellStyle name="40% - Accent3 11 3 2 4 3" xfId="10490" xr:uid="{96FF5430-7B41-4586-AEB2-7B3580745C41}"/>
    <cellStyle name="40% - Accent3 11 3 2 4 4" xfId="10498" xr:uid="{6A411F7B-12AD-4DD0-B3E6-C807F001EC76}"/>
    <cellStyle name="40% - Accent3 11 3 2 4 5" xfId="10514" xr:uid="{750BA32C-4DCA-487E-BABE-30D037D2AB0C}"/>
    <cellStyle name="40% - Accent3 11 3 2 4 6" xfId="10524" xr:uid="{60B2FFC5-D481-4034-8477-1A4BB51D87E7}"/>
    <cellStyle name="40% - Accent3 11 3 2 4 7" xfId="4520" xr:uid="{98CD0A13-BC07-480C-A610-1D78F041489B}"/>
    <cellStyle name="40% - Accent3 11 3 2 5" xfId="10533" xr:uid="{5A999382-2412-4175-A552-86D21A69A7B2}"/>
    <cellStyle name="40% - Accent3 11 3 2 5 2" xfId="10534" xr:uid="{8F316D4A-1044-414B-9F54-4D22FEE6F0D3}"/>
    <cellStyle name="40% - Accent3 11 3 2 5 3" xfId="10542" xr:uid="{E918E067-CAB8-4F4A-9E8C-25E3D3F5BF86}"/>
    <cellStyle name="40% - Accent3 11 3 2 5 4" xfId="10544" xr:uid="{7393E572-C952-4ADC-8B8D-293FE34D1E08}"/>
    <cellStyle name="40% - Accent3 11 3 2 5 5" xfId="10546" xr:uid="{0A64534A-EEE7-47A6-BB8A-9CC04683E1A0}"/>
    <cellStyle name="40% - Accent3 11 3 2 5 6" xfId="10550" xr:uid="{54CDC0EF-8BFF-422A-AE07-AE454F4D9BCB}"/>
    <cellStyle name="40% - Accent3 11 3 2 6" xfId="10554" xr:uid="{F5853BE7-10F3-4E9D-AA28-5C1CDED9E49A}"/>
    <cellStyle name="40% - Accent3 11 3 2 7" xfId="10578" xr:uid="{F7F47E6D-261F-461D-80B4-5500CA1D5C41}"/>
    <cellStyle name="40% - Accent3 11 3 2 8" xfId="10603" xr:uid="{8B04B7FB-9ED4-448E-879E-547CB433DEFC}"/>
    <cellStyle name="40% - Accent3 11 3 2 9" xfId="10615" xr:uid="{07D2B0B1-6064-4FB3-9138-71E4BE3384D8}"/>
    <cellStyle name="40% - Accent3 11 3 3" xfId="10618" xr:uid="{1BC77173-F257-408D-ACA9-137C001B7256}"/>
    <cellStyle name="40% - Accent3 11 3 3 2" xfId="10625" xr:uid="{3BD08748-37DA-4EEE-91B1-28E870276066}"/>
    <cellStyle name="40% - Accent3 11 3 3 2 2" xfId="10627" xr:uid="{CCB9FB4D-F52D-41F3-AB24-FF45BC3BBC0E}"/>
    <cellStyle name="40% - Accent3 11 3 3 2 3" xfId="10629" xr:uid="{8348F112-E391-49C7-90FF-C085A40765E9}"/>
    <cellStyle name="40% - Accent3 11 3 3 2 4" xfId="10650" xr:uid="{0B792986-58B5-44A9-9ADD-B838D27C3BA6}"/>
    <cellStyle name="40% - Accent3 11 3 3 2 5" xfId="10666" xr:uid="{CF65A02D-1381-457F-84C2-A31EE1774B65}"/>
    <cellStyle name="40% - Accent3 11 3 3 2 6" xfId="10668" xr:uid="{B963302B-C544-4799-A3F2-7D99D7B2E9BB}"/>
    <cellStyle name="40% - Accent3 11 3 3 3" xfId="10680" xr:uid="{F6F77282-2167-4F26-8818-F9F502184CCE}"/>
    <cellStyle name="40% - Accent3 11 3 3 4" xfId="10716" xr:uid="{4A997982-B3A8-4563-A019-D8648596CD40}"/>
    <cellStyle name="40% - Accent3 11 3 3 5" xfId="10721" xr:uid="{987B355C-893A-400F-9F60-CD274E29244B}"/>
    <cellStyle name="40% - Accent3 11 3 3 6" xfId="10722" xr:uid="{E42D475A-D45F-49E7-B267-1D4F900D8B74}"/>
    <cellStyle name="40% - Accent3 11 3 3 7" xfId="10744" xr:uid="{ADCF1304-85DC-4DFB-8D84-32DA691A47BD}"/>
    <cellStyle name="40% - Accent3 11 3 4" xfId="10757" xr:uid="{B88C9C14-0AA1-49A6-A721-08B9EF179FD9}"/>
    <cellStyle name="40% - Accent3 11 3 4 2" xfId="10759" xr:uid="{F010F14C-5E7E-409A-A5D7-EB6006E73A49}"/>
    <cellStyle name="40% - Accent3 11 3 4 2 2" xfId="14926" xr:uid="{84F37E39-B06C-4D7C-A9F4-76F2AB7325FF}"/>
    <cellStyle name="40% - Accent3 11 3 4 2 3" xfId="14927" xr:uid="{D6DB8387-4417-4071-83DF-40110F9B0974}"/>
    <cellStyle name="40% - Accent3 11 3 4 2 4" xfId="14929" xr:uid="{0749E3C6-2987-4674-9DA5-11982E4757E9}"/>
    <cellStyle name="40% - Accent3 11 3 4 2 5" xfId="14931" xr:uid="{2542ED58-CF4C-4083-9605-8524D1EFF80D}"/>
    <cellStyle name="40% - Accent3 11 3 4 2 6" xfId="14933" xr:uid="{15C4F4BE-A669-428E-89AF-7349C801CBA7}"/>
    <cellStyle name="40% - Accent3 11 3 4 3" xfId="10761" xr:uid="{055E06B8-2223-472F-9537-84A90AA1E27E}"/>
    <cellStyle name="40% - Accent3 11 3 4 4" xfId="10763" xr:uid="{75D29AC2-ED2C-45DC-84FF-A30A81D4E6E9}"/>
    <cellStyle name="40% - Accent3 11 3 4 5" xfId="13937" xr:uid="{5D10BFC5-4BC2-4DD2-A990-AE01C39C9561}"/>
    <cellStyle name="40% - Accent3 11 3 4 6" xfId="13938" xr:uid="{09C71F96-1DE9-43C7-B70B-07C3D605C3A3}"/>
    <cellStyle name="40% - Accent3 11 3 4 7" xfId="13940" xr:uid="{F8B99B87-B343-48C6-AF12-FFA8A180F451}"/>
    <cellStyle name="40% - Accent3 11 3 5" xfId="10766" xr:uid="{15EC3E30-505A-40E5-8BFE-4FE46892F75C}"/>
    <cellStyle name="40% - Accent3 11 3 5 2" xfId="10769" xr:uid="{44DDC55A-CCD2-4437-9FCD-4F250412A544}"/>
    <cellStyle name="40% - Accent3 11 3 5 2 2" xfId="14936" xr:uid="{9BB3887E-84D4-4F5E-90D4-CF530C217885}"/>
    <cellStyle name="40% - Accent3 11 3 5 2 3" xfId="14938" xr:uid="{E7AAA1E7-1A14-45EC-81DE-0D9F4B501B41}"/>
    <cellStyle name="40% - Accent3 11 3 5 2 4" xfId="14940" xr:uid="{B655F1B7-6523-4EDD-ABDE-04FA12BFAD7B}"/>
    <cellStyle name="40% - Accent3 11 3 5 2 5" xfId="14942" xr:uid="{2756658D-E4B2-4B13-9B95-EBE86BF67CF5}"/>
    <cellStyle name="40% - Accent3 11 3 5 2 6" xfId="14944" xr:uid="{16D5680A-5D9A-4939-88E6-178AB06EF295}"/>
    <cellStyle name="40% - Accent3 11 3 5 3" xfId="14947" xr:uid="{6FA4D259-D864-48C8-9FAA-B9F577E79420}"/>
    <cellStyle name="40% - Accent3 11 3 5 4" xfId="14951" xr:uid="{9D655BFD-3213-4832-81B2-D19EFBAF5772}"/>
    <cellStyle name="40% - Accent3 11 3 5 5" xfId="14957" xr:uid="{562F9772-CC74-4664-9C02-41B78149A2D9}"/>
    <cellStyle name="40% - Accent3 11 3 5 6" xfId="14961" xr:uid="{BFE083CA-8007-4201-BE95-6034745923CF}"/>
    <cellStyle name="40% - Accent3 11 3 5 7" xfId="14966" xr:uid="{06101AB2-015F-468D-BCA0-7073396DDA3C}"/>
    <cellStyle name="40% - Accent3 11 3 6" xfId="10772" xr:uid="{CE73BF8C-20ED-4FAD-8940-40457A5C9696}"/>
    <cellStyle name="40% - Accent3 11 3 6 2" xfId="11106" xr:uid="{49C01457-CC64-40D2-9944-EE6AD9048D83}"/>
    <cellStyle name="40% - Accent3 11 3 6 3" xfId="11109" xr:uid="{8404B012-A33C-4801-BF22-812AFFBCD125}"/>
    <cellStyle name="40% - Accent3 11 3 6 4" xfId="11112" xr:uid="{F48AAF8F-7FD4-408D-B4D8-4B08352CB0B4}"/>
    <cellStyle name="40% - Accent3 11 3 6 5" xfId="11117" xr:uid="{C2136E41-2EC1-4184-8A0E-45095D96086C}"/>
    <cellStyle name="40% - Accent3 11 3 6 6" xfId="11118" xr:uid="{C816F3E2-17E0-47CA-B1F5-4CF8BFA12DB1}"/>
    <cellStyle name="40% - Accent3 11 3 7" xfId="10776" xr:uid="{8A77EC01-B422-44B1-BD12-778609E632A5}"/>
    <cellStyle name="40% - Accent3 11 3 8" xfId="10810" xr:uid="{3225B4BC-CA7A-4831-9EB0-04CBFC8A6C57}"/>
    <cellStyle name="40% - Accent3 11 3 9" xfId="10841" xr:uid="{2A75B114-2B3A-4CB1-B8D5-5A2DD00A6F45}"/>
    <cellStyle name="40% - Accent3 11 4" xfId="14968" xr:uid="{0258F6B8-59CE-4193-87CC-47C29DCB4915}"/>
    <cellStyle name="40% - Accent3 11 4 10" xfId="11841" xr:uid="{0D9E52A5-4546-44F4-A585-1D7372D231E2}"/>
    <cellStyle name="40% - Accent3 11 4 11" xfId="11955" xr:uid="{2568BA8E-85DD-4134-A634-DFCC5016ABBC}"/>
    <cellStyle name="40% - Accent3 11 4 2" xfId="14970" xr:uid="{5E908300-46BF-4770-AE91-530CBC36C49F}"/>
    <cellStyle name="40% - Accent3 11 4 2 2" xfId="14972" xr:uid="{BEF05BBC-171D-4DC4-B4FF-C72D4E9722E6}"/>
    <cellStyle name="40% - Accent3 11 4 2 2 2" xfId="14973" xr:uid="{BAC3CD3C-6D03-4FCF-A374-42B9A7E99DFB}"/>
    <cellStyle name="40% - Accent3 11 4 2 2 3" xfId="14974" xr:uid="{581BF9C8-F5BE-49FB-8125-2BAE893C02E0}"/>
    <cellStyle name="40% - Accent3 11 4 2 2 4" xfId="14975" xr:uid="{21BF519C-2868-4EFB-9B5C-280932B82347}"/>
    <cellStyle name="40% - Accent3 11 4 2 2 5" xfId="14976" xr:uid="{5BED9404-DE98-40D7-A13B-8BD015F76E25}"/>
    <cellStyle name="40% - Accent3 11 4 2 2 6" xfId="14979" xr:uid="{A5FE7A24-FAA7-4701-92E6-798E2F9C791B}"/>
    <cellStyle name="40% - Accent3 11 4 2 3" xfId="14981" xr:uid="{4A51187B-12AC-4ADB-B790-F6900FA89FBE}"/>
    <cellStyle name="40% - Accent3 11 4 2 4" xfId="14983" xr:uid="{312C45A3-6039-4A2E-A3A4-EFE09B2574F3}"/>
    <cellStyle name="40% - Accent3 11 4 2 5" xfId="14985" xr:uid="{A463FF66-D399-4A01-8E82-680CFA8B5495}"/>
    <cellStyle name="40% - Accent3 11 4 2 6" xfId="14987" xr:uid="{4FE6A085-BA0D-4F63-8710-E46D31BD6F0F}"/>
    <cellStyle name="40% - Accent3 11 4 2 7" xfId="14989" xr:uid="{81545C81-3845-4FEA-A643-8E265AE41BC0}"/>
    <cellStyle name="40% - Accent3 11 4 3" xfId="14991" xr:uid="{84F3ACFE-5419-4D28-A366-DC98FFC60C4F}"/>
    <cellStyle name="40% - Accent3 11 4 3 2" xfId="257" xr:uid="{2DE15F2D-0DCC-4CFD-BA00-92FDE51E1163}"/>
    <cellStyle name="40% - Accent3 11 4 3 2 2" xfId="14993" xr:uid="{7B341D20-7BFB-4D0E-AEA8-B2714C307968}"/>
    <cellStyle name="40% - Accent3 11 4 3 2 3" xfId="14996" xr:uid="{43694E53-56A7-40CD-ADBA-8403A7188952}"/>
    <cellStyle name="40% - Accent3 11 4 3 2 4" xfId="14999" xr:uid="{36F74150-4397-4C6F-8CE2-CCA8FF3C0DBF}"/>
    <cellStyle name="40% - Accent3 11 4 3 2 5" xfId="15002" xr:uid="{F8CC7A0E-C559-40C8-BEE2-3D047BE60F1C}"/>
    <cellStyle name="40% - Accent3 11 4 3 2 6" xfId="15004" xr:uid="{0EC5619B-9213-424E-B160-2697736449AF}"/>
    <cellStyle name="40% - Accent3 11 4 3 3" xfId="271" xr:uid="{91C3EF4E-B059-437C-96F9-2F74F55F5EE6}"/>
    <cellStyle name="40% - Accent3 11 4 3 4" xfId="15006" xr:uid="{44AE306A-E1C1-4818-8721-439A090734E7}"/>
    <cellStyle name="40% - Accent3 11 4 3 5" xfId="15008" xr:uid="{3DBD96DF-4C3A-489B-A874-5D254885E5A1}"/>
    <cellStyle name="40% - Accent3 11 4 3 6" xfId="15010" xr:uid="{05D2BEA2-30D9-4EEF-84EC-D4F590111F90}"/>
    <cellStyle name="40% - Accent3 11 4 3 7" xfId="15012" xr:uid="{01F8904D-ED0A-463F-AC2A-666C4A2FC795}"/>
    <cellStyle name="40% - Accent3 11 4 4" xfId="15013" xr:uid="{3046DDB5-C951-4936-A1B0-0C223B378BA6}"/>
    <cellStyle name="40% - Accent3 11 4 5" xfId="15015" xr:uid="{FC5DA7E2-8CDF-495E-8F83-7421CD3D24AD}"/>
    <cellStyle name="40% - Accent3 11 4 5 2" xfId="15016" xr:uid="{F007E94F-8B1E-44A3-A266-6664E38B560D}"/>
    <cellStyle name="40% - Accent3 11 4 5 2 2" xfId="15017" xr:uid="{0A76281B-51AD-4DD5-BD44-53DE4E8B40FC}"/>
    <cellStyle name="40% - Accent3 11 4 5 2 3" xfId="15019" xr:uid="{9434DA9C-E81A-4A0E-B874-51F187DFC8A4}"/>
    <cellStyle name="40% - Accent3 11 4 5 2 4" xfId="15021" xr:uid="{0EC11EF0-6310-4657-AB34-CC083EE84AEB}"/>
    <cellStyle name="40% - Accent3 11 4 5 2 5" xfId="15023" xr:uid="{47C0DC3C-F324-476C-AD41-B611ABA65581}"/>
    <cellStyle name="40% - Accent3 11 4 5 2 6" xfId="15026" xr:uid="{E1D667CA-C28B-4F5E-9D04-77E474E141F2}"/>
    <cellStyle name="40% - Accent3 11 4 5 3" xfId="15027" xr:uid="{9591B4C9-788F-46E2-8239-2A38754A1EF8}"/>
    <cellStyle name="40% - Accent3 11 4 5 4" xfId="15028" xr:uid="{1DC7CB6C-6851-48B9-A9B6-34BE67E66288}"/>
    <cellStyle name="40% - Accent3 11 4 5 5" xfId="15029" xr:uid="{FA356436-5797-4C0E-A591-709E7EEAA521}"/>
    <cellStyle name="40% - Accent3 11 4 5 6" xfId="15030" xr:uid="{CE20FC7A-A889-467E-A83A-3EE8DF54BDFC}"/>
    <cellStyle name="40% - Accent3 11 4 5 7" xfId="15032" xr:uid="{D0188E8F-2B85-49D0-825D-4B74548DD6BF}"/>
    <cellStyle name="40% - Accent3 11 4 6" xfId="15034" xr:uid="{170B557A-2BEC-4860-A47C-726FE32D6419}"/>
    <cellStyle name="40% - Accent3 11 4 6 2" xfId="15036" xr:uid="{03BDCCC2-2CB2-4B09-AE4D-DD79A2DF5802}"/>
    <cellStyle name="40% - Accent3 11 4 6 3" xfId="15039" xr:uid="{466C01B4-721C-41A2-9B0E-9FB294E793C0}"/>
    <cellStyle name="40% - Accent3 11 4 6 4" xfId="15041" xr:uid="{7860C278-B7F4-4B2E-844B-7E247CD9E89F}"/>
    <cellStyle name="40% - Accent3 11 4 6 5" xfId="15042" xr:uid="{8251B2FD-5800-47C8-A77A-5074195C2FBF}"/>
    <cellStyle name="40% - Accent3 11 4 6 6" xfId="15043" xr:uid="{FCC95D65-DC18-411F-A38A-CAA211144AC2}"/>
    <cellStyle name="40% - Accent3 11 4 7" xfId="15045" xr:uid="{D69337CA-EC19-42C3-AD8C-AF3435BB2807}"/>
    <cellStyle name="40% - Accent3 11 4 8" xfId="15047" xr:uid="{687EC2BE-FC4C-442D-ACAA-FDD75B7F2593}"/>
    <cellStyle name="40% - Accent3 11 4 9" xfId="15050" xr:uid="{4473183B-B13D-4838-8B32-D647088B7DB8}"/>
    <cellStyle name="40% - Accent3 11 5" xfId="15052" xr:uid="{67450A21-0CA4-4254-9C33-6F578A2FF81F}"/>
    <cellStyle name="40% - Accent3 11 5 10" xfId="15055" xr:uid="{14CDCEC5-7E13-4A4C-A23D-A39502B4582D}"/>
    <cellStyle name="40% - Accent3 11 5 2" xfId="15057" xr:uid="{E5FD1529-D5D5-4808-83C3-3365EA6396E1}"/>
    <cellStyle name="40% - Accent3 11 5 2 2" xfId="15059" xr:uid="{F0C47371-FDB6-45DF-8BA4-973B56B8A306}"/>
    <cellStyle name="40% - Accent3 11 5 2 2 2" xfId="15060" xr:uid="{1D7C871C-3F22-434A-B591-883773B8E64B}"/>
    <cellStyle name="40% - Accent3 11 5 2 2 3" xfId="15061" xr:uid="{6ECE7C6A-28E2-4022-B29E-D6DDF0ACF65D}"/>
    <cellStyle name="40% - Accent3 11 5 2 2 4" xfId="15062" xr:uid="{3B766CA6-2552-4AF1-A588-5F3EB3735B5F}"/>
    <cellStyle name="40% - Accent3 11 5 2 2 5" xfId="15063" xr:uid="{EA43BB3A-A344-4A28-8D5D-1B04F0A3D6C6}"/>
    <cellStyle name="40% - Accent3 11 5 2 2 6" xfId="15064" xr:uid="{272FCA00-CEDA-4A3C-84A0-FC2C7C8763B6}"/>
    <cellStyle name="40% - Accent3 11 5 2 3" xfId="15065" xr:uid="{D1161472-6C6F-4DB0-88E1-9C90C99BC2CF}"/>
    <cellStyle name="40% - Accent3 11 5 2 4" xfId="15069" xr:uid="{A8497995-632C-4341-A189-5F7BABE08F31}"/>
    <cellStyle name="40% - Accent3 11 5 2 5" xfId="15074" xr:uid="{B16ADE26-0589-4E47-BCEB-3FC5EC2E3E8F}"/>
    <cellStyle name="40% - Accent3 11 5 2 6" xfId="15077" xr:uid="{849A2A50-BD8E-4EBA-956C-FBD9054D2317}"/>
    <cellStyle name="40% - Accent3 11 5 2 7" xfId="15080" xr:uid="{E5DCCA5F-BB51-4FC6-BC72-27A0E9F635F0}"/>
    <cellStyle name="40% - Accent3 11 5 3" xfId="15082" xr:uid="{597D3ED4-C2E6-444F-9273-395C4AB4334A}"/>
    <cellStyle name="40% - Accent3 11 5 3 2" xfId="974" xr:uid="{6A0E2CA3-CD32-4B7A-999F-1BDBE9DD966C}"/>
    <cellStyle name="40% - Accent3 11 5 3 2 2" xfId="15083" xr:uid="{DB714C02-A3C6-48E8-A5A1-6626C15D6467}"/>
    <cellStyle name="40% - Accent3 11 5 3 2 3" xfId="15084" xr:uid="{755E98C5-470B-4199-9BFA-FC2FDAFAE62C}"/>
    <cellStyle name="40% - Accent3 11 5 3 2 4" xfId="15085" xr:uid="{5AEA5CBF-624A-4FA5-A3B0-BFEC225862A5}"/>
    <cellStyle name="40% - Accent3 11 5 3 2 5" xfId="15086" xr:uid="{EB7F018E-373B-4B8D-94D3-055393F32BAE}"/>
    <cellStyle name="40% - Accent3 11 5 3 2 6" xfId="15087" xr:uid="{E6C1B5AF-141A-46EB-B567-D77D6196715C}"/>
    <cellStyle name="40% - Accent3 11 5 3 3" xfId="988" xr:uid="{BD492450-6E1A-4D3B-8F82-8CFEB3713DD5}"/>
    <cellStyle name="40% - Accent3 11 5 3 4" xfId="15088" xr:uid="{78408715-DE1F-4145-99D9-331A71B20A66}"/>
    <cellStyle name="40% - Accent3 11 5 3 5" xfId="15089" xr:uid="{24B65FFF-1400-4C91-9307-4062D800774E}"/>
    <cellStyle name="40% - Accent3 11 5 3 6" xfId="15090" xr:uid="{DA10CCA7-7B09-40C2-AFB0-F5B68EFA9306}"/>
    <cellStyle name="40% - Accent3 11 5 3 7" xfId="15091" xr:uid="{86A54BA2-DA12-4E1A-A639-9C327A352071}"/>
    <cellStyle name="40% - Accent3 11 5 4" xfId="15092" xr:uid="{CF03B100-9408-42BA-824A-F5D4155B1238}"/>
    <cellStyle name="40% - Accent3 11 5 4 2" xfId="15093" xr:uid="{0F212BF4-14B6-49C1-A740-6861612F967A}"/>
    <cellStyle name="40% - Accent3 11 5 4 2 2" xfId="15094" xr:uid="{AC51031B-D22C-43BE-928D-1C00A0D3ED69}"/>
    <cellStyle name="40% - Accent3 11 5 4 2 3" xfId="15095" xr:uid="{CF1095D6-9EDB-45E4-8614-6CBCBC3B977D}"/>
    <cellStyle name="40% - Accent3 11 5 4 2 4" xfId="15096" xr:uid="{9CEC4E30-888F-41B5-8912-2AD10EF42AE7}"/>
    <cellStyle name="40% - Accent3 11 5 4 2 5" xfId="15097" xr:uid="{A2DB47C7-B3E4-454F-B535-47643AED6CDD}"/>
    <cellStyle name="40% - Accent3 11 5 4 2 6" xfId="15098" xr:uid="{53C0975B-94C2-4934-BC05-6B0736C963AE}"/>
    <cellStyle name="40% - Accent3 11 5 4 3" xfId="15099" xr:uid="{B0952BEE-8333-4AFE-B19A-53EF8307C89E}"/>
    <cellStyle name="40% - Accent3 11 5 4 4" xfId="15100" xr:uid="{679118BC-4117-4466-A74E-5541A52BF5D7}"/>
    <cellStyle name="40% - Accent3 11 5 4 5" xfId="13969" xr:uid="{E6F52C61-7216-4044-A630-6E132220CC81}"/>
    <cellStyle name="40% - Accent3 11 5 4 6" xfId="13971" xr:uid="{A2AE6E36-D915-43E8-A70A-94383EEED8F9}"/>
    <cellStyle name="40% - Accent3 11 5 4 7" xfId="13973" xr:uid="{F9E8BBBD-26B5-4C7E-B322-415AA6A38A56}"/>
    <cellStyle name="40% - Accent3 11 5 5" xfId="15104" xr:uid="{D3B2F106-1EA4-4BE3-805C-836880A53FE2}"/>
    <cellStyle name="40% - Accent3 11 5 5 2" xfId="15105" xr:uid="{CA13A1AC-FC18-41C9-BD94-CEEAD045D88E}"/>
    <cellStyle name="40% - Accent3 11 5 5 3" xfId="15106" xr:uid="{DE1392D6-D20B-463A-8B54-A2903A40D03A}"/>
    <cellStyle name="40% - Accent3 11 5 5 4" xfId="15109" xr:uid="{F1DF7F60-FAD9-4091-B8D3-05067E11AEA2}"/>
    <cellStyle name="40% - Accent3 11 5 5 5" xfId="15112" xr:uid="{023A7A0B-0A64-4F80-8A26-1EE168B5F77F}"/>
    <cellStyle name="40% - Accent3 11 5 5 6" xfId="15115" xr:uid="{BB24A052-6F2F-453F-9E4E-22881E967896}"/>
    <cellStyle name="40% - Accent3 11 5 6" xfId="15117" xr:uid="{1389355B-3956-4669-8AE9-D1DD629FE3C6}"/>
    <cellStyle name="40% - Accent3 11 5 7" xfId="15118" xr:uid="{D7C71C10-12FF-4F17-887B-E6C4B6AC143F}"/>
    <cellStyle name="40% - Accent3 11 5 8" xfId="15119" xr:uid="{6DFB6869-3241-4389-ABCB-DC2C261A3BB6}"/>
    <cellStyle name="40% - Accent3 11 5 9" xfId="15124" xr:uid="{FA2D3942-7F6E-48C8-877E-E470DA5E4F2B}"/>
    <cellStyle name="40% - Accent3 11 6" xfId="15126" xr:uid="{FA8FA4F1-4174-464D-BE6B-C04588DA3632}"/>
    <cellStyle name="40% - Accent3 11 6 2" xfId="15128" xr:uid="{7D47EED5-DD4F-4949-96CB-5BE100C097EF}"/>
    <cellStyle name="40% - Accent3 11 6 2 2" xfId="771" xr:uid="{28CC40DB-BB92-42E4-9949-857CD075C178}"/>
    <cellStyle name="40% - Accent3 11 6 2 3" xfId="7187" xr:uid="{D26C4ADD-42E2-492D-96ED-5AC92FD08A63}"/>
    <cellStyle name="40% - Accent3 11 6 2 4" xfId="15129" xr:uid="{621DD4C8-311B-4E66-9551-3F28C74D4741}"/>
    <cellStyle name="40% - Accent3 11 6 2 5" xfId="15130" xr:uid="{6AE98D88-B445-41DC-86E3-8EC1F1FB279F}"/>
    <cellStyle name="40% - Accent3 11 6 2 6" xfId="15131" xr:uid="{E50C1BE7-90D4-497C-A3EC-E4D98313C8A4}"/>
    <cellStyle name="40% - Accent3 11 6 3" xfId="15133" xr:uid="{0E789696-1049-4DA1-AF60-F6C04A03185F}"/>
    <cellStyle name="40% - Accent3 11 6 4" xfId="15134" xr:uid="{996724BE-ED5C-4C3C-8721-3E769FF918D0}"/>
    <cellStyle name="40% - Accent3 11 6 5" xfId="15135" xr:uid="{C3D78B93-2271-4FA6-BB53-17EF6E63F0ED}"/>
    <cellStyle name="40% - Accent3 11 6 6" xfId="15136" xr:uid="{F3E6642E-3510-42F9-8BF3-63AEF068E1E3}"/>
    <cellStyle name="40% - Accent3 11 6 7" xfId="15137" xr:uid="{C2915B5D-0DDE-4C00-8D8A-E6A1B2E87196}"/>
    <cellStyle name="40% - Accent3 11 7" xfId="15139" xr:uid="{0C20F11B-64ED-4A3C-9E3C-52EF3D1DADE2}"/>
    <cellStyle name="40% - Accent3 11 7 2" xfId="15143" xr:uid="{81988EC7-2002-465E-AB98-4854865A748A}"/>
    <cellStyle name="40% - Accent3 11 7 3" xfId="15147" xr:uid="{E79E3B63-CF28-477C-9E2A-DC3A5EBF9B11}"/>
    <cellStyle name="40% - Accent3 11 7 4" xfId="15149" xr:uid="{1366206F-E7FF-49AA-A17D-E90D586F6DF8}"/>
    <cellStyle name="40% - Accent3 11 7 5" xfId="15151" xr:uid="{6C989D30-FFDE-4EC7-B4EE-A25C32E0CE84}"/>
    <cellStyle name="40% - Accent3 11 7 6" xfId="15153" xr:uid="{3D8EABCE-FB51-438F-8DE1-64FFCC138FC4}"/>
    <cellStyle name="40% - Accent3 11 8" xfId="15155" xr:uid="{63384415-43EF-4498-9938-940DA8000BFE}"/>
    <cellStyle name="40% - Accent3 11 9" xfId="15156" xr:uid="{C83FE0AC-7B95-4F21-AA44-6382B7B1CFB2}"/>
    <cellStyle name="40% - Accent3 12" xfId="5458" xr:uid="{0D0EBA8F-EACC-462C-880F-C1DB514CB63E}"/>
    <cellStyle name="40% - Accent3 12 10" xfId="85" xr:uid="{858FBAB8-41DC-48BE-926F-2FE8C7C5FB2A}"/>
    <cellStyle name="40% - Accent3 12 11" xfId="88" xr:uid="{F34E03CF-4A86-4660-8C05-57740E485D39}"/>
    <cellStyle name="40% - Accent3 12 12" xfId="15158" xr:uid="{ECA7A322-3282-4E05-95DA-2F787A896EE1}"/>
    <cellStyle name="40% - Accent3 12 13" xfId="15161" xr:uid="{0E6D1064-8C7C-4106-A80D-659148C2D1C5}"/>
    <cellStyle name="40% - Accent3 12 14" xfId="15163" xr:uid="{46E5FFFF-C730-46A1-94E6-9F3B7B41AB2A}"/>
    <cellStyle name="40% - Accent3 12 2" xfId="15167" xr:uid="{6CE2A8D6-97AC-4893-8B79-1607095C95CB}"/>
    <cellStyle name="40% - Accent3 12 2 10" xfId="11328" xr:uid="{6BCD40C3-1DFA-4438-ABFD-DF1BB7B3E756}"/>
    <cellStyle name="40% - Accent3 12 2 11" xfId="11330" xr:uid="{969F19AA-3CC2-43E0-8F3B-D1D2AF9ECF44}"/>
    <cellStyle name="40% - Accent3 12 2 2" xfId="15169" xr:uid="{517E708D-C44D-430E-9B2D-76D2647690D5}"/>
    <cellStyle name="40% - Accent3 12 2 2 2" xfId="15170" xr:uid="{1791DEF7-13BA-481C-8758-E4E2A6A34C65}"/>
    <cellStyle name="40% - Accent3 12 2 2 2 2" xfId="15171" xr:uid="{76F766BA-3C04-4D0E-BF1A-8CD9658563E0}"/>
    <cellStyle name="40% - Accent3 12 2 2 2 2 2" xfId="15173" xr:uid="{C5C7F716-5E65-4633-BC4F-23FFEB48B41D}"/>
    <cellStyle name="40% - Accent3 12 2 2 2 2 3" xfId="15175" xr:uid="{152699BF-02AE-479E-9F5B-50CBE4D6B715}"/>
    <cellStyle name="40% - Accent3 12 2 2 2 2 4" xfId="15177" xr:uid="{26910453-2BAA-4871-BC5A-E1E7B5AEDC45}"/>
    <cellStyle name="40% - Accent3 12 2 2 2 2 5" xfId="15179" xr:uid="{70BB592C-12C6-4C7F-BBD7-69BE78AB94C0}"/>
    <cellStyle name="40% - Accent3 12 2 2 2 2 6" xfId="15181" xr:uid="{F4095951-FCEC-4297-AA26-D286B69827A9}"/>
    <cellStyle name="40% - Accent3 12 2 2 2 3" xfId="15183" xr:uid="{DAFDDA6D-16E6-497F-9D4A-A30FA88343C7}"/>
    <cellStyle name="40% - Accent3 12 2 2 2 4" xfId="15185" xr:uid="{1BD04407-DFF1-4D7A-BD06-8931D858D9AC}"/>
    <cellStyle name="40% - Accent3 12 2 2 2 5" xfId="3943" xr:uid="{8AE3E2E5-2685-48CF-8C5D-1379D537C1B0}"/>
    <cellStyle name="40% - Accent3 12 2 2 2 6" xfId="3947" xr:uid="{47B91096-40C0-4669-A015-6B830BA3A1BA}"/>
    <cellStyle name="40% - Accent3 12 2 2 2 7" xfId="788" xr:uid="{043073E0-5A3D-4E46-A64B-D627B415E313}"/>
    <cellStyle name="40% - Accent3 12 2 2 3" xfId="15186" xr:uid="{44AF5316-EAC4-4873-87AD-90E4A8ED8D24}"/>
    <cellStyle name="40% - Accent3 12 2 2 3 2" xfId="15187" xr:uid="{D4EAD393-E999-4AED-B3A9-8002CE1F458B}"/>
    <cellStyle name="40% - Accent3 12 2 2 3 3" xfId="15189" xr:uid="{9DB36C68-5309-4999-9481-1B07D193CCE8}"/>
    <cellStyle name="40% - Accent3 12 2 2 3 4" xfId="15191" xr:uid="{D325DC12-9EDE-49D9-B23D-8443F997E11C}"/>
    <cellStyle name="40% - Accent3 12 2 2 3 5" xfId="15194" xr:uid="{0481318E-71AA-4134-8610-06D03D195190}"/>
    <cellStyle name="40% - Accent3 12 2 2 3 6" xfId="15198" xr:uid="{33E5AF77-1ECC-42F1-9A49-1D2284E1FDD3}"/>
    <cellStyle name="40% - Accent3 12 2 2 4" xfId="15199" xr:uid="{8A70DE91-6839-4B8F-AE0B-DA311D0D7DAC}"/>
    <cellStyle name="40% - Accent3 12 2 2 5" xfId="15200" xr:uid="{C7A831BA-6C3D-4EFF-852B-98148B85CECA}"/>
    <cellStyle name="40% - Accent3 12 2 2 6" xfId="15201" xr:uid="{4650A90B-D741-40ED-B0BC-F6A334AA0DFA}"/>
    <cellStyle name="40% - Accent3 12 2 2 7" xfId="15204" xr:uid="{393C01A6-63BB-4C5B-834B-A1D8A0FE74EE}"/>
    <cellStyle name="40% - Accent3 12 2 2 8" xfId="15208" xr:uid="{5A448644-5DAB-4714-B174-2E16D02AA77C}"/>
    <cellStyle name="40% - Accent3 12 2 3" xfId="15210" xr:uid="{16778674-4DD3-4EF4-A867-F2C1632371C1}"/>
    <cellStyle name="40% - Accent3 12 2 4" xfId="15211" xr:uid="{30AD3EF2-2D4B-49F7-B20F-531C4A236CE0}"/>
    <cellStyle name="40% - Accent3 12 2 5" xfId="15212" xr:uid="{76ECB3C4-58FA-4071-BB5F-72679FBB50D6}"/>
    <cellStyle name="40% - Accent3 12 2 5 2" xfId="15213" xr:uid="{784AD7E4-5E0A-4837-A545-F5B89A92A4EB}"/>
    <cellStyle name="40% - Accent3 12 2 5 2 2" xfId="15214" xr:uid="{97E8BB95-E4B4-4043-AF7C-B832AB6967C2}"/>
    <cellStyle name="40% - Accent3 12 2 5 2 3" xfId="15217" xr:uid="{4B452616-F695-4F24-A512-997224A54866}"/>
    <cellStyle name="40% - Accent3 12 2 5 2 4" xfId="15220" xr:uid="{C43A252D-657A-4B82-B5F5-3A2CC6CEA8F1}"/>
    <cellStyle name="40% - Accent3 12 2 5 2 5" xfId="4889" xr:uid="{AA2BF311-C879-4FBB-A073-6019E415778A}"/>
    <cellStyle name="40% - Accent3 12 2 5 2 6" xfId="4910" xr:uid="{3E5D6A44-7F44-425A-B7F7-1EF2C12C47F1}"/>
    <cellStyle name="40% - Accent3 12 2 5 3" xfId="15222" xr:uid="{6C1A5B33-EA19-41AA-BC81-C227E071C911}"/>
    <cellStyle name="40% - Accent3 12 2 5 4" xfId="15224" xr:uid="{887C01C3-206D-4D65-951B-C3CA121033BC}"/>
    <cellStyle name="40% - Accent3 12 2 5 5" xfId="15226" xr:uid="{7E7746E8-F3A8-4181-AA30-984F3BC710CF}"/>
    <cellStyle name="40% - Accent3 12 2 5 6" xfId="15227" xr:uid="{D80A271D-0B10-4AD6-AFAD-B5AB59EA35A7}"/>
    <cellStyle name="40% - Accent3 12 2 5 7" xfId="15228" xr:uid="{AD0273C0-FB1B-4984-89A0-30951B98FF36}"/>
    <cellStyle name="40% - Accent3 12 2 6" xfId="15230" xr:uid="{B698C85D-8492-47F3-A689-B5E5B8711245}"/>
    <cellStyle name="40% - Accent3 12 2 6 2" xfId="15232" xr:uid="{8D9CB3B5-4D25-4293-9A0B-673A3C21BF5C}"/>
    <cellStyle name="40% - Accent3 12 2 6 3" xfId="15233" xr:uid="{F00689B7-30FF-42F6-9384-CC594C28EEED}"/>
    <cellStyle name="40% - Accent3 12 2 6 4" xfId="15236" xr:uid="{8F38E9F9-EA4C-4CB2-80FA-33CF9D057EA1}"/>
    <cellStyle name="40% - Accent3 12 2 6 5" xfId="15239" xr:uid="{868F2FEC-DC67-4F3B-87EB-21AFAE141FDC}"/>
    <cellStyle name="40% - Accent3 12 2 6 6" xfId="15242" xr:uid="{3EB20C13-C4A8-4E01-BB24-DAD089E6F6D8}"/>
    <cellStyle name="40% - Accent3 12 2 7" xfId="15243" xr:uid="{8AB47C93-57C8-4F15-8F7B-4C46F7C32229}"/>
    <cellStyle name="40% - Accent3 12 2 8" xfId="15244" xr:uid="{B2110EEB-FADB-4C91-B82A-A56547CCF861}"/>
    <cellStyle name="40% - Accent3 12 2 9" xfId="10926" xr:uid="{71E8E91C-2714-43DE-B24F-E54F5B5E989A}"/>
    <cellStyle name="40% - Accent3 12 3" xfId="15247" xr:uid="{9CC87DCF-B672-4C13-99FF-646B6E8AAD04}"/>
    <cellStyle name="40% - Accent3 12 3 10" xfId="15250" xr:uid="{44FD77C8-1F67-48B0-A306-EDC0F3B32E1D}"/>
    <cellStyle name="40% - Accent3 12 3 2" xfId="15251" xr:uid="{D07A72FC-080D-4519-824E-DFE704946BAF}"/>
    <cellStyle name="40% - Accent3 12 3 2 2" xfId="15252" xr:uid="{BFDC4E82-2BA1-4AC5-8213-4951976306B1}"/>
    <cellStyle name="40% - Accent3 12 3 2 2 2" xfId="15256" xr:uid="{F945A24E-5500-4FB5-8967-9DCC1EDD8A78}"/>
    <cellStyle name="40% - Accent3 12 3 2 2 3" xfId="15261" xr:uid="{85CDEC5A-196E-478D-B774-2B815AEAC6D0}"/>
    <cellStyle name="40% - Accent3 12 3 2 2 4" xfId="15267" xr:uid="{87BC312B-024C-421E-B927-C6FE0D8234AE}"/>
    <cellStyle name="40% - Accent3 12 3 2 2 5" xfId="15274" xr:uid="{F0BC47E7-92AE-4EF6-A695-376A18370D04}"/>
    <cellStyle name="40% - Accent3 12 3 2 2 6" xfId="15277" xr:uid="{3ABA813F-E646-49CD-B65D-ED3B5B844AA3}"/>
    <cellStyle name="40% - Accent3 12 3 2 3" xfId="15278" xr:uid="{EDD97E7F-0D5C-4FAE-9FD5-1E18845B0A02}"/>
    <cellStyle name="40% - Accent3 12 3 2 4" xfId="15281" xr:uid="{EF4F8090-79E3-4A0A-B210-8C1173096F92}"/>
    <cellStyle name="40% - Accent3 12 3 2 5" xfId="15286" xr:uid="{C030076A-CE77-4C41-8E23-C0EDDFECF22C}"/>
    <cellStyle name="40% - Accent3 12 3 2 6" xfId="15289" xr:uid="{23E88AF5-5DC1-4655-AAF5-05773786AFBE}"/>
    <cellStyle name="40% - Accent3 12 3 2 7" xfId="15292" xr:uid="{1258FFF0-E0B5-44AB-915B-574C608AE179}"/>
    <cellStyle name="40% - Accent3 12 3 3" xfId="15293" xr:uid="{ABA324AB-F7AE-4ACD-B5AC-FADE862E9A66}"/>
    <cellStyle name="40% - Accent3 12 3 3 2" xfId="15294" xr:uid="{3B55C317-BC22-4E94-BAD3-EEB2E18014B0}"/>
    <cellStyle name="40% - Accent3 12 3 3 2 2" xfId="15295" xr:uid="{04E26503-ABDF-4DAC-820F-AD8D44713BB2}"/>
    <cellStyle name="40% - Accent3 12 3 3 2 3" xfId="779" xr:uid="{1EA54FDF-5F31-4F1C-B342-7F0FF1358A6B}"/>
    <cellStyle name="40% - Accent3 12 3 3 2 4" xfId="818" xr:uid="{87149608-A284-4746-8DBC-177498640C7A}"/>
    <cellStyle name="40% - Accent3 12 3 3 2 5" xfId="829" xr:uid="{3897EEAA-F3F6-4920-B5F1-CD5FF9DB6129}"/>
    <cellStyle name="40% - Accent3 12 3 3 2 6" xfId="840" xr:uid="{12E7EE76-CCAA-4D95-BDFA-C9FE796C1ECC}"/>
    <cellStyle name="40% - Accent3 12 3 3 3" xfId="15296" xr:uid="{586796A0-8CC5-4A60-8994-5DBFAF13A013}"/>
    <cellStyle name="40% - Accent3 12 3 3 4" xfId="15297" xr:uid="{8C3E621C-3BA7-479A-909F-C4763F34F090}"/>
    <cellStyle name="40% - Accent3 12 3 3 5" xfId="15298" xr:uid="{2B4D3DD4-5420-46D1-825E-8A17C32BEE72}"/>
    <cellStyle name="40% - Accent3 12 3 3 6" xfId="15299" xr:uid="{AB6B8AF3-3869-4D52-93EA-7BC6D577A35F}"/>
    <cellStyle name="40% - Accent3 12 3 3 7" xfId="15300" xr:uid="{186448F0-FFD5-44FF-AB39-E42E49BC82FE}"/>
    <cellStyle name="40% - Accent3 12 3 4" xfId="15301" xr:uid="{E583E2EC-9D69-4DD8-B7E6-CB6999BC00B4}"/>
    <cellStyle name="40% - Accent3 12 3 4 2" xfId="15304" xr:uid="{A3F07457-9033-412B-86BE-92C50E7DB007}"/>
    <cellStyle name="40% - Accent3 12 3 4 2 2" xfId="15307" xr:uid="{279672D3-0C34-4FF6-9C14-9921E27D996F}"/>
    <cellStyle name="40% - Accent3 12 3 4 2 3" xfId="943" xr:uid="{42E0A3D6-F183-43A8-90D2-D860B1745AD6}"/>
    <cellStyle name="40% - Accent3 12 3 4 2 4" xfId="176" xr:uid="{0F5FA196-27F4-40A4-ACB7-E0A9E21A7FF1}"/>
    <cellStyle name="40% - Accent3 12 3 4 2 5" xfId="213" xr:uid="{01809592-CFEC-4DBF-9D6D-DB421E2EA7AF}"/>
    <cellStyle name="40% - Accent3 12 3 4 2 6" xfId="101" xr:uid="{1131B501-7A9E-47AC-8735-7A2D8CF0FC3F}"/>
    <cellStyle name="40% - Accent3 12 3 4 3" xfId="15309" xr:uid="{DC5065CC-3CA6-48DC-A87D-29D7A4F8044A}"/>
    <cellStyle name="40% - Accent3 12 3 4 4" xfId="15311" xr:uid="{660A926B-D93B-4CD7-A2B3-F1AA736D1B0A}"/>
    <cellStyle name="40% - Accent3 12 3 4 5" xfId="14009" xr:uid="{F3968C08-BE71-4ED3-9E0A-D91D036C1034}"/>
    <cellStyle name="40% - Accent3 12 3 4 6" xfId="14011" xr:uid="{CEFF2FF6-7909-435F-8515-EC45C6EE470F}"/>
    <cellStyle name="40% - Accent3 12 3 4 7" xfId="14013" xr:uid="{D1AF70A5-4BDD-4EEF-900F-F8C7872EB3C6}"/>
    <cellStyle name="40% - Accent3 12 3 5" xfId="15312" xr:uid="{7CB5A92B-1F39-43B1-80DC-8C1284684D53}"/>
    <cellStyle name="40% - Accent3 12 3 5 2" xfId="15313" xr:uid="{0EB3E1BB-CC25-4F92-960B-ABF080F25A56}"/>
    <cellStyle name="40% - Accent3 12 3 5 3" xfId="15314" xr:uid="{17EE7A77-2F07-4948-B1AC-5C559EC57B0B}"/>
    <cellStyle name="40% - Accent3 12 3 5 4" xfId="15317" xr:uid="{6B3C4D69-7EC4-4558-91BC-2B67CFEDCEE6}"/>
    <cellStyle name="40% - Accent3 12 3 5 5" xfId="15320" xr:uid="{CBF33924-331E-4DCC-8417-1FE2950773DA}"/>
    <cellStyle name="40% - Accent3 12 3 5 6" xfId="15323" xr:uid="{106E773D-9545-4717-91E0-64C3B02945C7}"/>
    <cellStyle name="40% - Accent3 12 3 6" xfId="15324" xr:uid="{2C5A0B16-0A1B-462A-BAF0-5F69B032E0CC}"/>
    <cellStyle name="40% - Accent3 12 3 7" xfId="15325" xr:uid="{23757698-C1C0-4A3D-A088-53964728AE62}"/>
    <cellStyle name="40% - Accent3 12 3 8" xfId="15326" xr:uid="{F00F58EC-597E-40FD-A78A-871CBAFD4C7A}"/>
    <cellStyle name="40% - Accent3 12 3 9" xfId="15327" xr:uid="{02DE00A1-3D6B-4BC1-8DB6-C8AEE872410E}"/>
    <cellStyle name="40% - Accent3 12 4" xfId="15330" xr:uid="{2BCA2C72-903E-4263-A4DD-63801F35FF57}"/>
    <cellStyle name="40% - Accent3 12 4 10" xfId="15333" xr:uid="{BC5A3A25-54C3-4B1A-9221-C780EB6658AD}"/>
    <cellStyle name="40% - Accent3 12 4 2" xfId="15334" xr:uid="{3F0E0182-1A60-425D-ACAB-1CD91CE24D62}"/>
    <cellStyle name="40% - Accent3 12 4 2 2" xfId="15336" xr:uid="{F9DD3E66-3626-4157-8CC1-E169C45BD509}"/>
    <cellStyle name="40% - Accent3 12 4 2 2 2" xfId="6255" xr:uid="{173B7493-5B8E-41A9-AF56-05B0C46DAD9F}"/>
    <cellStyle name="40% - Accent3 12 4 2 2 3" xfId="6258" xr:uid="{81D6B846-2A62-47B6-9C47-24B4B2813497}"/>
    <cellStyle name="40% - Accent3 12 4 2 2 4" xfId="6263" xr:uid="{A899CF1C-E885-4D87-A5DF-08DA76AF8A93}"/>
    <cellStyle name="40% - Accent3 12 4 2 2 5" xfId="6268" xr:uid="{DCBEE755-C86F-4A26-AF7D-D1B3EB71E2AE}"/>
    <cellStyle name="40% - Accent3 12 4 2 2 6" xfId="15337" xr:uid="{3D008583-BFFD-4AA2-867F-D7BC661221B5}"/>
    <cellStyle name="40% - Accent3 12 4 2 3" xfId="15339" xr:uid="{E42B57C6-241D-4279-8F17-E44039177183}"/>
    <cellStyle name="40% - Accent3 12 4 2 4" xfId="15341" xr:uid="{448939C7-36CD-4F93-8CCF-5C243C89D3AD}"/>
    <cellStyle name="40% - Accent3 12 4 2 5" xfId="15342" xr:uid="{6858B31D-D506-4658-8321-33FF92297A48}"/>
    <cellStyle name="40% - Accent3 12 4 2 6" xfId="15343" xr:uid="{F34DBC65-EEB5-4B6A-9A3D-D761CC97EA75}"/>
    <cellStyle name="40% - Accent3 12 4 2 7" xfId="15344" xr:uid="{B6CCCD9E-56B1-4B7C-8810-5F2518F3BC5B}"/>
    <cellStyle name="40% - Accent3 12 4 3" xfId="15345" xr:uid="{A4E87DD3-563F-4431-8D98-BB9C82256737}"/>
    <cellStyle name="40% - Accent3 12 4 3 2" xfId="1096" xr:uid="{6B39A0AE-175D-4F3B-BD36-99331861AFB8}"/>
    <cellStyle name="40% - Accent3 12 4 3 2 2" xfId="6283" xr:uid="{806B3486-95E3-4D50-BF2A-E2B804E76A09}"/>
    <cellStyle name="40% - Accent3 12 4 3 2 3" xfId="1614" xr:uid="{21C70740-016E-4E9A-8E76-B3EA9877C19F}"/>
    <cellStyle name="40% - Accent3 12 4 3 2 4" xfId="1437" xr:uid="{57931D7F-7C94-4D4D-AE46-EB22A9BB31C0}"/>
    <cellStyle name="40% - Accent3 12 4 3 2 5" xfId="1451" xr:uid="{53742794-94DF-4C2F-A979-4B45CDF037C5}"/>
    <cellStyle name="40% - Accent3 12 4 3 2 6" xfId="1470" xr:uid="{A301BE2C-E49E-4D80-9E0E-CE0E2D4682BC}"/>
    <cellStyle name="40% - Accent3 12 4 3 3" xfId="1103" xr:uid="{46002F22-C104-4122-9EC7-0D62B4356E82}"/>
    <cellStyle name="40% - Accent3 12 4 3 4" xfId="15346" xr:uid="{1AAD5D46-DCC7-4D32-A836-F0FE37E154E4}"/>
    <cellStyle name="40% - Accent3 12 4 3 5" xfId="15347" xr:uid="{E8A5EA5E-2FC8-4F3E-BE03-9A6FA162EC66}"/>
    <cellStyle name="40% - Accent3 12 4 3 6" xfId="15348" xr:uid="{0E2FBB02-3B00-4807-AF9D-F7335C9998C6}"/>
    <cellStyle name="40% - Accent3 12 4 3 7" xfId="15349" xr:uid="{987543CE-3773-47DB-AB85-C428656C4DFD}"/>
    <cellStyle name="40% - Accent3 12 4 4" xfId="12036" xr:uid="{F4596F3F-3D52-4C58-AF44-C7926ABD3CF3}"/>
    <cellStyle name="40% - Accent3 12 4 4 2" xfId="15350" xr:uid="{C21533D2-A5D5-46DC-9087-6E4FF309050F}"/>
    <cellStyle name="40% - Accent3 12 4 4 2 2" xfId="15351" xr:uid="{CAADF44D-1ADE-4B30-A3D1-5A9D09ADAE40}"/>
    <cellStyle name="40% - Accent3 12 4 4 2 3" xfId="345" xr:uid="{7B50BDBF-7C66-4A25-B018-2657AAB4EBFC}"/>
    <cellStyle name="40% - Accent3 12 4 4 2 4" xfId="1695" xr:uid="{1BEDE446-ED3F-4850-A49F-0900E4993A0F}"/>
    <cellStyle name="40% - Accent3 12 4 4 2 5" xfId="1700" xr:uid="{336C5C63-FFD0-4538-9BF5-0CBFC454B373}"/>
    <cellStyle name="40% - Accent3 12 4 4 2 6" xfId="1708" xr:uid="{45DF7F4A-E604-4A11-88D4-D12323A08A0F}"/>
    <cellStyle name="40% - Accent3 12 4 4 3" xfId="15352" xr:uid="{3D7FAE1F-37EF-4662-8BD2-CCD621105108}"/>
    <cellStyle name="40% - Accent3 12 4 4 4" xfId="15354" xr:uid="{CE331645-45CA-402A-B0A4-E5C019C7264F}"/>
    <cellStyle name="40% - Accent3 12 4 4 5" xfId="14031" xr:uid="{CE8EB52E-2E16-4D6B-ADBC-8A3F5CAD5A60}"/>
    <cellStyle name="40% - Accent3 12 4 4 6" xfId="14033" xr:uid="{502194CF-F9DA-4260-B772-86A20A7ABC18}"/>
    <cellStyle name="40% - Accent3 12 4 4 7" xfId="14035" xr:uid="{9FF85636-84C3-4485-B35D-4719C14B6F8C}"/>
    <cellStyle name="40% - Accent3 12 4 5" xfId="12038" xr:uid="{E71F2B66-6181-467A-A261-5B70305E3FBD}"/>
    <cellStyle name="40% - Accent3 12 4 5 2" xfId="15355" xr:uid="{549F301E-0FE9-4FD8-B1A3-2ACC7F1DA793}"/>
    <cellStyle name="40% - Accent3 12 4 5 3" xfId="15356" xr:uid="{105FF9B4-1C09-452E-9B35-5BE0D00DBC5F}"/>
    <cellStyle name="40% - Accent3 12 4 5 4" xfId="15357" xr:uid="{C6B72DC7-FDF7-4AAB-89D5-3A5E7FFD34DC}"/>
    <cellStyle name="40% - Accent3 12 4 5 5" xfId="15358" xr:uid="{626894E0-442D-4D1D-B1D7-A1B3B053F900}"/>
    <cellStyle name="40% - Accent3 12 4 5 6" xfId="15359" xr:uid="{011AA664-4F0B-475E-AA3D-01D8A0989B5A}"/>
    <cellStyle name="40% - Accent3 12 4 6" xfId="12040" xr:uid="{EE45DB13-B7CD-4084-87AB-87F6164DD940}"/>
    <cellStyle name="40% - Accent3 12 4 7" xfId="12042" xr:uid="{C5AF85DD-2B6F-49D3-ACB1-5D8E56F3F908}"/>
    <cellStyle name="40% - Accent3 12 4 8" xfId="12044" xr:uid="{AD06A5AC-8326-40AC-9C89-1446DE008378}"/>
    <cellStyle name="40% - Accent3 12 4 9" xfId="15360" xr:uid="{6CBDCACD-57D4-4F13-B412-3CD9F72A877C}"/>
    <cellStyle name="40% - Accent3 12 5" xfId="15362" xr:uid="{4D1C767C-02CF-4CD6-9F21-39E55D6009A6}"/>
    <cellStyle name="40% - Accent3 12 5 2" xfId="15363" xr:uid="{F0725DF5-5C94-49E2-95B4-8729C74C070A}"/>
    <cellStyle name="40% - Accent3 12 5 2 2" xfId="15364" xr:uid="{03BC6628-E04B-41EC-87EA-F1317C12FBFC}"/>
    <cellStyle name="40% - Accent3 12 5 2 3" xfId="15367" xr:uid="{71675C08-F797-489F-A333-E9A9069DC4D7}"/>
    <cellStyle name="40% - Accent3 12 5 2 4" xfId="15370" xr:uid="{D69399D0-DD40-48C3-B4E3-74B81243F6AB}"/>
    <cellStyle name="40% - Accent3 12 5 2 5" xfId="15376" xr:uid="{4F2282F0-B3F8-4FAD-B85A-0C1AB625ABFA}"/>
    <cellStyle name="40% - Accent3 12 5 2 6" xfId="15380" xr:uid="{13DE6135-CCC5-409D-A375-F4B19283052C}"/>
    <cellStyle name="40% - Accent3 12 5 3" xfId="15382" xr:uid="{EF68840B-BB6A-4E8E-B080-04AF0CE3241C}"/>
    <cellStyle name="40% - Accent3 12 5 4" xfId="15383" xr:uid="{2C02F4DF-F466-4382-8BA4-18641ADD4FB6}"/>
    <cellStyle name="40% - Accent3 12 5 5" xfId="15384" xr:uid="{A01973F0-5C6E-4970-AF8B-2851EBE6FB1E}"/>
    <cellStyle name="40% - Accent3 12 5 6" xfId="15385" xr:uid="{F647084C-5852-4F97-965D-CD04D867AEB3}"/>
    <cellStyle name="40% - Accent3 12 5 7" xfId="15386" xr:uid="{DB3485FF-F49C-4323-8CA0-48D5BF2A9521}"/>
    <cellStyle name="40% - Accent3 12 6" xfId="15388" xr:uid="{716BBE3D-42B4-4590-993B-E8D5C83BB868}"/>
    <cellStyle name="40% - Accent3 12 6 2" xfId="15389" xr:uid="{2878994E-118E-4755-92CE-0CBE875CE420}"/>
    <cellStyle name="40% - Accent3 12 6 2 2" xfId="4020" xr:uid="{D140CFC6-5E58-491B-A2B9-C6185606DCAB}"/>
    <cellStyle name="40% - Accent3 12 6 2 3" xfId="3657" xr:uid="{B1669079-EDE2-4F99-8DE3-852B64C2FEA4}"/>
    <cellStyle name="40% - Accent3 12 6 2 4" xfId="15391" xr:uid="{41B77402-D738-4880-9150-47430423057C}"/>
    <cellStyle name="40% - Accent3 12 6 2 5" xfId="15395" xr:uid="{10287907-9916-43AE-8431-AB5366474707}"/>
    <cellStyle name="40% - Accent3 12 6 2 6" xfId="15398" xr:uid="{BCA2E81B-E279-4FF0-ACAC-7C41DB365540}"/>
    <cellStyle name="40% - Accent3 12 6 3" xfId="15400" xr:uid="{4035F6B6-106A-423A-82E3-A0E2115E1664}"/>
    <cellStyle name="40% - Accent3 12 6 4" xfId="15401" xr:uid="{221D1CF6-5937-417F-BFB5-1B15FC183A0A}"/>
    <cellStyle name="40% - Accent3 12 6 5" xfId="15402" xr:uid="{97BFE5E3-36FA-4537-BBCF-3C8551481C50}"/>
    <cellStyle name="40% - Accent3 12 6 6" xfId="15403" xr:uid="{19AB18D9-857F-4B72-B25B-AD35FE979DEC}"/>
    <cellStyle name="40% - Accent3 12 6 7" xfId="15404" xr:uid="{DA847934-19BB-4200-BC94-A7155752B0BB}"/>
    <cellStyle name="40% - Accent3 12 7" xfId="15407" xr:uid="{BD5676AD-3989-499C-A186-FB8AA1A1C193}"/>
    <cellStyle name="40% - Accent3 12 7 2" xfId="15408" xr:uid="{40197F73-2FE3-4D42-861D-7C60FBBC8FE5}"/>
    <cellStyle name="40% - Accent3 12 7 2 2" xfId="8129" xr:uid="{BF512C02-CA26-42A8-A59C-A56070751665}"/>
    <cellStyle name="40% - Accent3 12 7 2 3" xfId="8136" xr:uid="{CEA5712C-7BEE-48C1-BDD8-4CEEF45CA502}"/>
    <cellStyle name="40% - Accent3 12 7 2 4" xfId="8140" xr:uid="{526C0640-DAE9-4B2A-8ED9-F657CFCDF77A}"/>
    <cellStyle name="40% - Accent3 12 7 2 5" xfId="15409" xr:uid="{29A9E95F-8BEF-4110-95C3-011D64D0CBB1}"/>
    <cellStyle name="40% - Accent3 12 7 2 6" xfId="15411" xr:uid="{24F65003-A25A-4D33-BFB2-F6FE795490E7}"/>
    <cellStyle name="40% - Accent3 12 7 3" xfId="15413" xr:uid="{5234B99C-42E1-49DB-9A91-4688D0F7CAD2}"/>
    <cellStyle name="40% - Accent3 12 7 4" xfId="15414" xr:uid="{7F1683BD-4BD8-4207-95FB-6F47C65DB3CC}"/>
    <cellStyle name="40% - Accent3 12 7 5" xfId="15415" xr:uid="{2DBAD513-8615-4D0D-A31C-D0320E78600A}"/>
    <cellStyle name="40% - Accent3 12 7 6" xfId="15416" xr:uid="{7FAB7902-EDBF-4252-8AEB-1A37B07B5439}"/>
    <cellStyle name="40% - Accent3 12 7 7" xfId="15417" xr:uid="{6E45D30E-A980-4345-A379-794B6E3E0BB1}"/>
    <cellStyle name="40% - Accent3 12 8" xfId="15420" xr:uid="{962EC5E3-8913-473F-856A-0575B0314EA5}"/>
    <cellStyle name="40% - Accent3 12 8 2" xfId="6866" xr:uid="{7939BB71-BC53-42EC-A12C-4C930EF2579D}"/>
    <cellStyle name="40% - Accent3 12 8 3" xfId="6872" xr:uid="{EFFE63E9-4A6C-4BA9-879E-E3DEB4506A94}"/>
    <cellStyle name="40% - Accent3 12 8 4" xfId="6875" xr:uid="{BB46ADE8-CDFB-487C-AC22-454ED999F2A7}"/>
    <cellStyle name="40% - Accent3 12 8 5" xfId="15422" xr:uid="{D0E7A777-977B-4079-8FB9-1D438A6E47B5}"/>
    <cellStyle name="40% - Accent3 12 8 6" xfId="15423" xr:uid="{53C31FCC-CB98-4592-A03A-1F6421EC42DB}"/>
    <cellStyle name="40% - Accent3 12 9" xfId="15426" xr:uid="{07590328-FCEF-4615-A805-CB0AAC77EB56}"/>
    <cellStyle name="40% - Accent3 13" xfId="5995" xr:uid="{D61C6424-ECC4-4023-A44D-14A05C294F8F}"/>
    <cellStyle name="40% - Accent3 13 10" xfId="15430" xr:uid="{8F5E9B01-BE13-4031-877C-985983BE7EFD}"/>
    <cellStyle name="40% - Accent3 13 11" xfId="15434" xr:uid="{4D23C2F5-DDA4-40FE-B015-0E8261E21EC3}"/>
    <cellStyle name="40% - Accent3 13 12" xfId="15439" xr:uid="{E88E8FAF-A79D-4FE2-9C96-58C134567150}"/>
    <cellStyle name="40% - Accent3 13 13" xfId="15444" xr:uid="{35752045-3A70-459F-915E-2ED4DF5587C3}"/>
    <cellStyle name="40% - Accent3 13 14" xfId="15448" xr:uid="{6DF2FA73-2ED4-4762-BF03-F6CF6DE97031}"/>
    <cellStyle name="40% - Accent3 13 2" xfId="15450" xr:uid="{E3590F85-AC46-4856-861B-47028210D19D}"/>
    <cellStyle name="40% - Accent3 13 2 10" xfId="15454" xr:uid="{87DCAD95-4D01-4B5F-AD92-970A01101C91}"/>
    <cellStyle name="40% - Accent3 13 2 2" xfId="15455" xr:uid="{8936E7FE-810C-4611-9F9F-192D8E7EA13A}"/>
    <cellStyle name="40% - Accent3 13 2 2 2" xfId="15458" xr:uid="{8DEA481E-FD9F-4B00-B3C0-F34C8857A95B}"/>
    <cellStyle name="40% - Accent3 13 2 2 2 2" xfId="15459" xr:uid="{A784D5E8-6D7D-448A-93F5-AFD208178CDD}"/>
    <cellStyle name="40% - Accent3 13 2 2 2 3" xfId="15460" xr:uid="{7F74FD20-01CC-4689-AE5A-277DF47E6BD5}"/>
    <cellStyle name="40% - Accent3 13 2 2 2 4" xfId="15461" xr:uid="{DDEA3936-79D8-454F-A6EB-8F60D6DA8F36}"/>
    <cellStyle name="40% - Accent3 13 2 2 2 5" xfId="15462" xr:uid="{D881355F-AF34-4BCF-AB21-9C8C98298E29}"/>
    <cellStyle name="40% - Accent3 13 2 2 2 6" xfId="7830" xr:uid="{BD89C306-A3A1-4DEA-84CF-F2B689FE9A22}"/>
    <cellStyle name="40% - Accent3 13 2 2 3" xfId="15463" xr:uid="{DE7AB5C1-0A23-4A0F-8D58-787C79EDC5EB}"/>
    <cellStyle name="40% - Accent3 13 2 2 4" xfId="15464" xr:uid="{E856BB40-087F-4CD8-914A-FEA7EE73CD5F}"/>
    <cellStyle name="40% - Accent3 13 2 2 5" xfId="15465" xr:uid="{23E5F40F-D541-4225-ACF5-164912620A61}"/>
    <cellStyle name="40% - Accent3 13 2 2 6" xfId="15466" xr:uid="{CCE5B1C9-2DDE-4264-9E88-95141809432D}"/>
    <cellStyle name="40% - Accent3 13 2 2 7" xfId="15468" xr:uid="{2425894C-0E40-427A-AD6C-B66B59EF0BA8}"/>
    <cellStyle name="40% - Accent3 13 2 3" xfId="15470" xr:uid="{0E530E8F-3364-4FB4-ADF8-1E62B3582D80}"/>
    <cellStyle name="40% - Accent3 13 2 3 2" xfId="15473" xr:uid="{8C3CB310-3C79-4DCE-8CD9-A61A78F8B4E7}"/>
    <cellStyle name="40% - Accent3 13 2 3 2 2" xfId="15476" xr:uid="{7B0ED790-F446-473F-A516-4DA3F072ACD9}"/>
    <cellStyle name="40% - Accent3 13 2 3 2 3" xfId="15477" xr:uid="{79463207-0912-4784-9024-68EAD0777F31}"/>
    <cellStyle name="40% - Accent3 13 2 3 2 4" xfId="15478" xr:uid="{9243DA08-DE64-4041-9318-4400C2206AB9}"/>
    <cellStyle name="40% - Accent3 13 2 3 2 5" xfId="15479" xr:uid="{7B7D124A-E714-4D7C-A453-950E4D2AD497}"/>
    <cellStyle name="40% - Accent3 13 2 3 2 6" xfId="7855" xr:uid="{0FB578DB-8372-4B00-A9DA-53181D29236B}"/>
    <cellStyle name="40% - Accent3 13 2 3 3" xfId="15482" xr:uid="{38ED0A8B-62FE-48D9-8946-29B952C4AF62}"/>
    <cellStyle name="40% - Accent3 13 2 3 4" xfId="15487" xr:uid="{0A5E6649-9CD9-4C48-BD66-0C49E6B959CF}"/>
    <cellStyle name="40% - Accent3 13 2 3 5" xfId="15492" xr:uid="{CA71368E-DF9F-4BC8-8E22-147C2F74CE33}"/>
    <cellStyle name="40% - Accent3 13 2 3 6" xfId="15495" xr:uid="{1DF8B41B-F89C-42FF-9E98-6FC6C0F6F973}"/>
    <cellStyle name="40% - Accent3 13 2 3 7" xfId="15499" xr:uid="{951FDF4F-CF0A-400A-B14B-8D5018E5030B}"/>
    <cellStyle name="40% - Accent3 13 2 4" xfId="15501" xr:uid="{9C138D03-DE6A-494D-BA8D-B82C5160FBB5}"/>
    <cellStyle name="40% - Accent3 13 2 4 2" xfId="15502" xr:uid="{F3B5E83C-1E1D-4798-AFC3-B72F16018726}"/>
    <cellStyle name="40% - Accent3 13 2 4 2 2" xfId="15503" xr:uid="{D927D1C2-5867-4493-A743-3A600CED2FCF}"/>
    <cellStyle name="40% - Accent3 13 2 4 2 3" xfId="15504" xr:uid="{142EF5DA-9D61-458F-9883-021F6EDA3CD5}"/>
    <cellStyle name="40% - Accent3 13 2 4 2 4" xfId="15506" xr:uid="{E6E174E9-5D95-4860-BB82-8DD0FD3D8749}"/>
    <cellStyle name="40% - Accent3 13 2 4 2 5" xfId="15507" xr:uid="{3B0F61DF-FB4C-49D1-A048-C2BF3E82E8C8}"/>
    <cellStyle name="40% - Accent3 13 2 4 2 6" xfId="15509" xr:uid="{3B8A3F73-66C0-4614-B3CF-20EAF70C64B7}"/>
    <cellStyle name="40% - Accent3 13 2 4 3" xfId="15510" xr:uid="{9A3CF0B8-C294-4A87-BB07-BCCC0B1C74E8}"/>
    <cellStyle name="40% - Accent3 13 2 4 4" xfId="15511" xr:uid="{A19973E2-3801-4AE8-9E07-8006097BD830}"/>
    <cellStyle name="40% - Accent3 13 2 4 5" xfId="15512" xr:uid="{7513D78D-3E0F-4464-A83C-08F26587072C}"/>
    <cellStyle name="40% - Accent3 13 2 4 6" xfId="15513" xr:uid="{653C9EDC-53AC-457E-A008-92645454FE2D}"/>
    <cellStyle name="40% - Accent3 13 2 4 7" xfId="15515" xr:uid="{8292CB26-D213-4470-88A7-6A89A8368CF5}"/>
    <cellStyle name="40% - Accent3 13 2 5" xfId="15516" xr:uid="{936893EB-21BA-4981-B750-2F9E8452D150}"/>
    <cellStyle name="40% - Accent3 13 2 5 2" xfId="15517" xr:uid="{1DF5B8B5-61BE-4E67-8B98-0B962FAEDF8C}"/>
    <cellStyle name="40% - Accent3 13 2 5 3" xfId="15518" xr:uid="{E2DDC627-EAF0-4E5D-88AC-656434B787CA}"/>
    <cellStyle name="40% - Accent3 13 2 5 4" xfId="15519" xr:uid="{249BE19E-58F7-4B61-B93D-482BF523F3ED}"/>
    <cellStyle name="40% - Accent3 13 2 5 5" xfId="15520" xr:uid="{65842C6E-5195-496F-ABC0-A7BBBF34A16C}"/>
    <cellStyle name="40% - Accent3 13 2 5 6" xfId="15521" xr:uid="{6981DA7F-90E5-4030-811B-EBD9554C6019}"/>
    <cellStyle name="40% - Accent3 13 2 6" xfId="15522" xr:uid="{113DFB64-D761-45E0-8B57-7061D41B408B}"/>
    <cellStyle name="40% - Accent3 13 2 7" xfId="15523" xr:uid="{C32B8274-1395-4028-A5BB-F2A40E263F6F}"/>
    <cellStyle name="40% - Accent3 13 2 8" xfId="15524" xr:uid="{9891679B-FD76-480F-9107-30756AC5C390}"/>
    <cellStyle name="40% - Accent3 13 2 9" xfId="10975" xr:uid="{881508C4-65A2-491B-B06E-34A2034BD214}"/>
    <cellStyle name="40% - Accent3 13 3" xfId="15526" xr:uid="{4A12AA3A-3A88-4E8F-9C7F-DC4C28506B37}"/>
    <cellStyle name="40% - Accent3 13 3 10" xfId="12078" xr:uid="{90EFFC29-8BE9-4693-847F-9252FE0804BC}"/>
    <cellStyle name="40% - Accent3 13 3 2" xfId="15527" xr:uid="{71E5C006-7B6F-4E56-858B-27EACD27B6B1}"/>
    <cellStyle name="40% - Accent3 13 3 2 2" xfId="15528" xr:uid="{9AB08DAD-A1C5-4033-907F-2D4CE9EFFBDE}"/>
    <cellStyle name="40% - Accent3 13 3 2 2 2" xfId="15530" xr:uid="{F963A730-5376-412F-95AE-1CD33DF05D50}"/>
    <cellStyle name="40% - Accent3 13 3 2 2 3" xfId="15532" xr:uid="{F0095612-66F2-43BE-964A-EB3014FEC9FC}"/>
    <cellStyle name="40% - Accent3 13 3 2 2 4" xfId="15533" xr:uid="{325E5917-E79D-4626-A6EF-E882688C12BB}"/>
    <cellStyle name="40% - Accent3 13 3 2 2 5" xfId="15534" xr:uid="{705AF170-E7A2-40E5-B031-2AD18635A95D}"/>
    <cellStyle name="40% - Accent3 13 3 2 2 6" xfId="15535" xr:uid="{F5BBCD8C-3303-49B4-9B5B-75C7ABFA62D1}"/>
    <cellStyle name="40% - Accent3 13 3 2 3" xfId="15536" xr:uid="{788973EE-8054-4A71-AB87-6778830973E5}"/>
    <cellStyle name="40% - Accent3 13 3 2 4" xfId="15539" xr:uid="{C893D58A-FF85-4F4D-8809-BB5D8C1A92B6}"/>
    <cellStyle name="40% - Accent3 13 3 2 5" xfId="15542" xr:uid="{F69CC966-738A-43FD-9BCB-350541367047}"/>
    <cellStyle name="40% - Accent3 13 3 2 6" xfId="15543" xr:uid="{D3B704EF-FBB3-498A-841F-87A35E22913B}"/>
    <cellStyle name="40% - Accent3 13 3 2 7" xfId="15544" xr:uid="{F9436A9F-8F3C-4508-AA7B-9D93B50BA2F7}"/>
    <cellStyle name="40% - Accent3 13 3 3" xfId="15545" xr:uid="{179B640B-43B4-40CA-9298-5862CB8D8900}"/>
    <cellStyle name="40% - Accent3 13 3 3 2" xfId="15546" xr:uid="{01FD06A1-F6D5-44A4-BE15-78B491DF6950}"/>
    <cellStyle name="40% - Accent3 13 3 3 2 2" xfId="15549" xr:uid="{4C838B65-CBBA-42EF-8E10-C2C91FEDD472}"/>
    <cellStyle name="40% - Accent3 13 3 3 2 3" xfId="15551" xr:uid="{61730CA9-81EE-42CB-8F93-F7963D5EB228}"/>
    <cellStyle name="40% - Accent3 13 3 3 2 4" xfId="15552" xr:uid="{125DD84E-23CB-4EFA-80E5-E61FDBEA0241}"/>
    <cellStyle name="40% - Accent3 13 3 3 2 5" xfId="15553" xr:uid="{20282C00-9EF7-4760-8F40-A8467978E3F7}"/>
    <cellStyle name="40% - Accent3 13 3 3 2 6" xfId="15554" xr:uid="{6DE72AA1-9FB0-4BE2-9580-5429EFCCBCE4}"/>
    <cellStyle name="40% - Accent3 13 3 3 3" xfId="15555" xr:uid="{557E883A-3E3A-4177-85BC-4B948621BC6B}"/>
    <cellStyle name="40% - Accent3 13 3 3 4" xfId="15556" xr:uid="{A78F96D0-73B6-4F94-A073-0ADBFEC8AA01}"/>
    <cellStyle name="40% - Accent3 13 3 3 5" xfId="15557" xr:uid="{79CFEC8F-E103-4ABD-88AF-851A3E4B14C3}"/>
    <cellStyle name="40% - Accent3 13 3 3 6" xfId="15558" xr:uid="{1E70E106-D0D7-493E-8497-638F6E06C067}"/>
    <cellStyle name="40% - Accent3 13 3 3 7" xfId="15560" xr:uid="{C3F1AF3C-A6EE-49EF-B70B-C5FCB43183FB}"/>
    <cellStyle name="40% - Accent3 13 3 4" xfId="15562" xr:uid="{0B102866-B387-47D2-90B4-B7221BE267C4}"/>
    <cellStyle name="40% - Accent3 13 3 4 2" xfId="15563" xr:uid="{E598D7F1-E6BC-4889-81A3-2D78A122D0B1}"/>
    <cellStyle name="40% - Accent3 13 3 4 2 2" xfId="15564" xr:uid="{035558CD-6752-4AAA-BEAD-A4488D244C4B}"/>
    <cellStyle name="40% - Accent3 13 3 4 2 3" xfId="15565" xr:uid="{97D1A2D8-1451-4563-ADCD-B3F40BFC9BD7}"/>
    <cellStyle name="40% - Accent3 13 3 4 2 4" xfId="15567" xr:uid="{4E6D55EA-BC37-4AA4-86AC-FFEBEB6EC41E}"/>
    <cellStyle name="40% - Accent3 13 3 4 2 5" xfId="15568" xr:uid="{EF7C169A-023C-4D98-BF77-BA04F5338864}"/>
    <cellStyle name="40% - Accent3 13 3 4 2 6" xfId="15569" xr:uid="{56CBE847-EAD1-4C37-8774-94CBF0183C00}"/>
    <cellStyle name="40% - Accent3 13 3 4 3" xfId="15570" xr:uid="{DA394D6F-8EFC-4D94-80B3-CF7C5AC9D0BE}"/>
    <cellStyle name="40% - Accent3 13 3 4 4" xfId="15571" xr:uid="{1B40BF93-4350-42AB-AF03-778C3329FC9B}"/>
    <cellStyle name="40% - Accent3 13 3 4 5" xfId="15572" xr:uid="{402BB713-4639-4388-BB77-376F6CF17C9B}"/>
    <cellStyle name="40% - Accent3 13 3 4 6" xfId="15573" xr:uid="{C069DE92-98D2-4D7B-82B4-E7D5ABA417EB}"/>
    <cellStyle name="40% - Accent3 13 3 4 7" xfId="15574" xr:uid="{B2ABA828-127D-483E-A384-987D4060966F}"/>
    <cellStyle name="40% - Accent3 13 3 5" xfId="15575" xr:uid="{2936D366-100A-486B-A708-8474EDCACC1C}"/>
    <cellStyle name="40% - Accent3 13 3 5 2" xfId="15576" xr:uid="{AC11D3F0-F0EB-43D7-A673-BE61F25E023C}"/>
    <cellStyle name="40% - Accent3 13 3 5 3" xfId="15577" xr:uid="{89883D3B-BFC5-4DA2-8DB9-4F6ACB20C6C5}"/>
    <cellStyle name="40% - Accent3 13 3 5 4" xfId="15580" xr:uid="{87BD6430-019E-41A3-8482-A8DCD7A0A20D}"/>
    <cellStyle name="40% - Accent3 13 3 5 5" xfId="15583" xr:uid="{3572099F-7C2D-47C5-B5B2-BE99D5625E86}"/>
    <cellStyle name="40% - Accent3 13 3 5 6" xfId="15586" xr:uid="{FE040239-E758-48D4-8D67-72C7F8C3ECE6}"/>
    <cellStyle name="40% - Accent3 13 3 6" xfId="15587" xr:uid="{EB9072A9-9898-40E9-B510-2CF32502169C}"/>
    <cellStyle name="40% - Accent3 13 3 7" xfId="15588" xr:uid="{AE6D0F02-444A-4AD7-A808-CB550B89A264}"/>
    <cellStyle name="40% - Accent3 13 3 8" xfId="15589" xr:uid="{A8627165-7D03-4719-8150-F2BAD05AB190}"/>
    <cellStyle name="40% - Accent3 13 3 9" xfId="15590" xr:uid="{74101B9C-A23A-4A80-A88D-B13E82846ADB}"/>
    <cellStyle name="40% - Accent3 13 4" xfId="15591" xr:uid="{87635587-8918-43EC-B1E1-1EEE0B5E21F0}"/>
    <cellStyle name="40% - Accent3 13 4 10" xfId="4667" xr:uid="{41333DCA-2839-4DC0-A86F-DEFD0C7D4F59}"/>
    <cellStyle name="40% - Accent3 13 4 2" xfId="15593" xr:uid="{44F61BCA-59F4-4865-905F-45123D6AA3E9}"/>
    <cellStyle name="40% - Accent3 13 4 2 2" xfId="15594" xr:uid="{F565C268-1827-4820-A131-3220C3F0C702}"/>
    <cellStyle name="40% - Accent3 13 4 2 2 2" xfId="15595" xr:uid="{F19862A2-2B2B-43D2-B015-AEF4B75BF0C9}"/>
    <cellStyle name="40% - Accent3 13 4 2 2 3" xfId="15596" xr:uid="{49EF4B57-F8B4-4A09-97ED-3A9900471763}"/>
    <cellStyle name="40% - Accent3 13 4 2 2 4" xfId="15597" xr:uid="{E39B46C7-6114-4118-B249-B441192536E5}"/>
    <cellStyle name="40% - Accent3 13 4 2 2 5" xfId="15598" xr:uid="{C4F4CF51-FF3C-4AE6-BD9E-463F1D0F6B16}"/>
    <cellStyle name="40% - Accent3 13 4 2 2 6" xfId="15599" xr:uid="{7A86AF91-D3A2-4D01-AF3C-8F4CA931E431}"/>
    <cellStyle name="40% - Accent3 13 4 2 3" xfId="15600" xr:uid="{8D64584A-F3F9-4FA1-8F4A-E3FEF9FFF795}"/>
    <cellStyle name="40% - Accent3 13 4 2 4" xfId="15601" xr:uid="{3AC08FF5-459D-47A5-9D08-BE062F49EE44}"/>
    <cellStyle name="40% - Accent3 13 4 2 5" xfId="15602" xr:uid="{7B38AF85-89AA-4509-A950-214DE04C2A87}"/>
    <cellStyle name="40% - Accent3 13 4 2 6" xfId="15603" xr:uid="{6D112963-DDCD-4A16-8A4E-4F1BCAEAF535}"/>
    <cellStyle name="40% - Accent3 13 4 2 7" xfId="15605" xr:uid="{28974D4C-ED16-40DD-A7FB-AD7E3ECE46B2}"/>
    <cellStyle name="40% - Accent3 13 4 3" xfId="15607" xr:uid="{3413FE04-7FCB-43EB-BF61-E39987A05994}"/>
    <cellStyle name="40% - Accent3 13 4 3 2" xfId="15608" xr:uid="{CA2F6C39-D188-4E61-9119-00695BCA55D5}"/>
    <cellStyle name="40% - Accent3 13 4 3 2 2" xfId="15609" xr:uid="{C869C4E3-4224-4AEE-A920-5A8AA9173E53}"/>
    <cellStyle name="40% - Accent3 13 4 3 2 3" xfId="15610" xr:uid="{51E081D3-9AD4-4F97-8AEF-112AFAE5C328}"/>
    <cellStyle name="40% - Accent3 13 4 3 2 4" xfId="15611" xr:uid="{9087103A-B88E-43DC-90C9-9A1AB866F7E1}"/>
    <cellStyle name="40% - Accent3 13 4 3 2 5" xfId="15612" xr:uid="{1D57138A-67BC-4E0A-90FD-56928A80A58B}"/>
    <cellStyle name="40% - Accent3 13 4 3 2 6" xfId="15613" xr:uid="{19BE49A6-32D6-4B29-879B-0BCA9146D09C}"/>
    <cellStyle name="40% - Accent3 13 4 3 3" xfId="15614" xr:uid="{06685291-89CE-4EE8-A491-E909A84AEF64}"/>
    <cellStyle name="40% - Accent3 13 4 3 4" xfId="15615" xr:uid="{7EAAF926-445C-4E0E-B7F8-B4182D02D264}"/>
    <cellStyle name="40% - Accent3 13 4 3 5" xfId="15616" xr:uid="{99423C8F-77BD-46D8-9364-3F6A9FF4DC59}"/>
    <cellStyle name="40% - Accent3 13 4 3 6" xfId="15617" xr:uid="{6ED9FD33-9CCD-4D0A-9132-BCD002AEBA46}"/>
    <cellStyle name="40% - Accent3 13 4 3 7" xfId="15618" xr:uid="{E0465395-DBE3-49CA-8E21-E802CACC516E}"/>
    <cellStyle name="40% - Accent3 13 4 4" xfId="12058" xr:uid="{68003EFB-E711-4CA9-A155-D54330DDE7C3}"/>
    <cellStyle name="40% - Accent3 13 4 4 2" xfId="15620" xr:uid="{0D2F7DF8-80F1-433C-A9BB-1436B107F3CD}"/>
    <cellStyle name="40% - Accent3 13 4 4 2 2" xfId="15621" xr:uid="{C4E7B677-A7F8-410D-9166-5CA6FA4924B6}"/>
    <cellStyle name="40% - Accent3 13 4 4 2 3" xfId="15623" xr:uid="{3D2A6B83-3A6D-4E2A-B049-10BF00013756}"/>
    <cellStyle name="40% - Accent3 13 4 4 2 4" xfId="15625" xr:uid="{99C8454F-3E62-4C34-BAF1-A4E7EB56F5B7}"/>
    <cellStyle name="40% - Accent3 13 4 4 2 5" xfId="15627" xr:uid="{F3CAA01B-54EE-4FC7-8CCF-521FEF2E13EA}"/>
    <cellStyle name="40% - Accent3 13 4 4 2 6" xfId="15629" xr:uid="{D70B2198-591B-4018-A830-81719429F385}"/>
    <cellStyle name="40% - Accent3 13 4 4 3" xfId="15631" xr:uid="{A3DAA776-E4DC-4434-82E8-D6D297AE4B2B}"/>
    <cellStyle name="40% - Accent3 13 4 4 4" xfId="15632" xr:uid="{F0E7744F-3E33-471F-AA1E-7E6D8C769996}"/>
    <cellStyle name="40% - Accent3 13 4 4 5" xfId="15633" xr:uid="{B76CA9DE-2B19-4763-8E10-9118E6E26D83}"/>
    <cellStyle name="40% - Accent3 13 4 4 6" xfId="15634" xr:uid="{7A368992-76AC-4174-9E2F-317417EFAA40}"/>
    <cellStyle name="40% - Accent3 13 4 4 7" xfId="15635" xr:uid="{4F9B9D26-5867-4E2C-A6B7-4AB09C16B985}"/>
    <cellStyle name="40% - Accent3 13 4 5" xfId="12060" xr:uid="{0EC50349-2FF0-4AAE-A23C-EFA7259AEA5E}"/>
    <cellStyle name="40% - Accent3 13 4 5 2" xfId="15636" xr:uid="{35E132D4-8764-4EA7-885D-2635E41473BD}"/>
    <cellStyle name="40% - Accent3 13 4 5 3" xfId="15637" xr:uid="{4CF9C6AE-76DB-4B11-86B5-7678EAAD4B3F}"/>
    <cellStyle name="40% - Accent3 13 4 5 4" xfId="15638" xr:uid="{969DEFCE-1666-4A6C-AF7C-0858F23E8B78}"/>
    <cellStyle name="40% - Accent3 13 4 5 5" xfId="15639" xr:uid="{D466C870-D6C4-41A8-AD4D-F5506DBC350E}"/>
    <cellStyle name="40% - Accent3 13 4 5 6" xfId="15640" xr:uid="{4D766F56-C750-4751-ACA3-D2A8D01331E1}"/>
    <cellStyle name="40% - Accent3 13 4 6" xfId="7384" xr:uid="{7B8823B2-E75A-4581-8555-F77BD314AC96}"/>
    <cellStyle name="40% - Accent3 13 4 7" xfId="7390" xr:uid="{84A79D10-629F-44A8-8181-AD3F73DE8EA7}"/>
    <cellStyle name="40% - Accent3 13 4 8" xfId="12062" xr:uid="{F5EB7D5F-96FC-4581-9661-9B732DAD3B0A}"/>
    <cellStyle name="40% - Accent3 13 4 9" xfId="15641" xr:uid="{051EE595-AE49-473D-AFFD-0EC3BDE61D0C}"/>
    <cellStyle name="40% - Accent3 13 5" xfId="7728" xr:uid="{008D5D94-3374-49FD-B6AB-EDE669949FE1}"/>
    <cellStyle name="40% - Accent3 13 5 2" xfId="15642" xr:uid="{E4679FDB-2E81-462D-A404-0C62233BE1F5}"/>
    <cellStyle name="40% - Accent3 13 5 2 2" xfId="15643" xr:uid="{C85EF2AB-A325-4F2D-BAE8-18DE91C29A0D}"/>
    <cellStyle name="40% - Accent3 13 5 2 3" xfId="15645" xr:uid="{A0A2DBDB-9C7A-4CD5-9151-B7650AB85C2B}"/>
    <cellStyle name="40% - Accent3 13 5 2 4" xfId="15647" xr:uid="{C98251A4-A2E5-4A6A-A39C-C28FDAB04DC9}"/>
    <cellStyle name="40% - Accent3 13 5 2 5" xfId="15651" xr:uid="{BA573311-A2BD-4626-963B-6399F0A8DA43}"/>
    <cellStyle name="40% - Accent3 13 5 2 6" xfId="15655" xr:uid="{43AE56E7-A0AB-46B5-AD9D-2A91DEF81F63}"/>
    <cellStyle name="40% - Accent3 13 5 3" xfId="15657" xr:uid="{3485F84A-3DC0-4E45-A996-5D7F2DA6AF17}"/>
    <cellStyle name="40% - Accent3 13 5 4" xfId="15658" xr:uid="{C6306310-E318-4C48-B0D2-C08D54A059F6}"/>
    <cellStyle name="40% - Accent3 13 5 5" xfId="15659" xr:uid="{CF5A9D04-93F4-45CD-9383-C697C1C8C416}"/>
    <cellStyle name="40% - Accent3 13 5 6" xfId="15660" xr:uid="{08696F82-7051-480F-8982-4CDB1F197086}"/>
    <cellStyle name="40% - Accent3 13 5 7" xfId="15661" xr:uid="{33802D3A-160B-4377-94B2-916665954F1C}"/>
    <cellStyle name="40% - Accent3 13 6" xfId="7734" xr:uid="{5A8ED0A1-ACE9-4CDD-A8CA-9166CDF0189C}"/>
    <cellStyle name="40% - Accent3 13 6 2" xfId="15662" xr:uid="{33C00670-2862-40F2-A472-5AE34FBA435A}"/>
    <cellStyle name="40% - Accent3 13 6 2 2" xfId="9308" xr:uid="{E376FDD1-ABBF-4FD0-A104-BC6857012C56}"/>
    <cellStyle name="40% - Accent3 13 6 2 3" xfId="9316" xr:uid="{BE235CB5-B123-4326-A9FF-44C1BC941873}"/>
    <cellStyle name="40% - Accent3 13 6 2 4" xfId="9319" xr:uid="{15D1F8A6-4ECE-4504-BD66-88CEB94ADD0F}"/>
    <cellStyle name="40% - Accent3 13 6 2 5" xfId="15663" xr:uid="{AA2D5949-CEA8-4749-B1E8-58A8525F1B45}"/>
    <cellStyle name="40% - Accent3 13 6 2 6" xfId="15665" xr:uid="{9A6826A6-6583-4641-BA0F-956948199D47}"/>
    <cellStyle name="40% - Accent3 13 6 3" xfId="15668" xr:uid="{F6461365-55FE-4DA9-ADE7-15765B84107E}"/>
    <cellStyle name="40% - Accent3 13 6 4" xfId="15669" xr:uid="{37704EA3-31C0-455D-9C84-572EFFAFFA56}"/>
    <cellStyle name="40% - Accent3 13 6 5" xfId="15670" xr:uid="{DE52CFBB-89B0-4F30-9379-736D6013F198}"/>
    <cellStyle name="40% - Accent3 13 6 6" xfId="15671" xr:uid="{F917657C-DEBC-4EBB-9CF3-725403AFEE3E}"/>
    <cellStyle name="40% - Accent3 13 6 7" xfId="15672" xr:uid="{89AAFE12-1F7E-4298-8DC4-C7FA9A4F946F}"/>
    <cellStyle name="40% - Accent3 13 7" xfId="15673" xr:uid="{DE21AC50-CCA6-47FB-A95B-598721538DF5}"/>
    <cellStyle name="40% - Accent3 13 7 2" xfId="6508" xr:uid="{3E6B29FD-2298-4F81-9D69-5E0E88D0A188}"/>
    <cellStyle name="40% - Accent3 13 7 2 2" xfId="9511" xr:uid="{1F29A024-0ED5-44F7-997C-FAE602B1CB3C}"/>
    <cellStyle name="40% - Accent3 13 7 2 3" xfId="9517" xr:uid="{3FF5E08E-5912-4030-9393-445BB51A4E4D}"/>
    <cellStyle name="40% - Accent3 13 7 2 4" xfId="9520" xr:uid="{29B1A4FE-5D16-4C78-A5F3-059CDF3BF9C0}"/>
    <cellStyle name="40% - Accent3 13 7 2 5" xfId="15675" xr:uid="{ACBAD7EC-6876-4E7F-ABA7-F047842EA89A}"/>
    <cellStyle name="40% - Accent3 13 7 2 6" xfId="15677" xr:uid="{81BDA91C-C35A-4BF7-B609-A07BF04FDF62}"/>
    <cellStyle name="40% - Accent3 13 7 3" xfId="6510" xr:uid="{E65AE7C6-8A5A-4741-BC90-BC284AAADC29}"/>
    <cellStyle name="40% - Accent3 13 7 4" xfId="6513" xr:uid="{824B05B6-D47D-472B-A4C5-644642E09E9E}"/>
    <cellStyle name="40% - Accent3 13 7 5" xfId="6516" xr:uid="{523A45C3-46CD-4FA5-AAAC-3BBB1860FC79}"/>
    <cellStyle name="40% - Accent3 13 7 6" xfId="15680" xr:uid="{70CBEAC2-8C60-4E59-B457-F45F05E28F90}"/>
    <cellStyle name="40% - Accent3 13 7 7" xfId="15681" xr:uid="{9AEDF0D2-0AB4-4D3B-8AA4-9C22A016CC99}"/>
    <cellStyle name="40% - Accent3 13 8" xfId="15682" xr:uid="{DDB9AB5E-FCC4-46D4-A8E3-5B2239C3A80D}"/>
    <cellStyle name="40% - Accent3 13 8 2" xfId="6887" xr:uid="{BD03C21B-199F-436F-A085-7A9C2FD02F71}"/>
    <cellStyle name="40% - Accent3 13 8 3" xfId="6889" xr:uid="{F98EBB90-E465-46AC-9D6A-7D3EEF1399DD}"/>
    <cellStyle name="40% - Accent3 13 8 4" xfId="6891" xr:uid="{48FB6957-0362-4E68-BBEE-DACAF2140725}"/>
    <cellStyle name="40% - Accent3 13 8 5" xfId="15684" xr:uid="{ADB0657B-D8DB-452D-B34C-B36A5B7C92B0}"/>
    <cellStyle name="40% - Accent3 13 8 6" xfId="15685" xr:uid="{51C7B4DE-4829-4C79-AA10-245E34B9A3C2}"/>
    <cellStyle name="40% - Accent3 13 9" xfId="15686" xr:uid="{89D19D2C-E857-4CFB-972E-CBD44AF93B44}"/>
    <cellStyle name="40% - Accent3 14" xfId="15687" xr:uid="{23E46B1E-0335-4558-9519-93FABE967C76}"/>
    <cellStyle name="40% - Accent3 14 10" xfId="15689" xr:uid="{B73B5591-E7B1-4B39-83C5-AB90FCB06701}"/>
    <cellStyle name="40% - Accent3 14 11" xfId="15690" xr:uid="{02FEA717-1C83-4563-AF10-FDD9562E765A}"/>
    <cellStyle name="40% - Accent3 14 12" xfId="15691" xr:uid="{AD5206C1-52DC-4DE8-9122-D6F208FDEEB2}"/>
    <cellStyle name="40% - Accent3 14 2" xfId="15692" xr:uid="{827881BE-1659-421B-A707-51303FF140BD}"/>
    <cellStyle name="40% - Accent3 14 2 2" xfId="15693" xr:uid="{FCA655AB-E0C8-446B-A5C2-80CC0796E56E}"/>
    <cellStyle name="40% - Accent3 14 2 3" xfId="15694" xr:uid="{C47DB08A-0897-4B76-836C-33D42544F93B}"/>
    <cellStyle name="40% - Accent3 14 2 3 2" xfId="15695" xr:uid="{1020488D-B3D6-4D1F-8C89-3F5B89BD5D09}"/>
    <cellStyle name="40% - Accent3 14 2 3 2 2" xfId="15697" xr:uid="{CF4C67CA-4C07-4B4A-944D-A3AFE7E4D53B}"/>
    <cellStyle name="40% - Accent3 14 2 3 2 3" xfId="15698" xr:uid="{AEE29FFC-B4C0-4F25-85D6-7E955B3E8C7F}"/>
    <cellStyle name="40% - Accent3 14 2 3 2 4" xfId="15699" xr:uid="{8C35E6F5-E33A-43F3-BAB1-40C06FFC3029}"/>
    <cellStyle name="40% - Accent3 14 2 3 2 5" xfId="15700" xr:uid="{139F83FB-FF9C-45E4-9160-BE001E935B10}"/>
    <cellStyle name="40% - Accent3 14 2 3 2 6" xfId="15701" xr:uid="{A858869C-3FB7-494B-BC18-707AEB7698E8}"/>
    <cellStyle name="40% - Accent3 14 2 3 3" xfId="15702" xr:uid="{E90C0926-D526-4408-8E78-C5F296EDDB4E}"/>
    <cellStyle name="40% - Accent3 14 2 3 4" xfId="15705" xr:uid="{50586209-F890-4FA5-A9B2-D250B5D460D2}"/>
    <cellStyle name="40% - Accent3 14 2 3 5" xfId="15708" xr:uid="{08C0596D-130E-44A8-84E5-1E2F8CC89D13}"/>
    <cellStyle name="40% - Accent3 14 2 3 6" xfId="15709" xr:uid="{38E016A0-D69A-489F-A780-286C73B40C9E}"/>
    <cellStyle name="40% - Accent3 14 2 3 7" xfId="15710" xr:uid="{4A84C048-7451-43F3-ACBF-0A4ACECD2B0D}"/>
    <cellStyle name="40% - Accent3 14 2 4" xfId="15711" xr:uid="{C1D62C3D-4033-42E4-8191-72DCEDD436AE}"/>
    <cellStyle name="40% - Accent3 14 2 4 2" xfId="15712" xr:uid="{38ECEDC6-F87F-4279-ABE9-3CA130BCF156}"/>
    <cellStyle name="40% - Accent3 14 2 4 3" xfId="15713" xr:uid="{D35455C9-6DEC-445F-B3C2-A0441C127426}"/>
    <cellStyle name="40% - Accent3 14 2 4 4" xfId="15714" xr:uid="{310FB1B4-2820-417E-BF5F-DCFA651AAA7E}"/>
    <cellStyle name="40% - Accent3 14 2 4 5" xfId="15715" xr:uid="{A1BF835C-35EA-43E2-81D8-C1A5AC7F70D8}"/>
    <cellStyle name="40% - Accent3 14 2 4 6" xfId="15718" xr:uid="{6ACD7C97-8FE0-41CD-8418-62ED4A1D8AF6}"/>
    <cellStyle name="40% - Accent3 14 2 5" xfId="11575" xr:uid="{0BDA29FB-A6CD-4717-B604-DAFE18F7FDB4}"/>
    <cellStyle name="40% - Accent3 14 2 6" xfId="11589" xr:uid="{F9B5E049-0E3C-4BA3-8C95-3E5517B20DE2}"/>
    <cellStyle name="40% - Accent3 14 2 7" xfId="11591" xr:uid="{41795856-0F40-4C85-B766-273A7AA49D0F}"/>
    <cellStyle name="40% - Accent3 14 2 8" xfId="11593" xr:uid="{071A9C3D-1E74-4E54-8E3B-8165646B9D0A}"/>
    <cellStyle name="40% - Accent3 14 2 9" xfId="11033" xr:uid="{96898FB6-16A6-4305-AF87-AC38EB393466}"/>
    <cellStyle name="40% - Accent3 14 3" xfId="15719" xr:uid="{69FDD52D-F639-45C6-91F4-8E4AAC07FD35}"/>
    <cellStyle name="40% - Accent3 14 3 2" xfId="15720" xr:uid="{D402ACD2-6D94-45E8-BB39-251FF622A244}"/>
    <cellStyle name="40% - Accent3 14 3 2 2" xfId="15721" xr:uid="{40AE4AE2-8EB5-4904-B08D-0DF655F81220}"/>
    <cellStyle name="40% - Accent3 14 3 2 2 2" xfId="15722" xr:uid="{3F1A440B-23D9-4454-9ECD-435C9F5FF49D}"/>
    <cellStyle name="40% - Accent3 14 3 2 2 3" xfId="15723" xr:uid="{997DE3BB-F2B5-4D21-BBD7-08D9D166C90E}"/>
    <cellStyle name="40% - Accent3 14 3 2 2 4" xfId="15724" xr:uid="{F56BE846-3A0C-4849-A7FA-CBD63EF6050B}"/>
    <cellStyle name="40% - Accent3 14 3 2 2 5" xfId="15725" xr:uid="{3773170F-03C6-4472-89A3-0D8E74CEBE23}"/>
    <cellStyle name="40% - Accent3 14 3 2 2 6" xfId="15726" xr:uid="{35B4F245-3D6B-42D3-BCA1-5365E34991D9}"/>
    <cellStyle name="40% - Accent3 14 3 2 3" xfId="15727" xr:uid="{51352804-8FD8-4642-A82B-6CABF78A9D46}"/>
    <cellStyle name="40% - Accent3 14 3 2 4" xfId="15730" xr:uid="{7FA6D851-9D27-4FE3-9AEC-AF251B04BEDF}"/>
    <cellStyle name="40% - Accent3 14 3 2 5" xfId="15733" xr:uid="{3D6D2A41-A9E7-4BCB-9F5E-0B3B75D824FD}"/>
    <cellStyle name="40% - Accent3 14 3 2 6" xfId="15734" xr:uid="{6F472A7E-B455-4614-832F-895B5725596C}"/>
    <cellStyle name="40% - Accent3 14 3 2 7" xfId="15735" xr:uid="{AEA86C1F-2796-49B3-A6D3-E34ABFC91227}"/>
    <cellStyle name="40% - Accent3 14 4" xfId="15736" xr:uid="{6A2503DB-C762-4D79-BD3D-56AF6DD69ABC}"/>
    <cellStyle name="40% - Accent3 14 5" xfId="273" xr:uid="{53E56186-6315-4321-9494-4A1213C562CC}"/>
    <cellStyle name="40% - Accent3 14 6" xfId="302" xr:uid="{B0893D0B-5024-4B2F-A409-C41103F9A868}"/>
    <cellStyle name="40% - Accent3 14 6 2" xfId="15738" xr:uid="{02C57B59-EB5B-4087-A507-F89D7AB84DD5}"/>
    <cellStyle name="40% - Accent3 14 6 2 2" xfId="11068" xr:uid="{EA66F19F-0594-4ED3-BAD5-2B14B6272A63}"/>
    <cellStyle name="40% - Accent3 14 6 2 3" xfId="11074" xr:uid="{8032C29B-704A-4F60-9E05-0157F99E2E37}"/>
    <cellStyle name="40% - Accent3 14 6 2 4" xfId="11078" xr:uid="{01D93806-5665-4BF0-8655-9BCB1551A6B2}"/>
    <cellStyle name="40% - Accent3 14 6 2 5" xfId="15740" xr:uid="{4DA80F2E-D059-45BD-8DF3-D2D89F5B7DFB}"/>
    <cellStyle name="40% - Accent3 14 6 2 6" xfId="15743" xr:uid="{D4D0B871-1496-4DC4-9BF9-58C5E61B6CA7}"/>
    <cellStyle name="40% - Accent3 14 6 3" xfId="15747" xr:uid="{8EFAE2D4-B82F-4033-AC93-1B6FE2770E65}"/>
    <cellStyle name="40% - Accent3 14 6 4" xfId="15749" xr:uid="{E87E19E0-456B-451B-8620-A8FA243E77E8}"/>
    <cellStyle name="40% - Accent3 14 6 5" xfId="15751" xr:uid="{9C21A29C-788E-4DEF-BBE3-BC0FDAB0E671}"/>
    <cellStyle name="40% - Accent3 14 6 6" xfId="15753" xr:uid="{5C7FDDDD-0B4B-48BE-8ABB-36552E4DEE2E}"/>
    <cellStyle name="40% - Accent3 14 6 7" xfId="15755" xr:uid="{D9B9091C-0189-4066-BC2E-01CDECBBA9FE}"/>
    <cellStyle name="40% - Accent3 14 7" xfId="11997" xr:uid="{4DC48FDB-6F1B-44C3-8E5A-E78D5C0E2624}"/>
    <cellStyle name="40% - Accent3 14 7 2" xfId="15758" xr:uid="{8B4E75A0-00B7-4188-8F9F-97EC9D324397}"/>
    <cellStyle name="40% - Accent3 14 7 3" xfId="15760" xr:uid="{4CC435F9-C763-410C-AB0C-D7F68AE1A267}"/>
    <cellStyle name="40% - Accent3 14 7 4" xfId="15762" xr:uid="{8CE7B5C5-0DC4-49A4-8951-2A915BCEA996}"/>
    <cellStyle name="40% - Accent3 14 7 5" xfId="15764" xr:uid="{7146735A-26BF-4E9E-BA93-853DF37055DF}"/>
    <cellStyle name="40% - Accent3 14 7 6" xfId="15765" xr:uid="{92644C86-6D46-444C-A25F-13529F63C7BD}"/>
    <cellStyle name="40% - Accent3 14 8" xfId="15766" xr:uid="{C8E23986-2144-4F56-8A73-ED58A976EC4F}"/>
    <cellStyle name="40% - Accent3 14 9" xfId="15767" xr:uid="{DD9BE18A-7A72-44CF-AF9C-17C27D7FE867}"/>
    <cellStyle name="40% - Accent3 15" xfId="15768" xr:uid="{7C0E65FF-112D-4A51-9F67-38B379F2C938}"/>
    <cellStyle name="40% - Accent3 15 2" xfId="15770" xr:uid="{96600E4F-1942-49F0-B783-0E1AC444BE1A}"/>
    <cellStyle name="40% - Accent3 15 3" xfId="15771" xr:uid="{5A07D1BD-2E43-466C-A40D-75EF039C2320}"/>
    <cellStyle name="40% - Accent3 15 3 2" xfId="15773" xr:uid="{B9D3EAC0-A4C0-4A85-A41E-3CC0E5264201}"/>
    <cellStyle name="40% - Accent3 15 4" xfId="15774" xr:uid="{99ABCF38-6123-4002-BEBD-0A51876717F8}"/>
    <cellStyle name="40% - Accent3 16" xfId="15775" xr:uid="{155DD056-C660-48E7-AE28-798108EE726D}"/>
    <cellStyle name="40% - Accent3 16 2" xfId="15778" xr:uid="{DA687BEA-CBC5-4108-837E-E64F236E1D35}"/>
    <cellStyle name="40% - Accent3 17" xfId="15780" xr:uid="{B66D5D23-7FAC-4B7B-AAB5-9D3A7E863EF0}"/>
    <cellStyle name="40% - Accent3 18" xfId="15782" xr:uid="{E364DF2A-0BB2-4DC5-9280-B4B30D0453F6}"/>
    <cellStyle name="40% - Accent3 18 2" xfId="15784" xr:uid="{C699F5C3-5160-4FFF-82B4-95A43E176057}"/>
    <cellStyle name="40% - Accent3 18 2 2" xfId="15788" xr:uid="{9D30AE45-6563-489C-A842-CD16DF0AC416}"/>
    <cellStyle name="40% - Accent3 18 2 3" xfId="15789" xr:uid="{1B23E6C5-C777-40BD-89EA-28D45456E98D}"/>
    <cellStyle name="40% - Accent3 18 2 4" xfId="4633" xr:uid="{C49D1352-C90B-4BC7-A79E-2A2C6C23D0CE}"/>
    <cellStyle name="40% - Accent3 18 2 5" xfId="1865" xr:uid="{00B3251D-BA53-491E-AD24-8A97DDEEE285}"/>
    <cellStyle name="40% - Accent3 18 2 6" xfId="1881" xr:uid="{C69C2F8C-1173-4E98-9D09-DFB2BC70442D}"/>
    <cellStyle name="40% - Accent3 18 3" xfId="15790" xr:uid="{7870DE0F-57BA-41E7-BBD1-77D4211CC39D}"/>
    <cellStyle name="40% - Accent3 18 4" xfId="15792" xr:uid="{80CD76F6-E4D5-4E59-975B-BE88B48C16A6}"/>
    <cellStyle name="40% - Accent3 18 5" xfId="7904" xr:uid="{10980644-D96D-4A61-BD06-7D13D68B1EE9}"/>
    <cellStyle name="40% - Accent3 18 6" xfId="7907" xr:uid="{28F5F9C2-E6A5-478C-B85D-42ACC201A7F2}"/>
    <cellStyle name="40% - Accent3 18 7" xfId="14587" xr:uid="{752F312A-5FD8-4907-828D-5A4226448BE3}"/>
    <cellStyle name="40% - Accent3 19" xfId="15794" xr:uid="{B83E23C0-2522-4EF3-8B41-BE2B6C8F58AC}"/>
    <cellStyle name="40% - Accent3 19 2" xfId="15796" xr:uid="{36F0F2BE-BBE3-4A17-8CC5-4774372578AF}"/>
    <cellStyle name="40% - Accent3 19 2 2" xfId="15799" xr:uid="{0889DC75-2154-4E13-AE87-05CD537687EB}"/>
    <cellStyle name="40% - Accent3 19 2 3" xfId="15801" xr:uid="{218B3716-4644-4245-80C6-792BF5CB8292}"/>
    <cellStyle name="40% - Accent3 19 2 4" xfId="7528" xr:uid="{D50C0EEF-9B34-42E6-BC2C-D718260AC6E2}"/>
    <cellStyle name="40% - Accent3 19 2 5" xfId="1994" xr:uid="{E4351FB5-413E-4F66-8F81-DA993E2FED12}"/>
    <cellStyle name="40% - Accent3 19 2 6" xfId="2012" xr:uid="{8B2A8EE7-FA3C-44FA-8E9E-35D92E3E3E5A}"/>
    <cellStyle name="40% - Accent3 19 3" xfId="15802" xr:uid="{28C79134-E4E7-493D-A63C-23FD30EF27C3}"/>
    <cellStyle name="40% - Accent3 19 4" xfId="15805" xr:uid="{F014A701-D606-42CE-AE7B-39E0F1585337}"/>
    <cellStyle name="40% - Accent3 19 5" xfId="4727" xr:uid="{0915DE2D-9C9D-4BE6-98CE-692BA2DFC755}"/>
    <cellStyle name="40% - Accent3 19 6" xfId="4736" xr:uid="{6CD87ED4-E5C7-4421-A26E-A45E81583F19}"/>
    <cellStyle name="40% - Accent3 19 7" xfId="14592" xr:uid="{D73F0773-1990-4F8B-8FD2-6FB53605B185}"/>
    <cellStyle name="40% - Accent3 2" xfId="15808" xr:uid="{D573312E-A2B3-4C28-925D-A24F6355FBB9}"/>
    <cellStyle name="40% - Accent3 2 10" xfId="15809" xr:uid="{AAB3C592-2EB8-4BAB-9C51-D2AE4A0AB4C5}"/>
    <cellStyle name="40% - Accent3 2 10 2" xfId="15811" xr:uid="{DBCCBD3F-CE1B-451C-872E-44F990E8771B}"/>
    <cellStyle name="40% - Accent3 2 10 3" xfId="15812" xr:uid="{55C1E601-388B-4E0F-84C5-F83067160DB4}"/>
    <cellStyle name="40% - Accent3 2 11" xfId="15813" xr:uid="{F5168ADA-44F9-4F59-92D3-3A3349525AAE}"/>
    <cellStyle name="40% - Accent3 2 11 2" xfId="15814" xr:uid="{233D695E-B584-4BD0-872A-129A9E0CE8A0}"/>
    <cellStyle name="40% - Accent3 2 11 3" xfId="15815" xr:uid="{2B7AC09F-E73A-442D-80EB-1064552461DA}"/>
    <cellStyle name="40% - Accent3 2 2" xfId="15816" xr:uid="{2033AEEF-DD0B-45DD-81E7-7AEBCDCC3410}"/>
    <cellStyle name="40% - Accent3 2 2 2" xfId="15817" xr:uid="{03B70028-011A-474C-8C12-C0EF8EDC1867}"/>
    <cellStyle name="40% - Accent3 2 2 2 2" xfId="15818" xr:uid="{CC17A040-CC33-44A6-B122-4F77FA16A7DC}"/>
    <cellStyle name="40% - Accent3 2 2 2 2 2" xfId="15819" xr:uid="{76016195-870B-4FE9-8D51-B7AAACD0D1D5}"/>
    <cellStyle name="40% - Accent3 2 2 2 3" xfId="15820" xr:uid="{D7D2F378-9F70-4755-8855-352762C7F233}"/>
    <cellStyle name="40% - Accent3 2 2 3" xfId="15821" xr:uid="{ACAB2853-D5FB-41C5-AB77-6B2C698F6226}"/>
    <cellStyle name="40% - Accent3 2 2 3 2" xfId="15822" xr:uid="{82E3F562-0292-4EB9-93EA-D010A1D88F1E}"/>
    <cellStyle name="40% - Accent3 2 2 3 3" xfId="15823" xr:uid="{D2E06E2C-B1D9-4DB3-8285-567A4A68429A}"/>
    <cellStyle name="40% - Accent3 2 2 4" xfId="15824" xr:uid="{F1B0C142-7BB0-4F8D-B6E6-EF98F8CED0D6}"/>
    <cellStyle name="40% - Accent3 2 2 4 2" xfId="15826" xr:uid="{A908B887-3847-48FA-B2F7-33E069B08A9C}"/>
    <cellStyle name="40% - Accent3 2 2 4 3" xfId="15827" xr:uid="{0823C609-7A4D-49C7-B357-41CEC561777D}"/>
    <cellStyle name="40% - Accent3 2 2 5" xfId="15829" xr:uid="{B70EDCAB-5E3F-4953-90D3-90F9EA31CA1D}"/>
    <cellStyle name="40% - Accent3 2 2 5 2" xfId="15831" xr:uid="{7B265BD6-4242-496C-8EA3-7DD9CED6CB09}"/>
    <cellStyle name="40% - Accent3 2 2 5 3" xfId="15832" xr:uid="{77025128-01C9-4356-BFA8-163BC06EEEC8}"/>
    <cellStyle name="40% - Accent3 2 2 6" xfId="15833" xr:uid="{245E8485-FE9C-4A5C-AA1E-3E437FA3CFB8}"/>
    <cellStyle name="40% - Accent3 2 2 6 2" xfId="15834" xr:uid="{886B64A0-3F02-465A-B174-D07DB6D5CDC3}"/>
    <cellStyle name="40% - Accent3 2 2 6 3" xfId="15836" xr:uid="{92A4AD51-8FE4-4348-AC02-B892049F03FF}"/>
    <cellStyle name="40% - Accent3 2 2 7" xfId="15838" xr:uid="{5C6A5BE7-39A9-45CE-82B8-AF9DB8C1430A}"/>
    <cellStyle name="40% - Accent3 2 2 7 2" xfId="15839" xr:uid="{53F3F2FB-91F6-4273-9EAE-22048B7A3535}"/>
    <cellStyle name="40% - Accent3 2 2 7 3" xfId="15840" xr:uid="{5C4AE48F-200A-4C81-A80A-B49B739B16C6}"/>
    <cellStyle name="40% - Accent3 2 2 8" xfId="15842" xr:uid="{80DB649A-E472-4B0B-962B-0980E4BD3601}"/>
    <cellStyle name="40% - Accent3 2 2 8 2" xfId="15843" xr:uid="{1C981FA5-178E-4CF0-92E8-24067E9F151F}"/>
    <cellStyle name="40% - Accent3 2 2 8 3" xfId="15844" xr:uid="{83A90EEB-B5F0-44FC-A486-F9C2E261F2A3}"/>
    <cellStyle name="40% - Accent3 2 3" xfId="15845" xr:uid="{35776903-E902-4405-AFC6-4C6681AFD45E}"/>
    <cellStyle name="40% - Accent3 2 3 2" xfId="15846" xr:uid="{37BB0808-32D7-4A86-BAA6-1E6D291A4576}"/>
    <cellStyle name="40% - Accent3 2 3 2 2" xfId="15847" xr:uid="{D14195E4-E110-4107-B9B3-AAB5E121D7E6}"/>
    <cellStyle name="40% - Accent3 2 3 2 3" xfId="15848" xr:uid="{74A9D0AA-A154-45B9-80AD-41DC452BC807}"/>
    <cellStyle name="40% - Accent3 2 3 3" xfId="15849" xr:uid="{D767057E-E556-4F6D-8E3B-1405ED45608D}"/>
    <cellStyle name="40% - Accent3 2 3 3 2" xfId="15850" xr:uid="{2AE23B89-58A2-448B-A8C8-BF33D3DA129A}"/>
    <cellStyle name="40% - Accent3 2 3 3 3" xfId="15851" xr:uid="{426A5E33-599B-4098-B351-461B8AE83EA1}"/>
    <cellStyle name="40% - Accent3 2 3 4" xfId="15852" xr:uid="{FBC4791A-5AC1-4692-86B8-9312252F7CA9}"/>
    <cellStyle name="40% - Accent3 2 3 4 2" xfId="15853" xr:uid="{59EC6C51-0F59-4D1A-8954-7DE576651836}"/>
    <cellStyle name="40% - Accent3 2 3 4 3" xfId="15854" xr:uid="{240B1403-E0D5-4AAC-80AF-D36E9E03CF9E}"/>
    <cellStyle name="40% - Accent3 2 3 5" xfId="568" xr:uid="{77C0C2D0-556A-419E-9B95-A5EEB0DB9F5E}"/>
    <cellStyle name="40% - Accent3 2 3 5 2" xfId="15855" xr:uid="{2236E43A-D0A1-4F2D-A44D-6BC2D561E67E}"/>
    <cellStyle name="40% - Accent3 2 3 5 3" xfId="15856" xr:uid="{DCE03D5A-3A64-4FDD-A219-234144D3389D}"/>
    <cellStyle name="40% - Accent3 2 3 6" xfId="579" xr:uid="{72596901-415B-4A66-86E1-AE6C55F4278B}"/>
    <cellStyle name="40% - Accent3 2 3 6 2" xfId="15859" xr:uid="{B2568F6C-DA5F-41DE-8FF9-A794C8CA96A1}"/>
    <cellStyle name="40% - Accent3 2 3 6 3" xfId="15862" xr:uid="{E6AFE589-7EBE-4583-872D-ABB3CA98B5D4}"/>
    <cellStyle name="40% - Accent3 2 3 7" xfId="590" xr:uid="{EA1EB942-437A-4995-ACA1-8D9B4504F9FF}"/>
    <cellStyle name="40% - Accent3 2 3 7 2" xfId="15863" xr:uid="{414FA562-37B2-40F4-91EC-0BB60F8EBDFC}"/>
    <cellStyle name="40% - Accent3 2 3 7 3" xfId="15864" xr:uid="{15BC1EAB-A469-44AA-A609-6894636009E0}"/>
    <cellStyle name="40% - Accent3 2 3 8" xfId="602" xr:uid="{A2D7973E-AB03-4FE0-8D29-92F5A37E68F2}"/>
    <cellStyle name="40% - Accent3 2 3 8 2" xfId="15865" xr:uid="{5C8E380F-EB1D-478E-B4FF-44938E6ADF75}"/>
    <cellStyle name="40% - Accent3 2 3 8 3" xfId="15866" xr:uid="{258177A2-382D-4AE6-BBAD-6C710888D908}"/>
    <cellStyle name="40% - Accent3 2 4" xfId="15868" xr:uid="{07FB0624-0974-4728-BF3E-F41A767A725F}"/>
    <cellStyle name="40% - Accent3 2 4 2" xfId="15870" xr:uid="{FF85EA52-BE41-4D80-A8AE-A5710B549B8D}"/>
    <cellStyle name="40% - Accent3 2 4 2 2" xfId="15872" xr:uid="{B770F203-6AE6-4EED-A687-CCBC3B1D71A6}"/>
    <cellStyle name="40% - Accent3 2 4 2 3" xfId="15874" xr:uid="{48BB7EC1-9FBB-46E7-9990-E7C7FDAFCACD}"/>
    <cellStyle name="40% - Accent3 2 4 3" xfId="15875" xr:uid="{28A06FC9-A257-4601-B7D1-8D1B92A8B72E}"/>
    <cellStyle name="40% - Accent3 2 4 3 2" xfId="15876" xr:uid="{E95DBB17-B883-49A0-A640-548EFDFD83FF}"/>
    <cellStyle name="40% - Accent3 2 4 3 3" xfId="15877" xr:uid="{236C75DD-A036-4967-8F9B-FEBD2A0AB9E3}"/>
    <cellStyle name="40% - Accent3 2 4 4" xfId="15878" xr:uid="{7A4F4DD4-1131-4D81-A71C-6FC8E4D1B938}"/>
    <cellStyle name="40% - Accent3 2 4 4 2" xfId="15880" xr:uid="{B8DF5AF1-51D8-4E4D-BB8C-139652C40A35}"/>
    <cellStyle name="40% - Accent3 2 4 4 3" xfId="15882" xr:uid="{E46B1CD3-0526-4C25-9FA0-F1E8904010B3}"/>
    <cellStyle name="40% - Accent3 2 4 5" xfId="15883" xr:uid="{E965FE0D-CDD1-4CB4-805B-0FFE997DC86F}"/>
    <cellStyle name="40% - Accent3 2 4 5 2" xfId="15884" xr:uid="{5F74E652-74CF-4125-A895-4454A6A4D717}"/>
    <cellStyle name="40% - Accent3 2 4 5 3" xfId="15886" xr:uid="{31AB8FDA-ACDF-44BA-96BA-02F6E71FC7D0}"/>
    <cellStyle name="40% - Accent3 2 4 6" xfId="15888" xr:uid="{06CB052D-7810-44C9-B3C0-B42CF0150E6D}"/>
    <cellStyle name="40% - Accent3 2 4 6 2" xfId="15889" xr:uid="{CD5F33C9-B790-44FD-9890-28CE142B1352}"/>
    <cellStyle name="40% - Accent3 2 4 6 3" xfId="15891" xr:uid="{7511CEF7-90C8-4B7A-8F1C-5DB520AFD657}"/>
    <cellStyle name="40% - Accent3 2 4 7" xfId="15893" xr:uid="{F469A41F-CA51-48FC-8F31-04BDE8343890}"/>
    <cellStyle name="40% - Accent3 2 4 7 2" xfId="15894" xr:uid="{A5BB03B1-7309-4B9C-97A3-FF26C7CC4769}"/>
    <cellStyle name="40% - Accent3 2 4 7 3" xfId="15897" xr:uid="{EFEC1437-345E-40AE-8C9B-CFBF29AFFF2B}"/>
    <cellStyle name="40% - Accent3 2 4 8" xfId="15901" xr:uid="{F9F61357-3A1B-4820-BCC0-3690E06BEC26}"/>
    <cellStyle name="40% - Accent3 2 4 8 2" xfId="15902" xr:uid="{111D1820-EA01-41DA-991B-DA46DDC385E5}"/>
    <cellStyle name="40% - Accent3 2 4 8 3" xfId="15905" xr:uid="{D6464ABB-C4AE-4068-A276-507D6C0A02BF}"/>
    <cellStyle name="40% - Accent3 2 5" xfId="15908" xr:uid="{2D98E7CB-37B8-476E-ABFF-827B9C099E13}"/>
    <cellStyle name="40% - Accent3 2 5 2" xfId="15910" xr:uid="{270628E6-38D3-453F-A455-BC77530A63BE}"/>
    <cellStyle name="40% - Accent3 2 5 2 2" xfId="15912" xr:uid="{85E4C6AF-DDE0-473A-8AFF-91E4BE741A8F}"/>
    <cellStyle name="40% - Accent3 2 5 2 3" xfId="15914" xr:uid="{61D9C099-04A0-4153-BBA6-880327EF6238}"/>
    <cellStyle name="40% - Accent3 2 5 3" xfId="15915" xr:uid="{39E04BD0-0883-4695-9A67-6E45FC4FEEBD}"/>
    <cellStyle name="40% - Accent3 2 5 3 2" xfId="15916" xr:uid="{497A15A9-3E8C-46EC-B7F9-D7F13B3CDBF4}"/>
    <cellStyle name="40% - Accent3 2 5 3 3" xfId="15917" xr:uid="{EB0A3C83-3A5B-4D72-924C-F2628C5529A4}"/>
    <cellStyle name="40% - Accent3 2 5 4" xfId="15918" xr:uid="{87E9D667-1B2E-4B00-AB88-089A38DC7916}"/>
    <cellStyle name="40% - Accent3 2 5 4 2" xfId="15919" xr:uid="{18FB87DE-1A47-4902-AEEA-B46093EA1232}"/>
    <cellStyle name="40% - Accent3 2 5 4 3" xfId="15920" xr:uid="{A7B8A95A-CECA-48CA-B09F-4964EEC9F8EB}"/>
    <cellStyle name="40% - Accent3 2 5 5" xfId="15921" xr:uid="{DD0FA6F3-5AE9-4268-A38C-4D93691614A0}"/>
    <cellStyle name="40% - Accent3 2 5 5 2" xfId="15922" xr:uid="{83D8DF10-7CD7-4778-864E-28EC6256A48C}"/>
    <cellStyle name="40% - Accent3 2 5 5 3" xfId="15925" xr:uid="{6C52CDC6-6D04-4240-9DA0-BB5205E77017}"/>
    <cellStyle name="40% - Accent3 2 5 6" xfId="15928" xr:uid="{ACDC154B-4591-49D7-AE47-D277A549C9A8}"/>
    <cellStyle name="40% - Accent3 2 5 6 2" xfId="15929" xr:uid="{963403C4-4056-407B-87A8-E13AB1BAF238}"/>
    <cellStyle name="40% - Accent3 2 5 6 3" xfId="15931" xr:uid="{9B852A99-FF6C-42AA-B9BF-715F60194CDA}"/>
    <cellStyle name="40% - Accent3 2 5 7" xfId="6585" xr:uid="{D8FC877D-960D-4FBA-B378-1CDF17277A55}"/>
    <cellStyle name="40% - Accent3 2 5 7 2" xfId="5113" xr:uid="{21A474FE-5DCE-4BB7-94C6-2B68990F48A8}"/>
    <cellStyle name="40% - Accent3 2 5 7 3" xfId="5119" xr:uid="{9A68B17F-E668-441E-8997-8CE7916BB3A4}"/>
    <cellStyle name="40% - Accent3 2 5 8" xfId="5805" xr:uid="{055E15A6-323C-447D-8A70-3EE4D59EC3C8}"/>
    <cellStyle name="40% - Accent3 2 5 8 2" xfId="7229" xr:uid="{ED9D229A-8420-4344-8DF1-EBA3C593FFDC}"/>
    <cellStyle name="40% - Accent3 2 5 8 3" xfId="7235" xr:uid="{C514BF3B-AE86-473E-9211-50130735618A}"/>
    <cellStyle name="40% - Accent3 2 6" xfId="15934" xr:uid="{9BA7C912-0C34-4831-89A6-CC8429036C15}"/>
    <cellStyle name="40% - Accent3 2 6 2" xfId="15938" xr:uid="{7633D47F-9B27-4C6C-975C-5DB18ACB39E2}"/>
    <cellStyle name="40% - Accent3 2 6 2 2" xfId="15942" xr:uid="{316AB9F4-83DD-46FB-B818-938CB7963FAC}"/>
    <cellStyle name="40% - Accent3 2 6 2 3" xfId="15946" xr:uid="{6A493B4E-A1FF-4EB1-A840-6DB6868C6DCD}"/>
    <cellStyle name="40% - Accent3 2 6 3" xfId="15949" xr:uid="{4BD2A1E8-AC5A-4F1E-8976-C7969E804922}"/>
    <cellStyle name="40% - Accent3 2 7" xfId="15951" xr:uid="{3664BE77-3EA4-4263-83D0-4E35F083D724}"/>
    <cellStyle name="40% - Accent3 2 7 2" xfId="15955" xr:uid="{CB69F990-F7BB-4A95-9FD4-271A4AF76ACF}"/>
    <cellStyle name="40% - Accent3 2 7 2 2" xfId="15958" xr:uid="{A5A18952-348E-412E-8661-35184755CBC0}"/>
    <cellStyle name="40% - Accent3 2 7 2 3" xfId="15959" xr:uid="{043E7C55-F7E8-4285-9BCB-2D679683D82F}"/>
    <cellStyle name="40% - Accent3 2 7 3" xfId="15961" xr:uid="{013AECF4-F222-44EB-8A0D-EFCB2F9CA20B}"/>
    <cellStyle name="40% - Accent3 2 8" xfId="15963" xr:uid="{EBD99EAD-B587-4E39-9028-47FF63BBF0FA}"/>
    <cellStyle name="40% - Accent3 2 8 2" xfId="15965" xr:uid="{60BE0FCC-2F06-47FE-8965-7FDB7951516B}"/>
    <cellStyle name="40% - Accent3 2 8 2 2" xfId="15966" xr:uid="{B763BC8C-F4B2-4AA3-8A03-FC1B465EEC52}"/>
    <cellStyle name="40% - Accent3 2 8 2 3" xfId="15967" xr:uid="{CCF918BD-10C2-40BC-A9C9-BCCC1C412165}"/>
    <cellStyle name="40% - Accent3 2 8 3" xfId="15968" xr:uid="{DD219E1E-9419-4F6E-B21A-DB872791652E}"/>
    <cellStyle name="40% - Accent3 2 9" xfId="15971" xr:uid="{3029513E-502B-4354-840D-0C14DE555807}"/>
    <cellStyle name="40% - Accent3 2 9 2" xfId="6414" xr:uid="{888A7891-8B01-43BD-B2B2-78B15429B752}"/>
    <cellStyle name="40% - Accent3 2 9 3" xfId="6444" xr:uid="{0E2E9BF0-E8D3-47E4-90E6-FFBD8B1136FD}"/>
    <cellStyle name="40% - Accent3 20" xfId="15769" xr:uid="{DDA53A73-4441-4CAF-9130-BE0698FCEA55}"/>
    <cellStyle name="40% - Accent3 21" xfId="15776" xr:uid="{BCC031DA-C362-45B2-957F-71C77EA65913}"/>
    <cellStyle name="40% - Accent3 21 2" xfId="15779" xr:uid="{51DDCA28-D047-42E6-8819-20C84924B818}"/>
    <cellStyle name="40% - Accent3 21 3" xfId="15972" xr:uid="{358D4E3B-1330-4EB4-ABBE-7CE261AB214C}"/>
    <cellStyle name="40% - Accent3 21 4" xfId="15973" xr:uid="{ED79279C-2196-425E-915E-5E380EBDF8B5}"/>
    <cellStyle name="40% - Accent3 21 5" xfId="6446" xr:uid="{073DB475-D899-4CB5-9151-FD5AEE44810C}"/>
    <cellStyle name="40% - Accent3 21 6" xfId="6451" xr:uid="{88E8CAAF-36A4-4516-A009-9656E178D299}"/>
    <cellStyle name="40% - Accent3 22" xfId="15781" xr:uid="{8DE45F36-85DD-4B39-82E5-4AA7776D7FA4}"/>
    <cellStyle name="40% - Accent3 22 2" xfId="15974" xr:uid="{3568CE0E-FBFA-424D-81E8-2B7C7EEB6DAE}"/>
    <cellStyle name="40% - Accent3 22 3" xfId="15976" xr:uid="{16AE1CF8-9E94-4433-A21C-00D9E0AFD552}"/>
    <cellStyle name="40% - Accent3 22 4" xfId="15978" xr:uid="{15EDD3F9-DDC5-4624-B1A8-0882DBD89B1B}"/>
    <cellStyle name="40% - Accent3 22 5" xfId="7897" xr:uid="{BD0CEE00-3A5C-486A-9E98-093921D19845}"/>
    <cellStyle name="40% - Accent3 22 6" xfId="7902" xr:uid="{2A4B7410-4C82-42DA-B4D7-937353701FD2}"/>
    <cellStyle name="40% - Accent3 23" xfId="15783" xr:uid="{C4D50E8C-B625-4E91-AB5C-08F09D7DD7AF}"/>
    <cellStyle name="40% - Accent3 23 2" xfId="15785" xr:uid="{7F476601-7694-494E-886F-10A67158B54F}"/>
    <cellStyle name="40% - Accent3 23 3" xfId="15791" xr:uid="{16A1B9D6-B18F-499B-93CA-6FB388326E41}"/>
    <cellStyle name="40% - Accent3 23 4" xfId="15793" xr:uid="{9BF4CE32-352A-470E-9B8C-64C3D8D3377B}"/>
    <cellStyle name="40% - Accent3 23 5" xfId="7905" xr:uid="{7640FD87-A8DC-4E2C-8205-5E2BAFA53C41}"/>
    <cellStyle name="40% - Accent3 23 6" xfId="7908" xr:uid="{A4C46DB2-6362-4D82-A4D2-55280DD0FB7F}"/>
    <cellStyle name="40% - Accent3 24" xfId="15795" xr:uid="{95DADBE3-3709-46B7-B586-3F74FB0DC6B0}"/>
    <cellStyle name="40% - Accent3 24 2" xfId="15797" xr:uid="{309982AD-CA94-49B3-97BA-C8E21F3C1DBC}"/>
    <cellStyle name="40% - Accent3 24 3" xfId="15803" xr:uid="{D6DF5DFD-0A6A-42CD-8667-49CED4FFDEDE}"/>
    <cellStyle name="40% - Accent3 24 4" xfId="15806" xr:uid="{BEC18A2C-FBC0-4615-A72E-8215A46E3B34}"/>
    <cellStyle name="40% - Accent3 24 5" xfId="4728" xr:uid="{3EB49373-91A1-4A1B-8F18-2275D8E1ABE6}"/>
    <cellStyle name="40% - Accent3 24 6" xfId="4737" xr:uid="{392915A4-3FBA-4E74-B97B-608ED190EB7D}"/>
    <cellStyle name="40% - Accent3 25" xfId="15979" xr:uid="{C624923B-D81C-4645-89B4-A585C1841501}"/>
    <cellStyle name="40% - Accent3 25 2" xfId="15981" xr:uid="{0473185D-957E-4C5E-893F-A5938D6643DB}"/>
    <cellStyle name="40% - Accent3 25 3" xfId="15982" xr:uid="{C32A7427-463D-4842-B2EE-E8FD6FB51799}"/>
    <cellStyle name="40% - Accent3 25 4" xfId="15985" xr:uid="{8443A195-60C1-4F5C-9B11-D5CAE77843F4}"/>
    <cellStyle name="40% - Accent3 25 5" xfId="15987" xr:uid="{57B52598-62FE-44A3-90EB-95D2A0DE06C5}"/>
    <cellStyle name="40% - Accent3 25 6" xfId="15989" xr:uid="{7A361C99-0D7A-48B4-8550-ACF0ECCD1173}"/>
    <cellStyle name="40% - Accent3 26" xfId="15990" xr:uid="{65667D9E-7B91-4A72-A5A5-B7017B22D6CE}"/>
    <cellStyle name="40% - Accent3 26 2" xfId="15992" xr:uid="{AD4AEA6E-6B68-4DF5-BCB9-C48A7B97188C}"/>
    <cellStyle name="40% - Accent3 26 3" xfId="15994" xr:uid="{95831288-4BAB-4423-8DB4-A6913F16D0CB}"/>
    <cellStyle name="40% - Accent3 26 4" xfId="15996" xr:uid="{2BA8EE84-66C7-4E2A-89D0-8FF3FC324695}"/>
    <cellStyle name="40% - Accent3 26 5" xfId="15997" xr:uid="{9441A1D9-8014-451F-B3F3-ADD52B8A8A6F}"/>
    <cellStyle name="40% - Accent3 26 6" xfId="15998" xr:uid="{59E97E81-0C0F-4597-B687-06ECDAC9AE15}"/>
    <cellStyle name="40% - Accent3 27" xfId="15999" xr:uid="{D76FCEA6-31D3-4162-8B99-0172B24EA07C}"/>
    <cellStyle name="40% - Accent3 27 2" xfId="16001" xr:uid="{50967A8C-7887-4DC6-9F09-F6456FC21663}"/>
    <cellStyle name="40% - Accent3 28" xfId="16004" xr:uid="{DEBA40B6-0122-4254-BE64-926BEC2622FA}"/>
    <cellStyle name="40% - Accent3 29" xfId="16007" xr:uid="{658D3C37-4F30-4C5B-A43B-370869823526}"/>
    <cellStyle name="40% - Accent3 3" xfId="16009" xr:uid="{116C7E72-DA3E-4157-B8AE-B69391E41ABE}"/>
    <cellStyle name="40% - Accent3 3 10" xfId="16010" xr:uid="{9F259D6B-9EDF-41E7-8451-7334E1DA1840}"/>
    <cellStyle name="40% - Accent3 3 10 2" xfId="16012" xr:uid="{A9C4F6A5-283D-4731-9480-4D38DB0B547D}"/>
    <cellStyle name="40% - Accent3 3 10 3" xfId="16014" xr:uid="{60A4D57A-C0B7-4322-B7EB-741E7C7F1702}"/>
    <cellStyle name="40% - Accent3 3 11" xfId="16015" xr:uid="{1D7B5CB7-6066-4A6F-9B78-53D488A66F88}"/>
    <cellStyle name="40% - Accent3 3 11 2" xfId="16017" xr:uid="{B1CFC6D2-C3C9-4F6D-907A-021050E0827A}"/>
    <cellStyle name="40% - Accent3 3 11 3" xfId="16019" xr:uid="{F9FC29E6-29D2-422A-A61F-C01EB986142E}"/>
    <cellStyle name="40% - Accent3 3 12" xfId="16020" xr:uid="{59F38569-2994-4ABA-9069-7CB516DE33CE}"/>
    <cellStyle name="40% - Accent3 3 2" xfId="16022" xr:uid="{F6E28CF4-CFB4-478E-9382-AE99D06D60DF}"/>
    <cellStyle name="40% - Accent3 3 2 2" xfId="12651" xr:uid="{82B68A67-A342-45DF-A41B-E4B4AD381F6C}"/>
    <cellStyle name="40% - Accent3 3 2 2 2" xfId="16023" xr:uid="{5563A050-D6C4-4B2F-8597-E30A84E2E24F}"/>
    <cellStyle name="40% - Accent3 3 2 2 2 2" xfId="16024" xr:uid="{26D77C52-C282-45EB-BCCE-650E1F4C9514}"/>
    <cellStyle name="40% - Accent3 3 2 2 3" xfId="16027" xr:uid="{41EB2946-87AD-47ED-A7EA-D54744CE80B5}"/>
    <cellStyle name="40% - Accent3 3 2 3" xfId="16028" xr:uid="{F7416BB7-2C31-4150-BA26-2621D4FA2B1A}"/>
    <cellStyle name="40% - Accent3 3 2 3 2" xfId="16029" xr:uid="{C7EE54A1-F31F-471B-8527-7856DD287D67}"/>
    <cellStyle name="40% - Accent3 3 2 3 3" xfId="15772" xr:uid="{E2E1C364-F75B-4DCE-80C9-982BCC57C36C}"/>
    <cellStyle name="40% - Accent3 3 2 4" xfId="16030" xr:uid="{6233CCE8-1C6C-4BB2-86F6-EBE4FDC554EE}"/>
    <cellStyle name="40% - Accent3 3 2 4 2" xfId="16032" xr:uid="{A68D9EBC-64D8-4B60-AF85-933C37BA5EA4}"/>
    <cellStyle name="40% - Accent3 3 2 4 3" xfId="16033" xr:uid="{724A9027-23C2-4FD0-A1FA-FE0155FD1F1E}"/>
    <cellStyle name="40% - Accent3 3 2 5" xfId="16034" xr:uid="{1A2EC134-F89E-44C0-8C57-B149666B3099}"/>
    <cellStyle name="40% - Accent3 3 2 5 2" xfId="16035" xr:uid="{F17E0227-1A8C-41DC-B258-CD22225A2876}"/>
    <cellStyle name="40% - Accent3 3 2 5 3" xfId="16036" xr:uid="{EE2A3E18-F7E9-4F97-9D87-74914470FFE7}"/>
    <cellStyle name="40% - Accent3 3 2 6" xfId="16037" xr:uid="{0C197BEB-9B99-4E02-BC17-85006A3EF508}"/>
    <cellStyle name="40% - Accent3 3 2 6 2" xfId="16038" xr:uid="{103433FA-6493-480B-99B8-9FC848339A13}"/>
    <cellStyle name="40% - Accent3 3 2 6 3" xfId="16039" xr:uid="{E6E4B93F-6F95-4984-A46C-C941F710BBDE}"/>
    <cellStyle name="40% - Accent3 3 2 7" xfId="16040" xr:uid="{A8742A5E-31A9-445E-A5BD-FCAF3AB7DCD1}"/>
    <cellStyle name="40% - Accent3 3 2 7 2" xfId="16042" xr:uid="{502B3C2B-6BA2-4A2A-A6EA-91F2A9F44C43}"/>
    <cellStyle name="40% - Accent3 3 2 7 3" xfId="16043" xr:uid="{A3506D65-0A7A-4335-81CF-4B5E8EFDA2C4}"/>
    <cellStyle name="40% - Accent3 3 2 8" xfId="16044" xr:uid="{407BE697-939E-4C32-B7EC-19CF456E3647}"/>
    <cellStyle name="40% - Accent3 3 2 9" xfId="16045" xr:uid="{A84B9E59-D792-4B32-B01B-590B977F69E5}"/>
    <cellStyle name="40% - Accent3 3 3" xfId="16047" xr:uid="{F7BD7D1A-082F-4EA0-95B9-55218FE8660E}"/>
    <cellStyle name="40% - Accent3 3 3 2" xfId="16048" xr:uid="{C0615502-BCC9-4836-A6AB-B2F7180E2063}"/>
    <cellStyle name="40% - Accent3 3 3 2 2" xfId="9166" xr:uid="{422E79BC-E75F-486D-B05D-0E8B128DD790}"/>
    <cellStyle name="40% - Accent3 3 3 2 3" xfId="16049" xr:uid="{619625E0-F1F8-41BB-96AD-E6D2B8701677}"/>
    <cellStyle name="40% - Accent3 3 3 3" xfId="16050" xr:uid="{DBFFECE6-CC4F-459C-8A77-10064399C6ED}"/>
    <cellStyle name="40% - Accent3 3 3 3 2" xfId="9170" xr:uid="{4437AEFA-F35C-4E05-B1A5-8943109122AE}"/>
    <cellStyle name="40% - Accent3 3 3 3 3" xfId="16051" xr:uid="{7FD78447-5BB0-4180-B7F8-5897C1AC9486}"/>
    <cellStyle name="40% - Accent3 3 3 4" xfId="16052" xr:uid="{5C714506-E9CA-425B-A1B8-6DBFB7BC1224}"/>
    <cellStyle name="40% - Accent3 3 3 4 2" xfId="9174" xr:uid="{3B1210E5-F032-46A3-BA8B-17754F7EBAC2}"/>
    <cellStyle name="40% - Accent3 3 3 4 3" xfId="16053" xr:uid="{A75A586C-58A7-4A3F-8FC4-929B96BE2C69}"/>
    <cellStyle name="40% - Accent3 3 3 5" xfId="684" xr:uid="{6114C925-1320-45D9-87D7-C49AFBEF263B}"/>
    <cellStyle name="40% - Accent3 3 3 5 2" xfId="9178" xr:uid="{56CFA577-55C9-400C-A463-7074BAF2DD3E}"/>
    <cellStyle name="40% - Accent3 3 3 5 3" xfId="16054" xr:uid="{AB95200F-3B93-45D8-A435-DF0C228D3AA9}"/>
    <cellStyle name="40% - Accent3 3 3 6" xfId="151" xr:uid="{1875A447-FDB6-4675-B1EA-5C4C43A7FFB8}"/>
    <cellStyle name="40% - Accent3 3 3 6 2" xfId="9182" xr:uid="{84F25BE1-7170-4E9F-A020-C1AC80C94E10}"/>
    <cellStyle name="40% - Accent3 3 3 6 3" xfId="16055" xr:uid="{04D27A3A-C488-4DE4-B095-29599D6ED6ED}"/>
    <cellStyle name="40% - Accent3 3 3 7" xfId="686" xr:uid="{310115B0-C428-4615-86E2-BB0FC2E1D5BB}"/>
    <cellStyle name="40% - Accent3 3 3 7 2" xfId="16056" xr:uid="{86C6AB62-781E-4EEC-A40D-0B5A61AAFD69}"/>
    <cellStyle name="40% - Accent3 3 3 7 3" xfId="16057" xr:uid="{FF839AB3-6AF8-4BDB-818A-F40A8C2D0E72}"/>
    <cellStyle name="40% - Accent3 3 3 8" xfId="688" xr:uid="{29BD5A6F-F36E-428A-BE2B-FFB4051F9F48}"/>
    <cellStyle name="40% - Accent3 3 3 9" xfId="690" xr:uid="{DDC34658-A5EF-4D63-A009-145754B85A7A}"/>
    <cellStyle name="40% - Accent3 3 4" xfId="16059" xr:uid="{BF885703-821E-4786-84F3-0864D90C8D9A}"/>
    <cellStyle name="40% - Accent3 3 4 2" xfId="16061" xr:uid="{CCE3AE49-0007-4F97-916C-B78B2B6CE537}"/>
    <cellStyle name="40% - Accent3 3 4 2 2" xfId="9198" xr:uid="{CE1D8C16-8205-4C9A-A039-3D0C6251B3B5}"/>
    <cellStyle name="40% - Accent3 3 4 2 3" xfId="16063" xr:uid="{B689C211-B2C5-42E5-9389-96935B47C6A0}"/>
    <cellStyle name="40% - Accent3 3 4 3" xfId="16065" xr:uid="{0AC63AA7-3D41-4246-8912-17EDFF527EA5}"/>
    <cellStyle name="40% - Accent3 3 4 3 2" xfId="9202" xr:uid="{C5F10B45-FA53-421E-8C2F-D8329C80190B}"/>
    <cellStyle name="40% - Accent3 3 4 3 3" xfId="16066" xr:uid="{FC39326E-8B36-4158-9C46-23600A8D08F9}"/>
    <cellStyle name="40% - Accent3 3 4 4" xfId="16069" xr:uid="{C295AA4E-B7A8-4BCA-B2F4-0C5AF262C4DE}"/>
    <cellStyle name="40% - Accent3 3 4 4 2" xfId="9206" xr:uid="{1817489B-908E-48F8-ABAD-683E51EA1618}"/>
    <cellStyle name="40% - Accent3 3 4 4 3" xfId="16070" xr:uid="{D5163FB3-7019-4F02-9D37-66FC27533E83}"/>
    <cellStyle name="40% - Accent3 3 4 5" xfId="16073" xr:uid="{1CDF89C8-EB51-4CDE-A517-EF315C2ED449}"/>
    <cellStyle name="40% - Accent3 3 4 5 2" xfId="9212" xr:uid="{A7BD8268-56A1-431C-B928-C0A3F255446F}"/>
    <cellStyle name="40% - Accent3 3 4 5 3" xfId="16074" xr:uid="{FB0DA6DB-7A6A-4A6F-BC62-51D0D0E70FAC}"/>
    <cellStyle name="40% - Accent3 3 4 6" xfId="16077" xr:uid="{32376F6E-F041-428B-830B-5612787F0E61}"/>
    <cellStyle name="40% - Accent3 3 4 6 2" xfId="9219" xr:uid="{624A6D39-2296-4849-B698-8987C984B057}"/>
    <cellStyle name="40% - Accent3 3 4 6 3" xfId="16078" xr:uid="{C2BFF689-BF62-49F2-B615-2634E5C3EFDC}"/>
    <cellStyle name="40% - Accent3 3 4 7" xfId="16080" xr:uid="{BF427332-FDE9-49B8-881B-72683839325B}"/>
    <cellStyle name="40% - Accent3 3 4 7 2" xfId="16081" xr:uid="{27A14C1A-8D93-4F5A-8CA9-335EF148BE5D}"/>
    <cellStyle name="40% - Accent3 3 4 7 3" xfId="16083" xr:uid="{874B1D3C-656E-4D2E-9613-7A05A2C3BAA0}"/>
    <cellStyle name="40% - Accent3 3 4 8" xfId="16085" xr:uid="{A316B92B-B1D1-4F58-A2D8-46879B470927}"/>
    <cellStyle name="40% - Accent3 3 4 9" xfId="16087" xr:uid="{EE24961A-00B0-4292-9B5B-2D0B1B5A57C7}"/>
    <cellStyle name="40% - Accent3 3 5" xfId="16092" xr:uid="{21AA0160-9194-4538-8FDA-546E09950E41}"/>
    <cellStyle name="40% - Accent3 3 5 2" xfId="16094" xr:uid="{7B068E57-726C-40F6-BE16-99A794719D68}"/>
    <cellStyle name="40% - Accent3 3 5 2 2" xfId="9240" xr:uid="{8766ECE5-21FC-40A3-9F9D-06DC3EC879E2}"/>
    <cellStyle name="40% - Accent3 3 5 2 3" xfId="15787" xr:uid="{6B158ABD-2281-4D12-BB5D-911A8BAE472F}"/>
    <cellStyle name="40% - Accent3 3 5 3" xfId="16096" xr:uid="{60DFA4DC-6344-40BC-9866-01187CD0E821}"/>
    <cellStyle name="40% - Accent3 3 5 3 2" xfId="9245" xr:uid="{5D49673D-EBBA-49AF-B94F-16823C6AE895}"/>
    <cellStyle name="40% - Accent3 3 5 3 3" xfId="16097" xr:uid="{CB0EAA11-61DC-4F29-B8DB-27268A6D7890}"/>
    <cellStyle name="40% - Accent3 3 5 4" xfId="16098" xr:uid="{2C702E95-8EF7-491B-9E3A-8B45EE4B5CC7}"/>
    <cellStyle name="40% - Accent3 3 5 4 2" xfId="9253" xr:uid="{FBA5AD4E-F10C-40BC-AFE1-8B31E54A3192}"/>
    <cellStyle name="40% - Accent3 3 5 4 3" xfId="14479" xr:uid="{B599AA77-D315-4267-A098-1A8E023A9220}"/>
    <cellStyle name="40% - Accent3 3 5 5" xfId="16099" xr:uid="{478713AD-EB4F-4593-9FD3-6F161AA7FEF3}"/>
    <cellStyle name="40% - Accent3 3 5 5 2" xfId="9263" xr:uid="{8E3A99A4-DC5A-4B0C-9F68-8E94580A27AD}"/>
    <cellStyle name="40% - Accent3 3 5 5 3" xfId="16100" xr:uid="{E9558D78-BB0B-435B-A0D6-4ADFB761F988}"/>
    <cellStyle name="40% - Accent3 3 5 6" xfId="16102" xr:uid="{78614EB9-290D-4E88-A4B5-97534DD82AC4}"/>
    <cellStyle name="40% - Accent3 3 5 6 2" xfId="9272" xr:uid="{BDC94555-C006-480D-9E1A-2918F4BFD2DC}"/>
    <cellStyle name="40% - Accent3 3 5 6 3" xfId="16103" xr:uid="{7BF3E585-7EA0-4789-9EB5-B16DCE1426F3}"/>
    <cellStyle name="40% - Accent3 3 5 7" xfId="16105" xr:uid="{8D56B9F7-7BC5-4D5E-88F5-62EACE454B3C}"/>
    <cellStyle name="40% - Accent3 3 5 7 2" xfId="16106" xr:uid="{26069994-D22A-49B4-8176-76E2A52ADD0A}"/>
    <cellStyle name="40% - Accent3 3 5 7 3" xfId="16108" xr:uid="{5CD3B4D9-ED0A-47C0-9347-D6E5EB89AD0F}"/>
    <cellStyle name="40% - Accent3 3 5 8" xfId="16110" xr:uid="{A93546D3-E6A8-4D9E-AD83-2EA5E4E1FDE6}"/>
    <cellStyle name="40% - Accent3 3 5 9" xfId="16112" xr:uid="{997AD126-79F0-4BD7-9ECD-32D3577C07AC}"/>
    <cellStyle name="40% - Accent3 3 6" xfId="16115" xr:uid="{EA0E9ED8-FB9B-4EB0-BE1C-D709CB5AB301}"/>
    <cellStyle name="40% - Accent3 3 6 2" xfId="16117" xr:uid="{258338B6-BCE9-4046-B7FD-6897C7429690}"/>
    <cellStyle name="40% - Accent3 3 6 3" xfId="16119" xr:uid="{3EF7E33C-7CD8-473A-B4F2-79B365285B74}"/>
    <cellStyle name="40% - Accent3 3 7" xfId="16122" xr:uid="{026D5FC9-E568-4358-B699-E30365303624}"/>
    <cellStyle name="40% - Accent3 3 7 2" xfId="16124" xr:uid="{8A8F696A-5230-4554-B74D-6B2143C50508}"/>
    <cellStyle name="40% - Accent3 3 7 3" xfId="16126" xr:uid="{7DB58FDC-2783-4E44-9A33-319E31ECAE60}"/>
    <cellStyle name="40% - Accent3 3 8" xfId="16129" xr:uid="{A6320509-FA77-435B-9372-D5CA86906D4D}"/>
    <cellStyle name="40% - Accent3 3 8 2" xfId="16131" xr:uid="{7E20D13E-D733-4053-B54A-5A2141884330}"/>
    <cellStyle name="40% - Accent3 3 8 3" xfId="16133" xr:uid="{1F02B591-7BD2-4D34-B496-FD8EB8E78A49}"/>
    <cellStyle name="40% - Accent3 3 9" xfId="16136" xr:uid="{9F3CF3A6-C5DC-47B3-9DC5-F4D737336FF8}"/>
    <cellStyle name="40% - Accent3 3 9 2" xfId="16139" xr:uid="{BD6BF73D-5D43-493E-B0E5-F8BCB506E8CD}"/>
    <cellStyle name="40% - Accent3 3 9 3" xfId="16141" xr:uid="{A017C1A5-02BD-4D85-BE76-9D9E654D7FB9}"/>
    <cellStyle name="40% - Accent3 30" xfId="15980" xr:uid="{CAC94294-B4BB-44CF-ABF8-0E0393D1D8D5}"/>
    <cellStyle name="40% - Accent3 31" xfId="15991" xr:uid="{9190122E-2A5F-4BB2-B0EC-EBE3F4B89D8E}"/>
    <cellStyle name="40% - Accent3 32" xfId="16000" xr:uid="{B24F5599-3F96-44B4-BD73-03BE1A66BCCF}"/>
    <cellStyle name="40% - Accent3 33" xfId="16005" xr:uid="{34B463DE-1930-48DE-966A-501C5FB05F61}"/>
    <cellStyle name="40% - Accent3 4" xfId="16143" xr:uid="{80E27CFC-6618-4ED2-8DE5-D4E8DA362DDF}"/>
    <cellStyle name="40% - Accent3 4 2" xfId="16144" xr:uid="{D315ED3E-2241-450F-8E6E-6E5EA6E1C768}"/>
    <cellStyle name="40% - Accent3 4 2 2" xfId="12715" xr:uid="{E22419AF-8F91-48E5-ABEE-B8C9B2D515A6}"/>
    <cellStyle name="40% - Accent3 4 2 2 2" xfId="16145" xr:uid="{49F4770C-FB41-4138-9D7C-BCCA400B44E3}"/>
    <cellStyle name="40% - Accent3 4 2 3" xfId="16146" xr:uid="{E13216E8-53FC-49A5-8B3A-5FEC119E3F83}"/>
    <cellStyle name="40% - Accent3 4 3" xfId="16147" xr:uid="{0D2E374E-7885-47CD-A427-05BC375EA822}"/>
    <cellStyle name="40% - Accent3 4 3 2" xfId="16148" xr:uid="{8AD3570E-4B38-4551-9DD2-31DBFEBDC931}"/>
    <cellStyle name="40% - Accent3 4 3 3" xfId="16149" xr:uid="{53EF3D52-FBBC-4ACE-BB41-E8DFB04D4487}"/>
    <cellStyle name="40% - Accent3 4 4" xfId="16151" xr:uid="{FC246376-A592-478A-91C7-C00FFC530D9D}"/>
    <cellStyle name="40% - Accent3 4 4 2" xfId="16154" xr:uid="{274BB14D-C522-4BEC-A891-AFD7C2CEF530}"/>
    <cellStyle name="40% - Accent3 4 4 3" xfId="16156" xr:uid="{11ACEF50-9A8E-4BEA-AB18-03DFE9EAC2FB}"/>
    <cellStyle name="40% - Accent3 4 5" xfId="16158" xr:uid="{87661465-3656-49CD-B869-4D7143143301}"/>
    <cellStyle name="40% - Accent3 4 5 2" xfId="16160" xr:uid="{F610C323-C77F-400A-AF3F-0668E507E591}"/>
    <cellStyle name="40% - Accent3 4 5 3" xfId="16162" xr:uid="{FD7D85B0-487E-4DAB-87F0-CED9F134BAFB}"/>
    <cellStyle name="40% - Accent3 4 6" xfId="16163" xr:uid="{09D8B87B-A615-4922-BA2B-FCD99FE4E798}"/>
    <cellStyle name="40% - Accent3 4 6 2" xfId="16164" xr:uid="{9AB5145D-0EF9-4B68-8D83-BC1953101DCA}"/>
    <cellStyle name="40% - Accent3 4 6 3" xfId="16165" xr:uid="{B1258ECA-B0C5-4BBB-B8EF-85DE0F27E3E7}"/>
    <cellStyle name="40% - Accent3 4 7" xfId="16166" xr:uid="{761DACE1-8CB1-40F3-91C7-FB66611063C2}"/>
    <cellStyle name="40% - Accent3 4 7 2" xfId="16167" xr:uid="{4B43E52F-82EE-4414-AA01-44DF23201CB9}"/>
    <cellStyle name="40% - Accent3 4 7 3" xfId="16168" xr:uid="{9973E9B9-AEAC-4CED-87F5-444DEE15E191}"/>
    <cellStyle name="40% - Accent3 4 8" xfId="16169" xr:uid="{22ED9B29-8813-4AC9-A860-B5BF14A92287}"/>
    <cellStyle name="40% - Accent3 4 8 2" xfId="16170" xr:uid="{2AB954E6-0678-4F54-92CC-F55630E90B3B}"/>
    <cellStyle name="40% - Accent3 4 8 3" xfId="16171" xr:uid="{8207E1FB-90F7-4C61-80A3-DB42BE298F4E}"/>
    <cellStyle name="40% - Accent3 5" xfId="5293" xr:uid="{17839CD8-DCC9-4512-A098-4B527FC3C5FC}"/>
    <cellStyle name="40% - Accent3 5 2" xfId="4234" xr:uid="{D157FE9B-2F3F-4A2D-BB03-45521F4F110E}"/>
    <cellStyle name="40% - Accent3 5 2 2" xfId="12787" xr:uid="{10C0EBDD-1F69-4E1E-B243-2AF9C9575374}"/>
    <cellStyle name="40% - Accent3 5 2 3" xfId="16172" xr:uid="{1D4E2D65-B106-4B1F-91F8-F692B9A447D8}"/>
    <cellStyle name="40% - Accent3 5 3" xfId="4242" xr:uid="{0D111B01-7C44-4695-82B8-176C3226D174}"/>
    <cellStyle name="40% - Accent3 5 3 2" xfId="16173" xr:uid="{924F913A-BF6F-4AE9-9412-06A73CBFCE5A}"/>
    <cellStyle name="40% - Accent3 5 3 3" xfId="16175" xr:uid="{D69CD970-FD79-4FAD-976E-6BBD20E53F3D}"/>
    <cellStyle name="40% - Accent3 5 4" xfId="4249" xr:uid="{DC3BB6F7-1A12-4C13-99A8-6F60F398C2C0}"/>
    <cellStyle name="40% - Accent3 5 4 2" xfId="16176" xr:uid="{97CB51DE-E53F-4BDC-ABED-C8C2ECDA38AC}"/>
    <cellStyle name="40% - Accent3 5 4 3" xfId="16177" xr:uid="{5CD4B847-302F-4C98-890F-864C2C1DE067}"/>
    <cellStyle name="40% - Accent3 5 5" xfId="5315" xr:uid="{FF59D6E3-0470-488C-B57B-4ED8A5C828CB}"/>
    <cellStyle name="40% - Accent3 5 5 2" xfId="16178" xr:uid="{8F140678-4569-4F39-BAB4-3D60A3F370DD}"/>
    <cellStyle name="40% - Accent3 5 5 3" xfId="16179" xr:uid="{C9C74FA3-121C-4A47-B92B-09E9978E2FD4}"/>
    <cellStyle name="40% - Accent3 5 6" xfId="5319" xr:uid="{CDF90F0F-CAD6-4818-8D2D-D81D4CE89F19}"/>
    <cellStyle name="40% - Accent3 5 6 2" xfId="16180" xr:uid="{A29CC3C0-A894-4F9E-89F2-926C312F09BF}"/>
    <cellStyle name="40% - Accent3 5 6 3" xfId="16181" xr:uid="{08E6D97F-F089-4B11-B0E8-8775AE0C82A3}"/>
    <cellStyle name="40% - Accent3 5 7" xfId="16182" xr:uid="{AF127C07-5D8F-4F15-A897-6575C5472DEB}"/>
    <cellStyle name="40% - Accent3 5 7 2" xfId="16184" xr:uid="{74DAE454-097D-40ED-A5A5-A44B058441DE}"/>
    <cellStyle name="40% - Accent3 5 7 3" xfId="16185" xr:uid="{4D16838A-0CBD-48EB-A40E-4C019F32F04B}"/>
    <cellStyle name="40% - Accent3 5 8" xfId="16186" xr:uid="{4A089D60-8C03-4903-9BDE-B68BA79946BD}"/>
    <cellStyle name="40% - Accent3 5 8 2" xfId="16188" xr:uid="{4E967D4E-ECE2-4B91-AFFD-AC908B7FEA6B}"/>
    <cellStyle name="40% - Accent3 5 8 3" xfId="16189" xr:uid="{B552BCAB-0DDF-40AA-8922-49A1FB859044}"/>
    <cellStyle name="40% - Accent3 6" xfId="5329" xr:uid="{5541445B-060D-4D8E-A0AE-DEC9E2C382BD}"/>
    <cellStyle name="40% - Accent3 6 2" xfId="16190" xr:uid="{85ADD236-C29B-4456-BDB8-005B160259EC}"/>
    <cellStyle name="40% - Accent3 6 2 2" xfId="16191" xr:uid="{B4959B60-52DF-4A98-8D21-E8C2EC5B0F72}"/>
    <cellStyle name="40% - Accent3 6 2 3" xfId="16192" xr:uid="{F6D67E45-B922-4DDD-A0C0-26710BEF686E}"/>
    <cellStyle name="40% - Accent3 6 3" xfId="16193" xr:uid="{6776FE72-034E-4D0B-854C-75A393D1C410}"/>
    <cellStyle name="40% - Accent3 6 3 2" xfId="16194" xr:uid="{0F593744-4D20-40A8-A824-7C89275A396C}"/>
    <cellStyle name="40% - Accent3 6 3 3" xfId="16195" xr:uid="{ED1E2574-AC0A-4A83-A28F-831514747A77}"/>
    <cellStyle name="40% - Accent3 6 4" xfId="16197" xr:uid="{25E1FF46-7B05-4EFA-88E2-769A1CEF8C61}"/>
    <cellStyle name="40% - Accent3 6 4 2" xfId="16198" xr:uid="{B4813B2F-F676-4006-BE4A-E4787AFD5B40}"/>
    <cellStyle name="40% - Accent3 6 4 3" xfId="16199" xr:uid="{649EAE1D-A434-47C5-AFAD-101EBA8D301D}"/>
    <cellStyle name="40% - Accent3 6 5" xfId="16201" xr:uid="{B6EF897C-6AAE-4231-B9D0-DDC84561A160}"/>
    <cellStyle name="40% - Accent3 6 5 2" xfId="16202" xr:uid="{8B635D88-0B3E-4750-9084-243EEF2F9468}"/>
    <cellStyle name="40% - Accent3 6 5 3" xfId="16203" xr:uid="{9BD3FE82-7C8F-42E9-BE5F-2A80E6D5C9A9}"/>
    <cellStyle name="40% - Accent3 6 6" xfId="12417" xr:uid="{95F281D2-B6F4-4339-B44F-648ACCA01895}"/>
    <cellStyle name="40% - Accent3 6 6 2" xfId="16204" xr:uid="{77335947-7645-4CA5-BFB7-41E8BD593CD6}"/>
    <cellStyle name="40% - Accent3 6 6 3" xfId="16205" xr:uid="{050D39E3-F7A8-4EF1-83CB-00CCCE2C3319}"/>
    <cellStyle name="40% - Accent3 6 7" xfId="12421" xr:uid="{50B0FAD1-46CC-4A0F-8F96-A2DE3F8325F3}"/>
    <cellStyle name="40% - Accent3 6 7 2" xfId="16206" xr:uid="{99E82168-B998-4915-801A-60E7AB4E79E5}"/>
    <cellStyle name="40% - Accent3 6 7 3" xfId="16207" xr:uid="{E53D089B-E124-42DB-BBE1-7E2521328D5E}"/>
    <cellStyle name="40% - Accent3 6 8" xfId="12424" xr:uid="{CE3C3F25-B6CB-4889-B129-68E7B2CF581F}"/>
    <cellStyle name="40% - Accent3 6 8 2" xfId="16208" xr:uid="{DAB18170-D2D5-4C53-827A-D95B5C332955}"/>
    <cellStyle name="40% - Accent3 6 8 3" xfId="12006" xr:uid="{B29D0A22-4FCB-4DB6-86AA-B65F3140306A}"/>
    <cellStyle name="40% - Accent3 7" xfId="5342" xr:uid="{3B92DB78-2398-4074-A182-C0173CD77BE7}"/>
    <cellStyle name="40% - Accent3 7 2" xfId="16209" xr:uid="{E05CF6A2-19EF-488B-9DC8-B5931FF33036}"/>
    <cellStyle name="40% - Accent3 7 2 2" xfId="16210" xr:uid="{547B8925-5EA7-40C3-B11D-D50D5E2FB76A}"/>
    <cellStyle name="40% - Accent3 7 2 3" xfId="16211" xr:uid="{D09DF2F9-2D43-4B01-B69F-634E4D18EC13}"/>
    <cellStyle name="40% - Accent3 7 3" xfId="16212" xr:uid="{6D10C16C-8C30-47B5-A3A0-B598AC557BF0}"/>
    <cellStyle name="40% - Accent3 7 3 2" xfId="16213" xr:uid="{40D51B1C-2E2D-455F-B576-004908557A79}"/>
    <cellStyle name="40% - Accent3 7 3 3" xfId="16214" xr:uid="{E5DAC663-E10D-4C71-8DCE-C935D94ADBB7}"/>
    <cellStyle name="40% - Accent3 7 4" xfId="7059" xr:uid="{82F9AE78-B8EE-4B9A-A2B6-6C6A0B3F7985}"/>
    <cellStyle name="40% - Accent3 7 4 2" xfId="7065" xr:uid="{6DBF817B-5DEE-485C-892F-A09DF50845A1}"/>
    <cellStyle name="40% - Accent3 7 4 3" xfId="7076" xr:uid="{41005A7B-3317-429B-BB08-0CF772F96DE0}"/>
    <cellStyle name="40% - Accent3 7 5" xfId="7104" xr:uid="{439ED45E-C428-4167-B999-21606D24FFA8}"/>
    <cellStyle name="40% - Accent3 7 5 2" xfId="7110" xr:uid="{1D8C7E71-214B-48C7-ABBF-C84E855C0A80}"/>
    <cellStyle name="40% - Accent3 7 5 3" xfId="7121" xr:uid="{BB95E9CF-9490-440A-AD24-C30D384EDEB1}"/>
    <cellStyle name="40% - Accent3 7 6" xfId="7171" xr:uid="{F5D26D3A-8650-486C-9340-CC6A9E2567D5}"/>
    <cellStyle name="40% - Accent3 7 6 2" xfId="667" xr:uid="{D965442A-6B5C-45D2-B8CB-025471F86AA2}"/>
    <cellStyle name="40% - Accent3 7 6 3" xfId="18" xr:uid="{47F844AB-B81C-48B8-B9ED-7CB22AB66005}"/>
    <cellStyle name="40% - Accent3 7 7" xfId="7194" xr:uid="{4D87D89C-C615-4BE9-BE99-B54E97F8654F}"/>
    <cellStyle name="40% - Accent3 7 7 2" xfId="825" xr:uid="{6369EDF1-0915-4BB7-A154-EF7257ECE84A}"/>
    <cellStyle name="40% - Accent3 7 7 3" xfId="836" xr:uid="{D81B7657-0B93-41A4-A2FF-C5EF1743EF5F}"/>
    <cellStyle name="40% - Accent3 7 8" xfId="7200" xr:uid="{8BEB8D4F-C807-4C5E-905E-3F3D008E3DBB}"/>
    <cellStyle name="40% - Accent3 7 8 2" xfId="16217" xr:uid="{F0213385-14BB-415B-A7D9-D556F44C3D28}"/>
    <cellStyle name="40% - Accent3 7 8 3" xfId="16219" xr:uid="{48A5DEA3-5BB3-4CBB-9AA1-4DED053BCCCC}"/>
    <cellStyle name="40% - Accent3 8" xfId="5348" xr:uid="{889C9640-A8A8-45D8-937A-3C72E0A3E4D1}"/>
    <cellStyle name="40% - Accent3 8 2" xfId="16221" xr:uid="{E2E84278-DF0C-4906-8C5A-2D81CBE2C520}"/>
    <cellStyle name="40% - Accent3 8 2 2" xfId="16222" xr:uid="{F7EEB4B6-FDCE-4C27-89B4-3BD1C3EECE21}"/>
    <cellStyle name="40% - Accent3 8 2 3" xfId="16223" xr:uid="{E8005510-BF50-4603-AEB6-FF50D15011A9}"/>
    <cellStyle name="40% - Accent3 8 3" xfId="16225" xr:uid="{DFF9ED5A-A511-4B93-8231-1D539417AA2A}"/>
    <cellStyle name="40% - Accent3 9" xfId="5355" xr:uid="{46E93EC4-397C-45BC-8AA8-C388F4A25295}"/>
    <cellStyle name="40% - Accent3 9 2" xfId="16226" xr:uid="{6BFA262C-4186-46F0-8519-33C684BB0931}"/>
    <cellStyle name="40% - Accent3 9 2 2" xfId="16229" xr:uid="{EF2F901B-2235-4A1A-B6EE-2D6A20AC8DD6}"/>
    <cellStyle name="40% - Accent3 9 2 3" xfId="16231" xr:uid="{DE0C5F64-30AF-46C0-9079-F68A1360033E}"/>
    <cellStyle name="40% - Accent3 9 3" xfId="16232" xr:uid="{01570BFE-09A1-4DD0-8B2E-C1ED4A3FEF44}"/>
    <cellStyle name="40% - Accent4 10" xfId="16233" xr:uid="{4DC839E0-E59E-48C6-A599-612EB1195FB0}"/>
    <cellStyle name="40% - Accent4 10 2" xfId="16235" xr:uid="{9580BCAC-A619-46C8-8FAD-24FC4E55A519}"/>
    <cellStyle name="40% - Accent4 10 2 2" xfId="16236" xr:uid="{166D723E-B774-4813-885C-8CC87E877E81}"/>
    <cellStyle name="40% - Accent4 10 2 3" xfId="12993" xr:uid="{E4F8FA86-952D-4713-ADD4-26559E614378}"/>
    <cellStyle name="40% - Accent4 10 3" xfId="16238" xr:uid="{D760E68F-9934-4BDA-9CB1-3B4676F8B2C2}"/>
    <cellStyle name="40% - Accent4 11" xfId="16239" xr:uid="{B6C7243D-59B5-4245-83CD-E408C81AAC49}"/>
    <cellStyle name="40% - Accent4 11 10" xfId="2521" xr:uid="{397C57EC-FBEC-47AE-959A-F4012DDE0354}"/>
    <cellStyle name="40% - Accent4 11 11" xfId="2536" xr:uid="{5779C021-A66C-4845-8312-FD04DB573364}"/>
    <cellStyle name="40% - Accent4 11 12" xfId="5478" xr:uid="{B63BA973-E9EA-48A0-86B8-0F97F2352B26}"/>
    <cellStyle name="40% - Accent4 11 2" xfId="16242" xr:uid="{2FC190EC-C556-426F-8501-9AE587848AEF}"/>
    <cellStyle name="40% - Accent4 11 2 2" xfId="4470" xr:uid="{792999A1-9FAF-4D67-844F-6794BF470699}"/>
    <cellStyle name="40% - Accent4 11 3" xfId="16245" xr:uid="{9C34F318-E7E4-48E1-9638-E6310330D8FF}"/>
    <cellStyle name="40% - Accent4 11 3 10" xfId="16246" xr:uid="{2827E6DD-9596-4D1C-A572-56EF609E0E88}"/>
    <cellStyle name="40% - Accent4 11 3 11" xfId="16247" xr:uid="{771BE51F-76C0-4F9A-B6C5-41BFF29C27CF}"/>
    <cellStyle name="40% - Accent4 11 3 12" xfId="16248" xr:uid="{F7CE56E0-BD5B-4F8D-AAB4-747CC2D2F4F8}"/>
    <cellStyle name="40% - Accent4 11 3 2" xfId="4556" xr:uid="{ECFBDCC7-FAE2-4EB4-84C7-C66E2366CC15}"/>
    <cellStyle name="40% - Accent4 11 3 2 10" xfId="16250" xr:uid="{43C792D2-5FB1-4F3C-90C0-C3AC72521F87}"/>
    <cellStyle name="40% - Accent4 11 3 2 2" xfId="4852" xr:uid="{744876FE-E3A2-4B47-BE46-BB8E2340E14A}"/>
    <cellStyle name="40% - Accent4 11 3 2 2 2" xfId="16251" xr:uid="{F1A938AC-2E53-4EE5-A34E-C81762817BB1}"/>
    <cellStyle name="40% - Accent4 11 3 2 2 2 2" xfId="5507" xr:uid="{C8071E8A-04FE-4DA9-AA89-E83BAEB20398}"/>
    <cellStyle name="40% - Accent4 11 3 2 2 2 3" xfId="5513" xr:uid="{FDF26F00-8411-4181-A0D4-4BF893E4CEA0}"/>
    <cellStyle name="40% - Accent4 11 3 2 2 2 4" xfId="16253" xr:uid="{B928C365-8708-44AF-904A-BF5A87695901}"/>
    <cellStyle name="40% - Accent4 11 3 2 2 2 5" xfId="16254" xr:uid="{BC0F0CE1-9BAB-430B-AA95-194B3D84136D}"/>
    <cellStyle name="40% - Accent4 11 3 2 2 2 6" xfId="16255" xr:uid="{FF81E915-C6EF-4DB8-B6DF-BA60FAC2FFF0}"/>
    <cellStyle name="40% - Accent4 11 3 2 2 3" xfId="16256" xr:uid="{BD809837-3747-4570-87BF-F3EA9DE395CC}"/>
    <cellStyle name="40% - Accent4 11 3 2 2 4" xfId="16257" xr:uid="{FE353CC4-E84A-4539-8B93-8AAE6F22DDD3}"/>
    <cellStyle name="40% - Accent4 11 3 2 2 5" xfId="16258" xr:uid="{DC5C1BB1-2D26-40E2-8B6F-7CF9CD431E0C}"/>
    <cellStyle name="40% - Accent4 11 3 2 2 6" xfId="16259" xr:uid="{A2BDD38B-58F8-45F3-BE94-C729C88AE775}"/>
    <cellStyle name="40% - Accent4 11 3 2 2 7" xfId="16261" xr:uid="{780345FA-49ED-4F62-8DD9-38EE9BE5D6F9}"/>
    <cellStyle name="40% - Accent4 11 3 2 3" xfId="3909" xr:uid="{578B8ACB-DEEC-4B6B-9C5A-3E85BAF19178}"/>
    <cellStyle name="40% - Accent4 11 3 2 3 2" xfId="3913" xr:uid="{24AE86DF-987D-43C0-8759-1BDC2AA3B38F}"/>
    <cellStyle name="40% - Accent4 11 3 2 3 2 2" xfId="16262" xr:uid="{BA1BE1E9-62CA-4263-B46A-27F48281839E}"/>
    <cellStyle name="40% - Accent4 11 3 2 3 2 3" xfId="16263" xr:uid="{1ACF995F-86C3-47B0-8C23-2F377D390256}"/>
    <cellStyle name="40% - Accent4 11 3 2 3 2 4" xfId="16264" xr:uid="{4E69EB68-FFAB-44E9-8BB0-F340C60A8AD8}"/>
    <cellStyle name="40% - Accent4 11 3 2 3 2 5" xfId="16265" xr:uid="{061ED564-8993-4BE9-8608-26EBF29F3B94}"/>
    <cellStyle name="40% - Accent4 11 3 2 3 2 6" xfId="16266" xr:uid="{401A54C9-6F39-4BCC-AF27-8F5E5CF2F57F}"/>
    <cellStyle name="40% - Accent4 11 3 2 3 3" xfId="3917" xr:uid="{48C05875-8AD6-49C6-A21C-B303F3A4755D}"/>
    <cellStyle name="40% - Accent4 11 3 2 3 4" xfId="16267" xr:uid="{52E655FC-8A37-413B-B706-DB544EF48F6F}"/>
    <cellStyle name="40% - Accent4 11 3 2 3 5" xfId="16268" xr:uid="{BCD86C98-D705-4FF7-B993-A96EADFFFD0A}"/>
    <cellStyle name="40% - Accent4 11 3 2 3 6" xfId="16269" xr:uid="{F9A19407-A779-439A-A0EC-AAE35EFB6B5E}"/>
    <cellStyle name="40% - Accent4 11 3 2 3 7" xfId="16271" xr:uid="{556EC914-E29D-47B4-8635-7B262F4F3817}"/>
    <cellStyle name="40% - Accent4 11 3 2 4" xfId="3920" xr:uid="{757D715F-B70C-410C-A11D-4B922D9F3886}"/>
    <cellStyle name="40% - Accent4 11 3 2 4 2" xfId="10765" xr:uid="{1E204664-A596-4160-97EF-9EF83D5D6AC7}"/>
    <cellStyle name="40% - Accent4 11 3 2 4 2 2" xfId="10768" xr:uid="{BE79E333-235A-4FD2-826C-B8A32B8F9FA7}"/>
    <cellStyle name="40% - Accent4 11 3 2 4 2 3" xfId="14946" xr:uid="{D06E8782-A318-48B6-A014-ECF1138C0023}"/>
    <cellStyle name="40% - Accent4 11 3 2 4 2 4" xfId="14948" xr:uid="{757C12E0-7321-4AEC-9278-B386C2E29D7E}"/>
    <cellStyle name="40% - Accent4 11 3 2 4 2 5" xfId="14954" xr:uid="{EE6A3B0E-8C91-4D64-A6A4-9EFD69FB7B73}"/>
    <cellStyle name="40% - Accent4 11 3 2 4 2 6" xfId="14958" xr:uid="{5B7181CD-B95E-4A52-9C64-7E36F4DF16AD}"/>
    <cellStyle name="40% - Accent4 11 3 2 4 3" xfId="10771" xr:uid="{14EB688F-70F7-4A35-A970-8F0BC57EAB7D}"/>
    <cellStyle name="40% - Accent4 11 3 2 4 4" xfId="10775" xr:uid="{1D733D2F-6697-4764-8AE1-4ADB99B04248}"/>
    <cellStyle name="40% - Accent4 11 3 2 4 5" xfId="10809" xr:uid="{C0BA435F-0B35-4491-B830-27DE104F5AD0}"/>
    <cellStyle name="40% - Accent4 11 3 2 4 6" xfId="10840" xr:uid="{41E90142-6612-4232-929F-3F39D26E5C4A}"/>
    <cellStyle name="40% - Accent4 11 3 2 4 7" xfId="10847" xr:uid="{A8B10F81-CE69-42D9-B26D-041D0FDD5242}"/>
    <cellStyle name="40% - Accent4 11 3 2 5" xfId="4856" xr:uid="{8D860F03-BA2C-400E-AEE5-462A08B74BA9}"/>
    <cellStyle name="40% - Accent4 11 3 2 5 2" xfId="15014" xr:uid="{0110687D-93FA-4C9D-9F03-715991F8C00D}"/>
    <cellStyle name="40% - Accent4 11 3 2 5 3" xfId="15033" xr:uid="{08258D98-9227-459B-BBC7-C90C30DEA7EC}"/>
    <cellStyle name="40% - Accent4 11 3 2 5 4" xfId="15044" xr:uid="{AFB3B98F-1A93-4391-9043-AE337865A4A0}"/>
    <cellStyle name="40% - Accent4 11 3 2 5 5" xfId="15046" xr:uid="{55CA5355-0A0C-489A-A9C5-C525A1B3AEE5}"/>
    <cellStyle name="40% - Accent4 11 3 2 5 6" xfId="15049" xr:uid="{0F6FF6A8-8899-49E7-824D-CA7C0131B918}"/>
    <cellStyle name="40% - Accent4 11 3 2 6" xfId="4860" xr:uid="{B4F64FF9-12D3-4AB4-BCA0-F8DB304D3EAF}"/>
    <cellStyle name="40% - Accent4 11 3 2 7" xfId="16273" xr:uid="{ADBCB4AB-61E9-4E70-8106-63AC029BD300}"/>
    <cellStyle name="40% - Accent4 11 3 2 8" xfId="16275" xr:uid="{BF9D204A-A453-4B04-AE61-9D5BD2C3F67B}"/>
    <cellStyle name="40% - Accent4 11 3 2 9" xfId="16276" xr:uid="{F2F68096-9053-46AB-9D64-C3AE1437B269}"/>
    <cellStyle name="40% - Accent4 11 3 3" xfId="4561" xr:uid="{C3A57A71-AD41-45CB-B7C3-3D4A33E6410C}"/>
    <cellStyle name="40% - Accent4 11 3 3 2" xfId="16277" xr:uid="{C013B63E-99FB-4E89-AC45-08EE104ED218}"/>
    <cellStyle name="40% - Accent4 11 3 3 2 2" xfId="16278" xr:uid="{FAD907FD-54A6-42BA-99C9-4784FB04B0FF}"/>
    <cellStyle name="40% - Accent4 11 3 3 2 3" xfId="16279" xr:uid="{777C0F08-43E3-4051-8B82-4D6E0B9A50E9}"/>
    <cellStyle name="40% - Accent4 11 3 3 2 4" xfId="16280" xr:uid="{6AC7331E-71B7-43B9-A11E-9C6261C591E3}"/>
    <cellStyle name="40% - Accent4 11 3 3 2 5" xfId="16281" xr:uid="{186E9F0D-A6B8-4912-854D-CF73150663F1}"/>
    <cellStyle name="40% - Accent4 11 3 3 2 6" xfId="10920" xr:uid="{D915A0A4-D807-4531-BD22-A1DFF1503F04}"/>
    <cellStyle name="40% - Accent4 11 3 3 3" xfId="16283" xr:uid="{D4DE1E29-66FD-432F-B6C9-AA2A14338904}"/>
    <cellStyle name="40% - Accent4 11 3 3 4" xfId="16285" xr:uid="{6033D54C-D416-4158-A72B-1BF55FA1E007}"/>
    <cellStyle name="40% - Accent4 11 3 3 5" xfId="16287" xr:uid="{57AFB025-5DD9-4789-98E3-20B601493255}"/>
    <cellStyle name="40% - Accent4 11 3 3 6" xfId="16290" xr:uid="{1953C8E5-5C97-485E-9D5D-EDED9E8CAA3C}"/>
    <cellStyle name="40% - Accent4 11 3 3 7" xfId="16293" xr:uid="{72418125-E40A-4523-B6F8-AEDB1CD108B9}"/>
    <cellStyle name="40% - Accent4 11 3 4" xfId="10493" xr:uid="{AAD16F42-887B-447A-9F46-0CAD6B8E4FB5}"/>
    <cellStyle name="40% - Accent4 11 3 4 2" xfId="16294" xr:uid="{C078FF61-2DCD-4BD9-9646-FC7D51276E69}"/>
    <cellStyle name="40% - Accent4 11 3 4 2 2" xfId="16295" xr:uid="{2588D9A2-6684-4D4F-90E2-B359DDE87FDF}"/>
    <cellStyle name="40% - Accent4 11 3 4 2 3" xfId="16296" xr:uid="{4130B02E-942A-4ED1-8108-451F6B1A317D}"/>
    <cellStyle name="40% - Accent4 11 3 4 2 4" xfId="16297" xr:uid="{72F000C3-CC8B-4D2C-BFC9-382FDC428D62}"/>
    <cellStyle name="40% - Accent4 11 3 4 2 5" xfId="16299" xr:uid="{77BF2363-C806-4D0C-8450-D8D4CE198BEC}"/>
    <cellStyle name="40% - Accent4 11 3 4 2 6" xfId="10965" xr:uid="{93BAD352-0F5D-4F2B-9BAC-A774BE3C6E9B}"/>
    <cellStyle name="40% - Accent4 11 3 4 3" xfId="16301" xr:uid="{A777097D-8EEF-4EAC-8300-9FA988E4A5FD}"/>
    <cellStyle name="40% - Accent4 11 3 4 4" xfId="16302" xr:uid="{CA799AF2-4DA1-4F8B-A812-89CAC02165E5}"/>
    <cellStyle name="40% - Accent4 11 3 4 5" xfId="16303" xr:uid="{D36DC15D-62DF-470A-9735-3A9B0E1BF930}"/>
    <cellStyle name="40% - Accent4 11 3 4 6" xfId="16304" xr:uid="{62ACD783-517E-47EC-B8EA-7FCC7ED08D57}"/>
    <cellStyle name="40% - Accent4 11 3 4 7" xfId="16305" xr:uid="{1559A964-9297-4A22-84D2-3DF25822CF03}"/>
    <cellStyle name="40% - Accent4 11 3 5" xfId="11555" xr:uid="{11689022-D514-4E6C-A2ED-274BA0F201A2}"/>
    <cellStyle name="40% - Accent4 11 3 5 2" xfId="11558" xr:uid="{EDA8C2AC-CDAE-4117-86AA-3E3CF5A8F43E}"/>
    <cellStyle name="40% - Accent4 11 3 5 2 2" xfId="11560" xr:uid="{6875709F-B27C-426F-B0B4-74DBB00ED414}"/>
    <cellStyle name="40% - Accent4 11 3 5 2 3" xfId="11567" xr:uid="{27CFEDE2-A8B0-4276-B449-BD00394FF79F}"/>
    <cellStyle name="40% - Accent4 11 3 5 2 4" xfId="11569" xr:uid="{C5DD79B7-BFB2-4271-908E-F29B8E5C902C}"/>
    <cellStyle name="40% - Accent4 11 3 5 2 5" xfId="11571" xr:uid="{45F27335-E055-413A-862D-2CBDB399AFF2}"/>
    <cellStyle name="40% - Accent4 11 3 5 2 6" xfId="11022" xr:uid="{696E17B3-E8A6-45CE-BD0B-716F4E7E88F3}"/>
    <cellStyle name="40% - Accent4 11 3 5 3" xfId="11573" xr:uid="{05B4B4F9-DFA5-4F1A-8722-7F797915E101}"/>
    <cellStyle name="40% - Accent4 11 3 5 4" xfId="11596" xr:uid="{1D5AC6B1-46D4-4DEC-84B5-86E97CF1D231}"/>
    <cellStyle name="40% - Accent4 11 3 5 5" xfId="11616" xr:uid="{1FDBC8CF-A2E8-4AE2-A59A-2197F1C554A3}"/>
    <cellStyle name="40% - Accent4 11 3 5 6" xfId="11631" xr:uid="{30306599-E924-4EDC-9836-D662BAB7A082}"/>
    <cellStyle name="40% - Accent4 11 3 5 7" xfId="11635" xr:uid="{FC5C60BD-C3B5-416D-9714-3280CCB696C4}"/>
    <cellStyle name="40% - Accent4 11 3 6" xfId="11642" xr:uid="{5F862651-2FF5-46A0-ACB3-0242EE81776D}"/>
    <cellStyle name="40% - Accent4 11 3 6 2" xfId="11646" xr:uid="{34D79E07-0CCD-4040-A8DA-21B05F5C63E3}"/>
    <cellStyle name="40% - Accent4 11 3 6 3" xfId="11656" xr:uid="{0A474E46-E32A-4C10-AE50-DB3AC009B32E}"/>
    <cellStyle name="40% - Accent4 11 3 6 4" xfId="11659" xr:uid="{DF55CAED-62B0-4856-881A-CA25ADCAC040}"/>
    <cellStyle name="40% - Accent4 11 3 6 5" xfId="11662" xr:uid="{F797459D-29DE-4400-A429-EAC85345DD88}"/>
    <cellStyle name="40% - Accent4 11 3 6 6" xfId="11666" xr:uid="{D6A821DC-C8D6-40F7-9B29-7CEBE0D03631}"/>
    <cellStyle name="40% - Accent4 11 3 7" xfId="11671" xr:uid="{77CD560B-19C9-4392-BF2C-D70EA793613C}"/>
    <cellStyle name="40% - Accent4 11 3 8" xfId="11691" xr:uid="{23DE7D47-7263-4E89-BD97-D1A56496F727}"/>
    <cellStyle name="40% - Accent4 11 3 9" xfId="11708" xr:uid="{9E95C107-AD60-4B94-8D2F-8FB0B2B05212}"/>
    <cellStyle name="40% - Accent4 11 4" xfId="16307" xr:uid="{D07656CB-24B7-4D37-B2A8-5A902131A499}"/>
    <cellStyle name="40% - Accent4 11 4 10" xfId="16310" xr:uid="{7D5F0AA9-6934-473B-BB55-3F1C53C77B44}"/>
    <cellStyle name="40% - Accent4 11 4 11" xfId="11844" xr:uid="{29244848-88BB-49EB-AF6D-D4B2A0387C76}"/>
    <cellStyle name="40% - Accent4 11 4 2" xfId="3224" xr:uid="{0B814C79-71D9-4080-957B-2EFA3DACF797}"/>
    <cellStyle name="40% - Accent4 11 4 2 2" xfId="3230" xr:uid="{666E4BAA-8B95-4A97-AAFC-D18DCD99E91A}"/>
    <cellStyle name="40% - Accent4 11 4 2 2 2" xfId="16311" xr:uid="{B3F6ECEB-56F3-434A-AEB1-ACCB1457BC3E}"/>
    <cellStyle name="40% - Accent4 11 4 2 2 3" xfId="16312" xr:uid="{AFCA3E11-7CF2-4C1B-9EBC-F3EA2D1C15B4}"/>
    <cellStyle name="40% - Accent4 11 4 2 2 4" xfId="16313" xr:uid="{02A620AA-8F09-498F-B474-8CAD78780C92}"/>
    <cellStyle name="40% - Accent4 11 4 2 2 5" xfId="16314" xr:uid="{D3AAB4A4-CB1C-42CC-BE63-E539C3FAACF0}"/>
    <cellStyle name="40% - Accent4 11 4 2 2 6" xfId="16315" xr:uid="{87F25A10-10E5-4C29-96AB-8008E0C24470}"/>
    <cellStyle name="40% - Accent4 11 4 2 3" xfId="3235" xr:uid="{E6D4787A-F304-42A3-A4E6-EE78B63302AC}"/>
    <cellStyle name="40% - Accent4 11 4 2 4" xfId="5464" xr:uid="{C4642EFA-6BC2-4691-9A47-3DFB45BC8FBA}"/>
    <cellStyle name="40% - Accent4 11 4 2 5" xfId="5469" xr:uid="{D18B68F4-3777-4DD0-B734-A9355E5803B7}"/>
    <cellStyle name="40% - Accent4 11 4 2 6" xfId="5472" xr:uid="{52F521E9-0EE7-404F-B5A0-04F2517E5000}"/>
    <cellStyle name="40% - Accent4 11 4 2 7" xfId="5679" xr:uid="{69CEADD7-F1C1-4774-B527-E2E8BC4E5A9E}"/>
    <cellStyle name="40% - Accent4 11 4 3" xfId="3240" xr:uid="{7A4E415A-5B74-4BA6-879D-CBC0FC00101C}"/>
    <cellStyle name="40% - Accent4 11 4 3 2" xfId="16316" xr:uid="{96D62A57-63CE-4273-A345-450F4067A15D}"/>
    <cellStyle name="40% - Accent4 11 4 3 2 2" xfId="16317" xr:uid="{7E19D7ED-E100-4E5E-B732-DD3A1731E4EA}"/>
    <cellStyle name="40% - Accent4 11 4 3 2 3" xfId="16318" xr:uid="{A34E8004-B223-405E-9BB0-01B20A19E163}"/>
    <cellStyle name="40% - Accent4 11 4 3 2 4" xfId="16320" xr:uid="{0DAD5F23-FFB3-4CB7-A182-B8B0F9673253}"/>
    <cellStyle name="40% - Accent4 11 4 3 2 5" xfId="16322" xr:uid="{6B6B836D-4E28-4A51-ABBF-CAFC6AB2ED63}"/>
    <cellStyle name="40% - Accent4 11 4 3 2 6" xfId="11195" xr:uid="{850520B4-0DFC-4B35-96FD-6887C94EE0FD}"/>
    <cellStyle name="40% - Accent4 11 4 3 3" xfId="16323" xr:uid="{16DBBD61-8F22-4334-9FFA-360F31E8AF1E}"/>
    <cellStyle name="40% - Accent4 11 4 3 4" xfId="16324" xr:uid="{0D564729-10E6-42EB-9113-5CC6D15D3358}"/>
    <cellStyle name="40% - Accent4 11 4 3 5" xfId="16325" xr:uid="{F4BD3DED-3E53-4AA3-B938-F15E2FDF4D48}"/>
    <cellStyle name="40% - Accent4 11 4 3 6" xfId="16326" xr:uid="{EC9E33F0-07C8-40CC-BCA3-DC87686022FE}"/>
    <cellStyle name="40% - Accent4 11 4 3 7" xfId="5697" xr:uid="{27831CC6-18E0-4F56-A319-172B24D12CFD}"/>
    <cellStyle name="40% - Accent4 11 4 4" xfId="16328" xr:uid="{5B7B279E-D528-4611-8C70-CF2F29AAA6B9}"/>
    <cellStyle name="40% - Accent4 11 4 5" xfId="11724" xr:uid="{42C298CD-B36D-4BCF-BD7A-B5484ACA38B3}"/>
    <cellStyle name="40% - Accent4 11 4 5 2" xfId="11728" xr:uid="{38D31217-F63B-4984-A637-6304740A5901}"/>
    <cellStyle name="40% - Accent4 11 4 5 2 2" xfId="11731" xr:uid="{70EEF027-CE2A-454D-8F93-520193FCFC6F}"/>
    <cellStyle name="40% - Accent4 11 4 5 2 3" xfId="11733" xr:uid="{4C9C8892-FB65-4FAD-AC0D-EA71172BB6A1}"/>
    <cellStyle name="40% - Accent4 11 4 5 2 4" xfId="11735" xr:uid="{CCF36399-8DB9-4B14-AB41-A144B7B4AD01}"/>
    <cellStyle name="40% - Accent4 11 4 5 2 5" xfId="11739" xr:uid="{C79EF5C0-6B60-4A62-AE29-479A00BF87F4}"/>
    <cellStyle name="40% - Accent4 11 4 5 2 6" xfId="11278" xr:uid="{432FAE88-AF38-4AAD-9D7E-5CC6CE16B2BA}"/>
    <cellStyle name="40% - Accent4 11 4 5 3" xfId="11742" xr:uid="{92D8C91B-7F95-477C-B785-983B0BA3E2BB}"/>
    <cellStyle name="40% - Accent4 11 4 5 4" xfId="11745" xr:uid="{6F9F030F-D663-4D3F-A627-B0249315B87A}"/>
    <cellStyle name="40% - Accent4 11 4 5 5" xfId="11749" xr:uid="{3608209A-1F69-4014-BD33-C91B2E90BE6D}"/>
    <cellStyle name="40% - Accent4 11 4 5 6" xfId="11752" xr:uid="{8EEE853D-5D27-424C-BC0A-3BA32D2C568F}"/>
    <cellStyle name="40% - Accent4 11 4 5 7" xfId="6014" xr:uid="{8D50AFD8-7018-4503-9453-D91EFFC9D3E7}"/>
    <cellStyle name="40% - Accent4 11 4 6" xfId="11753" xr:uid="{52606115-B2A5-4918-93AD-4435D412F6C7}"/>
    <cellStyle name="40% - Accent4 11 4 6 2" xfId="11757" xr:uid="{3907F8A9-AAE8-44A1-8BA8-77F298F0E4E9}"/>
    <cellStyle name="40% - Accent4 11 4 6 3" xfId="11767" xr:uid="{5EF393F4-04AB-4A69-827D-D484CBADC35F}"/>
    <cellStyle name="40% - Accent4 11 4 6 4" xfId="11769" xr:uid="{CEA93BD3-A278-4A17-89A4-515EB7BE4AC5}"/>
    <cellStyle name="40% - Accent4 11 4 6 5" xfId="11773" xr:uid="{298331CE-1283-4932-811D-DF378A33D329}"/>
    <cellStyle name="40% - Accent4 11 4 6 6" xfId="11776" xr:uid="{45D258D3-4787-41A9-895C-63A5E6769C16}"/>
    <cellStyle name="40% - Accent4 11 4 7" xfId="11778" xr:uid="{0839423F-97DE-428C-B207-E28FE0E04203}"/>
    <cellStyle name="40% - Accent4 11 4 8" xfId="11781" xr:uid="{A2FEBBB1-CF10-4BEA-9EC7-63DF51A48D1E}"/>
    <cellStyle name="40% - Accent4 11 4 9" xfId="11817" xr:uid="{5E3C76C7-ADA5-4B29-B02F-485F21EE33AD}"/>
    <cellStyle name="40% - Accent4 11 5" xfId="16330" xr:uid="{843014C9-5959-4FE0-9D6A-3F42037C8B8E}"/>
    <cellStyle name="40% - Accent4 11 5 10" xfId="10192" xr:uid="{6D702A70-1663-4407-B42B-CA7BC0B0BC8A}"/>
    <cellStyle name="40% - Accent4 11 5 2" xfId="3287" xr:uid="{13C247A5-751F-4818-96A6-BFFB7B08A611}"/>
    <cellStyle name="40% - Accent4 11 5 2 2" xfId="16331" xr:uid="{552E201F-BF05-48F4-BA5E-00CF30EF647D}"/>
    <cellStyle name="40% - Accent4 11 5 2 2 2" xfId="16332" xr:uid="{2AE27377-200B-4A2D-828A-E90721CC450E}"/>
    <cellStyle name="40% - Accent4 11 5 2 2 3" xfId="16333" xr:uid="{2EAA0465-DAF1-40EF-B6CE-7CB1E97BA3B3}"/>
    <cellStyle name="40% - Accent4 11 5 2 2 4" xfId="16334" xr:uid="{806A8F45-BA10-4D17-9249-BC94255A79AA}"/>
    <cellStyle name="40% - Accent4 11 5 2 2 5" xfId="8618" xr:uid="{385D70DE-BD24-42CB-845B-703B9A45DD3A}"/>
    <cellStyle name="40% - Accent4 11 5 2 2 6" xfId="16335" xr:uid="{F49DCCC0-C0E1-45E9-B24E-926DED402F6F}"/>
    <cellStyle name="40% - Accent4 11 5 2 3" xfId="1193" xr:uid="{14BFF659-FC5A-4BBB-9302-94CE23F8D810}"/>
    <cellStyle name="40% - Accent4 11 5 2 4" xfId="1205" xr:uid="{8D7CE45C-FE81-4E7E-9BAB-3AFF34A429FD}"/>
    <cellStyle name="40% - Accent4 11 5 2 5" xfId="16336" xr:uid="{0E707646-F09B-4DAE-8608-81D918249894}"/>
    <cellStyle name="40% - Accent4 11 5 2 6" xfId="16337" xr:uid="{633A9677-5419-4CA8-98A2-4E0D5DB495DE}"/>
    <cellStyle name="40% - Accent4 11 5 2 7" xfId="16338" xr:uid="{3574CD44-F950-4CE7-B992-11B85170B97A}"/>
    <cellStyle name="40% - Accent4 11 5 3" xfId="3296" xr:uid="{46637F98-55B3-4708-819F-917E41074F9A}"/>
    <cellStyle name="40% - Accent4 11 5 3 2" xfId="16340" xr:uid="{448F2C38-4E6E-43EE-989E-6F1A25731257}"/>
    <cellStyle name="40% - Accent4 11 5 3 2 2" xfId="16341" xr:uid="{65DEAE10-BD41-4E0B-A439-603BF5CCCED1}"/>
    <cellStyle name="40% - Accent4 11 5 3 2 3" xfId="16343" xr:uid="{6855E46C-CEB2-4CC7-9008-72034160CF98}"/>
    <cellStyle name="40% - Accent4 11 5 3 2 4" xfId="16344" xr:uid="{3D616A64-1E3B-4CC2-B5B2-108AC75B983D}"/>
    <cellStyle name="40% - Accent4 11 5 3 2 5" xfId="16345" xr:uid="{E13A9A31-0A63-4DA3-B27D-69987C80D2BC}"/>
    <cellStyle name="40% - Accent4 11 5 3 2 6" xfId="16346" xr:uid="{B4681B1C-0DD7-430F-A36F-A8622D63A717}"/>
    <cellStyle name="40% - Accent4 11 5 3 3" xfId="16348" xr:uid="{A925DC9D-FD5F-40FE-82B9-2D8E457C89AD}"/>
    <cellStyle name="40% - Accent4 11 5 3 4" xfId="16349" xr:uid="{B6DFCD5F-79A3-42F6-B46D-6CD4BEE3CE03}"/>
    <cellStyle name="40% - Accent4 11 5 3 5" xfId="16350" xr:uid="{9D63F9F0-9D1E-468B-9782-2023DA697D47}"/>
    <cellStyle name="40% - Accent4 11 5 3 6" xfId="16351" xr:uid="{05C03954-691D-46FE-AA0E-BE57CE6EDC54}"/>
    <cellStyle name="40% - Accent4 11 5 3 7" xfId="16352" xr:uid="{6C2C9CD4-48D9-43CE-BFAE-9080B9AF0867}"/>
    <cellStyle name="40% - Accent4 11 5 4" xfId="16309" xr:uid="{BD318074-3128-4E5F-BF51-3960DA6A7186}"/>
    <cellStyle name="40% - Accent4 11 5 4 2" xfId="16353" xr:uid="{A217E705-1835-483F-9BD7-E840AF0FF30B}"/>
    <cellStyle name="40% - Accent4 11 5 4 2 2" xfId="16354" xr:uid="{DC0B6C2B-2EB2-4EFC-B5D8-34E053E3A21A}"/>
    <cellStyle name="40% - Accent4 11 5 4 2 3" xfId="16355" xr:uid="{EA6B3680-30A9-4EEA-A898-068584E26922}"/>
    <cellStyle name="40% - Accent4 11 5 4 2 4" xfId="16356" xr:uid="{EDE56B32-4C51-4B07-A0C8-34EFB54C408D}"/>
    <cellStyle name="40% - Accent4 11 5 4 2 5" xfId="16358" xr:uid="{6356EECF-A4D5-46DF-9C27-51F65DBB8601}"/>
    <cellStyle name="40% - Accent4 11 5 4 2 6" xfId="16360" xr:uid="{CF7E2603-5D01-441F-972B-301B071DF9EC}"/>
    <cellStyle name="40% - Accent4 11 5 4 3" xfId="16361" xr:uid="{253E04A9-B460-4782-B4C7-B76E90A33773}"/>
    <cellStyle name="40% - Accent4 11 5 4 4" xfId="16362" xr:uid="{F9A68298-9DEC-45C0-BE1F-3290FE4209FE}"/>
    <cellStyle name="40% - Accent4 11 5 4 5" xfId="16363" xr:uid="{D5ED7C2B-24E3-4B05-B67E-6DBA56451D93}"/>
    <cellStyle name="40% - Accent4 11 5 4 6" xfId="16364" xr:uid="{283F00C0-A129-44FE-A833-30AC26A7D6D1}"/>
    <cellStyle name="40% - Accent4 11 5 4 7" xfId="16365" xr:uid="{BA9B6072-D332-4958-8884-9D35025E2DEA}"/>
    <cellStyle name="40% - Accent4 11 5 5" xfId="11843" xr:uid="{4CF9C76B-75B2-4F2B-9D80-9AC7021B30FF}"/>
    <cellStyle name="40% - Accent4 11 5 5 2" xfId="11847" xr:uid="{2FBB383C-5B9D-4445-BC7D-66B7E0D4257E}"/>
    <cellStyle name="40% - Accent4 11 5 5 3" xfId="11861" xr:uid="{DA1CEE82-E12A-4A2A-961A-22B2658B8EB7}"/>
    <cellStyle name="40% - Accent4 11 5 5 4" xfId="11864" xr:uid="{9102D4B6-E5CB-4F06-A64F-80FFED64F7B0}"/>
    <cellStyle name="40% - Accent4 11 5 5 5" xfId="11869" xr:uid="{DEBD3F29-192D-42A0-A944-40300DDD9BAC}"/>
    <cellStyle name="40% - Accent4 11 5 5 6" xfId="11873" xr:uid="{846419EC-DEB2-42E0-845B-B2BD9875FAEB}"/>
    <cellStyle name="40% - Accent4 11 5 6" xfId="11877" xr:uid="{AD0F65EC-4640-40D8-9710-3F44F60D4BD9}"/>
    <cellStyle name="40% - Accent4 11 5 7" xfId="11907" xr:uid="{A10B4E0A-5B8F-4C31-8629-0DEABEFB087C}"/>
    <cellStyle name="40% - Accent4 11 5 8" xfId="11929" xr:uid="{01CC1185-798A-4FAB-A0E5-E9EB02827F07}"/>
    <cellStyle name="40% - Accent4 11 5 9" xfId="11948" xr:uid="{DAA079DB-CDB2-46AB-A377-111F058C72C3}"/>
    <cellStyle name="40% - Accent4 11 6" xfId="16367" xr:uid="{BE4C32DA-D240-42AE-AB4D-4C25ED19D64F}"/>
    <cellStyle name="40% - Accent4 11 6 2" xfId="16368" xr:uid="{581BDD7C-196C-4D23-97B1-658D4A0BCA5B}"/>
    <cellStyle name="40% - Accent4 11 6 2 2" xfId="3352" xr:uid="{7F2EC074-8DCC-4E05-88EA-41AD50810E93}"/>
    <cellStyle name="40% - Accent4 11 6 2 3" xfId="8319" xr:uid="{0E09FDF0-F4F2-4EB6-8AF8-CC16D43269D8}"/>
    <cellStyle name="40% - Accent4 11 6 2 4" xfId="8324" xr:uid="{D8CDA437-EE62-4432-8464-06FA41F3E363}"/>
    <cellStyle name="40% - Accent4 11 6 2 5" xfId="16370" xr:uid="{3C1E5566-C583-4D0D-BECD-9EACAE55CD26}"/>
    <cellStyle name="40% - Accent4 11 6 2 6" xfId="16372" xr:uid="{A2BE6372-BF62-4AC0-AE19-DE2FE6F338BC}"/>
    <cellStyle name="40% - Accent4 11 6 3" xfId="16373" xr:uid="{A4D3E299-537B-4B2D-8D45-3BDBDDC92092}"/>
    <cellStyle name="40% - Accent4 11 6 4" xfId="16375" xr:uid="{EA15A078-075E-4492-AC13-7C714F1347B3}"/>
    <cellStyle name="40% - Accent4 11 6 5" xfId="11956" xr:uid="{E29E6FE0-2DFC-456F-BACF-4A775E8066C5}"/>
    <cellStyle name="40% - Accent4 11 6 6" xfId="11971" xr:uid="{DBE1F458-7C7B-472B-9E9F-09098F9F60F7}"/>
    <cellStyle name="40% - Accent4 11 6 7" xfId="11973" xr:uid="{CA81F9C2-B3C1-413C-9778-7B4658876560}"/>
    <cellStyle name="40% - Accent4 11 7" xfId="16376" xr:uid="{2ABC03F7-FBD0-4FD1-AA47-F0C23CBCC321}"/>
    <cellStyle name="40% - Accent4 11 7 2" xfId="10134" xr:uid="{F1B03451-00A8-4AE8-8F19-6AE65003619D}"/>
    <cellStyle name="40% - Accent4 11 7 3" xfId="10136" xr:uid="{6FC3DF23-81BA-4BF7-9D1B-40C1DEF268C9}"/>
    <cellStyle name="40% - Accent4 11 7 4" xfId="10139" xr:uid="{D76AB333-C8BC-4E56-8CE3-FAFDB87AA8D5}"/>
    <cellStyle name="40% - Accent4 11 7 5" xfId="10141" xr:uid="{B7F274E4-3E83-455B-B6A3-CE2CF67BDC49}"/>
    <cellStyle name="40% - Accent4 11 7 6" xfId="11980" xr:uid="{4A77B937-42E9-4C86-ABDF-A8DE2E578C8D}"/>
    <cellStyle name="40% - Accent4 11 8" xfId="16377" xr:uid="{F3A96F6F-3DCE-4963-AC89-32B792B93705}"/>
    <cellStyle name="40% - Accent4 11 9" xfId="16378" xr:uid="{9495B6BA-AF43-426E-8EED-4F7B258A4113}"/>
    <cellStyle name="40% - Accent4 12" xfId="16379" xr:uid="{6D9B6928-DC98-43AE-8007-1174FE118D64}"/>
    <cellStyle name="40% - Accent4 12 10" xfId="6462" xr:uid="{62A32B43-A806-4DB2-9B6F-31E2287706EC}"/>
    <cellStyle name="40% - Accent4 12 11" xfId="6645" xr:uid="{C6B86219-E35A-402E-9363-8CFD22BFF7F1}"/>
    <cellStyle name="40% - Accent4 12 12" xfId="6923" xr:uid="{6225278A-59BF-4325-B895-F26D5134E9A1}"/>
    <cellStyle name="40% - Accent4 12 13" xfId="6979" xr:uid="{07C15FB7-D374-4A66-964E-81F21B5B2996}"/>
    <cellStyle name="40% - Accent4 12 14" xfId="6992" xr:uid="{E7ED5A87-1490-4F92-9E1B-977BDB0F5940}"/>
    <cellStyle name="40% - Accent4 12 2" xfId="16382" xr:uid="{BF992951-E40A-4C4F-90CD-2E24732E3882}"/>
    <cellStyle name="40% - Accent4 12 2 10" xfId="15837" xr:uid="{A0FB3A9C-8B04-4F2F-821C-A9F8F8FC5BD8}"/>
    <cellStyle name="40% - Accent4 12 2 11" xfId="15841" xr:uid="{35287AD0-478D-4C45-9AC9-071E0C078700}"/>
    <cellStyle name="40% - Accent4 12 2 2" xfId="16383" xr:uid="{0418B443-9AC5-41A0-937F-5D2BC0812303}"/>
    <cellStyle name="40% - Accent4 12 2 2 2" xfId="16385" xr:uid="{975AEACA-A145-4CE9-9AF7-9011CC1C6C72}"/>
    <cellStyle name="40% - Accent4 12 2 2 2 2" xfId="9595" xr:uid="{294FD2C0-23EB-4DC9-89F1-FA3477F65D59}"/>
    <cellStyle name="40% - Accent4 12 2 2 2 2 2" xfId="9597" xr:uid="{BE1F727F-E4F5-451B-8879-64527BA06315}"/>
    <cellStyle name="40% - Accent4 12 2 2 2 2 3" xfId="9599" xr:uid="{428777F4-5B2E-425E-AA67-209420E6322C}"/>
    <cellStyle name="40% - Accent4 12 2 2 2 2 4" xfId="16386" xr:uid="{5C096604-F2E1-4C48-87F6-3B8594F1F1F3}"/>
    <cellStyle name="40% - Accent4 12 2 2 2 2 5" xfId="16388" xr:uid="{643FAE95-F369-4EF4-B74B-C1761B9DDA61}"/>
    <cellStyle name="40% - Accent4 12 2 2 2 2 6" xfId="16392" xr:uid="{21DEA1CD-3D41-42F4-AC0E-D24F540C5203}"/>
    <cellStyle name="40% - Accent4 12 2 2 2 3" xfId="9602" xr:uid="{99030C07-4FD9-42DE-AE5A-B3A3D385F73E}"/>
    <cellStyle name="40% - Accent4 12 2 2 2 4" xfId="9612" xr:uid="{D2969FA5-78E3-484C-9BE5-5F1E08F0A2A5}"/>
    <cellStyle name="40% - Accent4 12 2 2 2 5" xfId="9616" xr:uid="{A352CE1F-4C4E-4DD0-8604-E8FD700B852B}"/>
    <cellStyle name="40% - Accent4 12 2 2 2 6" xfId="9621" xr:uid="{81309920-6C87-436A-A34A-9B1CE9D1C82D}"/>
    <cellStyle name="40% - Accent4 12 2 2 2 7" xfId="4118" xr:uid="{8914C479-2A32-4706-880E-FFE730D4FD6D}"/>
    <cellStyle name="40% - Accent4 12 2 2 3" xfId="16394" xr:uid="{7D2814B6-0C4A-4513-B56E-CFC2736B0C20}"/>
    <cellStyle name="40% - Accent4 12 2 2 3 2" xfId="9638" xr:uid="{DA777248-F7AA-47B4-B5AB-A03C39DBB6DB}"/>
    <cellStyle name="40% - Accent4 12 2 2 3 3" xfId="9646" xr:uid="{EA09D9FB-A1AA-4241-BEAD-26D9525F735B}"/>
    <cellStyle name="40% - Accent4 12 2 2 3 4" xfId="9657" xr:uid="{A9AA9B6A-82C5-46F3-8DBF-C4F0CBC3C998}"/>
    <cellStyle name="40% - Accent4 12 2 2 3 5" xfId="9660" xr:uid="{3BEABFA2-4555-4495-A34E-7CCC582691AC}"/>
    <cellStyle name="40% - Accent4 12 2 2 3 6" xfId="9673" xr:uid="{4F0658E2-EBDE-479D-911B-8E1499B1CF21}"/>
    <cellStyle name="40% - Accent4 12 2 2 4" xfId="16396" xr:uid="{3FBC2D0C-7EA1-447E-A665-D41B804B852D}"/>
    <cellStyle name="40% - Accent4 12 2 2 5" xfId="16401" xr:uid="{3B042EDF-E2E3-45A0-98C0-1988E52E815F}"/>
    <cellStyle name="40% - Accent4 12 2 2 6" xfId="16405" xr:uid="{B7925A4A-FE4B-49C7-81C0-D7A5474F3E40}"/>
    <cellStyle name="40% - Accent4 12 2 2 7" xfId="16408" xr:uid="{B867C0A1-1573-4DDF-BD4B-9891E44898EA}"/>
    <cellStyle name="40% - Accent4 12 2 2 8" xfId="16411" xr:uid="{5176CB6C-9A82-4136-842F-A86F432DB7A6}"/>
    <cellStyle name="40% - Accent4 12 2 3" xfId="16412" xr:uid="{F4597734-61D3-43CE-B21D-F89F78E5E5EB}"/>
    <cellStyle name="40% - Accent4 12 2 4" xfId="16413" xr:uid="{13B0E870-17FD-4559-996A-8CE3B9BCBC1A}"/>
    <cellStyle name="40% - Accent4 12 2 5" xfId="16414" xr:uid="{76137BFC-B3FB-4916-A9DD-249E542FEAE3}"/>
    <cellStyle name="40% - Accent4 12 2 5 2" xfId="16416" xr:uid="{DA732E08-2794-4A43-8479-53398C531CBC}"/>
    <cellStyle name="40% - Accent4 12 2 5 2 2" xfId="8856" xr:uid="{E37156BC-66CC-429B-B22A-79C9C6B31F39}"/>
    <cellStyle name="40% - Accent4 12 2 5 2 3" xfId="8869" xr:uid="{56D50903-02D2-4C39-8C45-4C1B12B1B809}"/>
    <cellStyle name="40% - Accent4 12 2 5 2 4" xfId="8871" xr:uid="{71F3FAA6-8C42-4F00-8A8E-7742C57B4FA5}"/>
    <cellStyle name="40% - Accent4 12 2 5 2 5" xfId="8873" xr:uid="{4C5519A8-84B2-4C3B-BB65-60E0249AB8DC}"/>
    <cellStyle name="40% - Accent4 12 2 5 2 6" xfId="8875" xr:uid="{6976589B-2C49-4574-BC2F-21BED0767305}"/>
    <cellStyle name="40% - Accent4 12 2 5 3" xfId="16418" xr:uid="{89003409-8CCB-4AF8-B74B-0626973F29C9}"/>
    <cellStyle name="40% - Accent4 12 2 5 4" xfId="16421" xr:uid="{6C53A5FA-E40E-4A04-A51F-9D1B1F373985}"/>
    <cellStyle name="40% - Accent4 12 2 5 5" xfId="16425" xr:uid="{B8D69EDC-DBD1-4C73-83A2-C0546CEE27FB}"/>
    <cellStyle name="40% - Accent4 12 2 5 6" xfId="16428" xr:uid="{3FEC5853-7C58-40DE-A262-0DFDD4AAF21C}"/>
    <cellStyle name="40% - Accent4 12 2 5 7" xfId="16431" xr:uid="{85A7C569-9397-4638-9722-EE37676A234B}"/>
    <cellStyle name="40% - Accent4 12 2 6" xfId="16435" xr:uid="{39FBDAE7-BBCB-493C-B7B6-6312EF283597}"/>
    <cellStyle name="40% - Accent4 12 2 6 2" xfId="16437" xr:uid="{491AA27D-2AFF-4CA4-AC47-B1855DE8D284}"/>
    <cellStyle name="40% - Accent4 12 2 6 3" xfId="16439" xr:uid="{0A401595-99A1-4D32-B3A6-CD0524EE7CD2}"/>
    <cellStyle name="40% - Accent4 12 2 6 4" xfId="16442" xr:uid="{D446D09A-5082-40FA-88F5-23C8880BB2A6}"/>
    <cellStyle name="40% - Accent4 12 2 6 5" xfId="16446" xr:uid="{8632CAB5-F03F-43C9-BAC0-6A73830B8752}"/>
    <cellStyle name="40% - Accent4 12 2 6 6" xfId="16450" xr:uid="{F93E34A9-3AC0-4CE0-B303-D593730F5FFA}"/>
    <cellStyle name="40% - Accent4 12 2 7" xfId="16455" xr:uid="{814E56A5-4A1D-4804-BA9F-79D3DFDF7FA9}"/>
    <cellStyle name="40% - Accent4 12 2 8" xfId="16460" xr:uid="{D7B510BB-8371-4C59-9568-F7A55B57B853}"/>
    <cellStyle name="40% - Accent4 12 2 9" xfId="16463" xr:uid="{2447F390-0A8D-4BC2-B944-2CD88660C105}"/>
    <cellStyle name="40% - Accent4 12 3" xfId="16466" xr:uid="{1E2C0751-4C62-400B-8B7A-6F03A8EBB956}"/>
    <cellStyle name="40% - Accent4 12 3 10" xfId="16468" xr:uid="{F08DADB3-A2FB-4E7A-8529-02AB36285340}"/>
    <cellStyle name="40% - Accent4 12 3 2" xfId="10504" xr:uid="{98692937-6148-4AA2-9380-98347BA246ED}"/>
    <cellStyle name="40% - Accent4 12 3 2 2" xfId="16471" xr:uid="{96F89C56-9CDA-468D-BAC0-EB8FEB2D5C47}"/>
    <cellStyle name="40% - Accent4 12 3 2 2 2" xfId="16472" xr:uid="{DF7F3118-6B48-4656-8F7D-C6EFC02DA248}"/>
    <cellStyle name="40% - Accent4 12 3 2 2 3" xfId="16473" xr:uid="{555C0C07-D928-49B0-8BF9-E2D632486A82}"/>
    <cellStyle name="40% - Accent4 12 3 2 2 4" xfId="16474" xr:uid="{C951DFD9-8355-43A9-BFF4-41A2CFCB1D0C}"/>
    <cellStyle name="40% - Accent4 12 3 2 2 5" xfId="16475" xr:uid="{8F964DE9-4FC7-4A8B-AD63-413A4D45BA0D}"/>
    <cellStyle name="40% - Accent4 12 3 2 2 6" xfId="16476" xr:uid="{FFF30B0F-A44F-4449-B55C-F20A20AFB4D0}"/>
    <cellStyle name="40% - Accent4 12 3 2 3" xfId="16480" xr:uid="{DBD6EA2E-72B3-405A-8AFD-DB3B421DBD0E}"/>
    <cellStyle name="40% - Accent4 12 3 2 4" xfId="16484" xr:uid="{0D678D24-A5D2-4869-A3E3-8F3F7010E75F}"/>
    <cellStyle name="40% - Accent4 12 3 2 5" xfId="16487" xr:uid="{2D03F8E2-B303-4B6A-8DBC-EC7D00D28446}"/>
    <cellStyle name="40% - Accent4 12 3 2 6" xfId="16489" xr:uid="{8BBF2011-25C3-41F6-BC18-D70621AE80A9}"/>
    <cellStyle name="40% - Accent4 12 3 2 7" xfId="16491" xr:uid="{0E1A32F7-7A8E-4662-AC33-F96B018A110F}"/>
    <cellStyle name="40% - Accent4 12 3 3" xfId="10507" xr:uid="{AD19E65D-17F5-4442-B658-689DD66BF13A}"/>
    <cellStyle name="40% - Accent4 12 3 3 2" xfId="16492" xr:uid="{4263F073-6649-412F-964E-4B39C0795C44}"/>
    <cellStyle name="40% - Accent4 12 3 3 2 2" xfId="16493" xr:uid="{EA450EDB-95D0-4C3D-BB4F-D56F63D0D436}"/>
    <cellStyle name="40% - Accent4 12 3 3 2 3" xfId="16494" xr:uid="{802638B0-9280-4748-A802-781086AF3760}"/>
    <cellStyle name="40% - Accent4 12 3 3 2 4" xfId="16495" xr:uid="{F4C98FB3-36EF-4574-AE7F-99CC9FA775B9}"/>
    <cellStyle name="40% - Accent4 12 3 3 2 5" xfId="16496" xr:uid="{1E3BF392-B22B-4B8C-BE01-8EBF734E82AC}"/>
    <cellStyle name="40% - Accent4 12 3 3 2 6" xfId="16497" xr:uid="{428B5615-4574-4987-9E20-DE83ADE8FD73}"/>
    <cellStyle name="40% - Accent4 12 3 3 3" xfId="16498" xr:uid="{D98570DD-DA48-414B-8D4C-F9871FC7D899}"/>
    <cellStyle name="40% - Accent4 12 3 3 4" xfId="16501" xr:uid="{DA02B1CF-38FC-4484-97C8-72BC8C01A289}"/>
    <cellStyle name="40% - Accent4 12 3 3 5" xfId="16504" xr:uid="{17A53218-EF82-4555-8BE1-3E450B1B7202}"/>
    <cellStyle name="40% - Accent4 12 3 3 6" xfId="16507" xr:uid="{F12BB552-0314-4DE5-A310-7B1C6751B1F4}"/>
    <cellStyle name="40% - Accent4 12 3 3 7" xfId="16510" xr:uid="{D2076BB7-CFF8-4387-A8A2-C46B54AB2B7E}"/>
    <cellStyle name="40% - Accent4 12 3 4" xfId="10510" xr:uid="{4698C278-8DB7-4001-9BE1-25D76082FC77}"/>
    <cellStyle name="40% - Accent4 12 3 4 2" xfId="16511" xr:uid="{E57522A1-F9F8-4F0C-B47A-334F607166AF}"/>
    <cellStyle name="40% - Accent4 12 3 4 2 2" xfId="16512" xr:uid="{8EEFF633-8B1C-4370-8FF5-441D0B864779}"/>
    <cellStyle name="40% - Accent4 12 3 4 2 3" xfId="16513" xr:uid="{7708C3D5-0D4F-4A54-A69F-8B5DFB8DAAA4}"/>
    <cellStyle name="40% - Accent4 12 3 4 2 4" xfId="16514" xr:uid="{6950FDED-C1CF-4643-8391-D12ADFF17A60}"/>
    <cellStyle name="40% - Accent4 12 3 4 2 5" xfId="16515" xr:uid="{3210AF51-62B2-49C5-98BD-759DCFF549FF}"/>
    <cellStyle name="40% - Accent4 12 3 4 2 6" xfId="16516" xr:uid="{DB3ACAD4-BC0F-4D25-ACDE-E2AE19ABCD1E}"/>
    <cellStyle name="40% - Accent4 12 3 4 3" xfId="16517" xr:uid="{CD5CEFDD-1D4B-4B09-BFF7-E730C8066C7A}"/>
    <cellStyle name="40% - Accent4 12 3 4 4" xfId="16520" xr:uid="{6AE6C202-DAE6-47D3-8BC4-52ECBCBC3CD0}"/>
    <cellStyle name="40% - Accent4 12 3 4 5" xfId="16525" xr:uid="{073B2617-005C-4B8D-B441-1F1BB7C57FB8}"/>
    <cellStyle name="40% - Accent4 12 3 4 6" xfId="16531" xr:uid="{0697FB53-8305-4C9C-A84A-E8BE9A1AC4EE}"/>
    <cellStyle name="40% - Accent4 12 3 4 7" xfId="16536" xr:uid="{36851014-E68C-4CDE-9522-C585393DA895}"/>
    <cellStyle name="40% - Accent4 12 3 5" xfId="16537" xr:uid="{B2F43715-38EF-4668-9074-20F6C829E484}"/>
    <cellStyle name="40% - Accent4 12 3 5 2" xfId="16539" xr:uid="{35A1B472-B90D-44EE-B428-DDE95231944A}"/>
    <cellStyle name="40% - Accent4 12 3 5 3" xfId="16541" xr:uid="{6AD07CE5-C38F-42E7-A302-8AC84EF98C74}"/>
    <cellStyle name="40% - Accent4 12 3 5 4" xfId="16545" xr:uid="{0E959658-E543-48A7-8F18-10B6E7AB7D52}"/>
    <cellStyle name="40% - Accent4 12 3 5 5" xfId="16549" xr:uid="{4760874C-DA78-4C3E-89B1-01020DB5D53F}"/>
    <cellStyle name="40% - Accent4 12 3 5 6" xfId="16552" xr:uid="{31AC657F-A1A5-4D72-9BBE-CDA55CFEE8B1}"/>
    <cellStyle name="40% - Accent4 12 3 6" xfId="16554" xr:uid="{D082FE75-13E4-499F-B1D5-A5FF7A8F5C7E}"/>
    <cellStyle name="40% - Accent4 12 3 7" xfId="16557" xr:uid="{8D1EA980-55A3-43BF-832E-971F2D5E7E5E}"/>
    <cellStyle name="40% - Accent4 12 3 8" xfId="16560" xr:uid="{0EDCED0F-176B-4456-B648-DB512E191C90}"/>
    <cellStyle name="40% - Accent4 12 3 9" xfId="16562" xr:uid="{38AE8684-129A-4FA1-B9DE-7A465BC47D11}"/>
    <cellStyle name="40% - Accent4 12 4" xfId="16565" xr:uid="{675E74FF-FBD9-47F1-95B9-337ECB6711A6}"/>
    <cellStyle name="40% - Accent4 12 4 10" xfId="16568" xr:uid="{3A60A83E-A1E8-4D92-B587-39B2D7364C3D}"/>
    <cellStyle name="40% - Accent4 12 4 2" xfId="16569" xr:uid="{090D02CD-82E0-4B64-B7A1-43D17EE9AFF9}"/>
    <cellStyle name="40% - Accent4 12 4 2 2" xfId="16572" xr:uid="{AC945E36-10B1-4891-A985-19AF4B36648F}"/>
    <cellStyle name="40% - Accent4 12 4 2 2 2" xfId="4075" xr:uid="{8DD43428-1FE1-417F-940F-CB4A7AAA2694}"/>
    <cellStyle name="40% - Accent4 12 4 2 2 3" xfId="4077" xr:uid="{6B62A8E1-2FAB-4C47-9C3A-D5CF9C73A42D}"/>
    <cellStyle name="40% - Accent4 12 4 2 2 4" xfId="4080" xr:uid="{40E26DC4-1262-41ED-9E41-F4027F7CD44C}"/>
    <cellStyle name="40% - Accent4 12 4 2 2 5" xfId="16574" xr:uid="{35CB62BF-29F5-4E3B-A464-70AABFC7B252}"/>
    <cellStyle name="40% - Accent4 12 4 2 2 6" xfId="16575" xr:uid="{DC9C218D-BEC5-451F-BFB7-616E849C2B77}"/>
    <cellStyle name="40% - Accent4 12 4 2 3" xfId="16576" xr:uid="{2628B90E-47A5-44F5-9DD5-A1C76EF394E6}"/>
    <cellStyle name="40% - Accent4 12 4 2 4" xfId="16577" xr:uid="{DCF10FF3-8CC0-464A-8921-CD7D3FEF6266}"/>
    <cellStyle name="40% - Accent4 12 4 2 5" xfId="16578" xr:uid="{C17FC9CD-3E0E-4388-AFB7-EDFFD3907E2C}"/>
    <cellStyle name="40% - Accent4 12 4 2 6" xfId="16579" xr:uid="{A8AE3AA3-9CBC-4C5A-B91E-2C9212D222A9}"/>
    <cellStyle name="40% - Accent4 12 4 2 7" xfId="16580" xr:uid="{9293649B-78D9-4F98-B385-478DCAA9B072}"/>
    <cellStyle name="40% - Accent4 12 4 3" xfId="16581" xr:uid="{0816A4E7-906F-481A-95E8-16DF661B7047}"/>
    <cellStyle name="40% - Accent4 12 4 3 2" xfId="16584" xr:uid="{FF460BE0-7602-441F-BA39-9CD9267FCF0E}"/>
    <cellStyle name="40% - Accent4 12 4 3 2 2" xfId="16585" xr:uid="{5A3FCAD0-4AE0-4E2A-9343-4CF619282800}"/>
    <cellStyle name="40% - Accent4 12 4 3 2 3" xfId="16586" xr:uid="{FF6222DD-29D7-43CB-AAD4-7B365EE62768}"/>
    <cellStyle name="40% - Accent4 12 4 3 2 4" xfId="16587" xr:uid="{84966F59-693F-4CC9-9238-5E9182326FFA}"/>
    <cellStyle name="40% - Accent4 12 4 3 2 5" xfId="16588" xr:uid="{32357F30-6476-4EE6-A47E-74821AE2F492}"/>
    <cellStyle name="40% - Accent4 12 4 3 2 6" xfId="16589" xr:uid="{B614D1D4-9EBD-46AF-85E4-9F06401475AA}"/>
    <cellStyle name="40% - Accent4 12 4 3 3" xfId="16590" xr:uid="{75898575-2FEA-45EE-8704-8CF8BD594AC4}"/>
    <cellStyle name="40% - Accent4 12 4 3 4" xfId="16593" xr:uid="{04B35A20-B3E0-483E-A15D-152700E5B52C}"/>
    <cellStyle name="40% - Accent4 12 4 3 5" xfId="16596" xr:uid="{635BB2BC-219E-44DC-AA16-B0EAF0CA5EEB}"/>
    <cellStyle name="40% - Accent4 12 4 3 6" xfId="16599" xr:uid="{AAEBF007-5D81-4D1E-9995-09DCE60D3B7F}"/>
    <cellStyle name="40% - Accent4 12 4 3 7" xfId="16602" xr:uid="{2B5CDAFC-2CDF-4100-81C4-6ED74F5EF316}"/>
    <cellStyle name="40% - Accent4 12 4 4" xfId="16603" xr:uid="{0580159C-E4E2-4B94-90D9-47465ECAD2F7}"/>
    <cellStyle name="40% - Accent4 12 4 4 2" xfId="16605" xr:uid="{5D31B0B8-C6CF-4F5F-91A2-82A39AD67F97}"/>
    <cellStyle name="40% - Accent4 12 4 4 2 2" xfId="16606" xr:uid="{55ACA929-7CD4-46F8-B92E-3268BEE1493C}"/>
    <cellStyle name="40% - Accent4 12 4 4 2 3" xfId="16608" xr:uid="{54AF8212-B161-4FB9-BE86-67C944B2D8B8}"/>
    <cellStyle name="40% - Accent4 12 4 4 2 4" xfId="16610" xr:uid="{3B9D4BED-4491-42F2-9B27-7569D847B1CC}"/>
    <cellStyle name="40% - Accent4 12 4 4 2 5" xfId="16612" xr:uid="{A65A9AC5-07FB-4478-AFA5-F815C1DC6EDC}"/>
    <cellStyle name="40% - Accent4 12 4 4 2 6" xfId="16614" xr:uid="{DA86BA34-DF52-455D-9077-D86508B5080C}"/>
    <cellStyle name="40% - Accent4 12 4 4 3" xfId="16615" xr:uid="{B7988D31-17A2-470F-BE16-94ED02261F5A}"/>
    <cellStyle name="40% - Accent4 12 4 4 4" xfId="16618" xr:uid="{6019488B-19B8-49E3-AE41-5775BE905108}"/>
    <cellStyle name="40% - Accent4 12 4 4 5" xfId="16622" xr:uid="{DD220A34-A050-439C-96E0-BAF83EAAD6A5}"/>
    <cellStyle name="40% - Accent4 12 4 4 6" xfId="16626" xr:uid="{BD8C1A19-6E47-4B00-9421-27ADA462864C}"/>
    <cellStyle name="40% - Accent4 12 4 4 7" xfId="16628" xr:uid="{617EE0CF-7C57-4DBB-B4E5-2C6F52D39FD5}"/>
    <cellStyle name="40% - Accent4 12 4 5" xfId="16629" xr:uid="{F25D318B-3214-446D-9B0B-DF9140F035ED}"/>
    <cellStyle name="40% - Accent4 12 4 5 2" xfId="16630" xr:uid="{990E569D-09C8-4BD9-84A9-51978EC4F0FB}"/>
    <cellStyle name="40% - Accent4 12 4 5 3" xfId="16631" xr:uid="{265A996A-60CC-4745-BE85-61032C7571B3}"/>
    <cellStyle name="40% - Accent4 12 4 5 4" xfId="16634" xr:uid="{613BCE48-CEC8-49EB-8D23-28E6F00CE891}"/>
    <cellStyle name="40% - Accent4 12 4 5 5" xfId="16636" xr:uid="{362D2E05-F70A-45D9-800F-57B500ABDC9A}"/>
    <cellStyle name="40% - Accent4 12 4 5 6" xfId="16638" xr:uid="{10926612-37ED-42E9-B966-492401C49AEA}"/>
    <cellStyle name="40% - Accent4 12 4 6" xfId="16640" xr:uid="{1D1366B8-D869-4D96-8D44-3298B15A2F2F}"/>
    <cellStyle name="40% - Accent4 12 4 7" xfId="16643" xr:uid="{D51FF726-83EC-4944-80FC-FC9E7C203B4C}"/>
    <cellStyle name="40% - Accent4 12 4 8" xfId="16646" xr:uid="{6378406B-93D2-4A47-81B5-0524F1C47159}"/>
    <cellStyle name="40% - Accent4 12 4 9" xfId="16648" xr:uid="{F75962D5-4C44-4D4B-8124-3036D590CCC7}"/>
    <cellStyle name="40% - Accent4 12 5" xfId="16651" xr:uid="{ABD24440-BAEE-4D0C-8050-C9EFE926F8BE}"/>
    <cellStyle name="40% - Accent4 12 5 2" xfId="16652" xr:uid="{34298D44-2C6B-4DD4-8777-CAA91288FA7E}"/>
    <cellStyle name="40% - Accent4 12 5 2 2" xfId="16656" xr:uid="{7492CAF0-8930-4E9B-853F-C03A048A8040}"/>
    <cellStyle name="40% - Accent4 12 5 2 3" xfId="16658" xr:uid="{E81DE52D-A0E8-475E-A7C2-091DEA02E9CC}"/>
    <cellStyle name="40% - Accent4 12 5 2 4" xfId="16660" xr:uid="{35BBC124-8DE1-464B-BCFF-272978FDB9EB}"/>
    <cellStyle name="40% - Accent4 12 5 2 5" xfId="16661" xr:uid="{F62D2984-B131-4F3E-A737-402F641E87E3}"/>
    <cellStyle name="40% - Accent4 12 5 2 6" xfId="16662" xr:uid="{A40741EB-4757-410F-9008-AE782A7759FB}"/>
    <cellStyle name="40% - Accent4 12 5 3" xfId="16663" xr:uid="{4F227574-4856-4242-9759-083581F61BDD}"/>
    <cellStyle name="40% - Accent4 12 5 4" xfId="16666" xr:uid="{CC94B330-9C13-4C22-B7A4-418C9D992CAA}"/>
    <cellStyle name="40% - Accent4 12 5 5" xfId="16668" xr:uid="{BAE66278-8733-4B49-A143-D46A18F563A5}"/>
    <cellStyle name="40% - Accent4 12 5 6" xfId="16669" xr:uid="{A3B3A1DA-63C4-49BD-8241-45BAD5AB9C81}"/>
    <cellStyle name="40% - Accent4 12 5 7" xfId="16670" xr:uid="{81176AB5-3475-4405-B017-CAB0B711FE74}"/>
    <cellStyle name="40% - Accent4 12 6" xfId="16673" xr:uid="{A2E587A8-210E-4D25-966F-9495E88DEC22}"/>
    <cellStyle name="40% - Accent4 12 6 2" xfId="16674" xr:uid="{04DE9458-CE06-4ABA-A76D-9D18CC26FE46}"/>
    <cellStyle name="40% - Accent4 12 6 2 2" xfId="16676" xr:uid="{377FCD6A-9BD3-4607-9B9A-A6FDB04763D7}"/>
    <cellStyle name="40% - Accent4 12 6 2 3" xfId="16677" xr:uid="{D0C227A3-1274-4C36-8344-520E03551769}"/>
    <cellStyle name="40% - Accent4 12 6 2 4" xfId="16678" xr:uid="{C4D85117-CFA2-4C09-A515-2694EC91992C}"/>
    <cellStyle name="40% - Accent4 12 6 2 5" xfId="16679" xr:uid="{3B2FE434-0176-4188-8243-FF1E24A2F5BC}"/>
    <cellStyle name="40% - Accent4 12 6 2 6" xfId="16680" xr:uid="{EA4C142F-40DB-451E-9E07-EA392544B5C0}"/>
    <cellStyle name="40% - Accent4 12 6 3" xfId="16681" xr:uid="{6C6E7459-AADE-4AB7-A0DF-6F4925CEBC88}"/>
    <cellStyle name="40% - Accent4 12 6 4" xfId="16683" xr:uid="{16CE08E4-0A46-4F91-A275-D5A8934B31C8}"/>
    <cellStyle name="40% - Accent4 12 6 5" xfId="16684" xr:uid="{9B3C1B8F-071D-4D33-AEFD-C1C21BAE3B87}"/>
    <cellStyle name="40% - Accent4 12 6 6" xfId="16685" xr:uid="{D7A8CE1E-5415-4FC8-9B2A-A50D3FEDB470}"/>
    <cellStyle name="40% - Accent4 12 6 7" xfId="16687" xr:uid="{3E4A0E09-715E-42E0-8116-8C7BFB521057}"/>
    <cellStyle name="40% - Accent4 12 7" xfId="16689" xr:uid="{9B960B22-BF9F-40D6-A3B7-5F6C4D37CD8C}"/>
    <cellStyle name="40% - Accent4 12 7 2" xfId="10213" xr:uid="{3925BB41-4E25-44EF-8DA1-B075DDDE1757}"/>
    <cellStyle name="40% - Accent4 12 7 2 2" xfId="16691" xr:uid="{26C8E41C-5A06-4CFD-B30D-307EAB6F25BE}"/>
    <cellStyle name="40% - Accent4 12 7 2 3" xfId="16694" xr:uid="{7F785F41-33CB-400D-B3AA-BE67BAC6FE36}"/>
    <cellStyle name="40% - Accent4 12 7 2 4" xfId="16695" xr:uid="{BA495080-247B-4A5B-8A58-6419E7E6AA72}"/>
    <cellStyle name="40% - Accent4 12 7 2 5" xfId="16696" xr:uid="{8B7D137B-FF1C-4B3E-AD3B-2A2FB1F47145}"/>
    <cellStyle name="40% - Accent4 12 7 2 6" xfId="16698" xr:uid="{7EED222C-FC29-4EE6-9E5D-AD13AF42547A}"/>
    <cellStyle name="40% - Accent4 12 7 3" xfId="10218" xr:uid="{3872119F-1055-46D0-AC98-9F1D114B11D3}"/>
    <cellStyle name="40% - Accent4 12 7 4" xfId="10223" xr:uid="{8359B94D-309E-475F-8336-06CBA9155688}"/>
    <cellStyle name="40% - Accent4 12 7 5" xfId="16700" xr:uid="{6794CBEE-BAB6-40DD-B25B-7EE508C66EEA}"/>
    <cellStyle name="40% - Accent4 12 7 6" xfId="16702" xr:uid="{D6DC2273-0A30-405A-A555-40A9CA7DFB1E}"/>
    <cellStyle name="40% - Accent4 12 7 7" xfId="16703" xr:uid="{3B497112-A5EB-4FFC-B86B-11F556249BCA}"/>
    <cellStyle name="40% - Accent4 12 8" xfId="16705" xr:uid="{8B12633C-B587-4DDB-BC5D-785DEA9BD76D}"/>
    <cellStyle name="40% - Accent4 12 8 2" xfId="16706" xr:uid="{73EFD381-C6DC-4D14-B6C6-0BC1EA1E798A}"/>
    <cellStyle name="40% - Accent4 12 8 3" xfId="16707" xr:uid="{2BA60E99-BB1B-4CD7-9F13-85959005E39F}"/>
    <cellStyle name="40% - Accent4 12 8 4" xfId="16708" xr:uid="{B8821C75-9C31-48DC-AA4B-BCDBD3DA38B7}"/>
    <cellStyle name="40% - Accent4 12 8 5" xfId="16709" xr:uid="{8BA723E5-5D01-4DF0-ADBD-9E10D5C62ECB}"/>
    <cellStyle name="40% - Accent4 12 8 6" xfId="16710" xr:uid="{13FDE58E-5ACF-4B48-BBF4-BBF300E75BB6}"/>
    <cellStyle name="40% - Accent4 12 9" xfId="16712" xr:uid="{7CD24BB7-C427-419A-A1BA-40012F067497}"/>
    <cellStyle name="40% - Accent4 13" xfId="16713" xr:uid="{E8A27DA6-94E2-44B8-9F53-1105EF4526E9}"/>
    <cellStyle name="40% - Accent4 13 10" xfId="2978" xr:uid="{CBCA152E-39A0-44E8-A6CB-C9B65F7241ED}"/>
    <cellStyle name="40% - Accent4 13 11" xfId="2988" xr:uid="{20E93CCC-89B2-4DE4-9039-FA2E42E1FADD}"/>
    <cellStyle name="40% - Accent4 13 12" xfId="2999" xr:uid="{C48F2316-2520-4C0D-9F02-898FB622D00C}"/>
    <cellStyle name="40% - Accent4 13 13" xfId="3010" xr:uid="{606D3FC5-2AC6-4387-A242-7164F76FEBF7}"/>
    <cellStyle name="40% - Accent4 13 14" xfId="3022" xr:uid="{2FFDA2BD-85C9-4445-97E2-F520115539AE}"/>
    <cellStyle name="40% - Accent4 13 2" xfId="16717" xr:uid="{ABE7B083-A47A-4194-ACEA-D3A036633312}"/>
    <cellStyle name="40% - Accent4 13 2 10" xfId="16718" xr:uid="{454BBA77-172D-4298-B25E-9E78B4DAFF3C}"/>
    <cellStyle name="40% - Accent4 13 2 2" xfId="16719" xr:uid="{9BBE3AFE-4B5E-42A9-9592-D65CF8F54C8C}"/>
    <cellStyle name="40% - Accent4 13 2 2 2" xfId="16720" xr:uid="{E4433DAD-C4F2-44FB-9B62-FACAFD0E48E3}"/>
    <cellStyle name="40% - Accent4 13 2 2 2 2" xfId="16722" xr:uid="{07CB3304-9091-4B6C-BE31-65B476332EFB}"/>
    <cellStyle name="40% - Accent4 13 2 2 2 3" xfId="16724" xr:uid="{B50FECF0-B569-4A8A-BC60-98AD7C91FB0E}"/>
    <cellStyle name="40% - Accent4 13 2 2 2 4" xfId="16725" xr:uid="{C7287405-1339-4DCE-8CA1-9A11F1E9B8B3}"/>
    <cellStyle name="40% - Accent4 13 2 2 2 5" xfId="16727" xr:uid="{4B996618-4836-4ACA-8C35-18EBF636AF54}"/>
    <cellStyle name="40% - Accent4 13 2 2 2 6" xfId="16729" xr:uid="{00D7220E-8074-4E9A-A180-FE3C1994EEFE}"/>
    <cellStyle name="40% - Accent4 13 2 2 3" xfId="16234" xr:uid="{F44CE0F4-EB95-4C84-84E9-C002E9F3C604}"/>
    <cellStyle name="40% - Accent4 13 2 2 4" xfId="16237" xr:uid="{D065F767-8726-4FFC-8066-16F4D55B0822}"/>
    <cellStyle name="40% - Accent4 13 2 2 5" xfId="16730" xr:uid="{7270A285-FD19-47B7-924F-A061DB8690D8}"/>
    <cellStyle name="40% - Accent4 13 2 2 6" xfId="16731" xr:uid="{9AE40CC5-42D9-41D0-9562-D9F3BDC5CE59}"/>
    <cellStyle name="40% - Accent4 13 2 2 7" xfId="16732" xr:uid="{AF3C5234-7D6F-4D2F-84DF-716125C0A9D0}"/>
    <cellStyle name="40% - Accent4 13 2 3" xfId="16733" xr:uid="{ACD822EF-B042-4DAD-84B4-96E25042C373}"/>
    <cellStyle name="40% - Accent4 13 2 3 2" xfId="16735" xr:uid="{69224339-02E1-4C8B-A144-A0F79ABE39BC}"/>
    <cellStyle name="40% - Accent4 13 2 3 2 2" xfId="16737" xr:uid="{B80EA7CF-4697-4C12-A172-CAE51F55B020}"/>
    <cellStyle name="40% - Accent4 13 2 3 2 3" xfId="16739" xr:uid="{CBBFAFF7-1FE9-4FC7-91D3-27B4534BBC2F}"/>
    <cellStyle name="40% - Accent4 13 2 3 2 4" xfId="16740" xr:uid="{0B0FAE47-646A-4CD6-A138-81F7B2600D21}"/>
    <cellStyle name="40% - Accent4 13 2 3 2 5" xfId="16741" xr:uid="{8479CC08-8432-4BA8-B5E4-F6970527F145}"/>
    <cellStyle name="40% - Accent4 13 2 3 2 6" xfId="16742" xr:uid="{811A2941-46FE-4BB1-9407-0393D0363394}"/>
    <cellStyle name="40% - Accent4 13 2 3 3" xfId="16241" xr:uid="{35274736-39EC-48B3-B8A5-EE17F1EE5284}"/>
    <cellStyle name="40% - Accent4 13 2 3 4" xfId="16244" xr:uid="{FA2ED57E-F147-49D9-BDA5-28E5401B8C8C}"/>
    <cellStyle name="40% - Accent4 13 2 3 5" xfId="16306" xr:uid="{003CF116-28DA-4D6E-A39B-64348F81273C}"/>
    <cellStyle name="40% - Accent4 13 2 3 6" xfId="16329" xr:uid="{DC50BF50-575B-4808-A965-61D21C44BC5F}"/>
    <cellStyle name="40% - Accent4 13 2 3 7" xfId="16366" xr:uid="{9DF617D6-F722-41F1-BD20-668E6ED49857}"/>
    <cellStyle name="40% - Accent4 13 2 4" xfId="16743" xr:uid="{1D87FFC6-2BF8-4DCF-8392-A86E903CBC4A}"/>
    <cellStyle name="40% - Accent4 13 2 4 2" xfId="16745" xr:uid="{6D077C45-ADDB-4366-83D9-F20E69AC559E}"/>
    <cellStyle name="40% - Accent4 13 2 4 2 2" xfId="16747" xr:uid="{A54194F1-330E-46AA-8E79-82E7A2B1B0E3}"/>
    <cellStyle name="40% - Accent4 13 2 4 2 3" xfId="16749" xr:uid="{34A07464-584E-4128-A991-3080001047E0}"/>
    <cellStyle name="40% - Accent4 13 2 4 2 4" xfId="16750" xr:uid="{EE87A71F-91AE-4397-A116-E6C7986BED48}"/>
    <cellStyle name="40% - Accent4 13 2 4 2 5" xfId="16751" xr:uid="{A54C341F-A441-4CCA-AD26-64FC7A1434CB}"/>
    <cellStyle name="40% - Accent4 13 2 4 2 6" xfId="16752" xr:uid="{14D6E820-80CA-42E7-9063-4423B00C728F}"/>
    <cellStyle name="40% - Accent4 13 2 4 3" xfId="16381" xr:uid="{0FABBDB6-528B-46E1-9039-81FAFBA0A017}"/>
    <cellStyle name="40% - Accent4 13 2 4 4" xfId="16465" xr:uid="{0F460991-1C5D-4313-8F35-6FD7F05127E2}"/>
    <cellStyle name="40% - Accent4 13 2 4 5" xfId="16564" xr:uid="{361BB1F2-4D40-47FB-860B-7CA8CE2C41E2}"/>
    <cellStyle name="40% - Accent4 13 2 4 6" xfId="16650" xr:uid="{9CB49AAF-B13E-484D-9623-55FB47794C03}"/>
    <cellStyle name="40% - Accent4 13 2 4 7" xfId="16672" xr:uid="{0A144BC4-D922-43FA-B8D2-2A9EA882ABE4}"/>
    <cellStyle name="40% - Accent4 13 2 5" xfId="16755" xr:uid="{D9F88CA6-3904-43F6-93E6-A06EAE84ACBB}"/>
    <cellStyle name="40% - Accent4 13 2 5 2" xfId="16757" xr:uid="{FE3A4FCD-825C-4FC4-8793-ED8688C2546C}"/>
    <cellStyle name="40% - Accent4 13 2 5 3" xfId="16715" xr:uid="{A6F541A7-FFF9-401C-B8AA-FCAC0333A327}"/>
    <cellStyle name="40% - Accent4 13 2 5 4" xfId="16761" xr:uid="{92A8A70B-DEA1-408A-BC2F-FF79BA1AF014}"/>
    <cellStyle name="40% - Accent4 13 2 5 5" xfId="16765" xr:uid="{AC0D4241-535B-4682-ABE8-E56F9F3A18F8}"/>
    <cellStyle name="40% - Accent4 13 2 5 6" xfId="16768" xr:uid="{D07C949F-6C69-4C68-A39A-3C4A23EB73E4}"/>
    <cellStyle name="40% - Accent4 13 2 6" xfId="16771" xr:uid="{484D6E36-337A-44E0-9CA6-A46B38C320A2}"/>
    <cellStyle name="40% - Accent4 13 2 7" xfId="16775" xr:uid="{B57D75CE-2B77-49B9-A596-D2D3929D9E55}"/>
    <cellStyle name="40% - Accent4 13 2 8" xfId="16779" xr:uid="{D89C9A01-1178-400C-AD5E-1EEFD3D29F91}"/>
    <cellStyle name="40% - Accent4 13 2 9" xfId="16782" xr:uid="{2BDF2E99-55F1-4CC4-A73E-E4EF87C5A5F5}"/>
    <cellStyle name="40% - Accent4 13 3" xfId="16759" xr:uid="{22CEE40F-56CC-412B-B3CE-9E646ACC106D}"/>
    <cellStyle name="40% - Accent4 13 3 10" xfId="16783" xr:uid="{3233DB9D-77DD-4D6F-A415-6B85677FBAA8}"/>
    <cellStyle name="40% - Accent4 13 3 2" xfId="16784" xr:uid="{E8987F6D-68D2-4D05-A62A-B1103E74369B}"/>
    <cellStyle name="40% - Accent4 13 3 2 2" xfId="16788" xr:uid="{A6179E9C-47A6-4340-ABA8-66D9BFC05CB8}"/>
    <cellStyle name="40% - Accent4 13 3 2 2 2" xfId="16791" xr:uid="{1D59261D-79B3-4914-80EE-CCE728D68027}"/>
    <cellStyle name="40% - Accent4 13 3 2 2 3" xfId="16794" xr:uid="{0632B9A3-FD1C-4FEC-977E-5CBABB54CD44}"/>
    <cellStyle name="40% - Accent4 13 3 2 2 4" xfId="16797" xr:uid="{704A0C5F-1E7D-49F4-AFCF-23C0ACFC03A7}"/>
    <cellStyle name="40% - Accent4 13 3 2 2 5" xfId="16800" xr:uid="{4EC49C85-6843-425E-BFD0-2C2DFF15314D}"/>
    <cellStyle name="40% - Accent4 13 3 2 2 6" xfId="16803" xr:uid="{AFF2A27F-DA84-40F7-BF4C-B685F2DF59B9}"/>
    <cellStyle name="40% - Accent4 13 3 2 3" xfId="16808" xr:uid="{B0FD1023-FD8C-4F29-9A02-1F8479331B92}"/>
    <cellStyle name="40% - Accent4 13 3 2 4" xfId="16813" xr:uid="{BD02E0CE-BD3B-4BF5-8189-3829D9E758FB}"/>
    <cellStyle name="40% - Accent4 13 3 2 5" xfId="16816" xr:uid="{9EF2B3A5-F9F7-4F9B-8EAA-A31C6C4E2C77}"/>
    <cellStyle name="40% - Accent4 13 3 2 6" xfId="16819" xr:uid="{CDBFFCCA-F836-48F6-9A80-65B272144015}"/>
    <cellStyle name="40% - Accent4 13 3 2 7" xfId="16821" xr:uid="{3A40A802-ADD6-4D63-A71C-75511EB26E4A}"/>
    <cellStyle name="40% - Accent4 13 3 3" xfId="16822" xr:uid="{59280CD6-37FE-4B36-B6D5-454B8CC10D52}"/>
    <cellStyle name="40% - Accent4 13 3 3 2" xfId="16823" xr:uid="{7C6D321F-1154-49B9-92D6-679CC31BB20C}"/>
    <cellStyle name="40% - Accent4 13 3 3 2 2" xfId="16824" xr:uid="{978D94D1-9B8C-4146-ADAC-CD0803A295CC}"/>
    <cellStyle name="40% - Accent4 13 3 3 2 3" xfId="16825" xr:uid="{30D45470-4D98-429E-9C47-15FC2BF258AA}"/>
    <cellStyle name="40% - Accent4 13 3 3 2 4" xfId="16826" xr:uid="{7F916E30-0D99-4422-951A-7DB44828BFE6}"/>
    <cellStyle name="40% - Accent4 13 3 3 2 5" xfId="16827" xr:uid="{373E1E62-EC6B-4FDD-97E1-DC8FF4D87165}"/>
    <cellStyle name="40% - Accent4 13 3 3 2 6" xfId="16828" xr:uid="{B99C068D-F4DF-4B94-ABE9-E02D5BEC647A}"/>
    <cellStyle name="40% - Accent4 13 3 3 3" xfId="16829" xr:uid="{9A68B8EC-E8A3-4FA7-AB7A-144159660A6A}"/>
    <cellStyle name="40% - Accent4 13 3 3 4" xfId="16830" xr:uid="{E8B468EF-0A78-4CC3-89B6-5C5834D39283}"/>
    <cellStyle name="40% - Accent4 13 3 3 5" xfId="16831" xr:uid="{765D515D-7707-45F9-AF55-FC00BD045050}"/>
    <cellStyle name="40% - Accent4 13 3 3 6" xfId="16832" xr:uid="{CCDE4ACA-7745-462C-B288-DC8043CC54E5}"/>
    <cellStyle name="40% - Accent4 13 3 3 7" xfId="16833" xr:uid="{6C2AB3B5-FE67-499B-8D4C-6EA5AF6031FE}"/>
    <cellStyle name="40% - Accent4 13 3 4" xfId="16834" xr:uid="{03BDBC0D-8A99-4A83-AC93-3D681E0A6BA4}"/>
    <cellStyle name="40% - Accent4 13 3 4 2" xfId="16837" xr:uid="{5E2EAC1F-EE1A-4A6F-94A1-A7B96C9C06E6}"/>
    <cellStyle name="40% - Accent4 13 3 4 2 2" xfId="16838" xr:uid="{B6C15531-28BE-405F-A16E-5DD705143166}"/>
    <cellStyle name="40% - Accent4 13 3 4 2 3" xfId="16839" xr:uid="{BBD8F402-8A80-437A-95C4-E4F3F24B07A0}"/>
    <cellStyle name="40% - Accent4 13 3 4 2 4" xfId="16840" xr:uid="{F8F3C32E-6666-41E3-91F6-384A5570EF06}"/>
    <cellStyle name="40% - Accent4 13 3 4 2 5" xfId="16841" xr:uid="{2F6B8710-F808-4D68-AF74-6931DD95833C}"/>
    <cellStyle name="40% - Accent4 13 3 4 2 6" xfId="16843" xr:uid="{92AB73C2-2FB1-47DC-833C-4977797A1D92}"/>
    <cellStyle name="40% - Accent4 13 3 4 3" xfId="16846" xr:uid="{9E024759-0542-4512-960A-E980438D59CD}"/>
    <cellStyle name="40% - Accent4 13 3 4 4" xfId="16849" xr:uid="{8EFF0656-5717-4098-A84B-5CA8C8BF2014}"/>
    <cellStyle name="40% - Accent4 13 3 4 5" xfId="16852" xr:uid="{90F48C4F-140A-4580-A5C6-686FB1C2374F}"/>
    <cellStyle name="40% - Accent4 13 3 4 6" xfId="16855" xr:uid="{26C3D6D3-723C-486A-959C-CD37D361F48B}"/>
    <cellStyle name="40% - Accent4 13 3 4 7" xfId="16858" xr:uid="{6B1D700B-7935-4486-9DEF-1F1FBE67E275}"/>
    <cellStyle name="40% - Accent4 13 3 5" xfId="16859" xr:uid="{9F90D33C-698E-4834-AC6E-B802BC4C2D12}"/>
    <cellStyle name="40% - Accent4 13 3 5 2" xfId="16862" xr:uid="{91EB8473-D7BC-437B-A414-87785B6DBDE0}"/>
    <cellStyle name="40% - Accent4 13 3 5 3" xfId="16865" xr:uid="{49D3525E-F55A-4530-BAC4-8C090106D467}"/>
    <cellStyle name="40% - Accent4 13 3 5 4" xfId="16868" xr:uid="{FACA3C6E-DD1D-44AB-903A-9289486D8B6C}"/>
    <cellStyle name="40% - Accent4 13 3 5 5" xfId="16872" xr:uid="{3603263B-4FB5-46DB-9823-2B067DAD13B9}"/>
    <cellStyle name="40% - Accent4 13 3 5 6" xfId="16876" xr:uid="{E837D2D4-1317-433E-9AB9-2E47A6A70B15}"/>
    <cellStyle name="40% - Accent4 13 3 6" xfId="16878" xr:uid="{C871A1AC-B1F1-4B8D-B175-77CAE727E3D4}"/>
    <cellStyle name="40% - Accent4 13 3 7" xfId="16881" xr:uid="{88B885F6-E40C-4C24-8B36-A160F83E1250}"/>
    <cellStyle name="40% - Accent4 13 3 8" xfId="16884" xr:uid="{5E5CA2C4-F1E2-481C-BD72-6718B17F6164}"/>
    <cellStyle name="40% - Accent4 13 3 9" xfId="16886" xr:uid="{141EA26B-8076-49FF-98D5-5F92E7F0C80A}"/>
    <cellStyle name="40% - Accent4 13 4" xfId="16763" xr:uid="{51F0FBEF-08C5-4D84-94A3-8C71D3BDDF8A}"/>
    <cellStyle name="40% - Accent4 13 4 10" xfId="16888" xr:uid="{19D4211D-EAA0-44B4-8855-232E65FB04B4}"/>
    <cellStyle name="40% - Accent4 13 4 2" xfId="16890" xr:uid="{F770C0C7-8479-4296-AAF1-163621FB8EAF}"/>
    <cellStyle name="40% - Accent4 13 4 2 2" xfId="16892" xr:uid="{F9265E31-7332-47D0-A8E2-D04F30050698}"/>
    <cellStyle name="40% - Accent4 13 4 2 2 2" xfId="16893" xr:uid="{7318BF83-2CEF-4D78-B9EA-B77A0AE69D51}"/>
    <cellStyle name="40% - Accent4 13 4 2 2 3" xfId="16894" xr:uid="{E49FD47D-490F-4992-B7DF-B1EC62C08A03}"/>
    <cellStyle name="40% - Accent4 13 4 2 2 4" xfId="16895" xr:uid="{DCABFECB-16D2-4EE1-BE9F-795E75094623}"/>
    <cellStyle name="40% - Accent4 13 4 2 2 5" xfId="16896" xr:uid="{84B3CC4C-D83D-43CF-873B-A363B2CD6509}"/>
    <cellStyle name="40% - Accent4 13 4 2 2 6" xfId="16897" xr:uid="{4AA8D40A-0529-4A18-BF1F-6B7B32424EC4}"/>
    <cellStyle name="40% - Accent4 13 4 2 3" xfId="16899" xr:uid="{AF24BAF2-F935-4D2E-84E0-7518FF3891FA}"/>
    <cellStyle name="40% - Accent4 13 4 2 4" xfId="16900" xr:uid="{45345D09-E244-4E3C-A718-F5DEE05F03FD}"/>
    <cellStyle name="40% - Accent4 13 4 2 5" xfId="16901" xr:uid="{2D3BBFFF-458E-469C-A0DF-9B6AE5B4E824}"/>
    <cellStyle name="40% - Accent4 13 4 2 6" xfId="16902" xr:uid="{A9B6DF5A-5BC0-41FE-A840-131216EED481}"/>
    <cellStyle name="40% - Accent4 13 4 2 7" xfId="16903" xr:uid="{CA69E9EE-2876-4AAE-AB63-302393257D65}"/>
    <cellStyle name="40% - Accent4 13 4 3" xfId="16905" xr:uid="{A1A9520B-71C6-4FC2-8AF4-C7A90E7B99B7}"/>
    <cellStyle name="40% - Accent4 13 4 3 2" xfId="16907" xr:uid="{66A656D6-1492-42B9-8389-16A82B9A017A}"/>
    <cellStyle name="40% - Accent4 13 4 3 2 2" xfId="16908" xr:uid="{817FE499-4537-445A-B77A-FD03BD0806EA}"/>
    <cellStyle name="40% - Accent4 13 4 3 2 3" xfId="16909" xr:uid="{9705A5D0-9A33-4F21-A6EE-B9526F28CFEF}"/>
    <cellStyle name="40% - Accent4 13 4 3 2 4" xfId="16910" xr:uid="{F742B49C-F920-4F3D-A417-3E63AFD6EC2E}"/>
    <cellStyle name="40% - Accent4 13 4 3 2 5" xfId="16911" xr:uid="{573C5BF4-B204-4356-8FA2-4368576578B7}"/>
    <cellStyle name="40% - Accent4 13 4 3 2 6" xfId="16912" xr:uid="{E1A83494-3D60-4A06-B124-1E83D3CAA28D}"/>
    <cellStyle name="40% - Accent4 13 4 3 3" xfId="16914" xr:uid="{2BD19A50-CF3D-479D-9610-78E5AE77C559}"/>
    <cellStyle name="40% - Accent4 13 4 3 4" xfId="16915" xr:uid="{F3F70B20-0387-4EF7-A5E4-DC60F5DDF147}"/>
    <cellStyle name="40% - Accent4 13 4 3 5" xfId="16916" xr:uid="{2AB7F267-64B8-4FF6-9F8C-C93DA2B29586}"/>
    <cellStyle name="40% - Accent4 13 4 3 6" xfId="16917" xr:uid="{9408E1D6-F216-4945-9807-C969E86D6CCF}"/>
    <cellStyle name="40% - Accent4 13 4 3 7" xfId="16918" xr:uid="{1BF6BB5D-C4AB-41F9-9C66-1570F9D543A8}"/>
    <cellStyle name="40% - Accent4 13 4 4" xfId="16920" xr:uid="{6DA85C58-EE8C-4024-BBB6-9881C6A029FC}"/>
    <cellStyle name="40% - Accent4 13 4 4 2" xfId="16925" xr:uid="{F599E5C4-C898-4A00-95AA-62C9B05A28E6}"/>
    <cellStyle name="40% - Accent4 13 4 4 2 2" xfId="16928" xr:uid="{1972B195-C769-43B8-BB76-C2FF5A28B2E4}"/>
    <cellStyle name="40% - Accent4 13 4 4 2 3" xfId="16930" xr:uid="{E78E09B9-567D-44F3-A6ED-42AD7CFE8E76}"/>
    <cellStyle name="40% - Accent4 13 4 4 2 4" xfId="16932" xr:uid="{0EDC1C13-2C5E-45F7-A4F4-818D91DE68B1}"/>
    <cellStyle name="40% - Accent4 13 4 4 2 5" xfId="16934" xr:uid="{B25C1260-4DAF-4B81-B3F6-86ABF58A0ED3}"/>
    <cellStyle name="40% - Accent4 13 4 4 2 6" xfId="16935" xr:uid="{D06D560A-E7A3-4CD9-9F39-BB506E66F9D2}"/>
    <cellStyle name="40% - Accent4 13 4 4 3" xfId="16943" xr:uid="{FCFF952A-82FB-4887-A879-52634D85F6CB}"/>
    <cellStyle name="40% - Accent4 13 4 4 4" xfId="16947" xr:uid="{109E75CA-AB9E-4563-B499-D760DF1FBC2F}"/>
    <cellStyle name="40% - Accent4 13 4 4 5" xfId="16951" xr:uid="{FA069969-106D-41A3-9B7C-86719BBC5322}"/>
    <cellStyle name="40% - Accent4 13 4 4 6" xfId="16955" xr:uid="{2388773C-7645-4AFB-8563-1F61A767A23D}"/>
    <cellStyle name="40% - Accent4 13 4 4 7" xfId="16959" xr:uid="{BAF98B63-82CF-488B-8872-8B2944E5EB21}"/>
    <cellStyle name="40% - Accent4 13 4 5" xfId="16960" xr:uid="{30229821-EC7D-4D5C-8991-4640B025EF50}"/>
    <cellStyle name="40% - Accent4 13 4 5 2" xfId="16963" xr:uid="{E395AA6F-DF10-4256-82BE-700CAE4FF560}"/>
    <cellStyle name="40% - Accent4 13 4 5 3" xfId="16966" xr:uid="{E00634DD-96E8-4A4C-AF74-853A35E74762}"/>
    <cellStyle name="40% - Accent4 13 4 5 4" xfId="16969" xr:uid="{235DA744-E53C-482D-830D-D1C8D82BCD84}"/>
    <cellStyle name="40% - Accent4 13 4 5 5" xfId="16971" xr:uid="{BB8192AA-058F-4976-B7C7-2363EE8B99BA}"/>
    <cellStyle name="40% - Accent4 13 4 5 6" xfId="16973" xr:uid="{11A7BCBB-53AC-4D38-8134-7B17E2E5FED0}"/>
    <cellStyle name="40% - Accent4 13 4 6" xfId="16975" xr:uid="{C8D7B673-1507-4654-9426-F3E1C4B14422}"/>
    <cellStyle name="40% - Accent4 13 4 7" xfId="16978" xr:uid="{E1F48ACC-1034-4014-9D15-B7D765D325C1}"/>
    <cellStyle name="40% - Accent4 13 4 8" xfId="16981" xr:uid="{952987F1-DC4A-44A9-B98D-44E85AB9AD76}"/>
    <cellStyle name="40% - Accent4 13 4 9" xfId="16983" xr:uid="{8721CBD6-B5EA-4314-8D3C-658879797B3B}"/>
    <cellStyle name="40% - Accent4 13 5" xfId="16766" xr:uid="{3638674F-F1E0-4EA2-9A2D-B5687A1C72B6}"/>
    <cellStyle name="40% - Accent4 13 5 2" xfId="4033" xr:uid="{378D483C-EC9C-4317-981D-1C0F0C9CFB1A}"/>
    <cellStyle name="40% - Accent4 13 5 2 2" xfId="16987" xr:uid="{25047575-3F6C-47ED-BCB1-16FEE44711F5}"/>
    <cellStyle name="40% - Accent4 13 5 2 3" xfId="16991" xr:uid="{554160EB-AC98-45A9-BFD3-33CDFA1AC243}"/>
    <cellStyle name="40% - Accent4 13 5 2 4" xfId="16994" xr:uid="{B92C8EEB-B883-4680-9FB0-78A39B540EE5}"/>
    <cellStyle name="40% - Accent4 13 5 2 5" xfId="16995" xr:uid="{8675D9AB-98D0-414A-9C0A-07BD82BEC1F5}"/>
    <cellStyle name="40% - Accent4 13 5 2 6" xfId="16996" xr:uid="{62893FDA-3C25-41EE-861B-3A4135EDD4A0}"/>
    <cellStyle name="40% - Accent4 13 5 3" xfId="4042" xr:uid="{836B6EF8-6F90-423E-B080-364C0E1AC187}"/>
    <cellStyle name="40% - Accent4 13 5 4" xfId="16998" xr:uid="{D05A66CA-C157-4611-82EE-3BA5438EAD55}"/>
    <cellStyle name="40% - Accent4 13 5 5" xfId="16999" xr:uid="{6E007442-131E-4581-87E4-157FE9400095}"/>
    <cellStyle name="40% - Accent4 13 5 6" xfId="17000" xr:uid="{7F97895D-8F68-48BC-AE16-63A2E9FEEECB}"/>
    <cellStyle name="40% - Accent4 13 5 7" xfId="17002" xr:uid="{4FEC8902-1A7D-49B7-9CF2-DE8DB796203F}"/>
    <cellStyle name="40% - Accent4 13 6" xfId="17003" xr:uid="{A56BFCAD-6165-4F15-B8A1-C3675A374244}"/>
    <cellStyle name="40% - Accent4 13 6 2" xfId="4054" xr:uid="{638CBA22-EBA7-41BC-870F-CDC579B793D1}"/>
    <cellStyle name="40% - Accent4 13 6 2 2" xfId="17005" xr:uid="{47675EBC-A3B1-4DF0-8DCA-6896DAEF48D6}"/>
    <cellStyle name="40% - Accent4 13 6 2 3" xfId="4879" xr:uid="{02B686C6-BCCE-4C82-B706-6E1A1EB932CD}"/>
    <cellStyle name="40% - Accent4 13 6 2 4" xfId="17006" xr:uid="{65BCD596-7A2D-4CD4-AE70-1B6AD21DDCDF}"/>
    <cellStyle name="40% - Accent4 13 6 2 5" xfId="17007" xr:uid="{0DBAA3E9-71CF-4378-A362-EFACC750AE2E}"/>
    <cellStyle name="40% - Accent4 13 6 2 6" xfId="17008" xr:uid="{A7383E48-4453-47CE-88CD-3C1824AE153B}"/>
    <cellStyle name="40% - Accent4 13 6 3" xfId="4060" xr:uid="{F85C2A63-C512-4279-852A-DA17C15271CC}"/>
    <cellStyle name="40% - Accent4 13 6 4" xfId="17010" xr:uid="{E724C7B1-2F06-4906-A959-880894B0A2BC}"/>
    <cellStyle name="40% - Accent4 13 6 5" xfId="17011" xr:uid="{8FA49441-DAE3-463F-932E-D5F5771EBC4B}"/>
    <cellStyle name="40% - Accent4 13 6 6" xfId="17012" xr:uid="{93AD579A-BAFF-493C-88ED-BD55F03DD117}"/>
    <cellStyle name="40% - Accent4 13 6 7" xfId="17013" xr:uid="{C1A36497-F19B-4A3F-8EA0-F3746D148077}"/>
    <cellStyle name="40% - Accent4 13 7" xfId="17015" xr:uid="{442E1CD6-39C1-4132-8C66-495BE1B83E1E}"/>
    <cellStyle name="40% - Accent4 13 7 2" xfId="4089" xr:uid="{1CF3B7D4-4749-430D-9B39-E63925BB7AE7}"/>
    <cellStyle name="40% - Accent4 13 7 2 2" xfId="17017" xr:uid="{E43B6DC0-FBEB-4DE5-9FA7-8B0BCE9607AB}"/>
    <cellStyle name="40% - Accent4 13 7 2 3" xfId="17020" xr:uid="{B692B025-9EFF-4D08-A91A-DB8387FCF2C1}"/>
    <cellStyle name="40% - Accent4 13 7 2 4" xfId="17022" xr:uid="{8D010371-DAFC-49F7-873F-EF7B885C3DDC}"/>
    <cellStyle name="40% - Accent4 13 7 2 5" xfId="17024" xr:uid="{444D3B80-ADAE-4074-922A-665C61315038}"/>
    <cellStyle name="40% - Accent4 13 7 2 6" xfId="17026" xr:uid="{391C7E24-419A-4D86-A944-49C65C99617F}"/>
    <cellStyle name="40% - Accent4 13 7 3" xfId="4095" xr:uid="{ED447E35-2F32-40E6-9961-B4D558D05FCF}"/>
    <cellStyle name="40% - Accent4 13 7 4" xfId="10239" xr:uid="{D1A39216-66C6-4AFE-BCB5-A4890B085EC2}"/>
    <cellStyle name="40% - Accent4 13 7 5" xfId="17029" xr:uid="{54B3FF94-DC0E-418F-A52F-BE055A847726}"/>
    <cellStyle name="40% - Accent4 13 7 6" xfId="17031" xr:uid="{E2209126-C425-4B9C-823E-A11DE4E1F65D}"/>
    <cellStyle name="40% - Accent4 13 7 7" xfId="17032" xr:uid="{B8803DDA-F6EC-4F1D-BE98-C5849B19422B}"/>
    <cellStyle name="40% - Accent4 13 8" xfId="17034" xr:uid="{8EF27009-3AB2-404F-B43C-216102E199E2}"/>
    <cellStyle name="40% - Accent4 13 8 2" xfId="4105" xr:uid="{2FA72B2C-7E7E-4C1B-BD06-8B2882694835}"/>
    <cellStyle name="40% - Accent4 13 8 3" xfId="17036" xr:uid="{1DC5393A-8D3A-4743-91A9-72F2ADA28999}"/>
    <cellStyle name="40% - Accent4 13 8 4" xfId="17038" xr:uid="{AFB67DEE-9027-4490-8D18-10376A9731E5}"/>
    <cellStyle name="40% - Accent4 13 8 5" xfId="17039" xr:uid="{DE06F8FD-EC24-49B7-943E-77230176C65A}"/>
    <cellStyle name="40% - Accent4 13 8 6" xfId="17040" xr:uid="{8698301A-1F31-437F-80A7-89EEF7238D55}"/>
    <cellStyle name="40% - Accent4 13 9" xfId="17042" xr:uid="{1692E4DC-9927-4422-86AE-EE2FBD275655}"/>
    <cellStyle name="40% - Accent4 14" xfId="17043" xr:uid="{B6E68911-12BF-49DC-87F1-ED0FE7E16AB4}"/>
    <cellStyle name="40% - Accent4 14 10" xfId="8934" xr:uid="{A0D0F952-256D-4E72-82CE-AB2243094DD6}"/>
    <cellStyle name="40% - Accent4 14 11" xfId="9072" xr:uid="{592DD48C-D788-4063-93AA-C840CDB976CA}"/>
    <cellStyle name="40% - Accent4 14 12" xfId="9081" xr:uid="{6950E526-784D-4FF1-BA2E-0E80226CB127}"/>
    <cellStyle name="40% - Accent4 14 2" xfId="17045" xr:uid="{CEE3F6CB-5796-42E0-B697-594A1039E23D}"/>
    <cellStyle name="40% - Accent4 14 2 2" xfId="17046" xr:uid="{394C2BD8-21AA-4905-A5ED-89E4F7B2F047}"/>
    <cellStyle name="40% - Accent4 14 2 3" xfId="17047" xr:uid="{0AA99399-0FCF-46B0-A244-C77889192ECE}"/>
    <cellStyle name="40% - Accent4 14 2 3 2" xfId="17048" xr:uid="{C041359D-3783-43EE-B70A-93DE37447F12}"/>
    <cellStyle name="40% - Accent4 14 2 3 2 2" xfId="10644" xr:uid="{1DF437E5-36F1-44B7-8519-38CF908C3577}"/>
    <cellStyle name="40% - Accent4 14 2 3 2 3" xfId="10647" xr:uid="{F5D27329-22BC-484A-B680-D4D39D21A7AF}"/>
    <cellStyle name="40% - Accent4 14 2 3 2 4" xfId="17051" xr:uid="{71B82D4C-0AFA-464E-B529-43604A994B24}"/>
    <cellStyle name="40% - Accent4 14 2 3 2 5" xfId="17053" xr:uid="{51A32EA6-AFE8-4CDE-8424-C21FBB16E7D0}"/>
    <cellStyle name="40% - Accent4 14 2 3 2 6" xfId="17055" xr:uid="{EA07F8EA-24D5-4739-B25E-ECD929FAD8FA}"/>
    <cellStyle name="40% - Accent4 14 2 3 3" xfId="17057" xr:uid="{C1C053B5-C2A4-465B-ADFE-A2C85E62C427}"/>
    <cellStyle name="40% - Accent4 14 2 3 4" xfId="17060" xr:uid="{0CE1DFB6-E87F-4E12-BC39-8093FA1B7581}"/>
    <cellStyle name="40% - Accent4 14 2 3 5" xfId="17063" xr:uid="{FF157AE5-7859-4904-AEEC-7E128CEB9659}"/>
    <cellStyle name="40% - Accent4 14 2 3 6" xfId="17066" xr:uid="{128D1836-AC9B-4FB9-9F66-66433D59A58F}"/>
    <cellStyle name="40% - Accent4 14 2 3 7" xfId="10056" xr:uid="{8DE9973C-13E2-4469-A1F6-A7430BFBCD34}"/>
    <cellStyle name="40% - Accent4 14 2 4" xfId="17067" xr:uid="{F9E78C65-342F-4AD1-B786-D4AA9A7BB130}"/>
    <cellStyle name="40% - Accent4 14 2 4 2" xfId="17068" xr:uid="{E11F6B9D-86E9-4E76-84D0-638B33AEC3A6}"/>
    <cellStyle name="40% - Accent4 14 2 4 3" xfId="17070" xr:uid="{AA6071B4-55B4-4E57-BDB9-A6EC38D54165}"/>
    <cellStyle name="40% - Accent4 14 2 4 4" xfId="17072" xr:uid="{288AC7E3-D11D-44E3-889F-8868E5D2F0ED}"/>
    <cellStyle name="40% - Accent4 14 2 4 5" xfId="17074" xr:uid="{435B0632-4F0F-4453-9EBE-F2E3329EA0C3}"/>
    <cellStyle name="40% - Accent4 14 2 4 6" xfId="17081" xr:uid="{DC8BFDF8-3486-42B6-836E-546BBD3CE3CD}"/>
    <cellStyle name="40% - Accent4 14 2 5" xfId="17082" xr:uid="{6D021E42-149E-4D1E-87CF-CE21B2E0A5AB}"/>
    <cellStyle name="40% - Accent4 14 2 6" xfId="17085" xr:uid="{23FE478F-C455-4D92-B560-C43739833AA8}"/>
    <cellStyle name="40% - Accent4 14 2 7" xfId="17088" xr:uid="{9ACA851A-F4BD-445E-B47B-E73B2CB64814}"/>
    <cellStyle name="40% - Accent4 14 2 8" xfId="17091" xr:uid="{90991048-3A54-4CD5-96F3-0DF36C2E6C6F}"/>
    <cellStyle name="40% - Accent4 14 2 9" xfId="17094" xr:uid="{B171B982-4504-4234-B8D2-44FB7E8ED157}"/>
    <cellStyle name="40% - Accent4 14 3" xfId="17096" xr:uid="{B64411F0-01C9-4A01-B2F1-2DBA9DD58F5E}"/>
    <cellStyle name="40% - Accent4 14 3 2" xfId="17097" xr:uid="{C119815F-66AA-4054-A7CB-D7D0F89F23B5}"/>
    <cellStyle name="40% - Accent4 14 3 2 2" xfId="17099" xr:uid="{59FB017F-FB0E-49CE-B354-F3D4D38B9459}"/>
    <cellStyle name="40% - Accent4 14 3 2 2 2" xfId="17104" xr:uid="{4E16ED40-1BDF-43A6-9579-6B906D300546}"/>
    <cellStyle name="40% - Accent4 14 3 2 2 3" xfId="13101" xr:uid="{A6A25449-D9A4-4532-9D82-0BE273569034}"/>
    <cellStyle name="40% - Accent4 14 3 2 2 4" xfId="13105" xr:uid="{F9058245-93C3-4A73-8B22-490CA2498CEA}"/>
    <cellStyle name="40% - Accent4 14 3 2 2 5" xfId="17107" xr:uid="{FEF7A3FE-6D22-40DD-95F4-50FF8AFF8385}"/>
    <cellStyle name="40% - Accent4 14 3 2 2 6" xfId="17109" xr:uid="{DD9EDEEC-6365-48A2-A661-E528BD2D180A}"/>
    <cellStyle name="40% - Accent4 14 3 2 3" xfId="17111" xr:uid="{067394DB-6E76-4DAF-AEA0-ABE49206681F}"/>
    <cellStyle name="40% - Accent4 14 3 2 4" xfId="17117" xr:uid="{F153EC20-B49E-4F4B-9ECB-BD92261A0AEE}"/>
    <cellStyle name="40% - Accent4 14 3 2 5" xfId="17120" xr:uid="{DD002947-29CC-4EB1-A10F-650840ED8ABF}"/>
    <cellStyle name="40% - Accent4 14 3 2 6" xfId="17122" xr:uid="{9268246D-DA84-4F62-81B3-0F424C866B66}"/>
    <cellStyle name="40% - Accent4 14 3 2 7" xfId="17123" xr:uid="{DA640A2A-C5CE-4C8C-B06F-6EE64E4E6D7E}"/>
    <cellStyle name="40% - Accent4 14 4" xfId="17125" xr:uid="{750E49B3-5A7D-425E-A95E-715DCF552868}"/>
    <cellStyle name="40% - Accent4 14 5" xfId="17127" xr:uid="{0D8E3F29-C334-4418-A952-A5E4F6AEEE1C}"/>
    <cellStyle name="40% - Accent4 14 6" xfId="17128" xr:uid="{317DCB26-CE22-4AAF-8F11-453F3AB3B5F2}"/>
    <cellStyle name="40% - Accent4 14 6 2" xfId="17129" xr:uid="{CFDB8EEA-F3CF-4435-8095-E7EB8EFC88A5}"/>
    <cellStyle name="40% - Accent4 14 6 2 2" xfId="17131" xr:uid="{53C0AFE2-0464-48A5-9665-359ACA3CB43B}"/>
    <cellStyle name="40% - Accent4 14 6 2 3" xfId="17134" xr:uid="{44474F6B-F7F7-496D-9D78-EE51C807DBC1}"/>
    <cellStyle name="40% - Accent4 14 6 2 4" xfId="17137" xr:uid="{7BBF56E5-1AC0-46CE-B364-F4133DBB66FD}"/>
    <cellStyle name="40% - Accent4 14 6 2 5" xfId="17141" xr:uid="{5021B162-6241-42B0-AFCE-926B24470BF0}"/>
    <cellStyle name="40% - Accent4 14 6 2 6" xfId="17144" xr:uid="{D88B74E6-D789-47EF-91A1-5976AF58BFB1}"/>
    <cellStyle name="40% - Accent4 14 6 3" xfId="17145" xr:uid="{9DA79596-980F-4997-9521-50D7F7415928}"/>
    <cellStyle name="40% - Accent4 14 6 4" xfId="17146" xr:uid="{D1488DE0-3EFF-49B6-BED5-153D1431DABB}"/>
    <cellStyle name="40% - Accent4 14 6 5" xfId="17149" xr:uid="{A5986564-E22E-4AE1-B808-6915CC18BBD0}"/>
    <cellStyle name="40% - Accent4 14 6 6" xfId="17152" xr:uid="{40787F44-BECE-41A5-8DF3-4C89863C008A}"/>
    <cellStyle name="40% - Accent4 14 6 7" xfId="17155" xr:uid="{2F2A70B9-6952-498C-B23B-AE3E61D6E68C}"/>
    <cellStyle name="40% - Accent4 14 7" xfId="17157" xr:uid="{0CEF2F56-9646-4AB2-AE8E-0FA8D4F03364}"/>
    <cellStyle name="40% - Accent4 14 7 2" xfId="10263" xr:uid="{068B24DA-D201-47D0-AB48-4FDF38119D26}"/>
    <cellStyle name="40% - Accent4 14 7 3" xfId="10266" xr:uid="{32B88A6C-CA35-4B9E-B395-2E53130181C2}"/>
    <cellStyle name="40% - Accent4 14 7 4" xfId="10269" xr:uid="{8718A0B3-C670-42EB-A5DC-95CB915EE49A}"/>
    <cellStyle name="40% - Accent4 14 7 5" xfId="17159" xr:uid="{825EBC9C-A7D0-4315-B279-AA49E2DA9FBC}"/>
    <cellStyle name="40% - Accent4 14 7 6" xfId="17161" xr:uid="{70DD7ED5-4D17-46FC-9064-1372AEF08B14}"/>
    <cellStyle name="40% - Accent4 14 8" xfId="11434" xr:uid="{96C7EBFF-DAE5-4C83-82B3-DA33D0118A12}"/>
    <cellStyle name="40% - Accent4 14 9" xfId="11437" xr:uid="{5E15A8C8-68CA-4E53-9A93-ED5524BD2447}"/>
    <cellStyle name="40% - Accent4 15" xfId="17162" xr:uid="{79882108-C69D-452F-BFFC-A90953033D66}"/>
    <cellStyle name="40% - Accent4 15 2" xfId="16249" xr:uid="{3D7CE2BC-50AA-41A2-BB15-385FD7DAC62A}"/>
    <cellStyle name="40% - Accent4 15 3" xfId="17164" xr:uid="{8FB65B08-BF2A-42E3-91B1-2856B6D01B5D}"/>
    <cellStyle name="40% - Accent4 15 3 2" xfId="4537" xr:uid="{29D51CFF-591B-42E6-B9E9-95651734ED2C}"/>
    <cellStyle name="40% - Accent4 15 4" xfId="17165" xr:uid="{2ABE90BF-88B5-42A8-8C17-3A81FDA1FB82}"/>
    <cellStyle name="40% - Accent4 16" xfId="13881" xr:uid="{220B8CCD-5751-49D9-94D8-9B58171374C6}"/>
    <cellStyle name="40% - Accent4 16 2" xfId="13884" xr:uid="{1AB193E5-EE45-4468-94F1-76B97F551949}"/>
    <cellStyle name="40% - Accent4 17" xfId="13895" xr:uid="{D1E3F42B-2D42-4E9F-B54B-FA4E155D1BA3}"/>
    <cellStyle name="40% - Accent4 18" xfId="13898" xr:uid="{9496C225-15B8-484D-818B-B974AF7C1BDE}"/>
    <cellStyle name="40% - Accent4 18 2" xfId="17166" xr:uid="{3EA8A899-E95F-43E0-88B5-482CF5DA0A39}"/>
    <cellStyle name="40% - Accent4 18 2 2" xfId="7294" xr:uid="{0FB3CD53-3F93-432F-BFBB-EA52362DDB2B}"/>
    <cellStyle name="40% - Accent4 18 2 3" xfId="7651" xr:uid="{8A754997-0D17-42A5-B26C-152A98C79C75}"/>
    <cellStyle name="40% - Accent4 18 2 4" xfId="7655" xr:uid="{83A37E96-9D23-4F84-BACA-6BEA84F44018}"/>
    <cellStyle name="40% - Accent4 18 2 5" xfId="5961" xr:uid="{65CEAC63-A931-446D-AD59-543E308FFD89}"/>
    <cellStyle name="40% - Accent4 18 2 6" xfId="17169" xr:uid="{613F8F12-0769-42D3-BD8D-D20802E6E1F7}"/>
    <cellStyle name="40% - Accent4 18 3" xfId="17170" xr:uid="{D4772448-C575-4CE9-9CFC-8D8DB3126488}"/>
    <cellStyle name="40% - Accent4 18 4" xfId="17172" xr:uid="{37CE6230-B138-457D-85DC-99E9CCDBA6F7}"/>
    <cellStyle name="40% - Accent4 18 5" xfId="17174" xr:uid="{C981F594-B2B6-40D2-860F-A0AF359ED9FC}"/>
    <cellStyle name="40% - Accent4 18 6" xfId="17176" xr:uid="{D9F30EA0-9007-4DC9-ACB1-B313669475A3}"/>
    <cellStyle name="40% - Accent4 18 7" xfId="17178" xr:uid="{45919E11-D928-4E1E-A45E-A88F7F11D46D}"/>
    <cellStyle name="40% - Accent4 19" xfId="13901" xr:uid="{665E9A07-6862-4DA3-84D9-C49DBD873F14}"/>
    <cellStyle name="40% - Accent4 19 2" xfId="17181" xr:uid="{74B40F4B-45E0-47DB-840A-C77A71E0E884}"/>
    <cellStyle name="40% - Accent4 19 2 2" xfId="7355" xr:uid="{ED814142-9E3C-40F3-B10E-29068BB5C868}"/>
    <cellStyle name="40% - Accent4 19 2 3" xfId="7657" xr:uid="{900D0E3F-DF0D-46A6-A01C-85ABD62A0B1D}"/>
    <cellStyle name="40% - Accent4 19 2 4" xfId="7660" xr:uid="{EBABA0A3-17B2-4398-9276-C9E07B7C6A9C}"/>
    <cellStyle name="40% - Accent4 19 2 5" xfId="7666" xr:uid="{539E07BB-975B-424E-92C4-F6773ED94217}"/>
    <cellStyle name="40% - Accent4 19 2 6" xfId="17186" xr:uid="{F894E64A-65ED-4722-92A8-83B893E472EB}"/>
    <cellStyle name="40% - Accent4 19 3" xfId="17189" xr:uid="{C143F9FF-8F98-453D-9790-B07BB4CE05E2}"/>
    <cellStyle name="40% - Accent4 19 4" xfId="17193" xr:uid="{5C3635CC-F48D-45C7-B4EB-4E14BC09790F}"/>
    <cellStyle name="40% - Accent4 19 5" xfId="17197" xr:uid="{3101928E-15DA-41F4-B122-C20DEF1DDA87}"/>
    <cellStyle name="40% - Accent4 19 6" xfId="17200" xr:uid="{4BDBD925-9938-43BD-9522-D3F661C21979}"/>
    <cellStyle name="40% - Accent4 19 7" xfId="17203" xr:uid="{DC577BB5-10DD-4722-ADB0-4FF378F70B0E}"/>
    <cellStyle name="40% - Accent4 2" xfId="17204" xr:uid="{F8DE59E9-01EE-4908-953D-E46BAF686153}"/>
    <cellStyle name="40% - Accent4 2 10" xfId="17209" xr:uid="{4B4A395F-C6B2-48AF-9B23-096C28EE7021}"/>
    <cellStyle name="40% - Accent4 2 10 2" xfId="17210" xr:uid="{31AFF92B-596E-45DE-985D-7A4166B7B4F7}"/>
    <cellStyle name="40% - Accent4 2 10 3" xfId="17211" xr:uid="{06198549-83DD-4D07-BC42-B6056AB49AE6}"/>
    <cellStyle name="40% - Accent4 2 11" xfId="17215" xr:uid="{33B420AD-1826-48DF-8D69-715E1CF9CC53}"/>
    <cellStyle name="40% - Accent4 2 11 2" xfId="17216" xr:uid="{557D48C2-4D12-4894-88C3-63551BE4AB27}"/>
    <cellStyle name="40% - Accent4 2 11 3" xfId="17218" xr:uid="{3B7E710B-AA04-4D7F-B6C6-5FDC9C13A544}"/>
    <cellStyle name="40% - Accent4 2 2" xfId="17221" xr:uid="{3D5CC6EB-B285-43BA-A403-AF0B7F8127E7}"/>
    <cellStyle name="40% - Accent4 2 2 2" xfId="17222" xr:uid="{36A2ADD0-005E-492E-95FA-999BA83299FF}"/>
    <cellStyle name="40% - Accent4 2 2 2 2" xfId="17224" xr:uid="{AF09C74E-C007-44AE-8766-967515E57E97}"/>
    <cellStyle name="40% - Accent4 2 2 2 2 2" xfId="17225" xr:uid="{E93E4F5E-07A0-4558-99F3-38E9EFBC329C}"/>
    <cellStyle name="40% - Accent4 2 2 2 3" xfId="17227" xr:uid="{85628CF6-F984-4034-A22B-A0A131B74B48}"/>
    <cellStyle name="40% - Accent4 2 2 3" xfId="17228" xr:uid="{6ACBB725-6D85-44F1-BCB7-A7C7BDC9B3FB}"/>
    <cellStyle name="40% - Accent4 2 2 3 2" xfId="17229" xr:uid="{D7CD4376-8BF2-46C4-AEB9-755668340611}"/>
    <cellStyle name="40% - Accent4 2 2 3 3" xfId="9042" xr:uid="{DC7410D2-8378-4741-AC93-C13BA6242EFA}"/>
    <cellStyle name="40% - Accent4 2 2 4" xfId="17230" xr:uid="{77E80FB1-1470-4885-9183-DD4D870A4F80}"/>
    <cellStyle name="40% - Accent4 2 2 4 2" xfId="17231" xr:uid="{A30D4BA0-B76B-4F50-9373-71979BDC755F}"/>
    <cellStyle name="40% - Accent4 2 2 4 3" xfId="9061" xr:uid="{58CBDE08-D35A-4B46-A526-4DAA693E86AB}"/>
    <cellStyle name="40% - Accent4 2 2 5" xfId="17232" xr:uid="{BDDB249A-B7AE-47E2-AF01-C887DD117E89}"/>
    <cellStyle name="40% - Accent4 2 2 5 2" xfId="17233" xr:uid="{E7113477-B5B8-4CB7-9E89-1F32705BBCC2}"/>
    <cellStyle name="40% - Accent4 2 2 5 3" xfId="17234" xr:uid="{0B9443F0-12A1-43C6-946B-8FF1BD7DA988}"/>
    <cellStyle name="40% - Accent4 2 2 6" xfId="17235" xr:uid="{E99C7CE7-5109-43E6-BEC5-84CA2C83E787}"/>
    <cellStyle name="40% - Accent4 2 2 6 2" xfId="17236" xr:uid="{435F12E4-FAA0-4BC4-9BB3-307F34684AF3}"/>
    <cellStyle name="40% - Accent4 2 2 6 3" xfId="17237" xr:uid="{DBF59EF7-1BE0-4501-BB3B-966ABEDB8F1B}"/>
    <cellStyle name="40% - Accent4 2 2 7" xfId="17238" xr:uid="{31116028-10BA-4496-8193-D7CCD7097BFB}"/>
    <cellStyle name="40% - Accent4 2 2 7 2" xfId="17239" xr:uid="{3CE3313B-3611-4BB7-94E2-9D88205136E5}"/>
    <cellStyle name="40% - Accent4 2 2 7 3" xfId="17240" xr:uid="{F29D79F2-0FD2-4302-B2A1-39BA77546853}"/>
    <cellStyle name="40% - Accent4 2 2 8" xfId="17241" xr:uid="{3703561B-B593-4372-9D46-C8A17826D3E6}"/>
    <cellStyle name="40% - Accent4 2 2 8 2" xfId="17243" xr:uid="{E4B18192-1E55-44AE-9299-AFB2CA88E4E1}"/>
    <cellStyle name="40% - Accent4 2 2 8 3" xfId="17247" xr:uid="{016670CA-7453-4FD0-9F02-3EA5EF82CD4D}"/>
    <cellStyle name="40% - Accent4 2 3" xfId="17249" xr:uid="{595F6DD3-50AA-4761-B70C-85CE5F5775A3}"/>
    <cellStyle name="40% - Accent4 2 3 2" xfId="17251" xr:uid="{A3B5E527-8CB3-4509-B689-F8D34BE1B001}"/>
    <cellStyle name="40% - Accent4 2 3 2 2" xfId="17253" xr:uid="{40F0A8BA-3D7E-49FA-AA28-A32FCACE07A7}"/>
    <cellStyle name="40% - Accent4 2 3 2 3" xfId="17254" xr:uid="{63EA4396-4592-49E3-AF9E-F46D6B106D95}"/>
    <cellStyle name="40% - Accent4 2 3 3" xfId="17256" xr:uid="{782C22CE-C516-40D3-8834-4F125ECB6C9C}"/>
    <cellStyle name="40% - Accent4 2 3 3 2" xfId="17257" xr:uid="{DED5FAE8-19FD-4E49-A7B9-674CA9C4FD5C}"/>
    <cellStyle name="40% - Accent4 2 3 3 3" xfId="17258" xr:uid="{BBDBD83F-8F87-4D44-8FB3-2ED08A59FDBC}"/>
    <cellStyle name="40% - Accent4 2 3 4" xfId="17259" xr:uid="{0C760526-97D9-491D-A1DF-8C67E90D9D7C}"/>
    <cellStyle name="40% - Accent4 2 3 4 2" xfId="17260" xr:uid="{C76FE4F0-60DD-46D7-810F-3C9E4997ADB7}"/>
    <cellStyle name="40% - Accent4 2 3 4 3" xfId="17261" xr:uid="{2A8C13DF-8643-4F10-8226-D77B2AC42E88}"/>
    <cellStyle name="40% - Accent4 2 3 5" xfId="17262" xr:uid="{FB754B0E-EFA1-4E91-B858-F50FFD46A2CC}"/>
    <cellStyle name="40% - Accent4 2 3 5 2" xfId="17263" xr:uid="{5AB5EF81-7087-4B2A-9EF7-6F03DC2898D1}"/>
    <cellStyle name="40% - Accent4 2 3 5 3" xfId="17264" xr:uid="{0BD61FD5-D982-426C-9F1C-DA555524C47E}"/>
    <cellStyle name="40% - Accent4 2 3 6" xfId="17265" xr:uid="{F5255A19-4F37-4CE1-A3A5-59B5CD0D9E63}"/>
    <cellStyle name="40% - Accent4 2 3 6 2" xfId="17266" xr:uid="{9B7DE6EF-602F-44EC-B19D-74A9A8D80B45}"/>
    <cellStyle name="40% - Accent4 2 3 6 3" xfId="17267" xr:uid="{35DDC8F4-8101-475B-B8FA-47A12F9864ED}"/>
    <cellStyle name="40% - Accent4 2 3 7" xfId="17268" xr:uid="{CEB664EB-1541-4080-A4B0-3C79C2792EC4}"/>
    <cellStyle name="40% - Accent4 2 3 7 2" xfId="17269" xr:uid="{8286CBDC-C70E-4E66-9579-9A6945465088}"/>
    <cellStyle name="40% - Accent4 2 3 7 3" xfId="17270" xr:uid="{A61E0E1B-F292-446A-8574-4B250CFF2576}"/>
    <cellStyle name="40% - Accent4 2 3 8" xfId="17271" xr:uid="{98AF4E28-6116-4DB7-AB9B-88C3BE7AB3DA}"/>
    <cellStyle name="40% - Accent4 2 3 8 2" xfId="17272" xr:uid="{22043E41-2EE2-4380-A12B-5304095DBF1A}"/>
    <cellStyle name="40% - Accent4 2 3 8 3" xfId="17275" xr:uid="{CEDE44D2-0596-4211-8F71-BF5561FD26FA}"/>
    <cellStyle name="40% - Accent4 2 4" xfId="17278" xr:uid="{D0724288-1F11-4B04-BD59-D9B49162BF0A}"/>
    <cellStyle name="40% - Accent4 2 4 2" xfId="17282" xr:uid="{2B76D100-743A-47EB-90EA-6683DC3261B0}"/>
    <cellStyle name="40% - Accent4 2 4 2 2" xfId="12169" xr:uid="{4C5BB9D3-6184-4152-9FD0-E1EFE00DD2E4}"/>
    <cellStyle name="40% - Accent4 2 4 2 3" xfId="12173" xr:uid="{34A61278-60EB-455B-AEA2-DEF24EC259D6}"/>
    <cellStyle name="40% - Accent4 2 4 3" xfId="17286" xr:uid="{6D1F9317-65E1-4421-A813-B19C02A36533}"/>
    <cellStyle name="40% - Accent4 2 4 3 2" xfId="12193" xr:uid="{03322AE6-DFA3-406E-ACD7-6482B44965E7}"/>
    <cellStyle name="40% - Accent4 2 4 3 3" xfId="12198" xr:uid="{532EFD92-1F7E-4D76-8A36-65AF9EDC1156}"/>
    <cellStyle name="40% - Accent4 2 4 4" xfId="17290" xr:uid="{E3DC21D6-122E-4FBC-AB24-9E0D1A999650}"/>
    <cellStyle name="40% - Accent4 2 4 4 2" xfId="17293" xr:uid="{637BAF84-478A-4A32-9E20-D0A91C0C6F90}"/>
    <cellStyle name="40% - Accent4 2 4 4 3" xfId="17296" xr:uid="{7EDC6DC6-FA01-4827-A233-DE95833B3E80}"/>
    <cellStyle name="40% - Accent4 2 4 5" xfId="17298" xr:uid="{7B9406BC-FF63-4F15-9D8A-C5F60409B3A3}"/>
    <cellStyle name="40% - Accent4 2 4 5 2" xfId="17299" xr:uid="{AE73F47E-FCFB-40F5-B43B-1C7D43457556}"/>
    <cellStyle name="40% - Accent4 2 4 5 3" xfId="17302" xr:uid="{B10CED5E-65DB-4F73-B1B7-E70466D5D93D}"/>
    <cellStyle name="40% - Accent4 2 4 6" xfId="17306" xr:uid="{22B74BFC-CC7F-4848-B678-FC348FD238BF}"/>
    <cellStyle name="40% - Accent4 2 4 6 2" xfId="17310" xr:uid="{A642105B-54BD-4EB8-A642-E8140766BC77}"/>
    <cellStyle name="40% - Accent4 2 4 6 3" xfId="17314" xr:uid="{53726394-D0C7-4BEE-ADD2-FFFAE53E31EC}"/>
    <cellStyle name="40% - Accent4 2 4 7" xfId="17316" xr:uid="{0B94E6FC-020E-4251-A9DF-C11F04D6F6C5}"/>
    <cellStyle name="40% - Accent4 2 4 7 2" xfId="17319" xr:uid="{2354BEC2-BC43-4FE4-8ED5-2798A3BCB7DC}"/>
    <cellStyle name="40% - Accent4 2 4 7 3" xfId="17322" xr:uid="{8A043288-BA1B-4D7D-9961-720198B3946C}"/>
    <cellStyle name="40% - Accent4 2 4 8" xfId="17324" xr:uid="{30259803-A60D-4641-8186-AB238A23E49E}"/>
    <cellStyle name="40% - Accent4 2 4 8 2" xfId="17327" xr:uid="{75EEBEA7-6D5E-4C5C-8A60-21BDEE5466B1}"/>
    <cellStyle name="40% - Accent4 2 4 8 3" xfId="17332" xr:uid="{7F7A8B31-F462-4EFD-814B-DC0E5514EDA0}"/>
    <cellStyle name="40% - Accent4 2 5" xfId="17335" xr:uid="{F569A47E-CB30-47F4-BBC3-D353BF0F14FA}"/>
    <cellStyle name="40% - Accent4 2 5 2" xfId="17337" xr:uid="{66A8FF4C-B034-452E-8C9C-41B601D1B413}"/>
    <cellStyle name="40% - Accent4 2 5 2 2" xfId="12270" xr:uid="{C8CE4E2F-A327-4718-9E48-0AE823841A98}"/>
    <cellStyle name="40% - Accent4 2 5 2 3" xfId="12272" xr:uid="{AD25C53D-292E-4B9E-BC4A-4E7C2AC80AB4}"/>
    <cellStyle name="40% - Accent4 2 5 3" xfId="17339" xr:uid="{5A6C5BBE-4779-48AC-81E0-806DDAFFBAE8}"/>
    <cellStyle name="40% - Accent4 2 5 3 2" xfId="12278" xr:uid="{3C0EDC13-2C48-4F9B-9386-E08EA67B2CD3}"/>
    <cellStyle name="40% - Accent4 2 5 3 3" xfId="12280" xr:uid="{39E163D9-CE5C-4448-B88B-B43614DDA9AC}"/>
    <cellStyle name="40% - Accent4 2 5 4" xfId="17340" xr:uid="{106E86D7-AC24-43C7-AE99-3362D6839FEB}"/>
    <cellStyle name="40% - Accent4 2 5 4 2" xfId="17341" xr:uid="{79095953-9CD8-4F9D-B5D9-5304089C0051}"/>
    <cellStyle name="40% - Accent4 2 5 4 3" xfId="17342" xr:uid="{EEB5FBF1-104F-4C02-A400-EEF9DC6A4A8E}"/>
    <cellStyle name="40% - Accent4 2 5 5" xfId="17343" xr:uid="{701EE826-3D6B-499A-9533-8A882BC86198}"/>
    <cellStyle name="40% - Accent4 2 5 5 2" xfId="17344" xr:uid="{97A6208C-F8B6-441C-9858-2EF9F9571287}"/>
    <cellStyle name="40% - Accent4 2 5 5 3" xfId="17346" xr:uid="{E3436AF4-42A7-4655-B87D-62167506310E}"/>
    <cellStyle name="40% - Accent4 2 5 6" xfId="17348" xr:uid="{86C502E0-4806-4D74-BAE9-7D2810B94020}"/>
    <cellStyle name="40% - Accent4 2 5 6 2" xfId="17353" xr:uid="{6A46AA68-02DD-4833-B83B-00AE6E6257B3}"/>
    <cellStyle name="40% - Accent4 2 5 6 3" xfId="17358" xr:uid="{1122853E-9E40-4BA6-AE43-30EB838EDE56}"/>
    <cellStyle name="40% - Accent4 2 5 7" xfId="17359" xr:uid="{742F2670-40A7-462B-8692-9BF11F063D76}"/>
    <cellStyle name="40% - Accent4 2 5 7 2" xfId="17360" xr:uid="{53F29333-31FF-4D10-B4CE-3EC4F0857C74}"/>
    <cellStyle name="40% - Accent4 2 5 7 3" xfId="17361" xr:uid="{32F3986D-2EBA-4798-A1C7-E140B2F4D1BD}"/>
    <cellStyle name="40% - Accent4 2 5 8" xfId="17362" xr:uid="{336B5717-DD4E-4A7D-891E-463F6503F338}"/>
    <cellStyle name="40% - Accent4 2 5 8 2" xfId="17365" xr:uid="{414F39A0-1492-419D-9317-97FBE8D3FED6}"/>
    <cellStyle name="40% - Accent4 2 5 8 3" xfId="17372" xr:uid="{4E0FAFD1-3523-466F-9795-9EDB6D5A160C}"/>
    <cellStyle name="40% - Accent4 2 6" xfId="17376" xr:uid="{2435F92D-8670-4384-8593-D966C22F3FFB}"/>
    <cellStyle name="40% - Accent4 2 6 2" xfId="17379" xr:uid="{5A3082FC-B76A-497D-A639-FB68106975D8}"/>
    <cellStyle name="40% - Accent4 2 6 2 2" xfId="12348" xr:uid="{955D6151-1F51-44B4-899A-20C5BBB27437}"/>
    <cellStyle name="40% - Accent4 2 6 2 3" xfId="12351" xr:uid="{1D6C9FF7-B8E6-4664-86E9-E74C703F8B21}"/>
    <cellStyle name="40% - Accent4 2 6 3" xfId="17382" xr:uid="{2AA6707B-A044-4863-9D67-46E2D1F93802}"/>
    <cellStyle name="40% - Accent4 2 7" xfId="17385" xr:uid="{B3766EAD-1AE6-4948-8A6E-8D8AE2425EEE}"/>
    <cellStyle name="40% - Accent4 2 7 2" xfId="17387" xr:uid="{D69BD8BC-3D48-4DC1-A78A-0D07AA220C91}"/>
    <cellStyle name="40% - Accent4 2 7 2 2" xfId="17390" xr:uid="{8EAF5C11-2395-44D0-8CD6-4B172645B48D}"/>
    <cellStyle name="40% - Accent4 2 7 2 3" xfId="17393" xr:uid="{9DDDA538-62C5-4895-8762-EA63EE1B8BDD}"/>
    <cellStyle name="40% - Accent4 2 7 3" xfId="17395" xr:uid="{7F497A87-CB39-40F2-BB8A-5BE596D22F71}"/>
    <cellStyle name="40% - Accent4 2 8" xfId="17398" xr:uid="{D340C2C1-6EB9-413C-9DC1-65A330DDDFA0}"/>
    <cellStyle name="40% - Accent4 2 8 2" xfId="17400" xr:uid="{4059A85F-84AE-44C9-8D08-03772546ACD8}"/>
    <cellStyle name="40% - Accent4 2 8 2 2" xfId="17402" xr:uid="{76B17E3B-D4B6-482C-AB36-33F5203ECDC5}"/>
    <cellStyle name="40% - Accent4 2 8 2 3" xfId="17404" xr:uid="{36D19016-740E-42C1-B5FB-ABE52F9D448E}"/>
    <cellStyle name="40% - Accent4 2 8 3" xfId="17406" xr:uid="{794F826C-45CA-477A-99FC-5D86D667328D}"/>
    <cellStyle name="40% - Accent4 2 9" xfId="17409" xr:uid="{29B9B0DC-77AD-486F-B039-75F35008E1AE}"/>
    <cellStyle name="40% - Accent4 2 9 2" xfId="17412" xr:uid="{D70E4A28-E53B-4DF3-A068-9D5318DCE565}"/>
    <cellStyle name="40% - Accent4 2 9 3" xfId="17414" xr:uid="{ABC7E26C-9316-47A1-93BB-16675DDCAC72}"/>
    <cellStyle name="40% - Accent4 20" xfId="17163" xr:uid="{02EA31CC-101D-48D7-8430-9935A26EB60D}"/>
    <cellStyle name="40% - Accent4 21" xfId="13882" xr:uid="{D1BEDBA0-A48F-4F50-9DC4-FB11778520F5}"/>
    <cellStyle name="40% - Accent4 21 2" xfId="13885" xr:uid="{2FB5F238-2882-436C-945A-61621B072E40}"/>
    <cellStyle name="40% - Accent4 21 3" xfId="13887" xr:uid="{2EFDA42F-36C7-40A6-B3C8-1919C9A60DFE}"/>
    <cellStyle name="40% - Accent4 21 4" xfId="13889" xr:uid="{21527B37-1872-4B2A-A367-7084C0DAB7B7}"/>
    <cellStyle name="40% - Accent4 21 5" xfId="13891" xr:uid="{2E6FE3DB-7F91-4DBE-B1E8-FC3E5E34FF8E}"/>
    <cellStyle name="40% - Accent4 21 6" xfId="13893" xr:uid="{3DC74DC1-EAF8-4B61-90B3-E0ED0A67B15B}"/>
    <cellStyle name="40% - Accent4 22" xfId="13896" xr:uid="{9EDC57AB-089A-44FC-9D0D-1AD6889E21B3}"/>
    <cellStyle name="40% - Accent4 22 2" xfId="17415" xr:uid="{F1C7E22D-47F3-4906-83D6-6D08DDE9162F}"/>
    <cellStyle name="40% - Accent4 22 3" xfId="17416" xr:uid="{BB389895-3A57-4D0D-8A67-1AD709A3C567}"/>
    <cellStyle name="40% - Accent4 22 4" xfId="17417" xr:uid="{28B714D7-CDB6-4922-BB97-8A01C7F1BE79}"/>
    <cellStyle name="40% - Accent4 22 5" xfId="17418" xr:uid="{682F8B87-FA9C-446B-B6A9-71099174A64F}"/>
    <cellStyle name="40% - Accent4 22 6" xfId="2650" xr:uid="{6C0A786D-BD27-4CF0-BD5D-828B41213171}"/>
    <cellStyle name="40% - Accent4 23" xfId="13899" xr:uid="{20A59162-A6D1-490A-BEEB-B881E8B0C811}"/>
    <cellStyle name="40% - Accent4 23 2" xfId="17167" xr:uid="{F95192C7-507D-4138-902E-96714DA2A389}"/>
    <cellStyle name="40% - Accent4 23 3" xfId="17171" xr:uid="{C4C0F8B3-94D5-4E43-A91E-618B14269B79}"/>
    <cellStyle name="40% - Accent4 23 4" xfId="17173" xr:uid="{FE1BDBBE-2C26-44BD-A945-ACDB529AF908}"/>
    <cellStyle name="40% - Accent4 23 5" xfId="17175" xr:uid="{BE0B7EA5-188A-418B-9F70-5F5F27670B28}"/>
    <cellStyle name="40% - Accent4 23 6" xfId="17177" xr:uid="{0D461F3A-071F-44C6-9A1F-33656043E016}"/>
    <cellStyle name="40% - Accent4 24" xfId="13902" xr:uid="{832C2ED3-3EC0-450D-BE61-9D649CC8CE45}"/>
    <cellStyle name="40% - Accent4 24 2" xfId="17182" xr:uid="{9F0E10D3-9F64-4AF7-84BA-9A965B0C3877}"/>
    <cellStyle name="40% - Accent4 24 3" xfId="17190" xr:uid="{A9192165-9958-40AC-8178-F0B96396F2B6}"/>
    <cellStyle name="40% - Accent4 24 4" xfId="17194" xr:uid="{88F63323-6A2F-4EE9-9FF4-228803F7F311}"/>
    <cellStyle name="40% - Accent4 24 5" xfId="17198" xr:uid="{5864F8D4-42D7-46A4-A848-2A635296618E}"/>
    <cellStyle name="40% - Accent4 24 6" xfId="17201" xr:uid="{CEC0B340-A51E-4F30-9133-C4658F5832FD}"/>
    <cellStyle name="40% - Accent4 25" xfId="13904" xr:uid="{7EFFFE0B-1F82-454B-BAE1-79B0197BAA70}"/>
    <cellStyle name="40% - Accent4 25 2" xfId="17419" xr:uid="{497C40C0-E059-4176-A0E2-00C0957A9F08}"/>
    <cellStyle name="40% - Accent4 25 3" xfId="17420" xr:uid="{88A1E9A9-3F04-4349-B4D0-D7FD090C82DF}"/>
    <cellStyle name="40% - Accent4 25 4" xfId="17421" xr:uid="{830E8CFB-9C12-408E-87C7-27AFC3242096}"/>
    <cellStyle name="40% - Accent4 25 5" xfId="17422" xr:uid="{9F665B83-E99D-4E6E-B1F0-E77E134FE2D4}"/>
    <cellStyle name="40% - Accent4 25 6" xfId="17424" xr:uid="{60159BA2-8414-4605-B566-F1303F8EF406}"/>
    <cellStyle name="40% - Accent4 26" xfId="13907" xr:uid="{6BFAAAA1-4378-40AD-8FF2-ED2B832F03C9}"/>
    <cellStyle name="40% - Accent4 26 2" xfId="17425" xr:uid="{A57FB49E-C324-4B83-873A-EE89EFB5727F}"/>
    <cellStyle name="40% - Accent4 26 3" xfId="17426" xr:uid="{28253CD0-6261-4B37-AAEA-E4FE850BD380}"/>
    <cellStyle name="40% - Accent4 26 4" xfId="17427" xr:uid="{F98C56C2-E633-4AF1-8E62-F5A59FF80088}"/>
    <cellStyle name="40% - Accent4 26 5" xfId="17428" xr:uid="{FC98610D-F337-45A0-B7ED-3DD5CCE92943}"/>
    <cellStyle name="40% - Accent4 26 6" xfId="17430" xr:uid="{50CF5391-B532-4BC3-87EE-34CF5D1111D7}"/>
    <cellStyle name="40% - Accent4 27" xfId="17431" xr:uid="{805C8D54-13D6-4B0C-AD78-F4D4259DACD8}"/>
    <cellStyle name="40% - Accent4 27 2" xfId="17433" xr:uid="{4E75BDB0-BA53-4849-BD27-EB1D1A51A321}"/>
    <cellStyle name="40% - Accent4 28" xfId="17434" xr:uid="{EFC430D6-E438-4DFA-B191-395F0F84A913}"/>
    <cellStyle name="40% - Accent4 29" xfId="17436" xr:uid="{99220D3C-020C-42D0-BA05-3074B74D867C}"/>
    <cellStyle name="40% - Accent4 3" xfId="17437" xr:uid="{09B23D3D-82EE-4A62-B6D3-35A2DEAF0673}"/>
    <cellStyle name="40% - Accent4 3 10" xfId="17439" xr:uid="{911E9E46-A9D5-4558-8100-6875F7C23047}"/>
    <cellStyle name="40% - Accent4 3 10 2" xfId="17440" xr:uid="{D39249B7-5489-4D5E-B456-46791DBAF94B}"/>
    <cellStyle name="40% - Accent4 3 10 3" xfId="17441" xr:uid="{D8BD27F8-D13F-4C01-93E6-E76766CB8714}"/>
    <cellStyle name="40% - Accent4 3 11" xfId="17443" xr:uid="{7B3B79FF-47E9-47FD-8119-D34EDFEBE3BC}"/>
    <cellStyle name="40% - Accent4 3 11 2" xfId="17445" xr:uid="{D071B97D-E7D9-450F-8335-2F7B7F20DF06}"/>
    <cellStyle name="40% - Accent4 3 11 3" xfId="17446" xr:uid="{DD5117EC-4257-4EF4-853B-1FC8CB1CBFEF}"/>
    <cellStyle name="40% - Accent4 3 12" xfId="17448" xr:uid="{3AD06CD8-B555-4385-8F81-865108EC430E}"/>
    <cellStyle name="40% - Accent4 3 2" xfId="17450" xr:uid="{941A9454-9191-4CD6-9392-DD69F38427AF}"/>
    <cellStyle name="40% - Accent4 3 2 2" xfId="17452" xr:uid="{77E4C687-46E4-41B7-8C0A-1A9F0E2CA93C}"/>
    <cellStyle name="40% - Accent4 3 2 2 2" xfId="9136" xr:uid="{7CC9BAD2-47C7-4487-AA4A-885F68ECA670}"/>
    <cellStyle name="40% - Accent4 3 2 2 2 2" xfId="7559" xr:uid="{0DCD21EE-55E1-455A-828B-10DFD3158713}"/>
    <cellStyle name="40% - Accent4 3 2 2 3" xfId="9346" xr:uid="{E00CABCE-59AC-4C95-BF82-2CD24B097111}"/>
    <cellStyle name="40% - Accent4 3 2 3" xfId="17454" xr:uid="{347BB376-2650-42BA-9D0B-375C96E8D647}"/>
    <cellStyle name="40% - Accent4 3 2 3 2" xfId="17455" xr:uid="{CABB5F07-A425-4C3C-B995-64A7ABEABE64}"/>
    <cellStyle name="40% - Accent4 3 2 3 3" xfId="17456" xr:uid="{A6D48E56-49FC-4EF2-ADA8-1C0BB7683F68}"/>
    <cellStyle name="40% - Accent4 3 2 4" xfId="17457" xr:uid="{FBC79EB5-BB33-4474-B654-CCC307FB9BA6}"/>
    <cellStyle name="40% - Accent4 3 2 4 2" xfId="17458" xr:uid="{BCFF4319-B595-4852-AE46-811F15B7CFEA}"/>
    <cellStyle name="40% - Accent4 3 2 4 3" xfId="17459" xr:uid="{16C7FB4E-7DEB-4632-82B0-F646BCA885E1}"/>
    <cellStyle name="40% - Accent4 3 2 5" xfId="17460" xr:uid="{0CEE5E33-B218-47AB-8CD4-65867FDE4195}"/>
    <cellStyle name="40% - Accent4 3 2 5 2" xfId="16260" xr:uid="{FDF77C40-5371-44A2-A18D-E7AF7D5B62EE}"/>
    <cellStyle name="40% - Accent4 3 2 5 3" xfId="17461" xr:uid="{F95B3BDD-3CBB-4BB5-8887-102326AEAB4C}"/>
    <cellStyle name="40% - Accent4 3 2 6" xfId="17462" xr:uid="{DE4BD4B4-DCC1-4675-9071-C38A82FCB502}"/>
    <cellStyle name="40% - Accent4 3 2 6 2" xfId="16270" xr:uid="{900F85C3-FE28-41FB-892F-118BC3DD2917}"/>
    <cellStyle name="40% - Accent4 3 2 6 3" xfId="17463" xr:uid="{732CDF1B-C6B6-41FE-91BE-9C7AF6AE0212}"/>
    <cellStyle name="40% - Accent4 3 2 7" xfId="17464" xr:uid="{0B308D7F-38E7-48B5-87BC-B2838603EAB0}"/>
    <cellStyle name="40% - Accent4 3 2 7 2" xfId="10846" xr:uid="{B5167716-A6DE-4B24-BEA4-0C3945E37071}"/>
    <cellStyle name="40% - Accent4 3 2 7 3" xfId="11131" xr:uid="{A9FA4AA8-1C8C-489F-B460-63B04A5CC164}"/>
    <cellStyle name="40% - Accent4 3 2 8" xfId="17465" xr:uid="{CCF26B5F-A542-4273-811C-19996025708D}"/>
    <cellStyle name="40% - Accent4 3 2 9" xfId="17467" xr:uid="{87439E95-2D30-42EF-9B44-D9EA891CCF02}"/>
    <cellStyle name="40% - Accent4 3 3" xfId="17469" xr:uid="{649CCC90-B3C1-4F54-A305-E04D7033A2D6}"/>
    <cellStyle name="40% - Accent4 3 3 2" xfId="17470" xr:uid="{9490FEFB-E30A-4BB9-B9CE-C3286F9BA0C4}"/>
    <cellStyle name="40% - Accent4 3 3 2 2" xfId="10899" xr:uid="{1DA01C7C-48DE-4761-BE79-23C260060BF4}"/>
    <cellStyle name="40% - Accent4 3 3 2 3" xfId="12428" xr:uid="{34172255-2790-438C-A783-84EBC48BE222}"/>
    <cellStyle name="40% - Accent4 3 3 2_Branches" xfId="17252" xr:uid="{DB558631-06CE-4D28-B669-76534F2C9F98}"/>
    <cellStyle name="40% - Accent4 3 3 3" xfId="17471" xr:uid="{64FD5376-28C2-4E9B-840E-697351D2E6C9}"/>
    <cellStyle name="40% - Accent4 3 3 3 2" xfId="10907" xr:uid="{73F57CE7-20FD-4FA0-A94C-699C501B409C}"/>
    <cellStyle name="40% - Accent4 3 3 3 3" xfId="12435" xr:uid="{68280349-E09C-424F-A8EC-0ABE768DD5BD}"/>
    <cellStyle name="40% - Accent4 3 3 4" xfId="17472" xr:uid="{80A10C85-89F4-4ABD-A156-429E5CF54A80}"/>
    <cellStyle name="40% - Accent4 3 3 4 2" xfId="10915" xr:uid="{CF0AFE9A-733D-472D-A7A0-6A670FAE40B0}"/>
    <cellStyle name="40% - Accent4 3 3 4 3" xfId="17473" xr:uid="{809A6BAD-0DCE-4402-992B-A64E4DA1634D}"/>
    <cellStyle name="40% - Accent4 3 3 5" xfId="17474" xr:uid="{103FD9BC-DD44-4621-83F8-29F5910407A0}"/>
    <cellStyle name="40% - Accent4 3 3 5 2" xfId="10922" xr:uid="{BBAF9BC1-E883-48E6-932C-8A3E24774575}"/>
    <cellStyle name="40% - Accent4 3 3 5 3" xfId="17475" xr:uid="{37CA1B1B-9C7F-420E-A5C4-98217E7233FD}"/>
    <cellStyle name="40% - Accent4 3 3 6" xfId="17476" xr:uid="{6125FC54-2080-4687-9EC6-72C06C37CA90}"/>
    <cellStyle name="40% - Accent4 3 3 6 2" xfId="10928" xr:uid="{B16ACE8E-8407-4701-857A-3A5121524B0F}"/>
    <cellStyle name="40% - Accent4 3 3 6 3" xfId="17477" xr:uid="{D0D184C2-37FD-4530-B457-3732D7128E23}"/>
    <cellStyle name="40% - Accent4 3 3 7" xfId="17478" xr:uid="{D1327DE4-CF07-40B2-8639-EBEA5C9D338E}"/>
    <cellStyle name="40% - Accent4 3 3 7 2" xfId="17479" xr:uid="{EF34B933-9A5C-4CAC-A34D-DBF44E21A02F}"/>
    <cellStyle name="40% - Accent4 3 3 7 3" xfId="17480" xr:uid="{F63D7016-03CC-45E1-AADF-32D4F94D4EF6}"/>
    <cellStyle name="40% - Accent4 3 3 8" xfId="17481" xr:uid="{50409916-3AFA-43FB-8012-05D5C5FB49BA}"/>
    <cellStyle name="40% - Accent4 3 3 9" xfId="17482" xr:uid="{03F07854-9FE1-4830-8D86-3DADA07D5A5C}"/>
    <cellStyle name="40% - Accent4 3 4" xfId="17485" xr:uid="{0FE4DCBE-C120-4F14-AD4A-E156863E36B8}"/>
    <cellStyle name="40% - Accent4 3 4 2" xfId="17486" xr:uid="{0AB4B3C9-5B47-40C5-BBBC-7A2DBD3EC2CE}"/>
    <cellStyle name="40% - Accent4 3 4 2 2" xfId="10945" xr:uid="{13D03639-B5AD-482F-85F9-5101018BDFD2}"/>
    <cellStyle name="40% - Accent4 3 4 2 3" xfId="12483" xr:uid="{45028E50-0BA1-4ABB-AFC7-739A2BCC5927}"/>
    <cellStyle name="40% - Accent4 3 4 3" xfId="17487" xr:uid="{B05A07A3-99B0-4E81-87BF-F7CEA1501622}"/>
    <cellStyle name="40% - Accent4 3 4 3 2" xfId="10952" xr:uid="{2FB1AA72-9806-4C7B-8173-50D06F629935}"/>
    <cellStyle name="40% - Accent4 3 4 3 3" xfId="17488" xr:uid="{BC4D7DAA-A593-4105-95B0-7C8ED7E16545}"/>
    <cellStyle name="40% - Accent4 3 4 4" xfId="17490" xr:uid="{F4E701AD-A99C-439B-96B4-3F2A79EE49CE}"/>
    <cellStyle name="40% - Accent4 3 4 4 2" xfId="10957" xr:uid="{75EFC666-21CD-4608-9983-97A8BF9CEF23}"/>
    <cellStyle name="40% - Accent4 3 4 4 3" xfId="17491" xr:uid="{1447113F-E59D-4CB4-A891-2E0F99E83575}"/>
    <cellStyle name="40% - Accent4 3 4 5" xfId="17493" xr:uid="{5C3FAD0E-E701-4029-9F17-E6659DD91310}"/>
    <cellStyle name="40% - Accent4 3 4 5 2" xfId="10967" xr:uid="{708AA089-1107-4718-A093-B524E3AD7C24}"/>
    <cellStyle name="40% - Accent4 3 4 5 3" xfId="17494" xr:uid="{390C8525-D102-4B11-A48C-2A304D940F1A}"/>
    <cellStyle name="40% - Accent4 3 4 6" xfId="17496" xr:uid="{C84078E8-DEC3-4BFE-A5BC-D4E6AC6FC001}"/>
    <cellStyle name="40% - Accent4 3 4 6 2" xfId="10978" xr:uid="{3D047633-8A1A-4BEA-A46B-BA8586D26B38}"/>
    <cellStyle name="40% - Accent4 3 4 6 3" xfId="17498" xr:uid="{D58DFF75-4441-42F2-AAC6-C49BA1A7F069}"/>
    <cellStyle name="40% - Accent4 3 4 7" xfId="17499" xr:uid="{D304EFB0-7DC6-48DA-AEC2-2A56118AA6EA}"/>
    <cellStyle name="40% - Accent4 3 4 7 2" xfId="17500" xr:uid="{C5F8109E-E9F0-4264-A8EA-00EF58611263}"/>
    <cellStyle name="40% - Accent4 3 4 7 3" xfId="17501" xr:uid="{648BB988-9912-4A38-9AD9-7389C76AEACC}"/>
    <cellStyle name="40% - Accent4 3 4 8" xfId="17502" xr:uid="{1DEAC1DB-F4D7-434B-AEC4-2F2E11D3CEB2}"/>
    <cellStyle name="40% - Accent4 3 4 9" xfId="17503" xr:uid="{B44D7A2E-5373-405C-9BDF-B01BE14AB10F}"/>
    <cellStyle name="40% - Accent4 3 5" xfId="17506" xr:uid="{34553BE0-704E-4975-B057-AAAF78C0E444}"/>
    <cellStyle name="40% - Accent4 3 5 2" xfId="17509" xr:uid="{F820224E-AFAB-4DD8-82CF-D30CBFB4C4A2}"/>
    <cellStyle name="40% - Accent4 3 5 2 2" xfId="11003" xr:uid="{A4AF38B5-189C-4F2B-9092-1FB42B7EAC72}"/>
    <cellStyle name="40% - Accent4 3 5 2 3" xfId="12532" xr:uid="{C86F49B9-4B53-407A-8DAA-7B22B5A30BF2}"/>
    <cellStyle name="40% - Accent4 3 5 3" xfId="17511" xr:uid="{28210457-50ED-4827-A98C-C87FB81F67FD}"/>
    <cellStyle name="40% - Accent4 3 5 3 2" xfId="11010" xr:uid="{BC661230-D67C-44F3-8E30-ADFCF5D25347}"/>
    <cellStyle name="40% - Accent4 3 5 3 3" xfId="17512" xr:uid="{B449D71D-2B1E-4F61-A68F-2EF04FC0C9E0}"/>
    <cellStyle name="40% - Accent4 3 5 4" xfId="17514" xr:uid="{D7C19017-B3A5-41D7-865F-C25B1D38323E}"/>
    <cellStyle name="40% - Accent4 3 5 4 2" xfId="11016" xr:uid="{3159EB0C-3AD5-49A9-BB62-098EE4386B48}"/>
    <cellStyle name="40% - Accent4 3 5 4 3" xfId="17515" xr:uid="{677114D4-E55C-4647-AA7B-FEF1A15628EB}"/>
    <cellStyle name="40% - Accent4 3 5 5" xfId="17517" xr:uid="{BD51E449-60D8-4486-BB27-09118257A010}"/>
    <cellStyle name="40% - Accent4 3 5 5 2" xfId="11025" xr:uid="{E99F8BEA-3CE2-4A79-8F60-50A5F53C928C}"/>
    <cellStyle name="40% - Accent4 3 5 5 3" xfId="17518" xr:uid="{0609D2DB-BD33-448E-8A23-62046C073CD6}"/>
    <cellStyle name="40% - Accent4 3 5 6" xfId="17521" xr:uid="{1DC44E02-AE9A-444D-8852-DEF1145B3C29}"/>
    <cellStyle name="40% - Accent4 3 5 6 2" xfId="11037" xr:uid="{AF7822CD-39DC-4331-AEC7-3B53D357A865}"/>
    <cellStyle name="40% - Accent4 3 5 6 3" xfId="17523" xr:uid="{8954CCEA-5AFC-48BF-81DE-27BFDE758C8A}"/>
    <cellStyle name="40% - Accent4 3 5 7" xfId="17524" xr:uid="{62E9E382-10B2-41FD-9B45-A57DD42BF90B}"/>
    <cellStyle name="40% - Accent4 3 5 7 2" xfId="11614" xr:uid="{283F8536-00A9-40D0-8F68-175450CFC798}"/>
    <cellStyle name="40% - Accent4 3 5 7 3" xfId="17525" xr:uid="{C786654F-42B1-4066-9B69-3705F4E42E87}"/>
    <cellStyle name="40% - Accent4 3 5 8" xfId="17526" xr:uid="{1624CD04-D5D0-4FDD-8958-C79462D49647}"/>
    <cellStyle name="40% - Accent4 3 5 9" xfId="17527" xr:uid="{21FA686B-B363-4AD2-A583-0CF7858A6615}"/>
    <cellStyle name="40% - Accent4 3 6" xfId="17530" xr:uid="{244B21CB-673D-4DC4-963A-FE000F3D56FB}"/>
    <cellStyle name="40% - Accent4 3 6 2" xfId="17531" xr:uid="{BAA4212A-8958-443C-AD74-E4A681433B32}"/>
    <cellStyle name="40% - Accent4 3 6 3" xfId="17532" xr:uid="{70991BE2-A029-4EBB-881D-40AF02FB1651}"/>
    <cellStyle name="40% - Accent4 3 7" xfId="17535" xr:uid="{55045651-581E-461C-A658-2532359E925D}"/>
    <cellStyle name="40% - Accent4 3 7 2" xfId="17536" xr:uid="{25AD6CED-8684-4DCE-AA7A-AD4EE971931E}"/>
    <cellStyle name="40% - Accent4 3 7 3" xfId="17537" xr:uid="{DB8FF7B4-A376-4E10-A763-A1D061354BCC}"/>
    <cellStyle name="40% - Accent4 3 8" xfId="17539" xr:uid="{6951A273-FCAD-4E97-BC96-DFA751FA6B34}"/>
    <cellStyle name="40% - Accent4 3 8 2" xfId="17540" xr:uid="{67737F04-8A57-4F11-912E-2704B3AF1742}"/>
    <cellStyle name="40% - Accent4 3 8 3" xfId="17541" xr:uid="{A54D3469-D49F-486E-83B8-1012C502B18A}"/>
    <cellStyle name="40% - Accent4 3 9" xfId="17542" xr:uid="{1FDED1A9-25BE-450D-B258-A5162BFDE2AD}"/>
    <cellStyle name="40% - Accent4 3 9 2" xfId="17544" xr:uid="{E2C3152B-CBDD-48B4-BB45-2887676EF726}"/>
    <cellStyle name="40% - Accent4 3 9 3" xfId="17545" xr:uid="{AE564F3D-2BF9-49D7-B7A1-DD545752B0A8}"/>
    <cellStyle name="40% - Accent4 30" xfId="13905" xr:uid="{C7E1745E-141F-46B0-A6AE-D0498E6F9695}"/>
    <cellStyle name="40% - Accent4 31" xfId="13908" xr:uid="{3D654099-4397-4998-AF88-BA12F61B4B02}"/>
    <cellStyle name="40% - Accent4 32" xfId="17432" xr:uid="{190AF2EB-8C96-4988-BA64-8D36FC42C729}"/>
    <cellStyle name="40% - Accent4 33" xfId="17435" xr:uid="{48B6CEB9-1BD5-4E7E-B1A9-1A81B0FE35AA}"/>
    <cellStyle name="40% - Accent4 4" xfId="17546" xr:uid="{A589B614-88A7-462C-A6F4-A4494D0620DA}"/>
    <cellStyle name="40% - Accent4 4 2" xfId="17547" xr:uid="{C950C87B-0E0D-4DDA-B740-21205B8C2AA0}"/>
    <cellStyle name="40% - Accent4 4 2 2" xfId="17548" xr:uid="{BE037F48-C112-4D77-B187-BF87A7DD00FC}"/>
    <cellStyle name="40% - Accent4 4 2 2 2" xfId="17549" xr:uid="{4033229A-499E-449B-A2A5-98E0C6D7B780}"/>
    <cellStyle name="40% - Accent4 4 2 3" xfId="17550" xr:uid="{C61C96C5-A07E-4609-A847-20876F4F8D17}"/>
    <cellStyle name="40% - Accent4 4 3" xfId="17551" xr:uid="{3F5F66AE-7433-4518-8ED1-0487A3223CC4}"/>
    <cellStyle name="40% - Accent4 4 3 2" xfId="17552" xr:uid="{ABA9F904-FB74-4437-B52F-BE4B8301188F}"/>
    <cellStyle name="40% - Accent4 4 3 3" xfId="17553" xr:uid="{FA102AD5-E38C-4ECA-9C49-23F65E57EF03}"/>
    <cellStyle name="40% - Accent4 4 4" xfId="17554" xr:uid="{DB8EA989-7E4A-4013-8F1D-825D61141D36}"/>
    <cellStyle name="40% - Accent4 4 4 2" xfId="17555" xr:uid="{B720A5AC-EB51-4858-A7F0-06BC783010D8}"/>
    <cellStyle name="40% - Accent4 4 4 3" xfId="17556" xr:uid="{F688BD62-5FE1-4417-8139-D3A0E1CEF57A}"/>
    <cellStyle name="40% - Accent4 4 5" xfId="17557" xr:uid="{78E20CE9-BEC7-4492-B739-96A1DFF20043}"/>
    <cellStyle name="40% - Accent4 4 5 2" xfId="17558" xr:uid="{6BDCEE26-426E-42DA-87D8-060E6A4849AA}"/>
    <cellStyle name="40% - Accent4 4 5 3" xfId="17559" xr:uid="{BAA2086F-141E-4629-BAAB-C3EBE834C02D}"/>
    <cellStyle name="40% - Accent4 4 6" xfId="17560" xr:uid="{37CD6E56-FC7E-4EFD-893C-5D9D24C47CD4}"/>
    <cellStyle name="40% - Accent4 4 6 2" xfId="17561" xr:uid="{137A9580-4296-410D-8F55-7133552EC33F}"/>
    <cellStyle name="40% - Accent4 4 6 3" xfId="17562" xr:uid="{92C923AF-50A9-42D8-8016-C5800DD5C837}"/>
    <cellStyle name="40% - Accent4 4 7" xfId="17563" xr:uid="{AFFA580A-F075-435F-B947-591EED1FD8B5}"/>
    <cellStyle name="40% - Accent4 4 7 2" xfId="17564" xr:uid="{4DDA4287-C5CD-469A-BC4A-77F345FE7AA8}"/>
    <cellStyle name="40% - Accent4 4 7 3" xfId="17565" xr:uid="{CB7A40AE-7EFA-4D28-8827-C358D03674DF}"/>
    <cellStyle name="40% - Accent4 4 8" xfId="17568" xr:uid="{D6609B80-72D7-45A5-AA3A-263CAC9542FE}"/>
    <cellStyle name="40% - Accent4 4 8 2" xfId="17569" xr:uid="{37DD7021-8198-454D-8618-26125DD62208}"/>
    <cellStyle name="40% - Accent4 4 8 3" xfId="17570" xr:uid="{6DDBA20F-98B7-4D7B-B7DA-4F6A5BC4A788}"/>
    <cellStyle name="40% - Accent4 5" xfId="5384" xr:uid="{0BE13FB0-180C-40C2-A0BE-05E394DAD9CC}"/>
    <cellStyle name="40% - Accent4 5 2" xfId="4279" xr:uid="{BD3D2F2A-1EA6-409D-AF4F-B61D120C5F7B}"/>
    <cellStyle name="40% - Accent4 5 2 2" xfId="17571" xr:uid="{F36A75B1-16BE-464C-8921-55074DEBD67D}"/>
    <cellStyle name="40% - Accent4 5 2 3" xfId="17572" xr:uid="{6EBB55E4-AB91-41CB-BD52-B0DF2361A5BB}"/>
    <cellStyle name="40% - Accent4 5 3" xfId="3120" xr:uid="{C5CF2886-934D-4B22-A4E3-40BD832E6674}"/>
    <cellStyle name="40% - Accent4 5 3 2" xfId="17573" xr:uid="{303B301D-9B99-4A10-9FAB-08E8C5E38339}"/>
    <cellStyle name="40% - Accent4 5 3 3" xfId="17574" xr:uid="{9059E80B-6382-49C5-8ACB-58570A9DAB92}"/>
    <cellStyle name="40% - Accent4 5 4" xfId="3128" xr:uid="{7A9D3481-2E20-49E4-A2D9-E4F8F0E11251}"/>
    <cellStyle name="40% - Accent4 5 4 2" xfId="17578" xr:uid="{8F94BAE9-B73E-4C55-A118-2E188A4F0B45}"/>
    <cellStyle name="40% - Accent4 5 4 3" xfId="17581" xr:uid="{C4157E26-1F3D-4577-9E5F-D46C46B5F4DE}"/>
    <cellStyle name="40% - Accent4 5 5" xfId="3136" xr:uid="{5438B9B7-C218-47DE-9A44-F0D4EAD34E8A}"/>
    <cellStyle name="40% - Accent4 5 5 2" xfId="17582" xr:uid="{BEB91942-DCDF-4E68-9133-38CBB8A89D3F}"/>
    <cellStyle name="40% - Accent4 5 5 3" xfId="17583" xr:uid="{C420CDE0-C994-449C-BD30-F8D6C4527B45}"/>
    <cellStyle name="40% - Accent4 5 6" xfId="3142" xr:uid="{4B441370-168A-4694-B67D-05ADEEBE5779}"/>
    <cellStyle name="40% - Accent4 5 6 2" xfId="17584" xr:uid="{30901E76-6A52-435F-93DD-7C3B41C822AA}"/>
    <cellStyle name="40% - Accent4 5 6 3" xfId="17585" xr:uid="{04614B62-A6E8-4E8B-AAC3-9EDF4A969285}"/>
    <cellStyle name="40% - Accent4 5 7" xfId="17587" xr:uid="{5DEE54B1-5808-4E88-8321-415DF81B419A}"/>
    <cellStyle name="40% - Accent4 5 7 2" xfId="17588" xr:uid="{FAC50FA6-2BDA-4AE6-98FA-4F23305C7F86}"/>
    <cellStyle name="40% - Accent4 5 7 3" xfId="17589" xr:uid="{A04AD055-2CF0-4CA3-B250-8FE8A9F3344C}"/>
    <cellStyle name="40% - Accent4 5 8" xfId="17590" xr:uid="{CB563900-A764-492C-AF6D-F01ADFAFA51B}"/>
    <cellStyle name="40% - Accent4 5 8 2" xfId="17591" xr:uid="{ED9AC65C-949F-4A3A-8DFA-6D7E233B70F8}"/>
    <cellStyle name="40% - Accent4 5 8 3" xfId="13043" xr:uid="{831151FF-9E11-4536-BFF8-CD738DB433C5}"/>
    <cellStyle name="40% - Accent4 6" xfId="5395" xr:uid="{091F15B7-B82D-40D1-9BE2-586A14E025FA}"/>
    <cellStyle name="40% - Accent4 6 2" xfId="17593" xr:uid="{125E1720-873C-4300-BB32-6E0A972F72E6}"/>
    <cellStyle name="40% - Accent4 6 2 2" xfId="17594" xr:uid="{6F5EB50D-EF12-48AC-BA2C-18B4BB39A30D}"/>
    <cellStyle name="40% - Accent4 6 2 3" xfId="17595" xr:uid="{1FA7877E-5D41-49FE-BD7E-F6C06D9C58D5}"/>
    <cellStyle name="40% - Accent4 6 3" xfId="17597" xr:uid="{A5FBDBA3-9352-4EC4-8449-9028C5660F1C}"/>
    <cellStyle name="40% - Accent4 6 3 2" xfId="17598" xr:uid="{D46FD1E0-23DF-466F-AE9F-80DBF31791F8}"/>
    <cellStyle name="40% - Accent4 6 3 3" xfId="13598" xr:uid="{D738711C-38EA-43A1-9974-5EAA28F8FD03}"/>
    <cellStyle name="40% - Accent4 6 4" xfId="17601" xr:uid="{1A2B0F75-C81F-40F3-BB02-9CBD46637ED3}"/>
    <cellStyle name="40% - Accent4 6 4 2" xfId="17604" xr:uid="{F8123174-8E59-407F-B898-957CCCACA880}"/>
    <cellStyle name="40% - Accent4 6 4 3" xfId="17607" xr:uid="{FF22276D-F917-4483-909E-6013E695EE70}"/>
    <cellStyle name="40% - Accent4 6 5" xfId="17610" xr:uid="{0B845BA7-18E8-41DE-B5EC-E8287299FF0E}"/>
    <cellStyle name="40% - Accent4 6 5 2" xfId="17611" xr:uid="{11D1AF73-47DB-4815-85C4-B7D480BBE358}"/>
    <cellStyle name="40% - Accent4 6 5 3" xfId="17612" xr:uid="{E6C558E8-A0B1-4CAD-91A6-7168C3DC052D}"/>
    <cellStyle name="40% - Accent4 6 6" xfId="17615" xr:uid="{AA725908-CB4A-4A4C-885F-C4B9B5F0FFD9}"/>
    <cellStyle name="40% - Accent4 6 6 2" xfId="17616" xr:uid="{DE721062-4738-4A8B-8B57-73B64410353D}"/>
    <cellStyle name="40% - Accent4 6 6 3" xfId="17617" xr:uid="{FBE9CA2D-3062-47BF-B451-353710957905}"/>
    <cellStyle name="40% - Accent4 6 7" xfId="17619" xr:uid="{9F1B6BB8-BE34-4FC0-9CE9-B363EA157034}"/>
    <cellStyle name="40% - Accent4 6 7 2" xfId="17620" xr:uid="{5AFB1711-17BC-40F2-A98C-99747759D29D}"/>
    <cellStyle name="40% - Accent4 6 7 3" xfId="17621" xr:uid="{11E54E44-9ECF-4A88-9866-F79256BA8266}"/>
    <cellStyle name="40% - Accent4 6 8" xfId="17622" xr:uid="{B4A131F0-30E7-4BEA-9FB9-4A578C6A6612}"/>
    <cellStyle name="40% - Accent4 6 8 2" xfId="5651" xr:uid="{1E20629C-5636-42ED-9246-1E841D3E95C9}"/>
    <cellStyle name="40% - Accent4 6 8 3" xfId="5663" xr:uid="{4313215C-EC4F-44EA-9F6B-C23CF213666B}"/>
    <cellStyle name="40% - Accent4 7" xfId="5403" xr:uid="{139B149E-8FE5-4E0B-89FD-596CF1CF8EEC}"/>
    <cellStyle name="40% - Accent4 7 2" xfId="17624" xr:uid="{500BE478-51D3-4AE7-9709-62DBBE19BECE}"/>
    <cellStyle name="40% - Accent4 7 2 2" xfId="17625" xr:uid="{90CAEAE7-17EE-4ED3-A121-D8A7EFF1D029}"/>
    <cellStyle name="40% - Accent4 7 2 3" xfId="17626" xr:uid="{A9FB81EB-B62E-4DAD-AC9E-95AB0C3285B2}"/>
    <cellStyle name="40% - Accent4 7 3" xfId="17628" xr:uid="{67F5A367-8193-4F93-BA53-17E77E30176C}"/>
    <cellStyle name="40% - Accent4 7 3 2" xfId="17629" xr:uid="{569D0CA0-E914-4D0C-8E13-ABFA7269D8B5}"/>
    <cellStyle name="40% - Accent4 7 3 3" xfId="17630" xr:uid="{6FE65A58-F8C3-4F21-AF36-00AF9FB09C2E}"/>
    <cellStyle name="40% - Accent4 7 4" xfId="7714" xr:uid="{BCAD5D3F-541F-40B8-92DD-F9F2D6C8679D}"/>
    <cellStyle name="40% - Accent4 7 4 2" xfId="17632" xr:uid="{AF521DB6-4928-4353-9410-7F535691C7FE}"/>
    <cellStyle name="40% - Accent4 7 4 3" xfId="17634" xr:uid="{5C4EE640-DC6E-4FC9-9DDD-3A5D90464A1F}"/>
    <cellStyle name="40% - Accent4 7 5" xfId="7720" xr:uid="{086BFC37-6CEF-4E83-A1A9-D61850E123D5}"/>
    <cellStyle name="40% - Accent4 7 5 2" xfId="7726" xr:uid="{988B50FE-C756-4F38-8C4D-3792D141B053}"/>
    <cellStyle name="40% - Accent4 7 5 3" xfId="7751" xr:uid="{12314122-5B9A-4A3B-8AA9-A23D69EE2B88}"/>
    <cellStyle name="40% - Accent4 7 6" xfId="7775" xr:uid="{8C141D33-C70A-4160-853C-5CB4E3B572AA}"/>
    <cellStyle name="40% - Accent4 7 6 2" xfId="1394" xr:uid="{26FB130A-6784-4330-932B-1C65BD4F53A4}"/>
    <cellStyle name="40% - Accent4 7 6 3" xfId="1412" xr:uid="{DBB26A22-CDD4-49D5-B826-04E518B950E5}"/>
    <cellStyle name="40% - Accent4 7 7" xfId="7780" xr:uid="{EEBA1108-3DBD-4AA5-9345-2B126E769AA4}"/>
    <cellStyle name="40% - Accent4 7 7 2" xfId="17635" xr:uid="{5C582CB7-CEA9-4489-9633-D3ABEBEAB2E0}"/>
    <cellStyle name="40% - Accent4 7 7 3" xfId="17636" xr:uid="{4400A15C-7613-433C-BA07-22EA350DC675}"/>
    <cellStyle name="40% - Accent4 7 8" xfId="7785" xr:uid="{3B39F501-EB65-4B30-877C-081419BC48CD}"/>
    <cellStyle name="40% - Accent4 7 8 2" xfId="229" xr:uid="{97004CFF-D4FA-4676-AD0D-F274E8A7524B}"/>
    <cellStyle name="40% - Accent4 7 8 3" xfId="252" xr:uid="{E9C3B6DC-B9FC-451C-AF30-4F031B1BA835}"/>
    <cellStyle name="40% - Accent4 8" xfId="1077" xr:uid="{7085B36F-8D5A-4987-A5DB-9C2DA8BA7F67}"/>
    <cellStyle name="40% - Accent4 8 2" xfId="17638" xr:uid="{B8B6C37E-DE0C-4BD6-A16D-EBA2460A670C}"/>
    <cellStyle name="40% - Accent4 8 2 2" xfId="17639" xr:uid="{D26BD5FD-384A-4F2C-AB49-3A635F89FC15}"/>
    <cellStyle name="40% - Accent4 8 2 3" xfId="17640" xr:uid="{CF75F1AD-3F37-4A4F-8C9A-9F2A06D283AE}"/>
    <cellStyle name="40% - Accent4 8 3" xfId="17642" xr:uid="{3B67A20E-8C5B-4388-819A-B74BC4B85390}"/>
    <cellStyle name="40% - Accent4 9" xfId="1085" xr:uid="{6120DD02-FBD8-43B3-81F2-1FB90B83F49A}"/>
    <cellStyle name="40% - Accent4 9 2" xfId="17644" xr:uid="{914EEC38-CCE7-41A7-B8C3-61734AA3FA9D}"/>
    <cellStyle name="40% - Accent4 9 2 2" xfId="17646" xr:uid="{2EB57C9D-CEDA-408F-8163-EF59679D8501}"/>
    <cellStyle name="40% - Accent4 9 2 3" xfId="17647" xr:uid="{F7B53500-F6AC-4FA7-B1C1-551E7F583FDB}"/>
    <cellStyle name="40% - Accent4 9 3" xfId="17649" xr:uid="{A68733E9-685F-44D4-B897-40136F64A601}"/>
    <cellStyle name="40% - Accent5 10" xfId="17652" xr:uid="{4C39B971-6972-4A1C-8037-BCF9F48B44FF}"/>
    <cellStyle name="40% - Accent5 10 10" xfId="17653" xr:uid="{7C60E639-44E9-4446-963F-D676DB9F711C}"/>
    <cellStyle name="40% - Accent5 10 11" xfId="17654" xr:uid="{549750A0-4F5A-4AFD-9C36-50AE94A0F5D9}"/>
    <cellStyle name="40% - Accent5 10 12" xfId="17655" xr:uid="{C0666F42-93BF-4811-87F9-C9BA13E37211}"/>
    <cellStyle name="40% - Accent5 10 13" xfId="17656" xr:uid="{C5ACA260-5F27-4157-AF64-73A8F66EBA12}"/>
    <cellStyle name="40% - Accent5 10 14" xfId="17657" xr:uid="{DEAE80BC-C267-40CE-A582-F61F6F12188F}"/>
    <cellStyle name="40% - Accent5 10 2" xfId="17019" xr:uid="{6F8B6E10-404D-4206-AADE-69244AC1F374}"/>
    <cellStyle name="40% - Accent5 10 2 10" xfId="17658" xr:uid="{BA492B48-D656-40EC-B8BB-6C8E25BAB975}"/>
    <cellStyle name="40% - Accent5 10 2 11" xfId="17659" xr:uid="{961E44F9-86AB-4CB6-808D-E66C006AD8B6}"/>
    <cellStyle name="40% - Accent5 10 2 2" xfId="17660" xr:uid="{6627A3FC-F7C2-4C54-825B-28EC0053BA80}"/>
    <cellStyle name="40% - Accent5 10 2 2 2" xfId="17662" xr:uid="{9FB71D2D-7BB9-40B6-B5A8-14019A21FA97}"/>
    <cellStyle name="40% - Accent5 10 2 2 2 2" xfId="10877" xr:uid="{ACB59641-801D-41BB-B88B-C92FC51079B5}"/>
    <cellStyle name="40% - Accent5 10 2 2 2 2 2" xfId="17664" xr:uid="{474205CA-57DC-4932-A550-D2C141BE4ED8}"/>
    <cellStyle name="40% - Accent5 10 2 2 2 2 3" xfId="17666" xr:uid="{B1EFFABB-BC96-46A8-B81C-2D4843C7A86B}"/>
    <cellStyle name="40% - Accent5 10 2 2 2 2 4" xfId="17668" xr:uid="{AB17BC86-5AD6-48C2-810A-1B04A29B6FC1}"/>
    <cellStyle name="40% - Accent5 10 2 2 2 2 5" xfId="17670" xr:uid="{34C63203-02A4-43F4-A2CC-C7FE6386C619}"/>
    <cellStyle name="40% - Accent5 10 2 2 2 2 6" xfId="17672" xr:uid="{E88E1677-4E8B-402E-934A-5401C3EC5621}"/>
    <cellStyle name="40% - Accent5 10 2 2 2 3" xfId="17674" xr:uid="{6680FACA-C246-477D-8359-5526952FAD52}"/>
    <cellStyle name="40% - Accent5 10 2 2 2 4" xfId="17677" xr:uid="{3B82B946-F076-40DE-B701-6A5B91A6FF8E}"/>
    <cellStyle name="40% - Accent5 10 2 2 2 5" xfId="17680" xr:uid="{2E11AB92-EE28-473A-A17D-6DB56137ADD6}"/>
    <cellStyle name="40% - Accent5 10 2 2 2 6" xfId="17682" xr:uid="{ED3D51D8-0AC1-4478-B616-FFD126B942AC}"/>
    <cellStyle name="40% - Accent5 10 2 2 2 7" xfId="17683" xr:uid="{D8CAC2A1-260F-4A6A-BEAA-AAC23B037535}"/>
    <cellStyle name="40% - Accent5 10 2 2 3" xfId="17687" xr:uid="{E53D0EF2-1A3F-4D01-B046-5E863302EC99}"/>
    <cellStyle name="40% - Accent5 10 2 2 3 2" xfId="10886" xr:uid="{F700099A-F5EF-405D-943E-1B55AC131706}"/>
    <cellStyle name="40% - Accent5 10 2 2 3 3" xfId="17691" xr:uid="{86A861FD-9A52-4BC3-9F84-95985F68346D}"/>
    <cellStyle name="40% - Accent5 10 2 2 3 4" xfId="17695" xr:uid="{61560A79-3D58-4C2C-85EF-7AD1F4163292}"/>
    <cellStyle name="40% - Accent5 10 2 2 3 5" xfId="17699" xr:uid="{9851D7C4-CA87-4D1B-9ED2-1A5363C1126E}"/>
    <cellStyle name="40% - Accent5 10 2 2 3 6" xfId="17702" xr:uid="{5411CD20-9D5F-4FD8-871B-5C67D8C8C013}"/>
    <cellStyle name="40% - Accent5 10 2 2 4" xfId="17708" xr:uid="{7D60426B-2556-4491-A474-2A712A39BD96}"/>
    <cellStyle name="40% - Accent5 10 2 2 5" xfId="17714" xr:uid="{CE6C2751-4560-4BF8-998E-3A1A065E547C}"/>
    <cellStyle name="40% - Accent5 10 2 2 6" xfId="17720" xr:uid="{52CD410E-8808-4136-863F-A4DF9DE7BDAA}"/>
    <cellStyle name="40% - Accent5 10 2 2 7" xfId="17726" xr:uid="{711EBC1E-2CB9-46A5-8EF2-D000AD66DF7F}"/>
    <cellStyle name="40% - Accent5 10 2 2 8" xfId="17732" xr:uid="{AB82A2FB-98D2-4C16-9062-A7C6EF9EF101}"/>
    <cellStyle name="40% - Accent5 10 2 3" xfId="17733" xr:uid="{1022548A-BB84-4195-9509-08A4ECDB50F8}"/>
    <cellStyle name="40% - Accent5 10 2 4" xfId="7259" xr:uid="{69E55D92-03D2-439B-A7BB-4A284C2B710B}"/>
    <cellStyle name="40% - Accent5 10 2 5" xfId="7263" xr:uid="{02C561A6-9E72-4596-A524-92533BDA1094}"/>
    <cellStyle name="40% - Accent5 10 2 5 2" xfId="17734" xr:uid="{ADF9FEF1-7FC8-443C-8295-A4756B594E0D}"/>
    <cellStyle name="40% - Accent5 10 2 5 2 2" xfId="9227" xr:uid="{1AEDC978-C89F-4D75-B1DC-BC08544C23F2}"/>
    <cellStyle name="40% - Accent5 10 2 5 2 3" xfId="17737" xr:uid="{1EC1CF2A-6CCB-4DE7-A29F-7E4EA5CC6267}"/>
    <cellStyle name="40% - Accent5 10 2 5 2 4" xfId="17740" xr:uid="{C132FA3C-962E-4D6C-9197-127829B72FA1}"/>
    <cellStyle name="40% - Accent5 10 2 5 2 5" xfId="17743" xr:uid="{5B664E64-B969-449B-8015-593309206C1B}"/>
    <cellStyle name="40% - Accent5 10 2 5 2 6" xfId="17745" xr:uid="{438FB876-99AC-43EF-BD4C-7110697195BD}"/>
    <cellStyle name="40% - Accent5 10 2 5 3" xfId="17748" xr:uid="{25F40D05-59A6-4C88-848C-988663A20FC7}"/>
    <cellStyle name="40% - Accent5 10 2 5 4" xfId="17752" xr:uid="{7AB3EFCE-FDE9-4348-868D-64E7516C17CD}"/>
    <cellStyle name="40% - Accent5 10 2 5 5" xfId="17756" xr:uid="{63EE3C5C-FD92-43C9-A765-A9BEBB4D7896}"/>
    <cellStyle name="40% - Accent5 10 2 5 6" xfId="17759" xr:uid="{433789B3-5EBF-45D2-BFC3-D2FE31A7F1AD}"/>
    <cellStyle name="40% - Accent5 10 2 5 7" xfId="17762" xr:uid="{A549B4C2-D103-409F-8541-B442A5209CD6}"/>
    <cellStyle name="40% - Accent5 10 2 6" xfId="17765" xr:uid="{DACAF041-0191-4EE4-A195-20DC6E1A1DE9}"/>
    <cellStyle name="40% - Accent5 10 2 6 2" xfId="16567" xr:uid="{D19FE6C5-B26C-4C8C-A140-AA8354302B50}"/>
    <cellStyle name="40% - Accent5 10 2 6 3" xfId="17769" xr:uid="{E6D523C8-D69B-4129-9A29-47CC60D22618}"/>
    <cellStyle name="40% - Accent5 10 2 6 4" xfId="17774" xr:uid="{C8110336-F306-4274-981F-D5949032822F}"/>
    <cellStyle name="40% - Accent5 10 2 6 5" xfId="17778" xr:uid="{845DB18A-58F6-49D5-BA4D-B016A2F2D496}"/>
    <cellStyle name="40% - Accent5 10 2 6 6" xfId="17781" xr:uid="{A4E5FEDA-8DB6-48E7-AB53-DD7F3253F243}"/>
    <cellStyle name="40% - Accent5 10 2 7" xfId="17785" xr:uid="{B356A38D-E4B1-495A-9237-24ED7687D60E}"/>
    <cellStyle name="40% - Accent5 10 2 8" xfId="17786" xr:uid="{252FE835-D282-4E2A-AB01-88245787BABD}"/>
    <cellStyle name="40% - Accent5 10 2 9" xfId="17789" xr:uid="{9FE744F7-BD96-47F2-A001-977619EB34F1}"/>
    <cellStyle name="40% - Accent5 10 3" xfId="17021" xr:uid="{167C6FDF-4559-4D7E-8CD6-7D4A8CEF1BF5}"/>
    <cellStyle name="40% - Accent5 10 3 10" xfId="17790" xr:uid="{8537D4EB-0827-4280-8707-A969DB1EA288}"/>
    <cellStyle name="40% - Accent5 10 3 2" xfId="17791" xr:uid="{1A0F44D4-1E18-4763-B5BD-AFFAE8704C9B}"/>
    <cellStyle name="40% - Accent5 10 3 2 2" xfId="17793" xr:uid="{7586E3D5-CB31-432E-81C5-20A78CFF3BD7}"/>
    <cellStyle name="40% - Accent5 10 3 2 2 2" xfId="17795" xr:uid="{387B2D8F-6BB7-4F20-B5E6-CB0926358D8D}"/>
    <cellStyle name="40% - Accent5 10 3 2 2 3" xfId="17797" xr:uid="{A5E8517D-51ED-473F-9492-5DFCD3D962F7}"/>
    <cellStyle name="40% - Accent5 10 3 2 2 4" xfId="17800" xr:uid="{115DA413-D322-4D69-825B-80B8D1A60068}"/>
    <cellStyle name="40% - Accent5 10 3 2 2 5" xfId="17803" xr:uid="{8F74B87C-7ED5-47BA-BE78-00BACCF1DBCE}"/>
    <cellStyle name="40% - Accent5 10 3 2 2 6" xfId="17805" xr:uid="{336751BE-FC5C-4202-B54F-BBCADB8AA956}"/>
    <cellStyle name="40% - Accent5 10 3 2 3" xfId="17809" xr:uid="{56E78170-6326-427E-B960-B5A7B18CDD14}"/>
    <cellStyle name="40% - Accent5 10 3 2 4" xfId="17815" xr:uid="{C5422212-00A5-4FDB-8196-3873B8E38476}"/>
    <cellStyle name="40% - Accent5 10 3 2 5" xfId="17820" xr:uid="{40B1D2C4-C64C-41CC-B991-D6039A296605}"/>
    <cellStyle name="40% - Accent5 10 3 2 6" xfId="17824" xr:uid="{2B5CC772-8319-4BDE-A7B2-B22425D6C23C}"/>
    <cellStyle name="40% - Accent5 10 3 2 7" xfId="17828" xr:uid="{49286153-6493-44FA-AFB8-92476299353D}"/>
    <cellStyle name="40% - Accent5 10 3 3" xfId="17829" xr:uid="{E2DBD44F-56FE-4A51-A06A-6B09A6C9A37D}"/>
    <cellStyle name="40% - Accent5 10 3 3 2" xfId="7647" xr:uid="{7AB43829-B632-480F-BD1C-DE118399C244}"/>
    <cellStyle name="40% - Accent5 10 3 3 2 2" xfId="17831" xr:uid="{8EEB98C4-E368-48DB-95C0-2CD04D0A7291}"/>
    <cellStyle name="40% - Accent5 10 3 3 2 3" xfId="17833" xr:uid="{80C87898-8290-4F67-A49E-11024AC19AF9}"/>
    <cellStyle name="40% - Accent5 10 3 3 2 4" xfId="17836" xr:uid="{BEA74DDF-9B69-4420-AEF5-84688494E486}"/>
    <cellStyle name="40% - Accent5 10 3 3 2 5" xfId="17839" xr:uid="{5E60E52F-D03A-498C-B7E4-F58A02CC74FF}"/>
    <cellStyle name="40% - Accent5 10 3 3 2 6" xfId="17842" xr:uid="{B796226F-D8F7-4032-B47C-36708EC0C204}"/>
    <cellStyle name="40% - Accent5 10 3 3 3" xfId="5913" xr:uid="{04CF7395-F3B2-4F91-9A09-A21209A2A03D}"/>
    <cellStyle name="40% - Accent5 10 3 3 4" xfId="17844" xr:uid="{7EDD6330-C94F-4EE8-A13C-B47207B78F40}"/>
    <cellStyle name="40% - Accent5 10 3 3 5" xfId="17845" xr:uid="{0DC904E6-2E7B-4790-AB7F-0D51ACDB3057}"/>
    <cellStyle name="40% - Accent5 10 3 3 6" xfId="17846" xr:uid="{24BC63BB-FF44-4E2E-802E-5C5C0E614EA8}"/>
    <cellStyle name="40% - Accent5 10 3 3 7" xfId="17847" xr:uid="{6E314BC0-7DC1-4DFD-9C2C-38B8A75BE72C}"/>
    <cellStyle name="40% - Accent5 10 3 4" xfId="3915" xr:uid="{A2F17FFA-E244-478F-BF06-8C2F0F80DF40}"/>
    <cellStyle name="40% - Accent5 10 3 4 2" xfId="17848" xr:uid="{14A26990-3D85-4A5E-B4EC-2F75EE25511E}"/>
    <cellStyle name="40% - Accent5 10 3 4 2 2" xfId="17851" xr:uid="{8EE04158-BA27-4BC5-854E-3A715E5B2E31}"/>
    <cellStyle name="40% - Accent5 10 3 4 2 3" xfId="17854" xr:uid="{D41473F9-E6F9-4DF7-AB8F-1162610059FF}"/>
    <cellStyle name="40% - Accent5 10 3 4 2 4" xfId="17857" xr:uid="{5F607BEF-2A9D-4217-BBDE-85B60CE70044}"/>
    <cellStyle name="40% - Accent5 10 3 4 2 5" xfId="17859" xr:uid="{BFF8D0B0-C76D-40CD-8705-1865A254F64E}"/>
    <cellStyle name="40% - Accent5 10 3 4 2 6" xfId="17861" xr:uid="{82E60275-3D10-429A-A031-7089EADCD530}"/>
    <cellStyle name="40% - Accent5 10 3 4 3" xfId="17864" xr:uid="{82644D9A-5905-49D4-9F3A-95C239A3F6E5}"/>
    <cellStyle name="40% - Accent5 10 3 4 4" xfId="17868" xr:uid="{D0BEC9BB-797E-4278-A8A8-6A790B5312FE}"/>
    <cellStyle name="40% - Accent5 10 3 4 5" xfId="17872" xr:uid="{50607E26-4D3D-4FD3-9443-D0D1CBABB327}"/>
    <cellStyle name="40% - Accent5 10 3 4 6" xfId="17876" xr:uid="{AF9D2C3D-C6E8-48E9-96A6-4217F3F459A3}"/>
    <cellStyle name="40% - Accent5 10 3 4 7" xfId="17880" xr:uid="{CC18D590-0535-4E27-BA8B-C9FC971CB862}"/>
    <cellStyle name="40% - Accent5 10 3 5" xfId="7269" xr:uid="{A6D97B3E-B515-415E-9BE5-271F036C1238}"/>
    <cellStyle name="40% - Accent5 10 3 5 2" xfId="17881" xr:uid="{BCB2C396-DD0E-4E0D-8EFF-556125B58D10}"/>
    <cellStyle name="40% - Accent5 10 3 5 3" xfId="17884" xr:uid="{6AA237A2-85D9-497F-81E9-822B8AA5BF55}"/>
    <cellStyle name="40% - Accent5 10 3 5 4" xfId="17887" xr:uid="{9A56119F-F7A3-466D-A831-2BCDC345D60C}"/>
    <cellStyle name="40% - Accent5 10 3 5 5" xfId="17890" xr:uid="{9AAFCB6F-77E9-4EE6-A141-EB7F12D5E295}"/>
    <cellStyle name="40% - Accent5 10 3 5 6" xfId="17893" xr:uid="{19E27113-18AA-4470-B755-5B643239C2DE}"/>
    <cellStyle name="40% - Accent5 10 3 6" xfId="17896" xr:uid="{BFBE7702-85FE-4EF8-9FFC-B44F83411661}"/>
    <cellStyle name="40% - Accent5 10 3 7" xfId="17899" xr:uid="{1CB9ACBC-BAFB-47EA-815F-BDC537CFA1CE}"/>
    <cellStyle name="40% - Accent5 10 3 8" xfId="17902" xr:uid="{D347B766-5D19-4F18-A735-4E39B3E2FFB0}"/>
    <cellStyle name="40% - Accent5 10 3 9" xfId="17903" xr:uid="{28CB3E16-1E0D-462B-8C27-B7BFC02DCCA8}"/>
    <cellStyle name="40% - Accent5 10 4" xfId="17023" xr:uid="{A77BB6B3-7ED7-4769-B15E-D468C1706D77}"/>
    <cellStyle name="40% - Accent5 10 4 10" xfId="17905" xr:uid="{A02A0328-78BF-4188-A93D-C95442B97E0F}"/>
    <cellStyle name="40% - Accent5 10 4 2" xfId="17908" xr:uid="{E5F81B6E-CA43-498B-BAEE-DC6066527E9A}"/>
    <cellStyle name="40% - Accent5 10 4 2 2" xfId="17910" xr:uid="{C66C48CF-A817-492C-B3B3-0200755AF809}"/>
    <cellStyle name="40% - Accent5 10 4 2 2 2" xfId="17912" xr:uid="{533AF5B2-8BFB-4E0C-9E8C-0BE48406569D}"/>
    <cellStyle name="40% - Accent5 10 4 2 2 3" xfId="17913" xr:uid="{D818CB0C-94FF-4E5E-A113-A3700E3F4CDB}"/>
    <cellStyle name="40% - Accent5 10 4 2 2 4" xfId="17915" xr:uid="{E1102437-E293-4C9D-AB30-359710ECA553}"/>
    <cellStyle name="40% - Accent5 10 4 2 2 5" xfId="17917" xr:uid="{13A52D20-C121-4E21-AAA1-7A8C8320DE04}"/>
    <cellStyle name="40% - Accent5 10 4 2 2 6" xfId="17918" xr:uid="{580C1E42-8264-4986-99B9-C63F3A3642C9}"/>
    <cellStyle name="40% - Accent5 10 4 2 3" xfId="17922" xr:uid="{93D94A9F-0F68-446B-83FC-88242352A2C7}"/>
    <cellStyle name="40% - Accent5 10 4 2 4" xfId="17927" xr:uid="{40162D9B-DE73-446D-BB90-466CA0A0619C}"/>
    <cellStyle name="40% - Accent5 10 4 2 5" xfId="17932" xr:uid="{EE233F70-4847-41D1-B149-24BDEE65C67A}"/>
    <cellStyle name="40% - Accent5 10 4 2 6" xfId="17936" xr:uid="{2BF2ACBD-7ABD-4FBC-9C01-AF109E6294A9}"/>
    <cellStyle name="40% - Accent5 10 4 2 7" xfId="17939" xr:uid="{C9232113-7CDB-43D3-932F-545254962FDF}"/>
    <cellStyle name="40% - Accent5 10 4 3" xfId="17940" xr:uid="{51AF4E68-C1BB-4DD8-98C5-5892F3B3BDEA}"/>
    <cellStyle name="40% - Accent5 10 4 3 2" xfId="7654" xr:uid="{9FD0750B-0386-4823-A87C-FE169AA41DA7}"/>
    <cellStyle name="40% - Accent5 10 4 3 2 2" xfId="17941" xr:uid="{4C3D1228-0734-4FD5-A5F2-3345C85CDF10}"/>
    <cellStyle name="40% - Accent5 10 4 3 2 3" xfId="17942" xr:uid="{5509071C-1CB5-4D74-BA48-258738FE362F}"/>
    <cellStyle name="40% - Accent5 10 4 3 2 4" xfId="17944" xr:uid="{B04A42E5-2F23-460B-88C1-4651119F3C04}"/>
    <cellStyle name="40% - Accent5 10 4 3 2 5" xfId="17949" xr:uid="{0C728EF5-2037-45A4-8B2C-E8173C4A0DFC}"/>
    <cellStyle name="40% - Accent5 10 4 3 2 6" xfId="17954" xr:uid="{B199A0D2-06BF-4CB2-BDA5-E89402408271}"/>
    <cellStyle name="40% - Accent5 10 4 3 3" xfId="5960" xr:uid="{183841BB-982D-414B-BA4F-5A612AB7FFF2}"/>
    <cellStyle name="40% - Accent5 10 4 3 4" xfId="17168" xr:uid="{011BE38A-DD22-4606-8C40-64F6BE8B5B0C}"/>
    <cellStyle name="40% - Accent5 10 4 3 5" xfId="17955" xr:uid="{8B5CD536-D0C1-47BA-BE67-B4AE47A730D4}"/>
    <cellStyle name="40% - Accent5 10 4 3 6" xfId="17956" xr:uid="{0319A931-752C-4C15-B259-B26573350A61}"/>
    <cellStyle name="40% - Accent5 10 4 3 7" xfId="17957" xr:uid="{B0197F6E-91E8-4C3A-BE3E-B36CBC2111EE}"/>
    <cellStyle name="40% - Accent5 10 4 4" xfId="7270" xr:uid="{A2DA8406-519D-4672-9D49-1C578E7EA845}"/>
    <cellStyle name="40% - Accent5 10 4 4 2" xfId="17958" xr:uid="{2423E4F6-A401-4DF4-96B9-5BEF1A506798}"/>
    <cellStyle name="40% - Accent5 10 4 4 2 2" xfId="17961" xr:uid="{85424543-4A1D-425E-9270-4A0D3670EF26}"/>
    <cellStyle name="40% - Accent5 10 4 4 2 3" xfId="17964" xr:uid="{48314178-A200-43FD-A14C-560E50AC4713}"/>
    <cellStyle name="40% - Accent5 10 4 4 2 4" xfId="17965" xr:uid="{922E33BC-A2E4-49EE-8DD1-0ED07796B84A}"/>
    <cellStyle name="40% - Accent5 10 4 4 2 5" xfId="17966" xr:uid="{7D9A69ED-9935-4E2D-9FAC-AA1371FC5BFD}"/>
    <cellStyle name="40% - Accent5 10 4 4 2 6" xfId="17967" xr:uid="{7B8D8723-D56D-4346-8311-1BE6017D31C1}"/>
    <cellStyle name="40% - Accent5 10 4 4 3" xfId="17970" xr:uid="{EA7692BE-8D75-4C87-B396-54D1C2DFE80D}"/>
    <cellStyle name="40% - Accent5 10 4 4 4" xfId="17974" xr:uid="{4E426B98-C10A-47A3-9233-EEC058FD84FB}"/>
    <cellStyle name="40% - Accent5 10 4 4 5" xfId="17978" xr:uid="{7C22FFEE-2CC2-4504-A4A1-2BB225A7BD04}"/>
    <cellStyle name="40% - Accent5 10 4 4 6" xfId="17982" xr:uid="{B4D3EF42-3507-4478-8E38-9912EE77267D}"/>
    <cellStyle name="40% - Accent5 10 4 4 7" xfId="17986" xr:uid="{C63FFA6C-184C-477F-BA9E-1064A26172FF}"/>
    <cellStyle name="40% - Accent5 10 4 5" xfId="7275" xr:uid="{D1F18244-4380-4D40-9240-B448F76F9FC5}"/>
    <cellStyle name="40% - Accent5 10 4 5 2" xfId="17988" xr:uid="{258DB13A-244C-4283-A9C2-BF676107E158}"/>
    <cellStyle name="40% - Accent5 10 4 5 3" xfId="17992" xr:uid="{091D69EB-CD7E-414C-8456-004EA9B99590}"/>
    <cellStyle name="40% - Accent5 10 4 5 4" xfId="17996" xr:uid="{DE4BB826-A6E8-457F-9D1C-6DCE216372DE}"/>
    <cellStyle name="40% - Accent5 10 4 5 5" xfId="18000" xr:uid="{D3EE1EC3-1C1A-4455-B3D4-03DC3169B41E}"/>
    <cellStyle name="40% - Accent5 10 4 5 6" xfId="18004" xr:uid="{2896E3AB-6BD8-4E7A-BDB6-55079C641C6F}"/>
    <cellStyle name="40% - Accent5 10 4 6" xfId="18008" xr:uid="{30752544-C664-4E9A-989A-0B5BA5BBF56A}"/>
    <cellStyle name="40% - Accent5 10 4 7" xfId="18012" xr:uid="{D575DB96-02C1-4815-A8ED-667FCF38EA02}"/>
    <cellStyle name="40% - Accent5 10 4 8" xfId="18014" xr:uid="{99F81F52-3956-473F-91BD-859E61D320C6}"/>
    <cellStyle name="40% - Accent5 10 4 9" xfId="18016" xr:uid="{82DF6321-9AFF-4A1A-BD55-078F59355BF9}"/>
    <cellStyle name="40% - Accent5 10 5" xfId="17025" xr:uid="{A673B823-0C84-4C40-BC2A-0CC557120AD2}"/>
    <cellStyle name="40% - Accent5 10 5 2" xfId="18017" xr:uid="{F444B0CE-C9DA-4AD0-B3E2-7A3D2DC6A2FB}"/>
    <cellStyle name="40% - Accent5 10 5 2 2" xfId="18019" xr:uid="{3CEB26F8-9E15-4DC6-8466-AE541D4CA36B}"/>
    <cellStyle name="40% - Accent5 10 5 2 3" xfId="18021" xr:uid="{0E76D8C4-253C-47BC-BDAB-F7A9AEF18604}"/>
    <cellStyle name="40% - Accent5 10 5 2 4" xfId="18024" xr:uid="{745114EB-79B2-4FA8-A3C8-EA05554B01A4}"/>
    <cellStyle name="40% - Accent5 10 5 2 5" xfId="18027" xr:uid="{7FF974C3-7490-45E9-A524-F20D5C8E9C82}"/>
    <cellStyle name="40% - Accent5 10 5 2 6" xfId="18028" xr:uid="{DCC3A9BD-A756-4951-8498-9F2469321FFF}"/>
    <cellStyle name="40% - Accent5 10 5 3" xfId="18029" xr:uid="{4D5CCBB8-2709-4E68-9392-028D14C6CDF8}"/>
    <cellStyle name="40% - Accent5 10 5 4" xfId="7276" xr:uid="{49FD5E06-102C-410A-A76B-3ECFE951FE1A}"/>
    <cellStyle name="40% - Accent5 10 5 5" xfId="7280" xr:uid="{EBCF1F22-EE19-4EF9-89F3-6DB22157C553}"/>
    <cellStyle name="40% - Accent5 10 5 6" xfId="18033" xr:uid="{EA358C9E-E244-4532-89AA-0F072E9CA007}"/>
    <cellStyle name="40% - Accent5 10 5 7" xfId="18037" xr:uid="{3FA5FD99-0752-4162-8A73-8BDAED5F11AF}"/>
    <cellStyle name="40% - Accent5 10 6" xfId="18038" xr:uid="{2BB7CC2C-9DB8-4AF6-85E6-6FBA5F8A3827}"/>
    <cellStyle name="40% - Accent5 10 6 2" xfId="18039" xr:uid="{129435AC-706E-4F78-8E2E-1A91645A40B3}"/>
    <cellStyle name="40% - Accent5 10 6 2 2" xfId="18040" xr:uid="{E354480E-2F5C-436C-9B38-9B3CE67CDEFB}"/>
    <cellStyle name="40% - Accent5 10 6 2 3" xfId="18044" xr:uid="{6EBB1A27-768C-48C5-92CC-36AFDC1B12CC}"/>
    <cellStyle name="40% - Accent5 10 6 2 4" xfId="18048" xr:uid="{0EBF67D7-3A01-4B17-BC84-747DC9341092}"/>
    <cellStyle name="40% - Accent5 10 6 2 5" xfId="18051" xr:uid="{22C686FD-A0D8-4A52-99F7-D92C98DAFB18}"/>
    <cellStyle name="40% - Accent5 10 6 2 6" xfId="18054" xr:uid="{4303E233-38C6-4FEA-9627-EB2C6BD954E6}"/>
    <cellStyle name="40% - Accent5 10 6 3" xfId="18055" xr:uid="{3495FC0C-8E8F-4889-96E8-24BD15BC02FA}"/>
    <cellStyle name="40% - Accent5 10 6 4" xfId="5733" xr:uid="{1639C708-37A8-436B-AB1F-F212F5ABDFAB}"/>
    <cellStyle name="40% - Accent5 10 6 5" xfId="7288" xr:uid="{24494F3D-ECC6-4FEA-BCD4-E9F790067353}"/>
    <cellStyle name="40% - Accent5 10 6 6" xfId="1381" xr:uid="{3484363B-4530-41BD-ACAD-616EDA8E9AB9}"/>
    <cellStyle name="40% - Accent5 10 6 7" xfId="1398" xr:uid="{D48C4A80-3AA9-45B1-AD3B-98BD7FB7D4E5}"/>
    <cellStyle name="40% - Accent5 10 7" xfId="18056" xr:uid="{09129E62-9687-468A-A2F1-3C56116841AC}"/>
    <cellStyle name="40% - Accent5 10 7 2" xfId="18057" xr:uid="{9335590D-FCC0-4B53-9DFF-FADCE173FC43}"/>
    <cellStyle name="40% - Accent5 10 7 2 2" xfId="18058" xr:uid="{F5706289-65BC-4D3E-A144-60FD9D47411E}"/>
    <cellStyle name="40% - Accent5 10 7 2 3" xfId="18059" xr:uid="{93274FA5-8CDF-4CF2-A313-DCEA123C9738}"/>
    <cellStyle name="40% - Accent5 10 7 2 4" xfId="18060" xr:uid="{CEE72156-B2EE-4176-A6AC-FCA2FB400B43}"/>
    <cellStyle name="40% - Accent5 10 7 2 5" xfId="18061" xr:uid="{065CD080-4C7D-40EF-AD11-60FA04F559C1}"/>
    <cellStyle name="40% - Accent5 10 7 2 6" xfId="18064" xr:uid="{A73DCCE5-0574-401E-A40A-1C6D42CC39BF}"/>
    <cellStyle name="40% - Accent5 10 7 3" xfId="18065" xr:uid="{D4329325-4DBE-490B-BB0B-2FCC2B0D53F6}"/>
    <cellStyle name="40% - Accent5 10 7 4" xfId="18067" xr:uid="{63FE4D9C-775C-494D-95B9-8C1C9D3F5850}"/>
    <cellStyle name="40% - Accent5 10 7 5" xfId="18071" xr:uid="{AF791444-E863-4513-B36F-A746938D21CF}"/>
    <cellStyle name="40% - Accent5 10 7 6" xfId="1449" xr:uid="{E002047D-1344-4668-9E07-6A6E2F7AC804}"/>
    <cellStyle name="40% - Accent5 10 7 7" xfId="1468" xr:uid="{78979F01-27CC-4741-BC00-3F81E40D70A2}"/>
    <cellStyle name="40% - Accent5 10 8" xfId="18072" xr:uid="{A824E0CC-7D50-4A37-AD49-31D8CC40CDC2}"/>
    <cellStyle name="40% - Accent5 10 8 2" xfId="18074" xr:uid="{7C50CBD4-CCB5-4E0D-8130-BF352D58C270}"/>
    <cellStyle name="40% - Accent5 10 8 3" xfId="18076" xr:uid="{C97A56FA-006D-415D-B2D8-02A06E512D50}"/>
    <cellStyle name="40% - Accent5 10 8 4" xfId="18079" xr:uid="{5E55D63D-11E1-476D-9625-481E25DACEC5}"/>
    <cellStyle name="40% - Accent5 10 8 5" xfId="18081" xr:uid="{153F4924-C1CF-4B21-935E-BD6B7EB861EF}"/>
    <cellStyle name="40% - Accent5 10 8 6" xfId="18083" xr:uid="{44D7B436-EC57-47E7-95CD-248C3A7F1C9E}"/>
    <cellStyle name="40% - Accent5 10 9" xfId="18088" xr:uid="{BA5F9D31-225D-4310-A48D-E95C669644B5}"/>
    <cellStyle name="40% - Accent5 11" xfId="18089" xr:uid="{F935264D-B5ED-4C68-A6DA-A52B8C7A1D62}"/>
    <cellStyle name="40% - Accent5 11 10" xfId="6965" xr:uid="{C208A04A-6A4E-4D60-B0AC-E43B8DCCD6B4}"/>
    <cellStyle name="40% - Accent5 11 11" xfId="6967" xr:uid="{6B9D9D22-5079-4AAF-BA72-4648B5E6DEE4}"/>
    <cellStyle name="40% - Accent5 11 12" xfId="6969" xr:uid="{5CE9D0D8-E22E-46CC-8428-FC7D63C687C0}"/>
    <cellStyle name="40% - Accent5 11 13" xfId="11431" xr:uid="{6260BAAF-D79E-4A07-8A46-C5C7C80FAF15}"/>
    <cellStyle name="40% - Accent5 11 14" xfId="11439" xr:uid="{BAB3705C-40BD-4922-B8AF-FCF32FC04F68}"/>
    <cellStyle name="40% - Accent5 11 2" xfId="18091" xr:uid="{BF1B9C97-11C2-45C2-BC23-48BFC869FD90}"/>
    <cellStyle name="40% - Accent5 11 2 10" xfId="18092" xr:uid="{B36D1086-12AC-476F-9C98-F9B414D006B8}"/>
    <cellStyle name="40% - Accent5 11 2 2" xfId="18093" xr:uid="{B6DF09F3-B239-42CA-9A6A-C47258EF055A}"/>
    <cellStyle name="40% - Accent5 11 2 2 2" xfId="18095" xr:uid="{CF25DB06-99B1-41FC-A6A7-C349DB978BCF}"/>
    <cellStyle name="40% - Accent5 11 2 2 2 2" xfId="18096" xr:uid="{C5BA3C18-9516-444E-9F41-354FAF823575}"/>
    <cellStyle name="40% - Accent5 11 2 2 2 3" xfId="18097" xr:uid="{D4A22879-4C2D-486B-B26A-D0711491C599}"/>
    <cellStyle name="40% - Accent5 11 2 2 2 4" xfId="18098" xr:uid="{AC6551CF-211A-466C-BF1F-C3CFA27ED502}"/>
    <cellStyle name="40% - Accent5 11 2 2 2 5" xfId="3483" xr:uid="{B0BA213F-1482-4BC6-BC97-8C9BCA66AA97}"/>
    <cellStyle name="40% - Accent5 11 2 2 2 6" xfId="3490" xr:uid="{BED8FB33-185C-4DE8-86DA-90C9289B67EA}"/>
    <cellStyle name="40% - Accent5 11 2 2 3" xfId="18100" xr:uid="{3AAFF0A5-315F-46C0-B5C9-A07122D8146B}"/>
    <cellStyle name="40% - Accent5 11 2 2 4" xfId="18103" xr:uid="{34EDF7B3-BCC1-43EB-879A-E1D907B5FB45}"/>
    <cellStyle name="40% - Accent5 11 2 2 5" xfId="18106" xr:uid="{B4ADA419-D29E-4D40-BFCE-8F438C61A6A0}"/>
    <cellStyle name="40% - Accent5 11 2 2 6" xfId="18109" xr:uid="{F9C956A5-F0DD-4B7A-A0E8-116203488C4F}"/>
    <cellStyle name="40% - Accent5 11 2 2 7" xfId="18112" xr:uid="{16D8AC4A-D9D8-4923-9D1D-97412C5D8CE3}"/>
    <cellStyle name="40% - Accent5 11 2 3" xfId="14246" xr:uid="{5AE922B4-BECF-4E83-8B26-132E5E8B22DE}"/>
    <cellStyle name="40% - Accent5 11 2 3 2" xfId="18114" xr:uid="{E279505A-7875-4604-8E47-DD2EA2BB1567}"/>
    <cellStyle name="40% - Accent5 11 2 3 2 2" xfId="18115" xr:uid="{4DDC78FD-3AA1-4E1A-AFD1-42A4670721C9}"/>
    <cellStyle name="40% - Accent5 11 2 3 2 3" xfId="18117" xr:uid="{D8446041-ABE0-40F7-9BA8-1F5C11BE7567}"/>
    <cellStyle name="40% - Accent5 11 2 3 2 4" xfId="18119" xr:uid="{CBAE905D-187F-486E-8052-102D5F168FD2}"/>
    <cellStyle name="40% - Accent5 11 2 3 2 5" xfId="3598" xr:uid="{55121401-073D-4F06-84E4-D805A6A615E4}"/>
    <cellStyle name="40% - Accent5 11 2 3 2 6" xfId="3605" xr:uid="{21AC5C86-0C5A-4755-ACCD-C049692EFA25}"/>
    <cellStyle name="40% - Accent5 11 2 3 3" xfId="18124" xr:uid="{13564A1E-8D4A-48AF-BBCE-23A0E9E7CC6E}"/>
    <cellStyle name="40% - Accent5 11 2 3 4" xfId="18128" xr:uid="{6793281B-F24C-468C-9E8F-B13E758FCCED}"/>
    <cellStyle name="40% - Accent5 11 2 3 5" xfId="18132" xr:uid="{878CD000-8F23-4180-84E6-9DEC8D4787CD}"/>
    <cellStyle name="40% - Accent5 11 2 3 6" xfId="18136" xr:uid="{E9B33CED-D58D-424B-A69A-7D76CE9B9AE7}"/>
    <cellStyle name="40% - Accent5 11 2 3 7" xfId="18140" xr:uid="{3611D3B1-7C72-4BA4-B403-65CA5361861C}"/>
    <cellStyle name="40% - Accent5 11 2 4" xfId="7300" xr:uid="{E86D8F49-19C7-4BBB-88B3-848585233AFF}"/>
    <cellStyle name="40% - Accent5 11 2 4 2" xfId="18141" xr:uid="{5F65C133-C385-49FD-BA27-4C9A5D869BA3}"/>
    <cellStyle name="40% - Accent5 11 2 4 2 2" xfId="18142" xr:uid="{C4C14B49-C992-405C-9F42-E7CE23FDDFD2}"/>
    <cellStyle name="40% - Accent5 11 2 4 2 3" xfId="18143" xr:uid="{4369872A-E264-4752-B97B-D3BC00D0E248}"/>
    <cellStyle name="40% - Accent5 11 2 4 2 4" xfId="18144" xr:uid="{8F98C9F0-004B-493F-9769-076AA2D584F6}"/>
    <cellStyle name="40% - Accent5 11 2 4 2 5" xfId="3727" xr:uid="{2F6EDE07-944C-4B7E-BAD3-F5FB529CB0EB}"/>
    <cellStyle name="40% - Accent5 11 2 4 2 6" xfId="3736" xr:uid="{4CB7DE88-2143-46EF-BAB1-149045476B46}"/>
    <cellStyle name="40% - Accent5 11 2 4 3" xfId="18147" xr:uid="{7FCFF4F3-7DC2-4E17-8BA9-58C5A587ECAB}"/>
    <cellStyle name="40% - Accent5 11 2 4 4" xfId="18151" xr:uid="{3A283AE4-43E0-415E-8485-57D6C30621B9}"/>
    <cellStyle name="40% - Accent5 11 2 4 5" xfId="18154" xr:uid="{8ECCBB3D-27D1-4C0F-85E1-4F60014DC8AA}"/>
    <cellStyle name="40% - Accent5 11 2 4 6" xfId="18157" xr:uid="{874B315D-4028-4653-929B-DE990576B088}"/>
    <cellStyle name="40% - Accent5 11 2 4 7" xfId="18160" xr:uid="{CB069547-E7DF-4F84-8384-7C8402D30042}"/>
    <cellStyle name="40% - Accent5 11 2 5" xfId="7303" xr:uid="{F3CA163A-54C5-417D-ACA2-E001F2F3801C}"/>
    <cellStyle name="40% - Accent5 11 2 5 2" xfId="18162" xr:uid="{DB12E472-06D7-4E22-BA71-309B9F16835B}"/>
    <cellStyle name="40% - Accent5 11 2 5 3" xfId="18165" xr:uid="{D6ACAC3A-C880-4308-9A2C-E4B4BC90D1F2}"/>
    <cellStyle name="40% - Accent5 11 2 5 4" xfId="18169" xr:uid="{968F461A-D9F2-4212-9E15-2EB3ABBF1BA3}"/>
    <cellStyle name="40% - Accent5 11 2 5 5" xfId="18173" xr:uid="{6FEB447A-4655-4ED0-9C98-0A22AEE36AAF}"/>
    <cellStyle name="40% - Accent5 11 2 5 6" xfId="18176" xr:uid="{391A37FA-AE7B-4742-9D77-ECCFD6B0B1D2}"/>
    <cellStyle name="40% - Accent5 11 2 6" xfId="18177" xr:uid="{6E1A745C-7161-4A2D-BDE3-9C812B141F25}"/>
    <cellStyle name="40% - Accent5 11 2 7" xfId="11105" xr:uid="{662B3236-CEA6-437D-AB27-AD102E043928}"/>
    <cellStyle name="40% - Accent5 11 2 8" xfId="11108" xr:uid="{44F8561D-B3D1-4183-8DFB-0C0FB7E2F7FA}"/>
    <cellStyle name="40% - Accent5 11 2 9" xfId="11111" xr:uid="{D22BE3EC-1EDF-49F2-9E2C-6ECD25DEC61D}"/>
    <cellStyle name="40% - Accent5 11 3" xfId="18178" xr:uid="{A8FC3974-50B8-45A6-84DD-2FBCD4178222}"/>
    <cellStyle name="40% - Accent5 11 3 10" xfId="18181" xr:uid="{7AF83611-7947-4308-8E5D-B2F16180E014}"/>
    <cellStyle name="40% - Accent5 11 3 2" xfId="18182" xr:uid="{3F074193-97C5-4A4F-AB9B-06AB5818BE4D}"/>
    <cellStyle name="40% - Accent5 11 3 2 2" xfId="18183" xr:uid="{04396B42-4E4A-4307-AAF5-F3DA5F90BAFE}"/>
    <cellStyle name="40% - Accent5 11 3 2 2 2" xfId="18184" xr:uid="{A34C8A97-72F1-4065-9C63-E943D5576233}"/>
    <cellStyle name="40% - Accent5 11 3 2 2 3" xfId="18185" xr:uid="{9AC19B20-99E8-4FB7-8879-AA27C6F5F18D}"/>
    <cellStyle name="40% - Accent5 11 3 2 2 4" xfId="18186" xr:uid="{D8E64CE8-E674-498B-811E-470C08548D54}"/>
    <cellStyle name="40% - Accent5 11 3 2 2 5" xfId="4504" xr:uid="{8F1061AA-657F-417F-9CDA-E9F421FCE51A}"/>
    <cellStyle name="40% - Accent5 11 3 2 2 6" xfId="3187" xr:uid="{E2589612-5690-406D-A12E-6D01AA44033D}"/>
    <cellStyle name="40% - Accent5 11 3 2 3" xfId="18188" xr:uid="{112CF420-C8CE-4AE7-ADC5-3467EE58F971}"/>
    <cellStyle name="40% - Accent5 11 3 2 4" xfId="18191" xr:uid="{ACED5C17-8F79-4DFA-B091-CA70AD0A07CC}"/>
    <cellStyle name="40% - Accent5 11 3 2 5" xfId="18194" xr:uid="{90807968-B345-43E5-89F0-BD0D5B5EEB0A}"/>
    <cellStyle name="40% - Accent5 11 3 2 6" xfId="18196" xr:uid="{9BF92381-7E9C-444B-BEA7-62C19BDA4C59}"/>
    <cellStyle name="40% - Accent5 11 3 2 7" xfId="18200" xr:uid="{03ACFCAE-FDA7-4A41-AD12-F77B37793EFE}"/>
    <cellStyle name="40% - Accent5 11 3 3" xfId="18201" xr:uid="{5C08ECCD-D03F-4781-BF70-1CECF84B3262}"/>
    <cellStyle name="40% - Accent5 11 3 3 2" xfId="7673" xr:uid="{1FCA2FFE-BB58-4ADA-A7FF-F5AA641399F3}"/>
    <cellStyle name="40% - Accent5 11 3 3 2 2" xfId="18202" xr:uid="{B3D42AA9-D231-41FB-8B07-A95CEF058F30}"/>
    <cellStyle name="40% - Accent5 11 3 3 2 3" xfId="18203" xr:uid="{6959ED68-D584-4586-A258-4E60625314B1}"/>
    <cellStyle name="40% - Accent5 11 3 3 2 4" xfId="13042" xr:uid="{3F4D9D2B-7323-4910-AD04-9A5BE38B7FEE}"/>
    <cellStyle name="40% - Accent5 11 3 3 2 5" xfId="4883" xr:uid="{D4532C8F-A7D3-480D-9E4E-B0B098529E23}"/>
    <cellStyle name="40% - Accent5 11 3 3 2 6" xfId="4904" xr:uid="{CE1DFC37-F09F-4694-91BE-F9589698538D}"/>
    <cellStyle name="40% - Accent5 11 3 3 3" xfId="6117" xr:uid="{865CCAED-5A65-4D51-AF6D-B1C88738E9E1}"/>
    <cellStyle name="40% - Accent5 11 3 3 4" xfId="18205" xr:uid="{E172A2C3-24EE-4578-9440-12B9B841A804}"/>
    <cellStyle name="40% - Accent5 11 3 3 5" xfId="18206" xr:uid="{DAD1D759-5B53-4CFD-B248-65A9D380E787}"/>
    <cellStyle name="40% - Accent5 11 3 3 6" xfId="18207" xr:uid="{FF1F3B85-9AF2-4897-A583-7BC4FAD22C57}"/>
    <cellStyle name="40% - Accent5 11 3 3 7" xfId="18210" xr:uid="{F200F333-5D17-4A37-9EB2-6698837E6C5F}"/>
    <cellStyle name="40% - Accent5 11 3 4" xfId="7309" xr:uid="{83934A8D-8CB8-4E82-98D4-2A8C2D94D485}"/>
    <cellStyle name="40% - Accent5 11 3 4 2" xfId="18211" xr:uid="{9EA3A08F-D352-4879-8B50-640D4F66437F}"/>
    <cellStyle name="40% - Accent5 11 3 4 2 2" xfId="18214" xr:uid="{18F1744A-A4F2-458E-878C-D60924B9388F}"/>
    <cellStyle name="40% - Accent5 11 3 4 2 3" xfId="18217" xr:uid="{95466594-6B05-4A2C-B490-721239147B1D}"/>
    <cellStyle name="40% - Accent5 11 3 4 2 4" xfId="18220" xr:uid="{4BE3D8AF-88E0-44F5-B4D8-4C39D43491F9}"/>
    <cellStyle name="40% - Accent5 11 3 4 2 5" xfId="16220" xr:uid="{1861F20F-8C9C-4529-AE01-97827A99AB2F}"/>
    <cellStyle name="40% - Accent5 11 3 4 2 6" xfId="16224" xr:uid="{A47AE539-F51E-4D7D-B6A5-F4327A440DFC}"/>
    <cellStyle name="40% - Accent5 11 3 4 3" xfId="18222" xr:uid="{41B49E01-B538-4F3C-B408-C88B3DFB05DD}"/>
    <cellStyle name="40% - Accent5 11 3 4 4" xfId="18225" xr:uid="{12C2B5EA-11A3-4D3E-8F5F-DD907D0CB39D}"/>
    <cellStyle name="40% - Accent5 11 3 4 5" xfId="18228" xr:uid="{6CA07DE1-7D46-4C77-B6E9-907BB5510C7A}"/>
    <cellStyle name="40% - Accent5 11 3 4 6" xfId="18231" xr:uid="{FA5B4A1C-A82B-47A1-9A1B-7CA4330925CE}"/>
    <cellStyle name="40% - Accent5 11 3 4 7" xfId="18236" xr:uid="{61B4695B-E3B6-4F75-B038-83A9D1255C49}"/>
    <cellStyle name="40% - Accent5 11 3 5" xfId="7313" xr:uid="{C819FE55-AF8E-47F1-8486-616D48C5C48B}"/>
    <cellStyle name="40% - Accent5 11 3 5 2" xfId="18238" xr:uid="{8CF31E39-9D9D-409A-954E-99D2526C1494}"/>
    <cellStyle name="40% - Accent5 11 3 5 3" xfId="18240" xr:uid="{82C9EE7B-29E7-494B-BA90-FFCDE08138AD}"/>
    <cellStyle name="40% - Accent5 11 3 5 4" xfId="18242" xr:uid="{B0B9376C-A516-48D3-8801-906074FAC178}"/>
    <cellStyle name="40% - Accent5 11 3 5 5" xfId="18244" xr:uid="{08E63B8D-6EEF-410F-BB66-F05DD6FEAFA2}"/>
    <cellStyle name="40% - Accent5 11 3 5 6" xfId="18246" xr:uid="{B3F73DF1-F4E5-430A-B33B-68AAB30B20F2}"/>
    <cellStyle name="40% - Accent5 11 3 6" xfId="18250" xr:uid="{4DF9EB0E-C4A1-4949-816A-4404CA856240}"/>
    <cellStyle name="40% - Accent5 11 3 7" xfId="10782" xr:uid="{D9D044A6-57AC-4391-AF3C-F0BB3B6FB7E4}"/>
    <cellStyle name="40% - Accent5 11 3 8" xfId="10793" xr:uid="{E37A85D3-E334-4776-84BB-97B6DAEB443D}"/>
    <cellStyle name="40% - Accent5 11 3 9" xfId="10797" xr:uid="{A2983B2D-8CFD-4709-971D-0BDD48A6331D}"/>
    <cellStyle name="40% - Accent5 11 4" xfId="18251" xr:uid="{7799C557-9C8A-48EC-88F5-9E38B976E1A7}"/>
    <cellStyle name="40% - Accent5 11 4 10" xfId="18254" xr:uid="{712377EC-32BE-4A28-B80B-D4CD5003A487}"/>
    <cellStyle name="40% - Accent5 11 4 2" xfId="18255" xr:uid="{B3C4F934-8468-4286-B67E-57CD7F9E8BC5}"/>
    <cellStyle name="40% - Accent5 11 4 2 2" xfId="18257" xr:uid="{EB10BD54-7BFA-4586-A595-F027EDDFCD48}"/>
    <cellStyle name="40% - Accent5 11 4 2 2 2" xfId="18258" xr:uid="{D4F5D7DA-66D5-44A3-9FAC-A58B788830EC}"/>
    <cellStyle name="40% - Accent5 11 4 2 2 3" xfId="18259" xr:uid="{3767DDFB-CC87-4E19-9831-CD5B1E4FF3E9}"/>
    <cellStyle name="40% - Accent5 11 4 2 2 4" xfId="18260" xr:uid="{80AFAC23-4CE2-4AEE-9912-3A8442005FF3}"/>
    <cellStyle name="40% - Accent5 11 4 2 2 5" xfId="210" xr:uid="{2EFAC396-E939-4871-BFCB-E1707B89D393}"/>
    <cellStyle name="40% - Accent5 11 4 2 2 6" xfId="98" xr:uid="{918A6E85-A847-4FE9-9A03-A4F4891ED212}"/>
    <cellStyle name="40% - Accent5 11 4 2 3" xfId="18263" xr:uid="{F17862C8-3103-4C2D-9E95-25139F648BDB}"/>
    <cellStyle name="40% - Accent5 11 4 2 4" xfId="18267" xr:uid="{24E59F20-366E-44C5-8264-256493FEC775}"/>
    <cellStyle name="40% - Accent5 11 4 2 5" xfId="18270" xr:uid="{E1A82139-A4FD-4F2F-8FE7-FF08702B0A3D}"/>
    <cellStyle name="40% - Accent5 11 4 2 6" xfId="18272" xr:uid="{934FC38B-08B7-4048-AA66-8F50863E554A}"/>
    <cellStyle name="40% - Accent5 11 4 2 7" xfId="18273" xr:uid="{A965484C-EAC3-4EBD-A081-FFE889B66DF2}"/>
    <cellStyle name="40% - Accent5 11 4 3" xfId="18274" xr:uid="{02AC5DC9-7A37-4F7D-8581-5839320F818A}"/>
    <cellStyle name="40% - Accent5 11 4 3 2" xfId="7686" xr:uid="{29FB2DBE-273A-4EAE-848D-1E9038322BCA}"/>
    <cellStyle name="40% - Accent5 11 4 3 2 2" xfId="18275" xr:uid="{F54841FF-A491-48FE-8BCB-F9D8660CB0AF}"/>
    <cellStyle name="40% - Accent5 11 4 3 2 3" xfId="18276" xr:uid="{F531AFC3-7167-444D-B2A5-1748C2F063B8}"/>
    <cellStyle name="40% - Accent5 11 4 3 2 4" xfId="18277" xr:uid="{44A5E7C8-FD49-4D0E-8192-8391CB5EB5AA}"/>
    <cellStyle name="40% - Accent5 11 4 3 2 5" xfId="1213" xr:uid="{9AFE5C0D-2B73-4B68-9AD3-7150C2B13E8E}"/>
    <cellStyle name="40% - Accent5 11 4 3 2 6" xfId="1225" xr:uid="{E847AC9D-8C82-4C6E-AE8A-97858125E6BC}"/>
    <cellStyle name="40% - Accent5 11 4 3 3" xfId="3069" xr:uid="{BE3CDA30-1088-4F7F-ACC7-F104CF34A220}"/>
    <cellStyle name="40% - Accent5 11 4 3 4" xfId="18279" xr:uid="{72553EA8-2BE1-4C53-A74D-864933FF6A93}"/>
    <cellStyle name="40% - Accent5 11 4 3 5" xfId="18280" xr:uid="{0FECB809-39E6-4A26-B6ED-B6E1C6B729C9}"/>
    <cellStyle name="40% - Accent5 11 4 3 6" xfId="18281" xr:uid="{440918E8-0913-4520-8E99-0F862C76AF64}"/>
    <cellStyle name="40% - Accent5 11 4 3 7" xfId="18282" xr:uid="{60B07AF5-E54D-48FD-91B8-6723E9ACAC92}"/>
    <cellStyle name="40% - Accent5 11 4 4" xfId="7319" xr:uid="{DE1E01FC-CB6D-4EF2-8870-73553EA383FC}"/>
    <cellStyle name="40% - Accent5 11 4 4 2" xfId="18283" xr:uid="{32356CBE-900E-4ADC-8DAB-F3C1DE583CA8}"/>
    <cellStyle name="40% - Accent5 11 4 4 2 2" xfId="18284" xr:uid="{6CC38033-6EC4-478F-8143-C86F5440DF3B}"/>
    <cellStyle name="40% - Accent5 11 4 4 2 3" xfId="18285" xr:uid="{3A514C2D-7982-4175-85B2-74E2C5ED54A6}"/>
    <cellStyle name="40% - Accent5 11 4 4 2 4" xfId="18286" xr:uid="{8BDA8553-6027-4317-A6AF-2FDBB4ECC91B}"/>
    <cellStyle name="40% - Accent5 11 4 4 2 5" xfId="18287" xr:uid="{48AE4F5F-A785-48D9-A435-52FF8A1EAF92}"/>
    <cellStyle name="40% - Accent5 11 4 4 2 6" xfId="18288" xr:uid="{E278950C-36E5-4ACD-AC91-340378786738}"/>
    <cellStyle name="40% - Accent5 11 4 4 3" xfId="18289" xr:uid="{E7CB0591-62F1-45F5-884B-05A03ECE310A}"/>
    <cellStyle name="40% - Accent5 11 4 4 4" xfId="18291" xr:uid="{06FF7B67-0AD0-45DA-8BFD-D438F07156F6}"/>
    <cellStyle name="40% - Accent5 11 4 4 5" xfId="18293" xr:uid="{B377A915-C6A5-4B06-AF90-A92082514920}"/>
    <cellStyle name="40% - Accent5 11 4 4 6" xfId="18295" xr:uid="{A51C2FAA-B444-4F2C-B8B8-616DEA0F36FF}"/>
    <cellStyle name="40% - Accent5 11 4 4 7" xfId="18297" xr:uid="{40DC6F8E-810A-41DD-8438-D4D24779133E}"/>
    <cellStyle name="40% - Accent5 11 4 5" xfId="7323" xr:uid="{0AA27ADC-E544-4B96-941E-ED2FE4B07FA2}"/>
    <cellStyle name="40% - Accent5 11 4 5 2" xfId="18298" xr:uid="{34DA7F09-EE42-4887-92EA-405F01D807B8}"/>
    <cellStyle name="40% - Accent5 11 4 5 3" xfId="18301" xr:uid="{02C9096F-0BBD-497C-8ED0-90E30F4A8841}"/>
    <cellStyle name="40% - Accent5 11 4 5 4" xfId="18303" xr:uid="{8A424310-CCD9-4BFD-9CA5-89B9773F2831}"/>
    <cellStyle name="40% - Accent5 11 4 5 5" xfId="18305" xr:uid="{8CD33CF6-073F-4743-A189-E7A1EEC12720}"/>
    <cellStyle name="40% - Accent5 11 4 5 6" xfId="18307" xr:uid="{7784DA18-3F1E-407D-8855-3C48C969A261}"/>
    <cellStyle name="40% - Accent5 11 4 6" xfId="18309" xr:uid="{E714200E-9E6A-47CF-9082-26267A4B74CE}"/>
    <cellStyle name="40% - Accent5 11 4 7" xfId="10813" xr:uid="{3BD6B490-8906-401A-A5AB-9C0B0245E758}"/>
    <cellStyle name="40% - Accent5 11 4 8" xfId="10826" xr:uid="{6BC3A926-FF73-4A3B-BBB6-203E46CA3D7F}"/>
    <cellStyle name="40% - Accent5 11 4 9" xfId="10829" xr:uid="{8A93536D-ACA7-49BA-91C4-CBCC1A8DCCB3}"/>
    <cellStyle name="40% - Accent5 11 5" xfId="18310" xr:uid="{CF016DDA-0CF8-4BFE-95E1-04B4CBE8799B}"/>
    <cellStyle name="40% - Accent5 11 5 2" xfId="18311" xr:uid="{F231AC1B-0325-4EB6-B9FF-819F39A52527}"/>
    <cellStyle name="40% - Accent5 11 5 2 2" xfId="18313" xr:uid="{F1058C0E-3581-48A0-9A1A-1A4DD070F2B0}"/>
    <cellStyle name="40% - Accent5 11 5 2 3" xfId="18316" xr:uid="{883889C2-DD5A-4C02-B36E-0764A761A59E}"/>
    <cellStyle name="40% - Accent5 11 5 2 4" xfId="18320" xr:uid="{E837815E-E958-437C-8CD2-F8284CB23312}"/>
    <cellStyle name="40% - Accent5 11 5 2 5" xfId="18323" xr:uid="{E3894860-DDB2-46F4-B453-9D722D749564}"/>
    <cellStyle name="40% - Accent5 11 5 2 6" xfId="18324" xr:uid="{043B43F2-0D7A-46A5-B153-2EE6A29C944A}"/>
    <cellStyle name="40% - Accent5 11 5 3" xfId="18325" xr:uid="{9B45B6E2-5563-481C-9F90-D2466FB86501}"/>
    <cellStyle name="40% - Accent5 11 5 4" xfId="7330" xr:uid="{3DC7B624-91FC-4736-A478-8DB6EC242EB5}"/>
    <cellStyle name="40% - Accent5 11 5 5" xfId="7332" xr:uid="{270DC5B1-EE26-4CEA-89B8-3C868BD0DA4F}"/>
    <cellStyle name="40% - Accent5 11 5 6" xfId="18326" xr:uid="{7E8E74BD-4B16-42A4-A97A-E3FB06A2E8CB}"/>
    <cellStyle name="40% - Accent5 11 5 7" xfId="11121" xr:uid="{070A6EC8-09D5-4B9A-8BDF-5479501B4F43}"/>
    <cellStyle name="40% - Accent5 11 6" xfId="18327" xr:uid="{A2DDD98F-4C4D-4937-B92A-F7A13D1580F8}"/>
    <cellStyle name="40% - Accent5 11 6 2" xfId="18328" xr:uid="{0E21DDE1-9511-447F-8919-59B983F1BF13}"/>
    <cellStyle name="40% - Accent5 11 6 2 2" xfId="6319" xr:uid="{7D7B9CE2-9ECB-4305-8DC0-EB44241F9E18}"/>
    <cellStyle name="40% - Accent5 11 6 2 3" xfId="18329" xr:uid="{310DC270-F20A-4BE1-BEDC-C9D468C4BA0C}"/>
    <cellStyle name="40% - Accent5 11 6 2 4" xfId="18330" xr:uid="{7DEB2C93-82F4-4895-B9A3-369588DC198D}"/>
    <cellStyle name="40% - Accent5 11 6 2 5" xfId="18331" xr:uid="{4964FF17-301F-47D9-8138-16ABF32E2B09}"/>
    <cellStyle name="40% - Accent5 11 6 2 6" xfId="18332" xr:uid="{207AEFB1-2726-4EF7-8D28-A808F64F3514}"/>
    <cellStyle name="40% - Accent5 11 6 3" xfId="18333" xr:uid="{634FA2AF-A332-462E-81DB-53160AA1473A}"/>
    <cellStyle name="40% - Accent5 11 6 4" xfId="7343" xr:uid="{A57E3034-0420-4ED8-8B3F-6E4E687118C3}"/>
    <cellStyle name="40% - Accent5 11 6 5" xfId="7347" xr:uid="{9A5605EA-56AF-4D84-9DA4-0B58265D1E90}"/>
    <cellStyle name="40% - Accent5 11 6 6" xfId="18336" xr:uid="{5F032DC4-1157-4BF5-90EA-38498471D77B}"/>
    <cellStyle name="40% - Accent5 11 6 7" xfId="10849" xr:uid="{0679ED49-E81F-4C0D-AFDE-A4500A0353BF}"/>
    <cellStyle name="40% - Accent5 11 7" xfId="18337" xr:uid="{E5B4117A-B870-496E-B3F2-F1DCE72D0234}"/>
    <cellStyle name="40% - Accent5 11 7 2" xfId="18339" xr:uid="{7ACD9D45-3B2F-4290-AA53-19ED723BCF9E}"/>
    <cellStyle name="40% - Accent5 11 7 2 2" xfId="18341" xr:uid="{1DCBC2F7-FB26-4323-8D22-B7DDCDB0E7A8}"/>
    <cellStyle name="40% - Accent5 11 7 2 3" xfId="18343" xr:uid="{9A39FC4E-29E7-4013-9C02-C7F87AFB7BB8}"/>
    <cellStyle name="40% - Accent5 11 7 2 4" xfId="18345" xr:uid="{49B8EAFD-C69E-4E08-896C-4A8A1B38A924}"/>
    <cellStyle name="40% - Accent5 11 7 2 5" xfId="18347" xr:uid="{DABEA7B7-6FED-4624-89E8-34BCF1B45D8A}"/>
    <cellStyle name="40% - Accent5 11 7 2 6" xfId="18349" xr:uid="{438DAA17-D125-4074-A404-3CA943EFACBC}"/>
    <cellStyle name="40% - Accent5 11 7 3" xfId="18350" xr:uid="{A19F65BC-E357-42F8-AD9C-7379F21A2951}"/>
    <cellStyle name="40% - Accent5 11 7 4" xfId="18353" xr:uid="{B2E5D97C-FE7B-4C6C-8C82-32775FDDCD9A}"/>
    <cellStyle name="40% - Accent5 11 7 5" xfId="18356" xr:uid="{39AFDC44-174F-4E09-BF80-E6A889157DA0}"/>
    <cellStyle name="40% - Accent5 11 7 6" xfId="18359" xr:uid="{190269C5-986B-4C1C-81D3-DF38D896E0A2}"/>
    <cellStyle name="40% - Accent5 11 7 7" xfId="11135" xr:uid="{C60B5D03-CDA2-4C7E-BA7B-ED673B5B309F}"/>
    <cellStyle name="40% - Accent5 11 8" xfId="18360" xr:uid="{1B197EAC-193C-4DAD-B8BE-62794EEEFF84}"/>
    <cellStyle name="40% - Accent5 11 8 2" xfId="8694" xr:uid="{03E161D5-EAF6-4365-9220-C5E09CFDD484}"/>
    <cellStyle name="40% - Accent5 11 8 3" xfId="8697" xr:uid="{F2D7F526-C71D-413E-82C6-B62DF4B65C57}"/>
    <cellStyle name="40% - Accent5 11 8 4" xfId="18363" xr:uid="{5835637C-38B3-4148-A91C-931B7260ADB3}"/>
    <cellStyle name="40% - Accent5 11 8 5" xfId="18365" xr:uid="{92F050BE-0D64-4622-A897-C342C7A33D6D}"/>
    <cellStyle name="40% - Accent5 11 8 6" xfId="18367" xr:uid="{7BA99731-D227-495D-8794-F8DA45E39F5C}"/>
    <cellStyle name="40% - Accent5 11 9" xfId="18369" xr:uid="{3B3497BF-BF43-4445-B88E-72A1D16D0696}"/>
    <cellStyle name="40% - Accent5 12" xfId="18370" xr:uid="{8147F8F3-9F4E-4374-94A6-59E7A359ECAA}"/>
    <cellStyle name="40% - Accent5 12 10" xfId="692" xr:uid="{8AA70856-869A-424A-A455-39B31AF31A4C}"/>
    <cellStyle name="40% - Accent5 12 11" xfId="18371" xr:uid="{02ABF4D4-A0CE-462A-8B26-15F021836F5A}"/>
    <cellStyle name="40% - Accent5 12 12" xfId="18372" xr:uid="{B9D5BCC9-A6A6-43D8-B645-5894CEB650E0}"/>
    <cellStyle name="40% - Accent5 12 2" xfId="6734" xr:uid="{0C474143-5A99-4802-B9D4-0032F37B5910}"/>
    <cellStyle name="40% - Accent5 12 2 2" xfId="18375" xr:uid="{4B15F389-6575-4AF7-9368-2F060B82A2F3}"/>
    <cellStyle name="40% - Accent5 12 2 3" xfId="18376" xr:uid="{8B826B01-FFC3-4A9A-9FA2-1BC1645502AC}"/>
    <cellStyle name="40% - Accent5 12 2 3 2" xfId="18378" xr:uid="{48ED51DB-FD35-4801-A71C-2AD9BB1B3FF9}"/>
    <cellStyle name="40% - Accent5 12 2 3 2 2" xfId="7916" xr:uid="{E1F273F8-DA08-4155-AB3E-83B124D39EB3}"/>
    <cellStyle name="40% - Accent5 12 2 3 2 3" xfId="7922" xr:uid="{4FF6BD1B-C030-44A9-8585-183326441509}"/>
    <cellStyle name="40% - Accent5 12 2 3 2 4" xfId="7924" xr:uid="{304B7D4B-0BE0-4E88-AB4C-9EABC32101E4}"/>
    <cellStyle name="40% - Accent5 12 2 3 2 5" xfId="18379" xr:uid="{D1186FD7-C368-4008-818A-0B2D6BA869ED}"/>
    <cellStyle name="40% - Accent5 12 2 3 2 6" xfId="18380" xr:uid="{D5D7CF24-8A51-4925-8DC6-2C13D492D008}"/>
    <cellStyle name="40% - Accent5 12 2 3 3" xfId="18381" xr:uid="{40274F2A-7F75-4324-B82E-A4A616614099}"/>
    <cellStyle name="40% - Accent5 12 2 3 4" xfId="18383" xr:uid="{36ABC8F3-9002-4354-80A1-68CE5B751DAE}"/>
    <cellStyle name="40% - Accent5 12 2 3 5" xfId="18386" xr:uid="{F5AD3F35-0EC1-4ED8-A4D4-43FE07C1B13D}"/>
    <cellStyle name="40% - Accent5 12 2 3 6" xfId="18390" xr:uid="{703994A7-D3B7-4C19-B9C6-FC7E093B474A}"/>
    <cellStyle name="40% - Accent5 12 2 3 7" xfId="18394" xr:uid="{9C5842BE-C99D-438E-84BB-04BE9F756348}"/>
    <cellStyle name="40% - Accent5 12 2 4" xfId="7362" xr:uid="{B252F202-A61A-42A5-B692-AC5F8EC05896}"/>
    <cellStyle name="40% - Accent5 12 2 4 2" xfId="18397" xr:uid="{5DFD255C-58EF-4762-935B-AB7458F55BB0}"/>
    <cellStyle name="40% - Accent5 12 2 4 3" xfId="18400" xr:uid="{5D6AF71D-6391-4C0C-A13E-8E2D4B40D0ED}"/>
    <cellStyle name="40% - Accent5 12 2 4 4" xfId="18402" xr:uid="{D8DAE8F8-44E4-4516-BD49-A6C95DCA90FA}"/>
    <cellStyle name="40% - Accent5 12 2 4 5" xfId="18404" xr:uid="{1D65D429-69B1-44FE-8BA4-04014B6FE7B7}"/>
    <cellStyle name="40% - Accent5 12 2 4 6" xfId="18407" xr:uid="{C742C4D8-A5BD-45D3-ABFC-E86883E777BD}"/>
    <cellStyle name="40% - Accent5 12 2 5" xfId="7366" xr:uid="{BCF9FDE1-BA23-4BD0-869F-1EF5E5A28D34}"/>
    <cellStyle name="40% - Accent5 12 2 6" xfId="18410" xr:uid="{9EFDB50E-2481-4DE9-B9AE-847BC680A1B9}"/>
    <cellStyle name="40% - Accent5 12 2 7" xfId="15035" xr:uid="{FC147BF6-EC06-4548-BAE7-4EDEF4992D3D}"/>
    <cellStyle name="40% - Accent5 12 2 8" xfId="15038" xr:uid="{E535BA89-B2AC-4D6E-B711-20AAF9571FB0}"/>
    <cellStyle name="40% - Accent5 12 2 9" xfId="15040" xr:uid="{1E2E6B5B-ADB3-449B-B94F-DEF35B1A4AE9}"/>
    <cellStyle name="40% - Accent5 12 3" xfId="6736" xr:uid="{83F49D5B-8E0F-460B-BA2F-DC62B70DB900}"/>
    <cellStyle name="40% - Accent5 12 3 2" xfId="18413" xr:uid="{624A61CC-3EDC-478B-901A-CCECCE5E0E74}"/>
    <cellStyle name="40% - Accent5 12 3 2 2" xfId="9821" xr:uid="{EE81E3F7-7DD0-4091-BA28-F832EFC6ADB1}"/>
    <cellStyle name="40% - Accent5 12 3 2 2 2" xfId="18414" xr:uid="{2A21C925-EBE5-4E9F-9A65-1431A58681D7}"/>
    <cellStyle name="40% - Accent5 12 3 2 2 3" xfId="18417" xr:uid="{1DE316E3-CC9E-467A-A89C-9B4B02225BFF}"/>
    <cellStyle name="40% - Accent5 12 3 2 2 4" xfId="18420" xr:uid="{B42CDEF9-AB10-4D24-829C-402E3976758A}"/>
    <cellStyle name="40% - Accent5 12 3 2 2 5" xfId="18422" xr:uid="{8DF883C3-537C-4DE4-B940-DA368A75DB8D}"/>
    <cellStyle name="40% - Accent5 12 3 2 2 6" xfId="18423" xr:uid="{936CC561-0ACE-452C-94FE-DE6E196DF02F}"/>
    <cellStyle name="40% - Accent5 12 3 2 3" xfId="9823" xr:uid="{3BB8201A-D65E-442C-8171-74944BD9CB36}"/>
    <cellStyle name="40% - Accent5 12 3 2 4" xfId="9826" xr:uid="{2B374CDC-F5A0-4DF4-9D00-C070E770DA63}"/>
    <cellStyle name="40% - Accent5 12 3 2 5" xfId="9829" xr:uid="{0F3F5752-30CF-4533-A40F-AE4D834F00A2}"/>
    <cellStyle name="40% - Accent5 12 3 2 6" xfId="18426" xr:uid="{09884C96-17F7-4899-8BF4-5C63B0DB072E}"/>
    <cellStyle name="40% - Accent5 12 3 2 7" xfId="18429" xr:uid="{2C509A7D-A373-4E5F-9910-8EF1D29A3468}"/>
    <cellStyle name="40% - Accent5 12 4" xfId="18430" xr:uid="{DF96ABAF-360B-4A67-85EF-CE59CF525284}"/>
    <cellStyle name="40% - Accent5 12 5" xfId="18431" xr:uid="{655365DB-5C8B-459C-A15E-83E717BFE8DB}"/>
    <cellStyle name="40% - Accent5 12 6" xfId="18432" xr:uid="{730D6C76-8CC7-408F-A50C-23E0B68D172E}"/>
    <cellStyle name="40% - Accent5 12 6 2" xfId="18435" xr:uid="{EAD34B18-6B23-44B5-A3B3-76A0D53D2583}"/>
    <cellStyle name="40% - Accent5 12 6 2 2" xfId="9968" xr:uid="{B6A7BAE9-3D16-406A-8354-9E7178D562CF}"/>
    <cellStyle name="40% - Accent5 12 6 2 3" xfId="18437" xr:uid="{E7C14D6A-C1A0-40A5-9985-74DD9F168DA7}"/>
    <cellStyle name="40% - Accent5 12 6 2 4" xfId="18439" xr:uid="{6A32B192-8780-4E24-8F14-6FFE4F766BED}"/>
    <cellStyle name="40% - Accent5 12 6 2 5" xfId="18441" xr:uid="{292FCF3A-0082-4D57-82C9-DF143D64DEAE}"/>
    <cellStyle name="40% - Accent5 12 6 2 6" xfId="18444" xr:uid="{01FA186C-2010-49F2-AB30-AB5226EDBFFB}"/>
    <cellStyle name="40% - Accent5 12 6 3" xfId="18445" xr:uid="{6F1309D8-6D43-4FF3-8F54-355F1F5F9BD2}"/>
    <cellStyle name="40% - Accent5 12 6 4" xfId="77" xr:uid="{37DBE89E-96AE-4990-B4BC-D7B6E1D38FBE}"/>
    <cellStyle name="40% - Accent5 12 6 5" xfId="68" xr:uid="{E29151D3-7021-4048-A24F-48188E392F2A}"/>
    <cellStyle name="40% - Accent5 12 6 6" xfId="18447" xr:uid="{988E4EA4-44C3-4CC1-825B-578CEED62F94}"/>
    <cellStyle name="40% - Accent5 12 6 7" xfId="18450" xr:uid="{2C304A41-C298-4E3F-BAC3-63D7C149DBE2}"/>
    <cellStyle name="40% - Accent5 12 7" xfId="18452" xr:uid="{CB00A715-6F81-49D6-8C6C-4699D0CA3CCD}"/>
    <cellStyle name="40% - Accent5 12 7 2" xfId="18455" xr:uid="{1D4025C8-EEEF-46A8-90F0-1279E05B324A}"/>
    <cellStyle name="40% - Accent5 12 7 3" xfId="18456" xr:uid="{FD0DA7A4-404B-47CE-9277-5AEB1A88230C}"/>
    <cellStyle name="40% - Accent5 12 7 4" xfId="18460" xr:uid="{914B2D33-0030-451A-8B4B-A5F303760F36}"/>
    <cellStyle name="40% - Accent5 12 7 5" xfId="18463" xr:uid="{4B08C7A6-D387-4CB9-9BE7-18D6370B4B14}"/>
    <cellStyle name="40% - Accent5 12 7 6" xfId="18467" xr:uid="{93670F80-8E95-43D3-A791-8113842EC19E}"/>
    <cellStyle name="40% - Accent5 12 8" xfId="18469" xr:uid="{03E86675-AE8C-45CA-9B40-A30773604E1A}"/>
    <cellStyle name="40% - Accent5 12 9" xfId="18472" xr:uid="{F763C75C-A16B-4686-BBA6-9AD12AE428C4}"/>
    <cellStyle name="40% - Accent5 13" xfId="18473" xr:uid="{EAC4A831-471C-4839-A3F8-CF3A1DF1A13C}"/>
    <cellStyle name="40% - Accent5 13 2" xfId="18474" xr:uid="{355C0EA3-08B0-4B37-B003-8B78D659A100}"/>
    <cellStyle name="40% - Accent5 13 3" xfId="18475" xr:uid="{1011CE42-A8F7-436B-8A74-E47E0D04343E}"/>
    <cellStyle name="40% - Accent5 13 3 2" xfId="18477" xr:uid="{FED2670E-8E6B-47DB-B849-11A962AFA889}"/>
    <cellStyle name="40% - Accent5 13 4" xfId="18478" xr:uid="{FC09A0A1-8163-442B-9482-EF68F3BAFA5A}"/>
    <cellStyle name="40% - Accent5 14" xfId="18479" xr:uid="{C2913F7E-6D40-423E-B568-2980325715AB}"/>
    <cellStyle name="40% - Accent5 14 2" xfId="7211" xr:uid="{58947964-F10B-4BF8-BAC4-287A735F46D4}"/>
    <cellStyle name="40% - Accent5 15" xfId="18480" xr:uid="{56E76FF6-6FCF-4BD9-9D9B-BA0625349F0A}"/>
    <cellStyle name="40% - Accent5 16" xfId="18482" xr:uid="{3E43131B-10B0-4298-B04B-0E0DCA3FC06F}"/>
    <cellStyle name="40% - Accent5 16 2" xfId="18485" xr:uid="{947A4D2A-FF61-4F1F-AE38-8ACCBC900583}"/>
    <cellStyle name="40% - Accent5 16 2 2" xfId="18488" xr:uid="{66207C89-F8B9-46ED-A0EA-4D3E89A82C84}"/>
    <cellStyle name="40% - Accent5 16 2 3" xfId="18490" xr:uid="{84C7F0AA-08D6-4DBE-AACC-87E4913FAA94}"/>
    <cellStyle name="40% - Accent5 16 2 4" xfId="18492" xr:uid="{A44A8378-B5EB-42F2-A256-07975E619EAB}"/>
    <cellStyle name="40% - Accent5 16 2 5" xfId="18494" xr:uid="{2A7C72D7-A2FE-4F4C-B954-6031815190F8}"/>
    <cellStyle name="40% - Accent5 16 2 6" xfId="18495" xr:uid="{B5529D7A-ABCC-4CC6-AEA3-821B70B732D4}"/>
    <cellStyle name="40% - Accent5 16 3" xfId="18496" xr:uid="{3DF446E7-053B-4269-84F8-61B85CA0EB9E}"/>
    <cellStyle name="40% - Accent5 16 4" xfId="18498" xr:uid="{02D4BE38-E2E3-4EEA-A84D-F9ED312D9281}"/>
    <cellStyle name="40% - Accent5 16 5" xfId="16570" xr:uid="{D3460C4E-F001-49C4-A2BC-DDA2D57AB4A4}"/>
    <cellStyle name="40% - Accent5 16 6" xfId="16582" xr:uid="{C9CA6991-6A97-4F7D-A6B4-34525F652F4F}"/>
    <cellStyle name="40% - Accent5 16 7" xfId="16604" xr:uid="{CC4282E3-9BE4-4CDC-A6C5-0D2867F0FD46}"/>
    <cellStyle name="40% - Accent5 17" xfId="18500" xr:uid="{DAFE544F-A847-4605-A482-C16AF9AFE926}"/>
    <cellStyle name="40% - Accent5 17 2" xfId="18502" xr:uid="{2D136155-9BA6-4AAC-882E-850ABCC6F2A7}"/>
    <cellStyle name="40% - Accent5 17 2 2" xfId="18506" xr:uid="{B86E08F3-A345-4776-8839-85D21AF4EAAC}"/>
    <cellStyle name="40% - Accent5 17 2 3" xfId="18508" xr:uid="{B9C0253D-6D79-4F22-90C9-21896F2D5BCB}"/>
    <cellStyle name="40% - Accent5 17 2 4" xfId="18510" xr:uid="{1185A5BE-90B1-4B34-A898-CED31082A6DB}"/>
    <cellStyle name="40% - Accent5 17 2 5" xfId="18512" xr:uid="{1FF687EF-EB0C-4C5B-AC10-A66982F1509C}"/>
    <cellStyle name="40% - Accent5 17 2 6" xfId="18513" xr:uid="{6EB35959-F8A2-47AE-80EA-D74277A65102}"/>
    <cellStyle name="40% - Accent5 17 3" xfId="18514" xr:uid="{4BBB2480-21E7-4F41-BA1D-9F7A71D5DC3C}"/>
    <cellStyle name="40% - Accent5 17 4" xfId="18516" xr:uid="{0A847E91-896B-4F8F-B79C-8200BABE49DE}"/>
    <cellStyle name="40% - Accent5 17 5" xfId="16653" xr:uid="{9C7C3A22-BD82-4D37-97F8-60989EFEE019}"/>
    <cellStyle name="40% - Accent5 17 6" xfId="16664" xr:uid="{6CB44E70-C429-4021-AA20-3BA96EB964ED}"/>
    <cellStyle name="40% - Accent5 17 7" xfId="16667" xr:uid="{7DED4B65-CD95-44CE-8771-F20D8DDB3250}"/>
    <cellStyle name="40% - Accent5 18" xfId="18518" xr:uid="{06D65D51-F8F7-4864-969B-08E2AA7F5863}"/>
    <cellStyle name="40% - Accent5 19" xfId="18520" xr:uid="{F76BB59D-6510-4A7B-89DF-E193A117D40B}"/>
    <cellStyle name="40% - Accent5 19 2" xfId="18522" xr:uid="{1341571A-5D63-484F-BADE-F2141193AB29}"/>
    <cellStyle name="40% - Accent5 19 2 2" xfId="18524" xr:uid="{69CFD010-2D79-4560-8A3B-2D874D83C2F3}"/>
    <cellStyle name="40% - Accent5 19 2 3" xfId="18525" xr:uid="{7173F5C8-E7F0-46E7-AD1A-01F91FCFBFB2}"/>
    <cellStyle name="40% - Accent5 19 3" xfId="10206" xr:uid="{129019A0-F94C-4A9B-833E-399D4C9CC0E6}"/>
    <cellStyle name="40% - Accent5 19 4" xfId="10209" xr:uid="{B0D5746A-71DA-4F6E-9867-2FA87FD70892}"/>
    <cellStyle name="40% - Accent5 19 5" xfId="10214" xr:uid="{70C2D3D2-2B3E-4AD7-97BE-0E0F0598038F}"/>
    <cellStyle name="40% - Accent5 19 6" xfId="10219" xr:uid="{AD9B02FD-1FD6-444F-B386-B67FE85031CB}"/>
    <cellStyle name="40% - Accent5 2" xfId="18526" xr:uid="{23AF000E-4373-4F2E-B843-A78CA0373D59}"/>
    <cellStyle name="40% - Accent5 2 10" xfId="18527" xr:uid="{13B1C440-55E2-4746-AD49-5E3D724422BD}"/>
    <cellStyle name="40% - Accent5 2 10 2" xfId="18528" xr:uid="{6F48C443-7EE1-4FB4-A12E-BEF4F7BB08C8}"/>
    <cellStyle name="40% - Accent5 2 10 3" xfId="18529" xr:uid="{42B1AFA3-025F-4543-930D-816A7C592FF3}"/>
    <cellStyle name="40% - Accent5 2 11" xfId="18530" xr:uid="{C15D03D9-CB96-41BE-93E7-8D31FFDE9BDC}"/>
    <cellStyle name="40% - Accent5 2 11 2" xfId="18531" xr:uid="{6CDFF495-E2C2-4D4C-85D7-E08809973DB3}"/>
    <cellStyle name="40% - Accent5 2 11 3" xfId="18532" xr:uid="{7CC7C3C6-B7A7-4029-BFC3-85ED07031AC0}"/>
    <cellStyle name="40% - Accent5 2 2" xfId="18533" xr:uid="{FB88FD45-0109-47C6-A4F8-5C758B89D980}"/>
    <cellStyle name="40% - Accent5 2 2 2" xfId="18534" xr:uid="{088C1406-4CDA-4653-87F7-C93FE7AADB33}"/>
    <cellStyle name="40% - Accent5 2 2 2 2" xfId="9324" xr:uid="{BA716000-5262-4720-8106-4A12650EBEE1}"/>
    <cellStyle name="40% - Accent5 2 2 2 2 2" xfId="2050" xr:uid="{AEDDC994-C27F-4B70-B394-B375DBFF6330}"/>
    <cellStyle name="40% - Accent5 2 2 2 3" xfId="9326" xr:uid="{FD447C00-5151-4880-8492-6EE59C67BAB1}"/>
    <cellStyle name="40% - Accent5 2 2 3" xfId="18535" xr:uid="{38DEFCB5-2330-42D0-875F-D81FC6213E24}"/>
    <cellStyle name="40% - Accent5 2 2 3 2" xfId="9529" xr:uid="{50FBBC7B-3971-4F62-8B92-971E63ED8185}"/>
    <cellStyle name="40% - Accent5 2 2 3 3" xfId="9532" xr:uid="{59C02A35-EADA-40AC-ABBF-1E35D183D07E}"/>
    <cellStyle name="40% - Accent5 2 2 4" xfId="18536" xr:uid="{D7FE720A-48C1-4D6E-A6E3-3A278B396FA4}"/>
    <cellStyle name="40% - Accent5 2 2 4 2" xfId="9581" xr:uid="{E3ADF7AF-6A68-43FB-827E-46A23B0B980D}"/>
    <cellStyle name="40% - Accent5 2 2 4 3" xfId="18538" xr:uid="{C4F7BF24-0959-4CCF-9A67-70FD48820B2E}"/>
    <cellStyle name="40% - Accent5 2 2 5" xfId="4115" xr:uid="{2C542DB4-45F1-4EAC-90D2-2FFAFE156D52}"/>
    <cellStyle name="40% - Accent5 2 2 5 2" xfId="4117" xr:uid="{3A04B113-78BF-46FE-898A-E0F2EDDE6457}"/>
    <cellStyle name="40% - Accent5 2 2 5 3" xfId="4121" xr:uid="{3866C2C1-094D-49DC-A36F-1C97E41495C0}"/>
    <cellStyle name="40% - Accent5 2 2 6" xfId="4128" xr:uid="{027E4BE9-AD8E-4C95-857C-39E33659F359}"/>
    <cellStyle name="40% - Accent5 2 2 6 2" xfId="9678" xr:uid="{AAD7A4D3-628C-42CE-83F6-8E857610EE8C}"/>
    <cellStyle name="40% - Accent5 2 2 6 3" xfId="18540" xr:uid="{CCD73EAF-3498-4FC0-A762-B515BCE28BC1}"/>
    <cellStyle name="40% - Accent5 2 2 7" xfId="4130" xr:uid="{75995D9B-3759-4948-9F89-1D89339FE709}"/>
    <cellStyle name="40% - Accent5 2 2 7 2" xfId="9733" xr:uid="{FB307D2E-879B-46CF-85D5-3CE5822AC5AD}"/>
    <cellStyle name="40% - Accent5 2 2 7 3" xfId="18542" xr:uid="{5A51AD5C-4F48-4CA2-86ED-EA7405833435}"/>
    <cellStyle name="40% - Accent5 2 2 8" xfId="4132" xr:uid="{EF5D26B9-8C58-4298-8AF9-C63B7953A5CA}"/>
    <cellStyle name="40% - Accent5 2 2 9" xfId="4134" xr:uid="{8C701F39-2C32-453B-BC14-90FA0C145063}"/>
    <cellStyle name="40% - Accent5 2 3" xfId="5575" xr:uid="{520771BA-C7C5-4807-B11C-883F1925D2BE}"/>
    <cellStyle name="40% - Accent5 2 3 2" xfId="18544" xr:uid="{A7A972D2-534C-4CEC-BF14-B3BFA9E07B72}"/>
    <cellStyle name="40% - Accent5 2 3 2 2" xfId="11091" xr:uid="{C8C007B8-6C6A-40F3-BDE5-5A1357B50B12}"/>
    <cellStyle name="40% - Accent5 2 3 2 3" xfId="11099" xr:uid="{E352AF9B-443B-4BB7-96CD-13D41C58681C}"/>
    <cellStyle name="40% - Accent5 2 3 3" xfId="18545" xr:uid="{8F784112-5DF0-4267-AB63-81A66AB0EBED}"/>
    <cellStyle name="40% - Accent5 2 3 3 2" xfId="11355" xr:uid="{8C8D6C31-3D9B-4C73-99FF-F32B1EAE3714}"/>
    <cellStyle name="40% - Accent5 2 3 3 3" xfId="11365" xr:uid="{0504790E-E036-4C0D-9FB4-22F5AB5C4A3E}"/>
    <cellStyle name="40% - Accent5 2 3 4" xfId="18546" xr:uid="{0EEF34AB-721D-46DD-B72B-69E63AAAE64C}"/>
    <cellStyle name="40% - Accent5 2 3 4 2" xfId="11424" xr:uid="{9DE52436-0FFE-4E97-8828-FC0D59129F05}"/>
    <cellStyle name="40% - Accent5 2 3 4 3" xfId="18548" xr:uid="{2E9F0486-FB12-46E8-AAC2-BAA6BAEF4356}"/>
    <cellStyle name="40% - Accent5 2 3 5" xfId="4140" xr:uid="{96945384-0D5E-46FA-8AF9-FD065488EC62}"/>
    <cellStyle name="40% - Accent5 2 3 5 2" xfId="4142" xr:uid="{96BC2CDE-46FE-472D-84AC-23EE1AA7675D}"/>
    <cellStyle name="40% - Accent5 2 3 5 3" xfId="4145" xr:uid="{D53494F0-65F4-4026-B6EB-878DCC38488E}"/>
    <cellStyle name="40% - Accent5 2 3 6" xfId="4148" xr:uid="{A3532A58-EB86-40B4-AC5E-C651437A3805}"/>
    <cellStyle name="40% - Accent5 2 3 6 2" xfId="11495" xr:uid="{AD4BA379-9885-4671-B346-165D78BB323B}"/>
    <cellStyle name="40% - Accent5 2 3 6 3" xfId="18550" xr:uid="{A426D10C-A17C-448E-967A-1F5743DD89CF}"/>
    <cellStyle name="40% - Accent5 2 3 7" xfId="4150" xr:uid="{88570EA4-ACDB-4B2B-BF0F-DBC57430C9FA}"/>
    <cellStyle name="40% - Accent5 2 3 7 2" xfId="11526" xr:uid="{9C971B76-AC75-4129-9D1A-AD1AE5C8659B}"/>
    <cellStyle name="40% - Accent5 2 3 7 3" xfId="18552" xr:uid="{02D3E111-0082-41AD-978E-80D713097138}"/>
    <cellStyle name="40% - Accent5 2 3 8" xfId="4152" xr:uid="{D1D35EB4-6FB3-44F1-B599-D96442ED2E8D}"/>
    <cellStyle name="40% - Accent5 2 3 9" xfId="4154" xr:uid="{9C838B6D-C226-4700-9341-A5B4F58E5B2A}"/>
    <cellStyle name="40% - Accent5 2 4" xfId="5577" xr:uid="{768D7417-8B97-4755-A9A8-AFC8C0FAD2AF}"/>
    <cellStyle name="40% - Accent5 2 4 2" xfId="18554" xr:uid="{DD50A188-76F7-4062-B397-7DC31F2B2C00}"/>
    <cellStyle name="40% - Accent5 2 4 2 2" xfId="34" xr:uid="{2477D25D-7A2B-49B1-B012-AB3D17252E82}"/>
    <cellStyle name="40% - Accent5 2 4 2 3" xfId="6413" xr:uid="{CEF8738D-833D-43DC-9480-391F5F8D832E}"/>
    <cellStyle name="40% - Accent5 2 4 3" xfId="18555" xr:uid="{A21CBCD8-275E-4FFD-9EBA-56A1A8AB0E4D}"/>
    <cellStyle name="40% - Accent5 2 4 3 2" xfId="6576" xr:uid="{BB9C8D36-2F85-4F68-88EB-E2478422C89F}"/>
    <cellStyle name="40% - Accent5 2 4 3 3" xfId="6611" xr:uid="{A2194DAE-BF17-47DE-B68A-5A1EA7F4FB1C}"/>
    <cellStyle name="40% - Accent5 2 4 4" xfId="18556" xr:uid="{B2132679-1B61-4C00-B589-4A16118F797D}"/>
    <cellStyle name="40% - Accent5 2 4 4 2" xfId="6798" xr:uid="{E41813B9-7207-4FEB-8C49-229C76305D40}"/>
    <cellStyle name="40% - Accent5 2 4 4 3" xfId="6851" xr:uid="{2A35E620-5AEA-4BF4-AC58-F272AA348529}"/>
    <cellStyle name="40% - Accent5 2 4 5" xfId="984" xr:uid="{13848AFD-9DEA-4241-9314-67D5F083486A}"/>
    <cellStyle name="40% - Accent5 2 4 5 2" xfId="1328" xr:uid="{37227491-6394-41CE-AE60-D569FD42C8F9}"/>
    <cellStyle name="40% - Accent5 2 4 5 3" xfId="1338" xr:uid="{F81B0628-D067-48DA-9980-CA988CC7803D}"/>
    <cellStyle name="40% - Accent5 2 4 6" xfId="4162" xr:uid="{CD24FAF0-0778-44B1-9B22-C16438A157E4}"/>
    <cellStyle name="40% - Accent5 2 4 6 2" xfId="6987" xr:uid="{83A14DB7-4AC4-4786-92C5-7371F222D322}"/>
    <cellStyle name="40% - Accent5 2 4 6 3" xfId="18561" xr:uid="{DEC78738-F204-47A0-84BE-516D3B4ABE37}"/>
    <cellStyle name="40% - Accent5 2 4 7" xfId="4165" xr:uid="{2B41A4BD-16FE-43EC-9558-B9BC5F0C1A7A}"/>
    <cellStyle name="40% - Accent5 2 4 7 2" xfId="7215" xr:uid="{2C792A0B-AEFA-4CA7-9EAC-A8E1D40942C5}"/>
    <cellStyle name="40% - Accent5 2 4 7 3" xfId="7221" xr:uid="{5EB159A8-98DF-4135-A0D3-66884CD59148}"/>
    <cellStyle name="40% - Accent5 2 4 8" xfId="4175" xr:uid="{9310D03A-D864-4C1F-B508-214EFAE67E23}"/>
    <cellStyle name="40% - Accent5 2 4 9" xfId="4183" xr:uid="{3D514CB7-99BB-4399-9E4A-D6D1B06D5E8A}"/>
    <cellStyle name="40% - Accent5 2 5" xfId="5579" xr:uid="{8FAD4F43-64A1-433B-B0EE-C813236F9D8A}"/>
    <cellStyle name="40% - Accent5 2 5 2" xfId="18562" xr:uid="{FAF09FD8-7D86-47FD-A8BA-D52A83F10B85}"/>
    <cellStyle name="40% - Accent5 2 5 2 2" xfId="18563" xr:uid="{AA442B08-D405-4B8A-A60D-805DC6716465}"/>
    <cellStyle name="40% - Accent5 2 5 2 3" xfId="16138" xr:uid="{200C162F-D2DA-4F74-8F87-0993CFE11AB3}"/>
    <cellStyle name="40% - Accent5 2 5 3" xfId="18564" xr:uid="{55AB2D6E-E139-4665-ADD2-058A853FECD6}"/>
    <cellStyle name="40% - Accent5 2 5 3 2" xfId="18566" xr:uid="{C2012949-3C3C-40EA-A54A-8A50C6CD021F}"/>
    <cellStyle name="40% - Accent5 2 5 3 3" xfId="18569" xr:uid="{99BC5F2C-D3D4-4761-B59E-3ABE00EABA7B}"/>
    <cellStyle name="40% - Accent5 2 5 4" xfId="18570" xr:uid="{C8784D9E-D905-40DD-9523-32139F7281ED}"/>
    <cellStyle name="40% - Accent5 2 5 4 2" xfId="18572" xr:uid="{12178C18-7466-478A-A6E1-CC893538C03E}"/>
    <cellStyle name="40% - Accent5 2 5 4 3" xfId="18576" xr:uid="{B185BE34-C4A8-4DE5-93E7-BDB9C74A90B7}"/>
    <cellStyle name="40% - Accent5 2 5 5" xfId="4193" xr:uid="{1C462C51-951D-49D3-A4FC-367940510F47}"/>
    <cellStyle name="40% - Accent5 2 5 5 2" xfId="18577" xr:uid="{85A85C8B-1655-4C25-BCDB-2C50FDC57CA3}"/>
    <cellStyle name="40% - Accent5 2 5 5 3" xfId="18579" xr:uid="{EB4D63F8-E292-4B1F-B964-CCA18DEAF3DF}"/>
    <cellStyle name="40% - Accent5 2 5 6" xfId="4195" xr:uid="{53504EC8-824D-4982-9DA9-689CB1433481}"/>
    <cellStyle name="40% - Accent5 2 5 6 2" xfId="18581" xr:uid="{2792068D-2DEC-45F0-9986-F56571D9DB99}"/>
    <cellStyle name="40% - Accent5 2 5 6 3" xfId="18585" xr:uid="{C8936E5F-61E9-497C-81EA-FDEA1A9D5F1C}"/>
    <cellStyle name="40% - Accent5 2 5 7" xfId="4198" xr:uid="{EAE682FA-03B0-4584-9B4B-11EB4CC94654}"/>
    <cellStyle name="40% - Accent5 2 5 7 2" xfId="18586" xr:uid="{E7E36C6A-D55A-4CF4-9C55-58DF2DDC7196}"/>
    <cellStyle name="40% - Accent5 2 5 7 3" xfId="18589" xr:uid="{B1BDA4C2-E377-4C4F-86F4-D51B64451EC3}"/>
    <cellStyle name="40% - Accent5 2 5 8" xfId="4200" xr:uid="{EBD3AB47-C88B-47E2-AFAA-CE308A75F487}"/>
    <cellStyle name="40% - Accent5 2 5 9" xfId="4202" xr:uid="{44CF6F68-BBBA-49C5-A4CB-AE7ED2C9D89A}"/>
    <cellStyle name="40% - Accent5 2 6" xfId="5581" xr:uid="{030E1128-B449-41B3-952A-BF70B464D633}"/>
    <cellStyle name="40% - Accent5 2 6 2" xfId="18590" xr:uid="{CED532C7-2150-4875-9A83-B54BCA33A19C}"/>
    <cellStyle name="40% - Accent5 2 6 3" xfId="18591" xr:uid="{3982334B-4B15-446C-93E8-3B69AF9B4B31}"/>
    <cellStyle name="40% - Accent5 2 7" xfId="5585" xr:uid="{8B0E484D-24F0-4154-8A49-4117C1BB3012}"/>
    <cellStyle name="40% - Accent5 2 7 2" xfId="18592" xr:uid="{B19BE820-E20B-4F70-A47D-41225BE6A23A}"/>
    <cellStyle name="40% - Accent5 2 7 3" xfId="18593" xr:uid="{1BDEEBAC-F5F4-4664-8186-5875268167E3}"/>
    <cellStyle name="40% - Accent5 2 8" xfId="18595" xr:uid="{BB3D518D-5E78-44C0-B4A5-C682D9274088}"/>
    <cellStyle name="40% - Accent5 2 8 2" xfId="8380" xr:uid="{42888B05-75E4-48AA-B1EE-5FEAF6FF17D9}"/>
    <cellStyle name="40% - Accent5 2 8 3" xfId="8382" xr:uid="{8117C46B-88EE-46B1-921F-75582BBA8889}"/>
    <cellStyle name="40% - Accent5 2 9" xfId="18596" xr:uid="{D50B2672-6987-4659-A13F-078705EC858E}"/>
    <cellStyle name="40% - Accent5 2 9 2" xfId="18597" xr:uid="{A2BE39C3-C26F-4762-B868-99406D3B6C0F}"/>
    <cellStyle name="40% - Accent5 2 9 3" xfId="18598" xr:uid="{DB85E4CB-EE4D-4086-BEAF-453ADD1CC2F8}"/>
    <cellStyle name="40% - Accent5 20" xfId="18481" xr:uid="{52DACB46-CF7E-4EF7-A0C8-63D90D8CFDEF}"/>
    <cellStyle name="40% - Accent5 20 2" xfId="7407" xr:uid="{FD3827E5-4D63-4395-866C-21DFD13712AF}"/>
    <cellStyle name="40% - Accent5 20 3" xfId="10500" xr:uid="{0489E3EB-0997-406B-B458-58B0D7909D6F}"/>
    <cellStyle name="40% - Accent5 20 4" xfId="10502" xr:uid="{21AA30E1-4E94-4A8F-A082-B3635BA01DE0}"/>
    <cellStyle name="40% - Accent5 20 5" xfId="10505" xr:uid="{F54A9493-5F52-4466-AC20-3552698ED571}"/>
    <cellStyle name="40% - Accent5 20 6" xfId="10508" xr:uid="{83748B3D-507D-4EBF-A424-C00C332A03FC}"/>
    <cellStyle name="40% - Accent5 21" xfId="18483" xr:uid="{84A48BBF-A8D0-476F-B866-8C4E4C360638}"/>
    <cellStyle name="40% - Accent5 21 2" xfId="18486" xr:uid="{2573DFD9-6631-4D89-A45D-DCB5815E3A78}"/>
    <cellStyle name="40% - Accent5 21 3" xfId="18497" xr:uid="{8A48D015-27B0-4B49-9B44-F3D34448FD46}"/>
    <cellStyle name="40% - Accent5 21 4" xfId="18499" xr:uid="{AE48BEF9-D0C1-48F5-B8CE-C7518CDC6C50}"/>
    <cellStyle name="40% - Accent5 21 5" xfId="16571" xr:uid="{17306C5B-B69D-4EDF-898B-57AACB830998}"/>
    <cellStyle name="40% - Accent5 21 6" xfId="16583" xr:uid="{6B19E7A1-E090-4C72-AE65-4E498AA2390E}"/>
    <cellStyle name="40% - Accent5 22" xfId="18501" xr:uid="{131A94E3-7970-44A9-9950-B6ED8D9DDFC1}"/>
    <cellStyle name="40% - Accent5 22 2" xfId="18503" xr:uid="{1A040DA7-0922-4B1D-8A07-20F16DC6D83C}"/>
    <cellStyle name="40% - Accent5 22 3" xfId="18515" xr:uid="{D55A2AF6-FDE5-4A0C-9403-CF4C93D39AD9}"/>
    <cellStyle name="40% - Accent5 22 4" xfId="18517" xr:uid="{0B704EF4-9791-4A4F-BDDC-988B13D0D997}"/>
    <cellStyle name="40% - Accent5 22 5" xfId="16654" xr:uid="{4D9410FD-F08F-4393-9ACE-5CA847A1333C}"/>
    <cellStyle name="40% - Accent5 22 6" xfId="16665" xr:uid="{459A1854-8676-466B-B2B8-9308DF83A1F5}"/>
    <cellStyle name="40% - Accent5 23" xfId="18519" xr:uid="{04890648-F39B-4010-96BB-90B366847823}"/>
    <cellStyle name="40% - Accent5 23 2" xfId="18599" xr:uid="{F2C23524-46BE-4B50-8A4D-3DB3890A982D}"/>
    <cellStyle name="40% - Accent5 23 3" xfId="18600" xr:uid="{D8598047-A29F-4445-9142-CAE08E28CDE8}"/>
    <cellStyle name="40% - Accent5 23 4" xfId="18601" xr:uid="{1A32CC92-DFFF-4C6C-81EF-6DC3F350BE18}"/>
    <cellStyle name="40% - Accent5 23 5" xfId="16675" xr:uid="{3102D9C2-5138-4FC2-A007-9E8E1475AD45}"/>
    <cellStyle name="40% - Accent5 23 6" xfId="16682" xr:uid="{23552FE9-769E-4274-AFB6-DF0FFCC6AC96}"/>
    <cellStyle name="40% - Accent5 24" xfId="18521" xr:uid="{5A651EC8-CBC1-41DD-90D5-44AA6D7D8F68}"/>
    <cellStyle name="40% - Accent5 24 2" xfId="18523" xr:uid="{8006C3E8-5560-45EF-B178-F91F371B531F}"/>
    <cellStyle name="40% - Accent5 24 3" xfId="10207" xr:uid="{24DCBC57-498B-4C6F-AEE0-77B695DED6DA}"/>
    <cellStyle name="40% - Accent5 24 4" xfId="10210" xr:uid="{9F80B1A4-4489-4BC7-9888-96729051C0E4}"/>
    <cellStyle name="40% - Accent5 24 5" xfId="10215" xr:uid="{C89BDAF3-7855-4F8A-8EE7-ABCF3B8A9E2F}"/>
    <cellStyle name="40% - Accent5 24 6" xfId="10220" xr:uid="{3D1AB3D5-95C5-49A9-A131-CAD17EDE813F}"/>
    <cellStyle name="40% - Accent5 25" xfId="18602" xr:uid="{8C348618-BBE0-4B5E-8AC1-AB95CBDB1A8E}"/>
    <cellStyle name="40% - Accent5 25 2" xfId="18605" xr:uid="{981FA3A0-324D-48D2-85C2-23F8C1506E86}"/>
    <cellStyle name="40% - Accent5 26" xfId="18606" xr:uid="{738CFEDA-57B3-41B5-A683-5F0A4B580D0A}"/>
    <cellStyle name="40% - Accent5 27" xfId="18608" xr:uid="{0B2E447E-ED2F-4960-A4C0-9CC5CDFB155F}"/>
    <cellStyle name="40% - Accent5 28" xfId="18609" xr:uid="{3D71216F-0D1C-4312-9B7A-3D48211A6ADE}"/>
    <cellStyle name="40% - Accent5 29" xfId="18610" xr:uid="{C2DC41D6-EE51-4CF5-BC09-24896529372D}"/>
    <cellStyle name="40% - Accent5 3" xfId="18611" xr:uid="{D8F68696-E982-4FBF-80A4-8C918890BDC0}"/>
    <cellStyle name="40% - Accent5 3 10" xfId="18612" xr:uid="{4BD27318-CB77-4149-87E4-B2F890FD5C03}"/>
    <cellStyle name="40% - Accent5 3 10 2" xfId="18615" xr:uid="{A0829D86-FB69-4665-99DA-DF1B774879B5}"/>
    <cellStyle name="40% - Accent5 3 10 3" xfId="18616" xr:uid="{C472F1A6-6DDD-4452-B3E7-56A342C7C465}"/>
    <cellStyle name="40% - Accent5 3 11" xfId="18617" xr:uid="{0163CB5C-B8FC-4D4E-8443-0F13CB22BFCE}"/>
    <cellStyle name="40% - Accent5 3 11 2" xfId="18622" xr:uid="{851F3014-5F77-48D8-8F04-DBD738D10EBB}"/>
    <cellStyle name="40% - Accent5 3 11 3" xfId="18624" xr:uid="{9AAA4D01-E131-4C11-A1D9-1C9636ECA030}"/>
    <cellStyle name="40% - Accent5 3 12" xfId="18625" xr:uid="{EA51941F-CC73-415D-8FC6-A88EC989923E}"/>
    <cellStyle name="40% - Accent5 3 2" xfId="18626" xr:uid="{E3616276-0BC7-4185-A321-250009D5EEE6}"/>
    <cellStyle name="40% - Accent5 3 2 2" xfId="18627" xr:uid="{6AB0B078-2A03-452D-8DB5-BDC91457246C}"/>
    <cellStyle name="40% - Accent5 3 2 2 2" xfId="18628" xr:uid="{EF28AED2-52D5-427D-B233-5BF53245FE25}"/>
    <cellStyle name="40% - Accent5 3 2 2 2 2" xfId="18633" xr:uid="{EB8493AA-EEAA-4366-B4DD-F4D5DCDE784B}"/>
    <cellStyle name="40% - Accent5 3 2 2 3" xfId="18636" xr:uid="{57A7B491-18F5-44FF-9972-9614E4134054}"/>
    <cellStyle name="40% - Accent5 3 2 3" xfId="18637" xr:uid="{29ED8D64-3D17-4F06-9E85-47C535051341}"/>
    <cellStyle name="40% - Accent5 3 2 3 2" xfId="18640" xr:uid="{7F255AF6-4CFF-420F-9327-C93DE440A973}"/>
    <cellStyle name="40% - Accent5 3 2 3 3" xfId="18644" xr:uid="{7D9AB427-C4D1-44DB-A607-7D23A01AC6CC}"/>
    <cellStyle name="40% - Accent5 3 2 4" xfId="18645" xr:uid="{5AD60259-E1EC-4015-A27F-15C0F6F34834}"/>
    <cellStyle name="40% - Accent5 3 2 4 2" xfId="18647" xr:uid="{8BDE7A4B-6AE1-4845-9163-15972198A165}"/>
    <cellStyle name="40% - Accent5 3 2 4 3" xfId="18651" xr:uid="{162BD46C-72BC-4F09-9904-4A90792847C6}"/>
    <cellStyle name="40% - Accent5 3 2 5" xfId="4261" xr:uid="{6F505537-C784-4831-A832-DF712C84A626}"/>
    <cellStyle name="40% - Accent5 3 2 5 2" xfId="4267" xr:uid="{17D3B627-C409-409A-82EF-8D13393F82C5}"/>
    <cellStyle name="40% - Accent5 3 2 5 3" xfId="4274" xr:uid="{19027D02-D1A4-4560-8DDF-296849AD4A49}"/>
    <cellStyle name="40% - Accent5 3 2 6" xfId="4283" xr:uid="{67567968-5AB8-444C-B787-5693415E4679}"/>
    <cellStyle name="40% - Accent5 3 2 6 2" xfId="18653" xr:uid="{3CA1014A-84F3-4106-8BB4-D3C7533D68B6}"/>
    <cellStyle name="40% - Accent5 3 2 6 3" xfId="18655" xr:uid="{6AD1F4AC-3764-441A-A04E-24D01E130727}"/>
    <cellStyle name="40% - Accent5 3 2 7" xfId="4285" xr:uid="{DA57DD54-C80B-43F0-8076-46ECDD88198F}"/>
    <cellStyle name="40% - Accent5 3 2 7 2" xfId="18657" xr:uid="{9B014D43-2FF1-476A-8DDA-54C6D788E6DC}"/>
    <cellStyle name="40% - Accent5 3 2 7 3" xfId="18659" xr:uid="{52D4E56D-E911-4A2D-A42D-B31AE2D02211}"/>
    <cellStyle name="40% - Accent5 3 2 8" xfId="4287" xr:uid="{14019688-F1DF-46FE-ADD9-19DC518E7D42}"/>
    <cellStyle name="40% - Accent5 3 2 9" xfId="4289" xr:uid="{3B097330-F8A5-445B-920A-645C18B59EFE}"/>
    <cellStyle name="40% - Accent5 3 3" xfId="18660" xr:uid="{749F1048-48C5-45A6-8006-01DDDB2D3C64}"/>
    <cellStyle name="40% - Accent5 3 3 2" xfId="18661" xr:uid="{E4E9BB8E-8A0C-4D5E-B19E-47553CF24EF7}"/>
    <cellStyle name="40% - Accent5 3 3 2 2" xfId="18662" xr:uid="{3DF67C43-DF73-41C0-9FFD-FFB1EFF87ECD}"/>
    <cellStyle name="40% - Accent5 3 3 2 3" xfId="18664" xr:uid="{800FC17A-DE19-4223-85AC-FE0E6F2F210C}"/>
    <cellStyle name="40% - Accent5 3 3 3" xfId="18666" xr:uid="{D32F36DB-F7FF-4ABA-BDB6-61395F574BCD}"/>
    <cellStyle name="40% - Accent5 3 3 3 2" xfId="18668" xr:uid="{5658AABE-6EC4-4D85-B99C-F0CB1C634DAB}"/>
    <cellStyle name="40% - Accent5 3 3 3 3" xfId="18671" xr:uid="{9B7CC8E4-5E5B-47E7-A385-1A566F92E4D9}"/>
    <cellStyle name="40% - Accent5 3 3 4" xfId="18672" xr:uid="{FC086A77-39C5-4BB3-AA1D-946CC7D10712}"/>
    <cellStyle name="40% - Accent5 3 3 4 2" xfId="18674" xr:uid="{509DDCA0-7385-4ECB-ADBA-841DE11F32EE}"/>
    <cellStyle name="40% - Accent5 3 3 4 3" xfId="18677" xr:uid="{785420CC-0D47-4C03-B729-516A943E330F}"/>
    <cellStyle name="40% - Accent5 3 3 5" xfId="18678" xr:uid="{E8F6C866-D65F-4040-848D-17BDEAA3FEFF}"/>
    <cellStyle name="40% - Accent5 3 3 5 2" xfId="18679" xr:uid="{016EFC40-74BF-4FE3-95E8-E1B7BCCDA905}"/>
    <cellStyle name="40% - Accent5 3 3 5 3" xfId="18680" xr:uid="{DDAF7410-4A1C-43BF-8D65-132B3EB83976}"/>
    <cellStyle name="40% - Accent5 3 3 6" xfId="18681" xr:uid="{2817432F-8409-4AD6-BBBD-1A5816873B9D}"/>
    <cellStyle name="40% - Accent5 3 3 6 2" xfId="18683" xr:uid="{CC0646F9-5692-4B1F-8B89-0139A6B016C7}"/>
    <cellStyle name="40% - Accent5 3 3 6 3" xfId="18685" xr:uid="{FBAA4690-8F38-4B2A-8D10-A8577F1E99DB}"/>
    <cellStyle name="40% - Accent5 3 3 7" xfId="18686" xr:uid="{4231A9CF-7C77-4999-9775-00FE120C3F3E}"/>
    <cellStyle name="40% - Accent5 3 3 7 2" xfId="18689" xr:uid="{A55264D3-B19D-4F16-9829-D49F9BB75728}"/>
    <cellStyle name="40% - Accent5 3 3 7 3" xfId="18692" xr:uid="{CFAC86A0-10C1-4CFD-B7E1-8D44C1FF6B7D}"/>
    <cellStyle name="40% - Accent5 3 3 8" xfId="18693" xr:uid="{F00038F6-5792-4253-8A6A-AC3A310CAED6}"/>
    <cellStyle name="40% - Accent5 3 3 9" xfId="18694" xr:uid="{60A7E944-070A-4861-8307-1A2354D3F11A}"/>
    <cellStyle name="40% - Accent5 3 4" xfId="18695" xr:uid="{FE45DA93-E0A7-4C56-B04E-407766D6FD23}"/>
    <cellStyle name="40% - Accent5 3 4 2" xfId="18696" xr:uid="{F3FAA3AE-688F-4718-A8E0-DA7E7CB090E7}"/>
    <cellStyle name="40% - Accent5 3 4 2 2" xfId="18698" xr:uid="{747CB5E9-255E-4058-B99A-A7E20D66C580}"/>
    <cellStyle name="40% - Accent5 3 4 2 3" xfId="17411" xr:uid="{83390451-DD58-42D8-9D69-4107C12CD42A}"/>
    <cellStyle name="40% - Accent5 3 4 3" xfId="18699" xr:uid="{CB12F6E7-6CF7-4A65-ADD6-227DBB5F06B8}"/>
    <cellStyle name="40% - Accent5 3 4 3 2" xfId="18702" xr:uid="{82939D07-E919-48B6-BA49-C0F5BFA89271}"/>
    <cellStyle name="40% - Accent5 3 4 3 3" xfId="18705" xr:uid="{F279BAB7-4708-49BD-B947-E9224D61EFE0}"/>
    <cellStyle name="40% - Accent5 3 4 4" xfId="18706" xr:uid="{62264B13-64AA-4E8D-99E0-218003C2D663}"/>
    <cellStyle name="40% - Accent5 3 4 4 2" xfId="18709" xr:uid="{FE205587-B282-4B33-B2E5-782820230349}"/>
    <cellStyle name="40% - Accent5 3 4 4 3" xfId="18713" xr:uid="{A5C6E3C3-6E9F-462A-8126-C2377134D083}"/>
    <cellStyle name="40% - Accent5 3 4 5" xfId="4296" xr:uid="{5F9BEA84-D19F-4598-8740-C3EDB3EF7F96}"/>
    <cellStyle name="40% - Accent5 3 4 5 2" xfId="4298" xr:uid="{086DA726-8B24-4326-AA00-EAE04FFA68E3}"/>
    <cellStyle name="40% - Accent5 3 4 5 3" xfId="4301" xr:uid="{550EBFD1-3C6F-4D8C-A4EE-601B070061A7}"/>
    <cellStyle name="40% - Accent5 3 4 6" xfId="4310" xr:uid="{7B7C7B40-4A52-4096-8C3B-F4CC4D1E713C}"/>
    <cellStyle name="40% - Accent5 3 4 6 2" xfId="18716" xr:uid="{F3CED0C4-9930-4E51-8141-2CE7E172B025}"/>
    <cellStyle name="40% - Accent5 3 4 6 3" xfId="18719" xr:uid="{40F5DECA-0FB2-4439-A99E-5D8F08553AE9}"/>
    <cellStyle name="40% - Accent5 3 4 7" xfId="4312" xr:uid="{FDFD0389-2209-46F7-8EC1-75680A5DA5A1}"/>
    <cellStyle name="40% - Accent5 3 4 7 2" xfId="18721" xr:uid="{D66C411B-3FF3-46EB-B83D-425F280FE07E}"/>
    <cellStyle name="40% - Accent5 3 4 7 3" xfId="18723" xr:uid="{89C2C9BD-DDBB-426E-966E-9A8874929388}"/>
    <cellStyle name="40% - Accent5 3 4 8" xfId="4317" xr:uid="{49F21461-8D3A-474E-B1F5-BD49C2BFAEFB}"/>
    <cellStyle name="40% - Accent5 3 4 9" xfId="4322" xr:uid="{348B305C-F7C4-4DCA-80EB-4879EC59C527}"/>
    <cellStyle name="40% - Accent5 3 5" xfId="18724" xr:uid="{1B62BF97-4DD5-404F-9D32-1D6401B2D392}"/>
    <cellStyle name="40% - Accent5 3 5 2" xfId="18725" xr:uid="{A6E6FEE1-3C28-4B68-9969-8AC23D37B43E}"/>
    <cellStyle name="40% - Accent5 3 5 2 2" xfId="18726" xr:uid="{AB1B32B9-5E1A-4596-96B3-4AEB2EC56D77}"/>
    <cellStyle name="40% - Accent5 3 5 2 3" xfId="17543" xr:uid="{C1F8D8E4-C242-4BEC-9E94-E8158798E191}"/>
    <cellStyle name="40% - Accent5 3 5 3" xfId="18727" xr:uid="{2DE297A8-68E8-412C-8439-4591209D37AC}"/>
    <cellStyle name="40% - Accent5 3 5 3 2" xfId="18729" xr:uid="{323DE30E-879D-4AE0-9ECC-3AEDEDC5415D}"/>
    <cellStyle name="40% - Accent5 3 5 3 3" xfId="18731" xr:uid="{8F748C52-AD52-4B48-B654-610D4ABC7066}"/>
    <cellStyle name="40% - Accent5 3 5 4" xfId="18732" xr:uid="{0F4937FD-633C-4988-B03C-D1E75252C8B5}"/>
    <cellStyle name="40% - Accent5 3 5 4 2" xfId="18734" xr:uid="{3E74EFCF-686D-4335-83E3-74E36C1E53BF}"/>
    <cellStyle name="40% - Accent5 3 5 4 3" xfId="18736" xr:uid="{2902DE5C-59FA-410B-80B6-8EF0A054BCD4}"/>
    <cellStyle name="40% - Accent5 3 5 5" xfId="4328" xr:uid="{7AB62172-028B-46FA-BAA1-B94C6D0F1664}"/>
    <cellStyle name="40% - Accent5 3 5 5 2" xfId="18737" xr:uid="{427C29D7-392A-4007-A347-8C4DA5FAC030}"/>
    <cellStyle name="40% - Accent5 3 5 5 3" xfId="18738" xr:uid="{3378F012-4029-43D8-B8BB-280F132EACEF}"/>
    <cellStyle name="40% - Accent5 3 5 6" xfId="4331" xr:uid="{CD206013-8DB4-4745-A791-20FA5F64C7EA}"/>
    <cellStyle name="40% - Accent5 3 5 6 2" xfId="18740" xr:uid="{8F4001CB-4D2D-4501-9406-D3593E76C0BC}"/>
    <cellStyle name="40% - Accent5 3 5 6 3" xfId="18742" xr:uid="{0392391F-F77C-4CFA-8D0C-FA68265DA83F}"/>
    <cellStyle name="40% - Accent5 3 5 7" xfId="4335" xr:uid="{1489F569-C966-4F23-B2EF-F76C79EC1C23}"/>
    <cellStyle name="40% - Accent5 3 5 7 2" xfId="18744" xr:uid="{8E8B4D0C-2E3A-45C2-A4DD-64D78D1608BC}"/>
    <cellStyle name="40% - Accent5 3 5 7 3" xfId="18746" xr:uid="{4809E81B-73F9-4633-82C6-C2AEF4C0ADAD}"/>
    <cellStyle name="40% - Accent5 3 5 8" xfId="4337" xr:uid="{F94680F6-7C86-4EB1-92ED-4D988AA4953D}"/>
    <cellStyle name="40% - Accent5 3 5 9" xfId="4340" xr:uid="{212A5FF6-1662-4875-B8D5-60D28B0346AC}"/>
    <cellStyle name="40% - Accent5 3 6" xfId="18747" xr:uid="{B44C9D6E-1E57-4948-8682-FA1805139749}"/>
    <cellStyle name="40% - Accent5 3 6 2" xfId="18748" xr:uid="{A1093C31-3FF2-4E6D-A0AC-7B3005F60E3D}"/>
    <cellStyle name="40% - Accent5 3 6 3" xfId="18749" xr:uid="{30BB351D-42B5-4E26-95FD-53699218E1EA}"/>
    <cellStyle name="40% - Accent5 3 7" xfId="18750" xr:uid="{8E1C66F6-8F9F-4620-A3B9-FC38513B5466}"/>
    <cellStyle name="40% - Accent5 3 7 2" xfId="18751" xr:uid="{556BA833-A5DC-4D08-90C7-28B97A6C05F1}"/>
    <cellStyle name="40% - Accent5 3 7 3" xfId="18752" xr:uid="{0EBED9D4-1628-47EB-951B-4BC24992A61F}"/>
    <cellStyle name="40% - Accent5 3 8" xfId="18753" xr:uid="{98A88615-CA1D-4396-9A4A-C08F58DD267C}"/>
    <cellStyle name="40% - Accent5 3 8 2" xfId="18754" xr:uid="{77E2E150-26E0-41E9-AC4E-73F39F7F1FD7}"/>
    <cellStyle name="40% - Accent5 3 8 3" xfId="9773" xr:uid="{00B02FC6-01E8-435F-A6FE-9CDC6921E1A7}"/>
    <cellStyle name="40% - Accent5 3 9" xfId="15696" xr:uid="{E152A9E3-2064-4AAA-8020-BE4A986CC272}"/>
    <cellStyle name="40% - Accent5 3 9 2" xfId="18755" xr:uid="{71407E6A-184A-43BA-84BE-71DA44C7A099}"/>
    <cellStyle name="40% - Accent5 3 9 3" xfId="9832" xr:uid="{6E30187B-E465-4356-BE41-EB49CD1EAB0E}"/>
    <cellStyle name="40% - Accent5 30" xfId="18603" xr:uid="{4D89B152-C44E-4A0E-BCE7-1651AA7FEDC3}"/>
    <cellStyle name="40% - Accent5 31" xfId="18607" xr:uid="{5B85243A-6A1C-40A2-8B69-7D140E014C12}"/>
    <cellStyle name="40% - Accent5 4" xfId="18757" xr:uid="{906C4F05-0FEA-409C-8C81-BC0AE1C8D773}"/>
    <cellStyle name="40% - Accent5 4 2" xfId="18758" xr:uid="{636CF381-5F1F-4F15-B4FC-91817C908C70}"/>
    <cellStyle name="40% - Accent5 4 2 2" xfId="18759" xr:uid="{0C2E6E5A-A370-42D4-BBDC-B8E462D05362}"/>
    <cellStyle name="40% - Accent5 4 2 2 2" xfId="18760" xr:uid="{92B7CC56-C694-4739-B11A-81FC13E70C16}"/>
    <cellStyle name="40% - Accent5 4 2 3" xfId="18761" xr:uid="{55041789-1930-47A6-91EF-1BD4F4B76142}"/>
    <cellStyle name="40% - Accent5 4 3" xfId="18762" xr:uid="{1C5C83EF-02BB-4BEA-A55B-B028F65F2575}"/>
    <cellStyle name="40% - Accent5 4 3 2" xfId="18763" xr:uid="{F37088AA-ADFC-454E-A19B-336EEDDA75DE}"/>
    <cellStyle name="40% - Accent5 4 3 3" xfId="18764" xr:uid="{779E02A7-2DEC-4EF1-AECA-2229E4B284F6}"/>
    <cellStyle name="40% - Accent5 4 4" xfId="18765" xr:uid="{8B452F30-FBB6-48CE-8BF8-E02D9594533D}"/>
    <cellStyle name="40% - Accent5 4 4 2" xfId="18766" xr:uid="{D535946F-52C5-4984-B593-54AB5BE011C5}"/>
    <cellStyle name="40% - Accent5 4 4 3" xfId="18767" xr:uid="{A75CAD7B-3ED6-450D-9E21-9B129170811E}"/>
    <cellStyle name="40% - Accent5 4 5" xfId="18768" xr:uid="{E457DBD4-042F-48E1-B1ED-6E52AA4F390F}"/>
    <cellStyle name="40% - Accent5 4 5 2" xfId="18770" xr:uid="{772723D9-9B17-4228-935C-40D3497AE5E2}"/>
    <cellStyle name="40% - Accent5 4 5 3" xfId="18771" xr:uid="{3EC43CE3-D7FF-419C-A581-43DD2CE02288}"/>
    <cellStyle name="40% - Accent5 4 6" xfId="18772" xr:uid="{28AD2F71-8CBB-47BD-B4F2-91B09568BAC5}"/>
    <cellStyle name="40% - Accent5 4 6 2" xfId="18773" xr:uid="{0B6D8522-522E-4ED7-B372-63DA015C5615}"/>
    <cellStyle name="40% - Accent5 4 6 3" xfId="18774" xr:uid="{FB8F1D20-61A5-4713-8DE5-A3E02F927053}"/>
    <cellStyle name="40% - Accent5 4 7" xfId="18775" xr:uid="{48A09A93-5164-46EC-8531-B402CD987C93}"/>
    <cellStyle name="40% - Accent5 4 7 2" xfId="18776" xr:uid="{55261B8B-7CE8-4DB3-B296-976CAC8C9F23}"/>
    <cellStyle name="40% - Accent5 4 7 3" xfId="18777" xr:uid="{62B07391-982C-4262-AC74-B2E8F2D72DEB}"/>
    <cellStyle name="40% - Accent5 4 8" xfId="18780" xr:uid="{2C2C2232-6307-4BF2-82C6-12E67719B1FA}"/>
    <cellStyle name="40% - Accent5 4 8 2" xfId="18781" xr:uid="{1EA6C0DF-6133-414F-A31E-4E86270DF630}"/>
    <cellStyle name="40% - Accent5 4 8 3" xfId="9879" xr:uid="{BDB4427B-E937-436E-81B1-3006830C237B}"/>
    <cellStyle name="40% - Accent5 5" xfId="5416" xr:uid="{450F753A-DE05-49F5-8046-4EFC5ABEA235}"/>
    <cellStyle name="40% - Accent5 5 2" xfId="6195" xr:uid="{F948CD6B-E8A9-444D-B143-343E64F6888B}"/>
    <cellStyle name="40% - Accent5 5 2 2" xfId="18783" xr:uid="{3399DDCB-669F-4D04-8343-503C4BF1D482}"/>
    <cellStyle name="40% - Accent5 5 2 3" xfId="18784" xr:uid="{339D529F-788C-4F81-A81F-F08B83BD4B50}"/>
    <cellStyle name="40% - Accent5 5 3" xfId="6198" xr:uid="{75C252D1-846D-4335-AC35-B68102FF78CD}"/>
    <cellStyle name="40% - Accent5 5 3 2" xfId="18785" xr:uid="{6D8E0F31-B3CF-4AB4-BA19-F7A63E4529BD}"/>
    <cellStyle name="40% - Accent5 5 3 3" xfId="18786" xr:uid="{BF6E3436-7093-4C52-83C3-96904F5B80E4}"/>
    <cellStyle name="40% - Accent5 5 4" xfId="7623" xr:uid="{95040EBE-41C0-4F32-9551-D3FFA9AC1D59}"/>
    <cellStyle name="40% - Accent5 5 4 2" xfId="18787" xr:uid="{EDA0F332-8A71-4A69-945A-E906B4DCC574}"/>
    <cellStyle name="40% - Accent5 5 4 3" xfId="18788" xr:uid="{187147B9-77B4-440B-8046-8791E414D553}"/>
    <cellStyle name="40% - Accent5 5 5" xfId="7626" xr:uid="{8F05DC7C-F176-40BD-82D5-A3BF0A2DD48E}"/>
    <cellStyle name="40% - Accent5 5 5 2" xfId="18789" xr:uid="{0E52D4F8-C07C-4283-942F-3615599096B1}"/>
    <cellStyle name="40% - Accent5 5 5 3" xfId="18790" xr:uid="{9D445B65-49EA-475B-A371-B041D1F36836}"/>
    <cellStyle name="40% - Accent5 5 6" xfId="7628" xr:uid="{2A420BF6-457B-4AA9-AF4E-7546268E9897}"/>
    <cellStyle name="40% - Accent5 5 6 2" xfId="18792" xr:uid="{3C2A3ECC-A3A7-402B-946F-A90452B8C10B}"/>
    <cellStyle name="40% - Accent5 5 6 3" xfId="18794" xr:uid="{7F61D8CA-C627-4142-93AD-8A51B524A597}"/>
    <cellStyle name="40% - Accent5 5 7" xfId="18795" xr:uid="{69A7F8BC-8BB9-4287-8A95-48BA199E07B8}"/>
    <cellStyle name="40% - Accent5 5 7 2" xfId="18796" xr:uid="{EB2E8516-D0DD-4CB4-9ABF-C557BB0F21B7}"/>
    <cellStyle name="40% - Accent5 5 7 3" xfId="18797" xr:uid="{DD3D0A22-ACE0-4844-A037-7ECAA484BC16}"/>
    <cellStyle name="40% - Accent5 5 8" xfId="18798" xr:uid="{47739063-29B4-484D-BB21-3968E17516B2}"/>
    <cellStyle name="40% - Accent5 5 8 2" xfId="4616" xr:uid="{90ABBCB4-8604-4193-996A-4F9437146948}"/>
    <cellStyle name="40% - Accent5 5 8 3" xfId="4622" xr:uid="{4824D333-9FAC-4733-B528-2C33EDF54B36}"/>
    <cellStyle name="40% - Accent5 6" xfId="5421" xr:uid="{FEF90634-BAD9-4AFE-A9B0-7DFDFCE901C5}"/>
    <cellStyle name="40% - Accent5 6 2" xfId="18799" xr:uid="{DCF4AF63-9C10-472B-AAB3-90F578C0F2C1}"/>
    <cellStyle name="40% - Accent5 6 2 2" xfId="18800" xr:uid="{9E0FA1BA-8BB4-465F-B998-0BE35B06CF6D}"/>
    <cellStyle name="40% - Accent5 6 2 3" xfId="18801" xr:uid="{729A8B4E-0A76-4327-8F63-6695B8054574}"/>
    <cellStyle name="40% - Accent5 6 3" xfId="18802" xr:uid="{9469CD47-1814-4B14-905A-615A3C9BBED5}"/>
    <cellStyle name="40% - Accent5 6 3 2" xfId="18803" xr:uid="{8F4F34D8-F0B7-44EA-94AD-B8EBF47FBD00}"/>
    <cellStyle name="40% - Accent5 6 3 3" xfId="18804" xr:uid="{3B538609-BBD5-417B-A36E-13B178E77632}"/>
    <cellStyle name="40% - Accent5 6 4" xfId="18805" xr:uid="{442DBE0A-98FA-4349-8249-695C222B01F8}"/>
    <cellStyle name="40% - Accent5 6 4 2" xfId="18806" xr:uid="{D7BBFD34-3A9B-4F85-80CC-4A7359A51080}"/>
    <cellStyle name="40% - Accent5 6 4 3" xfId="18807" xr:uid="{791513C1-B208-4A71-B406-FD49E6345F3E}"/>
    <cellStyle name="40% - Accent5 6 5" xfId="18808" xr:uid="{26E37A93-3ADC-42CE-924F-87D879BF9B54}"/>
    <cellStyle name="40% - Accent5 6 5 2" xfId="18809" xr:uid="{7CFEE53E-44D2-49E1-84AE-FA07AC1DE96E}"/>
    <cellStyle name="40% - Accent5 6 5 3" xfId="18810" xr:uid="{E75340FB-1035-4F8F-A422-1842E8113232}"/>
    <cellStyle name="40% - Accent5 6 6" xfId="18811" xr:uid="{62199F62-AF8B-4EA7-8AC9-3289213156ED}"/>
    <cellStyle name="40% - Accent5 6 6 2" xfId="18812" xr:uid="{BE2D4333-5167-49D3-AF8F-2C652D06AA84}"/>
    <cellStyle name="40% - Accent5 6 6 3" xfId="18813" xr:uid="{2698BE66-C089-4CB1-A5DD-DAABAEA1A3B6}"/>
    <cellStyle name="40% - Accent5 6 7" xfId="18814" xr:uid="{13AEA43B-5DEA-40F2-9408-D6CAA1B93404}"/>
    <cellStyle name="40% - Accent5 6 7 2" xfId="18815" xr:uid="{7C1BC3A6-A4DB-4AE9-B00F-6B589ED602D6}"/>
    <cellStyle name="40% - Accent5 6 7 3" xfId="18816" xr:uid="{C09006D4-F4EF-4D9F-A550-83C17ECEF39D}"/>
    <cellStyle name="40% - Accent5 6 8" xfId="18817" xr:uid="{B4662899-0720-44CF-8402-123E27E6EB05}"/>
    <cellStyle name="40% - Accent5 6 8 2" xfId="1888" xr:uid="{23485B3D-84D9-430A-8ED0-B0CB9C7CF1D1}"/>
    <cellStyle name="40% - Accent5 6 8 3" xfId="1894" xr:uid="{02279A22-1F0F-4F04-9A8C-A3A0FE78EB10}"/>
    <cellStyle name="40% - Accent5 7" xfId="5426" xr:uid="{C225A78D-3430-4FB5-8222-1BA4B45D7E09}"/>
    <cellStyle name="40% - Accent5 7 2" xfId="18818" xr:uid="{E3D3FE05-582D-4146-89C1-253AA6038B04}"/>
    <cellStyle name="40% - Accent5 7 2 2" xfId="18819" xr:uid="{BA936E5F-E533-4178-9198-DF1E2B18ED12}"/>
    <cellStyle name="40% - Accent5 7 2 3" xfId="18820" xr:uid="{2F5C5D70-86B6-458D-8B5B-E9F951AABCBA}"/>
    <cellStyle name="40% - Accent5 7 3" xfId="18821" xr:uid="{3531BCCA-4CCF-488B-BB55-B09DA3C0EAF5}"/>
    <cellStyle name="40% - Accent5 7 3 2" xfId="18822" xr:uid="{3F426E1E-18F7-4FF4-BF7E-C8E51E6C36EB}"/>
    <cellStyle name="40% - Accent5 7 3 3" xfId="18823" xr:uid="{FB1F0645-B679-4E5A-AD14-53F5C402ED4A}"/>
    <cellStyle name="40% - Accent5 7 4" xfId="18824" xr:uid="{46004855-F776-4B77-B585-A9DB398530C2}"/>
    <cellStyle name="40% - Accent5 7 4 2" xfId="18825" xr:uid="{7150DF02-C4DF-4E68-B3DF-9F054FA3A30F}"/>
    <cellStyle name="40% - Accent5 7 4 3" xfId="18826" xr:uid="{F4BD4846-1903-45A4-BFB3-BFDEE8B556DC}"/>
    <cellStyle name="40% - Accent5 7 5" xfId="18827" xr:uid="{979A8A47-BB48-499D-9D87-619F3E983DFE}"/>
    <cellStyle name="40% - Accent5 7 5 2" xfId="18828" xr:uid="{41A68D37-39D8-4FF1-8B63-C4E4F0150B08}"/>
    <cellStyle name="40% - Accent5 7 5 3" xfId="18829" xr:uid="{E9C8FE20-1D35-473F-8BD6-7B9007FD915B}"/>
    <cellStyle name="40% - Accent5 7 6" xfId="18830" xr:uid="{A8DA8E35-B673-4B94-B45F-D5FF131412FD}"/>
    <cellStyle name="40% - Accent5 7 6 2" xfId="18832" xr:uid="{BFC985EE-3A3D-4A94-A4C0-9132FB920AC5}"/>
    <cellStyle name="40% - Accent5 7 6 3" xfId="18834" xr:uid="{6934F455-F314-4A57-8395-4129DC1BCC8D}"/>
    <cellStyle name="40% - Accent5 7 7" xfId="18835" xr:uid="{24A18884-0B89-4BBF-9C6B-14738055E9FE}"/>
    <cellStyle name="40% - Accent5 7 7 2" xfId="18836" xr:uid="{08761ABA-BFC6-4C7C-92CF-B4EAB1BF6510}"/>
    <cellStyle name="40% - Accent5 7 7 3" xfId="18837" xr:uid="{853BB76E-737C-45AE-BD4D-20B20BAA3D5C}"/>
    <cellStyle name="40% - Accent5 7 8" xfId="18839" xr:uid="{61CA150C-5218-452B-94EF-FAE8B7B81CEB}"/>
    <cellStyle name="40% - Accent5 7 8 2" xfId="2018" xr:uid="{A20C5EB8-AE1A-44C6-9A9C-0D3121C366B8}"/>
    <cellStyle name="40% - Accent5 7 8 3" xfId="2024" xr:uid="{5CC780D4-8915-46AD-8495-99D3FCE202AF}"/>
    <cellStyle name="40% - Accent5 8" xfId="5432" xr:uid="{6D8883D4-24DC-413E-85B3-C75CC3B2CC5D}"/>
    <cellStyle name="40% - Accent5 8 2" xfId="18841" xr:uid="{37B82DE5-39B5-4391-8470-8A4FA8B26350}"/>
    <cellStyle name="40% - Accent5 8 2 2" xfId="6291" xr:uid="{9FE3C679-5DCE-4A04-A7A5-169EA255014B}"/>
    <cellStyle name="40% - Accent5 8 2 3" xfId="6294" xr:uid="{6D088308-42A7-44E2-9D31-903E8F75F06D}"/>
    <cellStyle name="40% - Accent5 8 3" xfId="18843" xr:uid="{E0E4DA75-FAEA-4A8B-9843-95207B214D13}"/>
    <cellStyle name="40% - Accent5 9" xfId="5979" xr:uid="{3DEE3C46-DCF3-400B-960D-40136CEFF023}"/>
    <cellStyle name="40% - Accent5 9 10" xfId="18845" xr:uid="{D166FC84-C5BD-4321-A76C-CEF175E4650B}"/>
    <cellStyle name="40% - Accent5 9 11" xfId="18847" xr:uid="{841C869B-CFF6-4E27-A2A6-6EA5D389A56E}"/>
    <cellStyle name="40% - Accent5 9 12" xfId="18848" xr:uid="{D9E542B1-527E-4E72-9B2D-E1DDB5003619}"/>
    <cellStyle name="40% - Accent5 9 2" xfId="18849" xr:uid="{96AF73E7-3327-4C9F-91D8-2947135A65EF}"/>
    <cellStyle name="40% - Accent5 9 2 2" xfId="18850" xr:uid="{F93222FF-1531-4E12-AC6E-492E68638EB0}"/>
    <cellStyle name="40% - Accent5 9 3" xfId="18851" xr:uid="{4B664202-6964-46F9-946F-985AEB61E7FB}"/>
    <cellStyle name="40% - Accent5 9 3 10" xfId="18852" xr:uid="{7020BA62-927C-48E0-BDE6-465A3FB765EC}"/>
    <cellStyle name="40% - Accent5 9 3 11" xfId="18854" xr:uid="{528D0199-E33F-4B04-8863-08DC20DEE960}"/>
    <cellStyle name="40% - Accent5 9 3 12" xfId="18856" xr:uid="{2BDA1D41-E6D2-4969-8F8D-5CCE2C4BDBD7}"/>
    <cellStyle name="40% - Accent5 9 3 2" xfId="18857" xr:uid="{68E42F8C-98B4-4559-B576-6371512FDB68}"/>
    <cellStyle name="40% - Accent5 9 3 2 10" xfId="18860" xr:uid="{FA0F5347-D204-4236-8CB2-832ED5B98F4A}"/>
    <cellStyle name="40% - Accent5 9 3 2 2" xfId="18864" xr:uid="{4DDAFDA4-0421-4729-9E94-C45CD41EE357}"/>
    <cellStyle name="40% - Accent5 9 3 2 2 2" xfId="18865" xr:uid="{CB06E0C5-0222-412D-94F1-D42009231BA9}"/>
    <cellStyle name="40% - Accent5 9 3 2 2 2 2" xfId="3099" xr:uid="{F6084421-4005-4F74-9EA0-E5185F32EFAB}"/>
    <cellStyle name="40% - Accent5 9 3 2 2 2 3" xfId="3101" xr:uid="{8D76AC47-0CBF-4DE7-9FB4-017AF069A053}"/>
    <cellStyle name="40% - Accent5 9 3 2 2 2 4" xfId="3106" xr:uid="{1D561BF4-2963-4356-9783-A274871D3796}"/>
    <cellStyle name="40% - Accent5 9 3 2 2 2 5" xfId="3107" xr:uid="{16CE3EA1-4E0D-4A69-B4A2-EF097994A771}"/>
    <cellStyle name="40% - Accent5 9 3 2 2 2 6" xfId="18866" xr:uid="{262A327A-06D9-4305-B03D-8B6284CEC142}"/>
    <cellStyle name="40% - Accent5 9 3 2 2 3" xfId="18867" xr:uid="{6D601B02-6C6E-4EAC-A9C2-5464D986083B}"/>
    <cellStyle name="40% - Accent5 9 3 2 2 4" xfId="18868" xr:uid="{984F007A-F950-41C4-92C0-957DB5C39272}"/>
    <cellStyle name="40% - Accent5 9 3 2 2 5" xfId="18870" xr:uid="{E5043652-42E5-4921-9674-4195F5B9C515}"/>
    <cellStyle name="40% - Accent5 9 3 2 2 6" xfId="18872" xr:uid="{09268EF6-B17D-4D8E-A91C-01DE0DDEB5A2}"/>
    <cellStyle name="40% - Accent5 9 3 2 2 7" xfId="18874" xr:uid="{CE91F247-29A3-458F-B1F5-AF9685A28683}"/>
    <cellStyle name="40% - Accent5 9 3 2 3" xfId="18879" xr:uid="{38A61816-4565-4043-9A29-3ADB2DB86A06}"/>
    <cellStyle name="40% - Accent5 9 3 2 3 2" xfId="18881" xr:uid="{A2600F25-2829-408A-8BD3-D1FAFA94B95F}"/>
    <cellStyle name="40% - Accent5 9 3 2 3 2 2" xfId="18883" xr:uid="{DB742D13-340B-4044-9D55-0408CE5A3F14}"/>
    <cellStyle name="40% - Accent5 9 3 2 3 2 3" xfId="18885" xr:uid="{AE5B1827-7809-4915-B611-4AC0F0CEE635}"/>
    <cellStyle name="40% - Accent5 9 3 2 3 2 4" xfId="17180" xr:uid="{43C5D939-65A3-4F65-8D3E-52A127E5E760}"/>
    <cellStyle name="40% - Accent5 9 3 2 3 2 5" xfId="17188" xr:uid="{5FB5AAB6-C7B0-42E3-809A-F92A1CA13FF9}"/>
    <cellStyle name="40% - Accent5 9 3 2 3 2 6" xfId="17192" xr:uid="{3932AEA8-016B-4E7F-BCE2-C962FAD6D166}"/>
    <cellStyle name="40% - Accent5 9 3 2 3 3" xfId="18888" xr:uid="{6E679F50-B772-4EEB-AAEC-85CFE65691D9}"/>
    <cellStyle name="40% - Accent5 9 3 2 3 4" xfId="18891" xr:uid="{F157F3BB-6AB7-4B7F-9A4C-A56644B7CD53}"/>
    <cellStyle name="40% - Accent5 9 3 2 3 5" xfId="18895" xr:uid="{7A649DF0-E8DA-47A9-98C0-6723618D1413}"/>
    <cellStyle name="40% - Accent5 9 3 2 3 6" xfId="18899" xr:uid="{BA47BE93-099C-4DF2-9140-C5415A85BF24}"/>
    <cellStyle name="40% - Accent5 9 3 2 3 7" xfId="18903" xr:uid="{96167D5B-A82D-41BF-BBB6-77D7FEBE4AF7}"/>
    <cellStyle name="40% - Accent5 9 3 2 4" xfId="18908" xr:uid="{30D3B82F-BC58-4BC4-9972-8AD19CCD9ED3}"/>
    <cellStyle name="40% - Accent5 9 3 2 4 2" xfId="18912" xr:uid="{B7E483FC-A002-44B0-856A-82187E8D9702}"/>
    <cellStyle name="40% - Accent5 9 3 2 4 2 2" xfId="18913" xr:uid="{FC556609-7722-4DAE-B2F5-C506EF22199A}"/>
    <cellStyle name="40% - Accent5 9 3 2 4 2 3" xfId="18914" xr:uid="{90FECD5C-6A32-41F0-B5A5-C57DC6B4EF61}"/>
    <cellStyle name="40% - Accent5 9 3 2 4 2 4" xfId="18915" xr:uid="{AA0F73AC-139F-4CB0-BE34-7DD2594BBDF2}"/>
    <cellStyle name="40% - Accent5 9 3 2 4 2 5" xfId="18916" xr:uid="{9E42D3A5-4ECB-4EA0-8762-8C458DFAB40E}"/>
    <cellStyle name="40% - Accent5 9 3 2 4 2 6" xfId="18917" xr:uid="{3D10698F-831D-46A7-8F42-A9857A3D28E4}"/>
    <cellStyle name="40% - Accent5 9 3 2 4 3" xfId="18921" xr:uid="{7838986C-D2B7-4E86-952F-5193DCA42EE3}"/>
    <cellStyle name="40% - Accent5 9 3 2 4 4" xfId="18924" xr:uid="{BC21C34C-66EA-4D33-8E13-615761D06218}"/>
    <cellStyle name="40% - Accent5 9 3 2 4 5" xfId="18928" xr:uid="{C0E290EA-2ADD-4746-ABD4-341760F7979E}"/>
    <cellStyle name="40% - Accent5 9 3 2 4 6" xfId="18931" xr:uid="{E010FC24-3734-435E-9333-F63BD743AA00}"/>
    <cellStyle name="40% - Accent5 9 3 2 4 7" xfId="18933" xr:uid="{829F3F86-7953-4E04-9554-AAE79010CF52}"/>
    <cellStyle name="40% - Accent5 9 3 2 5" xfId="18938" xr:uid="{25F7B772-5756-4899-8251-DB7360255264}"/>
    <cellStyle name="40% - Accent5 9 3 2 5 2" xfId="18939" xr:uid="{EFC898D9-0243-45B3-8DF1-F15FE5B77321}"/>
    <cellStyle name="40% - Accent5 9 3 2 5 3" xfId="18940" xr:uid="{734DCFD2-6D5B-4268-BCC6-46F7E18DA84F}"/>
    <cellStyle name="40% - Accent5 9 3 2 5 4" xfId="18941" xr:uid="{DFBD4A9C-282C-4C2E-914F-B82F6B6AA37B}"/>
    <cellStyle name="40% - Accent5 9 3 2 5 5" xfId="18943" xr:uid="{B8FEDA50-E193-4BA0-B3DB-5F5E99E1521E}"/>
    <cellStyle name="40% - Accent5 9 3 2 5 6" xfId="18945" xr:uid="{8525E988-AE0D-4DC7-A8CF-93879778CEF9}"/>
    <cellStyle name="40% - Accent5 9 3 2 6" xfId="9536" xr:uid="{1330FD50-6F2E-4E05-B420-E5C7A0DF2882}"/>
    <cellStyle name="40% - Accent5 9 3 2 7" xfId="9542" xr:uid="{4ECEB178-F703-4E72-B3C7-36E685C95F2E}"/>
    <cellStyle name="40% - Accent5 9 3 2 8" xfId="18949" xr:uid="{B51D7C66-DC09-4F1F-9E1A-74F5EFC18B1D}"/>
    <cellStyle name="40% - Accent5 9 3 2 9" xfId="18955" xr:uid="{BB0B489E-994A-4EE9-981C-1371A2AD0AD5}"/>
    <cellStyle name="40% - Accent5 9 3 3" xfId="18956" xr:uid="{7BBC952C-8BF7-4CB8-B11C-1F0330918E40}"/>
    <cellStyle name="40% - Accent5 9 3 3 2" xfId="18959" xr:uid="{0F3A1CCB-F280-4367-9ECC-6375A7F5A1FF}"/>
    <cellStyle name="40% - Accent5 9 3 3 2 2" xfId="18960" xr:uid="{AE002E5E-5081-4CFF-847E-07CE49DFCD14}"/>
    <cellStyle name="40% - Accent5 9 3 3 2 3" xfId="18961" xr:uid="{49A04BB5-CD6B-44BD-8CA5-C6F5ECB41E5C}"/>
    <cellStyle name="40% - Accent5 9 3 3 2 4" xfId="18962" xr:uid="{40CAD1EA-C1FD-4746-8250-1E97A1306AD8}"/>
    <cellStyle name="40% - Accent5 9 3 3 2 5" xfId="18964" xr:uid="{EEB2B58E-BE35-424C-88BD-33B4E8D162DA}"/>
    <cellStyle name="40% - Accent5 9 3 3 2 6" xfId="18966" xr:uid="{4804F88D-2D67-4BF0-8621-647296CB066A}"/>
    <cellStyle name="40% - Accent5 9 3 3 3" xfId="18971" xr:uid="{852B3196-D9FE-4246-8341-04A57D6E1CD6}"/>
    <cellStyle name="40% - Accent5 9 3 3 4" xfId="18974" xr:uid="{D2780701-28DD-417A-B2D9-3862732FDB92}"/>
    <cellStyle name="40% - Accent5 9 3 3 5" xfId="18977" xr:uid="{1F77E4B1-2B38-4056-8D8E-73C5D94C89EB}"/>
    <cellStyle name="40% - Accent5 9 3 3 6" xfId="18980" xr:uid="{6C49BB54-2B47-47FE-AAE9-8C53B9C39E03}"/>
    <cellStyle name="40% - Accent5 9 3 3 7" xfId="18983" xr:uid="{36165FBB-BDF4-4C9D-BE01-7090C82DD2FC}"/>
    <cellStyle name="40% - Accent5 9 3 4" xfId="18985" xr:uid="{8A68E1A8-BD30-4E2F-81FC-2D3C99F27CF2}"/>
    <cellStyle name="40% - Accent5 9 3 4 2" xfId="18990" xr:uid="{2D8FC173-3AE7-43FF-A0B5-2C0757A15412}"/>
    <cellStyle name="40% - Accent5 9 3 4 2 2" xfId="18992" xr:uid="{1F7E9F1D-64E4-4355-967B-9E50405C3833}"/>
    <cellStyle name="40% - Accent5 9 3 4 2 3" xfId="18993" xr:uid="{C1C6A470-E8FB-4284-A378-11F74F4E270A}"/>
    <cellStyle name="40% - Accent5 9 3 4 2 4" xfId="18994" xr:uid="{5100B182-E810-4106-A61C-3C90E3858EF7}"/>
    <cellStyle name="40% - Accent5 9 3 4 2 5" xfId="18996" xr:uid="{86769535-CA6B-4554-B53B-52B183B82B75}"/>
    <cellStyle name="40% - Accent5 9 3 4 2 6" xfId="18998" xr:uid="{2C1C7E62-A17E-465D-9107-D31E0C99676D}"/>
    <cellStyle name="40% - Accent5 9 3 4 3" xfId="19007" xr:uid="{9808EE2C-762D-4F36-985A-0CA6A5AFD5B0}"/>
    <cellStyle name="40% - Accent5 9 3 4 4" xfId="19011" xr:uid="{BA504FBD-ADEB-4AFC-A6D1-DB9F638D5F3F}"/>
    <cellStyle name="40% - Accent5 9 3 4 5" xfId="19014" xr:uid="{FA8A683B-9DDA-4A4D-BF8F-17817FEC2DFC}"/>
    <cellStyle name="40% - Accent5 9 3 4 6" xfId="19017" xr:uid="{317AC138-DF30-4F60-AF02-1B1E3F3AA8ED}"/>
    <cellStyle name="40% - Accent5 9 3 4 7" xfId="19020" xr:uid="{27DF03A0-18D6-4344-A28F-0DF910884AB5}"/>
    <cellStyle name="40% - Accent5 9 3 5" xfId="19022" xr:uid="{E37CD1F1-4C29-4019-9986-DFBEE41FF3A8}"/>
    <cellStyle name="40% - Accent5 9 3 5 2" xfId="19028" xr:uid="{7B3BFE9F-4A16-4127-B6C3-B34544AE531A}"/>
    <cellStyle name="40% - Accent5 9 3 5 2 2" xfId="19030" xr:uid="{E3B911F3-8BA4-45A6-A73B-0C62A56DE9EB}"/>
    <cellStyle name="40% - Accent5 9 3 5 2 3" xfId="13068" xr:uid="{5B2868A8-57A8-400C-8EB1-8889468D5752}"/>
    <cellStyle name="40% - Accent5 9 3 5 2 4" xfId="13070" xr:uid="{C37A75EE-C786-4D35-9AB3-47AE90DBF849}"/>
    <cellStyle name="40% - Accent5 9 3 5 2 5" xfId="19031" xr:uid="{BFC8DB9E-747A-49B8-BCF4-BD7F000EE190}"/>
    <cellStyle name="40% - Accent5 9 3 5 2 6" xfId="19033" xr:uid="{08D8F679-E09D-421C-ABC9-A421FED38DA8}"/>
    <cellStyle name="40% - Accent5 9 3 5 3" xfId="19040" xr:uid="{AC2C358B-3837-4EE6-AB68-275A3D1614E4}"/>
    <cellStyle name="40% - Accent5 9 3 5 4" xfId="19047" xr:uid="{366DA09E-08BF-4801-BEAA-3B0A10E38935}"/>
    <cellStyle name="40% - Accent5 9 3 5 5" xfId="19054" xr:uid="{5BDCC256-7A87-466C-B581-741E7018F664}"/>
    <cellStyle name="40% - Accent5 9 3 5 6" xfId="17103" xr:uid="{6181583B-D93C-46E2-8E6C-D0907D5B0225}"/>
    <cellStyle name="40% - Accent5 9 3 5 7" xfId="17116" xr:uid="{7414FB46-D041-4D91-9406-46817BF32326}"/>
    <cellStyle name="40% - Accent5 9 3 6" xfId="19056" xr:uid="{F7C49C5C-87E8-457F-88A3-8BB2B7C2E420}"/>
    <cellStyle name="40% - Accent5 9 3 6 2" xfId="19060" xr:uid="{800238A0-8971-4437-B754-EF434CA96DDF}"/>
    <cellStyle name="40% - Accent5 9 3 6 3" xfId="19065" xr:uid="{BCB2745E-5007-4842-B8B4-C3A9AEA6F351}"/>
    <cellStyle name="40% - Accent5 9 3 6 4" xfId="19068" xr:uid="{E154EEA9-0AE9-407A-8D8D-84E196063590}"/>
    <cellStyle name="40% - Accent5 9 3 6 5" xfId="19071" xr:uid="{81E2D33E-D6BB-489A-8C64-0772FF14B5AE}"/>
    <cellStyle name="40% - Accent5 9 3 6 6" xfId="19074" xr:uid="{D0FD1207-3650-41A4-8EA4-68EF0E82F4E6}"/>
    <cellStyle name="40% - Accent5 9 3 7" xfId="19076" xr:uid="{9B1FBFA8-616E-4412-B7A7-0D311ED6AD80}"/>
    <cellStyle name="40% - Accent5 9 3 8" xfId="19078" xr:uid="{B8D316CF-B7AB-4931-A4FF-59EA6DF358AC}"/>
    <cellStyle name="40% - Accent5 9 3 9" xfId="19080" xr:uid="{A3965B0F-BCCB-4EB3-914E-7F7D793CDEC7}"/>
    <cellStyle name="40% - Accent5 9 4" xfId="19081" xr:uid="{FC77C581-B3BB-43D2-A720-D09E23A537A7}"/>
    <cellStyle name="40% - Accent5 9 4 10" xfId="11298" xr:uid="{944A8367-27CD-4AF5-9FB9-90EDA088FF30}"/>
    <cellStyle name="40% - Accent5 9 4 11" xfId="11306" xr:uid="{3D8A9F62-7197-4A83-AD7C-D6D4C1E06337}"/>
    <cellStyle name="40% - Accent5 9 4 2" xfId="19082" xr:uid="{ECE6A335-BC0E-452F-A92F-9DB2DC858285}"/>
    <cellStyle name="40% - Accent5 9 4 2 2" xfId="19085" xr:uid="{463F6FA7-D4F6-4686-B076-42AB69A3031C}"/>
    <cellStyle name="40% - Accent5 9 4 2 2 2" xfId="19086" xr:uid="{E023FF27-8C77-423B-9791-C701CF1A15E8}"/>
    <cellStyle name="40% - Accent5 9 4 2 2 3" xfId="19087" xr:uid="{24D90D8F-8762-47A8-B13D-59CE5D577BA1}"/>
    <cellStyle name="40% - Accent5 9 4 2 2 4" xfId="19088" xr:uid="{BE0E394A-A164-4AA5-AA95-B4E200F9164D}"/>
    <cellStyle name="40% - Accent5 9 4 2 2 5" xfId="19089" xr:uid="{EDF1A9A5-D23C-47F8-A64E-D8D19CE3E1D0}"/>
    <cellStyle name="40% - Accent5 9 4 2 2 6" xfId="19090" xr:uid="{AAA9B352-FEDD-42AC-97D6-D02A7CB7DE61}"/>
    <cellStyle name="40% - Accent5 9 4 2 3" xfId="19093" xr:uid="{BADE502A-DE2C-4848-8C1B-7E8C406A4139}"/>
    <cellStyle name="40% - Accent5 9 4 2 4" xfId="19098" xr:uid="{DFC9427C-02D1-4A0D-B957-8023343005EE}"/>
    <cellStyle name="40% - Accent5 9 4 2 5" xfId="19102" xr:uid="{B936E8A1-09E2-4181-95EC-7FA905B06D07}"/>
    <cellStyle name="40% - Accent5 9 4 2 6" xfId="19107" xr:uid="{ABBED869-0230-4A4C-BEF0-4D4138529B78}"/>
    <cellStyle name="40% - Accent5 9 4 2 7" xfId="19113" xr:uid="{167CE465-FAA5-4A44-A684-188CB4616CBB}"/>
    <cellStyle name="40% - Accent5 9 4 3" xfId="19114" xr:uid="{18B60613-8AA8-47D8-819B-5BEDC29B87CF}"/>
    <cellStyle name="40% - Accent5 9 4 3 2" xfId="19116" xr:uid="{7EA2C450-25BA-445E-A8DC-1151FCF37261}"/>
    <cellStyle name="40% - Accent5 9 4 3 2 2" xfId="19117" xr:uid="{56820214-E7A5-42A4-9F6C-72C89383CCDD}"/>
    <cellStyle name="40% - Accent5 9 4 3 2 3" xfId="19118" xr:uid="{AC8581FA-4BA2-4B32-80C9-6BAF17FEDB00}"/>
    <cellStyle name="40% - Accent5 9 4 3 2 4" xfId="19120" xr:uid="{3B5D30C6-B72E-430F-A2D0-D8F4E509C37B}"/>
    <cellStyle name="40% - Accent5 9 4 3 2 5" xfId="19122" xr:uid="{FC9AA811-0C5A-4E3B-B739-9B14B4403BF2}"/>
    <cellStyle name="40% - Accent5 9 4 3 2 6" xfId="19124" xr:uid="{F0C319FA-C989-4BC7-893A-0C481C3A1DF2}"/>
    <cellStyle name="40% - Accent5 9 4 3 3" xfId="19127" xr:uid="{BE16AAE1-32C7-464F-A4C1-F49F029F19DD}"/>
    <cellStyle name="40% - Accent5 9 4 3 4" xfId="19131" xr:uid="{7D045E71-1744-4F98-B8E3-918C45C15E04}"/>
    <cellStyle name="40% - Accent5 9 4 3 5" xfId="19135" xr:uid="{F99A745C-604C-44DA-B3A0-30692EE1725D}"/>
    <cellStyle name="40% - Accent5 9 4 3 6" xfId="19138" xr:uid="{36960921-64CF-4429-B8C2-64E144D16F62}"/>
    <cellStyle name="40% - Accent5 9 4 3 7" xfId="19142" xr:uid="{C03F8E32-8A1B-42C0-BA95-C40E7DC5D4F1}"/>
    <cellStyle name="40% - Accent5 9 4 4" xfId="19145" xr:uid="{06030DCA-5B6B-4A03-9231-AFFB32CCF743}"/>
    <cellStyle name="40% - Accent5 9 4 5" xfId="134" xr:uid="{ED8443C6-1319-4F88-84A7-C11BD1305196}"/>
    <cellStyle name="40% - Accent5 9 4 5 2" xfId="19152" xr:uid="{1AEC8AB4-586D-4196-862E-605BB81C1811}"/>
    <cellStyle name="40% - Accent5 9 4 5 2 2" xfId="19155" xr:uid="{45BCF863-0E0B-4B61-87C9-E6E1FF7935F7}"/>
    <cellStyle name="40% - Accent5 9 4 5 2 3" xfId="13320" xr:uid="{A54695F7-E5F3-44F8-AF9F-15DAF25EB93E}"/>
    <cellStyle name="40% - Accent5 9 4 5 2 4" xfId="13324" xr:uid="{A6CABCAC-D4BE-4638-8D5A-C7AC3136EDBF}"/>
    <cellStyle name="40% - Accent5 9 4 5 2 5" xfId="19158" xr:uid="{BFF7DFB5-2852-4F48-8643-84560B761CA4}"/>
    <cellStyle name="40% - Accent5 9 4 5 2 6" xfId="8950" xr:uid="{077041B1-089C-445F-B5DD-FCE45D52F91A}"/>
    <cellStyle name="40% - Accent5 9 4 5 3" xfId="19165" xr:uid="{C542CA27-F758-4D66-A052-A63FFC982054}"/>
    <cellStyle name="40% - Accent5 9 4 5 4" xfId="19171" xr:uid="{21A34D6E-B5F1-4C11-9C66-B6E24944B113}"/>
    <cellStyle name="40% - Accent5 9 4 5 5" xfId="19177" xr:uid="{8F66A7B1-8014-4745-95B5-E58E4D0BD177}"/>
    <cellStyle name="40% - Accent5 9 4 5 6" xfId="19181" xr:uid="{D84A4599-66DD-47EC-B28D-0124344C361D}"/>
    <cellStyle name="40% - Accent5 9 4 5 7" xfId="19185" xr:uid="{FBF5432D-4BF3-4F26-8DDF-325A372FEAC9}"/>
    <cellStyle name="40% - Accent5 9 4 6" xfId="19187" xr:uid="{271B78C9-116E-4C67-9B68-F9EBF1F49C21}"/>
    <cellStyle name="40% - Accent5 9 4 6 2" xfId="7030" xr:uid="{23D282CE-E220-454F-9824-A6223F9DDCD4}"/>
    <cellStyle name="40% - Accent5 9 4 6 3" xfId="423" xr:uid="{685036C6-EE67-45C4-8662-7CB73087AEE6}"/>
    <cellStyle name="40% - Accent5 9 4 6 4" xfId="7041" xr:uid="{4020989B-6602-4F51-A416-FBFF207A73B5}"/>
    <cellStyle name="40% - Accent5 9 4 6 5" xfId="7050" xr:uid="{26376676-BFE9-4F09-AAAD-B0A859EBD008}"/>
    <cellStyle name="40% - Accent5 9 4 6 6" xfId="19190" xr:uid="{059089A7-3F1B-4CC6-B906-CFBF0AB8D1C6}"/>
    <cellStyle name="40% - Accent5 9 4 7" xfId="19192" xr:uid="{A2ACA0D9-7730-4F27-BB32-9B05BF4E11EF}"/>
    <cellStyle name="40% - Accent5 9 4 8" xfId="19194" xr:uid="{3A896E7F-9338-45D3-B70A-F3EB186F99D4}"/>
    <cellStyle name="40% - Accent5 9 4 9" xfId="19196" xr:uid="{8AF5D380-200F-44D0-8EF8-36D02FBD60C9}"/>
    <cellStyle name="40% - Accent5 9 5" xfId="7876" xr:uid="{0B17FF69-80C3-47A4-A8D4-2C11541228EE}"/>
    <cellStyle name="40% - Accent5 9 5 10" xfId="19199" xr:uid="{83B7AC13-C868-4004-92F4-CBD65EE83E62}"/>
    <cellStyle name="40% - Accent5 9 5 2" xfId="19202" xr:uid="{ADD6B184-75C8-47F3-B0B7-E6A4FBB87F1A}"/>
    <cellStyle name="40% - Accent5 9 5 2 2" xfId="19204" xr:uid="{2CFE9629-48F2-42CA-8DBB-6D3E8B9B62C1}"/>
    <cellStyle name="40% - Accent5 9 5 2 2 2" xfId="3572" xr:uid="{5900BAEF-732F-4E7C-AD45-84115C9B007E}"/>
    <cellStyle name="40% - Accent5 9 5 2 2 3" xfId="4639" xr:uid="{47C95E5A-E7FB-43FD-9B8F-0D53BE773628}"/>
    <cellStyle name="40% - Accent5 9 5 2 2 4" xfId="4645" xr:uid="{213802C6-E0FA-4E9C-9E56-AAE63D6DD2F2}"/>
    <cellStyle name="40% - Accent5 9 5 2 2 5" xfId="4651" xr:uid="{57506B66-5874-498B-8264-3DFB2F4B02A0}"/>
    <cellStyle name="40% - Accent5 9 5 2 2 6" xfId="4657" xr:uid="{0BEBD37C-D1E5-42E9-9892-8F76BE344BA8}"/>
    <cellStyle name="40% - Accent5 9 5 2 3" xfId="19206" xr:uid="{A153FD02-6D0A-4343-B1D0-B24945CC48B7}"/>
    <cellStyle name="40% - Accent5 9 5 2 4" xfId="19211" xr:uid="{FCA025C6-7F7C-4AE3-9547-EF27F9A86EE8}"/>
    <cellStyle name="40% - Accent5 9 5 2 5" xfId="19216" xr:uid="{46834CEA-06EA-40E1-89B1-B27077631E09}"/>
    <cellStyle name="40% - Accent5 9 5 2 6" xfId="19220" xr:uid="{5C7C98DA-1307-41BF-9B35-D7460FBBE690}"/>
    <cellStyle name="40% - Accent5 9 5 2 7" xfId="19225" xr:uid="{F879E254-9A4D-44BD-96D5-818BBEA6A6A2}"/>
    <cellStyle name="40% - Accent5 9 5 3" xfId="19226" xr:uid="{BC0ED691-641F-4B6D-9240-C5813E07055F}"/>
    <cellStyle name="40% - Accent5 9 5 3 2" xfId="19227" xr:uid="{30BAE5FF-7859-434E-AF56-2B27F8D62C57}"/>
    <cellStyle name="40% - Accent5 9 5 3 2 2" xfId="3670" xr:uid="{4C68CEC7-D06F-4D41-AA80-2D95464D832F}"/>
    <cellStyle name="40% - Accent5 9 5 3 2 3" xfId="4028" xr:uid="{EC90723D-74D3-4686-B6B5-DC65475FAD80}"/>
    <cellStyle name="40% - Accent5 9 5 3 2 4" xfId="4037" xr:uid="{A41CE45B-EF93-40D4-8014-8109DC8DA681}"/>
    <cellStyle name="40% - Accent5 9 5 3 2 5" xfId="4783" xr:uid="{5B18B2F6-ED82-4681-BEEE-5E514BD56849}"/>
    <cellStyle name="40% - Accent5 9 5 3 2 6" xfId="4791" xr:uid="{046AF791-00BE-425D-8C07-0DA286CDB7A1}"/>
    <cellStyle name="40% - Accent5 9 5 3 3" xfId="19229" xr:uid="{B23190AB-C356-43C4-B42E-878C99FBD86F}"/>
    <cellStyle name="40% - Accent5 9 5 3 4" xfId="19231" xr:uid="{06C770D8-B2BB-4170-81C5-5B10F8D007DA}"/>
    <cellStyle name="40% - Accent5 9 5 3 5" xfId="19233" xr:uid="{C13E8D69-0C1D-46DC-B396-969D5B3C4028}"/>
    <cellStyle name="40% - Accent5 9 5 3 6" xfId="19235" xr:uid="{A3916B58-26A7-4ACC-8EF3-383D3EBB4FA1}"/>
    <cellStyle name="40% - Accent5 9 5 3 7" xfId="19237" xr:uid="{D184D069-6691-4F59-9A59-61C834A9CABD}"/>
    <cellStyle name="40% - Accent5 9 5 4" xfId="19241" xr:uid="{5D0E761B-324E-4073-9411-A5B1D062945D}"/>
    <cellStyle name="40% - Accent5 9 5 4 2" xfId="19244" xr:uid="{484AA81E-F470-4A0A-8027-287F029DB910}"/>
    <cellStyle name="40% - Accent5 9 5 4 2 2" xfId="3788" xr:uid="{D72ED873-3197-419D-B122-DA13086B617C}"/>
    <cellStyle name="40% - Accent5 9 5 4 2 3" xfId="4125" xr:uid="{CC6B9B8B-B3E5-43E9-9359-F77F31A1670E}"/>
    <cellStyle name="40% - Accent5 9 5 4 2 4" xfId="7567" xr:uid="{05080F82-583B-4CFD-93F8-4B26BE26CA17}"/>
    <cellStyle name="40% - Accent5 9 5 4 2 5" xfId="7570" xr:uid="{20FFEEB3-E2D6-4DF9-886F-90BEB9027D19}"/>
    <cellStyle name="40% - Accent5 9 5 4 2 6" xfId="9007" xr:uid="{8C832DE0-3802-4A79-A2CC-76C341469966}"/>
    <cellStyle name="40% - Accent5 9 5 4 3" xfId="19249" xr:uid="{2C61E178-6434-4F04-A138-9C8AAF99E641}"/>
    <cellStyle name="40% - Accent5 9 5 4 4" xfId="19252" xr:uid="{D3917280-4DCA-4E81-9844-A475F0FA04EE}"/>
    <cellStyle name="40% - Accent5 9 5 4 5" xfId="19254" xr:uid="{83505FF4-6099-45E6-9FA5-B88988719BA2}"/>
    <cellStyle name="40% - Accent5 9 5 4 6" xfId="19256" xr:uid="{65A39E79-F8D8-44DD-9E78-0CFCEC8A05BC}"/>
    <cellStyle name="40% - Accent5 9 5 4 7" xfId="19258" xr:uid="{B5492693-866C-402A-9735-0036D30A5AF7}"/>
    <cellStyle name="40% - Accent5 9 5 5" xfId="19262" xr:uid="{E74E780C-8CF2-4200-A045-B2CF5A0A4989}"/>
    <cellStyle name="40% - Accent5 9 5 5 2" xfId="19264" xr:uid="{CF6683CA-AFEE-412D-A14A-69483FD8ACF4}"/>
    <cellStyle name="40% - Accent5 9 5 5 3" xfId="19266" xr:uid="{AF0130D1-9ACE-4ACF-8557-E14E3FDC528A}"/>
    <cellStyle name="40% - Accent5 9 5 5 4" xfId="19268" xr:uid="{8B14B899-8ED0-4708-A1E3-CCDF3B2A0A4F}"/>
    <cellStyle name="40% - Accent5 9 5 5 5" xfId="19271" xr:uid="{21796A2F-3FE9-44EA-A833-07BA9BD5297F}"/>
    <cellStyle name="40% - Accent5 9 5 5 6" xfId="19274" xr:uid="{4CFCB246-2BF0-47E8-BCAF-FDC57B7EA2D5}"/>
    <cellStyle name="40% - Accent5 9 5 6" xfId="19275" xr:uid="{311A6B6E-F050-4057-91C0-BC09FFDAB4AE}"/>
    <cellStyle name="40% - Accent5 9 5 7" xfId="19276" xr:uid="{DCE089AC-B512-49C9-8475-06D3626119F8}"/>
    <cellStyle name="40% - Accent5 9 5 8" xfId="19277" xr:uid="{1AC3C52D-F3ED-4EC5-839F-281328DC1EF9}"/>
    <cellStyle name="40% - Accent5 9 5 9" xfId="19278" xr:uid="{A30AC4EE-C4F5-4C94-BB24-3FF51F49CC37}"/>
    <cellStyle name="40% - Accent5 9 6" xfId="7879" xr:uid="{5BB40134-22AF-440D-AE79-31F8C636EE64}"/>
    <cellStyle name="40% - Accent5 9 6 2" xfId="19279" xr:uid="{8E8E17AE-A4BE-4BC4-8FE5-BCD6850CB6B7}"/>
    <cellStyle name="40% - Accent5 9 6 2 2" xfId="19280" xr:uid="{977B42ED-19E6-4114-8374-4B3D4EE92204}"/>
    <cellStyle name="40% - Accent5 9 6 2 3" xfId="19281" xr:uid="{E14B09CA-C1E8-45D9-8849-586662573DC2}"/>
    <cellStyle name="40% - Accent5 9 6 2 4" xfId="19283" xr:uid="{17B56FD1-EFFF-433A-9036-630DF1BFC3F2}"/>
    <cellStyle name="40% - Accent5 9 6 2 5" xfId="19285" xr:uid="{06C7900D-9E31-4BFE-AA1F-AC65990465F1}"/>
    <cellStyle name="40% - Accent5 9 6 2 6" xfId="19288" xr:uid="{C02427D8-B930-4279-9D89-2F48D6C5C589}"/>
    <cellStyle name="40% - Accent5 9 6 3" xfId="19289" xr:uid="{70194582-1BAE-4A42-A074-07E858A58167}"/>
    <cellStyle name="40% - Accent5 9 6 4" xfId="19290" xr:uid="{C456EFC9-CBC8-4404-B562-A0C087BB4609}"/>
    <cellStyle name="40% - Accent5 9 6 5" xfId="19291" xr:uid="{DB3DA694-C05C-4BB3-B2BA-2E26E089AD3C}"/>
    <cellStyle name="40% - Accent5 9 6 6" xfId="19292" xr:uid="{9FF7C0B3-20B1-4E12-AA26-C40B174C15C5}"/>
    <cellStyle name="40% - Accent5 9 6 7" xfId="19293" xr:uid="{FD1FFCE8-606C-414E-A4A2-FD415E7865B3}"/>
    <cellStyle name="40% - Accent5 9 7" xfId="19295" xr:uid="{AA468E3A-9B17-481A-B043-1F5EEF47E98D}"/>
    <cellStyle name="40% - Accent5 9 7 2" xfId="7016" xr:uid="{EAACF065-331A-47EC-9E45-FE860CA7B088}"/>
    <cellStyle name="40% - Accent5 9 7 3" xfId="19296" xr:uid="{7BB9EAC3-5970-4EA4-8325-A5266EB774CB}"/>
    <cellStyle name="40% - Accent5 9 7 4" xfId="19297" xr:uid="{601CDB18-419F-4B9A-9D2A-5128FE923BA8}"/>
    <cellStyle name="40% - Accent5 9 7 5" xfId="19298" xr:uid="{AAD8ECC8-08C7-47B6-9621-1CBB10EB4A8D}"/>
    <cellStyle name="40% - Accent5 9 7 6" xfId="19299" xr:uid="{476A1323-C9C5-43CA-97F1-D7DD79514445}"/>
    <cellStyle name="40% - Accent5 9 8" xfId="19300" xr:uid="{3C2F2CC3-EA0B-434B-B7AE-5B5FCF03AD03}"/>
    <cellStyle name="40% - Accent5 9 9" xfId="19301" xr:uid="{F5483BAF-219A-4D9E-83CC-EDF6E5785BF9}"/>
    <cellStyle name="40% - Accent6 10" xfId="16090" xr:uid="{F2040D2B-683B-4ED6-B3F5-3E84FBC7C376}"/>
    <cellStyle name="40% - Accent6 10 2" xfId="16093" xr:uid="{62083A23-3129-4241-812D-4F48D29CEFC3}"/>
    <cellStyle name="40% - Accent6 10 2 2" xfId="9239" xr:uid="{B7F33258-208E-46BD-ACBA-690AA3CD5AF6}"/>
    <cellStyle name="40% - Accent6 10 2 3" xfId="15786" xr:uid="{CEB63B36-F578-4CFB-BF98-7F5B9593F964}"/>
    <cellStyle name="40% - Accent6 10 3" xfId="16095" xr:uid="{3DC2BA78-A46C-44E0-8D4A-18621A9E3A48}"/>
    <cellStyle name="40% - Accent6 11" xfId="16113" xr:uid="{CA120CBE-573E-443D-8345-77BC5A6B20EC}"/>
    <cellStyle name="40% - Accent6 11 10" xfId="19302" xr:uid="{FCF096F5-DA41-48DB-8CBF-2CB8E171E70B}"/>
    <cellStyle name="40% - Accent6 11 11" xfId="19303" xr:uid="{B7191CE8-B098-4D3B-AEEF-7AFAFFC33E52}"/>
    <cellStyle name="40% - Accent6 11 12" xfId="19304" xr:uid="{2AC43AD7-0295-46D6-8A2F-1EFE9A30E0B2}"/>
    <cellStyle name="40% - Accent6 11 2" xfId="16116" xr:uid="{F3F1683E-F318-461F-A4D2-A84797C2BE77}"/>
    <cellStyle name="40% - Accent6 11 2 2" xfId="9289" xr:uid="{EE452A09-E4F8-4484-A082-325855A2E223}"/>
    <cellStyle name="40% - Accent6 11 3" xfId="16118" xr:uid="{0B667533-48CF-4910-B697-504D4ECEDCC8}"/>
    <cellStyle name="40% - Accent6 11 3 10" xfId="19305" xr:uid="{545CCF03-329D-49AA-89B6-3CA2BB69CF38}"/>
    <cellStyle name="40% - Accent6 11 3 11" xfId="19306" xr:uid="{02D04324-9454-4265-8BEB-B1C2BE894B4A}"/>
    <cellStyle name="40% - Accent6 11 3 12" xfId="19307" xr:uid="{1D7B4A87-068D-4BC2-9170-B969D7547DEF}"/>
    <cellStyle name="40% - Accent6 11 3 2" xfId="9296" xr:uid="{996C9838-F5F6-4640-8A50-D3C510D0B29A}"/>
    <cellStyle name="40% - Accent6 11 3 2 10" xfId="19308" xr:uid="{B0D52E8F-B9C6-4290-B7E3-C2D59DC8D485}"/>
    <cellStyle name="40% - Accent6 11 3 2 2" xfId="7936" xr:uid="{E287A091-D211-4F9F-8213-EB23230792C2}"/>
    <cellStyle name="40% - Accent6 11 3 2 2 2" xfId="19309" xr:uid="{A8A0F649-4615-4A3B-934A-DCB3A98E55F9}"/>
    <cellStyle name="40% - Accent6 11 3 2 2 2 2" xfId="19311" xr:uid="{C9BF5B75-6204-4894-941A-C81FF5E5D1BE}"/>
    <cellStyle name="40% - Accent6 11 3 2 2 2 3" xfId="19313" xr:uid="{93541876-8C9F-4CE3-AF4B-581F85052650}"/>
    <cellStyle name="40% - Accent6 11 3 2 2 2 4" xfId="19315" xr:uid="{9FDB9DBA-5DFD-448E-AF85-9764F8C0172E}"/>
    <cellStyle name="40% - Accent6 11 3 2 2 2 5" xfId="19318" xr:uid="{315EA736-EC71-4590-8DB9-B1AFF0262104}"/>
    <cellStyle name="40% - Accent6 11 3 2 2 2 6" xfId="19320" xr:uid="{2392B9D7-39F5-4340-85B9-D0006272B116}"/>
    <cellStyle name="40% - Accent6 11 3 2 2 3" xfId="1543" xr:uid="{AB07BB63-F961-4F26-88DC-2FA613FB7254}"/>
    <cellStyle name="40% - Accent6 11 3 2 2 4" xfId="1558" xr:uid="{101675C2-3858-4156-A643-F4E189B6BA58}"/>
    <cellStyle name="40% - Accent6 11 3 2 2 5" xfId="19321" xr:uid="{3D586857-869F-4DF2-A230-5722C0F24353}"/>
    <cellStyle name="40% - Accent6 11 3 2 2 6" xfId="19322" xr:uid="{9B9B6DF8-9FD5-4E52-9451-C2492FA5FBA7}"/>
    <cellStyle name="40% - Accent6 11 3 2 2 7" xfId="19324" xr:uid="{93A4462C-D7DB-4903-A357-FCDF75192D63}"/>
    <cellStyle name="40% - Accent6 11 3 2 3" xfId="7938" xr:uid="{BD6EEC28-D7A8-4891-BADB-51A616C4A4B6}"/>
    <cellStyle name="40% - Accent6 11 3 2 3 2" xfId="19325" xr:uid="{8A6DD752-2377-4C48-A572-26C6C507B498}"/>
    <cellStyle name="40% - Accent6 11 3 2 3 2 2" xfId="19327" xr:uid="{FEC7A13D-4158-4C03-8032-04F8D4B8AB6C}"/>
    <cellStyle name="40% - Accent6 11 3 2 3 2 3" xfId="19329" xr:uid="{9262CFD9-4C6C-4BC6-92FB-3686EDA86B03}"/>
    <cellStyle name="40% - Accent6 11 3 2 3 2 4" xfId="19331" xr:uid="{203E9906-BCFE-4288-A0D8-B5EE326FEFAE}"/>
    <cellStyle name="40% - Accent6 11 3 2 3 2 5" xfId="19333" xr:uid="{C74E4601-F2B3-44DC-904D-247C9F9D224F}"/>
    <cellStyle name="40% - Accent6 11 3 2 3 2 6" xfId="19334" xr:uid="{BC744561-8FF7-4DE4-BDCD-A617F0590C2B}"/>
    <cellStyle name="40% - Accent6 11 3 2 3 3" xfId="6400" xr:uid="{57183251-9782-4A02-A2BC-7AA52F030D8F}"/>
    <cellStyle name="40% - Accent6 11 3 2 3 4" xfId="6406" xr:uid="{5B6A50B4-F77B-416A-8597-13B283A2F29E}"/>
    <cellStyle name="40% - Accent6 11 3 2 3 5" xfId="12108" xr:uid="{6D3BDAD7-EAF7-46F9-B355-CB908E16366F}"/>
    <cellStyle name="40% - Accent6 11 3 2 3 6" xfId="12126" xr:uid="{0CB22363-AA14-4DC9-B1A6-2F05CD07CD5D}"/>
    <cellStyle name="40% - Accent6 11 3 2 3 7" xfId="12156" xr:uid="{25BAC287-CB86-4C0E-8CAD-F8CFE5705C43}"/>
    <cellStyle name="40% - Accent6 11 3 2 4" xfId="19335" xr:uid="{832C21CE-F4AD-4CA2-A9E4-DF8F6C55E6C6}"/>
    <cellStyle name="40% - Accent6 11 3 2 4 2" xfId="19336" xr:uid="{F8DD90CA-A6A9-4E95-85CE-3B2532A91DE5}"/>
    <cellStyle name="40% - Accent6 11 3 2 4 2 2" xfId="19338" xr:uid="{1F5A020A-5D25-40D7-A084-B12D3E822E50}"/>
    <cellStyle name="40% - Accent6 11 3 2 4 2 3" xfId="19340" xr:uid="{6717DFB6-1A01-4220-A567-19FA0FCBCC52}"/>
    <cellStyle name="40% - Accent6 11 3 2 4 2 4" xfId="19342" xr:uid="{F53852CA-C1A8-4DBA-B5DC-2D6BF0DE22F1}"/>
    <cellStyle name="40% - Accent6 11 3 2 4 2 5" xfId="19344" xr:uid="{634F945B-B6AE-4163-8CD2-2F52268EDD41}"/>
    <cellStyle name="40% - Accent6 11 3 2 4 2 6" xfId="19345" xr:uid="{F8F64265-FDA2-47F6-970F-7BFF2E8018AA}"/>
    <cellStyle name="40% - Accent6 11 3 2 4 3" xfId="6436" xr:uid="{78BC147C-0C02-4E66-AB0D-3F889DA13C4B}"/>
    <cellStyle name="40% - Accent6 11 3 2 4 4" xfId="6441" xr:uid="{4D176693-EF41-4242-A087-DC1387940DCE}"/>
    <cellStyle name="40% - Accent6 11 3 2 4 5" xfId="12234" xr:uid="{F37D0057-E122-4407-98FF-CF72A83C7374}"/>
    <cellStyle name="40% - Accent6 11 3 2 4 6" xfId="12257" xr:uid="{C830103A-AA85-4AA8-ABA2-62D4EDF18324}"/>
    <cellStyle name="40% - Accent6 11 3 2 4 7" xfId="12260" xr:uid="{6B8879EE-1112-4B61-B52A-4E53B2335C86}"/>
    <cellStyle name="40% - Accent6 11 3 2 5" xfId="19346" xr:uid="{FBF37FA6-8AD1-450F-AEDC-4DF2E1188633}"/>
    <cellStyle name="40% - Accent6 11 3 2 5 2" xfId="19347" xr:uid="{9F3ABB8F-58EC-491D-9A6B-B80FC4460E7D}"/>
    <cellStyle name="40% - Accent6 11 3 2 5 3" xfId="3994" xr:uid="{3A61FF6F-D4FF-4313-8A99-33552B46454F}"/>
    <cellStyle name="40% - Accent6 11 3 2 5 4" xfId="4002" xr:uid="{08AC8C96-B42B-423B-A97D-9B424271C2A6}"/>
    <cellStyle name="40% - Accent6 11 3 2 5 5" xfId="12303" xr:uid="{E2A0C985-58B7-4F2E-9E85-8BA6B8F5BD8A}"/>
    <cellStyle name="40% - Accent6 11 3 2 5 6" xfId="12317" xr:uid="{E2D98C51-E7BE-4BB3-8255-997B7FFD7A2D}"/>
    <cellStyle name="40% - Accent6 11 3 2 6" xfId="9775" xr:uid="{BA9DE28C-59D0-447D-AF25-05761D3CA8AD}"/>
    <cellStyle name="40% - Accent6 11 3 2 7" xfId="9777" xr:uid="{0237751A-3154-432A-A1F8-A9A16E61A55D}"/>
    <cellStyle name="40% - Accent6 11 3 2 8" xfId="9779" xr:uid="{1BF9D206-4D04-4892-AE2D-416512186DDB}"/>
    <cellStyle name="40% - Accent6 11 3 2 9" xfId="9781" xr:uid="{B5C32D1D-A2D5-4F89-A19E-6610C2B12C3C}"/>
    <cellStyle name="40% - Accent6 11 3 3" xfId="19350" xr:uid="{D808B2D7-28A8-4BDF-8CBD-62FF26CB61C4}"/>
    <cellStyle name="40% - Accent6 11 3 3 2" xfId="7841" xr:uid="{16516E5C-2DE1-4587-8E67-4627A08B138F}"/>
    <cellStyle name="40% - Accent6 11 3 3 2 2" xfId="19351" xr:uid="{6BCA7946-9C7B-42C2-A8FD-9E4AD3332B04}"/>
    <cellStyle name="40% - Accent6 11 3 3 2 3" xfId="19352" xr:uid="{115930E4-65D8-4964-9652-763E6B610102}"/>
    <cellStyle name="40% - Accent6 11 3 3 2 4" xfId="12382" xr:uid="{2E95D8D3-388B-45F7-956B-6F136C2D218B}"/>
    <cellStyle name="40% - Accent6 11 3 3 2 5" xfId="12414" xr:uid="{6FA2BBC5-BDF0-40E2-A59B-26E439909603}"/>
    <cellStyle name="40% - Accent6 11 3 3 2 6" xfId="10888" xr:uid="{DD12F733-07CF-4D01-8807-DFDD88FB1B11}"/>
    <cellStyle name="40% - Accent6 11 3 3 3" xfId="7843" xr:uid="{73DC100A-685C-45A9-A7B7-76E6BF55FC37}"/>
    <cellStyle name="40% - Accent6 11 3 3 4" xfId="7847" xr:uid="{DFD113B8-0C47-4C1F-8AC2-6AED50F8A15F}"/>
    <cellStyle name="40% - Accent6 11 3 3 5" xfId="19354" xr:uid="{9FE7C9F1-E277-4763-99B7-FBDF1BAE8650}"/>
    <cellStyle name="40% - Accent6 11 3 3 6" xfId="19356" xr:uid="{AFEC2DF3-4FC4-43ED-AB83-CBD8647789CE}"/>
    <cellStyle name="40% - Accent6 11 3 3 7" xfId="19360" xr:uid="{61B21486-51E9-431A-8275-2213ADC6CCD1}"/>
    <cellStyle name="40% - Accent6 11 3 4" xfId="19363" xr:uid="{E5FBD72D-9A19-42C4-A715-494E9942560F}"/>
    <cellStyle name="40% - Accent6 11 3 4 2" xfId="468" xr:uid="{93BB0212-C2FD-479C-8886-AEEB90F87163}"/>
    <cellStyle name="40% - Accent6 11 3 4 2 2" xfId="19364" xr:uid="{09AA056A-651D-4AA2-9690-18FF41DB73C4}"/>
    <cellStyle name="40% - Accent6 11 3 4 2 3" xfId="19365" xr:uid="{CF85800D-88A7-48D5-B5B3-2438C04F34C6}"/>
    <cellStyle name="40% - Accent6 11 3 4 2 4" xfId="12607" xr:uid="{BD8BF043-0414-4162-8879-EF4E4D50BE26}"/>
    <cellStyle name="40% - Accent6 11 3 4 2 5" xfId="12626" xr:uid="{E4226844-B760-4C25-B30F-C283A7401071}"/>
    <cellStyle name="40% - Accent6 11 3 4 2 6" xfId="11166" xr:uid="{D580F2D3-FD25-4C43-A359-377DAF42F0A7}"/>
    <cellStyle name="40% - Accent6 11 3 4 3" xfId="480" xr:uid="{7B3F40AD-BD0B-4022-897F-E3E9D7311339}"/>
    <cellStyle name="40% - Accent6 11 3 4 4" xfId="493" xr:uid="{3DFA02B2-D3DD-4EFB-87EF-B0372A4B5713}"/>
    <cellStyle name="40% - Accent6 11 3 4 5" xfId="19366" xr:uid="{2A6ECD12-972D-48CB-B7BC-BD4E58EFD23C}"/>
    <cellStyle name="40% - Accent6 11 3 4 6" xfId="19367" xr:uid="{27592EC4-AD53-4B3B-980C-2C3EEFA78B0C}"/>
    <cellStyle name="40% - Accent6 11 3 4 7" xfId="19368" xr:uid="{CA0EB005-ECD0-4686-B69D-963A8760A1FA}"/>
    <cellStyle name="40% - Accent6 11 3 5" xfId="19372" xr:uid="{A52D3F49-5326-45DF-97A5-A54A536970FC}"/>
    <cellStyle name="40% - Accent6 11 3 5 2" xfId="7954" xr:uid="{50D021AD-A15C-43C6-A8E0-024ADDFD4307}"/>
    <cellStyle name="40% - Accent6 11 3 5 2 2" xfId="982" xr:uid="{5BC0B4FF-0F06-423F-82DE-9E7161CFE164}"/>
    <cellStyle name="40% - Accent6 11 3 5 2 3" xfId="402" xr:uid="{69E9C782-34F4-47C6-A937-F9B9A0D61530}"/>
    <cellStyle name="40% - Accent6 11 3 5 2 4" xfId="406" xr:uid="{7D9D0FF7-14D0-4BD1-85A0-DA5AC3ED3861}"/>
    <cellStyle name="40% - Accent6 11 3 5 2 5" xfId="12876" xr:uid="{5028BB1D-6C46-4C01-B983-78F3A09D4D0F}"/>
    <cellStyle name="40% - Accent6 11 3 5 2 6" xfId="11376" xr:uid="{A877C185-BDA9-4711-805A-027C0B3A15B6}"/>
    <cellStyle name="40% - Accent6 11 3 5 3" xfId="7956" xr:uid="{1237E64F-2B58-456F-BA2C-13D178949D34}"/>
    <cellStyle name="40% - Accent6 11 3 5 4" xfId="19374" xr:uid="{7911DC82-6E0D-4182-A291-DC0D01C8791B}"/>
    <cellStyle name="40% - Accent6 11 3 5 5" xfId="19377" xr:uid="{FFCD17B1-5CB7-4BC8-908E-7CF2EF10A1B1}"/>
    <cellStyle name="40% - Accent6 11 3 5 6" xfId="19379" xr:uid="{CEAA80EC-DC96-4E92-8F9A-118F11BF82E9}"/>
    <cellStyle name="40% - Accent6 11 3 5 7" xfId="19381" xr:uid="{9E1D30B6-EACA-46E1-8680-FFB2EF8592A3}"/>
    <cellStyle name="40% - Accent6 11 3 6" xfId="19385" xr:uid="{FD6348B9-558E-44F8-9066-FCD3CEBCF960}"/>
    <cellStyle name="40% - Accent6 11 3 6 2" xfId="7967" xr:uid="{227051F7-246E-4D25-B154-07A304925FE7}"/>
    <cellStyle name="40% - Accent6 11 3 6 3" xfId="7969" xr:uid="{7F8BF991-B567-4637-ABB0-78FF357D9B64}"/>
    <cellStyle name="40% - Accent6 11 3 6 4" xfId="19387" xr:uid="{740AB228-DEDC-46E1-85BB-7717620184B7}"/>
    <cellStyle name="40% - Accent6 11 3 6 5" xfId="19389" xr:uid="{8081A2AA-F880-4A1F-BE9C-A4729DC484DC}"/>
    <cellStyle name="40% - Accent6 11 3 6 6" xfId="19390" xr:uid="{E0FA4323-7813-49BF-8D3D-2D6E80D6B052}"/>
    <cellStyle name="40% - Accent6 11 3 7" xfId="19394" xr:uid="{2E3BB4CB-35FD-4420-B1E1-B273DAEAB2BB}"/>
    <cellStyle name="40% - Accent6 11 3 8" xfId="19400" xr:uid="{A881FECF-E8D7-49FB-BB2D-A4EC7038FDC5}"/>
    <cellStyle name="40% - Accent6 11 3 9" xfId="19406" xr:uid="{4A26CEA7-8DCF-4AA3-B938-7E19A260E4E3}"/>
    <cellStyle name="40% - Accent6 11 4" xfId="19407" xr:uid="{8FF48FFF-D952-4DE5-B953-A7D084E96E1F}"/>
    <cellStyle name="40% - Accent6 11 4 10" xfId="19408" xr:uid="{35F70A28-E245-4ABE-A445-FF00F36C087D}"/>
    <cellStyle name="40% - Accent6 11 4 11" xfId="19409" xr:uid="{EE51F7EA-2FD3-4497-8E56-3E4DD9AA1E50}"/>
    <cellStyle name="40% - Accent6 11 4 2" xfId="9299" xr:uid="{5967565A-60A3-4497-A839-33F4C03B05E4}"/>
    <cellStyle name="40% - Accent6 11 4 2 2" xfId="13810" xr:uid="{6D8B4392-375C-47F9-8F9D-13D918F3ECEF}"/>
    <cellStyle name="40% - Accent6 11 4 2 2 2" xfId="19411" xr:uid="{7AB309CF-C107-4F34-9988-C71141BCEBC5}"/>
    <cellStyle name="40% - Accent6 11 4 2 2 3" xfId="8115" xr:uid="{8FF48D5A-B475-474A-9B0F-0F864D7747F0}"/>
    <cellStyle name="40% - Accent6 11 4 2 2 4" xfId="8117" xr:uid="{1409A76D-4D0D-4292-B4B3-91C7BE11C2FD}"/>
    <cellStyle name="40% - Accent6 11 4 2 2 5" xfId="19412" xr:uid="{89FF523B-F9AC-4D79-B3F8-5B0FD29F86B0}"/>
    <cellStyle name="40% - Accent6 11 4 2 2 6" xfId="19413" xr:uid="{D0043CB6-2C40-40C8-A7BF-B59A6AF689B9}"/>
    <cellStyle name="40% - Accent6 11 4 2 3" xfId="19415" xr:uid="{4D9856D0-1F64-4DE3-A234-05ED3715E1CB}"/>
    <cellStyle name="40% - Accent6 11 4 2 4" xfId="19416" xr:uid="{099D4D95-B730-4D77-B769-92660D4486C2}"/>
    <cellStyle name="40% - Accent6 11 4 2 5" xfId="19417" xr:uid="{56ABD0C3-FADA-47EA-A325-9CC4604F972A}"/>
    <cellStyle name="40% - Accent6 11 4 2 6" xfId="9787" xr:uid="{82A1BFB4-0054-4002-807A-EA1B1FACCA6B}"/>
    <cellStyle name="40% - Accent6 11 4 2 7" xfId="9789" xr:uid="{3DFF199A-ED09-4EBE-ADA2-FD7728244F17}"/>
    <cellStyle name="40% - Accent6 11 4 3" xfId="19418" xr:uid="{FFF3A99B-F7F5-4CC0-BB5C-C95E6252D812}"/>
    <cellStyle name="40% - Accent6 11 4 3 2" xfId="19421" xr:uid="{67195367-BAB9-4DE2-BFAF-EA8A3E9AFA6E}"/>
    <cellStyle name="40% - Accent6 11 4 3 2 2" xfId="19422" xr:uid="{69298F0E-43ED-4052-9CD6-DC9D0DC99D67}"/>
    <cellStyle name="40% - Accent6 11 4 3 2 3" xfId="19423" xr:uid="{7D6EF477-DE76-4BC5-94CE-1DF74395F228}"/>
    <cellStyle name="40% - Accent6 11 4 3 2 4" xfId="19424" xr:uid="{74DFD769-14DC-47D6-AFBF-88797E474B9B}"/>
    <cellStyle name="40% - Accent6 11 4 3 2 5" xfId="19425" xr:uid="{C4BBE453-C579-43E5-ADEF-6A2CB6C7DC45}"/>
    <cellStyle name="40% - Accent6 11 4 3 2 6" xfId="19426" xr:uid="{7AF6DDFE-C7BB-46C2-B5C2-E1BF55410DC0}"/>
    <cellStyle name="40% - Accent6 11 4 3 3" xfId="19429" xr:uid="{0C209BAF-7866-44B0-B264-C498FFD4FB09}"/>
    <cellStyle name="40% - Accent6 11 4 3 4" xfId="19431" xr:uid="{A9A4AA51-CF77-411E-8715-08B2A69EADDE}"/>
    <cellStyle name="40% - Accent6 11 4 3 5" xfId="19433" xr:uid="{A2E28401-40EE-4297-8568-D70815468272}"/>
    <cellStyle name="40% - Accent6 11 4 3 6" xfId="19434" xr:uid="{7144B03D-4CC3-4E95-8B23-010A21521307}"/>
    <cellStyle name="40% - Accent6 11 4 3 7" xfId="19435" xr:uid="{F63666D5-7663-44EC-A8FA-A936CF85F31E}"/>
    <cellStyle name="40% - Accent6 11 4 4" xfId="19437" xr:uid="{570D449B-0B94-4BE4-9010-FA5A9AA5D4DB}"/>
    <cellStyle name="40% - Accent6 11 4 5" xfId="19439" xr:uid="{252CDDF0-E5C8-4731-A85E-725F17E58228}"/>
    <cellStyle name="40% - Accent6 11 4 5 2" xfId="19441" xr:uid="{7C55A9F4-E360-417A-8FB9-9BC1DC5371DC}"/>
    <cellStyle name="40% - Accent6 11 4 5 2 2" xfId="10577" xr:uid="{9CDAF4B4-9C39-4A01-9666-58F30B4E9DDB}"/>
    <cellStyle name="40% - Accent6 11 4 5 2 3" xfId="10602" xr:uid="{E652021E-1C6A-42A1-AAC0-8415515C7D1F}"/>
    <cellStyle name="40% - Accent6 11 4 5 2 4" xfId="10614" xr:uid="{C30D3065-37DB-49C0-93C5-F5B9C9E7AB25}"/>
    <cellStyle name="40% - Accent6 11 4 5 2 5" xfId="19443" xr:uid="{EFE85270-7BD9-47A1-9F21-653C2722A051}"/>
    <cellStyle name="40% - Accent6 11 4 5 2 6" xfId="8435" xr:uid="{C675A93E-BB6A-481A-8FFE-AD48F96F7316}"/>
    <cellStyle name="40% - Accent6 11 4 5 3" xfId="19445" xr:uid="{F7BEE4AB-5888-49B7-A309-BA9381CE2AC4}"/>
    <cellStyle name="40% - Accent6 11 4 5 4" xfId="19447" xr:uid="{BFE5A061-0B2A-462F-BB4E-DA447E257445}"/>
    <cellStyle name="40% - Accent6 11 4 5 5" xfId="19450" xr:uid="{14EF808D-C666-44AD-90F8-7FFB10323B2B}"/>
    <cellStyle name="40% - Accent6 11 4 5 6" xfId="19452" xr:uid="{57833298-F35C-4B28-A9B8-BD97385EDDE5}"/>
    <cellStyle name="40% - Accent6 11 4 5 7" xfId="19454" xr:uid="{420E9B51-8703-4056-99B1-EB88456176B2}"/>
    <cellStyle name="40% - Accent6 11 4 6" xfId="19456" xr:uid="{DF5AA7AD-2B7F-491D-8CE3-AFF8110D2B87}"/>
    <cellStyle name="40% - Accent6 11 4 6 2" xfId="19459" xr:uid="{A688FA5D-2973-42A1-BEC8-4E56ECBDF8C0}"/>
    <cellStyle name="40% - Accent6 11 4 6 3" xfId="19462" xr:uid="{2766B188-1CEB-4891-8074-1F7B326BE513}"/>
    <cellStyle name="40% - Accent6 11 4 6 4" xfId="19465" xr:uid="{E72A4EC4-F1BE-45E0-B384-4DA93ECEF1F4}"/>
    <cellStyle name="40% - Accent6 11 4 6 5" xfId="19467" xr:uid="{7C7BEC7C-A51E-4352-9160-C5A8BAE11229}"/>
    <cellStyle name="40% - Accent6 11 4 6 6" xfId="19469" xr:uid="{6974DFE2-4B3D-42B8-8F26-0DF664C90BE0}"/>
    <cellStyle name="40% - Accent6 11 4 7" xfId="19471" xr:uid="{0B9EEB47-1C63-4222-8718-8655211A37A7}"/>
    <cellStyle name="40% - Accent6 11 4 8" xfId="19474" xr:uid="{E642416C-FC23-4975-9547-98B50BFF9ECD}"/>
    <cellStyle name="40% - Accent6 11 4 9" xfId="19476" xr:uid="{B85A3614-DCD0-48A1-800A-F34BB91115D8}"/>
    <cellStyle name="40% - Accent6 11 5" xfId="19477" xr:uid="{FB158588-8919-452F-9DDD-77F435B73060}"/>
    <cellStyle name="40% - Accent6 11 5 10" xfId="19478" xr:uid="{77A00F1E-4120-467C-B9EF-45F875A2989F}"/>
    <cellStyle name="40% - Accent6 11 5 2" xfId="9306" xr:uid="{EDFDE120-211F-4312-815C-73BF588D07C3}"/>
    <cellStyle name="40% - Accent6 11 5 2 2" xfId="14088" xr:uid="{F7F12647-1F5F-44F9-8DFA-69063A21FEFE}"/>
    <cellStyle name="40% - Accent6 11 5 2 2 2" xfId="19480" xr:uid="{693AC0F1-B1E4-4FC5-A63C-903C52929C17}"/>
    <cellStyle name="40% - Accent6 11 5 2 2 3" xfId="19481" xr:uid="{6AD1396F-4522-44F9-AD53-B29433FEBFFD}"/>
    <cellStyle name="40% - Accent6 11 5 2 2 4" xfId="19482" xr:uid="{84078841-C21D-445C-AD08-98AAAD624CBF}"/>
    <cellStyle name="40% - Accent6 11 5 2 2 5" xfId="19483" xr:uid="{6222BFD4-D5C1-4B22-864E-C8115332A0D5}"/>
    <cellStyle name="40% - Accent6 11 5 2 2 6" xfId="19484" xr:uid="{FF4F0544-A6F0-4A12-9357-2EEE6385A1EF}"/>
    <cellStyle name="40% - Accent6 11 5 2 3" xfId="19486" xr:uid="{F389CDD7-5E27-41B1-888E-A04E2B4C1A43}"/>
    <cellStyle name="40% - Accent6 11 5 2 4" xfId="19487" xr:uid="{8164CBD6-0848-42A7-807A-B6F915DB5F4C}"/>
    <cellStyle name="40% - Accent6 11 5 2 5" xfId="19488" xr:uid="{907D1922-E420-4FE4-97F1-15E70FCD0BCF}"/>
    <cellStyle name="40% - Accent6 11 5 2 6" xfId="9796" xr:uid="{8CE657F8-698F-4C0E-94F6-8B5EA38CEB5A}"/>
    <cellStyle name="40% - Accent6 11 5 2 7" xfId="9798" xr:uid="{36E3710B-4B7E-44DE-B13A-684263206CE1}"/>
    <cellStyle name="40% - Accent6 11 5 3" xfId="19490" xr:uid="{BD02C99C-DC58-46A2-A617-8D42A47A1D40}"/>
    <cellStyle name="40% - Accent6 11 5 3 2" xfId="19492" xr:uid="{864FF975-CBCC-4C82-8EED-4183DCB68F01}"/>
    <cellStyle name="40% - Accent6 11 5 3 2 2" xfId="19493" xr:uid="{0CD31B75-B0FB-4523-83EF-5A73DD99E4EA}"/>
    <cellStyle name="40% - Accent6 11 5 3 2 3" xfId="19494" xr:uid="{70196B9F-5173-453A-A3F9-A239ED32B701}"/>
    <cellStyle name="40% - Accent6 11 5 3 2 4" xfId="19495" xr:uid="{4C543314-EEA4-4AF4-B41B-AF31CBA0A341}"/>
    <cellStyle name="40% - Accent6 11 5 3 2 5" xfId="19496" xr:uid="{BB4ACB86-1D3D-478D-8871-46F6C156134B}"/>
    <cellStyle name="40% - Accent6 11 5 3 2 6" xfId="19497" xr:uid="{E0C703BD-2F61-48D4-B19B-9663A6D1CE9C}"/>
    <cellStyle name="40% - Accent6 11 5 3 3" xfId="19499" xr:uid="{402A2E74-B129-4696-984F-D58B1EF76B7B}"/>
    <cellStyle name="40% - Accent6 11 5 3 4" xfId="19500" xr:uid="{2C40E605-66F0-4848-A3C2-12BF296854AE}"/>
    <cellStyle name="40% - Accent6 11 5 3 5" xfId="19501" xr:uid="{2F6E0E09-A290-4741-9905-CCCBEE759F5C}"/>
    <cellStyle name="40% - Accent6 11 5 3 6" xfId="19502" xr:uid="{D3DC61BF-1A26-4B6E-B4DD-0E90656D52C0}"/>
    <cellStyle name="40% - Accent6 11 5 3 7" xfId="19503" xr:uid="{FB6A6345-44F9-49A2-B2B3-07E14C6B954E}"/>
    <cellStyle name="40% - Accent6 11 5 4" xfId="19505" xr:uid="{1928EC4E-8724-40A3-9261-245F0A4FC06E}"/>
    <cellStyle name="40% - Accent6 11 5 4 2" xfId="19508" xr:uid="{75C5AA55-3495-4A9A-972A-D9D8963226C2}"/>
    <cellStyle name="40% - Accent6 11 5 4 2 2" xfId="15203" xr:uid="{1C7B0A51-2253-4E21-93D7-ECF46185BEBD}"/>
    <cellStyle name="40% - Accent6 11 5 4 2 3" xfId="15207" xr:uid="{01A5EBCB-2112-4FD4-860B-BBA2B148B799}"/>
    <cellStyle name="40% - Accent6 11 5 4 2 4" xfId="19511" xr:uid="{AE6FD8DB-E4E6-4565-99A7-B79149C1E066}"/>
    <cellStyle name="40% - Accent6 11 5 4 2 5" xfId="19512" xr:uid="{D71D89D5-9719-405F-B5C0-A31FB21C6FDD}"/>
    <cellStyle name="40% - Accent6 11 5 4 2 6" xfId="8653" xr:uid="{EF3BEA7E-75D9-44F1-8804-99D7E5A605F0}"/>
    <cellStyle name="40% - Accent6 11 5 4 3" xfId="19513" xr:uid="{3A4B12DE-52F9-4797-BE8A-8B0A349CF22B}"/>
    <cellStyle name="40% - Accent6 11 5 4 4" xfId="19514" xr:uid="{B70CF055-695F-43BD-A8A5-7A308002E529}"/>
    <cellStyle name="40% - Accent6 11 5 4 5" xfId="19515" xr:uid="{A543DD90-7C76-4FE9-B5A4-6EC50B61ADD1}"/>
    <cellStyle name="40% - Accent6 11 5 4 6" xfId="19516" xr:uid="{0F88B849-7646-481F-8117-7F8B4A829DFA}"/>
    <cellStyle name="40% - Accent6 11 5 4 7" xfId="19517" xr:uid="{7CF4F328-550A-4361-94B0-BDDFE1A8100F}"/>
    <cellStyle name="40% - Accent6 11 5 5" xfId="19519" xr:uid="{49B1E02E-D748-464C-8E12-261763641EDE}"/>
    <cellStyle name="40% - Accent6 11 5 5 2" xfId="19521" xr:uid="{9B54FC79-6CBB-42BD-9F1A-E0954B189B01}"/>
    <cellStyle name="40% - Accent6 11 5 5 3" xfId="19523" xr:uid="{F7F1DEDE-729C-4502-A35F-983CB95E40C1}"/>
    <cellStyle name="40% - Accent6 11 5 5 4" xfId="19525" xr:uid="{B075935D-9771-4B38-AF09-C60FE3D6D413}"/>
    <cellStyle name="40% - Accent6 11 5 5 5" xfId="12019" xr:uid="{C37DFF5A-E49C-4C6C-85C9-AEDDA2487BF7}"/>
    <cellStyle name="40% - Accent6 11 5 5 6" xfId="12023" xr:uid="{26F2A030-5B07-4093-8C3E-BEFD08FB103E}"/>
    <cellStyle name="40% - Accent6 11 5 6" xfId="19527" xr:uid="{F4035616-4FAC-487D-AFA2-688C8A02C730}"/>
    <cellStyle name="40% - Accent6 11 5 7" xfId="19528" xr:uid="{E402276C-207D-477D-AB8A-A62344B05009}"/>
    <cellStyle name="40% - Accent6 11 5 8" xfId="19530" xr:uid="{536865DC-129B-49B2-8E4A-7A5165B787BA}"/>
    <cellStyle name="40% - Accent6 11 5 9" xfId="19532" xr:uid="{8F503BAE-C072-456F-8F79-12118C43EACD}"/>
    <cellStyle name="40% - Accent6 11 6" xfId="19533" xr:uid="{C51DD23C-349E-47C8-90D1-FB34F3B2223D}"/>
    <cellStyle name="40% - Accent6 11 6 2" xfId="9314" xr:uid="{DF8EA148-0136-4743-B812-491780AC42C6}"/>
    <cellStyle name="40% - Accent6 11 6 2 2" xfId="3332" xr:uid="{FAC2B99C-7722-4F2B-BC52-BD81CAA6F674}"/>
    <cellStyle name="40% - Accent6 11 6 2 3" xfId="19534" xr:uid="{FAB2C34A-0040-4757-BCE4-2876690EDA1F}"/>
    <cellStyle name="40% - Accent6 11 6 2 4" xfId="19537" xr:uid="{8C3DEDA0-5C90-43DB-B790-CFD96D95377A}"/>
    <cellStyle name="40% - Accent6 11 6 2 5" xfId="19540" xr:uid="{F31765CE-86D9-40C1-9973-3A605A2F62BC}"/>
    <cellStyle name="40% - Accent6 11 6 2 6" xfId="19541" xr:uid="{E3E5D22A-F51B-4CDF-97AD-ACC908EADFF5}"/>
    <cellStyle name="40% - Accent6 11 6 3" xfId="19543" xr:uid="{5CDEF4AF-46BC-41BF-8956-5DF0845BA988}"/>
    <cellStyle name="40% - Accent6 11 6 4" xfId="19545" xr:uid="{802D5955-DEE7-41C9-872F-2CEF0542C611}"/>
    <cellStyle name="40% - Accent6 11 6 5" xfId="19547" xr:uid="{94AFA861-4E1D-4233-92CF-65DE1704C143}"/>
    <cellStyle name="40% - Accent6 11 6 6" xfId="19549" xr:uid="{6BE349FC-77A8-470F-9259-B48F128A0F2C}"/>
    <cellStyle name="40% - Accent6 11 6 7" xfId="19550" xr:uid="{16C03B39-3442-4600-8775-3CB865A9ED0E}"/>
    <cellStyle name="40% - Accent6 11 7" xfId="19551" xr:uid="{FE829B24-34AF-4872-9996-308F554CF90B}"/>
    <cellStyle name="40% - Accent6 11 7 2" xfId="19553" xr:uid="{BF19F8FD-C88C-4B98-96D4-52644BCBFDB1}"/>
    <cellStyle name="40% - Accent6 11 7 3" xfId="19555" xr:uid="{53B4DC60-5B9E-4C71-BA99-78F8AFB0903A}"/>
    <cellStyle name="40% - Accent6 11 7 4" xfId="19557" xr:uid="{0761BE93-39F9-4CEB-939F-12AC49C3476C}"/>
    <cellStyle name="40% - Accent6 11 7 5" xfId="19559" xr:uid="{FE5738CD-23EC-4949-B380-A37A9CE964CA}"/>
    <cellStyle name="40% - Accent6 11 7 6" xfId="19562" xr:uid="{F49DA942-AC07-4DDB-B5CB-FCB8AF9147BB}"/>
    <cellStyle name="40% - Accent6 11 8" xfId="19563" xr:uid="{97FC6283-D057-429B-805B-39EEA3612C85}"/>
    <cellStyle name="40% - Accent6 11 9" xfId="19564" xr:uid="{0C8BDCA1-9DFB-4C97-9AA1-950FEF9DB721}"/>
    <cellStyle name="40% - Accent6 12" xfId="16120" xr:uid="{0C3E8A1E-1657-4C76-8C5E-30B26583373B}"/>
    <cellStyle name="40% - Accent6 12 10" xfId="19565" xr:uid="{81E74629-BB1E-4D2C-9ECC-B0B66F591ECB}"/>
    <cellStyle name="40% - Accent6 12 11" xfId="19566" xr:uid="{1B8141FC-7248-4255-AF38-A5A00C886E78}"/>
    <cellStyle name="40% - Accent6 12 12" xfId="19567" xr:uid="{4FF810C5-15F7-4A0F-90D5-AF205E0C9F3B}"/>
    <cellStyle name="40% - Accent6 12 13" xfId="19568" xr:uid="{D15A28DF-31E5-4C16-ADF4-CEA0DC103059}"/>
    <cellStyle name="40% - Accent6 12 14" xfId="19570" xr:uid="{951AC832-DEF1-4D8D-A41D-50818CFBBBA8}"/>
    <cellStyle name="40% - Accent6 12 2" xfId="16123" xr:uid="{0EB33649-87B7-49B9-B2A4-D36A1B43E022}"/>
    <cellStyle name="40% - Accent6 12 2 10" xfId="19572" xr:uid="{28A02B52-A43F-4E00-BF64-C11BBFD1E06F}"/>
    <cellStyle name="40% - Accent6 12 2 11" xfId="7997" xr:uid="{46DBC98B-50F8-42BA-B518-061FEB2E817F}"/>
    <cellStyle name="40% - Accent6 12 2 2" xfId="19574" xr:uid="{03471A4E-71FD-4FC6-94ED-9F9B7C2272CE}"/>
    <cellStyle name="40% - Accent6 12 2 2 2" xfId="19575" xr:uid="{CF64C149-BDE7-4D31-8D08-CE18570308E4}"/>
    <cellStyle name="40% - Accent6 12 2 2 2 2" xfId="19576" xr:uid="{B218C317-2031-4026-A14B-6A53F1261E96}"/>
    <cellStyle name="40% - Accent6 12 2 2 2 2 2" xfId="19580" xr:uid="{409FEE79-8BCA-4683-BC40-55E92A2B4EB5}"/>
    <cellStyle name="40% - Accent6 12 2 2 2 2 3" xfId="19584" xr:uid="{A612174D-728C-4638-B581-0CB6BB71AF2B}"/>
    <cellStyle name="40% - Accent6 12 2 2 2 2 4" xfId="3398" xr:uid="{3C08CD92-55A2-44AC-98AF-E294EE45FCB2}"/>
    <cellStyle name="40% - Accent6 12 2 2 2 2 5" xfId="3416" xr:uid="{DA7ED79F-AA51-4FED-B3D4-75134FA6002C}"/>
    <cellStyle name="40% - Accent6 12 2 2 2 2 6" xfId="3425" xr:uid="{D3A51DCF-0CC5-40C6-AB9A-4380B4FE5161}"/>
    <cellStyle name="40% - Accent6 12 2 2 2 3" xfId="19585" xr:uid="{B30BA64F-0EE9-4F29-A69F-CB4808A6A85C}"/>
    <cellStyle name="40% - Accent6 12 2 2 2 4" xfId="15941" xr:uid="{F06A5F31-2BF2-41B8-AC55-BE49F6C25BD3}"/>
    <cellStyle name="40% - Accent6 12 2 2 2 5" xfId="15945" xr:uid="{B13D1C66-AE01-4C80-B2F7-3159B24F58A9}"/>
    <cellStyle name="40% - Accent6 12 2 2 2 6" xfId="19588" xr:uid="{666460B8-71B1-462A-AC8E-A0F92631D369}"/>
    <cellStyle name="40% - Accent6 12 2 2 2 7" xfId="3336" xr:uid="{0F7845A1-2E58-4651-9687-8FE33263819B}"/>
    <cellStyle name="40% - Accent6 12 2 2 3" xfId="19589" xr:uid="{17381A7D-0164-49E8-A90D-E394070A947C}"/>
    <cellStyle name="40% - Accent6 12 2 2 3 2" xfId="19590" xr:uid="{A7159CB1-AA71-40E4-9990-80350AD24D7B}"/>
    <cellStyle name="40% - Accent6 12 2 2 3 3" xfId="19591" xr:uid="{6B42FF34-515B-4D49-B07C-F14A8AAC80AA}"/>
    <cellStyle name="40% - Accent6 12 2 2 3 4" xfId="19594" xr:uid="{218FA7E3-6CFC-47A9-926E-7BA6C78C7249}"/>
    <cellStyle name="40% - Accent6 12 2 2 3 5" xfId="19597" xr:uid="{B66D6BE0-DAEA-4F75-B58F-7F4408746962}"/>
    <cellStyle name="40% - Accent6 12 2 2 3 6" xfId="19600" xr:uid="{349C3FDD-2A8D-4AC5-84B9-372785379870}"/>
    <cellStyle name="40% - Accent6 12 2 2 4" xfId="19601" xr:uid="{06093433-6DE4-4874-BE62-1D736B1B4589}"/>
    <cellStyle name="40% - Accent6 12 2 2 5" xfId="19602" xr:uid="{2C982CB3-407C-4324-936F-36FA8903D814}"/>
    <cellStyle name="40% - Accent6 12 2 2 6" xfId="19603" xr:uid="{DCC8FB17-B141-4E61-B56D-A21EB0EAEE97}"/>
    <cellStyle name="40% - Accent6 12 2 2 7" xfId="19605" xr:uid="{0C9196F6-5619-4BAF-86F1-854690EB6B94}"/>
    <cellStyle name="40% - Accent6 12 2 2 8" xfId="19606" xr:uid="{C4D4BC19-86C4-4F38-9202-0E719EB34048}"/>
    <cellStyle name="40% - Accent6 12 2 3" xfId="19608" xr:uid="{809BE79B-7E73-458B-B622-5C688A9BC757}"/>
    <cellStyle name="40% - Accent6 12 2 4" xfId="19610" xr:uid="{0A84A55E-D544-4605-8581-AF39A561B309}"/>
    <cellStyle name="40% - Accent6 12 2 5" xfId="19613" xr:uid="{65556AF8-7A24-407E-9B54-DA7781BF6465}"/>
    <cellStyle name="40% - Accent6 12 2 5 2" xfId="19616" xr:uid="{C6467CB6-FE92-4822-B7EE-393CD3975F0B}"/>
    <cellStyle name="40% - Accent6 12 2 5 2 2" xfId="19617" xr:uid="{E6F88020-22BD-47FD-93DF-F8BF8A8C3389}"/>
    <cellStyle name="40% - Accent6 12 2 5 2 3" xfId="19618" xr:uid="{A392FA0E-4FD5-410B-AE9B-1C1EED31C48A}"/>
    <cellStyle name="40% - Accent6 12 2 5 2 4" xfId="938" xr:uid="{04954359-D794-46B9-8B82-D4B77E1CB9AF}"/>
    <cellStyle name="40% - Accent6 12 2 5 2 5" xfId="171" xr:uid="{45BD45D6-2992-4D63-B6E0-CFD500E93E61}"/>
    <cellStyle name="40% - Accent6 12 2 5 2 6" xfId="206" xr:uid="{B5B987C8-B29A-491E-AD3C-65827442138E}"/>
    <cellStyle name="40% - Accent6 12 2 5 3" xfId="19620" xr:uid="{C4036978-8750-4301-9257-159C14698E31}"/>
    <cellStyle name="40% - Accent6 12 2 5 4" xfId="19622" xr:uid="{06015395-CC5D-48A1-A68F-366954F8E554}"/>
    <cellStyle name="40% - Accent6 12 2 5 5" xfId="19625" xr:uid="{D7CCEEF5-61EE-478D-B63B-CF20C0B9E37F}"/>
    <cellStyle name="40% - Accent6 12 2 5 6" xfId="19628" xr:uid="{92BC17B3-E83F-4780-ABE9-0B9A894233B5}"/>
    <cellStyle name="40% - Accent6 12 2 5 7" xfId="19631" xr:uid="{C9D400F4-1264-4FA8-9698-161F76565A12}"/>
    <cellStyle name="40% - Accent6 12 2 6" xfId="19632" xr:uid="{C8438356-7AF7-42DD-81A8-3D0097BB4BB4}"/>
    <cellStyle name="40% - Accent6 12 2 6 2" xfId="19637" xr:uid="{359EE3FE-F641-404D-A26A-5AA0D8EBE0E3}"/>
    <cellStyle name="40% - Accent6 12 2 6 3" xfId="19641" xr:uid="{045BCCB5-264C-4E94-AD2F-9E6BA83D67FF}"/>
    <cellStyle name="40% - Accent6 12 2 6 4" xfId="19645" xr:uid="{8835DFB9-ABE6-4871-B248-B2FD4E70FAB4}"/>
    <cellStyle name="40% - Accent6 12 2 6 5" xfId="2201" xr:uid="{0CDC2BC8-D4F1-4D8D-B498-F799499DEEDA}"/>
    <cellStyle name="40% - Accent6 12 2 6 6" xfId="19648" xr:uid="{C4CE1820-590F-41D0-9D48-3A23285EC64C}"/>
    <cellStyle name="40% - Accent6 12 2 7" xfId="19649" xr:uid="{A41E5C79-4D1E-4386-A15C-E463CC23AA1D}"/>
    <cellStyle name="40% - Accent6 12 2 8" xfId="19650" xr:uid="{463F8C1C-DABE-4205-837E-5F9BD8EF7689}"/>
    <cellStyle name="40% - Accent6 12 2 9" xfId="19651" xr:uid="{D263CBA3-6E11-487A-AA19-296A1E7D1EDA}"/>
    <cellStyle name="40% - Accent6 12 3" xfId="16125" xr:uid="{070BFD77-793B-4B58-B0AD-913DAD374882}"/>
    <cellStyle name="40% - Accent6 12 3 10" xfId="867" xr:uid="{1DAC90B9-4975-4110-89DD-633C867108D8}"/>
    <cellStyle name="40% - Accent6 12 3 2" xfId="19652" xr:uid="{CC7CC33D-5B3B-42ED-BCBF-6C53235C9BA7}"/>
    <cellStyle name="40% - Accent6 12 3 2 2" xfId="19653" xr:uid="{6BFF8028-5D62-4CF8-B596-645D24C1455E}"/>
    <cellStyle name="40% - Accent6 12 3 2 2 2" xfId="19654" xr:uid="{4529E42F-8476-46D5-8B91-F75A61C590F3}"/>
    <cellStyle name="40% - Accent6 12 3 2 2 3" xfId="9286" xr:uid="{DB699062-B2CE-4278-860F-1BF335E9E40E}"/>
    <cellStyle name="40% - Accent6 12 3 2 2 4" xfId="9288" xr:uid="{6445C5C1-6F6E-422D-9CE4-90D516C8053C}"/>
    <cellStyle name="40% - Accent6 12 3 2 2 5" xfId="15798" xr:uid="{365312D5-DDBA-43EF-81BC-04C3DF1F3D53}"/>
    <cellStyle name="40% - Accent6 12 3 2 2 6" xfId="15800" xr:uid="{013C7EF6-8025-42AA-ACF5-753CE4CB0AC8}"/>
    <cellStyle name="40% - Accent6 12 3 2 3" xfId="19655" xr:uid="{047A70D0-F2E7-47A5-BF2C-86F921198599}"/>
    <cellStyle name="40% - Accent6 12 3 2 4" xfId="19656" xr:uid="{E20C1EE9-728D-42A1-A125-F0C39DD14CDC}"/>
    <cellStyle name="40% - Accent6 12 3 2 5" xfId="19657" xr:uid="{29E8764D-532B-456E-B8BF-3AF11BD875B3}"/>
    <cellStyle name="40% - Accent6 12 3 2 6" xfId="19658" xr:uid="{F0D12EC7-B8F1-4984-BE9D-CCE0C55D9109}"/>
    <cellStyle name="40% - Accent6 12 3 2 7" xfId="19659" xr:uid="{09E22807-6857-4D3A-A3F6-6E69BDD70EFB}"/>
    <cellStyle name="40% - Accent6 12 3 3" xfId="19660" xr:uid="{17DA0411-1D55-4C79-B70E-8B30373962E2}"/>
    <cellStyle name="40% - Accent6 12 3 3 2" xfId="19661" xr:uid="{6FAF90EA-9EB1-4AD3-B226-D7286A82037B}"/>
    <cellStyle name="40% - Accent6 12 3 3 2 2" xfId="19662" xr:uid="{47887DCA-89E7-4546-B2EC-D6A371F09017}"/>
    <cellStyle name="40% - Accent6 12 3 3 2 3" xfId="19663" xr:uid="{0C416FCC-F3F0-4BAC-8324-3409904D588E}"/>
    <cellStyle name="40% - Accent6 12 3 3 2 4" xfId="19573" xr:uid="{C060339A-A4C0-4B66-94DC-05DCEBDB8C0B}"/>
    <cellStyle name="40% - Accent6 12 3 3 2 5" xfId="19607" xr:uid="{75B99A77-FF57-4E1A-9139-4B28B8496253}"/>
    <cellStyle name="40% - Accent6 12 3 3 2 6" xfId="19609" xr:uid="{EE87A3B2-BB35-4BA3-A530-012B268B9772}"/>
    <cellStyle name="40% - Accent6 12 3 3 3" xfId="19664" xr:uid="{82930806-587E-49C8-AE1A-9D0770F1B551}"/>
    <cellStyle name="40% - Accent6 12 3 3 4" xfId="19665" xr:uid="{5B4CE61D-6D82-49A2-8C72-0FD501A7A187}"/>
    <cellStyle name="40% - Accent6 12 3 3 5" xfId="19666" xr:uid="{F31A597F-28AD-43E3-BD37-39EE7E6293DD}"/>
    <cellStyle name="40% - Accent6 12 3 3 6" xfId="19667" xr:uid="{5F749574-235E-42C7-AFC9-EAC79836EB50}"/>
    <cellStyle name="40% - Accent6 12 3 3 7" xfId="19668" xr:uid="{A6909FF7-081F-4EDA-9E1B-86ABAC1B4EB4}"/>
    <cellStyle name="40% - Accent6 12 3 4" xfId="19669" xr:uid="{8B0F8DD1-1B48-4622-85F1-3839EC6B935E}"/>
    <cellStyle name="40% - Accent6 12 3 4 2" xfId="19670" xr:uid="{E2CE6BD0-F4EE-4D07-8E72-AF0F917A0619}"/>
    <cellStyle name="40% - Accent6 12 3 4 2 2" xfId="19673" xr:uid="{F1A1A12D-ADDA-4188-B36B-3D718EDD4950}"/>
    <cellStyle name="40% - Accent6 12 3 4 2 3" xfId="19674" xr:uid="{EA9CB1B1-6861-42A2-9C20-9292883B91BC}"/>
    <cellStyle name="40% - Accent6 12 3 4 2 4" xfId="19676" xr:uid="{ED6D92BD-9FBB-492E-A8F3-CED638562D78}"/>
    <cellStyle name="40% - Accent6 12 3 4 2 5" xfId="19678" xr:uid="{785251E4-3205-4749-8127-5613B10B943C}"/>
    <cellStyle name="40% - Accent6 12 3 4 2 6" xfId="19680" xr:uid="{02F5C5CA-9346-4E26-A7AA-0C22108A44A9}"/>
    <cellStyle name="40% - Accent6 12 3 4 3" xfId="19681" xr:uid="{C6BE165E-95F1-4F87-B8C0-7ED4A9C00921}"/>
    <cellStyle name="40% - Accent6 12 3 4 4" xfId="19682" xr:uid="{B9856B67-D744-4EAA-BD98-F10913ABF966}"/>
    <cellStyle name="40% - Accent6 12 3 4 5" xfId="19683" xr:uid="{CF161051-1721-44D5-825D-D91A625459D4}"/>
    <cellStyle name="40% - Accent6 12 3 4 6" xfId="19684" xr:uid="{8911E991-AFD2-4845-804D-44CDED2D6808}"/>
    <cellStyle name="40% - Accent6 12 3 4 7" xfId="19685" xr:uid="{E76232E8-2008-41C6-87D0-DBEB63732964}"/>
    <cellStyle name="40% - Accent6 12 3 5" xfId="19688" xr:uid="{31C876A6-BA51-4988-AC27-2D091DE4D54F}"/>
    <cellStyle name="40% - Accent6 12 3 5 2" xfId="19690" xr:uid="{46708224-812E-432A-B948-5A7E390876BA}"/>
    <cellStyle name="40% - Accent6 12 3 5 3" xfId="19692" xr:uid="{92EAD266-9C85-4C5D-8A8A-F62E762349B3}"/>
    <cellStyle name="40% - Accent6 12 3 5 4" xfId="19694" xr:uid="{D3E7C606-F461-4D0F-9509-64C4D4608546}"/>
    <cellStyle name="40% - Accent6 12 3 5 5" xfId="19697" xr:uid="{40B08805-4415-4210-AF0B-F6B967A50EDA}"/>
    <cellStyle name="40% - Accent6 12 3 5 6" xfId="19700" xr:uid="{22DF8534-471F-4525-951D-B943AED0474D}"/>
    <cellStyle name="40% - Accent6 12 3 6" xfId="19701" xr:uid="{67B99A4B-298F-4EAD-8C15-ABBE49C6B78E}"/>
    <cellStyle name="40% - Accent6 12 3 7" xfId="19702" xr:uid="{9C889B5A-F62C-4A7D-B99B-5014154263CE}"/>
    <cellStyle name="40% - Accent6 12 3 8" xfId="19704" xr:uid="{02360792-2100-4E0D-B43C-AB8837CFA6DA}"/>
    <cellStyle name="40% - Accent6 12 3 9" xfId="19707" xr:uid="{AD9367AF-CB51-4893-819B-923F34BADE73}"/>
    <cellStyle name="40% - Accent6 12 4" xfId="19708" xr:uid="{8D9DAD7D-512B-43C4-9BB6-398C20DEDB78}"/>
    <cellStyle name="40% - Accent6 12 4 10" xfId="19712" xr:uid="{CAE341A1-319A-4326-8B89-18E511117F37}"/>
    <cellStyle name="40% - Accent6 12 4 2" xfId="19713" xr:uid="{9A560F07-D9F5-47DE-A461-1F3303F7570C}"/>
    <cellStyle name="40% - Accent6 12 4 2 2" xfId="19714" xr:uid="{E2BB1EF6-C2B6-49E7-BC1A-B01954A3F4E8}"/>
    <cellStyle name="40% - Accent6 12 4 2 2 2" xfId="19715" xr:uid="{591B8A1F-EBB2-4955-A3F0-30B04C6C940C}"/>
    <cellStyle name="40% - Accent6 12 4 2 2 3" xfId="9493" xr:uid="{0F6D6445-F752-4DBA-9863-BA99D8FAB7FE}"/>
    <cellStyle name="40% - Accent6 12 4 2 2 4" xfId="9496" xr:uid="{EAD5BFBF-0413-4ED5-A28F-5C62859BFB99}"/>
    <cellStyle name="40% - Accent6 12 4 2 2 5" xfId="19717" xr:uid="{B751B929-74D2-48A0-AF0F-9A9629D16D8C}"/>
    <cellStyle name="40% - Accent6 12 4 2 2 6" xfId="19719" xr:uid="{1AC0B1E4-4486-4732-90DF-81A3F3CFB589}"/>
    <cellStyle name="40% - Accent6 12 4 2 3" xfId="19720" xr:uid="{5B764233-E264-4399-B018-5A936E42B194}"/>
    <cellStyle name="40% - Accent6 12 4 2 4" xfId="19721" xr:uid="{300A2445-3336-45D3-83A4-35EAC177C39F}"/>
    <cellStyle name="40% - Accent6 12 4 2 5" xfId="19722" xr:uid="{C60F1EE4-A1AF-4FC8-B230-3F70D2866AE9}"/>
    <cellStyle name="40% - Accent6 12 4 2 6" xfId="19723" xr:uid="{2BC3883D-D39B-4856-9A16-16A8CDB86144}"/>
    <cellStyle name="40% - Accent6 12 4 2 7" xfId="19724" xr:uid="{62A39E88-4120-4CF7-BC62-6B8990E1DBE8}"/>
    <cellStyle name="40% - Accent6 12 4 3" xfId="19725" xr:uid="{9B8290FA-4C7D-4C26-9413-BA47E14E8A7D}"/>
    <cellStyle name="40% - Accent6 12 4 3 2" xfId="19726" xr:uid="{B4B2E77F-D708-4B17-8E7E-B58DD9474C75}"/>
    <cellStyle name="40% - Accent6 12 4 3 2 2" xfId="19727" xr:uid="{5032C64A-D749-47E3-A1EC-F37716E7EB18}"/>
    <cellStyle name="40% - Accent6 12 4 3 2 3" xfId="19728" xr:uid="{BB71E475-A984-4DAA-85DC-E5DFB29609EF}"/>
    <cellStyle name="40% - Accent6 12 4 3 2 4" xfId="19729" xr:uid="{3EF81141-230C-4572-A5D6-09852E8F1F92}"/>
    <cellStyle name="40% - Accent6 12 4 3 2 5" xfId="19731" xr:uid="{738FC885-D6FF-4BE1-AB81-59A6A4A92909}"/>
    <cellStyle name="40% - Accent6 12 4 3 2 6" xfId="19733" xr:uid="{A9429E17-0DA4-4FEC-9AAF-54B560134DDD}"/>
    <cellStyle name="40% - Accent6 12 4 3 3" xfId="19734" xr:uid="{6FFE5560-4C8D-4F3A-86DF-7AD3CDA81327}"/>
    <cellStyle name="40% - Accent6 12 4 3 4" xfId="19735" xr:uid="{772762AA-D89F-4C27-9103-9F237E1E7D3F}"/>
    <cellStyle name="40% - Accent6 12 4 3 5" xfId="19736" xr:uid="{AA583A4E-F32C-429E-A2E8-5D7A624E37A8}"/>
    <cellStyle name="40% - Accent6 12 4 3 6" xfId="19737" xr:uid="{7C0B962E-09EE-4114-98F4-E36A0551A326}"/>
    <cellStyle name="40% - Accent6 12 4 3 7" xfId="19738" xr:uid="{E6EE3201-E719-4146-867A-97BA432792CC}"/>
    <cellStyle name="40% - Accent6 12 4 4" xfId="19740" xr:uid="{821E739F-94F7-4AA8-B25C-737050FD3FC1}"/>
    <cellStyle name="40% - Accent6 12 4 4 2" xfId="19741" xr:uid="{07E5FC3C-2A7A-4BEB-BBBB-7C37C89EA0E9}"/>
    <cellStyle name="40% - Accent6 12 4 4 2 2" xfId="19743" xr:uid="{A2CF099A-C189-4E2C-9834-2A2E654B0A80}"/>
    <cellStyle name="40% - Accent6 12 4 4 2 3" xfId="19747" xr:uid="{B8EF8BFD-0E58-4EF4-A284-54EF1448E4E8}"/>
    <cellStyle name="40% - Accent6 12 4 4 2 4" xfId="19751" xr:uid="{A29700BF-A62C-4596-B14D-DAB9F26D3D19}"/>
    <cellStyle name="40% - Accent6 12 4 4 2 5" xfId="19755" xr:uid="{DCBB3469-C0AF-4182-BEBA-B353A7B8F2FE}"/>
    <cellStyle name="40% - Accent6 12 4 4 2 6" xfId="19756" xr:uid="{CA20037C-259A-402F-AC16-CEB87C0BB398}"/>
    <cellStyle name="40% - Accent6 12 4 4 3" xfId="19757" xr:uid="{FB99052B-5497-4C0D-B9FA-688FFDE4C136}"/>
    <cellStyle name="40% - Accent6 12 4 4 4" xfId="19758" xr:uid="{207DCF4C-7DFE-401A-ADE6-A6AED7D9F672}"/>
    <cellStyle name="40% - Accent6 12 4 4 5" xfId="19760" xr:uid="{0BF5C17B-1FAC-467B-88BD-198F0984A276}"/>
    <cellStyle name="40% - Accent6 12 4 4 6" xfId="19761" xr:uid="{3B774DDE-CF53-4F52-926B-48807FE606D4}"/>
    <cellStyle name="40% - Accent6 12 4 4 7" xfId="19762" xr:uid="{5A294CF1-76E9-42CA-8AB4-EC26670A6E51}"/>
    <cellStyle name="40% - Accent6 12 4 5" xfId="19767" xr:uid="{C9FA3AE1-C108-4CF0-AEE3-A13134CE5A3C}"/>
    <cellStyle name="40% - Accent6 12 4 5 2" xfId="19769" xr:uid="{755B92FB-6FAF-487B-B8FC-3ABF780DD5DC}"/>
    <cellStyle name="40% - Accent6 12 4 5 3" xfId="19771" xr:uid="{80470F7E-2644-4407-80A1-F52112692A89}"/>
    <cellStyle name="40% - Accent6 12 4 5 4" xfId="19773" xr:uid="{E6550AE3-4815-4649-A345-D2C03B746166}"/>
    <cellStyle name="40% - Accent6 12 4 5 5" xfId="19775" xr:uid="{3EF46038-B3E8-4494-9DCA-246DF6258B8A}"/>
    <cellStyle name="40% - Accent6 12 4 5 6" xfId="19777" xr:uid="{4FDDE48D-361E-4735-BED5-8D5715E57E34}"/>
    <cellStyle name="40% - Accent6 12 4 6" xfId="19778" xr:uid="{B5636CAB-0A6B-4D18-870C-A5CA6E68D954}"/>
    <cellStyle name="40% - Accent6 12 4 7" xfId="19779" xr:uid="{BCCCF86C-20FC-4A58-9B60-2A630FA980A6}"/>
    <cellStyle name="40% - Accent6 12 4 8" xfId="19781" xr:uid="{028F7537-BB5A-4E98-BAF6-5B5EE4FC8F54}"/>
    <cellStyle name="40% - Accent6 12 4 9" xfId="19783" xr:uid="{90AF7758-F7B7-4A17-854E-D40B9D5D27E8}"/>
    <cellStyle name="40% - Accent6 12 5" xfId="19784" xr:uid="{1A5E2A65-56CA-4897-BC3E-8BE744C026B2}"/>
    <cellStyle name="40% - Accent6 12 5 2" xfId="19786" xr:uid="{0EDD49A7-E5D8-46FD-9FF2-713AA04F183D}"/>
    <cellStyle name="40% - Accent6 12 5 2 2" xfId="19787" xr:uid="{CCDA9BB0-FB33-4B88-8226-551E1EA17C4A}"/>
    <cellStyle name="40% - Accent6 12 5 2 3" xfId="19788" xr:uid="{64AF4C09-AEC7-45ED-94AE-31DF0D5C1540}"/>
    <cellStyle name="40% - Accent6 12 5 2 4" xfId="19789" xr:uid="{0651B009-6F1C-45F0-BD1F-786A35DDF767}"/>
    <cellStyle name="40% - Accent6 12 5 2 5" xfId="19790" xr:uid="{FFBAC167-FD16-4537-B513-0192D3B3A76D}"/>
    <cellStyle name="40% - Accent6 12 5 2 6" xfId="19791" xr:uid="{D5ADC953-E66F-47D5-B696-F7BEDAAF5044}"/>
    <cellStyle name="40% - Accent6 12 5 3" xfId="19793" xr:uid="{3AF85C51-61B0-4419-9D34-2E3529C86DE6}"/>
    <cellStyle name="40% - Accent6 12 5 4" xfId="19795" xr:uid="{2B734571-8DB9-4D09-80F0-B4F71780392E}"/>
    <cellStyle name="40% - Accent6 12 5 5" xfId="19799" xr:uid="{54666023-0D8F-46A9-AAD4-B48E0AF5EA5A}"/>
    <cellStyle name="40% - Accent6 12 5 6" xfId="19800" xr:uid="{C56E6479-98EA-4917-A01E-5A9E1E3FBD82}"/>
    <cellStyle name="40% - Accent6 12 5 7" xfId="19801" xr:uid="{A5A1C080-052A-4E9E-9536-70F52E2ABE63}"/>
    <cellStyle name="40% - Accent6 12 6" xfId="19802" xr:uid="{39F172DD-F409-421E-A07E-297F3E265574}"/>
    <cellStyle name="40% - Accent6 12 6 2" xfId="19803" xr:uid="{F848C7AD-E2C8-4596-8CDA-BDCAAABD0E40}"/>
    <cellStyle name="40% - Accent6 12 6 2 2" xfId="19804" xr:uid="{FA1E2AF2-0A91-404E-B80B-A1229AB319AE}"/>
    <cellStyle name="40% - Accent6 12 6 2 3" xfId="19805" xr:uid="{B86F1E39-7464-4014-8356-74BE4F9715CD}"/>
    <cellStyle name="40% - Accent6 12 6 2 4" xfId="19806" xr:uid="{8A63651B-0AFC-4330-B4FB-3A54F2135746}"/>
    <cellStyle name="40% - Accent6 12 6 2 5" xfId="19807" xr:uid="{C6257B22-6785-4DF3-884D-C1E813DEC5D2}"/>
    <cellStyle name="40% - Accent6 12 6 2 6" xfId="19808" xr:uid="{1299A41F-1FFB-445B-A26F-61E7E22388EB}"/>
    <cellStyle name="40% - Accent6 12 6 3" xfId="19809" xr:uid="{FE7F3B8C-0589-4A89-96E5-3CA8916C86E7}"/>
    <cellStyle name="40% - Accent6 12 6 4" xfId="19810" xr:uid="{41C69D88-D5F0-4E30-B54A-F9113900424C}"/>
    <cellStyle name="40% - Accent6 12 6 5" xfId="19812" xr:uid="{461A4523-53BA-47EC-B550-D805FC472026}"/>
    <cellStyle name="40% - Accent6 12 6 6" xfId="19813" xr:uid="{BDA764B4-BB51-42A9-BD50-7D8DE72C84F2}"/>
    <cellStyle name="40% - Accent6 12 6 7" xfId="19816" xr:uid="{3454DA99-6C46-44C3-B3F7-10023D7D7916}"/>
    <cellStyle name="40% - Accent6 12 7" xfId="19817" xr:uid="{C525AC67-7416-41C2-BF92-35BE9DBA58D1}"/>
    <cellStyle name="40% - Accent6 12 7 2" xfId="19818" xr:uid="{8A5D22D6-06F7-4B33-ADFE-14967A64118D}"/>
    <cellStyle name="40% - Accent6 12 7 2 2" xfId="14877" xr:uid="{264D675D-5B2C-463D-833F-EFB49B25BC4B}"/>
    <cellStyle name="40% - Accent6 12 7 2 3" xfId="19819" xr:uid="{CD6331EE-22EC-4108-A448-1C886E48307D}"/>
    <cellStyle name="40% - Accent6 12 7 2 4" xfId="19821" xr:uid="{F77BD743-AA8E-4285-9A40-964650C0288A}"/>
    <cellStyle name="40% - Accent6 12 7 2 5" xfId="19823" xr:uid="{AF04ED7E-BF2E-45EA-A9C1-D782574AE582}"/>
    <cellStyle name="40% - Accent6 12 7 2 6" xfId="19824" xr:uid="{6647C622-8A56-4551-8746-780284F4600E}"/>
    <cellStyle name="40% - Accent6 12 7 3" xfId="19825" xr:uid="{61B5602A-B567-4600-89B1-603F1F2109B0}"/>
    <cellStyle name="40% - Accent6 12 7 4" xfId="19826" xr:uid="{4CEB2A76-336E-482F-B3D3-AA80DF82BD96}"/>
    <cellStyle name="40% - Accent6 12 7 5" xfId="19827" xr:uid="{CA3A3931-177E-4FAD-9AB7-7C2C6117B9DE}"/>
    <cellStyle name="40% - Accent6 12 7 6" xfId="19829" xr:uid="{BB934BAE-A70F-46D0-80B6-66DA5EB4EB48}"/>
    <cellStyle name="40% - Accent6 12 7 7" xfId="19831" xr:uid="{AE9FEA1C-E161-4C94-9C86-F123DE51CB59}"/>
    <cellStyle name="40% - Accent6 12 8" xfId="19834" xr:uid="{3AB9D1C2-EF51-421F-9353-130DC9FE109E}"/>
    <cellStyle name="40% - Accent6 12 8 2" xfId="19837" xr:uid="{9F292DCA-B90F-4663-9354-FCDCF3726F53}"/>
    <cellStyle name="40% - Accent6 12 8 3" xfId="19840" xr:uid="{31490B6E-0672-497A-A7E6-F8EF34986675}"/>
    <cellStyle name="40% - Accent6 12 8 4" xfId="19843" xr:uid="{E4673B2D-C985-4038-A856-3E02F22F73D4}"/>
    <cellStyle name="40% - Accent6 12 8 5" xfId="19846" xr:uid="{B9D0C9E8-9403-4929-8B63-6AB5B41C8EDB}"/>
    <cellStyle name="40% - Accent6 12 8 6" xfId="19850" xr:uid="{663EA530-08F6-4BAF-B759-C0BF8A9C8EEC}"/>
    <cellStyle name="40% - Accent6 12 9" xfId="19853" xr:uid="{F6A606DC-5850-4AEE-BBCF-AF18E098CD21}"/>
    <cellStyle name="40% - Accent6 13" xfId="16127" xr:uid="{2BBB6549-84FA-4BDB-9DB0-9FBFBD0A6BF4}"/>
    <cellStyle name="40% - Accent6 13 10" xfId="19856" xr:uid="{28F9388D-8485-4C43-BA67-C1C1AA958127}"/>
    <cellStyle name="40% - Accent6 13 11" xfId="19862" xr:uid="{433DC813-0A39-4894-A4C1-5E1808F7ECE4}"/>
    <cellStyle name="40% - Accent6 13 12" xfId="19864" xr:uid="{A832F4C6-5DEA-437C-80BB-62BEE252BD33}"/>
    <cellStyle name="40% - Accent6 13 13" xfId="19865" xr:uid="{CAFF9708-D271-46AE-86CC-255878058DD1}"/>
    <cellStyle name="40% - Accent6 13 14" xfId="19866" xr:uid="{4DFD38D8-79D0-46A6-B143-A6E616A08D62}"/>
    <cellStyle name="40% - Accent6 13 2" xfId="16130" xr:uid="{BF32B586-DE12-4F6C-BDE7-305300610CDE}"/>
    <cellStyle name="40% - Accent6 13 2 10" xfId="19868" xr:uid="{0E0251EF-4348-4BD9-BF10-FE7F114D84EB}"/>
    <cellStyle name="40% - Accent6 13 2 2" xfId="19675" xr:uid="{AFF34CE3-F47B-4D17-A16A-1B33817507F2}"/>
    <cellStyle name="40% - Accent6 13 2 2 2" xfId="19869" xr:uid="{B596B43A-F93F-4C76-A7F7-7F0AFD7FC1A3}"/>
    <cellStyle name="40% - Accent6 13 2 2 2 2" xfId="19870" xr:uid="{FC5ADDFF-BB8B-4432-AE8C-D02F4C98FEAC}"/>
    <cellStyle name="40% - Accent6 13 2 2 2 3" xfId="12345" xr:uid="{0CF13DE1-429F-4CFB-9CD5-8AA173FC2FB8}"/>
    <cellStyle name="40% - Accent6 13 2 2 2 4" xfId="12347" xr:uid="{0EA23881-7E88-4213-BEC1-A6961CE7B6B5}"/>
    <cellStyle name="40% - Accent6 13 2 2 2 5" xfId="12350" xr:uid="{4870C1E6-0E1D-42EA-A4EC-CD62B03E0037}"/>
    <cellStyle name="40% - Accent6 13 2 2 2 6" xfId="12353" xr:uid="{C6B6A17D-7359-4DFB-9FAC-783ABBA555CC}"/>
    <cellStyle name="40% - Accent6 13 2 2 3" xfId="19871" xr:uid="{CA037D53-618F-413A-8559-9691BB63FC28}"/>
    <cellStyle name="40% - Accent6 13 2 2 4" xfId="19872" xr:uid="{A5C78147-22DD-4000-933C-E2A41C048D56}"/>
    <cellStyle name="40% - Accent6 13 2 2 5" xfId="19873" xr:uid="{927B6BA1-1B25-470F-83DF-D8C679472402}"/>
    <cellStyle name="40% - Accent6 13 2 2 6" xfId="19874" xr:uid="{210D6776-DA4D-4726-9CE6-1FCBA7AD1FCC}"/>
    <cellStyle name="40% - Accent6 13 2 2 7" xfId="19876" xr:uid="{3100D179-7444-4FE9-91C6-DA55E461AE63}"/>
    <cellStyle name="40% - Accent6 13 2 3" xfId="19677" xr:uid="{554D8755-6811-45AC-841F-968CF59D982F}"/>
    <cellStyle name="40% - Accent6 13 2 3 2" xfId="19877" xr:uid="{9FB7A22C-03C3-468A-AC10-4123EB8EBE5D}"/>
    <cellStyle name="40% - Accent6 13 2 3 2 2" xfId="19878" xr:uid="{9057228E-ED56-4A05-B362-4212BB60D09D}"/>
    <cellStyle name="40% - Accent6 13 2 3 2 3" xfId="19879" xr:uid="{A92F8DDC-FBD3-43C7-8373-30E41C9B3D4A}"/>
    <cellStyle name="40% - Accent6 13 2 3 2 4" xfId="17389" xr:uid="{5F4DB761-AA38-4FA9-A5B6-399715DAD2FD}"/>
    <cellStyle name="40% - Accent6 13 2 3 2 5" xfId="17392" xr:uid="{CC5B7CB4-2C22-47DD-87AA-7E7E509FDD8D}"/>
    <cellStyle name="40% - Accent6 13 2 3 2 6" xfId="19881" xr:uid="{23BA317A-D8FD-448F-B11D-5A00AC5C73AB}"/>
    <cellStyle name="40% - Accent6 13 2 3 3" xfId="19882" xr:uid="{231AB08A-3CE8-493F-A563-7788E2AFA5D6}"/>
    <cellStyle name="40% - Accent6 13 2 3 4" xfId="19883" xr:uid="{EAC8BCC7-C620-43FD-89BD-4B403651C86C}"/>
    <cellStyle name="40% - Accent6 13 2 3 5" xfId="19884" xr:uid="{2CF43602-740B-400A-8734-DB9BC8EF4A85}"/>
    <cellStyle name="40% - Accent6 13 2 3 6" xfId="19885" xr:uid="{C725704B-8627-4779-B1FE-9450ABCF243B}"/>
    <cellStyle name="40% - Accent6 13 2 3 7" xfId="19887" xr:uid="{035BDD48-93D2-4BA7-9F3E-C158FEFFC708}"/>
    <cellStyle name="40% - Accent6 13 2 4" xfId="19679" xr:uid="{6C1C571E-53C8-4AF9-AFAE-022A5411EFDE}"/>
    <cellStyle name="40% - Accent6 13 2 4 2" xfId="19888" xr:uid="{EB5F3195-07F5-4D63-8F6D-C8134AFDD754}"/>
    <cellStyle name="40% - Accent6 13 2 4 2 2" xfId="19889" xr:uid="{428A23E1-ECC3-4A56-A202-5E638672339B}"/>
    <cellStyle name="40% - Accent6 13 2 4 2 3" xfId="19890" xr:uid="{DF5F4348-BC31-4D5F-968B-F0AB3C0BD7FC}"/>
    <cellStyle name="40% - Accent6 13 2 4 2 4" xfId="17401" xr:uid="{D0599400-1CFC-47B7-8F86-AFD084720706}"/>
    <cellStyle name="40% - Accent6 13 2 4 2 5" xfId="17403" xr:uid="{5051A7BF-2A15-43F0-BA31-BCF607B5D525}"/>
    <cellStyle name="40% - Accent6 13 2 4 2 6" xfId="19891" xr:uid="{EE2AA6A2-3245-4AB0-B1B1-330B73055E57}"/>
    <cellStyle name="40% - Accent6 13 2 4 3" xfId="19892" xr:uid="{7BB02BD9-837E-474B-B700-91F224A9D177}"/>
    <cellStyle name="40% - Accent6 13 2 4 4" xfId="19893" xr:uid="{69E717D9-09E7-4C97-84CE-154AA1406A8C}"/>
    <cellStyle name="40% - Accent6 13 2 4 5" xfId="19894" xr:uid="{6CB6CA8D-3C86-42FB-8623-854F26DC14FA}"/>
    <cellStyle name="40% - Accent6 13 2 4 6" xfId="19895" xr:uid="{99D62F4E-F376-491C-A490-1E6158BE6441}"/>
    <cellStyle name="40% - Accent6 13 2 4 7" xfId="19896" xr:uid="{A5A3B89E-F164-41C9-A7B9-85A49EA21266}"/>
    <cellStyle name="40% - Accent6 13 2 5" xfId="7530" xr:uid="{C12E6644-7B9A-49C8-9D93-D38EAF1FE858}"/>
    <cellStyle name="40% - Accent6 13 2 5 2" xfId="19899" xr:uid="{88DE371D-DB0C-49FF-8F95-D2DAD2A6F00B}"/>
    <cellStyle name="40% - Accent6 13 2 5 3" xfId="15429" xr:uid="{534EB972-4B96-4DE7-80D4-3480102F3EA3}"/>
    <cellStyle name="40% - Accent6 13 2 5 4" xfId="15433" xr:uid="{897C9D73-5454-4B4C-A440-CBBACA9B83A8}"/>
    <cellStyle name="40% - Accent6 13 2 5 5" xfId="15438" xr:uid="{2E99DA20-B45E-4892-96F0-E00FB422D1FF}"/>
    <cellStyle name="40% - Accent6 13 2 5 6" xfId="15443" xr:uid="{E416B12F-33A5-4041-BBF5-5BA2DB295564}"/>
    <cellStyle name="40% - Accent6 13 2 6" xfId="6613" xr:uid="{45601BD7-30D7-4C07-8EB8-7F8A61CCF910}"/>
    <cellStyle name="40% - Accent6 13 2 7" xfId="6617" xr:uid="{BA0C1A81-D4C6-4502-AEFE-342D322A9256}"/>
    <cellStyle name="40% - Accent6 13 2 8" xfId="6622" xr:uid="{EC859A6C-BC72-4A34-BA05-2064F852385D}"/>
    <cellStyle name="40% - Accent6 13 2 9" xfId="6627" xr:uid="{23FF34B0-E614-4474-94B8-FA3352AB7D8E}"/>
    <cellStyle name="40% - Accent6 13 3" xfId="16132" xr:uid="{9C5A63A0-8342-42C1-9846-8D895EA285A2}"/>
    <cellStyle name="40% - Accent6 13 3 10" xfId="19902" xr:uid="{C17B0269-FBC0-484C-AE1A-65BC5EB679DF}"/>
    <cellStyle name="40% - Accent6 13 3 2" xfId="19903" xr:uid="{AAB86E61-83BE-41A5-BDA8-1D1691556992}"/>
    <cellStyle name="40% - Accent6 13 3 2 2" xfId="19904" xr:uid="{12244786-D8B3-4880-81B4-F507FDAC5DF0}"/>
    <cellStyle name="40% - Accent6 13 3 2 2 2" xfId="19905" xr:uid="{6F4FC5EB-757C-48E9-BD55-B79FD954650A}"/>
    <cellStyle name="40% - Accent6 13 3 2 2 3" xfId="11051" xr:uid="{80AC4A47-0DD4-4B8E-806D-57ACD9ACCFCE}"/>
    <cellStyle name="40% - Accent6 13 3 2 2 4" xfId="11053" xr:uid="{E17A448B-8782-4775-9F25-58DADDA92E76}"/>
    <cellStyle name="40% - Accent6 13 3 2 2 5" xfId="19908" xr:uid="{82D4D2F5-E261-4EF3-BE8E-21D6B969B392}"/>
    <cellStyle name="40% - Accent6 13 3 2 2 6" xfId="19909" xr:uid="{77A57DC4-C76F-4C0F-857A-CB3BCD424AE0}"/>
    <cellStyle name="40% - Accent6 13 3 2 3" xfId="19910" xr:uid="{F0CE14D0-7EF9-499B-B164-E1AEA351F609}"/>
    <cellStyle name="40% - Accent6 13 3 2 4" xfId="19911" xr:uid="{F84A1D25-663D-4B7D-9EA4-B8A9C47E9B53}"/>
    <cellStyle name="40% - Accent6 13 3 2 5" xfId="19912" xr:uid="{A70BE060-7838-4429-9357-AC1B3200CD4C}"/>
    <cellStyle name="40% - Accent6 13 3 2 6" xfId="19913" xr:uid="{9F7C0B2D-F286-4524-9B88-96D62E080ACE}"/>
    <cellStyle name="40% - Accent6 13 3 2 7" xfId="19914" xr:uid="{8A4B66D9-490C-45FF-9446-052E9D08690B}"/>
    <cellStyle name="40% - Accent6 13 3 3" xfId="19915" xr:uid="{7DE2FE24-ADC4-4DC4-A454-AE16DD25E4B8}"/>
    <cellStyle name="40% - Accent6 13 3 3 2" xfId="19916" xr:uid="{F6F4DC97-E0C1-467D-9B46-D9C8493FE4CD}"/>
    <cellStyle name="40% - Accent6 13 3 3 2 2" xfId="19917" xr:uid="{83A5DBC4-6BEB-40C9-B1E4-1672E61370EE}"/>
    <cellStyle name="40% - Accent6 13 3 3 2 3" xfId="19918" xr:uid="{A175BE16-4D97-4D82-A62C-AA22EAB48649}"/>
    <cellStyle name="40% - Accent6 13 3 3 2 4" xfId="19919" xr:uid="{F061E0EB-B3AB-427D-A026-BA35F2D7DCDE}"/>
    <cellStyle name="40% - Accent6 13 3 3 2 5" xfId="19920" xr:uid="{704A43B1-035B-4829-AC83-36540CAFDF8E}"/>
    <cellStyle name="40% - Accent6 13 3 3 2 6" xfId="19922" xr:uid="{BF6AD9F4-9D6F-4E32-8FD8-444FE74DE32A}"/>
    <cellStyle name="40% - Accent6 13 3 3 3" xfId="19923" xr:uid="{F2BF56CF-D8B9-44AE-A823-DDFFBAC21F3D}"/>
    <cellStyle name="40% - Accent6 13 3 3 4" xfId="19924" xr:uid="{9973F04E-4FAD-434C-AF72-5066CBD2F3B0}"/>
    <cellStyle name="40% - Accent6 13 3 3 5" xfId="19925" xr:uid="{3D9A1433-AE0F-4302-BEC4-1C90AE45BAE0}"/>
    <cellStyle name="40% - Accent6 13 3 3 6" xfId="19926" xr:uid="{2E753405-3A5F-4FCB-B645-2ABE350DBE07}"/>
    <cellStyle name="40% - Accent6 13 3 3 7" xfId="19927" xr:uid="{76CD2672-CF27-4EA5-B678-740E673C3A37}"/>
    <cellStyle name="40% - Accent6 13 3 4" xfId="19928" xr:uid="{FF34659B-305E-4D81-93F5-2FCDF49F41C0}"/>
    <cellStyle name="40% - Accent6 13 3 4 2" xfId="19929" xr:uid="{6FA42DC4-4976-4082-94A1-86984BE1D6FA}"/>
    <cellStyle name="40% - Accent6 13 3 4 2 2" xfId="19930" xr:uid="{2C97B10A-7ED3-409C-BA2E-3C2BCABD90EB}"/>
    <cellStyle name="40% - Accent6 13 3 4 2 3" xfId="19931" xr:uid="{9AA1B336-D8E1-4D75-9274-A6036BC10662}"/>
    <cellStyle name="40% - Accent6 13 3 4 2 4" xfId="19932" xr:uid="{B3A0D8EB-30DE-4C63-AA88-F8EB5AF8978D}"/>
    <cellStyle name="40% - Accent6 13 3 4 2 5" xfId="19933" xr:uid="{27C78944-5BAE-48AD-A2E7-51AC88E3F91C}"/>
    <cellStyle name="40% - Accent6 13 3 4 2 6" xfId="19934" xr:uid="{FA4B1D7A-06DB-433E-8CEE-29915F3FB075}"/>
    <cellStyle name="40% - Accent6 13 3 4 3" xfId="19935" xr:uid="{E202406E-3E2F-4FFF-AC0D-E2F672BD4F35}"/>
    <cellStyle name="40% - Accent6 13 3 4 4" xfId="19936" xr:uid="{3FE64EFF-9BE7-4D6A-979B-A9AC625A1350}"/>
    <cellStyle name="40% - Accent6 13 3 4 5" xfId="19937" xr:uid="{D779D082-1334-4CE3-BAD0-021E25E77AF5}"/>
    <cellStyle name="40% - Accent6 13 3 4 6" xfId="19938" xr:uid="{583E5996-A89A-46E2-A591-BC84B834A4B3}"/>
    <cellStyle name="40% - Accent6 13 3 4 7" xfId="19939" xr:uid="{283A0068-F7DE-4E89-8BEE-1D1B3016629C}"/>
    <cellStyle name="40% - Accent6 13 3 5" xfId="19940" xr:uid="{2A93B0EA-6F62-452A-834C-32DC87309683}"/>
    <cellStyle name="40% - Accent6 13 3 5 2" xfId="19943" xr:uid="{0770CBD7-E106-425F-9175-53C6D442CAF3}"/>
    <cellStyle name="40% - Accent6 13 3 5 3" xfId="19946" xr:uid="{E4E7F219-4F35-480B-84CD-8523CD8E77C7}"/>
    <cellStyle name="40% - Accent6 13 3 5 4" xfId="19949" xr:uid="{95059AEE-6379-4534-BF9F-A6E06818ED75}"/>
    <cellStyle name="40% - Accent6 13 3 5 5" xfId="19952" xr:uid="{E6C87112-D436-4614-9544-6660A8C718AC}"/>
    <cellStyle name="40% - Accent6 13 3 5 6" xfId="19955" xr:uid="{DC00030D-4A6C-437A-8E85-AF49C96BFC56}"/>
    <cellStyle name="40% - Accent6 13 3 6" xfId="19956" xr:uid="{52047270-4F73-4A9C-82A1-CAA3C07CD405}"/>
    <cellStyle name="40% - Accent6 13 3 7" xfId="19957" xr:uid="{56710B45-F0A4-4EF5-84BD-F5A3BCC8CC04}"/>
    <cellStyle name="40% - Accent6 13 3 8" xfId="19959" xr:uid="{444808D9-229F-44AF-9CFD-FE1B5D789D9B}"/>
    <cellStyle name="40% - Accent6 13 3 9" xfId="19961" xr:uid="{D7EA3C89-CE4E-445A-A1B2-3A2C5113CF74}"/>
    <cellStyle name="40% - Accent6 13 4" xfId="19962" xr:uid="{F060B91A-51EC-4228-84A2-FA5A49E0D660}"/>
    <cellStyle name="40% - Accent6 13 4 10" xfId="19964" xr:uid="{4F94F038-F980-4967-968C-6D92AC2ABB8F}"/>
    <cellStyle name="40% - Accent6 13 4 2" xfId="19965" xr:uid="{1539E9D7-00A3-4025-BB4A-F0F4CC77E9E9}"/>
    <cellStyle name="40% - Accent6 13 4 2 2" xfId="19967" xr:uid="{D3DBAB4C-FA87-4FA7-A21C-23A8D5C1D580}"/>
    <cellStyle name="40% - Accent6 13 4 2 2 2" xfId="19969" xr:uid="{8CCC418B-2CF6-46AC-8891-FF39DEB9D80E}"/>
    <cellStyle name="40% - Accent6 13 4 2 2 3" xfId="11300" xr:uid="{A3E5445D-F201-4259-AFB5-9444BF604929}"/>
    <cellStyle name="40% - Accent6 13 4 2 2 4" xfId="11302" xr:uid="{2864DFD1-B2A1-47CD-9B02-450878163645}"/>
    <cellStyle name="40% - Accent6 13 4 2 2 5" xfId="19970" xr:uid="{F2BD03F4-5B8A-45B8-AB46-28D66FC460FF}"/>
    <cellStyle name="40% - Accent6 13 4 2 2 6" xfId="19971" xr:uid="{128DD9A4-9A87-4AA8-B81F-031DF7991A8B}"/>
    <cellStyle name="40% - Accent6 13 4 2 3" xfId="19973" xr:uid="{C319342A-AA0C-4438-9373-20DEEFC67EEC}"/>
    <cellStyle name="40% - Accent6 13 4 2 4" xfId="19975" xr:uid="{41AC4077-4C22-47EC-80A4-30371DD0BD9B}"/>
    <cellStyle name="40% - Accent6 13 4 2 5" xfId="19977" xr:uid="{15779B97-AE6B-4AAC-B3FE-A8AF4BB9C003}"/>
    <cellStyle name="40% - Accent6 13 4 2 6" xfId="19978" xr:uid="{C916FACE-B113-4F7E-ABE9-AF10EC48E448}"/>
    <cellStyle name="40% - Accent6 13 4 2 7" xfId="19979" xr:uid="{AF07FB94-7448-4A42-AC66-4CFAA316683B}"/>
    <cellStyle name="40% - Accent6 13 4 3" xfId="19980" xr:uid="{14269BB3-DC75-476C-82AB-8C0CB22FD9BF}"/>
    <cellStyle name="40% - Accent6 13 4 3 2" xfId="19981" xr:uid="{CAC103D1-F8F4-4D31-A917-7F0AD63CE0F0}"/>
    <cellStyle name="40% - Accent6 13 4 3 2 2" xfId="19982" xr:uid="{77378D90-7EC3-434C-8C54-ADBE38C92768}"/>
    <cellStyle name="40% - Accent6 13 4 3 2 3" xfId="19983" xr:uid="{68FA95AA-1D51-49AE-B2ED-0464B6289CEC}"/>
    <cellStyle name="40% - Accent6 13 4 3 2 4" xfId="19984" xr:uid="{B6ED8306-94BD-4366-B722-FE0CB8C4BEA0}"/>
    <cellStyle name="40% - Accent6 13 4 3 2 5" xfId="19985" xr:uid="{BA03EBDB-CC2B-4135-AB26-23BF6B482A93}"/>
    <cellStyle name="40% - Accent6 13 4 3 2 6" xfId="19986" xr:uid="{C60E1927-4653-41AA-8D06-B301C4420E53}"/>
    <cellStyle name="40% - Accent6 13 4 3 3" xfId="19987" xr:uid="{470A3AAE-1155-4849-A3C6-89A5CBCA7DFD}"/>
    <cellStyle name="40% - Accent6 13 4 3 4" xfId="19988" xr:uid="{DB204B87-ED88-4A71-AA17-B6AA92485B5A}"/>
    <cellStyle name="40% - Accent6 13 4 3 5" xfId="19989" xr:uid="{F5D0780C-FED3-4EE8-A1AA-5F1CD6A175AF}"/>
    <cellStyle name="40% - Accent6 13 4 3 6" xfId="19990" xr:uid="{E9EE1A3C-78A0-48DB-BA1B-A460D646D0AD}"/>
    <cellStyle name="40% - Accent6 13 4 3 7" xfId="19991" xr:uid="{2497A6FA-98C5-47BB-8EB5-13F515469C13}"/>
    <cellStyle name="40% - Accent6 13 4 4" xfId="19992" xr:uid="{E8F7E2C4-20C8-41DB-9C41-7416E44CCE3F}"/>
    <cellStyle name="40% - Accent6 13 4 4 2" xfId="19993" xr:uid="{3AE997BB-DA3B-45FB-BD7D-B31D1166DFBF}"/>
    <cellStyle name="40% - Accent6 13 4 4 2 2" xfId="19995" xr:uid="{EC32C247-CD9E-4FCB-BDE8-FC22AF9CED3B}"/>
    <cellStyle name="40% - Accent6 13 4 4 2 3" xfId="19997" xr:uid="{FAE6C931-3780-40F0-A2F1-338FE2E3F61B}"/>
    <cellStyle name="40% - Accent6 13 4 4 2 4" xfId="19999" xr:uid="{E42CC2D7-1EB6-4CA6-9AB0-62DDB2DCCDCA}"/>
    <cellStyle name="40% - Accent6 13 4 4 2 5" xfId="20000" xr:uid="{7D3DE9A2-6C9B-451F-9B6C-B9FF8E86CB7D}"/>
    <cellStyle name="40% - Accent6 13 4 4 2 6" xfId="20001" xr:uid="{C3175975-CB96-4412-862C-D1F366F56D58}"/>
    <cellStyle name="40% - Accent6 13 4 4 3" xfId="20002" xr:uid="{8F7F741C-64C5-4C05-B6FD-1A716DAB320F}"/>
    <cellStyle name="40% - Accent6 13 4 4 4" xfId="20003" xr:uid="{7141F2A6-A555-448D-9A59-6D91978DB49B}"/>
    <cellStyle name="40% - Accent6 13 4 4 5" xfId="20004" xr:uid="{AA4E692C-9BB5-430D-B027-67B1B081C1EE}"/>
    <cellStyle name="40% - Accent6 13 4 4 6" xfId="20005" xr:uid="{62FDD2A3-DEDC-4DE9-A218-AD113133992C}"/>
    <cellStyle name="40% - Accent6 13 4 4 7" xfId="20006" xr:uid="{DA9EFB9F-5B10-4286-AC35-FBA7FF0FC046}"/>
    <cellStyle name="40% - Accent6 13 4 5" xfId="20007" xr:uid="{7FBB2FB1-7DE9-4557-B097-FB0A3BB94DD9}"/>
    <cellStyle name="40% - Accent6 13 4 5 2" xfId="20010" xr:uid="{D8E20EB7-BDF5-431F-BA12-37F2C8E9577D}"/>
    <cellStyle name="40% - Accent6 13 4 5 3" xfId="20013" xr:uid="{421B334B-D95F-472F-8317-C8FF77CBC244}"/>
    <cellStyle name="40% - Accent6 13 4 5 4" xfId="20016" xr:uid="{CAD5E7E2-0FBA-4E47-A063-71DEF156A5E4}"/>
    <cellStyle name="40% - Accent6 13 4 5 5" xfId="20019" xr:uid="{58FAEC74-050D-4E5F-981A-8E5FCFEF468E}"/>
    <cellStyle name="40% - Accent6 13 4 5 6" xfId="20022" xr:uid="{938B025B-333C-4A48-82AD-9C9B1788DD6D}"/>
    <cellStyle name="40% - Accent6 13 4 6" xfId="20023" xr:uid="{9376A6F8-E53A-4800-AF6C-AB067F453574}"/>
    <cellStyle name="40% - Accent6 13 4 7" xfId="20024" xr:uid="{3EBE468B-676F-46C9-A150-1785CDEA1D2A}"/>
    <cellStyle name="40% - Accent6 13 4 8" xfId="20025" xr:uid="{1C5BF275-9612-47FC-9AAA-33D65F559FE4}"/>
    <cellStyle name="40% - Accent6 13 4 9" xfId="20026" xr:uid="{70F9E7E6-CDB8-4DF8-AA97-2459DC6AD1B8}"/>
    <cellStyle name="40% - Accent6 13 5" xfId="20027" xr:uid="{DF87CEE5-6240-45E0-9E95-319ECCAF3A51}"/>
    <cellStyle name="40% - Accent6 13 5 2" xfId="20029" xr:uid="{102EF88E-1330-4DCD-AD89-11F515328979}"/>
    <cellStyle name="40% - Accent6 13 5 2 2" xfId="20030" xr:uid="{B59BC093-B632-442B-967E-38A4CDB0C690}"/>
    <cellStyle name="40% - Accent6 13 5 2 3" xfId="20032" xr:uid="{BBBD0DF2-9595-43A1-9900-C2490B9B4367}"/>
    <cellStyle name="40% - Accent6 13 5 2 4" xfId="20033" xr:uid="{E11E0E1B-28B8-4A38-ABF3-75E2A56C7111}"/>
    <cellStyle name="40% - Accent6 13 5 2 5" xfId="20034" xr:uid="{D3A237FA-063B-45B8-965E-4DABC7C756A2}"/>
    <cellStyle name="40% - Accent6 13 5 2 6" xfId="20035" xr:uid="{74B3D7A3-3EBF-449B-8036-00DAA08E73A9}"/>
    <cellStyle name="40% - Accent6 13 5 3" xfId="20037" xr:uid="{9BE56E34-DDC6-46D5-B16D-BF69558CB134}"/>
    <cellStyle name="40% - Accent6 13 5 4" xfId="20040" xr:uid="{6C009167-2E19-4748-9FF7-6C0D3FD7B515}"/>
    <cellStyle name="40% - Accent6 13 5 5" xfId="20044" xr:uid="{CE2544CB-038C-4651-963F-5FA4E94B6114}"/>
    <cellStyle name="40% - Accent6 13 5 6" xfId="20047" xr:uid="{84247C5C-FA1C-4188-8491-53F8350725A3}"/>
    <cellStyle name="40% - Accent6 13 5 7" xfId="20050" xr:uid="{01D58AF9-63C7-4E40-9932-0113939AC7BD}"/>
    <cellStyle name="40% - Accent6 13 6" xfId="20051" xr:uid="{3AB1D456-C602-41D0-988B-53DF2BFB2D79}"/>
    <cellStyle name="40% - Accent6 13 6 2" xfId="20052" xr:uid="{1E10911C-9D2C-4945-96FE-F26A2B92EF6A}"/>
    <cellStyle name="40% - Accent6 13 6 2 2" xfId="20053" xr:uid="{770AF3D2-F80B-435F-A9C7-DC5EDD4A45FD}"/>
    <cellStyle name="40% - Accent6 13 6 2 3" xfId="20054" xr:uid="{FD8A565A-F123-446A-9620-0D7284115D49}"/>
    <cellStyle name="40% - Accent6 13 6 2 4" xfId="20055" xr:uid="{5F019D58-904B-4114-B61F-35C802C30C46}"/>
    <cellStyle name="40% - Accent6 13 6 2 5" xfId="20056" xr:uid="{E715E05E-544E-4CE1-9844-14686C4DBF2D}"/>
    <cellStyle name="40% - Accent6 13 6 2 6" xfId="20057" xr:uid="{2FD5C1F5-6433-491A-B3B3-00DDA46D466A}"/>
    <cellStyle name="40% - Accent6 13 6 3" xfId="20058" xr:uid="{9ABA396A-A082-45A5-9B2D-3F0D6DA4C161}"/>
    <cellStyle name="40% - Accent6 13 6 4" xfId="20059" xr:uid="{F96DED29-FAD7-4FFE-9C92-B0B65B7D2B39}"/>
    <cellStyle name="40% - Accent6 13 6 5" xfId="20060" xr:uid="{1CC432A2-9F46-494E-BA69-CCC23096293A}"/>
    <cellStyle name="40% - Accent6 13 6 6" xfId="20061" xr:uid="{88EC4063-2701-4324-A6D9-5556A825DC5F}"/>
    <cellStyle name="40% - Accent6 13 6 7" xfId="20062" xr:uid="{AE942A8E-2024-4E08-9B1E-A5679AFE6A4D}"/>
    <cellStyle name="40% - Accent6 13 7" xfId="17792" xr:uid="{F4E16380-8283-49C6-8B67-4EFC2C169058}"/>
    <cellStyle name="40% - Accent6 13 7 2" xfId="17794" xr:uid="{8BCA6725-DB24-4C70-B137-44E71C98AF06}"/>
    <cellStyle name="40% - Accent6 13 7 2 2" xfId="20063" xr:uid="{DC2A48A4-FCB0-415A-A32F-F9EE8BD0A7D1}"/>
    <cellStyle name="40% - Accent6 13 7 2 3" xfId="20064" xr:uid="{89EA2035-6A22-45DC-A484-04A6FB43BAE6}"/>
    <cellStyle name="40% - Accent6 13 7 2 4" xfId="20066" xr:uid="{B6B8D822-D7B7-4808-AD8F-680C4291BCAD}"/>
    <cellStyle name="40% - Accent6 13 7 2 5" xfId="20068" xr:uid="{8DCC1F87-F342-476A-A6CE-A71AA50E0A6A}"/>
    <cellStyle name="40% - Accent6 13 7 2 6" xfId="20069" xr:uid="{35A3D153-58DD-4726-859D-6B6B6078DA0C}"/>
    <cellStyle name="40% - Accent6 13 7 3" xfId="17796" xr:uid="{B2E11154-EFF7-4194-AB10-37B77C22F894}"/>
    <cellStyle name="40% - Accent6 13 7 4" xfId="17799" xr:uid="{F325264C-E843-4209-8B17-59DFBC9F0361}"/>
    <cellStyle name="40% - Accent6 13 7 5" xfId="17802" xr:uid="{C53E5175-6BF4-4987-B5F7-78A617CA61F2}"/>
    <cellStyle name="40% - Accent6 13 7 6" xfId="17804" xr:uid="{9FF6F4E7-5D15-4271-86C6-93E64270E440}"/>
    <cellStyle name="40% - Accent6 13 7 7" xfId="20070" xr:uid="{7C1DDD8B-9525-4658-BD60-7AB81624432F}"/>
    <cellStyle name="40% - Accent6 13 8" xfId="17808" xr:uid="{210B5C85-8FA4-40EE-A0F5-A76A057BD84C}"/>
    <cellStyle name="40% - Accent6 13 8 2" xfId="20073" xr:uid="{9D8D28E8-C493-4504-801F-BC46C6E9A4C5}"/>
    <cellStyle name="40% - Accent6 13 8 3" xfId="20076" xr:uid="{191318BE-5A17-4E92-ACCC-995EED287B42}"/>
    <cellStyle name="40% - Accent6 13 8 4" xfId="20079" xr:uid="{5AD1B759-9FC7-4FE5-BEA6-AB57B6A2DB15}"/>
    <cellStyle name="40% - Accent6 13 8 5" xfId="20082" xr:uid="{AFA778F2-B4D9-4D76-B549-40D748944F66}"/>
    <cellStyle name="40% - Accent6 13 8 6" xfId="20085" xr:uid="{196A641E-0BC2-410E-B0BB-CA074180EEEA}"/>
    <cellStyle name="40% - Accent6 13 9" xfId="17813" xr:uid="{FD3F1ABA-75E9-4A5D-8A40-0C22A060FD04}"/>
    <cellStyle name="40% - Accent6 14" xfId="16134" xr:uid="{BE641CE7-AAFC-4F96-9787-A9705410DCC5}"/>
    <cellStyle name="40% - Accent6 14 10" xfId="20087" xr:uid="{06BE0319-828F-4266-9C4C-0CF5B842D234}"/>
    <cellStyle name="40% - Accent6 14 11" xfId="20088" xr:uid="{7999083C-2444-4ABD-80C5-676837AC8230}"/>
    <cellStyle name="40% - Accent6 14 12" xfId="20089" xr:uid="{2871BED8-CCD9-43B5-A2F6-56117EACFC5F}"/>
    <cellStyle name="40% - Accent6 14 2" xfId="16137" xr:uid="{72596C30-17A2-4232-9A23-84CB9577C5C6}"/>
    <cellStyle name="40% - Accent6 14 2 2" xfId="20090" xr:uid="{FEA6A17F-6551-4E2E-ADD6-D875C97AB414}"/>
    <cellStyle name="40% - Accent6 14 2 3" xfId="20091" xr:uid="{67C6258A-F8DB-4F91-8DA6-FD09437B626E}"/>
    <cellStyle name="40% - Accent6 14 2 3 2" xfId="20092" xr:uid="{6511C361-F5A4-4A82-BB6C-3303EA2FBF5E}"/>
    <cellStyle name="40% - Accent6 14 2 3 2 2" xfId="20093" xr:uid="{84E9FA79-85F1-470C-AE0A-0536EFB7A39C}"/>
    <cellStyle name="40% - Accent6 14 2 3 2 3" xfId="20094" xr:uid="{7BC19319-2452-4C5B-B3AA-D6B988049705}"/>
    <cellStyle name="40% - Accent6 14 2 3 2 4" xfId="20095" xr:uid="{55FF85CB-AB17-498C-8299-44A4D4B272CF}"/>
    <cellStyle name="40% - Accent6 14 2 3 2 5" xfId="20096" xr:uid="{D6C1DBC2-646E-439B-9DDB-37FCA935A72D}"/>
    <cellStyle name="40% - Accent6 14 2 3 2 6" xfId="20098" xr:uid="{00E813F5-D2A1-42BC-BF98-CCF6DB92C57A}"/>
    <cellStyle name="40% - Accent6 14 2 3 3" xfId="20100" xr:uid="{D1E8BAA6-D024-4421-9EDF-507E5E012C1D}"/>
    <cellStyle name="40% - Accent6 14 2 3 4" xfId="20102" xr:uid="{713D6F2E-EE40-4332-9EBD-4F8819112C0A}"/>
    <cellStyle name="40% - Accent6 14 2 3 5" xfId="20103" xr:uid="{D7C25F55-63AA-440D-82FC-1C8F3F733E7A}"/>
    <cellStyle name="40% - Accent6 14 2 3 6" xfId="20104" xr:uid="{2308840D-EB6E-469F-AB88-3972072A3934}"/>
    <cellStyle name="40% - Accent6 14 2 3 7" xfId="20106" xr:uid="{B4FA888C-363A-43F6-8E1E-95EF5F0BECD0}"/>
    <cellStyle name="40% - Accent6 14 2 4" xfId="20107" xr:uid="{57D5C2D4-D8C1-4C61-8AE4-899F0D92C08F}"/>
    <cellStyle name="40% - Accent6 14 2 4 2" xfId="20108" xr:uid="{EEB9D12C-D6B0-4F7D-9386-218DB43CC911}"/>
    <cellStyle name="40% - Accent6 14 2 4 3" xfId="20109" xr:uid="{BCE6E1AB-DB99-4CE5-8015-317883416D88}"/>
    <cellStyle name="40% - Accent6 14 2 4 4" xfId="20110" xr:uid="{1A70123E-F796-497F-A8B1-20EE7A811BFF}"/>
    <cellStyle name="40% - Accent6 14 2 4 5" xfId="20111" xr:uid="{BB09559A-84C5-4E7A-B85F-C6832F6FA536}"/>
    <cellStyle name="40% - Accent6 14 2 4 6" xfId="20112" xr:uid="{D5CF48B3-3CF6-4472-A5C9-2804386877E6}"/>
    <cellStyle name="40% - Accent6 14 2 5" xfId="20113" xr:uid="{3ECA0DA3-56BB-4493-A2D4-650CF8189581}"/>
    <cellStyle name="40% - Accent6 14 2 6" xfId="20114" xr:uid="{46E42ED4-DBC7-4E02-83AA-1D0F76FF714B}"/>
    <cellStyle name="40% - Accent6 14 2 7" xfId="20115" xr:uid="{0AEEBD88-4315-4C6F-AB5D-32D12542226D}"/>
    <cellStyle name="40% - Accent6 14 2 8" xfId="20116" xr:uid="{A20D6314-685D-47AB-9A44-CDC8AECDD11C}"/>
    <cellStyle name="40% - Accent6 14 2 9" xfId="20117" xr:uid="{84A2B888-9F8E-43CA-A2F2-6B4F9A7F0571}"/>
    <cellStyle name="40% - Accent6 14 3" xfId="16140" xr:uid="{B7D2E712-2946-4CEE-9332-B107D4BD25EB}"/>
    <cellStyle name="40% - Accent6 14 3 2" xfId="20118" xr:uid="{4B86C8E0-62B8-4812-99BF-8CCD93A93BFA}"/>
    <cellStyle name="40% - Accent6 14 3 2 2" xfId="20119" xr:uid="{CD6EC133-34DE-4FDB-9315-D37A15957B93}"/>
    <cellStyle name="40% - Accent6 14 3 2 2 2" xfId="20120" xr:uid="{7A29A263-B113-43CA-97C5-88AA571B0B82}"/>
    <cellStyle name="40% - Accent6 14 3 2 2 3" xfId="20121" xr:uid="{72DA5532-D5B9-4D90-8ECB-0EB50B9A0363}"/>
    <cellStyle name="40% - Accent6 14 3 2 2 4" xfId="20122" xr:uid="{2DB29D73-D59A-4A24-9EEC-996664592D8B}"/>
    <cellStyle name="40% - Accent6 14 3 2 2 5" xfId="26" xr:uid="{841B64D0-60D0-4794-8278-06D8059D2044}"/>
    <cellStyle name="40% - Accent6 14 3 2 2 6" xfId="20123" xr:uid="{9EACED33-AD39-46E0-9C09-C50175162D89}"/>
    <cellStyle name="40% - Accent6 14 3 2 3" xfId="20125" xr:uid="{F7F85909-965B-40BC-B1D6-6B4CB4BDB68B}"/>
    <cellStyle name="40% - Accent6 14 3 2 4" xfId="20127" xr:uid="{E105D2A3-F75D-4AF6-86A9-033663E67C26}"/>
    <cellStyle name="40% - Accent6 14 3 2 5" xfId="20129" xr:uid="{7555BA5C-3582-4C41-A380-BD42942749E2}"/>
    <cellStyle name="40% - Accent6 14 3 2 6" xfId="20131" xr:uid="{26C7B1BF-9E6C-409C-BD53-B8D5C6DBABE9}"/>
    <cellStyle name="40% - Accent6 14 3 2 7" xfId="20134" xr:uid="{E607A656-5277-47EC-B403-0AD4D8826FF3}"/>
    <cellStyle name="40% - Accent6 14 4" xfId="7252" xr:uid="{45325422-3BFA-494B-A58C-51691C4DD594}"/>
    <cellStyle name="40% - Accent6 14 5" xfId="7255" xr:uid="{C901E624-16D7-4DA5-A58F-01EBBDDC1D1B}"/>
    <cellStyle name="40% - Accent6 14 6" xfId="7644" xr:uid="{280EF591-BF7D-4917-AB72-A5A36E13615C}"/>
    <cellStyle name="40% - Accent6 14 6 2" xfId="20135" xr:uid="{015969C6-1A0E-41AC-9F17-E3C38F78C114}"/>
    <cellStyle name="40% - Accent6 14 6 2 2" xfId="20136" xr:uid="{58B36881-2957-40F4-A163-0F1509D69833}"/>
    <cellStyle name="40% - Accent6 14 6 2 3" xfId="20137" xr:uid="{0E2ADCE0-03D4-49A6-9C9E-1CD20260440A}"/>
    <cellStyle name="40% - Accent6 14 6 2 4" xfId="20140" xr:uid="{7B4D2529-910F-4D74-8C96-A770149D407A}"/>
    <cellStyle name="40% - Accent6 14 6 2 5" xfId="20142" xr:uid="{8619353C-0316-445D-BCBD-D0326C6D02C1}"/>
    <cellStyle name="40% - Accent6 14 6 2 6" xfId="20143" xr:uid="{5F974267-C845-4723-8044-1B8990ABDF95}"/>
    <cellStyle name="40% - Accent6 14 6 3" xfId="20144" xr:uid="{12A55EFD-A100-4539-97E1-23F479CD57F0}"/>
    <cellStyle name="40% - Accent6 14 6 4" xfId="20146" xr:uid="{7985E17F-64E0-49B1-862C-18BCFBE2DE77}"/>
    <cellStyle name="40% - Accent6 14 6 5" xfId="20148" xr:uid="{A85AE4CC-03D2-4AF6-A356-94304494F65A}"/>
    <cellStyle name="40% - Accent6 14 6 6" xfId="20149" xr:uid="{48F17E4E-65BB-4DAD-BCF2-3326EBB55D36}"/>
    <cellStyle name="40% - Accent6 14 6 7" xfId="20150" xr:uid="{710A6EB8-A974-4A14-9692-93C6681E5039}"/>
    <cellStyle name="40% - Accent6 14 7" xfId="7646" xr:uid="{7F2B00DF-199A-43D1-A981-8B6B77E17021}"/>
    <cellStyle name="40% - Accent6 14 7 2" xfId="17830" xr:uid="{716B5F53-E584-4E86-A6BC-E7636BB6CCFB}"/>
    <cellStyle name="40% - Accent6 14 7 3" xfId="17832" xr:uid="{E66935B2-85ED-4680-9BF9-A6C292943316}"/>
    <cellStyle name="40% - Accent6 14 7 4" xfId="17835" xr:uid="{AD8F78D5-B004-4D5A-9CEF-58594800029B}"/>
    <cellStyle name="40% - Accent6 14 7 5" xfId="17838" xr:uid="{7216C7E0-BAB4-4B82-AA4C-A0ED26BFC25B}"/>
    <cellStyle name="40% - Accent6 14 7 6" xfId="17841" xr:uid="{6A1FAB9A-365B-4806-8FEC-5521123CD39B}"/>
    <cellStyle name="40% - Accent6 14 8" xfId="5912" xr:uid="{EBBFB1E9-AF05-4865-8CAD-575515A70325}"/>
    <cellStyle name="40% - Accent6 14 9" xfId="17843" xr:uid="{8820CB49-49AE-4303-9B83-1D35FC10B937}"/>
    <cellStyle name="40% - Accent6 15" xfId="20151" xr:uid="{FC73FBE8-0D65-4277-AA4C-299D4627B377}"/>
    <cellStyle name="40% - Accent6 15 2" xfId="18567" xr:uid="{E7D9B2DD-6715-4753-B7DD-3838DEFB3B24}"/>
    <cellStyle name="40% - Accent6 15 3" xfId="20153" xr:uid="{FB028889-9968-4204-BA66-CD8375D53D41}"/>
    <cellStyle name="40% - Accent6 15 3 2" xfId="20157" xr:uid="{EEC80526-FFFA-4B88-9D04-6BAE17AB004E}"/>
    <cellStyle name="40% - Accent6 15 4" xfId="20158" xr:uid="{16CBD7D8-7E7E-4B8C-BA20-7379B18CCABD}"/>
    <cellStyle name="40% - Accent6 16" xfId="20160" xr:uid="{985C836F-9E78-4903-AD34-5E07C87F57B8}"/>
    <cellStyle name="40% - Accent6 16 2" xfId="18573" xr:uid="{2EEC8E89-85E4-4C2F-8416-D7DB1C00519C}"/>
    <cellStyle name="40% - Accent6 17" xfId="20162" xr:uid="{60D8A6FD-D9AA-43F5-A7EE-7A5276ED9685}"/>
    <cellStyle name="40% - Accent6 18" xfId="20164" xr:uid="{A13B2D12-1192-4F14-8767-934D79C92600}"/>
    <cellStyle name="40% - Accent6 18 2" xfId="18582" xr:uid="{38D223B1-9138-48F6-AA1F-44871C228ADB}"/>
    <cellStyle name="40% - Accent6 18 2 2" xfId="20166" xr:uid="{3CA0F03A-0875-4055-98E2-0A79E4CC5B43}"/>
    <cellStyle name="40% - Accent6 18 2 3" xfId="20167" xr:uid="{6C34A300-A909-4B5F-A4A6-B3CC2B6CB323}"/>
    <cellStyle name="40% - Accent6 18 2 4" xfId="20168" xr:uid="{26802DEF-BFD5-4C6A-9868-3DF32EE1C0E0}"/>
    <cellStyle name="40% - Accent6 18 2 5" xfId="20169" xr:uid="{E88DA1B1-C8B0-48D0-A048-00255D312226}"/>
    <cellStyle name="40% - Accent6 18 2 6" xfId="20170" xr:uid="{C89ED5F9-4CBF-4D83-90DA-A8B183B4BEE1}"/>
    <cellStyle name="40% - Accent6 18 3" xfId="20171" xr:uid="{FF609D4B-6C01-44EA-95E3-E0E38FDEE0A4}"/>
    <cellStyle name="40% - Accent6 18 4" xfId="20173" xr:uid="{83681D0B-EE4B-4F5C-8AA8-33D76DD98107}"/>
    <cellStyle name="40% - Accent6 18 5" xfId="20175" xr:uid="{8043B36D-1566-470D-A17A-7570645DD480}"/>
    <cellStyle name="40% - Accent6 18 6" xfId="20177" xr:uid="{5F90B1B4-F403-47AA-982F-4D8D400C30C7}"/>
    <cellStyle name="40% - Accent6 18 7" xfId="20180" xr:uid="{60BB0BC1-80FD-4AC6-92E4-3641928CB856}"/>
    <cellStyle name="40% - Accent6 19" xfId="1939" xr:uid="{0E0F67F7-2DBA-4E4F-8F86-26C4488040B0}"/>
    <cellStyle name="40% - Accent6 19 2" xfId="18587" xr:uid="{F6E83B20-AAE3-474C-B52B-CD027ACA12CB}"/>
    <cellStyle name="40% - Accent6 19 2 2" xfId="20182" xr:uid="{653139F0-3DFA-4885-9F7A-43B317B0CDCD}"/>
    <cellStyle name="40% - Accent6 19 2 3" xfId="20184" xr:uid="{F799EE43-C2C7-4355-A388-4D1379EC93C0}"/>
    <cellStyle name="40% - Accent6 19 2 4" xfId="20186" xr:uid="{C53E450A-2CBA-42C6-B46B-0F52C8F24C05}"/>
    <cellStyle name="40% - Accent6 19 2 5" xfId="20188" xr:uid="{E3D786E5-40B7-42A6-9704-A1B290F95DF0}"/>
    <cellStyle name="40% - Accent6 19 2 6" xfId="20190" xr:uid="{23E2734F-F659-4DA0-9234-50C0722BB613}"/>
    <cellStyle name="40% - Accent6 19 3" xfId="20191" xr:uid="{BFD31155-533B-4510-917D-3658A1F0E911}"/>
    <cellStyle name="40% - Accent6 19 4" xfId="20193" xr:uid="{34A7C836-26FA-4B7A-A858-A81DDBB80C3D}"/>
    <cellStyle name="40% - Accent6 19 5" xfId="20195" xr:uid="{721136BA-3307-4874-97ED-17C5F89CE57D}"/>
    <cellStyle name="40% - Accent6 19 6" xfId="20197" xr:uid="{55784FBE-24C0-4EC2-B29D-5440C0C3D971}"/>
    <cellStyle name="40% - Accent6 19 7" xfId="20199" xr:uid="{AF6874CB-1A7C-468E-991F-9A31D1023F56}"/>
    <cellStyle name="40% - Accent6 2" xfId="20200" xr:uid="{D739D125-A51E-428A-8503-C15960C288F7}"/>
    <cellStyle name="40% - Accent6 2 10" xfId="4621" xr:uid="{5D3B7B25-1837-4941-8124-53D61832A567}"/>
    <cellStyle name="40% - Accent6 2 10 2" xfId="6765" xr:uid="{86A2E2F0-3C3E-4559-9001-8D94AC97590E}"/>
    <cellStyle name="40% - Accent6 2 10 3" xfId="6770" xr:uid="{F9E67F22-D8B7-480C-BC04-F32B244C8FB2}"/>
    <cellStyle name="40% - Accent6 2 11" xfId="6485" xr:uid="{CD8B3A96-793C-4CA9-A328-E1980F815CC4}"/>
    <cellStyle name="40% - Accent6 2 11 2" xfId="6785" xr:uid="{D448066B-36C2-4668-8E08-1F8366A5803E}"/>
    <cellStyle name="40% - Accent6 2 11 3" xfId="6787" xr:uid="{9643F459-3A4C-4E92-9F7B-12E4C7066145}"/>
    <cellStyle name="40% - Accent6 2 2" xfId="20201" xr:uid="{0B251979-0CA4-4A74-A9F0-74F1FD5E01AA}"/>
    <cellStyle name="40% - Accent6 2 2 2" xfId="20202" xr:uid="{628A110D-0058-4E31-91B9-108938C2E965}"/>
    <cellStyle name="40% - Accent6 2 2 2 2" xfId="20204" xr:uid="{5CAAC3D2-A71F-4471-83B2-0CA9C364E873}"/>
    <cellStyle name="40% - Accent6 2 2 2 2 2" xfId="20207" xr:uid="{0A8636C0-39B4-4432-9A34-FA2D2BFA8B0C}"/>
    <cellStyle name="40% - Accent6 2 2 2 3" xfId="20210" xr:uid="{5DE74BF0-4AE9-48CA-8F65-D9B487B9864F}"/>
    <cellStyle name="40% - Accent6 2 2 3" xfId="20211" xr:uid="{A69DF411-4BBD-4496-B388-F83214348794}"/>
    <cellStyle name="40% - Accent6 2 2 3 2" xfId="20213" xr:uid="{76DFE4C2-5D60-410D-A9AC-E7AE6EA1241C}"/>
    <cellStyle name="40% - Accent6 2 2 3 3" xfId="20215" xr:uid="{BA624B0F-055C-4615-85F6-2ABC5CFAC6CF}"/>
    <cellStyle name="40% - Accent6 2 2 4" xfId="20217" xr:uid="{A95563F8-1D98-4163-8DE5-D25287F396D5}"/>
    <cellStyle name="40% - Accent6 2 2 4 2" xfId="20218" xr:uid="{644992D0-21D3-41DB-8374-4E51D97F597E}"/>
    <cellStyle name="40% - Accent6 2 2 4 3" xfId="20219" xr:uid="{B41B20DB-8FD0-4325-B00B-57C89112FAD1}"/>
    <cellStyle name="40% - Accent6 2 2 5" xfId="3545" xr:uid="{7BCC835E-12D8-43BB-BA33-2B72897CBAAE}"/>
    <cellStyle name="40% - Accent6 2 2 5 2" xfId="3551" xr:uid="{B9BF1093-B46E-4FAB-967D-BF866A4AE901}"/>
    <cellStyle name="40% - Accent6 2 2 5 3" xfId="4608" xr:uid="{943DD9A1-080A-459A-8604-A3E895948F24}"/>
    <cellStyle name="40% - Accent6 2 2 6" xfId="3554" xr:uid="{84EA01B3-503B-4244-8515-2640F654DC8D}"/>
    <cellStyle name="40% - Accent6 2 2 6 2" xfId="12998" xr:uid="{E4357EAF-B647-4FF5-9837-57AE5FD154A4}"/>
    <cellStyle name="40% - Accent6 2 2 6 3" xfId="20220" xr:uid="{82FFE96D-B2E1-431E-961C-33A33C735FE5}"/>
    <cellStyle name="40% - Accent6 2 2 7" xfId="4626" xr:uid="{F0B5739B-ABD8-4748-9EDD-85A316D0D728}"/>
    <cellStyle name="40% - Accent6 2 2 7 2" xfId="20221" xr:uid="{E5E7B931-7BE1-4B54-86A1-4473CFBB7AF0}"/>
    <cellStyle name="40% - Accent6 2 2 7 3" xfId="20222" xr:uid="{D9E8FDA4-AFFA-43A9-AF91-611BDBF91BC8}"/>
    <cellStyle name="40% - Accent6 2 2 8" xfId="4628" xr:uid="{78860F82-C796-4732-BCD0-F5CCA4CFC714}"/>
    <cellStyle name="40% - Accent6 2 2 8 2" xfId="20223" xr:uid="{75C0F1D9-DFC4-4463-A040-FF1BE29EFD92}"/>
    <cellStyle name="40% - Accent6 2 2 8 3" xfId="20224" xr:uid="{33803AAA-24D2-47AA-9C55-0F8F4B16A915}"/>
    <cellStyle name="40% - Accent6 2 3" xfId="7410" xr:uid="{C2FE1836-FB0F-4783-A239-672273A6EA4C}"/>
    <cellStyle name="40% - Accent6 2 3 2" xfId="10737" xr:uid="{773EF27E-600D-4C8C-AE0D-59A177605AFD}"/>
    <cellStyle name="40% - Accent6 2 3 2 2" xfId="20225" xr:uid="{7E3A0D20-9143-40F0-BAC2-C5270C2A39DD}"/>
    <cellStyle name="40% - Accent6 2 3 2 3" xfId="20226" xr:uid="{A60391E8-5A52-4087-A093-7EB55AC13163}"/>
    <cellStyle name="40% - Accent6 2 3 3" xfId="10739" xr:uid="{0E553C62-1697-4509-8E3F-1D37BD36BCC0}"/>
    <cellStyle name="40% - Accent6 2 3 3 2" xfId="20227" xr:uid="{F22428FB-4771-478E-B557-521BE4372810}"/>
    <cellStyle name="40% - Accent6 2 3 3 3" xfId="20228" xr:uid="{C4107F1B-806D-45C2-98EB-9B64551A7FB0}"/>
    <cellStyle name="40% - Accent6 2 3 4" xfId="10742" xr:uid="{83E5C87A-B1A6-4651-A036-FD33DFC8486C}"/>
    <cellStyle name="40% - Accent6 2 3 4 2" xfId="20229" xr:uid="{7BDE7E58-CBCD-46FA-B5C9-EB78A5C5482B}"/>
    <cellStyle name="40% - Accent6 2 3 4 3" xfId="20230" xr:uid="{01327D66-5A99-4EA1-97D0-0279B31CA74D}"/>
    <cellStyle name="40% - Accent6 2 3 5" xfId="3566" xr:uid="{22963BC6-1D1A-47C7-B9B3-E3F4169E3ED0}"/>
    <cellStyle name="40% - Accent6 2 3 5 2" xfId="4635" xr:uid="{6035EE90-1984-4B15-BE56-D024D7A37E08}"/>
    <cellStyle name="40% - Accent6 2 3 5 3" xfId="1869" xr:uid="{9148BF6C-7E07-4DDB-B1E6-6CEECD4A849B}"/>
    <cellStyle name="40% - Accent6 2 3 6" xfId="3574" xr:uid="{4D0CBD4A-7608-4B41-BD46-E3B4D58DDF98}"/>
    <cellStyle name="40% - Accent6 2 3 6 2" xfId="13023" xr:uid="{5119CA8C-CC67-4F42-B0B8-BC7E27078668}"/>
    <cellStyle name="40% - Accent6 2 3 6 3" xfId="20232" xr:uid="{E9DAD39E-B2FE-4C9D-A7FB-EB20365309D6}"/>
    <cellStyle name="40% - Accent6 2 3 7" xfId="4641" xr:uid="{C1FE59B7-A2EA-4331-AC0A-D972A09A7316}"/>
    <cellStyle name="40% - Accent6 2 3 7 2" xfId="11670" xr:uid="{AD3B02B2-9488-4801-B1E2-394900C99FE4}"/>
    <cellStyle name="40% - Accent6 2 3 7 3" xfId="11690" xr:uid="{C4C852FA-9DED-4195-8DAA-E29794AAFD0B}"/>
    <cellStyle name="40% - Accent6 2 3 8" xfId="4647" xr:uid="{DABB8F87-5AC1-4669-8C4E-C06F88C67248}"/>
    <cellStyle name="40% - Accent6 2 3 8 2" xfId="11777" xr:uid="{272F371F-3137-493E-8CC4-A6945C7604A2}"/>
    <cellStyle name="40% - Accent6 2 3 8 3" xfId="11780" xr:uid="{5BD78FF2-605F-4A03-9C8D-E220BECD0962}"/>
    <cellStyle name="40% - Accent6 2 4" xfId="20233" xr:uid="{A4F0B976-2BAB-4872-B356-471928E93162}"/>
    <cellStyle name="40% - Accent6 2 4 2" xfId="10748" xr:uid="{252F983E-9854-4086-A535-A1948B5B1C9D}"/>
    <cellStyle name="40% - Accent6 2 4 2 2" xfId="20235" xr:uid="{B2DE3A7F-C473-4573-B2AC-42A86591BEAD}"/>
    <cellStyle name="40% - Accent6 2 4 2 3" xfId="20237" xr:uid="{42A2601A-873A-4175-B2DC-8C93AD3AA2A9}"/>
    <cellStyle name="40% - Accent6 2 4 3" xfId="10750" xr:uid="{49657987-EC0C-4ED9-AF44-5AE6B21191CF}"/>
    <cellStyle name="40% - Accent6 2 4 3 2" xfId="20239" xr:uid="{F793F5E2-10F6-4A39-B029-E06842CA6263}"/>
    <cellStyle name="40% - Accent6 2 4 3 3" xfId="20241" xr:uid="{9C89CFCE-8050-40AA-AB0C-2439671EE0D1}"/>
    <cellStyle name="40% - Accent6 2 4 4" xfId="10753" xr:uid="{7BCA25D6-788F-467D-995A-90370C057C43}"/>
    <cellStyle name="40% - Accent6 2 4 4 2" xfId="20243" xr:uid="{A4DC7881-29EA-4227-941F-DBAE925948A5}"/>
    <cellStyle name="40% - Accent6 2 4 4 3" xfId="20245" xr:uid="{96947A56-9E6D-407A-B377-A2B13192FDE6}"/>
    <cellStyle name="40% - Accent6 2 4 5" xfId="1187" xr:uid="{21A721CC-BC55-436B-8B94-734066A3340C}"/>
    <cellStyle name="40% - Accent6 2 4 5 2" xfId="20247" xr:uid="{8A5551CA-50C6-43BA-907B-179601B87B7B}"/>
    <cellStyle name="40% - Accent6 2 4 5 3" xfId="20250" xr:uid="{662FC8E3-BDA7-49F8-9926-E5B2DA4D8F58}"/>
    <cellStyle name="40% - Accent6 2 4 6" xfId="3584" xr:uid="{FA45F694-286F-4D4D-9AC4-6AF30DE67387}"/>
    <cellStyle name="40% - Accent6 2 4 6 2" xfId="16453" xr:uid="{D84C8855-F8A0-4061-AECE-BA633ADF8AFF}"/>
    <cellStyle name="40% - Accent6 2 4 6 3" xfId="16458" xr:uid="{B520934A-2A65-4A42-80F1-6D3F7DF474FA}"/>
    <cellStyle name="40% - Accent6 2 4 7" xfId="4664" xr:uid="{B76996D3-DCB6-4F3B-AE7B-B0F2E7F76B9C}"/>
    <cellStyle name="40% - Accent6 2 4 7 2" xfId="16555" xr:uid="{4B141D3E-D391-405C-9C28-52478F58BF5F}"/>
    <cellStyle name="40% - Accent6 2 4 7 3" xfId="16558" xr:uid="{458BF85F-A51F-4644-9720-2C78FD451581}"/>
    <cellStyle name="40% - Accent6 2 4 8" xfId="4674" xr:uid="{CB27BD1C-2BC7-48EF-A2F8-314D17D2AEAF}"/>
    <cellStyle name="40% - Accent6 2 4 8 2" xfId="16641" xr:uid="{7CE26A2D-99BA-4444-A5A4-4C62D2573FA6}"/>
    <cellStyle name="40% - Accent6 2 4 8 3" xfId="16644" xr:uid="{EFCEA7A6-A10F-4D1D-8627-FFABC6DD53FA}"/>
    <cellStyle name="40% - Accent6 2 5" xfId="20252" xr:uid="{D3881F77-8DBB-45FA-93B5-9A78DD8CE3AF}"/>
    <cellStyle name="40% - Accent6 2 5 2" xfId="20253" xr:uid="{91CAE43C-4A37-42C9-AE13-179976152EF3}"/>
    <cellStyle name="40% - Accent6 2 5 2 2" xfId="20255" xr:uid="{B464C68C-F4F0-4655-B102-AF645BE73B81}"/>
    <cellStyle name="40% - Accent6 2 5 2 3" xfId="20257" xr:uid="{39F0E601-CAF3-4227-A3C6-D8D444328369}"/>
    <cellStyle name="40% - Accent6 2 5 3" xfId="20258" xr:uid="{AEE030C8-89AA-4EC5-9481-C33333B91583}"/>
    <cellStyle name="40% - Accent6 2 5 3 2" xfId="20259" xr:uid="{9FD81A12-802A-4A5E-AC36-B654AE668056}"/>
    <cellStyle name="40% - Accent6 2 5 3 3" xfId="20260" xr:uid="{6C403F77-672B-41EF-874B-C7EE6445E4F7}"/>
    <cellStyle name="40% - Accent6 2 5 4" xfId="20262" xr:uid="{853AA3B5-0D4D-404D-A5F5-92F6C81C978D}"/>
    <cellStyle name="40% - Accent6 2 5 4 2" xfId="18844" xr:uid="{FAD3D61D-EC4D-411E-9684-66B77AF98858}"/>
    <cellStyle name="40% - Accent6 2 5 4 3" xfId="18846" xr:uid="{F795F182-9A1A-45B1-BAD5-9660FA7AC9B1}"/>
    <cellStyle name="40% - Accent6 2 5 5" xfId="2843" xr:uid="{D85AC651-85A1-49BB-B307-D00F5F46C363}"/>
    <cellStyle name="40% - Accent6 2 5 5 2" xfId="20263" xr:uid="{F8CE4E5E-9857-4FA1-831E-632BE16798A2}"/>
    <cellStyle name="40% - Accent6 2 5 5 3" xfId="20265" xr:uid="{66366911-7982-405F-99C4-EB2EF683C68E}"/>
    <cellStyle name="40% - Accent6 2 5 6" xfId="2850" xr:uid="{CA3E8ED7-F65F-4925-834D-7E4DEB142C18}"/>
    <cellStyle name="40% - Accent6 2 5 6 2" xfId="16773" xr:uid="{E9FD8435-61E8-40AA-A92C-88DB1F74FE60}"/>
    <cellStyle name="40% - Accent6 2 5 6 3" xfId="16777" xr:uid="{ABFD7B51-6A2D-4463-9A0B-D518A8237A65}"/>
    <cellStyle name="40% - Accent6 2 5 7" xfId="20267" xr:uid="{0AD514DE-995B-4F1B-BDA5-2AFAACF0AEEF}"/>
    <cellStyle name="40% - Accent6 2 5 7 2" xfId="16879" xr:uid="{C49773C5-6E89-490A-A1FC-3700B0F544AA}"/>
    <cellStyle name="40% - Accent6 2 5 7 3" xfId="16882" xr:uid="{F6291A16-0309-4D76-8980-7EB943E21A05}"/>
    <cellStyle name="40% - Accent6 2 5 8" xfId="20268" xr:uid="{E306FD27-81E9-4115-BFFD-D597E012F329}"/>
    <cellStyle name="40% - Accent6 2 5 8 2" xfId="16976" xr:uid="{807DB1DA-0FD5-4D73-82A6-4C90635B664F}"/>
    <cellStyle name="40% - Accent6 2 5 8 3" xfId="16979" xr:uid="{905205B3-87A5-49CF-A4E8-4CCDF63D2922}"/>
    <cellStyle name="40% - Accent6 2 6" xfId="20269" xr:uid="{BF3EFC66-2C91-4AAC-A9EC-5CEC862659F8}"/>
    <cellStyle name="40% - Accent6 2 6 2" xfId="20271" xr:uid="{E69137AE-9AA0-44B3-9C6F-D7B77F3E64FF}"/>
    <cellStyle name="40% - Accent6 2 6 2 2" xfId="20273" xr:uid="{AC483D5A-F4BF-465D-A2B5-DB3061B9233F}"/>
    <cellStyle name="40% - Accent6 2 6 2 3" xfId="20275" xr:uid="{ED9CCA80-806A-42E9-8E0D-6FB54C43ED08}"/>
    <cellStyle name="40% - Accent6 2 6 3" xfId="20278" xr:uid="{D02845C4-FEEB-4664-A4CF-E19F25C6DF25}"/>
    <cellStyle name="40% - Accent6 2 7" xfId="20279" xr:uid="{FB62EE57-E216-48D9-9699-7D0306046818}"/>
    <cellStyle name="40% - Accent6 2 7 2" xfId="20281" xr:uid="{3601BC13-B667-4956-BD76-E5ECF7F1AE0A}"/>
    <cellStyle name="40% - Accent6 2 7 2 2" xfId="20283" xr:uid="{393AB4E6-39FE-4212-8840-651EA2334206}"/>
    <cellStyle name="40% - Accent6 2 7 2 3" xfId="20286" xr:uid="{7F4ABA32-E6D8-4A0A-8C88-5EAA609B1F26}"/>
    <cellStyle name="40% - Accent6 2 7 3" xfId="20288" xr:uid="{4C88C01D-2736-41F9-82C4-76E1ADC2A631}"/>
    <cellStyle name="40% - Accent6 2 8" xfId="20289" xr:uid="{41C02523-6749-4B4A-AC58-03C74596A8AF}"/>
    <cellStyle name="40% - Accent6 2 8 2" xfId="20291" xr:uid="{8E8512D5-0B6D-42B9-9E34-04631360EB93}"/>
    <cellStyle name="40% - Accent6 2 8 2 2" xfId="20293" xr:uid="{E2FBC9A9-8A9D-4192-8E47-445880269FA5}"/>
    <cellStyle name="40% - Accent6 2 8 2 3" xfId="20295" xr:uid="{0583DCBA-A2E9-4E27-AA3E-1FD2AAA675DC}"/>
    <cellStyle name="40% - Accent6 2 8 3" xfId="20297" xr:uid="{6BFD5688-96A7-4C5D-B3FD-870B96E30DFD}"/>
    <cellStyle name="40% - Accent6 2 9" xfId="20298" xr:uid="{621E9D07-E4B0-4C99-9016-55A541655733}"/>
    <cellStyle name="40% - Accent6 2 9 2" xfId="20299" xr:uid="{62BDECC8-3549-4B67-992D-F5201987D50D}"/>
    <cellStyle name="40% - Accent6 2 9 3" xfId="20300" xr:uid="{E0E3E487-8B63-491E-91D3-28F759623438}"/>
    <cellStyle name="40% - Accent6 20" xfId="20152" xr:uid="{1B8B81CF-0FB7-421E-9FB7-BE5D4A955F3D}"/>
    <cellStyle name="40% - Accent6 21" xfId="20161" xr:uid="{3B3CBCC7-5017-4BD4-8CF1-5FD70F7411D2}"/>
    <cellStyle name="40% - Accent6 21 2" xfId="18574" xr:uid="{90DA2EA5-8414-47B8-9254-15F8380B88D0}"/>
    <cellStyle name="40% - Accent6 21 3" xfId="20301" xr:uid="{62837133-E810-42B4-AC49-5F6D6F0950FC}"/>
    <cellStyle name="40% - Accent6 21 4" xfId="20303" xr:uid="{C96EF323-014E-45F9-9B5D-DCFE3B9149B0}"/>
    <cellStyle name="40% - Accent6 21 5" xfId="20304" xr:uid="{3E52DC2D-38FD-4859-91A7-6FA301BF274F}"/>
    <cellStyle name="40% - Accent6 21 6" xfId="20305" xr:uid="{FA4090BA-0F87-4F37-850E-96FEAEB56A25}"/>
    <cellStyle name="40% - Accent6 22" xfId="20163" xr:uid="{957D33CC-7005-4E87-A78F-2E02841585EB}"/>
    <cellStyle name="40% - Accent6 22 2" xfId="18578" xr:uid="{E9D8FE69-21A2-4C87-BADC-1560AE788D7A}"/>
    <cellStyle name="40% - Accent6 22 3" xfId="20306" xr:uid="{8DA33A14-0CDD-4FFB-B928-E792E4192265}"/>
    <cellStyle name="40% - Accent6 22 4" xfId="20307" xr:uid="{D33B128D-8B44-4942-A78A-E35BCD7E9089}"/>
    <cellStyle name="40% - Accent6 22 5" xfId="20308" xr:uid="{1C9D1823-EF17-4A1B-A773-27FE0B51D071}"/>
    <cellStyle name="40% - Accent6 22 6" xfId="20309" xr:uid="{B75C9CEA-C461-4034-9BD3-B6C35EACA148}"/>
    <cellStyle name="40% - Accent6 23" xfId="20165" xr:uid="{4876A151-6E83-445C-85E8-8EB5393C2E94}"/>
    <cellStyle name="40% - Accent6 23 2" xfId="18583" xr:uid="{439FAC0E-6D4E-4FFA-8E52-21D99E10208A}"/>
    <cellStyle name="40% - Accent6 23 3" xfId="20172" xr:uid="{93A80E03-F494-4A91-8DB2-99FEF7CAFB9A}"/>
    <cellStyle name="40% - Accent6 23 4" xfId="20174" xr:uid="{8C60130F-1459-421E-85DF-3567F7CF0BC7}"/>
    <cellStyle name="40% - Accent6 23 5" xfId="20176" xr:uid="{4E37750D-87EF-4CAA-A82A-901FBC796617}"/>
    <cellStyle name="40% - Accent6 23 6" xfId="20178" xr:uid="{4B416F29-CA9F-4711-AEFE-EA8FDDD8F757}"/>
    <cellStyle name="40% - Accent6 24" xfId="1940" xr:uid="{0D1CB56B-B48C-473F-943D-6D52D7278481}"/>
    <cellStyle name="40% - Accent6 24 2" xfId="18588" xr:uid="{CC093143-8D59-476A-B840-7D6C2F4D42CE}"/>
    <cellStyle name="40% - Accent6 24 3" xfId="20192" xr:uid="{965BD452-45FA-4A83-A371-F860C603BA13}"/>
    <cellStyle name="40% - Accent6 24 4" xfId="20194" xr:uid="{565DB83E-AD62-4F0C-873B-D494C5125E7E}"/>
    <cellStyle name="40% - Accent6 24 5" xfId="20196" xr:uid="{C51071C1-D1B5-4E22-903B-F8D61C552298}"/>
    <cellStyle name="40% - Accent6 24 6" xfId="20198" xr:uid="{B41A4081-6D71-4FA9-9355-A8163DC72599}"/>
    <cellStyle name="40% - Accent6 25" xfId="1944" xr:uid="{92A1750A-1F08-42FB-9BF5-466F537C9184}"/>
    <cellStyle name="40% - Accent6 25 2" xfId="20310" xr:uid="{131634B0-2EA3-47ED-870D-9CA644E20372}"/>
    <cellStyle name="40% - Accent6 25 3" xfId="20313" xr:uid="{55D66286-DAFA-42D5-958F-DB2756EA8566}"/>
    <cellStyle name="40% - Accent6 25 4" xfId="20316" xr:uid="{23059B19-E8B3-4D93-B9FF-49F17B22EF4E}"/>
    <cellStyle name="40% - Accent6 25 5" xfId="20319" xr:uid="{98D123BE-3982-4A8B-9C6F-285C069FB1BD}"/>
    <cellStyle name="40% - Accent6 25 6" xfId="20320" xr:uid="{8BD2307E-EC1B-46E4-A5DE-3C7CA5A67F5D}"/>
    <cellStyle name="40% - Accent6 26" xfId="1949" xr:uid="{DC6EBE5B-6561-4077-AD84-D3CD0E5DBB84}"/>
    <cellStyle name="40% - Accent6 26 2" xfId="20321" xr:uid="{92F80BD1-C0B2-4AA7-9DFD-7E58BAD6BA72}"/>
    <cellStyle name="40% - Accent6 26 3" xfId="20323" xr:uid="{D6AC849C-D05D-410A-A0A6-AA8E165DEC06}"/>
    <cellStyle name="40% - Accent6 26 4" xfId="20324" xr:uid="{2C84FC62-0628-4E62-957D-572214CDEA50}"/>
    <cellStyle name="40% - Accent6 26 5" xfId="20325" xr:uid="{C37829CA-3288-4F1D-8CF3-BE78A0248E92}"/>
    <cellStyle name="40% - Accent6 26 6" xfId="20326" xr:uid="{F6156A2D-24C8-4F1D-91D8-11378C983E33}"/>
    <cellStyle name="40% - Accent6 27" xfId="1952" xr:uid="{AAC612ED-4DD0-4801-AD96-B1B53164A9B3}"/>
    <cellStyle name="40% - Accent6 27 2" xfId="20327" xr:uid="{C2C71CA9-BF07-4A86-BDE5-53CE15491239}"/>
    <cellStyle name="40% - Accent6 28" xfId="1956" xr:uid="{A87E68CF-A7F0-4808-8CC1-F62628B09134}"/>
    <cellStyle name="40% - Accent6 29" xfId="20328" xr:uid="{F1C04B8B-8AA7-4ACA-BDC3-DD4402F32C1C}"/>
    <cellStyle name="40% - Accent6 3" xfId="20329" xr:uid="{697A7EAF-1FA0-4DBE-A9D8-BB0D2F28F3BC}"/>
    <cellStyle name="40% - Accent6 3 10" xfId="20330" xr:uid="{B16B6B23-6BD6-43F3-B09D-0E24AD5F6283}"/>
    <cellStyle name="40% - Accent6 3 10 2" xfId="20332" xr:uid="{0D9AF71F-C16C-425F-AF5B-35B658627A96}"/>
    <cellStyle name="40% - Accent6 3 10 3" xfId="20334" xr:uid="{85F7D8B3-0EA5-4D1A-BBDA-588239C6C1F2}"/>
    <cellStyle name="40% - Accent6 3 11" xfId="20335" xr:uid="{14F248D3-74BF-44D6-89A7-65EDD667CA17}"/>
    <cellStyle name="40% - Accent6 3 11 2" xfId="20336" xr:uid="{72C20739-325B-499B-9D32-08206A09DDEB}"/>
    <cellStyle name="40% - Accent6 3 11 3" xfId="20337" xr:uid="{0D2ABC22-CA33-4028-A3FB-E27CF4AE7AA3}"/>
    <cellStyle name="40% - Accent6 3 12" xfId="20338" xr:uid="{666629B4-710B-4CED-BC49-709951DA0DEE}"/>
    <cellStyle name="40% - Accent6 3 2" xfId="20339" xr:uid="{BDBCA5D4-707F-47B1-93AD-CB295A1850FD}"/>
    <cellStyle name="40% - Accent6 3 2 2" xfId="20341" xr:uid="{62F84C95-64A6-44D9-A375-06540D68718A}"/>
    <cellStyle name="40% - Accent6 3 2 2 2" xfId="20342" xr:uid="{4E252BC9-68CE-4A8E-BD4D-6B34F0361C05}"/>
    <cellStyle name="40% - Accent6 3 2 2 2 2" xfId="20343" xr:uid="{C0B2C915-FDAD-40EF-8220-4FB70C568AB7}"/>
    <cellStyle name="40% - Accent6 3 2 2 3" xfId="20344" xr:uid="{D9DB2E36-27BC-4763-A1B8-608E5A02512A}"/>
    <cellStyle name="40% - Accent6 3 2 3" xfId="20345" xr:uid="{0D54AA69-3680-4DE5-AEB2-964119F05C02}"/>
    <cellStyle name="40% - Accent6 3 2 3 2" xfId="20346" xr:uid="{56D355B3-9162-4AF5-AACC-248B1E547D97}"/>
    <cellStyle name="40% - Accent6 3 2 3 3" xfId="20347" xr:uid="{468AB685-EF1F-4DA5-8820-BED343F31B5E}"/>
    <cellStyle name="40% - Accent6 3 2 4" xfId="20349" xr:uid="{8A4EABD9-9D06-4FB5-9026-95F97517D316}"/>
    <cellStyle name="40% - Accent6 3 2 4 2" xfId="8590" xr:uid="{EB2C75ED-7159-4184-9E4F-BF2D42FE645D}"/>
    <cellStyle name="40% - Accent6 3 2 4 3" xfId="8592" xr:uid="{96459441-CAFE-4854-8210-499039EA1BD7}"/>
    <cellStyle name="40% - Accent6 3 2 5" xfId="3643" xr:uid="{8AC5742E-FE9C-4705-BADF-A2C2CDE8F0A9}"/>
    <cellStyle name="40% - Accent6 3 2 5 2" xfId="4732" xr:uid="{64A51886-4976-4E72-976B-2AC8F2EE1046}"/>
    <cellStyle name="40% - Accent6 3 2 5 3" xfId="4743" xr:uid="{940C263C-9C4B-4BE3-A6E4-9712DA23F211}"/>
    <cellStyle name="40% - Accent6 3 2 6" xfId="3647" xr:uid="{4862E687-8AA4-468A-90AE-03F54D879C7D}"/>
    <cellStyle name="40% - Accent6 3 2 6 2" xfId="20352" xr:uid="{E4D2295E-9DA8-4CC1-AA1C-B12676FA780E}"/>
    <cellStyle name="40% - Accent6 3 2 6 3" xfId="20355" xr:uid="{C2F3AD40-DB76-4D03-B802-76C8149453A9}"/>
    <cellStyle name="40% - Accent6 3 2 7" xfId="4764" xr:uid="{68564AF5-FB50-4572-A849-8BF18DAF92CF}"/>
    <cellStyle name="40% - Accent6 3 2 7 2" xfId="20356" xr:uid="{E47FFBD8-F700-4BA6-94F6-BC2427A49B82}"/>
    <cellStyle name="40% - Accent6 3 2 7 3" xfId="20357" xr:uid="{84D08CEB-B04E-4899-996F-FCB5191BB488}"/>
    <cellStyle name="40% - Accent6 3 2 8" xfId="4767" xr:uid="{C22DF146-082A-4C8C-817B-4CF876A3E1A6}"/>
    <cellStyle name="40% - Accent6 3 2 9" xfId="4770" xr:uid="{2E9BF0DC-9B36-4C66-AB3E-D012923ECDB5}"/>
    <cellStyle name="40% - Accent6 3 3" xfId="20358" xr:uid="{2B61E859-2FA9-47DB-AD9D-591FFC0C4DE7}"/>
    <cellStyle name="40% - Accent6 3 3 2" xfId="20359" xr:uid="{BA3A62BE-C219-4C5B-B848-E6CEA528C5FE}"/>
    <cellStyle name="40% - Accent6 3 3 2 2" xfId="20360" xr:uid="{8FDD7369-01B1-4A13-B608-2179F84BDE0E}"/>
    <cellStyle name="40% - Accent6 3 3 2 3" xfId="20361" xr:uid="{6BC07BDC-CE82-4042-A833-95F74D30AA47}"/>
    <cellStyle name="40% - Accent6 3 3 3" xfId="20362" xr:uid="{E99053E9-BCF1-4362-B9E7-930915B2D4F0}"/>
    <cellStyle name="40% - Accent6 3 3 3 2" xfId="20363" xr:uid="{7B1608BE-E0C6-4F20-9BA3-B10760FA1C5A}"/>
    <cellStyle name="40% - Accent6 3 3 3 3" xfId="20364" xr:uid="{955E74FB-7812-4235-B407-71EEE52F4CD4}"/>
    <cellStyle name="40% - Accent6 3 3 4" xfId="20366" xr:uid="{D3F752D5-35EE-46BA-9740-5BC3046497EF}"/>
    <cellStyle name="40% - Accent6 3 3 4 2" xfId="20367" xr:uid="{28033332-8972-40A4-AF6E-455D71FC3AB7}"/>
    <cellStyle name="40% - Accent6 3 3 4 3" xfId="20368" xr:uid="{B4F9641A-2B82-4B88-9D13-B3C3E9827667}"/>
    <cellStyle name="40% - Accent6 3 3 5" xfId="3663" xr:uid="{D2C97713-3942-42CD-B236-1C01D4C5226B}"/>
    <cellStyle name="40% - Accent6 3 3 5 2" xfId="4776" xr:uid="{88641BF6-F4E5-4395-94F4-10F0C5A73DE0}"/>
    <cellStyle name="40% - Accent6 3 3 5 3" xfId="2485" xr:uid="{11E59042-4BA5-4D83-92A8-CFB3589688DF}"/>
    <cellStyle name="40% - Accent6 3 3 6" xfId="3672" xr:uid="{F3CA27C4-210B-4EF2-A0D7-7A63EE33BAC7}"/>
    <cellStyle name="40% - Accent6 3 3 6 2" xfId="20369" xr:uid="{277CF338-98BE-46B6-9A90-7D190E9969FC}"/>
    <cellStyle name="40% - Accent6 3 3 6 3" xfId="20370" xr:uid="{7FA9C13C-CC10-4870-986F-489954BC4DD2}"/>
    <cellStyle name="40% - Accent6 3 3 7" xfId="4030" xr:uid="{8B933D01-3011-45AF-B2E0-902521EDA4DC}"/>
    <cellStyle name="40% - Accent6 3 3 7 2" xfId="20371" xr:uid="{4F0E337F-A479-4E20-86D5-77C5EB3987D3}"/>
    <cellStyle name="40% - Accent6 3 3 7 3" xfId="11192" xr:uid="{818019CB-98D9-4540-B0D2-C4AD8FDA40C5}"/>
    <cellStyle name="40% - Accent6 3 3 8" xfId="4039" xr:uid="{5F89BDBA-982A-47D5-8754-63C24357FCFC}"/>
    <cellStyle name="40% - Accent6 3 3 9" xfId="4786" xr:uid="{FCADCCA4-6598-45BF-B95F-AAA19200DA2A}"/>
    <cellStyle name="40% - Accent6 3 4" xfId="20372" xr:uid="{22859D8B-A1F9-4AE3-AFCC-4686A24BC84F}"/>
    <cellStyle name="40% - Accent6 3 4 2" xfId="20373" xr:uid="{6ECF5D53-6D28-480B-A95D-024113A63B55}"/>
    <cellStyle name="40% - Accent6 3 4 2 2" xfId="20376" xr:uid="{C56E216D-21BF-49DC-82DF-2F66B4DD2095}"/>
    <cellStyle name="40% - Accent6 3 4 2 3" xfId="20379" xr:uid="{294807F6-C548-4868-B1DC-490A6EB25B6F}"/>
    <cellStyle name="40% - Accent6 3 4 3" xfId="20380" xr:uid="{FC4BDDB2-D3C4-499B-A70A-FBEC44E981AF}"/>
    <cellStyle name="40% - Accent6 3 4 3 2" xfId="20381" xr:uid="{D96C4795-B82B-4212-B6BE-4EAAD3DDB458}"/>
    <cellStyle name="40% - Accent6 3 4 3 3" xfId="20384" xr:uid="{3B9D1DF4-F16D-4D96-8E43-15CF8870004F}"/>
    <cellStyle name="40% - Accent6 3 4 4" xfId="20387" xr:uid="{44DE922F-C2ED-4C71-87ED-57DA808C4533}"/>
    <cellStyle name="40% - Accent6 3 4 4 2" xfId="20388" xr:uid="{0E78E964-6D58-4C97-ACE7-DC4BD03BC571}"/>
    <cellStyle name="40% - Accent6 3 4 4 3" xfId="20391" xr:uid="{8B0ACE32-18ED-4F9C-93D7-A80B4364CCA6}"/>
    <cellStyle name="40% - Accent6 3 4 5" xfId="1268" xr:uid="{51AB11E1-6CD0-4CC0-BDFB-BA9A1D0F29C5}"/>
    <cellStyle name="40% - Accent6 3 4 5 2" xfId="20392" xr:uid="{65625A8C-AE09-46D1-BB73-953613CECBB2}"/>
    <cellStyle name="40% - Accent6 3 4 5 3" xfId="20394" xr:uid="{60AC0506-FDB8-4FEB-B7B8-79057066DA16}"/>
    <cellStyle name="40% - Accent6 3 4 6" xfId="3685" xr:uid="{D2317AB4-1F2E-4828-A2CD-A83F57517050}"/>
    <cellStyle name="40% - Accent6 3 4 6 2" xfId="20399" xr:uid="{8B1D024E-5F6A-4A06-B4F8-99C8E07F5BE4}"/>
    <cellStyle name="40% - Accent6 3 4 6 3" xfId="20403" xr:uid="{54E8597A-FF3E-45DA-A6DA-24CDB840DA52}"/>
    <cellStyle name="40% - Accent6 3 4 7" xfId="4050" xr:uid="{916D2771-B9A9-4B4D-9842-79175FF50534}"/>
    <cellStyle name="40% - Accent6 3 4 7 2" xfId="20404" xr:uid="{C189910D-2DA9-48B7-801C-B0D10B7458FE}"/>
    <cellStyle name="40% - Accent6 3 4 7 3" xfId="20407" xr:uid="{B056D75D-FC62-48DB-9D03-96A2FEB85C50}"/>
    <cellStyle name="40% - Accent6 3 4 8" xfId="4057" xr:uid="{2E8F15DC-BAE5-43F8-B014-322874456240}"/>
    <cellStyle name="40% - Accent6 3 4 9" xfId="4798" xr:uid="{96B11A04-F4DE-4BEC-9FB4-5850CE4F645E}"/>
    <cellStyle name="40% - Accent6 3 5" xfId="20408" xr:uid="{1C31BE25-9032-4A1A-BA14-3169CDEB2139}"/>
    <cellStyle name="40% - Accent6 3 5 2" xfId="20410" xr:uid="{82650A70-6B9B-472D-832A-BA51E6BA5024}"/>
    <cellStyle name="40% - Accent6 3 5 2 2" xfId="20414" xr:uid="{8B0C1D5C-87BF-4588-AC31-A56449286B9F}"/>
    <cellStyle name="40% - Accent6 3 5 2 3" xfId="20417" xr:uid="{9934DF93-79D7-4EB2-9423-AEEF09C7C26F}"/>
    <cellStyle name="40% - Accent6 3 5 3" xfId="20419" xr:uid="{8C480179-7D8D-4D8C-A736-D50BA2AE9901}"/>
    <cellStyle name="40% - Accent6 3 5 3 2" xfId="20420" xr:uid="{8FE05753-9EDE-4FFD-A4FB-D054D5D7100A}"/>
    <cellStyle name="40% - Accent6 3 5 3 3" xfId="20421" xr:uid="{D2B0E00B-155E-4E17-8BDF-7E9A9C1D917E}"/>
    <cellStyle name="40% - Accent6 3 5 4" xfId="20428" xr:uid="{34944E71-8AB6-43C1-ACD8-360134881182}"/>
    <cellStyle name="40% - Accent6 3 5 4 2" xfId="20429" xr:uid="{01CA37BC-0C0E-406A-A952-CD9B29876567}"/>
    <cellStyle name="40% - Accent6 3 5 4 3" xfId="20430" xr:uid="{36FAAE31-7943-4F18-BE13-8A4F8C35EC36}"/>
    <cellStyle name="40% - Accent6 3 5 5" xfId="3709" xr:uid="{D004B4AB-245F-4F5E-A572-5E833F130628}"/>
    <cellStyle name="40% - Accent6 3 5 5 2" xfId="20431" xr:uid="{380FC0B4-31E6-483A-9640-E68FB5CCAFED}"/>
    <cellStyle name="40% - Accent6 3 5 5 3" xfId="20433" xr:uid="{739B9972-A100-4DA7-BE80-0B5AB6937100}"/>
    <cellStyle name="40% - Accent6 3 5 6" xfId="3718" xr:uid="{0C96F103-0091-4B2D-8096-7F77C487219E}"/>
    <cellStyle name="40% - Accent6 3 5 6 2" xfId="20436" xr:uid="{7716EAF2-D36E-4319-BF99-AC0DE3037C86}"/>
    <cellStyle name="40% - Accent6 3 5 6 3" xfId="20438" xr:uid="{CBBE4613-FB98-4FF0-B182-AD15606E92A1}"/>
    <cellStyle name="40% - Accent6 3 5 7" xfId="20442" xr:uid="{2050EFFE-FD2C-4799-9825-82E06A493FF6}"/>
    <cellStyle name="40% - Accent6 3 5 7 2" xfId="20444" xr:uid="{B6D8A931-772C-4252-A41A-B1CBAE7B4A93}"/>
    <cellStyle name="40% - Accent6 3 5 7 3" xfId="20446" xr:uid="{07434E31-A3EB-4028-A800-118ED196E315}"/>
    <cellStyle name="40% - Accent6 3 5 8" xfId="20450" xr:uid="{3CEB9611-BE02-47EE-A786-7FF805FAFF69}"/>
    <cellStyle name="40% - Accent6 3 5 9" xfId="20451" xr:uid="{33474845-F12B-43C4-848F-96CB48E6F27A}"/>
    <cellStyle name="40% - Accent6 3 6" xfId="20452" xr:uid="{66DA837B-B0C8-4D05-86C2-6B4533BE0194}"/>
    <cellStyle name="40% - Accent6 3 6 2" xfId="20453" xr:uid="{E68E68BF-F2A4-4F12-AC89-1E9B4E35FF8B}"/>
    <cellStyle name="40% - Accent6 3 6 3" xfId="20454" xr:uid="{33C4AFBD-4B10-48EA-9101-4E67DE074FFB}"/>
    <cellStyle name="40% - Accent6 3 7" xfId="20455" xr:uid="{0C00751C-94F8-4792-AD0A-650D6A708BEF}"/>
    <cellStyle name="40% - Accent6 3 7 2" xfId="20457" xr:uid="{0B5E23AC-0C48-4E3B-B4F6-5649045E75B3}"/>
    <cellStyle name="40% - Accent6 3 7 3" xfId="20459" xr:uid="{549B66FB-C375-469A-AA3B-9C777C84B1F5}"/>
    <cellStyle name="40% - Accent6 3 8" xfId="20460" xr:uid="{4CFAAD05-B96A-410E-BC19-1141AABB2869}"/>
    <cellStyle name="40% - Accent6 3 8 2" xfId="20462" xr:uid="{5BB22108-DF7C-4919-B862-D71D7AA1C6AE}"/>
    <cellStyle name="40% - Accent6 3 8 3" xfId="20464" xr:uid="{E77112DC-73BF-4ACA-B84F-290749FA8F5F}"/>
    <cellStyle name="40% - Accent6 3 9" xfId="20465" xr:uid="{A7CBB52E-2AA8-48FD-988C-BF142E07139A}"/>
    <cellStyle name="40% - Accent6 3 9 2" xfId="15180" xr:uid="{01C7215D-DF04-45B0-9D92-E9769CCAEECF}"/>
    <cellStyle name="40% - Accent6 3 9 3" xfId="20466" xr:uid="{238CE8F4-CF22-4F14-BD02-BBE5E6C35242}"/>
    <cellStyle name="40% - Accent6 30" xfId="1945" xr:uid="{B092E848-CA0A-4B24-BF4A-29DE54DBDF29}"/>
    <cellStyle name="40% - Accent6 31" xfId="1950" xr:uid="{E28CDF07-63DB-48A9-877B-5250292E4209}"/>
    <cellStyle name="40% - Accent6 32" xfId="1953" xr:uid="{9E88776F-3C16-43EB-A762-BD1BB7117775}"/>
    <cellStyle name="40% - Accent6 33" xfId="1957" xr:uid="{DD7B8CEE-4BBD-49EC-B77D-1A562C6722ED}"/>
    <cellStyle name="40% - Accent6 4" xfId="20467" xr:uid="{61FC9227-5372-4593-935B-900D71F8749E}"/>
    <cellStyle name="40% - Accent6 4 2" xfId="20468" xr:uid="{80085B21-AD17-4E31-B565-5565ACCA7176}"/>
    <cellStyle name="40% - Accent6 4 2 2" xfId="20469" xr:uid="{B391A355-DFB6-47C6-B985-6FCD26E91810}"/>
    <cellStyle name="40% - Accent6 4 2 2 2" xfId="20470" xr:uid="{3854D0DF-61CE-427E-8D4F-5B84611752EE}"/>
    <cellStyle name="40% - Accent6 4 2 3" xfId="20471" xr:uid="{5FB37D92-B25F-4526-8524-16E4D4915B7E}"/>
    <cellStyle name="40% - Accent6 4 3" xfId="20472" xr:uid="{55BC22C0-ADDC-4081-BFFD-FE964FA0009B}"/>
    <cellStyle name="40% - Accent6 4 3 2" xfId="20473" xr:uid="{F78674B2-7BED-422F-B246-D915574E00AF}"/>
    <cellStyle name="40% - Accent6 4 3 3" xfId="20474" xr:uid="{2D5A586B-EC98-4878-BDF9-1F223D55773A}"/>
    <cellStyle name="40% - Accent6 4 4" xfId="20476" xr:uid="{68DDBE14-2B00-49EA-902E-0733BF3DCB13}"/>
    <cellStyle name="40% - Accent6 4 4 2" xfId="20478" xr:uid="{90D7DFC7-9AB5-427D-AD98-A2904FDF3D17}"/>
    <cellStyle name="40% - Accent6 4 4 3" xfId="20480" xr:uid="{892346B5-B33E-4CD8-839C-383A64DC9925}"/>
    <cellStyle name="40% - Accent6 4 5" xfId="20482" xr:uid="{E5711AE7-6042-42D5-AF02-1C0035A49562}"/>
    <cellStyle name="40% - Accent6 4 5 2" xfId="20483" xr:uid="{A4A18532-8652-4012-A73E-083EA428916C}"/>
    <cellStyle name="40% - Accent6 4 5 3" xfId="20484" xr:uid="{5EB76FB3-58BC-4ED9-B4F3-F218A887B5BF}"/>
    <cellStyle name="40% - Accent6 4 6" xfId="20486" xr:uid="{C4C81B29-27CF-48D1-8116-9619D6F440A9}"/>
    <cellStyle name="40% - Accent6 4 6 2" xfId="20487" xr:uid="{99BAE38B-7DFA-4B06-AF12-EF7B6794D36E}"/>
    <cellStyle name="40% - Accent6 4 6 3" xfId="20488" xr:uid="{96A13DBD-B283-41B2-89CF-8742B9547FBC}"/>
    <cellStyle name="40% - Accent6 4 7" xfId="20490" xr:uid="{5EE26442-2D92-4B2B-A128-10A76953B7ED}"/>
    <cellStyle name="40% - Accent6 4 7 2" xfId="20492" xr:uid="{3C5F7CD3-C039-4881-9239-D1B21257D401}"/>
    <cellStyle name="40% - Accent6 4 7 3" xfId="20494" xr:uid="{C49ED942-60C5-49B3-8DE8-8333BF27CF14}"/>
    <cellStyle name="40% - Accent6 4 8" xfId="20496" xr:uid="{3ECC1FF2-7122-427A-8071-A97ED0BBDB10}"/>
    <cellStyle name="40% - Accent6 4 8 2" xfId="20498" xr:uid="{2C1C796B-61F8-4896-9DBD-045F4648EC52}"/>
    <cellStyle name="40% - Accent6 4 8 3" xfId="20501" xr:uid="{DDBEAB97-619F-4E8B-8C5B-4755985E059E}"/>
    <cellStyle name="40% - Accent6 5" xfId="5440" xr:uid="{01EEDE5D-DC3B-4252-AF80-4285DE1C847C}"/>
    <cellStyle name="40% - Accent6 5 2" xfId="20503" xr:uid="{F7CE9F4F-F35B-44D9-A831-3604147C53E0}"/>
    <cellStyle name="40% - Accent6 5 2 2" xfId="7742" xr:uid="{4DF4F749-7FEC-4B09-B751-4CCB0AA43467}"/>
    <cellStyle name="40% - Accent6 5 2 3" xfId="7743" xr:uid="{C9C08756-3BFD-4F95-B7CC-C974F2B477B8}"/>
    <cellStyle name="40% - Accent6 5 3" xfId="20504" xr:uid="{EF62AA77-FE8E-4557-AE5B-23CA50370CFB}"/>
    <cellStyle name="40% - Accent6 5 3 2" xfId="20505" xr:uid="{D488D840-B50C-491D-85B2-A153F678A7E5}"/>
    <cellStyle name="40% - Accent6 5 3 3" xfId="20506" xr:uid="{C394A0D1-7F4E-4909-B0EB-D83C9C7A4C9E}"/>
    <cellStyle name="40% - Accent6 5 4" xfId="20507" xr:uid="{5BEBC5CA-1A1A-4ACA-BDB3-E6EAC874C16E}"/>
    <cellStyle name="40% - Accent6 5 4 2" xfId="20508" xr:uid="{896850E3-B602-4BBA-9D80-356D9D278B1A}"/>
    <cellStyle name="40% - Accent6 5 4 3" xfId="20509" xr:uid="{C167C2E8-4ADB-4813-8DD5-E10F9C8A51F4}"/>
    <cellStyle name="40% - Accent6 5 5" xfId="20510" xr:uid="{9485419E-B691-4249-A3BC-14733ECF873D}"/>
    <cellStyle name="40% - Accent6 5 5 2" xfId="20513" xr:uid="{FEC98D8C-8480-4AE3-A1B2-F5815BAD4F05}"/>
    <cellStyle name="40% - Accent6 5 5 3" xfId="20515" xr:uid="{B6312BD2-4A83-426E-A3E4-7B946303E730}"/>
    <cellStyle name="40% - Accent6 5 6" xfId="20516" xr:uid="{1FA9EAAF-ABA2-48DB-8838-F39D58D960C9}"/>
    <cellStyle name="40% - Accent6 5 6 2" xfId="20518" xr:uid="{790442A3-032D-40AC-BD99-08E6B34DBF77}"/>
    <cellStyle name="40% - Accent6 5 6 3" xfId="20520" xr:uid="{41E9143F-000B-461C-B320-637A11BE8398}"/>
    <cellStyle name="40% - Accent6 5 7" xfId="20521" xr:uid="{C8B23E6A-44C3-4C85-99D5-2F1282E7DCA3}"/>
    <cellStyle name="40% - Accent6 5 7 2" xfId="20523" xr:uid="{D1CEC152-8AD2-4F7E-A522-BB662FDED4EE}"/>
    <cellStyle name="40% - Accent6 5 7 3" xfId="20525" xr:uid="{1ABB80C7-C88A-4843-B252-20083077D255}"/>
    <cellStyle name="40% - Accent6 5 8" xfId="20526" xr:uid="{27742B41-E112-4A2F-82B8-E7EBC50B107B}"/>
    <cellStyle name="40% - Accent6 5 8 2" xfId="4751" xr:uid="{14808B9B-51B5-4D83-A65C-36027DA66DC4}"/>
    <cellStyle name="40% - Accent6 5 8 3" xfId="4757" xr:uid="{4D836886-453D-41B5-B86A-13779DC06E57}"/>
    <cellStyle name="40% - Accent6 6" xfId="5446" xr:uid="{28BE917C-2ABA-40BA-9253-593E642E7477}"/>
    <cellStyle name="40% - Accent6 6 2" xfId="14912" xr:uid="{ACEE5DC1-16AF-4930-8211-91F8CFC6F119}"/>
    <cellStyle name="40% - Accent6 6 2 2" xfId="14914" xr:uid="{A249BB2A-60F1-4582-9288-E5FE51A392CE}"/>
    <cellStyle name="40% - Accent6 6 2 3" xfId="14916" xr:uid="{E1032601-67BE-44C0-91C4-BCC0CD520704}"/>
    <cellStyle name="40% - Accent6 6 3" xfId="14918" xr:uid="{912D81C7-2C63-4214-8707-3E552D13998A}"/>
    <cellStyle name="40% - Accent6 6 3 2" xfId="394" xr:uid="{FD86F734-51C4-4CCA-A747-1D78EC03D90E}"/>
    <cellStyle name="40% - Accent6 6 3 3" xfId="1331" xr:uid="{3B52A560-583E-421C-8A1F-B8CDE145988E}"/>
    <cellStyle name="40% - Accent6 6 4" xfId="20528" xr:uid="{6A4AB7DB-634B-42C2-96F7-0D5B526AAB8A}"/>
    <cellStyle name="40% - Accent6 6 4 2" xfId="20529" xr:uid="{9095C6EA-495F-498D-849D-3C8A4A67E5A1}"/>
    <cellStyle name="40% - Accent6 6 4 3" xfId="20530" xr:uid="{529C24B7-D915-4A03-9749-47B69920A2D2}"/>
    <cellStyle name="40% - Accent6 6 5" xfId="20532" xr:uid="{7D62A73E-2B68-47F9-AD37-5163E62DDF40}"/>
    <cellStyle name="40% - Accent6 6 5 2" xfId="20533" xr:uid="{F089CEBF-CDB0-4267-8CAB-3BCD27584CFA}"/>
    <cellStyle name="40% - Accent6 6 5 3" xfId="20534" xr:uid="{BEC4C2E5-8E24-4479-AF7A-1CA38F68510D}"/>
    <cellStyle name="40% - Accent6 6 6" xfId="20535" xr:uid="{1FDDB28C-969C-40C2-829D-54A61A147E0E}"/>
    <cellStyle name="40% - Accent6 6 6 2" xfId="20536" xr:uid="{98E6839C-8251-498C-B5E0-34A1CA1CDB0D}"/>
    <cellStyle name="40% - Accent6 6 6 3" xfId="20537" xr:uid="{3845BBF8-42FB-444B-B16B-7D386C8A811D}"/>
    <cellStyle name="40% - Accent6 6 7" xfId="20538" xr:uid="{3FCCF5D2-EF0F-4CB4-A71C-9C2FA941AEB5}"/>
    <cellStyle name="40% - Accent6 6 7 2" xfId="2441" xr:uid="{AF984782-349D-48C4-BE35-B502675DAB2B}"/>
    <cellStyle name="40% - Accent6 6 7 3" xfId="2449" xr:uid="{B13BF02A-0F78-416F-AEDA-998954C19AF3}"/>
    <cellStyle name="40% - Accent6 6 8" xfId="20539" xr:uid="{E86872C9-5AFB-4AA5-88EE-B4E4C730DC01}"/>
    <cellStyle name="40% - Accent6 6 8 2" xfId="2504" xr:uid="{FEEF837E-2B7A-48D5-8696-BE79C7B914E1}"/>
    <cellStyle name="40% - Accent6 6 8 3" xfId="2518" xr:uid="{224DCC9B-2FB3-4B65-8311-AD97EA2DA6CC}"/>
    <cellStyle name="40% - Accent6 7" xfId="5452" xr:uid="{D72E7624-4156-4011-93E6-C56EC1AD0D40}"/>
    <cellStyle name="40% - Accent6 7 2" xfId="14920" xr:uid="{42898E8F-B508-4349-A21F-1DAB7054A84D}"/>
    <cellStyle name="40% - Accent6 7 2 2" xfId="14922" xr:uid="{AD5C47E9-7236-485D-A3C4-9FE988F5FFE9}"/>
    <cellStyle name="40% - Accent6 7 2 3" xfId="20540" xr:uid="{30A4A7B2-640C-4BF1-9056-24B14F70D7E6}"/>
    <cellStyle name="40% - Accent6 7 3" xfId="14924" xr:uid="{BDD9D598-3649-4EC2-8612-8FC5E40D8D06}"/>
    <cellStyle name="40% - Accent6 7 3 2" xfId="10302" xr:uid="{168DDDE6-2587-44F7-B4EA-40C02264484D}"/>
    <cellStyle name="40% - Accent6 7 3 3" xfId="10617" xr:uid="{4CCB566C-E90E-4446-A5C6-694374B14C1C}"/>
    <cellStyle name="40% - Accent6 7 4" xfId="14967" xr:uid="{18CBC6C5-C97C-4EB3-8436-D529A68550C1}"/>
    <cellStyle name="40% - Accent6 7 4 2" xfId="14969" xr:uid="{1FC7850C-0FF1-47DF-9E64-307F6CA34849}"/>
    <cellStyle name="40% - Accent6 7 4 3" xfId="14990" xr:uid="{D0737CBF-42A4-4E36-A930-E48D3CAA328E}"/>
    <cellStyle name="40% - Accent6 7 5" xfId="15051" xr:uid="{B6967FEE-6426-4EB9-96BC-F5B5CBB45889}"/>
    <cellStyle name="40% - Accent6 7 5 2" xfId="15056" xr:uid="{9D54D136-20CF-47E4-8F03-AF9ADCCEA3FC}"/>
    <cellStyle name="40% - Accent6 7 5 3" xfId="15081" xr:uid="{3A29C5F9-EA88-48B0-95BD-A1B6CF31F8A5}"/>
    <cellStyle name="40% - Accent6 7 6" xfId="15125" xr:uid="{521A3DE3-F8C6-49F8-BAA2-5F680A80CA1E}"/>
    <cellStyle name="40% - Accent6 7 6 2" xfId="15127" xr:uid="{9D849556-DE6E-4247-BECC-461847F4B14B}"/>
    <cellStyle name="40% - Accent6 7 6 3" xfId="15132" xr:uid="{F9E82676-766B-4830-8DCC-4B1F41DBA6B3}"/>
    <cellStyle name="40% - Accent6 7 7" xfId="15138" xr:uid="{ECB8FFBA-B3CE-43ED-88D7-7541073B3DDC}"/>
    <cellStyle name="40% - Accent6 7 7 2" xfId="15142" xr:uid="{D4E90953-898B-499B-B0D0-5DA9FED63CF4}"/>
    <cellStyle name="40% - Accent6 7 7 3" xfId="15146" xr:uid="{44C1363C-DB40-4934-B743-628E07E10594}"/>
    <cellStyle name="40% - Accent6 7 8" xfId="15154" xr:uid="{DA7B1D33-F3B3-4FF6-97FC-3D37D3B3886B}"/>
    <cellStyle name="40% - Accent6 7 8 2" xfId="6809" xr:uid="{B6B99C61-4738-4298-A558-ABA2FFC5E073}"/>
    <cellStyle name="40% - Accent6 7 8 3" xfId="6812" xr:uid="{51C7C409-E571-44D2-8EC5-F523AAB610B0}"/>
    <cellStyle name="40% - Accent6 8" xfId="5457" xr:uid="{627A91EF-75D7-43AA-9DBD-146CA43F51D7}"/>
    <cellStyle name="40% - Accent6 8 2" xfId="15165" xr:uid="{589B09D1-49C9-4783-8E30-AAB8AFF0AF29}"/>
    <cellStyle name="40% - Accent6 8 2 2" xfId="15168" xr:uid="{AF7ACAA0-A8DD-4693-B803-FF421ACE146B}"/>
    <cellStyle name="40% - Accent6 8 2 3" xfId="15209" xr:uid="{3D0CDECA-3197-45BE-9F4E-7796A47335C2}"/>
    <cellStyle name="40% - Accent6 8 3" xfId="15246" xr:uid="{24625415-3331-45C4-9726-6B4657DA8ED9}"/>
    <cellStyle name="40% - Accent6 9" xfId="5994" xr:uid="{CCF2C957-0EE1-4A15-BB65-289F7417D52C}"/>
    <cellStyle name="40% - Accent6 9 2" xfId="15449" xr:uid="{56D84723-FFF5-40FC-A150-1E1FC26A5FBD}"/>
    <cellStyle name="40% - Accent6 9 2 2" xfId="15457" xr:uid="{0F007263-5F3F-43E9-899F-2E4E7A844C29}"/>
    <cellStyle name="40% - Accent6 9 2 3" xfId="15469" xr:uid="{597D3716-CC39-476B-BBEB-7B4C1B29E4F4}"/>
    <cellStyle name="40% - Accent6 9 3" xfId="15525" xr:uid="{AB19DA69-3E3F-4E7F-97DC-8DCB312653B9}"/>
    <cellStyle name="60% - Accent1 10" xfId="20543" xr:uid="{ED6E0F14-84DB-4B02-B495-967200529188}"/>
    <cellStyle name="60% - Accent1 10 2" xfId="17764" xr:uid="{9DE1CAEB-CC1B-4F9C-88F5-E84358EAF8E7}"/>
    <cellStyle name="60% - Accent1 10 3" xfId="17783" xr:uid="{6BB4B35B-66CF-414D-BEE1-85B515BF89DE}"/>
    <cellStyle name="60% - Accent1 11" xfId="20546" xr:uid="{DF42CD68-A20C-41D6-9E3B-FDC3DE8F4101}"/>
    <cellStyle name="60% - Accent1 11 2" xfId="17895" xr:uid="{A8DF17F4-F0DA-4AC1-AF97-150FADC821AB}"/>
    <cellStyle name="60% - Accent1 11 3" xfId="17898" xr:uid="{DD4E8401-FC20-421B-93E9-B650A3865799}"/>
    <cellStyle name="60% - Accent1 11 3 2" xfId="20179" xr:uid="{BE8105BA-4AB5-4C21-86D8-EDF189BC31F8}"/>
    <cellStyle name="60% - Accent1 11 4" xfId="17901" xr:uid="{12697A3A-B115-43E4-81E0-D86B466D74B7}"/>
    <cellStyle name="60% - Accent1 12" xfId="20550" xr:uid="{BD5700F4-4B87-40C1-9C63-B600C4FECD98}"/>
    <cellStyle name="60% - Accent1 12 2" xfId="18007" xr:uid="{DBEA4338-D0F8-4021-B4F0-E5EBC5B1B974}"/>
    <cellStyle name="60% - Accent1 12 3" xfId="18011" xr:uid="{E901DE77-716B-4287-ABD7-27B7C44587D3}"/>
    <cellStyle name="60% - Accent1 13" xfId="20552" xr:uid="{FB6419ED-AEF4-4EEC-BD07-2CEA55A636E1}"/>
    <cellStyle name="60% - Accent1 13 2" xfId="18032" xr:uid="{E881E01E-7EEC-423B-ABB2-81C5F314A813}"/>
    <cellStyle name="60% - Accent1 13 3" xfId="18035" xr:uid="{88A87AF9-36C1-4520-BFD5-2EBC982A3A2D}"/>
    <cellStyle name="60% - Accent1 13 3 2" xfId="20554" xr:uid="{D6036F26-E83A-4A0C-A6BC-485E93B84067}"/>
    <cellStyle name="60% - Accent1 14" xfId="1368" xr:uid="{B8B65FC4-B8A8-4632-854A-1A002DE2146F}"/>
    <cellStyle name="60% - Accent1 15" xfId="1432" xr:uid="{083ECAAD-E0E9-4B77-8A7D-3D93560B0641}"/>
    <cellStyle name="60% - Accent1 16" xfId="1486" xr:uid="{6448995A-B21F-40AF-AF06-00BF9EBC7B4D}"/>
    <cellStyle name="60% - Accent1 17" xfId="1495" xr:uid="{CD4AD755-DD4F-48E5-BAA5-770F0F21F49E}"/>
    <cellStyle name="60% - Accent1 18" xfId="1503" xr:uid="{32D55C47-13BE-42F1-8765-4E9975D16BE4}"/>
    <cellStyle name="60% - Accent1 19" xfId="1508" xr:uid="{82994390-7D5F-4708-9BC8-ED296D1800BD}"/>
    <cellStyle name="60% - Accent1 2" xfId="20561" xr:uid="{DB0567CF-1F75-493B-8035-CEBF1BA4D4DD}"/>
    <cellStyle name="60% - Accent1 2 10" xfId="20562" xr:uid="{5AEA14EE-F0BC-48AE-B28F-B19E4B6D5155}"/>
    <cellStyle name="60% - Accent1 2 10 2" xfId="20563" xr:uid="{0E3974E0-4C26-4C67-AAAF-43FA4D3A9B83}"/>
    <cellStyle name="60% - Accent1 2 11" xfId="20565" xr:uid="{EF7A5B12-7C3C-49A8-BC3A-ACB9604B3A6F}"/>
    <cellStyle name="60% - Accent1 2 2" xfId="20568" xr:uid="{EA51DF26-237A-47CF-B9F2-9FD602B19976}"/>
    <cellStyle name="60% - Accent1 2 2 2" xfId="20569" xr:uid="{55F988D3-90AC-435D-B82E-B98DBAAE3572}"/>
    <cellStyle name="60% - Accent1 2 2 3" xfId="20570" xr:uid="{B9BF7C0F-FCE8-476D-B4B8-CF5C402EE672}"/>
    <cellStyle name="60% - Accent1 2 3" xfId="20572" xr:uid="{C34E79E0-5880-4586-AF80-057A27D37785}"/>
    <cellStyle name="60% - Accent1 2 3 2" xfId="20573" xr:uid="{D5EA792A-8893-4D6E-93DB-A565F1F74860}"/>
    <cellStyle name="60% - Accent1 2 3 3" xfId="1435" xr:uid="{CB91537A-E2DA-49C6-85BE-4189BF8AED99}"/>
    <cellStyle name="60% - Accent1 2 4" xfId="20575" xr:uid="{7F2E0603-5235-455F-AEB8-348E66394C0F}"/>
    <cellStyle name="60% - Accent1 2 4 2" xfId="20576" xr:uid="{6478F557-22AA-49CD-B2D0-4F7B3B63CDD4}"/>
    <cellStyle name="60% - Accent1 2 4 3" xfId="182" xr:uid="{2C8F19C9-4B28-4262-82E8-828D9B188936}"/>
    <cellStyle name="60% - Accent1 2 5" xfId="20577" xr:uid="{71B7D353-2B6D-4702-B469-8B6AE0D90028}"/>
    <cellStyle name="60% - Accent1 2 5 2" xfId="20578" xr:uid="{C2033736-B533-4C35-A712-7A9F82429708}"/>
    <cellStyle name="60% - Accent1 2 5 3" xfId="20579" xr:uid="{0E2F4201-C463-49E4-A20C-C64D83CB3A79}"/>
    <cellStyle name="60% - Accent1 2 6" xfId="20580" xr:uid="{177827DC-2BE6-4E1E-BC41-757E03928A47}"/>
    <cellStyle name="60% - Accent1 2 6 2" xfId="20581" xr:uid="{349923AB-B62F-4F48-9F66-8B7422C92C1D}"/>
    <cellStyle name="60% - Accent1 2 6 3" xfId="20582" xr:uid="{AA493A6B-7190-4E9C-B458-AC76B7F69691}"/>
    <cellStyle name="60% - Accent1 2 7" xfId="20583" xr:uid="{F0C58944-AA50-4F59-963D-75C2FEDE90D2}"/>
    <cellStyle name="60% - Accent1 2 7 2" xfId="20585" xr:uid="{9311DC5D-9F8F-4362-A5B5-A8AF2A7DAAB0}"/>
    <cellStyle name="60% - Accent1 2 7 3" xfId="20587" xr:uid="{1F24C0AF-9CFA-41EB-AE43-E05EF6AC37EC}"/>
    <cellStyle name="60% - Accent1 2 8" xfId="20589" xr:uid="{17C60BC9-6B39-4155-8018-20C7D3F6DE5B}"/>
    <cellStyle name="60% - Accent1 2 8 2" xfId="20590" xr:uid="{C5F1B59C-4098-490C-BDC6-2D95B6024F6A}"/>
    <cellStyle name="60% - Accent1 2 8 3" xfId="20591" xr:uid="{0E0D661E-A7C4-41FA-867B-2CD779ADE266}"/>
    <cellStyle name="60% - Accent1 2 9" xfId="20592" xr:uid="{60108D22-58F8-4A2D-8EA7-FD1F29D17496}"/>
    <cellStyle name="60% - Accent1 2 9 2" xfId="20593" xr:uid="{B49EB015-4582-41F5-BD80-ADE5903A3C42}"/>
    <cellStyle name="60% - Accent1 20" xfId="1433" xr:uid="{46D4B095-51A5-4EC5-BC39-EB092016B17A}"/>
    <cellStyle name="60% - Accent1 20 2" xfId="1448" xr:uid="{FA1BD0DE-8AB8-4993-8E44-F0227F31F0A0}"/>
    <cellStyle name="60% - Accent1 20 3" xfId="1465" xr:uid="{9FDDCFFA-E3A3-422D-9F51-1B3036AAB0C1}"/>
    <cellStyle name="60% - Accent1 20 4" xfId="1480" xr:uid="{5D0FA238-362D-4DE2-A2AC-D29A72F93043}"/>
    <cellStyle name="60% - Accent1 20 5" xfId="1254" xr:uid="{242B77A0-9156-41B0-97D2-3665356E5B88}"/>
    <cellStyle name="60% - Accent1 20 6" xfId="1263" xr:uid="{BE5E981A-CE46-489C-A0A4-F5A8ECE7B023}"/>
    <cellStyle name="60% - Accent1 21" xfId="1487" xr:uid="{3F7A1A81-9BBC-44CD-AABE-BAE28F181CE8}"/>
    <cellStyle name="60% - Accent1 21 2" xfId="18086" xr:uid="{386BA73E-97CC-4339-8167-7F97DB21EC7A}"/>
    <cellStyle name="60% - Accent1 21 3" xfId="20598" xr:uid="{66208572-BFBE-4A7D-8D5B-452B9DA56BDE}"/>
    <cellStyle name="60% - Accent1 21 4" xfId="20600" xr:uid="{F08A8268-6B9C-43A1-BADA-776A2382720D}"/>
    <cellStyle name="60% - Accent1 21 5" xfId="20602" xr:uid="{5E4496BB-3B41-431B-9F17-902B4F38D76B}"/>
    <cellStyle name="60% - Accent1 21 6" xfId="20604" xr:uid="{2780930F-A765-4C55-89F2-C4A36F62272D}"/>
    <cellStyle name="60% - Accent1 22" xfId="1496" xr:uid="{9A9D218F-F823-41DC-BB44-7186ACCE27C3}"/>
    <cellStyle name="60% - Accent1 22 2" xfId="20606" xr:uid="{082444B5-198A-4AE8-ADA7-37B08FE3E6C0}"/>
    <cellStyle name="60% - Accent1 23" xfId="1504" xr:uid="{9F227D04-4534-4827-96CB-68B4E0594EF8}"/>
    <cellStyle name="60% - Accent1 24" xfId="1509" xr:uid="{64F039A5-8BCC-44B4-9659-9CF8D5D27D7F}"/>
    <cellStyle name="60% - Accent1 25" xfId="1515" xr:uid="{78E5BDD5-FFBF-46F3-9E38-87298DA264F0}"/>
    <cellStyle name="60% - Accent1 26" xfId="15366" xr:uid="{8029F6EC-7698-4A35-AF83-2FB01DFE6D59}"/>
    <cellStyle name="60% - Accent1 27" xfId="15369" xr:uid="{E2786923-B3A4-4920-9231-D81A5EBAE4B4}"/>
    <cellStyle name="60% - Accent1 28" xfId="15375" xr:uid="{94E934FC-C9FA-4AFF-B433-2E4421B05DCF}"/>
    <cellStyle name="60% - Accent1 3" xfId="20609" xr:uid="{235C19D3-E57D-4871-A691-420E718A224E}"/>
    <cellStyle name="60% - Accent1 3 2" xfId="17135" xr:uid="{9CE782B1-87BE-48E7-8B24-9F5407B1625E}"/>
    <cellStyle name="60% - Accent1 3 3" xfId="17138" xr:uid="{920F10A8-16C2-4675-BCB2-866B54E2291A}"/>
    <cellStyle name="60% - Accent1 4" xfId="20612" xr:uid="{6E7A9589-AEA5-42EF-90F1-DDAE2F0F1222}"/>
    <cellStyle name="60% - Accent1 4 2" xfId="1744" xr:uid="{92422738-850E-429B-AEF9-96AEDCC3438E}"/>
    <cellStyle name="60% - Accent1 4 3" xfId="1749" xr:uid="{D01D36DE-4FCB-4BD6-8C15-AD44FE23B2B1}"/>
    <cellStyle name="60% - Accent1 5" xfId="20615" xr:uid="{56CF4A07-25C4-4336-BA04-282B9D35BCDF}"/>
    <cellStyle name="60% - Accent1 5 2" xfId="1756" xr:uid="{0B8410F7-33B5-4FCE-952E-E72B64FD5E2D}"/>
    <cellStyle name="60% - Accent1 5 3" xfId="1759" xr:uid="{8BF4BBF1-652C-4E05-AE49-C8291E4D0666}"/>
    <cellStyle name="60% - Accent1 6" xfId="20619" xr:uid="{53AE1003-4E3B-476A-8848-42F21EDC0C2C}"/>
    <cellStyle name="60% - Accent1 6 2" xfId="20621" xr:uid="{5CA3A6C8-4207-4B56-AA11-4DB75BC213C0}"/>
    <cellStyle name="60% - Accent1 6 3" xfId="20622" xr:uid="{B89A31F3-733F-470C-AC64-BD986E2B2678}"/>
    <cellStyle name="60% - Accent1 7" xfId="20626" xr:uid="{2AA49586-B10D-4847-9200-E78943FF6D38}"/>
    <cellStyle name="60% - Accent1 7 2" xfId="20629" xr:uid="{526EFCCB-2BFE-4254-B595-AF20C01ED76A}"/>
    <cellStyle name="60% - Accent1 7 3" xfId="20630" xr:uid="{07088C5D-4F2B-490D-BF7D-FFD096B64184}"/>
    <cellStyle name="60% - Accent1 8" xfId="20633" xr:uid="{D03B9B47-E321-48EA-B0F1-511B850C25C6}"/>
    <cellStyle name="60% - Accent1 8 2" xfId="20636" xr:uid="{A29D2A11-033D-4678-B1C7-4995D1FAF2E2}"/>
    <cellStyle name="60% - Accent1 8 3" xfId="20637" xr:uid="{5E6FFD7C-227B-4C61-BAD8-58BCF0177824}"/>
    <cellStyle name="60% - Accent1 9" xfId="20640" xr:uid="{B9FA51C0-2630-415F-95F3-8FB3DAC91D10}"/>
    <cellStyle name="60% - Accent1 9 2" xfId="6648" xr:uid="{7967E323-4CFA-490D-AB3B-57CE170CF302}"/>
    <cellStyle name="60% - Accent1 9 3" xfId="4913" xr:uid="{2285F5E7-DEAA-49C7-A729-985AE628EE46}"/>
    <cellStyle name="60% - Accent2 10" xfId="20643" xr:uid="{BB1F687D-5CFA-44EC-A8D2-4CDD9DA90FD2}"/>
    <cellStyle name="60% - Accent2 10 2" xfId="20644" xr:uid="{AFE2B437-0996-473F-8419-DD044089E5C5}"/>
    <cellStyle name="60% - Accent2 10 3" xfId="20648" xr:uid="{C1F0C7A2-B8E2-4AF3-A7A6-F3A7D5DDAD83}"/>
    <cellStyle name="60% - Accent2 11" xfId="20651" xr:uid="{916E8CCF-7231-41F1-B39C-DA5E696D23D0}"/>
    <cellStyle name="60% - Accent2 11 2" xfId="20652" xr:uid="{CCE84B5E-4858-489A-9398-CC30C85BE8D1}"/>
    <cellStyle name="60% - Accent2 11 3" xfId="20653" xr:uid="{8D52E4D2-53A8-429B-BF53-BD3248B693A0}"/>
    <cellStyle name="60% - Accent2 11 3 2" xfId="20654" xr:uid="{C5732D40-A92A-49D6-82D4-CB38532CC41E}"/>
    <cellStyle name="60% - Accent2 12" xfId="20657" xr:uid="{DC84C263-BEF0-4340-BB13-EF9C6E760763}"/>
    <cellStyle name="60% - Accent2 13" xfId="20659" xr:uid="{CD15F595-3F87-489E-ACA1-EF3FE82E273F}"/>
    <cellStyle name="60% - Accent2 14" xfId="20660" xr:uid="{11775D09-7EF0-40E1-AE12-F88D6B95CED6}"/>
    <cellStyle name="60% - Accent2 15" xfId="20661" xr:uid="{FE0E51E8-333C-40B6-BB96-354BBCD7F9AC}"/>
    <cellStyle name="60% - Accent2 16" xfId="20663" xr:uid="{F61E55F4-585C-45A4-ABEF-0D44E4E1CBB6}"/>
    <cellStyle name="60% - Accent2 17" xfId="20665" xr:uid="{6D0D7E5A-4C7B-4287-A8D7-C983AB990046}"/>
    <cellStyle name="60% - Accent2 18" xfId="20667" xr:uid="{0359DCC4-92F2-401E-9A1C-40A769C76D0F}"/>
    <cellStyle name="60% - Accent2 18 2" xfId="20670" xr:uid="{3CD51959-20DB-4F41-B724-FAFCB6EF1769}"/>
    <cellStyle name="60% - Accent2 18 3" xfId="20672" xr:uid="{89DC55D7-5AA8-4FB6-BC6E-9C30E4A84979}"/>
    <cellStyle name="60% - Accent2 18 4" xfId="20674" xr:uid="{B7039018-A505-4180-BD2C-B35A513A2133}"/>
    <cellStyle name="60% - Accent2 18 5" xfId="9641" xr:uid="{C8FC2564-4A80-4FA8-9D1E-9B7B6625FE35}"/>
    <cellStyle name="60% - Accent2 18 6" xfId="9644" xr:uid="{B5FA7A41-49D4-41FA-8A0A-7C4D9985147A}"/>
    <cellStyle name="60% - Accent2 19" xfId="20676" xr:uid="{0E0094F6-6038-4B73-B18E-D256ACB00881}"/>
    <cellStyle name="60% - Accent2 19 2" xfId="20680" xr:uid="{A9F9C3CF-6101-4A73-9187-754514949378}"/>
    <cellStyle name="60% - Accent2 19 3" xfId="20683" xr:uid="{6609B3C0-98BD-4614-8F1B-1BB579D8D855}"/>
    <cellStyle name="60% - Accent2 19 4" xfId="20685" xr:uid="{D279DE81-384D-4D7B-AC3F-08DAEC2CEBE7}"/>
    <cellStyle name="60% - Accent2 19 5" xfId="9649" xr:uid="{29E767BD-318C-472B-B603-E3D501DF3B09}"/>
    <cellStyle name="60% - Accent2 19 6" xfId="9653" xr:uid="{4D6DB03B-317D-41A6-89BE-E3D2E73E352F}"/>
    <cellStyle name="60% - Accent2 2" xfId="20689" xr:uid="{C3CD0376-05A2-44CD-808D-B9AE8AE4E19C}"/>
    <cellStyle name="60% - Accent2 2 2" xfId="20692" xr:uid="{012E78C8-6D45-48C3-A658-34F3FD663251}"/>
    <cellStyle name="60% - Accent2 2 2 2" xfId="20693" xr:uid="{9B87F4E7-0CD9-4645-9F3A-D5E54E2BA37C}"/>
    <cellStyle name="60% - Accent2 2 3" xfId="20696" xr:uid="{FD180ACD-DEE0-4898-81E8-667FF0E5BFB4}"/>
    <cellStyle name="60% - Accent2 2 3 2" xfId="20697" xr:uid="{A1CFFA52-1B37-41DF-9E16-BC0D0D150486}"/>
    <cellStyle name="60% - Accent2 2 4" xfId="20701" xr:uid="{9DDCB5FB-B7FF-414C-8AB0-D4A91DB7698F}"/>
    <cellStyle name="60% - Accent2 20" xfId="20662" xr:uid="{E57E38E9-3ED7-4985-8CDB-53F7895F22FF}"/>
    <cellStyle name="60% - Accent2 20 2" xfId="16530" xr:uid="{E2C273F1-1540-4F55-9566-5380D01FC2E3}"/>
    <cellStyle name="60% - Accent2 21" xfId="20664" xr:uid="{0154D6CD-2408-4F46-A82D-B27291E355AD}"/>
    <cellStyle name="60% - Accent2 22" xfId="20666" xr:uid="{0024751C-3C58-4BAB-90B0-AB8E47C646B7}"/>
    <cellStyle name="60% - Accent2 23" xfId="20668" xr:uid="{BB637052-8EE0-4B45-AC10-11CC9ECD2D75}"/>
    <cellStyle name="60% - Accent2 24" xfId="20677" xr:uid="{7523908A-05AA-49E1-9494-97239FEB94CC}"/>
    <cellStyle name="60% - Accent2 25" xfId="20703" xr:uid="{D562877B-2FE2-44D9-94FA-DD766AF2CD7E}"/>
    <cellStyle name="60% - Accent2 26" xfId="20705" xr:uid="{7BD4E842-6645-4537-985F-C3403F7272AB}"/>
    <cellStyle name="60% - Accent2 3" xfId="20708" xr:uid="{7763EEF5-55A7-431E-9CF9-BD193A0F3AC0}"/>
    <cellStyle name="60% - Accent2 3 2" xfId="20709" xr:uid="{F1D3DE0D-F73F-4FC5-A0A2-9336309E61DE}"/>
    <cellStyle name="60% - Accent2 3 3" xfId="20711" xr:uid="{223ACF8F-59F7-4CC6-8C39-E1B2D398BBD6}"/>
    <cellStyle name="60% - Accent2 4" xfId="20716" xr:uid="{DE060888-C443-405C-B667-C193FB1207E6}"/>
    <cellStyle name="60% - Accent2 4 2" xfId="20717" xr:uid="{B91DDF37-6110-43D4-AC25-9E4D0E46534A}"/>
    <cellStyle name="60% - Accent2 4 3" xfId="20718" xr:uid="{FB949DB1-98B3-4A6A-996E-4E6D3AFD763B}"/>
    <cellStyle name="60% - Accent2 5" xfId="20719" xr:uid="{7470B9AC-0696-44DA-91A3-7A23BB9D5955}"/>
    <cellStyle name="60% - Accent2 5 2" xfId="2289" xr:uid="{5151480B-C7BA-4016-8326-895AC3966068}"/>
    <cellStyle name="60% - Accent2 5 3" xfId="2310" xr:uid="{14C50E3C-7E54-4B83-B67A-28DFBCC22DD3}"/>
    <cellStyle name="60% - Accent2 6" xfId="20721" xr:uid="{FB04B5EA-C6D5-4860-917D-6786028109FC}"/>
    <cellStyle name="60% - Accent2 6 2" xfId="20722" xr:uid="{F29EE88C-BAEC-4D4A-BD18-E14CA679CEF5}"/>
    <cellStyle name="60% - Accent2 6 3" xfId="20723" xr:uid="{9496EA75-FEB8-4018-AA9A-FB448CA6CE81}"/>
    <cellStyle name="60% - Accent2 7" xfId="20725" xr:uid="{8AEB02D6-D235-4E5A-9BD5-868F9882AE16}"/>
    <cellStyle name="60% - Accent2 7 2" xfId="20726" xr:uid="{9C5D3954-BB6F-4928-B9BB-A5ED8A0B03C0}"/>
    <cellStyle name="60% - Accent2 7 3" xfId="20727" xr:uid="{A1D3A148-6F32-4D76-957B-92B521D34E96}"/>
    <cellStyle name="60% - Accent2 8" xfId="20728" xr:uid="{4376E3B6-0F63-4B5D-96AB-D5DF3EF17FCF}"/>
    <cellStyle name="60% - Accent2 8 2" xfId="20729" xr:uid="{CD8F8BAE-5ED7-40A6-97D3-D5DC9C9F1256}"/>
    <cellStyle name="60% - Accent2 8 3" xfId="20731" xr:uid="{4837EDE6-BF4C-43DD-BEFE-7791A959718F}"/>
    <cellStyle name="60% - Accent2 9" xfId="20732" xr:uid="{78615272-D11C-4C84-A240-653D59FDFC6C}"/>
    <cellStyle name="60% - Accent2 9 2" xfId="20733" xr:uid="{4527516E-4425-45E8-9339-B5B20CE5B5A0}"/>
    <cellStyle name="60% - Accent2 9 3" xfId="20735" xr:uid="{9A6EAA15-F4D2-499F-9B5C-CE0911D3D507}"/>
    <cellStyle name="60% - Accent3 10" xfId="20737" xr:uid="{CD98E891-F05A-4236-9F53-2DC9F2DBB1B6}"/>
    <cellStyle name="60% - Accent3 10 2" xfId="20740" xr:uid="{591425B3-E0C5-4C3E-9AE0-9832D2CBC04F}"/>
    <cellStyle name="60% - Accent3 10 3" xfId="20743" xr:uid="{AC3EE8CC-6586-43F4-B2F0-853F415FA871}"/>
    <cellStyle name="60% - Accent3 11" xfId="20746" xr:uid="{985D3347-2CBA-40A7-BC6C-AF8B36F33A2F}"/>
    <cellStyle name="60% - Accent3 11 2" xfId="20748" xr:uid="{439CD3E5-210F-447A-9F7B-F2E68581A5B8}"/>
    <cellStyle name="60% - Accent3 11 3" xfId="20751" xr:uid="{70E0EF04-C682-45BA-B382-43A2114334D9}"/>
    <cellStyle name="60% - Accent3 11 3 2" xfId="20755" xr:uid="{DB4D4757-D2A2-48D1-BB4A-FADC78B51ABD}"/>
    <cellStyle name="60% - Accent3 11 4" xfId="20756" xr:uid="{28F160D9-2527-4D88-BD93-3D06C62E71AE}"/>
    <cellStyle name="60% - Accent3 12" xfId="20760" xr:uid="{886FD5EB-BE57-41B3-BE34-342731E98CE4}"/>
    <cellStyle name="60% - Accent3 12 2" xfId="20763" xr:uid="{26CE4710-86C8-439E-81EE-D011896B23F3}"/>
    <cellStyle name="60% - Accent3 12 3" xfId="20766" xr:uid="{8B3185C6-B33D-47A9-9486-4C8A3DBAEE6F}"/>
    <cellStyle name="60% - Accent3 13" xfId="8839" xr:uid="{3CFB69FF-8CFC-454A-B0E5-B0BA2BB9BEA9}"/>
    <cellStyle name="60% - Accent3 13 2" xfId="20770" xr:uid="{CAB74561-EB92-42E4-9B57-5BE54A3BD1C3}"/>
    <cellStyle name="60% - Accent3 13 3" xfId="20774" xr:uid="{3B33D650-BECD-48E1-BD52-AF6C18C77246}"/>
    <cellStyle name="60% - Accent3 13 3 2" xfId="20777" xr:uid="{77B76259-3A43-45FB-B5F2-042DD02091DF}"/>
    <cellStyle name="60% - Accent3 14" xfId="327" xr:uid="{E9B02012-9292-45EF-8E13-412EF831292B}"/>
    <cellStyle name="60% - Accent3 15" xfId="350" xr:uid="{F0A8F5D5-0F72-42EC-900D-E127D4E9FBAB}"/>
    <cellStyle name="60% - Accent3 16" xfId="8842" xr:uid="{61A8E3FD-45AD-42DD-A5B4-BAE0B8831499}"/>
    <cellStyle name="60% - Accent3 17" xfId="8846" xr:uid="{B953A5E8-74DC-4817-BD37-C77F19D88DC6}"/>
    <cellStyle name="60% - Accent3 18" xfId="20778" xr:uid="{BC5D3C6C-E207-44B4-B5F1-306A7AB40BE8}"/>
    <cellStyle name="60% - Accent3 19" xfId="20781" xr:uid="{9B5EDF14-91ED-4179-A6A7-5CC0BAA73A7F}"/>
    <cellStyle name="60% - Accent3 2" xfId="20784" xr:uid="{1C1753A0-2D27-4C79-94E5-9D6783809C9B}"/>
    <cellStyle name="60% - Accent3 2 10" xfId="20785" xr:uid="{2E0A2154-FB7D-4A54-8913-B41389501994}"/>
    <cellStyle name="60% - Accent3 2 10 2" xfId="20786" xr:uid="{62C2EF63-DB49-4794-B4E0-3ED492954B85}"/>
    <cellStyle name="60% - Accent3 2 11" xfId="20787" xr:uid="{A13F320C-7B57-4445-9D3A-809DE8DF8DDC}"/>
    <cellStyle name="60% - Accent3 2 2" xfId="20790" xr:uid="{1C01C121-225B-4401-89F2-E297B9E0FE41}"/>
    <cellStyle name="60% - Accent3 2 2 2" xfId="20791" xr:uid="{7639C726-E85F-4188-9C69-23DD8C2388D5}"/>
    <cellStyle name="60% - Accent3 2 2 3" xfId="20792" xr:uid="{D268F763-8C0C-4EED-8FDC-677C836FE082}"/>
    <cellStyle name="60% - Accent3 2 3" xfId="20795" xr:uid="{87F2FC9E-B68A-4F09-AF58-9FBF6B7D736C}"/>
    <cellStyle name="60% - Accent3 2 3 2" xfId="20797" xr:uid="{2F2B8FB4-D4D9-4BB7-BB40-115B3C13F189}"/>
    <cellStyle name="60% - Accent3 2 3 3" xfId="20800" xr:uid="{BAB6C122-19DC-470C-B0E1-5A7C4FA650D8}"/>
    <cellStyle name="60% - Accent3 2 4" xfId="20804" xr:uid="{A495443B-0DA8-41F6-A9B7-A28593357CC5}"/>
    <cellStyle name="60% - Accent3 2 4 2" xfId="20805" xr:uid="{BB4477E8-F626-4D7F-A26C-2DD61E14A421}"/>
    <cellStyle name="60% - Accent3 2 4 3" xfId="20806" xr:uid="{885061E4-B649-4830-9829-581AE9B29B5D}"/>
    <cellStyle name="60% - Accent3 2 5" xfId="20807" xr:uid="{CBA947C7-42F3-40F4-B6F0-DEE32F6EE1D6}"/>
    <cellStyle name="60% - Accent3 2 5 2" xfId="20808" xr:uid="{7F880A33-E2AE-47D6-95F9-12FF5694C3CF}"/>
    <cellStyle name="60% - Accent3 2 5 3" xfId="20809" xr:uid="{9BBC28FC-7A43-49BE-9EA1-7A08E70C5A0D}"/>
    <cellStyle name="60% - Accent3 2 6" xfId="20810" xr:uid="{D5409913-0449-48E0-A061-663546791925}"/>
    <cellStyle name="60% - Accent3 2 6 2" xfId="12972" xr:uid="{512ED76F-E1D2-4EA0-A9AD-4CFBA80A9F4B}"/>
    <cellStyle name="60% - Accent3 2 6 3" xfId="12979" xr:uid="{36737AE3-BE9F-49EE-AFEE-506027979FE2}"/>
    <cellStyle name="60% - Accent3 2 7" xfId="20811" xr:uid="{2D851995-6C76-4027-8A46-17838B7491CB}"/>
    <cellStyle name="60% - Accent3 2 7 2" xfId="20812" xr:uid="{398EADED-0AA0-42D6-8DA0-15BD1452ACF6}"/>
    <cellStyle name="60% - Accent3 2 7 3" xfId="20813" xr:uid="{1226259D-FFD6-425D-A54D-E0C5431C8633}"/>
    <cellStyle name="60% - Accent3 2 8" xfId="20814" xr:uid="{E29EB4BA-0C9D-4A42-AC7F-B9E263A981BF}"/>
    <cellStyle name="60% - Accent3 2 8 2" xfId="19820" xr:uid="{1661868A-DF51-4650-9337-813146992B15}"/>
    <cellStyle name="60% - Accent3 2 8 3" xfId="19822" xr:uid="{D53A57A1-BCE2-437E-B8A8-93BE24500462}"/>
    <cellStyle name="60% - Accent3 2 9" xfId="20815" xr:uid="{7177AD60-B2F2-45F5-B90C-E2BA68DCB8A4}"/>
    <cellStyle name="60% - Accent3 2 9 2" xfId="20817" xr:uid="{D5357FC2-7E70-4A62-B5D4-C71319D3BB39}"/>
    <cellStyle name="60% - Accent3 20" xfId="351" xr:uid="{16655909-716B-4AA7-BB0B-D2090D79AA88}"/>
    <cellStyle name="60% - Accent3 20 2" xfId="20821" xr:uid="{18EC62B3-C024-4C2F-BF33-6C70398BCF59}"/>
    <cellStyle name="60% - Accent3 20 3" xfId="20825" xr:uid="{298F2E1D-72A3-48D4-89F4-3168DAC5C574}"/>
    <cellStyle name="60% - Accent3 20 4" xfId="20827" xr:uid="{19E669D8-95C6-4933-AD1F-04671298831F}"/>
    <cellStyle name="60% - Accent3 20 5" xfId="20829" xr:uid="{513ADE47-6FFC-4CAF-A233-1CEFF33C31C4}"/>
    <cellStyle name="60% - Accent3 20 6" xfId="20831" xr:uid="{B7AB682E-F7CF-4E3D-BDF0-4CE476C495A9}"/>
    <cellStyle name="60% - Accent3 21" xfId="8843" xr:uid="{66151F56-89CB-426B-BE0F-27F8A0EAEAD9}"/>
    <cellStyle name="60% - Accent3 21 2" xfId="20833" xr:uid="{CD3072A5-8C40-4989-9642-87C9626CB8B0}"/>
    <cellStyle name="60% - Accent3 21 3" xfId="20835" xr:uid="{B46A90F5-17DB-4AE6-95A5-66D95C983758}"/>
    <cellStyle name="60% - Accent3 21 4" xfId="20837" xr:uid="{F9A4209E-9638-4B4A-B389-2EA73EA32BE1}"/>
    <cellStyle name="60% - Accent3 21 5" xfId="20839" xr:uid="{8F0B78C5-BA2B-4F9B-89BC-88AE53BA6188}"/>
    <cellStyle name="60% - Accent3 21 6" xfId="20841" xr:uid="{35FF9A1F-C1EE-4275-8A5A-B437294638AB}"/>
    <cellStyle name="60% - Accent3 22" xfId="8847" xr:uid="{C979564E-A7BC-4680-BDEE-734BBA366DE6}"/>
    <cellStyle name="60% - Accent3 22 2" xfId="20843" xr:uid="{2AC52D8C-6375-4A6A-A50A-463608B4C66B}"/>
    <cellStyle name="60% - Accent3 23" xfId="20779" xr:uid="{2CE0EF4D-BC00-466C-95A2-EB50A5A700A7}"/>
    <cellStyle name="60% - Accent3 24" xfId="20782" xr:uid="{10F9767C-C3F6-408F-B60B-9C1F4A33B953}"/>
    <cellStyle name="60% - Accent3 25" xfId="6946" xr:uid="{9C65DA60-E74A-4A15-8558-F6FFF787DFCF}"/>
    <cellStyle name="60% - Accent3 26" xfId="6951" xr:uid="{C66EF78F-8F54-4930-95BD-8671B0D03BAB}"/>
    <cellStyle name="60% - Accent3 27" xfId="20845" xr:uid="{C6748056-DF3E-4C67-9EB5-329DDC62E861}"/>
    <cellStyle name="60% - Accent3 28" xfId="20847" xr:uid="{276A61C9-D426-4F63-BAE6-AE307EA62F77}"/>
    <cellStyle name="60% - Accent3 3" xfId="20849" xr:uid="{0DBC02A5-5EE2-40CE-9DFC-EDB58A3E7353}"/>
    <cellStyle name="60% - Accent3 3 2" xfId="20850" xr:uid="{E41C8ECA-1CE4-42A2-AA66-CC758D58F64E}"/>
    <cellStyle name="60% - Accent3 3 3" xfId="20851" xr:uid="{C317AC61-EF75-4BFC-9E57-D2F2CAA32233}"/>
    <cellStyle name="60% - Accent3 4" xfId="20853" xr:uid="{653F9938-335B-4C68-9542-4E300180EA1C}"/>
    <cellStyle name="60% - Accent3 4 2" xfId="20854" xr:uid="{EA8958DD-C9A3-4876-B5AB-A1D6CB9B6A76}"/>
    <cellStyle name="60% - Accent3 4 3" xfId="20855" xr:uid="{ED44C6CA-9B82-4C4C-9D39-09C966457FED}"/>
    <cellStyle name="60% - Accent3 5" xfId="20856" xr:uid="{6EE07393-EE4F-45CB-A782-415708FD76BF}"/>
    <cellStyle name="60% - Accent3 5 2" xfId="2645" xr:uid="{7B10B845-2C5D-48F0-AA56-59F0B741DAC6}"/>
    <cellStyle name="60% - Accent3 5 3" xfId="2657" xr:uid="{77FC326C-6B4C-4019-BCA4-C42E4E2FEA1D}"/>
    <cellStyle name="60% - Accent3 6" xfId="20857" xr:uid="{033B6DD3-BC54-4283-B662-9FE45CA73CC2}"/>
    <cellStyle name="60% - Accent3 6 2" xfId="20859" xr:uid="{5510968F-0DD1-4D1A-ACD5-93DFC429D9D1}"/>
    <cellStyle name="60% - Accent3 6 3" xfId="20861" xr:uid="{2708D8B9-3D9F-4CD5-B40F-428D78B06F37}"/>
    <cellStyle name="60% - Accent3 7" xfId="20863" xr:uid="{BE82A088-D933-4541-A052-69781012CEB3}"/>
    <cellStyle name="60% - Accent3 7 2" xfId="20865" xr:uid="{CD72C4B5-1B91-4915-8951-7BB7AADD12EE}"/>
    <cellStyle name="60% - Accent3 7 3" xfId="20867" xr:uid="{581DE79F-24BF-42B1-8D1A-40D5243DA735}"/>
    <cellStyle name="60% - Accent3 8" xfId="20869" xr:uid="{01321575-B38F-4CB9-A652-7D171712EC5F}"/>
    <cellStyle name="60% - Accent3 8 2" xfId="20871" xr:uid="{6C14BEC5-0F92-4AC7-8864-D07561C96EE3}"/>
    <cellStyle name="60% - Accent3 8 3" xfId="20872" xr:uid="{38558F23-4C29-4D6C-B7ED-119EF4402CF3}"/>
    <cellStyle name="60% - Accent3 9" xfId="20873" xr:uid="{C36C1E1C-7982-483C-B11A-4C320C5E43C5}"/>
    <cellStyle name="60% - Accent3 9 2" xfId="20875" xr:uid="{752AB3D8-94EB-4E67-AFE9-84F1F338105D}"/>
    <cellStyle name="60% - Accent3 9 3" xfId="20876" xr:uid="{D7E4B74B-100D-472F-A77F-9C6B52BC9095}"/>
    <cellStyle name="60% - Accent4 10" xfId="20879" xr:uid="{16C81E18-682F-4C2C-A006-9F59D81ADF55}"/>
    <cellStyle name="60% - Accent4 10 2" xfId="14755" xr:uid="{16BAC263-C01D-453E-99B4-2D59BB4C2C93}"/>
    <cellStyle name="60% - Accent4 10 3" xfId="14762" xr:uid="{4AE980AB-BC3D-40AC-B60B-BDE34A273C7E}"/>
    <cellStyle name="60% - Accent4 11" xfId="7126" xr:uid="{36A84710-51EF-496B-9126-237370BE6F5D}"/>
    <cellStyle name="60% - Accent4 11 2" xfId="14777" xr:uid="{87B68D53-3063-4D5C-81C7-DDD61D8C5A18}"/>
    <cellStyle name="60% - Accent4 11 3" xfId="14781" xr:uid="{242A858A-48CB-44AC-AF66-BCACF442EC91}"/>
    <cellStyle name="60% - Accent4 11 3 2" xfId="8023" xr:uid="{44A8F3C2-C902-418A-9FE3-2EBED9760BD2}"/>
    <cellStyle name="60% - Accent4 11 4" xfId="14785" xr:uid="{93039F15-C808-4C10-A4BC-764A250E84F2}"/>
    <cellStyle name="60% - Accent4 12" xfId="7130" xr:uid="{3E93973B-B0E6-4AAE-B960-3CB5A0A48AD9}"/>
    <cellStyle name="60% - Accent4 12 2" xfId="14802" xr:uid="{F56B6446-4F2A-4D7A-88FD-58701C90AC5D}"/>
    <cellStyle name="60% - Accent4 12 3" xfId="14805" xr:uid="{8BFB05C4-CAD5-4F02-B6DE-94E3F3A2CBA0}"/>
    <cellStyle name="60% - Accent4 13" xfId="13412" xr:uid="{913BBAAC-445B-4C8E-A284-7FC11C77650C}"/>
    <cellStyle name="60% - Accent4 13 2" xfId="14825" xr:uid="{BB0D4A0D-DA1F-48BC-B2D7-A06A7E45F84F}"/>
    <cellStyle name="60% - Accent4 13 3" xfId="14827" xr:uid="{0DFA7542-6D08-47B0-B675-D21B8EAFA37B}"/>
    <cellStyle name="60% - Accent4 13 3 2" xfId="8100" xr:uid="{EBC11AF9-426D-4300-AAAD-A1661A8F281A}"/>
    <cellStyle name="60% - Accent4 14" xfId="2719" xr:uid="{3606C7BC-44C0-4058-AEB4-768A72933A7E}"/>
    <cellStyle name="60% - Accent4 15" xfId="2724" xr:uid="{7324A17C-D4CF-4FB7-AFD1-1455A1FA1B93}"/>
    <cellStyle name="60% - Accent4 16" xfId="2733" xr:uid="{1DB1BEB3-E1BE-44BE-A98A-89A5B2725D20}"/>
    <cellStyle name="60% - Accent4 17" xfId="20883" xr:uid="{6ED93951-47E6-49B6-AB2F-AF2DC7087E4F}"/>
    <cellStyle name="60% - Accent4 18" xfId="20885" xr:uid="{91709F29-50EA-402A-A52B-95A9A2F97AD0}"/>
    <cellStyle name="60% - Accent4 19" xfId="20887" xr:uid="{514E78FA-E31B-4F4D-8EB6-C48F44FEC404}"/>
    <cellStyle name="60% - Accent4 2" xfId="20890" xr:uid="{3B4DFB33-1E46-4C33-B456-00307546E6E8}"/>
    <cellStyle name="60% - Accent4 2 10" xfId="20891" xr:uid="{266C6BA2-AFD8-44AC-9A51-95113AFBA956}"/>
    <cellStyle name="60% - Accent4 2 10 2" xfId="20892" xr:uid="{16C4A922-F713-4C94-A5CD-5304471B0E4A}"/>
    <cellStyle name="60% - Accent4 2 11" xfId="20893" xr:uid="{93E32403-7BCC-43C7-8736-088BDBC90DE1}"/>
    <cellStyle name="60% - Accent4 2 2" xfId="20896" xr:uid="{89EDDF3A-F0A7-4F07-8479-C52268EAF80B}"/>
    <cellStyle name="60% - Accent4 2 2 2" xfId="20897" xr:uid="{4D56D866-D83E-44BD-8AA5-838C7A94C037}"/>
    <cellStyle name="60% - Accent4 2 2 3" xfId="20898" xr:uid="{4B6F1317-6345-4434-8A1E-8513EB0E9EA9}"/>
    <cellStyle name="60% - Accent4 2 3" xfId="20901" xr:uid="{81A5622B-DDB3-4EFE-B44D-39055496CC46}"/>
    <cellStyle name="60% - Accent4 2 3 2" xfId="20903" xr:uid="{362504B4-FDD1-484A-8E9F-D42CCC66A99F}"/>
    <cellStyle name="60% - Accent4 2 3 3" xfId="20905" xr:uid="{06C2D381-3611-4D94-BC89-0742856DA00D}"/>
    <cellStyle name="60% - Accent4 2 4" xfId="20910" xr:uid="{44574EC0-E7AD-4981-B76C-9C89953CD177}"/>
    <cellStyle name="60% - Accent4 2 4 2" xfId="20911" xr:uid="{1DC5B7DD-1AC0-419F-A462-06DADCAB8767}"/>
    <cellStyle name="60% - Accent4 2 4 3" xfId="20912" xr:uid="{2B9E20AF-A569-4CF5-B47A-1202648C2821}"/>
    <cellStyle name="60% - Accent4 2 5" xfId="20915" xr:uid="{C6476D82-7759-4792-9E72-4EF431612A17}"/>
    <cellStyle name="60% - Accent4 2 5 2" xfId="20916" xr:uid="{F15A2CC7-B4A2-43F4-A4DD-B80D40A9A863}"/>
    <cellStyle name="60% - Accent4 2 5 3" xfId="20917" xr:uid="{776D61F0-A06B-4383-ACA8-F33AECF8E9F9}"/>
    <cellStyle name="60% - Accent4 2 6" xfId="20920" xr:uid="{645EA249-2E79-4F5C-A753-38A69ACCA2AE}"/>
    <cellStyle name="60% - Accent4 2 6 2" xfId="20921" xr:uid="{FF1D0025-6419-44A7-A09F-564DD1F5B197}"/>
    <cellStyle name="60% - Accent4 2 6 3" xfId="20922" xr:uid="{24567093-947E-4337-A071-B57A7866ACAD}"/>
    <cellStyle name="60% - Accent4 2 7" xfId="20925" xr:uid="{09AA5720-A901-469D-A9E8-7CCE606A06F6}"/>
    <cellStyle name="60% - Accent4 2 7 2" xfId="20926" xr:uid="{FB7686AF-1CCE-41D0-BADC-0DDB9ECECA06}"/>
    <cellStyle name="60% - Accent4 2 7 3" xfId="20927" xr:uid="{6A285B6C-9551-4562-9678-C0BCBB5B144F}"/>
    <cellStyle name="60% - Accent4 2 8" xfId="20930" xr:uid="{88A2CF8D-0D43-4436-B3AF-A5BC3BD6BE62}"/>
    <cellStyle name="60% - Accent4 2 8 2" xfId="20065" xr:uid="{FBA86C83-5998-4CB8-9568-16EBD3B3E081}"/>
    <cellStyle name="60% - Accent4 2 8 3" xfId="20067" xr:uid="{CBAAC453-299A-4B92-9966-9136997D9F11}"/>
    <cellStyle name="60% - Accent4 2 9" xfId="20931" xr:uid="{2BE1472E-69DD-4940-B80B-A86B51B20F93}"/>
    <cellStyle name="60% - Accent4 2 9 2" xfId="12477" xr:uid="{97C1258C-BF1C-4421-89B4-E0E8F2B04943}"/>
    <cellStyle name="60% - Accent4 20" xfId="2725" xr:uid="{D1EBCAAF-476D-4544-B3CC-8B027FF52C42}"/>
    <cellStyle name="60% - Accent4 20 2" xfId="2729" xr:uid="{70690F25-0F72-4EED-8B63-97318582201E}"/>
    <cellStyle name="60% - Accent4 20 3" xfId="20934" xr:uid="{AC94F8C9-69BE-4DB2-82C4-C3C6C64B689B}"/>
    <cellStyle name="60% - Accent4 20 4" xfId="20935" xr:uid="{AF46E590-9FC9-4568-951C-C1EE0C1C6298}"/>
    <cellStyle name="60% - Accent4 20 5" xfId="20936" xr:uid="{4A9E9F5A-B239-45E3-B22F-781DE07A7373}"/>
    <cellStyle name="60% - Accent4 20 6" xfId="19614" xr:uid="{8DBA519A-7213-4753-AAE1-156FC1256383}"/>
    <cellStyle name="60% - Accent4 21" xfId="2734" xr:uid="{BAB9124D-FBDC-4DF8-9EC0-4472623AF966}"/>
    <cellStyle name="60% - Accent4 21 2" xfId="20938" xr:uid="{DB9DA6C4-E77D-4C07-8BD2-568B23D942B7}"/>
    <cellStyle name="60% - Accent4 21 3" xfId="20939" xr:uid="{0F1F0C58-239A-4847-888F-0260D13A74B1}"/>
    <cellStyle name="60% - Accent4 21 4" xfId="20941" xr:uid="{5B6CEEE1-65D5-4514-B0BD-65895D3AD38B}"/>
    <cellStyle name="60% - Accent4 21 5" xfId="20943" xr:uid="{64A655CA-6256-48E8-99CB-239712A2399D}"/>
    <cellStyle name="60% - Accent4 21 6" xfId="19633" xr:uid="{521F6407-EE9D-42D7-97D9-30F622DACC77}"/>
    <cellStyle name="60% - Accent4 22" xfId="20884" xr:uid="{4AC8F085-B5A2-473B-B1BE-782688CB2CDC}"/>
    <cellStyle name="60% - Accent4 22 2" xfId="7119" xr:uid="{7D898765-320C-472D-BD3A-DA0FC6772B91}"/>
    <cellStyle name="60% - Accent4 23" xfId="20886" xr:uid="{F6F034E1-D101-45FD-98F9-36439F6A15FA}"/>
    <cellStyle name="60% - Accent4 24" xfId="20888" xr:uid="{DF5EA75C-0006-4AAC-BDAD-79D53E861C30}"/>
    <cellStyle name="60% - Accent4 25" xfId="20946" xr:uid="{AD07FB4F-3118-40EB-8C1C-DB7DDA14F23A}"/>
    <cellStyle name="60% - Accent4 26" xfId="12932" xr:uid="{7929BA95-FE0B-4E07-BF69-D3983A3DC793}"/>
    <cellStyle name="60% - Accent4 27" xfId="12950" xr:uid="{80016D6C-98FA-4CEF-AF1F-804FA85DBAE3}"/>
    <cellStyle name="60% - Accent4 28" xfId="11408" xr:uid="{F4EF9392-99E6-496D-84B5-44926565A5E3}"/>
    <cellStyle name="60% - Accent4 3" xfId="20948" xr:uid="{D2DD9642-559E-48C1-B246-A7995528EE02}"/>
    <cellStyle name="60% - Accent4 3 2" xfId="20949" xr:uid="{471BEC0E-8C78-471B-93C1-7AB8F638E32F}"/>
    <cellStyle name="60% - Accent4 3 3" xfId="20950" xr:uid="{AC33D321-471B-4CF7-A410-A809482D0349}"/>
    <cellStyle name="60% - Accent4 4" xfId="20951" xr:uid="{581A19E7-4489-4DAB-8489-2E32F4E2C845}"/>
    <cellStyle name="60% - Accent4 4 2" xfId="20952" xr:uid="{5B86C9FF-269F-4CD6-A6EA-27C2B51903B6}"/>
    <cellStyle name="60% - Accent4 4 3" xfId="20953" xr:uid="{50EEEF42-0225-4296-8936-4EFCE1673F24}"/>
    <cellStyle name="60% - Accent4 5" xfId="20955" xr:uid="{0551E4E0-3C7B-437A-A94C-158CB647A998}"/>
    <cellStyle name="60% - Accent4 5 2" xfId="20956" xr:uid="{D6F3E9DA-F8FF-4B4C-B707-487E91AA6CE0}"/>
    <cellStyle name="60% - Accent4 5 3" xfId="20957" xr:uid="{10B50AF3-B5F7-4804-A520-CA7CDB378BF8}"/>
    <cellStyle name="60% - Accent4 6" xfId="20959" xr:uid="{C3F36799-E299-478B-86E8-3F1E30F2C90A}"/>
    <cellStyle name="60% - Accent4 6 2" xfId="20960" xr:uid="{56F56D14-05C5-4392-8D6D-9623B24A866A}"/>
    <cellStyle name="60% - Accent4 6 3" xfId="20961" xr:uid="{610FEC16-9E2A-4245-9A4A-FB33DE4ACE7F}"/>
    <cellStyle name="60% - Accent4 7" xfId="20963" xr:uid="{DE60A50D-3C62-493D-835E-ADE8AFFF6EB2}"/>
    <cellStyle name="60% - Accent4 7 2" xfId="18635" xr:uid="{42B1EBD9-EE7F-4186-9411-E6005A3FDAA4}"/>
    <cellStyle name="60% - Accent4 7 3" xfId="20965" xr:uid="{D8A029B0-EF1E-459A-8018-FEA6E410BF2F}"/>
    <cellStyle name="60% - Accent4 8" xfId="20967" xr:uid="{4FF205FC-5106-46C8-97B7-1DDCF4F2AD96}"/>
    <cellStyle name="60% - Accent4 8 2" xfId="18643" xr:uid="{81BB5087-385E-481B-884C-4EC7540B28BB}"/>
    <cellStyle name="60% - Accent4 8 3" xfId="20970" xr:uid="{348C6274-9348-4795-AB63-11A4347A5E91}"/>
    <cellStyle name="60% - Accent4 9" xfId="20972" xr:uid="{9407EA78-2A44-4F70-BF10-F7EB3C2E3DCC}"/>
    <cellStyle name="60% - Accent4 9 2" xfId="18650" xr:uid="{CEF2E52E-1596-48AF-BDCA-86C72EC83916}"/>
    <cellStyle name="60% - Accent4 9 3" xfId="20975" xr:uid="{40A4182A-911C-4D17-8094-BE31928C3782}"/>
    <cellStyle name="60% - Accent5 10" xfId="20978" xr:uid="{A5BA7C86-4273-414B-9692-4B19A62A8770}"/>
    <cellStyle name="60% - Accent5 10 2" xfId="11991" xr:uid="{2FF725F2-9327-4904-90E5-2A28E82EE282}"/>
    <cellStyle name="60% - Accent5 10 3" xfId="12002" xr:uid="{AB2F8265-AF8A-442C-8F9E-49955BAF6EF2}"/>
    <cellStyle name="60% - Accent5 11" xfId="4265" xr:uid="{AF41FF80-01FE-4230-A5F6-C82DAD3CE4BA}"/>
    <cellStyle name="60% - Accent5 11 2" xfId="14622" xr:uid="{B3C1572F-248D-4E15-A034-D5059FE871D7}"/>
    <cellStyle name="60% - Accent5 11 3" xfId="14633" xr:uid="{3D62F8B1-76AB-44F1-85CD-677CC5493CF3}"/>
    <cellStyle name="60% - Accent5 11 3 2" xfId="14636" xr:uid="{5BC38667-5DFC-4486-9541-26A99DFABB6C}"/>
    <cellStyle name="60% - Accent5 12" xfId="4272" xr:uid="{BF7279D2-1D8A-4781-88A4-68B375040BC6}"/>
    <cellStyle name="60% - Accent5 13" xfId="13423" xr:uid="{9F6F298C-99B2-44D5-AFAA-1571E96F3D48}"/>
    <cellStyle name="60% - Accent5 14" xfId="3124" xr:uid="{93498E3B-FDD5-4932-9BD9-3B97F70EC854}"/>
    <cellStyle name="60% - Accent5 15" xfId="3131" xr:uid="{9F07871F-80BF-468F-89D5-8F264CC6F9A6}"/>
    <cellStyle name="60% - Accent5 16" xfId="3137" xr:uid="{4D93692D-4377-4D3B-B9E0-D94FAEDCD762}"/>
    <cellStyle name="60% - Accent5 17" xfId="3146" xr:uid="{3FCF2480-AACA-4D74-9A03-AAA70F92C4E5}"/>
    <cellStyle name="60% - Accent5 18" xfId="3149" xr:uid="{B2BA6CC3-A072-4845-929F-B933423B4BF1}"/>
    <cellStyle name="60% - Accent5 18 2" xfId="5393" xr:uid="{2F698DC4-D952-4CA1-9167-BFDD5FF2CACF}"/>
    <cellStyle name="60% - Accent5 18 3" xfId="5401" xr:uid="{E81EA436-B5BD-4A44-8C70-FB90AFDD51BB}"/>
    <cellStyle name="60% - Accent5 18 4" xfId="1075" xr:uid="{1DBA5E77-24E1-4062-88B1-1D6C1D45441F}"/>
    <cellStyle name="60% - Accent5 18 5" xfId="1083" xr:uid="{34F300CD-D432-4150-8F1E-4BD10A09618F}"/>
    <cellStyle name="60% - Accent5 18 6" xfId="1090" xr:uid="{14721AA4-F6A6-48AC-A415-3A007E12D7E4}"/>
    <cellStyle name="60% - Accent5 19" xfId="20979" xr:uid="{E0AB8F79-8FE2-44A1-BD66-210DFA76728A}"/>
    <cellStyle name="60% - Accent5 19 2" xfId="5419" xr:uid="{9D0ECC52-71F7-4425-B673-32B439001648}"/>
    <cellStyle name="60% - Accent5 19 3" xfId="5424" xr:uid="{3D20CBB4-DB9C-4C44-96A7-684325C71F44}"/>
    <cellStyle name="60% - Accent5 19 4" xfId="5430" xr:uid="{01FC6816-CB7F-4DE8-8144-CFBC40919ED3}"/>
    <cellStyle name="60% - Accent5 19 5" xfId="5977" xr:uid="{10663434-D75C-4710-B805-67A55E3BCE04}"/>
    <cellStyle name="60% - Accent5 19 6" xfId="5983" xr:uid="{60D596F8-8762-4046-B82B-3CDC33F7A249}"/>
    <cellStyle name="60% - Accent5 2" xfId="20981" xr:uid="{0F6AE2C8-4048-4E1C-8988-31361152BE69}"/>
    <cellStyle name="60% - Accent5 2 2" xfId="20984" xr:uid="{3F7DD153-B49F-442E-8D54-44D4CF641D4B}"/>
    <cellStyle name="60% - Accent5 2 2 2" xfId="20985" xr:uid="{B719327C-6517-40E7-9C79-4EA68EC4879A}"/>
    <cellStyle name="60% - Accent5 2 3" xfId="20988" xr:uid="{1E0E4BFE-3C16-473B-912E-C6843DB9BFD0}"/>
    <cellStyle name="60% - Accent5 2 3 2" xfId="20989" xr:uid="{17DF8AC8-CA5B-4A39-96AA-9A387D7FCEFA}"/>
    <cellStyle name="60% - Accent5 2 4" xfId="20994" xr:uid="{5E6A4E67-776E-40EA-ACCA-F54F200C7E8C}"/>
    <cellStyle name="60% - Accent5 20" xfId="3132" xr:uid="{B95ACF7A-04E7-4A30-B4D8-A1032897AD9D}"/>
    <cellStyle name="60% - Accent5 20 2" xfId="5001" xr:uid="{318DC8AA-3303-4679-85E3-5932410538D8}"/>
    <cellStyle name="60% - Accent5 21" xfId="3138" xr:uid="{36A81BAD-690F-4589-AEE9-7E0DA1D18662}"/>
    <cellStyle name="60% - Accent5 22" xfId="3147" xr:uid="{EBBB8757-FE2E-4B33-8138-107AEB022DBA}"/>
    <cellStyle name="60% - Accent5 23" xfId="3150" xr:uid="{15F2DF3E-4558-47A3-A280-ABDB9F2D43CB}"/>
    <cellStyle name="60% - Accent5 24" xfId="20980" xr:uid="{959BEBE9-93DF-4EAC-94D4-5D2E3A281688}"/>
    <cellStyle name="60% - Accent5 25" xfId="20999" xr:uid="{D6447922-916D-49F1-9513-76B500411AB2}"/>
    <cellStyle name="60% - Accent5 26" xfId="21001" xr:uid="{852EE586-F6AF-4861-906A-661EA38BB883}"/>
    <cellStyle name="60% - Accent5 3" xfId="21003" xr:uid="{E4DE88F3-8C84-4354-9BDE-2AA7F471706C}"/>
    <cellStyle name="60% - Accent5 3 2" xfId="21004" xr:uid="{D5BE3A1D-8E5E-45B6-8D7B-4847063254E1}"/>
    <cellStyle name="60% - Accent5 3 3" xfId="21005" xr:uid="{D47151B4-81CD-475E-9DEE-ABA3B626B407}"/>
    <cellStyle name="60% - Accent5 4" xfId="21007" xr:uid="{7FEF3D8D-957A-426C-9975-6D0017E5AFE5}"/>
    <cellStyle name="60% - Accent5 4 2" xfId="21008" xr:uid="{935D3696-A705-4DC1-87E4-8AA16FC0A20D}"/>
    <cellStyle name="60% - Accent5 4 3" xfId="21009" xr:uid="{F87CE094-6EFC-4659-A812-C2F1E499A139}"/>
    <cellStyle name="60% - Accent5 5" xfId="21010" xr:uid="{5C02E765-8C12-4B81-BE06-0153A1133EE8}"/>
    <cellStyle name="60% - Accent5 5 2" xfId="21011" xr:uid="{0F89FE1A-A428-4EA7-AFCD-FC2259AB74ED}"/>
    <cellStyle name="60% - Accent5 5 3" xfId="21012" xr:uid="{E3B3A80D-1048-4221-B494-0A04E6FD4E8B}"/>
    <cellStyle name="60% - Accent5 6" xfId="21014" xr:uid="{4B5CA002-F324-4C93-85CC-97E2A6E1D745}"/>
    <cellStyle name="60% - Accent5 6 2" xfId="21015" xr:uid="{7AFDB4B1-3378-483B-A5C4-E0EF6A87ADB0}"/>
    <cellStyle name="60% - Accent5 6 3" xfId="21016" xr:uid="{0F6D1C7E-FB15-4B11-9DF5-D53371BCDC0A}"/>
    <cellStyle name="60% - Accent5 7" xfId="21018" xr:uid="{E977664D-F581-4A77-B207-12905A1951F3}"/>
    <cellStyle name="60% - Accent5 7 2" xfId="18663" xr:uid="{3F49FB49-2F56-413B-9841-FBCD4EE818E6}"/>
    <cellStyle name="60% - Accent5 7 3" xfId="21019" xr:uid="{3F72B77D-00D0-461F-A06E-B9272CCDDAE5}"/>
    <cellStyle name="60% - Accent5 8" xfId="21020" xr:uid="{4B2A0441-466B-42C4-B44D-679184E0DCC9}"/>
    <cellStyle name="60% - Accent5 8 2" xfId="18670" xr:uid="{80936404-C866-4E87-85F0-F4608F3AF040}"/>
    <cellStyle name="60% - Accent5 8 3" xfId="3207" xr:uid="{BDF70129-8A46-45D5-A178-0DF8F5AA771B}"/>
    <cellStyle name="60% - Accent5 9" xfId="21021" xr:uid="{5E928975-62D0-4144-A1C8-DA21A02AF6A1}"/>
    <cellStyle name="60% - Accent5 9 2" xfId="18676" xr:uid="{32B73486-678C-4FCB-8A93-3D09DBD058B5}"/>
    <cellStyle name="60% - Accent5 9 3" xfId="21023" xr:uid="{B9709620-49C9-4A1F-B6E6-715C1FD5C114}"/>
    <cellStyle name="60% - Accent5 9 3 2" xfId="21024" xr:uid="{7EC6A08B-5A99-4516-845B-1FC08F5005D4}"/>
    <cellStyle name="60% - Accent5 9 4" xfId="21026" xr:uid="{C2714B21-EBDD-4FF5-ABA9-710E581B9004}"/>
    <cellStyle name="60% - Accent6 10" xfId="21029" xr:uid="{0173CDE7-44AA-45EE-A7DC-BD732F83F6C1}"/>
    <cellStyle name="60% - Accent6 10 2" xfId="21030" xr:uid="{A0B08176-F3CE-4AC8-9CDB-D7669C1BF365}"/>
    <cellStyle name="60% - Accent6 10 3" xfId="15231" xr:uid="{C2497B49-F658-4C69-930A-4793EB11734E}"/>
    <cellStyle name="60% - Accent6 11" xfId="21032" xr:uid="{0390FDD8-0E49-4CE0-9791-A85377E99A1B}"/>
    <cellStyle name="60% - Accent6 11 2" xfId="21034" xr:uid="{39426360-7A39-4AC9-89C9-08EDA4C8CD0A}"/>
    <cellStyle name="60% - Accent6 11 3" xfId="21036" xr:uid="{283D4726-A449-4B20-8465-E5A3EABBCF68}"/>
    <cellStyle name="60% - Accent6 11 3 2" xfId="21037" xr:uid="{7671E8F3-2B10-439E-85B0-C21E4A4F49DB}"/>
    <cellStyle name="60% - Accent6 11 4" xfId="21039" xr:uid="{04B7DFF5-4EF9-430A-8748-456BBA2A1A10}"/>
    <cellStyle name="60% - Accent6 12" xfId="21041" xr:uid="{1C9B62C8-2285-4ED5-9DF9-C66775ED6311}"/>
    <cellStyle name="60% - Accent6 12 2" xfId="21043" xr:uid="{28761091-D417-4551-9FA2-0B1FA2F5002E}"/>
    <cellStyle name="60% - Accent6 12 3" xfId="21044" xr:uid="{BE375FFD-BD85-45B0-BF1D-20A8D01BE400}"/>
    <cellStyle name="60% - Accent6 13" xfId="21046" xr:uid="{5D23DA6B-16E5-47CB-B596-5C1597AFFE6D}"/>
    <cellStyle name="60% - Accent6 13 2" xfId="21047" xr:uid="{D2C8C97B-376C-4072-8084-9D63B4E31512}"/>
    <cellStyle name="60% - Accent6 13 3" xfId="21048" xr:uid="{11C5681E-07A4-47D9-814A-A0802F9F06A6}"/>
    <cellStyle name="60% - Accent6 13 3 2" xfId="21049" xr:uid="{5A63A735-C920-476F-A85E-6D7FF1826704}"/>
    <cellStyle name="60% - Accent6 14" xfId="1607" xr:uid="{C909FAC5-EF94-41AA-9415-0865476D4ECA}"/>
    <cellStyle name="60% - Accent6 15" xfId="1373" xr:uid="{5C06308B-2721-4F11-9CC7-FB17FA01FA3F}"/>
    <cellStyle name="60% - Accent6 16" xfId="1389" xr:uid="{555DFE56-2CB7-4BC4-A54D-559CCD9D1DEF}"/>
    <cellStyle name="60% - Accent6 17" xfId="1406" xr:uid="{F1558FF9-55BF-4B0E-AA51-B96B8022FE5D}"/>
    <cellStyle name="60% - Accent6 18" xfId="113" xr:uid="{29F9D84A-E84D-4FA6-8644-C55173C048AE}"/>
    <cellStyle name="60% - Accent6 19" xfId="1419" xr:uid="{6E8F8C24-E231-4F2D-A5E8-D8731A3DFF91}"/>
    <cellStyle name="60% - Accent6 2" xfId="17276" xr:uid="{91D944FF-5609-4555-92A6-CFE303A857BA}"/>
    <cellStyle name="60% - Accent6 2 10" xfId="21050" xr:uid="{8AACBE19-1E27-4A48-A522-7EDDADB3F060}"/>
    <cellStyle name="60% - Accent6 2 10 2" xfId="21051" xr:uid="{3CAF2B76-E679-47B6-ABF7-50C121F46A51}"/>
    <cellStyle name="60% - Accent6 2 11" xfId="21053" xr:uid="{103CCFBD-68CC-4878-B5BD-7E71876763F8}"/>
    <cellStyle name="60% - Accent6 2 2" xfId="17281" xr:uid="{A80D1EF8-DA9F-424D-ACB8-79BD1A80BB59}"/>
    <cellStyle name="60% - Accent6 2 2 2" xfId="12168" xr:uid="{7E0F4792-BEDD-4FBD-9A39-874BFE0ECC1F}"/>
    <cellStyle name="60% - Accent6 2 2 3" xfId="12172" xr:uid="{A3BBE96F-0BF6-428C-8393-D9362336D2C2}"/>
    <cellStyle name="60% - Accent6 2 3" xfId="17285" xr:uid="{4ADD16D2-DCE3-44B3-BF30-EE63689507D7}"/>
    <cellStyle name="60% - Accent6 2 3 2" xfId="12192" xr:uid="{54A0B25C-BD1D-4E72-90DC-21B9380D488F}"/>
    <cellStyle name="60% - Accent6 2 3 3" xfId="12197" xr:uid="{C1497A44-6CD5-47FF-85E6-544F0BD06A5B}"/>
    <cellStyle name="60% - Accent6 2 4" xfId="17289" xr:uid="{E26A8650-64B7-4C3B-B208-5F5AFE36AC89}"/>
    <cellStyle name="60% - Accent6 2 4 2" xfId="17292" xr:uid="{92725A47-DD9C-475C-A5B5-DA95896F12F6}"/>
    <cellStyle name="60% - Accent6 2 4 3" xfId="17295" xr:uid="{618C4A34-897E-4765-B1DC-2418DB0EAC04}"/>
    <cellStyle name="60% - Accent6 2 5" xfId="17297" xr:uid="{856AB446-62F1-4827-8E3F-CDC7A182FA85}"/>
    <cellStyle name="60% - Accent6 2 5 2" xfId="17301" xr:uid="{1BCAB08C-366C-4080-BC47-961FF492F2D7}"/>
    <cellStyle name="60% - Accent6 2 5 3" xfId="17304" xr:uid="{06FA5974-9B37-47AC-8ADB-5B62D1932535}"/>
    <cellStyle name="60% - Accent6 2 6" xfId="17305" xr:uid="{E017EBED-5761-464B-B60C-2DD3F76AF3EE}"/>
    <cellStyle name="60% - Accent6 2 6 2" xfId="17308" xr:uid="{9F6E238A-E3DD-4121-AC95-BE2FE7DC9B31}"/>
    <cellStyle name="60% - Accent6 2 6 3" xfId="17312" xr:uid="{D9CBEA12-D5D9-4FA2-9E0B-03D56DEAC3FD}"/>
    <cellStyle name="60% - Accent6 2 7" xfId="17315" xr:uid="{44F271AE-8541-4A03-98D0-288037F48328}"/>
    <cellStyle name="60% - Accent6 2 7 2" xfId="17318" xr:uid="{6D1C4934-BDCA-40AC-8193-75F29B6D4F5C}"/>
    <cellStyle name="60% - Accent6 2 7 3" xfId="17321" xr:uid="{33814519-B9D3-47C6-A918-C2CDF2F17408}"/>
    <cellStyle name="60% - Accent6 2 8" xfId="17323" xr:uid="{50737DEE-8CA5-498B-A48D-CD20ABD92090}"/>
    <cellStyle name="60% - Accent6 2 8 2" xfId="17326" xr:uid="{DD295A89-BC22-42BB-ACD6-BC0C13C3E6A9}"/>
    <cellStyle name="60% - Accent6 2 8 3" xfId="17331" xr:uid="{DDF81C5A-E5E7-497B-B31A-B8A83C0EBB82}"/>
    <cellStyle name="60% - Accent6 2 9" xfId="21054" xr:uid="{6F8E224F-0966-4CB9-9DB1-0A85531864C0}"/>
    <cellStyle name="60% - Accent6 2 9 2" xfId="21055" xr:uid="{99E00751-2B18-4BE4-9E1A-F54D8E99D7B9}"/>
    <cellStyle name="60% - Accent6 20" xfId="1374" xr:uid="{17F19D76-92E4-486D-BE35-1A6F221876E2}"/>
    <cellStyle name="60% - Accent6 20 2" xfId="21059" xr:uid="{250F01CC-06C3-4BA5-93E5-FF19857C462E}"/>
    <cellStyle name="60% - Accent6 20 3" xfId="21061" xr:uid="{3236F606-97E9-423C-88AF-F2CBA442B899}"/>
    <cellStyle name="60% - Accent6 20 4" xfId="21063" xr:uid="{1E93B00B-6619-4706-BA32-35EAC4E91840}"/>
    <cellStyle name="60% - Accent6 20 5" xfId="21065" xr:uid="{051119EA-6992-42AC-A608-3854AE60A9F6}"/>
    <cellStyle name="60% - Accent6 20 6" xfId="21067" xr:uid="{06F64569-5448-451F-B963-BDCDC677F8FC}"/>
    <cellStyle name="60% - Accent6 21" xfId="1390" xr:uid="{A23476EE-DAD5-4BB2-886A-F65A03C77019}"/>
    <cellStyle name="60% - Accent6 21 2" xfId="7911" xr:uid="{FBB221EB-9685-46F4-95CE-C162822DF91F}"/>
    <cellStyle name="60% - Accent6 21 3" xfId="7913" xr:uid="{241B057D-2B0A-4D35-8A56-65B2719EB509}"/>
    <cellStyle name="60% - Accent6 21 4" xfId="21068" xr:uid="{DA265C04-4509-4C98-B19D-BE1B48E10CBB}"/>
    <cellStyle name="60% - Accent6 21 5" xfId="21069" xr:uid="{3E169409-F57A-4450-A78C-E20B2A796D71}"/>
    <cellStyle name="60% - Accent6 21 6" xfId="21071" xr:uid="{15E77418-C146-4724-9658-453DC3963676}"/>
    <cellStyle name="60% - Accent6 22" xfId="1407" xr:uid="{B1D4E97F-73F9-44B4-9885-866D53F20F3D}"/>
    <cellStyle name="60% - Accent6 22 2" xfId="1542" xr:uid="{376FC655-13D2-41D0-8463-7E0468A9907E}"/>
    <cellStyle name="60% - Accent6 23" xfId="114" xr:uid="{3F94FD4F-A583-406A-8ECC-CCBE5778872A}"/>
    <cellStyle name="60% - Accent6 24" xfId="1420" xr:uid="{4DA42DB1-0538-4D1C-AAEF-719AC2EB36C3}"/>
    <cellStyle name="60% - Accent6 25" xfId="3987" xr:uid="{07CBF16D-2A28-4AFA-881F-6AF7B2279758}"/>
    <cellStyle name="60% - Accent6 26" xfId="4022" xr:uid="{5E721CA6-7771-49CB-B5E3-6957C0A45FAD}"/>
    <cellStyle name="60% - Accent6 27" xfId="3659" xr:uid="{7A35E6FF-E5A5-46F1-A5DA-9E73377D5706}"/>
    <cellStyle name="60% - Accent6 28" xfId="15393" xr:uid="{AAA88CD2-03A2-47AC-92EF-94F174091331}"/>
    <cellStyle name="60% - Accent6 3" xfId="17333" xr:uid="{62438847-D22B-4BAB-83DB-23F6BA042097}"/>
    <cellStyle name="60% - Accent6 3 2" xfId="17336" xr:uid="{CC2279E3-A056-4AAE-9111-7F7F53748AD7}"/>
    <cellStyle name="60% - Accent6 3 3" xfId="17338" xr:uid="{854E0B0F-7F92-413F-971C-1C16A27FE10F}"/>
    <cellStyle name="60% - Accent6 4" xfId="17374" xr:uid="{61F45D2E-506D-4610-ACE7-4E60984C39C8}"/>
    <cellStyle name="60% - Accent6 4 2" xfId="17377" xr:uid="{62ED658D-8875-4D91-B7F7-1AC603FFF072}"/>
    <cellStyle name="60% - Accent6 4 3" xfId="17380" xr:uid="{2A76BFC1-E371-483D-8824-391E9B26A9E2}"/>
    <cellStyle name="60% - Accent6 5" xfId="17383" xr:uid="{5011C3F2-89D2-4570-AF4C-5810C45FB607}"/>
    <cellStyle name="60% - Accent6 5 2" xfId="17386" xr:uid="{3088211B-8D05-4ADC-9772-0A9E5D2F1FBD}"/>
    <cellStyle name="60% - Accent6 5 2 2" xfId="17388" xr:uid="{C9B30497-8E3F-4EB8-9055-A5E2D808FE61}"/>
    <cellStyle name="60% - Accent6 5 3" xfId="17394" xr:uid="{837A4565-46EB-4763-8519-7B581D67DA94}"/>
    <cellStyle name="60% - Accent6 6" xfId="17397" xr:uid="{0D3BE745-92B6-4E0C-B144-0F6A67E9D75C}"/>
    <cellStyle name="60% - Accent6 6 2" xfId="17399" xr:uid="{F3E7702C-12EB-4874-B479-89F6C7260B18}"/>
    <cellStyle name="60% - Accent6 6 3" xfId="17405" xr:uid="{684E6845-B847-4299-8CAD-4262F04A975F}"/>
    <cellStyle name="60% - Accent6 7" xfId="17408" xr:uid="{CA561DB6-C69F-416A-8B46-DD73A687633F}"/>
    <cellStyle name="60% - Accent6 7 2" xfId="17410" xr:uid="{4F3F1769-6ECE-44CB-B16A-7FBA3795F795}"/>
    <cellStyle name="60% - Accent6 7 3" xfId="17413" xr:uid="{E955AD42-3890-4A34-94C6-310F667D1887}"/>
    <cellStyle name="60% - Accent6 8" xfId="21072" xr:uid="{7DB280D4-1B1F-43EA-87ED-CE2F4EA5DEA8}"/>
    <cellStyle name="60% - Accent6 8 2" xfId="18704" xr:uid="{CCA1C1AF-0048-4F0E-8A37-A15C91BEA700}"/>
    <cellStyle name="60% - Accent6 8 3" xfId="21074" xr:uid="{161CE009-E1C9-4DA4-B1BF-93F72247FFA8}"/>
    <cellStyle name="60% - Accent6 9" xfId="21075" xr:uid="{D544109D-216B-433E-AB3C-EC4B236BBD19}"/>
    <cellStyle name="60% - Accent6 9 2" xfId="18712" xr:uid="{CFB2F03B-EBD8-4D34-9243-7B52D4BE7CCC}"/>
    <cellStyle name="60% - Accent6 9 3" xfId="21078" xr:uid="{A68AD3B7-AF0D-4F5A-8998-E9C934201A47}"/>
    <cellStyle name="Accent1 - 20%" xfId="21079" xr:uid="{C22ABCC4-228F-4DAD-A018-5CFFD8E3C11E}"/>
    <cellStyle name="Accent1 - 40%" xfId="14540" xr:uid="{153619AE-4330-4375-BADD-F7538223F759}"/>
    <cellStyle name="Accent1 - 60%" xfId="5157" xr:uid="{FF3B4AD9-AE99-4AAC-8F3E-50C507493187}"/>
    <cellStyle name="Accent1 10" xfId="21081" xr:uid="{0669D47A-AE33-4B96-96E5-8C91F26D67D6}"/>
    <cellStyle name="Accent1 10 2" xfId="21083" xr:uid="{B47DB850-9991-42B4-9E15-8E224BBA0DBA}"/>
    <cellStyle name="Accent1 10 3" xfId="21085" xr:uid="{442EAC74-3995-4980-9961-4BC62EB9BFA1}"/>
    <cellStyle name="Accent1 11" xfId="21086" xr:uid="{0E9B8860-9889-4122-8F37-F233761F44AE}"/>
    <cellStyle name="Accent1 11 2" xfId="21087" xr:uid="{FD1924AF-5EFE-459C-A7E0-99488D56EC94}"/>
    <cellStyle name="Accent1 11 3" xfId="21088" xr:uid="{A0DB2A0E-8EED-475C-B3AB-32A9413EC181}"/>
    <cellStyle name="Accent1 11 3 2" xfId="21089" xr:uid="{E2C353C3-AE84-4282-A868-2D69E4CE7E91}"/>
    <cellStyle name="Accent1 11 4" xfId="21090" xr:uid="{B0937F75-B2BA-467B-8500-2CEC96AA9631}"/>
    <cellStyle name="Accent1 12" xfId="21091" xr:uid="{7FCA4AB6-8135-4B1D-85E5-100487EB9EE6}"/>
    <cellStyle name="Accent1 12 2" xfId="21093" xr:uid="{B4FFA26A-21D5-4A4C-95F1-C5484A0A74F9}"/>
    <cellStyle name="Accent1 12 3" xfId="21095" xr:uid="{29B50EBE-41FB-49E8-A666-CBE9631AD5A5}"/>
    <cellStyle name="Accent1 13" xfId="21096" xr:uid="{6B553DCE-DC8F-4496-920F-9D8EE2809DAD}"/>
    <cellStyle name="Accent1 13 2" xfId="21097" xr:uid="{C4AD5E31-F034-4D43-9E5D-737A5F59B4D7}"/>
    <cellStyle name="Accent1 13 3" xfId="21098" xr:uid="{3097C4F2-28EC-408D-AF1B-A1E1E750AD5C}"/>
    <cellStyle name="Accent1 13 3 2" xfId="21100" xr:uid="{6B2EF34C-2BAF-4605-9858-27386F8767F3}"/>
    <cellStyle name="Accent1 14" xfId="21103" xr:uid="{82E672E8-C5DB-4197-B6DD-170657BDAF59}"/>
    <cellStyle name="Accent1 15" xfId="21106" xr:uid="{F9878BC7-AB2C-46D8-A191-21F5AC5619B7}"/>
    <cellStyle name="Accent1 16" xfId="21110" xr:uid="{8B4341C0-69A9-4308-A83D-C31371B3D2E3}"/>
    <cellStyle name="Accent1 17" xfId="180" xr:uid="{BF2624C1-E34E-4EB9-B658-0F293DCEF91D}"/>
    <cellStyle name="Accent1 18" xfId="218" xr:uid="{19175754-8526-4ACA-A49F-9AECD4A04FB6}"/>
    <cellStyle name="Accent1 19" xfId="106" xr:uid="{D850B92E-5C6D-4024-A6D7-B67AFF16D0E5}"/>
    <cellStyle name="Accent1 2" xfId="8185" xr:uid="{102D5595-71E1-4965-948A-0AEB3BA7B395}"/>
    <cellStyle name="Accent1 2 10" xfId="21114" xr:uid="{3E1F358F-6E03-4E62-8ADF-05656B53C9B5}"/>
    <cellStyle name="Accent1 2 10 2" xfId="7814" xr:uid="{0CA8533C-78D2-4B3B-A6F0-3B6E69B1BAAE}"/>
    <cellStyle name="Accent1 2 11" xfId="21117" xr:uid="{66DA9B36-9E77-4F5A-8012-A674C7AEA23E}"/>
    <cellStyle name="Accent1 2 2" xfId="8187" xr:uid="{829739CC-5042-437F-8635-B7C787F4CDC6}"/>
    <cellStyle name="Accent1 2 2 2" xfId="21120" xr:uid="{A48D33E9-03B9-4B89-A00E-115060B20AFD}"/>
    <cellStyle name="Accent1 2 2 3" xfId="21123" xr:uid="{18B96C88-8EA7-4A22-9E41-10A17EC087AA}"/>
    <cellStyle name="Accent1 2 3" xfId="8189" xr:uid="{3D43B26A-B0AC-432E-B201-85AB81150C35}"/>
    <cellStyle name="Accent1 2 3 2" xfId="15205" xr:uid="{5C22B2D0-F21E-4F04-BE20-AE86AC90E165}"/>
    <cellStyle name="Accent1 2 3 3" xfId="19509" xr:uid="{1EFCAAE9-C9CA-41ED-9795-475C2CC64D03}"/>
    <cellStyle name="Accent1 2 4" xfId="21124" xr:uid="{98C08497-3EF9-4D07-84D9-15952F036A72}"/>
    <cellStyle name="Accent1 2 4 2" xfId="21125" xr:uid="{0FE49145-7AAA-4DCB-B07E-D1196E9399DE}"/>
    <cellStyle name="Accent1 2 4 3" xfId="21126" xr:uid="{C3B17103-E04A-49C3-AA95-13AFD61FB14C}"/>
    <cellStyle name="Accent1 2 5" xfId="21127" xr:uid="{5706E955-35B4-4146-B9EA-37597A59B21C}"/>
    <cellStyle name="Accent1 2 5 2" xfId="21128" xr:uid="{8BFE52E3-F1FF-40B6-82A0-302585E046CE}"/>
    <cellStyle name="Accent1 2 5 3" xfId="21129" xr:uid="{6529D874-C35F-45CB-BDD8-8C8DBD3EDEA4}"/>
    <cellStyle name="Accent1 2 6" xfId="21130" xr:uid="{CDEC549C-8844-4FC7-9A83-F398101A178A}"/>
    <cellStyle name="Accent1 2 6 2" xfId="21131" xr:uid="{28F83680-2995-46BC-8085-DB31ADC3D993}"/>
    <cellStyle name="Accent1 2 6 3" xfId="21132" xr:uid="{8747ADAF-AC3F-4904-BEE7-BFBFD73A8FAB}"/>
    <cellStyle name="Accent1 2 7" xfId="21133" xr:uid="{5F7F7C06-B4BC-42D4-8D33-23C29A713DCD}"/>
    <cellStyle name="Accent1 2 7 2" xfId="21136" xr:uid="{BFBF634B-CB85-44EE-B5EA-90EE845E2995}"/>
    <cellStyle name="Accent1 2 7 3" xfId="21138" xr:uid="{82C7F018-CD43-43DE-9C32-8E2160D56297}"/>
    <cellStyle name="Accent1 2 8" xfId="21140" xr:uid="{D9756203-4972-4826-B227-BDFF4A660AA9}"/>
    <cellStyle name="Accent1 2 8 2" xfId="21142" xr:uid="{3463AEDA-B760-4890-A746-A9C2D965F830}"/>
    <cellStyle name="Accent1 2 8 3" xfId="21146" xr:uid="{0BB753A0-98F1-4D88-B03A-B158A2A1781A}"/>
    <cellStyle name="Accent1 2 9" xfId="21148" xr:uid="{1E184955-A348-41A1-87C7-9DA35A4B5649}"/>
    <cellStyle name="Accent1 2 9 2" xfId="21149" xr:uid="{602F4971-DB48-421B-AE6F-B437F75C39E7}"/>
    <cellStyle name="Accent1 20" xfId="21107" xr:uid="{857BA476-F058-4403-8C61-C9F64545BE09}"/>
    <cellStyle name="Accent1 20 2" xfId="21153" xr:uid="{6FD0EE5E-4047-40CB-82D9-656056C95272}"/>
    <cellStyle name="Accent1 20 3" xfId="21156" xr:uid="{BE3DB2AC-9772-4C74-AF79-D0BB785F8F08}"/>
    <cellStyle name="Accent1 20 4" xfId="21159" xr:uid="{AA7CF9B9-AFFE-4C19-8144-3BEE4D5E0FA5}"/>
    <cellStyle name="Accent1 20 5" xfId="21162" xr:uid="{E11F1FCF-024C-4B66-9335-35811A39BB7A}"/>
    <cellStyle name="Accent1 20 6" xfId="21165" xr:uid="{0DB57038-7761-4D5F-9DE0-51819F3F0F7D}"/>
    <cellStyle name="Accent1 21" xfId="21111" xr:uid="{5C623952-A02C-4C6C-9DB3-10BE9BF89BB1}"/>
    <cellStyle name="Accent1 21 2" xfId="21168" xr:uid="{C6E846D3-F333-497B-93CD-41692D7D49E8}"/>
    <cellStyle name="Accent1 21 3" xfId="21171" xr:uid="{943BB9D2-8E84-48E4-949D-066E267EB96B}"/>
    <cellStyle name="Accent1 21 4" xfId="21173" xr:uid="{310FDEEC-C3BE-4766-BB2F-F7B1EB303BEF}"/>
    <cellStyle name="Accent1 21 5" xfId="21175" xr:uid="{D9E66B98-792F-4C73-BCDF-807E7A7D4CFB}"/>
    <cellStyle name="Accent1 21 6" xfId="21177" xr:uid="{3002CDE6-F895-41CC-904F-A061D7A13F54}"/>
    <cellStyle name="Accent1 22" xfId="181" xr:uid="{17DFAFE5-4A60-4DFA-85B6-44A9E48E010C}"/>
    <cellStyle name="Accent1 22 2" xfId="20560" xr:uid="{A8805B17-7EDC-4DEF-8F2C-64C2ECC7DEC5}"/>
    <cellStyle name="Accent1 23" xfId="219" xr:uid="{D60C9AC3-233E-4923-83CA-5AC993B79539}"/>
    <cellStyle name="Accent1 24" xfId="107" xr:uid="{E9F989D6-57EE-475C-AB71-53F03D33600A}"/>
    <cellStyle name="Accent1 25" xfId="60" xr:uid="{96D7A392-42C9-4470-89E3-DE0CE5F1E5EB}"/>
    <cellStyle name="Accent1 26" xfId="297" xr:uid="{FBC0E47C-C9DB-4B60-8DDD-C8FB37EDD24F}"/>
    <cellStyle name="Accent1 27" xfId="316" xr:uid="{E71DB330-7B5C-4E2D-8A81-E57216A5EF0E}"/>
    <cellStyle name="Accent1 28" xfId="21178" xr:uid="{4C810657-F538-4DE5-B0C0-7A35CF247FE2}"/>
    <cellStyle name="Accent1 3" xfId="8192" xr:uid="{7AA612E1-4F40-4040-8511-EF5D4A1ADDC6}"/>
    <cellStyle name="Accent1 3 2" xfId="8195" xr:uid="{7D9485B6-22A1-468A-98B4-690F8162DD51}"/>
    <cellStyle name="Accent1 3 3" xfId="8199" xr:uid="{F82DBFD4-0A1E-408D-A87D-833B9AF3DCE6}"/>
    <cellStyle name="Accent1 4" xfId="21179" xr:uid="{26815C82-0CCA-4F99-9288-E53287A8462C}"/>
    <cellStyle name="Accent1 4 2" xfId="21180" xr:uid="{54231B4B-FCA9-4310-9C1E-300A804663B5}"/>
    <cellStyle name="Accent1 4 3" xfId="21181" xr:uid="{5EBB8116-D5DF-45AC-9733-F8BF35B93FDF}"/>
    <cellStyle name="Accent1 5" xfId="21182" xr:uid="{D6C6B308-09F5-4D94-A56C-20E10E50E8B9}"/>
    <cellStyle name="Accent1 5 2" xfId="21183" xr:uid="{60F7F03D-D2DD-4F04-B6F6-3A86AC480438}"/>
    <cellStyle name="Accent1 5 3" xfId="21184" xr:uid="{3E154A1A-03FB-408D-BDDD-661545DD2DFF}"/>
    <cellStyle name="Accent1 6" xfId="21185" xr:uid="{E9018D67-DA1E-4FD8-B974-9A9E139232E5}"/>
    <cellStyle name="Accent1 6 2" xfId="13752" xr:uid="{D7D7FCF4-D8C0-4876-A942-8ABC16F0929F}"/>
    <cellStyle name="Accent1 6 3" xfId="13755" xr:uid="{9F9C7C00-5E26-45F2-839F-7D9F7CB09A67}"/>
    <cellStyle name="Accent1 7" xfId="16889" xr:uid="{A1D8845C-E76F-4C09-8270-358D8301886D}"/>
    <cellStyle name="Accent1 7 2" xfId="16891" xr:uid="{8571BEFD-797D-4D0C-A129-C02F93CD617F}"/>
    <cellStyle name="Accent1 7 3" xfId="16898" xr:uid="{7239EE9E-CED9-4D4D-BF2C-BB246A452E43}"/>
    <cellStyle name="Accent1 8" xfId="16904" xr:uid="{DE8949DA-FA68-43CD-9002-A33652F01188}"/>
    <cellStyle name="Accent1 8 2" xfId="16906" xr:uid="{0FDBDF3F-6E9C-46AC-A58F-A728336BDBA5}"/>
    <cellStyle name="Accent1 8 3" xfId="16913" xr:uid="{F4C1C6F2-AD42-42EA-9C0E-97F1118175EA}"/>
    <cellStyle name="Accent1 9" xfId="16919" xr:uid="{3EEEE245-DCA7-4C41-90DC-280C90C4F885}"/>
    <cellStyle name="Accent1 9 2" xfId="16923" xr:uid="{C636FD47-719D-4027-A76B-5C2032D5AD91}"/>
    <cellStyle name="Accent1 9 3" xfId="16941" xr:uid="{6D44D50D-ED27-4453-9E94-E36FF0474EA8}"/>
    <cellStyle name="Accent2 - 20%" xfId="21186" xr:uid="{E64DCD63-A642-4600-81E6-9395CC69CF41}"/>
    <cellStyle name="Accent2 - 40%" xfId="21189" xr:uid="{0CB0B3AB-43B3-41A7-86CE-2920420A022F}"/>
    <cellStyle name="Accent2 - 60%" xfId="7677" xr:uid="{EB847B7D-A20D-441D-9CC8-84305530453C}"/>
    <cellStyle name="Accent2 10" xfId="19359" xr:uid="{8946BC20-0A0F-49E8-B7C5-655E8E04A289}"/>
    <cellStyle name="Accent2 10 2" xfId="169" xr:uid="{6CA2E13B-9791-45DF-B10A-6DA8643797D5}"/>
    <cellStyle name="Accent2 10 3" xfId="203" xr:uid="{F43F9E32-8FA9-4609-BF5D-48A2A655F970}"/>
    <cellStyle name="Accent2 11" xfId="21192" xr:uid="{C64BBF08-9CE6-426C-968D-A68AD6892DF8}"/>
    <cellStyle name="Accent2 11 2" xfId="21194" xr:uid="{8C0183EF-7581-415C-96FE-31BA4EB9010B}"/>
    <cellStyle name="Accent2 11 3" xfId="21195" xr:uid="{E25355F1-8F7D-4CE6-8036-308CC91E8265}"/>
    <cellStyle name="Accent2 11 3 2" xfId="21196" xr:uid="{7071D012-6A4B-4964-811B-D4213170C7C6}"/>
    <cellStyle name="Accent2 12" xfId="21199" xr:uid="{3585C5B9-27D5-405B-96A3-01E9FEBBEC39}"/>
    <cellStyle name="Accent2 13" xfId="21202" xr:uid="{EB6FFFB9-EE82-4225-B922-06125D04A4BC}"/>
    <cellStyle name="Accent2 14" xfId="21206" xr:uid="{6353CF7E-C810-49D3-9EC4-F145F2D2F040}"/>
    <cellStyle name="Accent2 15" xfId="21210" xr:uid="{1B99EA26-AA6C-4FED-AF44-85D0462D1B33}"/>
    <cellStyle name="Accent2 16" xfId="21215" xr:uid="{4A8CD1A1-5DA4-4891-941F-A5CED7F156A0}"/>
    <cellStyle name="Accent2 17" xfId="21220" xr:uid="{00A35248-98C4-453C-AF45-D5B85DD2E3E1}"/>
    <cellStyle name="Accent2 18" xfId="21225" xr:uid="{3444E87F-2710-40E7-B0AD-965F23CAF07E}"/>
    <cellStyle name="Accent2 18 2" xfId="21228" xr:uid="{D750180D-E791-4448-93F6-6AA564A2F3C5}"/>
    <cellStyle name="Accent2 18 3" xfId="21229" xr:uid="{AA42C44D-F6DF-4F81-82BB-978CF271F06F}"/>
    <cellStyle name="Accent2 18 4" xfId="21230" xr:uid="{19413A5C-C16C-483B-9D78-8C0792FF52D0}"/>
    <cellStyle name="Accent2 18 5" xfId="21231" xr:uid="{98523D37-1B23-496B-B250-D2366C0F3555}"/>
    <cellStyle name="Accent2 18 6" xfId="21232" xr:uid="{B42CB8B1-8291-407E-8B12-AC192CB06050}"/>
    <cellStyle name="Accent2 19" xfId="21235" xr:uid="{D0272873-685A-4433-BCFF-983F40D5E88C}"/>
    <cellStyle name="Accent2 19 2" xfId="21237" xr:uid="{A652CA15-7D0E-48D3-913E-B4B60217DD26}"/>
    <cellStyle name="Accent2 19 3" xfId="21238" xr:uid="{7A144CC1-4B84-4138-8FAF-804CAAFE04A6}"/>
    <cellStyle name="Accent2 19 4" xfId="15335" xr:uid="{510FFCB3-995F-402C-AC09-A5F8CDE4CE84}"/>
    <cellStyle name="Accent2 19 5" xfId="15338" xr:uid="{7CB15C60-3654-4693-89B3-8B8AAAA8C500}"/>
    <cellStyle name="Accent2 19 6" xfId="15340" xr:uid="{990E477B-75ED-4CB5-B757-CE28F630247E}"/>
    <cellStyle name="Accent2 2" xfId="8230" xr:uid="{13E3889E-B68B-45A1-B505-2C23026A2DB4}"/>
    <cellStyle name="Accent2 2 2" xfId="8233" xr:uid="{1877FE7B-A25A-411D-8F9B-90480024DDBD}"/>
    <cellStyle name="Accent2 2 2 2" xfId="21242" xr:uid="{ECE644A4-7D2F-464F-9D63-9C592EEA978E}"/>
    <cellStyle name="Accent2 2 3" xfId="8236" xr:uid="{02ADC790-951E-443F-8106-433C6A24939F}"/>
    <cellStyle name="Accent2 2 3 2" xfId="21244" xr:uid="{1B7ACC82-EECF-4D6E-A5FA-13B4B841A7C0}"/>
    <cellStyle name="Accent2 2 4" xfId="21246" xr:uid="{A35806C7-4116-4132-9831-80AD12FA5134}"/>
    <cellStyle name="Accent2 20" xfId="21211" xr:uid="{FA736A51-094E-4E14-9008-E62AF943FD20}"/>
    <cellStyle name="Accent2 20 2" xfId="21249" xr:uid="{CBB428E5-D9B9-4E25-8A31-EE5C41A64A3F}"/>
    <cellStyle name="Accent2 21" xfId="21216" xr:uid="{A7F42D6A-DA52-40FF-8B2B-831871262A70}"/>
    <cellStyle name="Accent2 22" xfId="21221" xr:uid="{A5847C9A-2826-486D-8362-070A945DCA1B}"/>
    <cellStyle name="Accent2 23" xfId="21226" xr:uid="{6079C6B0-B4DA-4278-8DCB-16A1719394AE}"/>
    <cellStyle name="Accent2 24" xfId="21236" xr:uid="{0F6F59C0-C9FE-43E8-9E40-3A65B23DE20D}"/>
    <cellStyle name="Accent2 25" xfId="17351" xr:uid="{AB64050A-83D1-4DC1-ADF9-99DE9A706732}"/>
    <cellStyle name="Accent2 26" xfId="17356" xr:uid="{93FD9424-A486-4EF3-AB35-BDDC62EFDFF1}"/>
    <cellStyle name="Accent2 3" xfId="3990" xr:uid="{B1EC19AA-3B49-487C-873C-3DA83E427FD3}"/>
    <cellStyle name="Accent2 3 2" xfId="3997" xr:uid="{42A0C712-28C9-4303-9382-1064F66DA26D}"/>
    <cellStyle name="Accent2 3 3" xfId="4006" xr:uid="{D0C75F28-6832-4DEC-8A56-71271F64E263}"/>
    <cellStyle name="Accent2 4" xfId="4024" xr:uid="{C8F6EA3A-5742-43D8-AC9B-9E187219FB9D}"/>
    <cellStyle name="Accent2 4 2" xfId="21251" xr:uid="{C6C28924-2590-4388-BA66-308FA620C718}"/>
    <cellStyle name="Accent2 4 3" xfId="21253" xr:uid="{D5C74D04-8FC0-4CE7-A7FD-9E753B14FAEA}"/>
    <cellStyle name="Accent2 5" xfId="3666" xr:uid="{74C5DF3B-EE42-45D8-BBB4-835579921C84}"/>
    <cellStyle name="Accent2 5 2" xfId="21255" xr:uid="{8486A54E-421D-43F8-9AD7-E4029FB00979}"/>
    <cellStyle name="Accent2 5 3" xfId="21258" xr:uid="{185A1ECD-5581-417D-890C-CC721A0458D2}"/>
    <cellStyle name="Accent2 6" xfId="3675" xr:uid="{9799E262-2486-45A1-B127-115C5BCFE792}"/>
    <cellStyle name="Accent2 6 2" xfId="13772" xr:uid="{A92FA8BA-7107-44E9-AE1C-CE6AC54D6E97}"/>
    <cellStyle name="Accent2 6 3" xfId="13775" xr:uid="{990D0427-AEA4-48B5-AB5F-0323238B8F2F}"/>
    <cellStyle name="Accent2 7" xfId="4032" xr:uid="{2FAD75CB-D659-4463-8522-1A8F57F8552A}"/>
    <cellStyle name="Accent2 7 2" xfId="16985" xr:uid="{C0C5BEA5-B34A-4AFB-A0DB-B87FBF88F23A}"/>
    <cellStyle name="Accent2 7 3" xfId="16989" xr:uid="{764A5158-BC7E-4A1A-A984-ED384F042365}"/>
    <cellStyle name="Accent2 8" xfId="4041" xr:uid="{44EA3DDE-C299-4DC5-9AE7-B7561568FC6E}"/>
    <cellStyle name="Accent2 8 2" xfId="6049" xr:uid="{643D4847-5226-430B-943A-76A1592D2468}"/>
    <cellStyle name="Accent2 8 3" xfId="21260" xr:uid="{AF55BB6F-CC19-4BC7-8B00-BE97A6A9A6FD}"/>
    <cellStyle name="Accent2 9" xfId="16997" xr:uid="{94198B3E-11A2-41F2-A7A7-5FEADE46E26E}"/>
    <cellStyle name="Accent2 9 2" xfId="2415" xr:uid="{7D5B9CA7-8754-46F6-8666-6907A8DCDF04}"/>
    <cellStyle name="Accent2 9 3" xfId="21262" xr:uid="{44F920EB-8317-4AB0-9D3D-A639B07B9388}"/>
    <cellStyle name="Accent3 - 20%" xfId="21264" xr:uid="{E90CBE6B-F4FE-4F20-887B-AF5091B25F1C}"/>
    <cellStyle name="Accent3 - 40%" xfId="21266" xr:uid="{E59B4E0F-9722-4C6F-B3C0-3499CFCD44B3}"/>
    <cellStyle name="Accent3 - 60%" xfId="21267" xr:uid="{9EF2D136-204F-4010-99FD-3EC7033ECA0A}"/>
    <cellStyle name="Accent3 10" xfId="21269" xr:uid="{4DA9A010-704F-4813-9303-8C87E7E29B8E}"/>
    <cellStyle name="Accent3 10 2" xfId="10010" xr:uid="{962C26F4-A482-4070-97B8-5609B664A364}"/>
    <cellStyle name="Accent3 10 3" xfId="10014" xr:uid="{CBCD701D-34D6-4C35-A11B-68043C06CF01}"/>
    <cellStyle name="Accent3 11" xfId="21270" xr:uid="{5339DA41-E7B8-4011-B337-728B3E4B183D}"/>
    <cellStyle name="Accent3 11 2" xfId="21271" xr:uid="{493D9524-2849-4859-972A-451A3ABF0809}"/>
    <cellStyle name="Accent3 11 3" xfId="21272" xr:uid="{3F18DCD1-5989-4D2D-8D0A-4889DA633B1F}"/>
    <cellStyle name="Accent3 11 3 2" xfId="21273" xr:uid="{04BBA937-495F-4FBC-9610-75BD6832CB1A}"/>
    <cellStyle name="Accent3 12" xfId="21274" xr:uid="{7C6EBA3F-73CF-4F00-AD7C-EA0DE4582508}"/>
    <cellStyle name="Accent3 13" xfId="21275" xr:uid="{3E183D5A-2804-4F78-9F3F-58E3F4D0E99B}"/>
    <cellStyle name="Accent3 14" xfId="21279" xr:uid="{A418F8F8-7A96-4F67-ADC4-282434878611}"/>
    <cellStyle name="Accent3 15" xfId="21283" xr:uid="{5C9BF163-43D6-4A1E-ABA8-6F4502F08A0A}"/>
    <cellStyle name="Accent3 16" xfId="21288" xr:uid="{AA14283B-162A-4109-A001-4A7CC0D0A3D2}"/>
    <cellStyle name="Accent3 17" xfId="21295" xr:uid="{7F468513-E93D-44E2-95F4-21F8F506F22F}"/>
    <cellStyle name="Accent3 18" xfId="21300" xr:uid="{435A513E-B678-4BC2-9996-220EFDCF4F91}"/>
    <cellStyle name="Accent3 18 2" xfId="21303" xr:uid="{B9B1766D-F6A8-4E97-8ACB-D26CF62A41DA}"/>
    <cellStyle name="Accent3 18 3" xfId="21304" xr:uid="{CFEE4EEE-22E6-4DC7-8178-9766A311641F}"/>
    <cellStyle name="Accent3 18 4" xfId="21305" xr:uid="{943E9C9A-BC1F-46C2-BC08-C357B50B60FC}"/>
    <cellStyle name="Accent3 18 5" xfId="21306" xr:uid="{C1CBFB80-0ACE-4053-BBF3-AC9000B3C564}"/>
    <cellStyle name="Accent3 18 6" xfId="21307" xr:uid="{8AF28C22-1468-4E50-8B0A-E8895166768F}"/>
    <cellStyle name="Accent3 19" xfId="21311" xr:uid="{4C696E3F-9305-493E-BE8C-EA7F3174ACEF}"/>
    <cellStyle name="Accent3 19 2" xfId="21313" xr:uid="{3428CA2B-8BF4-47F4-B76B-B57BFB597D98}"/>
    <cellStyle name="Accent3 19 3" xfId="21314" xr:uid="{F1C848B6-6F90-4EA6-AB72-8912C0EFB448}"/>
    <cellStyle name="Accent3 19 4" xfId="21315" xr:uid="{F5AE1E25-D9DA-4EE7-A839-7B77FE71E2BF}"/>
    <cellStyle name="Accent3 19 5" xfId="21316" xr:uid="{D6C30905-510C-491F-9288-DCB4987DF019}"/>
    <cellStyle name="Accent3 19 6" xfId="21318" xr:uid="{7D690599-AD79-41F8-937E-7283B1F8F98C}"/>
    <cellStyle name="Accent3 2" xfId="8258" xr:uid="{695E91A0-01B3-4014-87CA-C4F092D3CCB9}"/>
    <cellStyle name="Accent3 2 2" xfId="8260" xr:uid="{E8C16B0F-C34B-4E3D-A04C-46ECF80A3E37}"/>
    <cellStyle name="Accent3 2 2 2" xfId="19849" xr:uid="{D869E746-6DBC-48A5-8CD5-03ED8F005FB8}"/>
    <cellStyle name="Accent3 2 3" xfId="8262" xr:uid="{F82A6F31-88D0-4F97-AEB6-8E1155EF4DE2}"/>
    <cellStyle name="Accent3 2 3 2" xfId="21319" xr:uid="{AA3D9899-F82E-4863-ADE5-07929E8FA12D}"/>
    <cellStyle name="Accent3 2 4" xfId="21320" xr:uid="{325F7998-444D-48A6-88DA-CA9B760DA291}"/>
    <cellStyle name="Accent3 20" xfId="21284" xr:uid="{037F69BA-137B-425F-BC65-A06C620D8971}"/>
    <cellStyle name="Accent3 20 2" xfId="21325" xr:uid="{CA20F923-3B89-4C4F-B63D-9E04BE61E8E2}"/>
    <cellStyle name="Accent3 21" xfId="21289" xr:uid="{EEE06442-86C8-4E2F-8AD4-C4B3681DFD42}"/>
    <cellStyle name="Accent3 22" xfId="21296" xr:uid="{0399D174-1CC1-471B-B3BF-E286F676333A}"/>
    <cellStyle name="Accent3 23" xfId="21301" xr:uid="{93DB2753-0EA0-4183-883C-A02CF0072C51}"/>
    <cellStyle name="Accent3 24" xfId="21312" xr:uid="{0EAD6362-C597-44E4-AC48-A2CBAC1A1C03}"/>
    <cellStyle name="Accent3 25" xfId="21329" xr:uid="{FA27CC58-6162-4397-9C4B-38330CB47A32}"/>
    <cellStyle name="Accent3 26" xfId="21333" xr:uid="{11D91F04-B07E-49D5-8939-384276768505}"/>
    <cellStyle name="Accent3 3" xfId="143" xr:uid="{D710ED9D-0164-4E94-AA14-72E1ED877F84}"/>
    <cellStyle name="Accent3 3 2" xfId="4046" xr:uid="{0FA6EB15-66E1-4714-82F2-EBD2D6F309E8}"/>
    <cellStyle name="Accent3 3 3" xfId="2570" xr:uid="{9F3F30FB-D67C-47AF-98D5-34863F677142}"/>
    <cellStyle name="Accent3 4" xfId="5" xr:uid="{136FA49C-2810-4BB0-8645-881027FEAEAD}"/>
    <cellStyle name="Accent3 4 2" xfId="21334" xr:uid="{37A1C112-A3AB-43AA-88EE-AFB9832EA1D9}"/>
    <cellStyle name="Accent3 4 3" xfId="21335" xr:uid="{A10EB237-F47D-4F5A-89F8-AC287A33F425}"/>
    <cellStyle name="Accent3 5" xfId="1271" xr:uid="{6FC141B2-1B57-4956-8841-3A305649B990}"/>
    <cellStyle name="Accent3 5 2" xfId="21336" xr:uid="{31AA47A8-9D99-4B5F-A0DD-738E1D1FE8D5}"/>
    <cellStyle name="Accent3 5 3" xfId="21337" xr:uid="{65C667C8-9DA6-4DF8-92F4-EB2507D0FCC5}"/>
    <cellStyle name="Accent3 6" xfId="3688" xr:uid="{6C89BD45-6582-4B3D-B9C9-2CC5CC3E4254}"/>
    <cellStyle name="Accent3 6 2" xfId="21338" xr:uid="{94DFA760-7641-4C2F-8CA1-C0CCB03749CA}"/>
    <cellStyle name="Accent3 6 3" xfId="21340" xr:uid="{4EA403F5-9007-4DA9-B8BE-CC2D6D424516}"/>
    <cellStyle name="Accent3 7" xfId="4053" xr:uid="{A55EC49C-7344-4B94-97EE-451A9BBC92C8}"/>
    <cellStyle name="Accent3 7 2" xfId="17004" xr:uid="{20F21AE4-9CBC-4F6A-BD76-976A1840A630}"/>
    <cellStyle name="Accent3 7 3" xfId="4878" xr:uid="{EB956490-70BF-4408-AA75-AA2282CC2BE9}"/>
    <cellStyle name="Accent3 8" xfId="4059" xr:uid="{3187882D-E7F9-4FF3-9141-C8E541D10AD6}"/>
    <cellStyle name="Accent3 8 2" xfId="21341" xr:uid="{28DFE391-B2D5-4FB9-B5F0-C6A0D41FD5AD}"/>
    <cellStyle name="Accent3 8 3" xfId="4478" xr:uid="{BC837210-DB6C-4EDA-BFF3-6A899AEBD5EA}"/>
    <cellStyle name="Accent3 9" xfId="17009" xr:uid="{102E628F-2061-40A3-A75C-8F2C914D2E68}"/>
    <cellStyle name="Accent3 9 2" xfId="6717" xr:uid="{F4C7ED94-756E-48BC-A5A1-3CA6CB11A88C}"/>
    <cellStyle name="Accent3 9 3" xfId="6722" xr:uid="{23661C31-DFEB-40FD-A7DF-891C4B79E0F6}"/>
    <cellStyle name="Accent3 9 3 2" xfId="21344" xr:uid="{73506F2C-5370-4413-95CD-22E06F9BC571}"/>
    <cellStyle name="Accent3 9 4" xfId="6724" xr:uid="{B63A06F4-20BF-420F-BFBF-AB737163CB16}"/>
    <cellStyle name="Accent4 - 20%" xfId="21346" xr:uid="{7BCD209F-762E-436E-807A-F14B72DDFE0B}"/>
    <cellStyle name="Accent4 - 40%" xfId="21348" xr:uid="{87C3DD09-262D-47B4-B989-B5C19F347AC2}"/>
    <cellStyle name="Accent4 - 60%" xfId="19144" xr:uid="{E6997E38-4D31-4772-BD19-5A49A38442DD}"/>
    <cellStyle name="Accent4 10" xfId="21349" xr:uid="{08C6079B-4BB5-4241-8B8A-85A598932456}"/>
    <cellStyle name="Accent4 10 2" xfId="10257" xr:uid="{8ED4F2E7-A1AE-4473-B861-12E423E4BB62}"/>
    <cellStyle name="Accent4 10 3" xfId="10260" xr:uid="{E77E3896-CA50-449F-B959-D09120A5F073}"/>
    <cellStyle name="Accent4 11" xfId="21350" xr:uid="{0F06AE6F-D241-4C58-A8FF-09E13487F70E}"/>
    <cellStyle name="Accent4 11 2" xfId="21351" xr:uid="{2CA5CD67-8A07-4C50-9C64-DA85EB6E590F}"/>
    <cellStyle name="Accent4 11 3" xfId="21352" xr:uid="{342106FB-6A8E-4D99-96DA-43C2BD4CC4E8}"/>
    <cellStyle name="Accent4 11 3 2" xfId="21353" xr:uid="{5C1FA05D-2B7E-47E2-87F5-6382A4BE541D}"/>
    <cellStyle name="Accent4 11 4" xfId="21354" xr:uid="{30045219-16CC-4C8E-AF5A-C91B4FA446D5}"/>
    <cellStyle name="Accent4 12" xfId="21355" xr:uid="{985B2BFC-57B0-4882-B298-56EF298E4B21}"/>
    <cellStyle name="Accent4 12 2" xfId="21356" xr:uid="{212CE764-A9FF-459E-8A75-8B0844782626}"/>
    <cellStyle name="Accent4 12 3" xfId="21357" xr:uid="{17242DE1-2529-476B-8BA1-0D5067577EF9}"/>
    <cellStyle name="Accent4 13" xfId="21358" xr:uid="{B2FB2122-BC61-4A8B-8B1D-BD66932DD408}"/>
    <cellStyle name="Accent4 13 2" xfId="21359" xr:uid="{347F9A53-1926-409E-B74D-CC88816B7541}"/>
    <cellStyle name="Accent4 13 3" xfId="21360" xr:uid="{15D042B0-CC99-4C77-A6E1-3CDDBA716017}"/>
    <cellStyle name="Accent4 13 3 2" xfId="21361" xr:uid="{AB081F51-AD65-4304-8893-D6EAF21EDA20}"/>
    <cellStyle name="Accent4 14" xfId="21365" xr:uid="{E38CCF4E-62A8-4FB9-99FF-E1D0E65B4C21}"/>
    <cellStyle name="Accent4 15" xfId="21369" xr:uid="{2931110A-F0F7-481C-8A31-76EA4F782536}"/>
    <cellStyle name="Accent4 16" xfId="21372" xr:uid="{3A3C8AA8-9AF3-4A9F-B85F-DD6AAA84A266}"/>
    <cellStyle name="Accent4 17" xfId="21375" xr:uid="{03802FFC-D5B4-4068-AF26-44E1DE251C9C}"/>
    <cellStyle name="Accent4 18" xfId="21378" xr:uid="{CC009C85-B665-4212-951E-F47AEF6E7377}"/>
    <cellStyle name="Accent4 19" xfId="21381" xr:uid="{42C9171B-4D3A-4D82-B377-0BF67E7EB1A5}"/>
    <cellStyle name="Accent4 2" xfId="8295" xr:uid="{7C658776-86CD-4D0C-9AE5-7AF5612F2BF3}"/>
    <cellStyle name="Accent4 2 10" xfId="21383" xr:uid="{2D884DD1-3E85-4B55-867D-CF2CCBF6DE87}"/>
    <cellStyle name="Accent4 2 10 2" xfId="16252" xr:uid="{0F83AF19-8EE6-40A9-A4E0-5129BD42D639}"/>
    <cellStyle name="Accent4 2 11" xfId="21384" xr:uid="{9C8B63EB-12D4-47E7-BE89-2854CA3F9BCF}"/>
    <cellStyle name="Accent4 2 2" xfId="8297" xr:uid="{0A463301-78E8-43DD-9119-72C0D48D96A2}"/>
    <cellStyle name="Accent4 2 2 2" xfId="21389" xr:uid="{0EDA5B2A-E3D7-4FAC-95D2-646085ED688C}"/>
    <cellStyle name="Accent4 2 2 3" xfId="21395" xr:uid="{D1876C9E-2FBB-45CA-8502-4F0532009EBA}"/>
    <cellStyle name="Accent4 2 3" xfId="8299" xr:uid="{0385C174-17E3-4084-9F4E-EC50DB6B36AB}"/>
    <cellStyle name="Accent4 2 3 2" xfId="21396" xr:uid="{92D6D290-6C9C-46EC-BD65-F4A6BB68675F}"/>
    <cellStyle name="Accent4 2 3 3" xfId="13591" xr:uid="{4F44E50E-91EE-4BC0-8E9D-97A434652B38}"/>
    <cellStyle name="Accent4 2 4" xfId="21397" xr:uid="{F0CB1359-62BC-4919-9EED-F89C5BB90681}"/>
    <cellStyle name="Accent4 2 4 2" xfId="21398" xr:uid="{959E4CD6-445E-47F2-85BB-48836FABDCA2}"/>
    <cellStyle name="Accent4 2 4 3" xfId="14205" xr:uid="{BD83BFF4-BA52-4EB8-93BA-E62EFA5F16A0}"/>
    <cellStyle name="Accent4 2 5" xfId="21399" xr:uid="{9CD79378-F9DD-47CF-B12D-32CD90C15CD7}"/>
    <cellStyle name="Accent4 2 5 2" xfId="21401" xr:uid="{E6032133-1524-4124-8025-5FAB0E6F908B}"/>
    <cellStyle name="Accent4 2 5 3" xfId="3564" xr:uid="{2A17E75C-9688-42AB-9CF3-43AB5FCF159B}"/>
    <cellStyle name="Accent4 2 6" xfId="21402" xr:uid="{03AAB593-B477-4EA0-9DF0-8E73B88A7C74}"/>
    <cellStyle name="Accent4 2 6 2" xfId="21403" xr:uid="{93DDE721-8C35-4E26-B629-2B3A1E3D4459}"/>
    <cellStyle name="Accent4 2 6 3" xfId="1184" xr:uid="{6A21E534-9C9F-48D9-85FB-010CFEB1D135}"/>
    <cellStyle name="Accent4 2 7" xfId="21404" xr:uid="{C2C6D7AB-1C5C-4E9A-9385-FA89449202D2}"/>
    <cellStyle name="Accent4 2 7 2" xfId="21409" xr:uid="{749269A8-42FD-439A-B4E7-09DC6757373D}"/>
    <cellStyle name="Accent4 2 7 3" xfId="21413" xr:uid="{91B44C00-AC9B-4F49-BA60-CA2A2113A170}"/>
    <cellStyle name="Accent4 2 8" xfId="21415" xr:uid="{198F3A31-288B-4821-A6A7-E90219477087}"/>
    <cellStyle name="Accent4 2 8 2" xfId="18121" xr:uid="{2DEE5E4B-0AD6-463D-9F64-2CB7AC2E4A5A}"/>
    <cellStyle name="Accent4 2 8 3" xfId="3600" xr:uid="{DA29A04B-F366-40D0-AF59-DB0D541ABD30}"/>
    <cellStyle name="Accent4 2 9" xfId="21417" xr:uid="{B601C9B5-B47D-4FD3-81F1-C504AC69D72F}"/>
    <cellStyle name="Accent4 2 9 2" xfId="21421" xr:uid="{85E3BB5E-F61C-47D4-8CBE-4EB70F26423C}"/>
    <cellStyle name="Accent4 20" xfId="21370" xr:uid="{0CA01620-1D95-4EC8-A2C9-769CD5DF5A4D}"/>
    <cellStyle name="Accent4 20 2" xfId="444" xr:uid="{01B80935-C73D-4434-A666-5CDB4730B6D9}"/>
    <cellStyle name="Accent4 20 3" xfId="21423" xr:uid="{E7083268-7E15-4D52-81C1-CC02EBDB985B}"/>
    <cellStyle name="Accent4 20 4" xfId="18859" xr:uid="{9E374267-C9B4-4CFF-8C41-60C6FDA180FC}"/>
    <cellStyle name="Accent4 20 5" xfId="21425" xr:uid="{C2E25822-1373-4709-8BA6-805F71AAAC67}"/>
    <cellStyle name="Accent4 20 6" xfId="21426" xr:uid="{104CBE4C-CED7-48F1-BA60-44F14C4AB4E3}"/>
    <cellStyle name="Accent4 21" xfId="21373" xr:uid="{793C15C9-CDC3-4AE2-87F2-FFEBC2684F6E}"/>
    <cellStyle name="Accent4 21 2" xfId="553" xr:uid="{0B419E06-DA76-45D9-80D7-C5BFCD2E0F88}"/>
    <cellStyle name="Accent4 21 3" xfId="21427" xr:uid="{5CB54999-CFE0-422B-8A13-B76FFFEA7083}"/>
    <cellStyle name="Accent4 21 4" xfId="21428" xr:uid="{C48FDA2D-B18B-4713-92D3-63D9D21B597C}"/>
    <cellStyle name="Accent4 21 5" xfId="21429" xr:uid="{60E6D7EC-39CE-4826-A4D4-ED4766D39472}"/>
    <cellStyle name="Accent4 21 6" xfId="21430" xr:uid="{E83CFE18-4EF6-4FDE-9F69-B29526C1B0A9}"/>
    <cellStyle name="Accent4 22" xfId="21376" xr:uid="{343C62BF-F6D3-42D2-A975-F75E9FB06194}"/>
    <cellStyle name="Accent4 22 2" xfId="676" xr:uid="{F7A7A574-ED21-44A3-9828-00654BEE7AD2}"/>
    <cellStyle name="Accent4 23" xfId="21379" xr:uid="{AD40686D-9182-4187-829A-A3A3C12213E4}"/>
    <cellStyle name="Accent4 24" xfId="21382" xr:uid="{CF54444C-4237-450F-80F1-3F03E61E2066}"/>
    <cellStyle name="Accent4 25" xfId="21431" xr:uid="{A12185B0-58CF-40A2-A473-21447420CABA}"/>
    <cellStyle name="Accent4 26" xfId="21432" xr:uid="{2633AB2A-9605-4CBB-BFE3-BC8812CF9A5B}"/>
    <cellStyle name="Accent4 27" xfId="21434" xr:uid="{ED98CAD6-699C-4052-93F8-FDB8E556D83F}"/>
    <cellStyle name="Accent4 28" xfId="21436" xr:uid="{00559908-AD5A-4121-875B-D1A22540A7EC}"/>
    <cellStyle name="Accent4 3" xfId="4066" xr:uid="{9527F3B4-6380-45E1-83D1-2790C75BDDB5}"/>
    <cellStyle name="Accent4 3 2" xfId="4068" xr:uid="{C1A629B6-21FD-4AFE-AFD8-7C9DDC58E205}"/>
    <cellStyle name="Accent4 3 3" xfId="4071" xr:uid="{49AB1987-59B1-4F4A-A107-A25CB0620E05}"/>
    <cellStyle name="Accent4 4" xfId="4084" xr:uid="{E145D73B-0996-4C82-A62B-48835A838C83}"/>
    <cellStyle name="Accent4 4 2" xfId="21437" xr:uid="{9F7CBF98-588D-4F2A-9F57-160BA5EA4B05}"/>
    <cellStyle name="Accent4 4 3" xfId="21438" xr:uid="{B82D070E-F605-4245-92AD-75754E2BCA62}"/>
    <cellStyle name="Accent4 5" xfId="3701" xr:uid="{016C637A-C8DD-4C81-8478-21F415B176A2}"/>
    <cellStyle name="Accent4 5 2" xfId="21439" xr:uid="{05539150-E67C-4B48-80DD-B442B3B2A9E8}"/>
    <cellStyle name="Accent4 5 3" xfId="21441" xr:uid="{DDDAD611-8318-43D2-B065-E3107AAFF43E}"/>
    <cellStyle name="Accent4 6" xfId="3712" xr:uid="{2A43E686-EC0D-4342-A8B6-476866638F10}"/>
    <cellStyle name="Accent4 6 2" xfId="21443" xr:uid="{4CEBD330-BFE3-4F1B-854A-847AD3854B48}"/>
    <cellStyle name="Accent4 6 3" xfId="21444" xr:uid="{4DD54FF8-77CD-4AA9-BF5A-FAC7EC730E1D}"/>
    <cellStyle name="Accent4 7" xfId="4086" xr:uid="{B6CD47C7-EF57-4AB6-A47C-FEE22C2DF47A}"/>
    <cellStyle name="Accent4 7 2" xfId="17016" xr:uid="{0E4339EC-A301-43BC-A41C-389B43CBA0C7}"/>
    <cellStyle name="Accent4 7 3" xfId="17018" xr:uid="{F1AC0758-A465-4539-9211-C69C6974114C}"/>
    <cellStyle name="Accent4 8" xfId="4092" xr:uid="{5019256C-1BED-4F12-ADE3-FFAEC21463B8}"/>
    <cellStyle name="Accent4 8 2" xfId="21445" xr:uid="{0C8C5621-0463-42BC-9B71-3044B135E8A5}"/>
    <cellStyle name="Accent4 8 3" xfId="18090" xr:uid="{B93E6A75-7D78-47C4-B8AD-645951BEE82B}"/>
    <cellStyle name="Accent4 9" xfId="10236" xr:uid="{D1BC4298-AAFD-4856-AFFF-C708FC68FAD8}"/>
    <cellStyle name="Accent4 9 2" xfId="6730" xr:uid="{22204F5A-E73B-419F-821A-1E3920D7B3EE}"/>
    <cellStyle name="Accent4 9 3" xfId="6733" xr:uid="{0631B5FE-AA3D-4198-9035-CB1377F26CBA}"/>
    <cellStyle name="Accent5 - 20%" xfId="21446" xr:uid="{BD0D6087-18B7-40D7-A57E-1E0F83878FB5}"/>
    <cellStyle name="Accent5 - 40%" xfId="15500" xr:uid="{29670BF0-ED59-4274-A02F-9FAEE711F2D6}"/>
    <cellStyle name="Accent5 - 60%" xfId="12056" xr:uid="{482BF1A5-2AB7-42F6-BEC7-783A36778C76}"/>
    <cellStyle name="Accent5 10" xfId="7393" xr:uid="{CAB4E9CD-8767-483A-A5F6-44681EB27888}"/>
    <cellStyle name="Accent5 10 2" xfId="21448" xr:uid="{0F8F65C0-D25C-4DD0-B3E5-0CA8CFD9F4D9}"/>
    <cellStyle name="Accent5 10 3" xfId="21450" xr:uid="{DE93863E-F181-4CF7-8182-C14E945610F4}"/>
    <cellStyle name="Accent5 11" xfId="21451" xr:uid="{4A15C64A-3C8D-4289-9868-AB2853315E3C}"/>
    <cellStyle name="Accent5 11 2" xfId="21454" xr:uid="{35180622-FA80-47A4-8200-AC0C6E50944D}"/>
    <cellStyle name="Accent5 11 3" xfId="21457" xr:uid="{04F5671D-BE6C-4A6A-963C-1C57366430BD}"/>
    <cellStyle name="Accent5 11 3 2" xfId="20548" xr:uid="{6D02F560-D2AE-4A8F-865D-0F951A79FF5F}"/>
    <cellStyle name="Accent5 12" xfId="21458" xr:uid="{025E869D-1585-4521-92A7-26104014B378}"/>
    <cellStyle name="Accent5 13" xfId="21459" xr:uid="{3288E645-6595-4015-91AE-4384CB94CCBC}"/>
    <cellStyle name="Accent5 14" xfId="21462" xr:uid="{4F74874F-441D-4DE8-8820-F81AF5473AD9}"/>
    <cellStyle name="Accent5 15" xfId="21465" xr:uid="{0253B7D8-EA7B-489D-A65C-FEE46CEC6693}"/>
    <cellStyle name="Accent5 16" xfId="21467" xr:uid="{3808F947-1E9D-423D-8845-5F452C41A3F4}"/>
    <cellStyle name="Accent5 17" xfId="9415" xr:uid="{63763401-3D23-4170-B831-91C012613136}"/>
    <cellStyle name="Accent5 18" xfId="9418" xr:uid="{E486B524-3DC3-413D-9094-51A82C90DB06}"/>
    <cellStyle name="Accent5 18 2" xfId="21470" xr:uid="{F00D8B55-1A93-4718-AA5B-5CF266D65B65}"/>
    <cellStyle name="Accent5 18 3" xfId="21472" xr:uid="{7DF5E6EE-4311-4EF8-B762-BF6B4B22B111}"/>
    <cellStyle name="Accent5 18 4" xfId="21474" xr:uid="{A82F2502-8670-48EC-972B-8ACE5FBA96A3}"/>
    <cellStyle name="Accent5 18 5" xfId="2181" xr:uid="{58383037-EA7D-4A67-B67F-DA59E740372F}"/>
    <cellStyle name="Accent5 18 6" xfId="2211" xr:uid="{1F45EC6F-92F7-446F-AE11-22D3173A7251}"/>
    <cellStyle name="Accent5 19" xfId="21475" xr:uid="{75E118CA-E458-485A-A3CE-6CC3DC20F869}"/>
    <cellStyle name="Accent5 19 2" xfId="21479" xr:uid="{06410785-24C3-486B-B285-6B46CB4AEF47}"/>
    <cellStyle name="Accent5 19 3" xfId="21482" xr:uid="{EE9689EE-2AFD-4276-9CEC-18C33B93188F}"/>
    <cellStyle name="Accent5 19 4" xfId="21485" xr:uid="{FD888C6C-84FC-440E-880E-AB98823B08D3}"/>
    <cellStyle name="Accent5 19 5" xfId="21488" xr:uid="{1EA46E46-C490-4B10-9403-B343EE29F8E2}"/>
    <cellStyle name="Accent5 19 6" xfId="21491" xr:uid="{590F4A2B-559C-485B-A2F4-8C13A8791462}"/>
    <cellStyle name="Accent5 2" xfId="21493" xr:uid="{43E7EF26-CF4F-4A93-9F81-2364CA2AA6A9}"/>
    <cellStyle name="Accent5 2 2" xfId="21494" xr:uid="{661A811F-6D55-4450-B1A7-15DF296BBDB5}"/>
    <cellStyle name="Accent5 2 2 2" xfId="21497" xr:uid="{C4623D22-AFC2-4950-AACE-A09518F1C88A}"/>
    <cellStyle name="Accent5 2 3" xfId="21498" xr:uid="{6944FA71-E6E3-4130-9724-6C02062307BD}"/>
    <cellStyle name="Accent5 2 3 2" xfId="21499" xr:uid="{6EC330B0-1778-4165-A996-58E79274635F}"/>
    <cellStyle name="Accent5 2 4" xfId="2905" xr:uid="{C1E8EE03-D310-4736-B134-C695AE4BB5C6}"/>
    <cellStyle name="Accent5 20" xfId="21466" xr:uid="{C33D96D0-7832-48AD-B6A3-7C15F05F6822}"/>
    <cellStyle name="Accent5 20 2" xfId="21502" xr:uid="{67635FC5-2702-4082-9351-C8636AD7B5F7}"/>
    <cellStyle name="Accent5 21" xfId="21468" xr:uid="{5B36ECAE-8419-4381-8717-35E7BB054993}"/>
    <cellStyle name="Accent5 22" xfId="9416" xr:uid="{8FD541B4-A5F9-4302-B627-81A620923AE3}"/>
    <cellStyle name="Accent5 23" xfId="9419" xr:uid="{173ED1E4-A756-4526-8647-713183AEEAE4}"/>
    <cellStyle name="Accent5 24" xfId="21476" xr:uid="{886EED35-32B0-4BC9-9D52-8081A9220FEF}"/>
    <cellStyle name="Accent5 25" xfId="21503" xr:uid="{D2C3EBE8-04D2-4953-B0F8-79B900ED7E6A}"/>
    <cellStyle name="Accent5 26" xfId="21504" xr:uid="{6859DF3C-D347-489F-9E54-FBEBD838BA68}"/>
    <cellStyle name="Accent5 3" xfId="4099" xr:uid="{85C3454C-49D7-4C64-A2B2-D5C4212C1DF8}"/>
    <cellStyle name="Accent5 3 2" xfId="21505" xr:uid="{3A680940-4489-4FF6-8846-AC4FF27A99BD}"/>
    <cellStyle name="Accent5 3 3" xfId="21506" xr:uid="{54F17C06-E5F0-4752-89E1-CF779BEC7D12}"/>
    <cellStyle name="Accent5 4" xfId="4101" xr:uid="{CC4590B0-50BB-44E8-BDC5-0186D6B6109B}"/>
    <cellStyle name="Accent5 4 2" xfId="21507" xr:uid="{31912BAD-4D58-455C-A7FC-A4052072BD1B}"/>
    <cellStyle name="Accent5 4 3" xfId="21508" xr:uid="{B3DFEF6F-AA67-486E-AC91-AA1274B100FA}"/>
    <cellStyle name="Accent5 5" xfId="3729" xr:uid="{16783E53-45FC-4295-A440-47CE36F2FB25}"/>
    <cellStyle name="Accent5 5 2" xfId="21509" xr:uid="{2BA6CB76-9C13-495E-97D7-30F0D180B9CB}"/>
    <cellStyle name="Accent5 5 3" xfId="21510" xr:uid="{1EF5C46B-D635-40DF-BFAB-CA910F56A4D0}"/>
    <cellStyle name="Accent5 6" xfId="3738" xr:uid="{68E1BF03-2D22-43E5-BE76-AB722540C77F}"/>
    <cellStyle name="Accent5 6 2" xfId="21512" xr:uid="{A41D1FD9-96FA-4DCE-AA51-4EE8EF19AA9F}"/>
    <cellStyle name="Accent5 6 3" xfId="21514" xr:uid="{2AE6F77C-CFE0-4562-BC9C-8B7B6F56C765}"/>
    <cellStyle name="Accent5 7" xfId="4104" xr:uid="{C8EC4DFE-B75E-4520-9297-2D5DF236A839}"/>
    <cellStyle name="Accent5 7 2" xfId="21515" xr:uid="{D0667ED7-FB4B-48B4-8E90-DC0BCEE3F422}"/>
    <cellStyle name="Accent5 7 3" xfId="21516" xr:uid="{07139EBB-1D36-4C5F-AE05-5EA160531EDB}"/>
    <cellStyle name="Accent5 8" xfId="17035" xr:uid="{DBA5C844-2CDD-4C4F-8BAC-9B1FBF06AE1E}"/>
    <cellStyle name="Accent5 8 2" xfId="21517" xr:uid="{A1309282-2472-46D3-94A6-53A9B09F0C4F}"/>
    <cellStyle name="Accent5 8 3" xfId="21518" xr:uid="{EF6900B4-3E20-42CC-845C-BCF0DBE77CAF}"/>
    <cellStyle name="Accent5 9" xfId="17037" xr:uid="{EDA416CB-FE6B-4956-B46C-6A94BC32803A}"/>
    <cellStyle name="Accent5 9 2" xfId="6757" xr:uid="{E0DF3D3A-4859-474D-BC06-5F2A14E092EA}"/>
    <cellStyle name="Accent5 9 3" xfId="6759" xr:uid="{99670C46-18D8-4A17-8346-29CFB717D43A}"/>
    <cellStyle name="Accent5 9 3 2" xfId="21519" xr:uid="{ACA20575-FA0E-46C1-8D7C-5558B2A4AB75}"/>
    <cellStyle name="Accent5 9 4" xfId="6761" xr:uid="{708EF98A-C925-4023-BA24-FC6F27EC1218}"/>
    <cellStyle name="Accent6 - 20%" xfId="21520" xr:uid="{335FD652-30C2-4839-AFB2-0FE28452EB8F}"/>
    <cellStyle name="Accent6 - 40%" xfId="21521" xr:uid="{82F2C129-63E0-4B8A-9BAD-EA20E165691C}"/>
    <cellStyle name="Accent6 - 60%" xfId="21523" xr:uid="{87D0922B-3FF0-4586-B079-1CE06E0A466C}"/>
    <cellStyle name="Accent6 10" xfId="21525" xr:uid="{5EA25705-93F4-4840-BE73-5A7E09348CBE}"/>
    <cellStyle name="Accent6 10 2" xfId="21527" xr:uid="{8DD332B0-925C-4EB5-BB76-AFB05A9C5E4E}"/>
    <cellStyle name="Accent6 10 3" xfId="21529" xr:uid="{EBD6CF7A-9512-4653-A882-1A1BFB7509D4}"/>
    <cellStyle name="Accent6 11" xfId="21530" xr:uid="{57A80B4D-72F8-4B66-97D6-6A3777062E45}"/>
    <cellStyle name="Accent6 11 2" xfId="19536" xr:uid="{0F012924-C20B-49B4-8CEB-CDE3776EA2B7}"/>
    <cellStyle name="Accent6 11 3" xfId="19539" xr:uid="{0A89924F-E4F7-4D1B-9CC5-9ABF82E0F5A5}"/>
    <cellStyle name="Accent6 11 3 2" xfId="21531" xr:uid="{F349C604-210B-401D-BDA7-1C05F83A4EFB}"/>
    <cellStyle name="Accent6 12" xfId="21535" xr:uid="{A3FC27A2-5C8E-4F8E-B8F0-487D8156A355}"/>
    <cellStyle name="Accent6 13" xfId="21536" xr:uid="{83505575-83C7-4BA4-BF07-87BC79231EFC}"/>
    <cellStyle name="Accent6 14" xfId="21538" xr:uid="{C4FCF03A-9D19-4E63-9C53-72475778EA3C}"/>
    <cellStyle name="Accent6 15" xfId="21540" xr:uid="{68A95992-FF78-4DC4-A452-8BA912FBFDCC}"/>
    <cellStyle name="Accent6 16" xfId="21542" xr:uid="{1A2ACBA3-1911-4A03-BE3E-12EFA873C2EB}"/>
    <cellStyle name="Accent6 17" xfId="21544" xr:uid="{AABB09CF-4BBE-4E22-B05A-52DBAAA17D69}"/>
    <cellStyle name="Accent6 18" xfId="21546" xr:uid="{18D57FF9-F8D8-4A84-B307-DFEC96C3CFDE}"/>
    <cellStyle name="Accent6 18 2" xfId="21548" xr:uid="{E0A4B268-C5FC-468B-90B8-46C2C5576749}"/>
    <cellStyle name="Accent6 18 3" xfId="21549" xr:uid="{8E0BF650-D4AE-4B7B-BB4E-4D43BAB86E08}"/>
    <cellStyle name="Accent6 18 4" xfId="21550" xr:uid="{8F1F0FD7-2E62-41B9-A39E-7FD237DFDF37}"/>
    <cellStyle name="Accent6 18 5" xfId="21552" xr:uid="{7CB8F63F-464F-4C91-8AC7-2F476EBCF28B}"/>
    <cellStyle name="Accent6 18 6" xfId="15904" xr:uid="{28DC930A-5460-457F-9704-FAF0915CA76B}"/>
    <cellStyle name="Accent6 19" xfId="12320" xr:uid="{898AF944-2D2E-4ED9-AAAE-7FD15733C6B3}"/>
    <cellStyle name="Accent6 19 2" xfId="12323" xr:uid="{0B869171-DF0F-4356-8BDE-AFC86EB3B042}"/>
    <cellStyle name="Accent6 19 3" xfId="12325" xr:uid="{1686FAA7-F039-4E78-A135-014C63618926}"/>
    <cellStyle name="Accent6 19 4" xfId="12327" xr:uid="{4FB2E4E5-431F-4F01-85ED-6447054F4F54}"/>
    <cellStyle name="Accent6 19 5" xfId="12330" xr:uid="{DF1D186C-661C-4C8C-9A9F-AFD6DE39621E}"/>
    <cellStyle name="Accent6 19 6" xfId="12333" xr:uid="{1BBBED71-AB6F-439E-93FA-E525888CA39C}"/>
    <cellStyle name="Accent6 2" xfId="21553" xr:uid="{3C93B910-5CF1-4E35-A52A-EFAE5DECBDD9}"/>
    <cellStyle name="Accent6 2 2" xfId="21554" xr:uid="{CD505E54-06FD-4227-AEAC-AEFAF4B3FCFD}"/>
    <cellStyle name="Accent6 2 2 2" xfId="21557" xr:uid="{9C390AB6-351B-4764-A612-773A617CE274}"/>
    <cellStyle name="Accent6 2 3" xfId="21558" xr:uid="{E5EAD4DD-67A9-45AD-BB64-81AEA90974EC}"/>
    <cellStyle name="Accent6 2 3 2" xfId="21559" xr:uid="{F6757C28-4160-44D4-9AA6-711A4995A1D4}"/>
    <cellStyle name="Accent6 2 4" xfId="2945" xr:uid="{6137A1A5-541C-435B-A8C6-0A6AEFA7E098}"/>
    <cellStyle name="Accent6 20" xfId="21541" xr:uid="{F550FB34-B521-4820-8D96-7AF9E47A26A9}"/>
    <cellStyle name="Accent6 20 2" xfId="21563" xr:uid="{5D20F5A8-5C96-479F-80A9-A356F75C53ED}"/>
    <cellStyle name="Accent6 21" xfId="21543" xr:uid="{8F3CF913-6553-478B-A452-AC72BBEF84C1}"/>
    <cellStyle name="Accent6 22" xfId="21545" xr:uid="{00273480-FD4F-4AA9-AC36-5AD651C17419}"/>
    <cellStyle name="Accent6 23" xfId="21547" xr:uid="{660D6805-126C-4CFA-A4D6-1DA0B182BF08}"/>
    <cellStyle name="Accent6 24" xfId="12321" xr:uid="{1A7ED0C3-FF46-4AF3-9DC7-2A147386B68A}"/>
    <cellStyle name="Accent6 25" xfId="12335" xr:uid="{4D0686B4-B314-4821-8261-A3E3203ED84F}"/>
    <cellStyle name="Accent6 26" xfId="12337" xr:uid="{4A0ACDF0-BABA-4D9A-A65F-1A40727141DD}"/>
    <cellStyle name="Accent6 3" xfId="21564" xr:uid="{6C222E8B-8176-49D7-9D47-1B393B93D0DD}"/>
    <cellStyle name="Accent6 3 2" xfId="21565" xr:uid="{171CE2C6-0D73-4B06-9C73-D03F9BAB35AF}"/>
    <cellStyle name="Accent6 3 3" xfId="21566" xr:uid="{AA1AB9BA-0E17-415C-94FE-61C444C408D1}"/>
    <cellStyle name="Accent6 4" xfId="21567" xr:uid="{775E0645-111B-449D-9616-E861E87E5C55}"/>
    <cellStyle name="Accent6 4 2" xfId="21568" xr:uid="{869CCA55-E0C1-47AE-9DBC-B068FFE2BD4D}"/>
    <cellStyle name="Accent6 4 3" xfId="21569" xr:uid="{BDEEA179-4D18-4D33-BDEF-CAC05FBFCEFD}"/>
    <cellStyle name="Accent6 5" xfId="21570" xr:uid="{DA1B4593-42AF-46DF-9725-8D0F81300DFB}"/>
    <cellStyle name="Accent6 5 2" xfId="21571" xr:uid="{EC8E77C6-2A89-4EC5-9798-909880ACCEBC}"/>
    <cellStyle name="Accent6 5 3" xfId="21572" xr:uid="{1D80818A-A1D3-4C38-9146-1D8C3923FB15}"/>
    <cellStyle name="Accent6 6" xfId="21573" xr:uid="{3682A324-3E85-4AEE-A66A-89C71CF3BC7A}"/>
    <cellStyle name="Accent6 6 2" xfId="21574" xr:uid="{17873132-B9E1-4335-BF6A-376043AA5213}"/>
    <cellStyle name="Accent6 6 3" xfId="21575" xr:uid="{CF93496D-C34F-46E9-A04D-7EBD064DE587}"/>
    <cellStyle name="Accent6 7" xfId="21576" xr:uid="{6C2ED73A-9A34-4400-8C6B-FFC204C04E6B}"/>
    <cellStyle name="Accent6 7 2" xfId="21577" xr:uid="{11EBAD77-F443-4442-989F-3161EB46B633}"/>
    <cellStyle name="Accent6 7 3" xfId="21578" xr:uid="{227B17CB-DCB1-407C-922F-11ACBBA4F9E2}"/>
    <cellStyle name="Accent6 8" xfId="21579" xr:uid="{2D24B040-B17E-47E3-AC17-665A17450EC4}"/>
    <cellStyle name="Accent6 8 2" xfId="21580" xr:uid="{BEDAF6A3-F2EC-423F-A24F-2A952C084864}"/>
    <cellStyle name="Accent6 8 3" xfId="21581" xr:uid="{B2524F86-96C8-4D38-9AC2-6E952088DF9E}"/>
    <cellStyle name="Accent6 9" xfId="21582" xr:uid="{B8D21BA5-8EFE-4C23-9BE7-DEBB92B39B24}"/>
    <cellStyle name="Accent6 9 2" xfId="21583" xr:uid="{071C5EF7-F71F-48D0-860F-6A92A4011B66}"/>
    <cellStyle name="Accent6 9 3" xfId="21584" xr:uid="{DDBA4D83-3F80-418D-9C26-3552560BF5FB}"/>
    <cellStyle name="Accent6 9 3 2" xfId="21585" xr:uid="{544028F6-9327-4BF2-B99C-F0DBBB87122D}"/>
    <cellStyle name="Accent6 9 4" xfId="21586" xr:uid="{A0422767-D1A3-4F2E-83BE-988F88729E1B}"/>
    <cellStyle name="Bad 10" xfId="21587" xr:uid="{48D4496E-A12E-405A-BFE5-62366D247525}"/>
    <cellStyle name="Bad 10 2" xfId="21588" xr:uid="{284BBD31-A24E-4781-B88C-A8E7BB08C645}"/>
    <cellStyle name="Bad 10 3" xfId="21589" xr:uid="{5AA9C27D-6AAE-4501-9B6F-A8FFB9B5C586}"/>
    <cellStyle name="Bad 11" xfId="21590" xr:uid="{1D182C31-2071-421D-BAF1-27A32B561D1B}"/>
    <cellStyle name="Bad 11 2" xfId="21591" xr:uid="{883EB537-B0B8-4B03-A861-5DF8549EB253}"/>
    <cellStyle name="Bad 11 3" xfId="21592" xr:uid="{81B84A26-1276-460C-AE6F-D88D8A691FAE}"/>
    <cellStyle name="Bad 11 3 2" xfId="1800" xr:uid="{D24867AF-9BBE-4315-87CE-86CB92934688}"/>
    <cellStyle name="Bad 12" xfId="21593" xr:uid="{33546FFD-BC47-493C-A409-9F667ABB9392}"/>
    <cellStyle name="Bad 13" xfId="21594" xr:uid="{B9FE0AE2-FD3C-4EDA-93E6-2A1C05E2EB83}"/>
    <cellStyle name="Bad 14" xfId="21595" xr:uid="{31F6A101-D149-445C-BC43-3E7E066E675B}"/>
    <cellStyle name="Bad 15" xfId="21596" xr:uid="{23268AC1-91F3-47BC-A441-91BD87E98F5D}"/>
    <cellStyle name="Bad 16" xfId="21598" xr:uid="{E728DD92-0BDD-4BF0-9019-87F56DBA0948}"/>
    <cellStyle name="Bad 17" xfId="21600" xr:uid="{6A8601A5-D660-4259-9D76-4E06ED10D8F3}"/>
    <cellStyle name="Bad 18" xfId="21602" xr:uid="{96F27B78-34DD-43CD-8A3C-610A31F6C344}"/>
    <cellStyle name="Bad 18 2" xfId="21604" xr:uid="{C2C150AF-3A06-4C30-9919-67688341E681}"/>
    <cellStyle name="Bad 18 3" xfId="21605" xr:uid="{B64EA9E4-3B93-4CF8-A8C6-84F10262B9EB}"/>
    <cellStyle name="Bad 18 4" xfId="21606" xr:uid="{26F527A2-557D-47E3-A07C-05967172D446}"/>
    <cellStyle name="Bad 18 5" xfId="21607" xr:uid="{47C04895-24FD-4C30-A602-0EFDAEA9D7D4}"/>
    <cellStyle name="Bad 18 6" xfId="21608" xr:uid="{D4322C81-D7FF-4AA9-A1F5-1BD380B24857}"/>
    <cellStyle name="Bad 19" xfId="21609" xr:uid="{F5BC45AD-6088-4054-8B7C-9528501E086B}"/>
    <cellStyle name="Bad 19 2" xfId="4722" xr:uid="{39CF8545-1788-4F59-AE85-7CD3D85AFDBA}"/>
    <cellStyle name="Bad 19 3" xfId="4724" xr:uid="{A57C87A0-B935-4B6C-84EE-F56829E4F71A}"/>
    <cellStyle name="Bad 19 4" xfId="21611" xr:uid="{3DB7C4F9-8C70-4562-8424-1A74CC9FFF84}"/>
    <cellStyle name="Bad 19 5" xfId="16690" xr:uid="{76210211-70C1-4375-94A2-3B4B3C0539CF}"/>
    <cellStyle name="Bad 19 6" xfId="16693" xr:uid="{21EB07FB-3D25-4603-81A8-793BB7441C77}"/>
    <cellStyle name="Bad 2" xfId="21613" xr:uid="{48F5AA48-1DF3-4665-B74B-B324CD5FC45E}"/>
    <cellStyle name="Bad 2 2" xfId="17943" xr:uid="{3E67DDD6-FBB8-47A0-B308-0EE928763599}"/>
    <cellStyle name="Bad 2 2 2" xfId="21615" xr:uid="{827245EF-47EA-43B2-B551-2CC0ACE4623A}"/>
    <cellStyle name="Bad 2 3" xfId="17948" xr:uid="{E7C7924E-C2E1-41D1-AC01-1658F0755C78}"/>
    <cellStyle name="Bad 2 3 2" xfId="21618" xr:uid="{971950FE-AE2C-48E9-9740-AB8A4067E892}"/>
    <cellStyle name="Bad 2 4" xfId="17953" xr:uid="{4CBBC4A0-3E29-4D55-A1F4-99031FD6EDCC}"/>
    <cellStyle name="Bad 20" xfId="21597" xr:uid="{28B72AA4-24A6-4EDD-B3E2-C157E426EFAF}"/>
    <cellStyle name="Bad 20 2" xfId="21619" xr:uid="{7F526E61-A433-4544-B467-286A33D65917}"/>
    <cellStyle name="Bad 21" xfId="21599" xr:uid="{06E377FD-B0C2-4D8E-820F-B8A2BE52B22C}"/>
    <cellStyle name="Bad 22" xfId="21601" xr:uid="{273E1535-FD3E-4A55-B4E3-A289CE042317}"/>
    <cellStyle name="Bad 23" xfId="21603" xr:uid="{C1EBA84B-BEF7-4DAF-8E60-A300082C3466}"/>
    <cellStyle name="Bad 24" xfId="21610" xr:uid="{1C4719B7-6637-4777-AA01-38AD441CA4F1}"/>
    <cellStyle name="Bad 25" xfId="21621" xr:uid="{E2DC175E-6ABB-4ACF-9FD0-F0CB1A7783B8}"/>
    <cellStyle name="Bad 26" xfId="21623" xr:uid="{8DB7553F-0B45-4076-89EF-130D43C6769A}"/>
    <cellStyle name="Bad 3" xfId="18708" xr:uid="{DFC6A437-ECE7-4C78-B1BE-0980A5346D50}"/>
    <cellStyle name="Bad 3 2" xfId="21624" xr:uid="{BCAC5CAE-8E1A-4801-8DC5-033E484045EB}"/>
    <cellStyle name="Bad 3 3" xfId="21627" xr:uid="{98A67DA1-E92B-4905-9604-D5D55F8BD059}"/>
    <cellStyle name="Bad 4" xfId="18711" xr:uid="{283A191E-2CF2-4425-8A39-2AA94E2F478A}"/>
    <cellStyle name="Bad 4 2" xfId="21630" xr:uid="{8CB9C0EB-095A-4FD6-B85C-90E23795CEEA}"/>
    <cellStyle name="Bad 4 3" xfId="21636" xr:uid="{678121B8-F60E-4AAE-AEE2-B6F25BAB28AE}"/>
    <cellStyle name="Bad 5" xfId="21077" xr:uid="{3C7D393E-0894-45A0-B14E-EB382DD02262}"/>
    <cellStyle name="Bad 5 2" xfId="21637" xr:uid="{EFDC3ABB-7B21-4EFA-B516-DE69840E6B67}"/>
    <cellStyle name="Bad 5 3" xfId="21640" xr:uid="{B0CD3637-94DA-46D6-A30E-4500005B0F80}"/>
    <cellStyle name="Bad 6" xfId="21642" xr:uid="{403C4F62-037F-43DF-ACAA-69A1B5A6519F}"/>
    <cellStyle name="Bad 6 2" xfId="21643" xr:uid="{61412918-DAE0-4E99-BD53-FD7FE97E1382}"/>
    <cellStyle name="Bad 6 3" xfId="21646" xr:uid="{CC01BC75-B51D-43D0-87E8-E913EE89418A}"/>
    <cellStyle name="Bad 7" xfId="21648" xr:uid="{13D19E09-5FB9-44D4-BDEC-9B684BCB1D08}"/>
    <cellStyle name="Bad 7 2" xfId="21649" xr:uid="{00EFB89C-2012-4EA0-97D9-37D6563D290E}"/>
    <cellStyle name="Bad 7 3" xfId="21652" xr:uid="{C875836A-DAC4-4575-A448-F2ED4B62444D}"/>
    <cellStyle name="Bad 8" xfId="21653" xr:uid="{28CA9171-5BE3-42B0-AA60-32F04D0C1670}"/>
    <cellStyle name="Bad 8 2" xfId="21654" xr:uid="{F0020BB9-435D-49CB-988C-6CCD601CF83D}"/>
    <cellStyle name="Bad 8 3" xfId="21657" xr:uid="{B893F98C-4EF0-4962-96BC-5FE42D673568}"/>
    <cellStyle name="Bad 9" xfId="18161" xr:uid="{1A32B5C5-D250-4B18-85CA-273B794A2F98}"/>
    <cellStyle name="Bad 9 2" xfId="21660" xr:uid="{6E730498-148D-4F0F-BAAF-093ADEDFFDDD}"/>
    <cellStyle name="Bad 9 3" xfId="21667" xr:uid="{4450C559-AAF9-418C-BD06-30CF2E7646F5}"/>
    <cellStyle name="Calculation 10" xfId="21669" xr:uid="{F2D78C68-D3ED-417D-B1F9-D64A72C02F69}"/>
    <cellStyle name="Calculation 10 10" xfId="4782" xr:uid="{28663F6F-7156-4B20-A29D-D3D229469BD6}"/>
    <cellStyle name="Calculation 10 10 2" xfId="2419" xr:uid="{1CFCA8D4-B7FA-4F00-9C00-73C025D73DB9}"/>
    <cellStyle name="Calculation 10 10 2 2" xfId="21263" xr:uid="{45188C97-68C5-480A-9694-77A11BAFAF1A}"/>
    <cellStyle name="Calculation 10 10 3" xfId="2424" xr:uid="{94FDA38D-A6A7-432E-A2D9-C2AC6457E9EB}"/>
    <cellStyle name="Calculation 10 11" xfId="4790" xr:uid="{4CE00C20-515C-4614-B412-B7464A262A0B}"/>
    <cellStyle name="Calculation 10 11 2" xfId="21670" xr:uid="{F2BDD79F-8AEA-4E87-AC4F-AF84DF2B81D3}"/>
    <cellStyle name="Calculation 10 11 2 2" xfId="21671" xr:uid="{CA5BDCDD-FFC5-46FF-8FD8-EFD85738474D}"/>
    <cellStyle name="Calculation 10 11 3" xfId="21672" xr:uid="{B4007C9E-38E1-480E-AFA3-C19693D6B74E}"/>
    <cellStyle name="Calculation 10 12" xfId="9118" xr:uid="{E3856232-AFDA-4991-A573-691C04F4A34F}"/>
    <cellStyle name="Calculation 10 12 2" xfId="21674" xr:uid="{C9963447-B26E-4DA8-9CBD-C8DA2C5DC506}"/>
    <cellStyle name="Calculation 10 12 2 2" xfId="21675" xr:uid="{E746FE80-1D53-429E-BFF5-3A124875FEAD}"/>
    <cellStyle name="Calculation 10 12 3" xfId="21676" xr:uid="{16B8B977-9DEC-4439-9632-66DAF1E937E3}"/>
    <cellStyle name="Calculation 10 13" xfId="9125" xr:uid="{AAD0155A-50E1-413B-A41D-ED3DA69D3162}"/>
    <cellStyle name="Calculation 10 13 2" xfId="17391" xr:uid="{33AF190A-3951-4ACD-88A8-0290814F78B8}"/>
    <cellStyle name="Calculation 10 13 2 2" xfId="21677" xr:uid="{87C6ADB7-0128-4C07-8558-86A07D7318FB}"/>
    <cellStyle name="Calculation 10 13 3" xfId="19880" xr:uid="{314D21F7-3734-4E9F-A3E4-5DDF3E89EF61}"/>
    <cellStyle name="Calculation 10 14" xfId="9126" xr:uid="{043E0F36-A4E8-4A6F-9D58-5E08CFD5B154}"/>
    <cellStyle name="Calculation 10 14 2" xfId="21678" xr:uid="{15A7ACD4-87BF-4907-B1CC-B37AABDC9009}"/>
    <cellStyle name="Calculation 10 14 2 2" xfId="21679" xr:uid="{1A168EF9-8D3D-429B-8F10-C9095FA5DF52}"/>
    <cellStyle name="Calculation 10 14 3" xfId="21680" xr:uid="{1BDF5685-19C1-40C0-9330-5D69E987EE5A}"/>
    <cellStyle name="Calculation 10 15" xfId="9129" xr:uid="{4AF4C298-F139-4FC1-8DB1-0F99C727773C}"/>
    <cellStyle name="Calculation 10 15 2" xfId="21681" xr:uid="{AC7F185F-B9CC-42D3-981C-CFFB027322A9}"/>
    <cellStyle name="Calculation 10 15 2 2" xfId="21683" xr:uid="{3BD34C38-CF4E-4013-B20B-0D570B78C00F}"/>
    <cellStyle name="Calculation 10 15 3" xfId="21685" xr:uid="{B21D5196-29C7-469B-9F40-6E9526078078}"/>
    <cellStyle name="Calculation 10 16" xfId="21687" xr:uid="{D6E3B85B-B249-4C94-9BD3-3D9D0836A71F}"/>
    <cellStyle name="Calculation 10 16 2" xfId="21689" xr:uid="{41C98722-B9E0-4844-93AE-253A94611B36}"/>
    <cellStyle name="Calculation 10 16 2 2" xfId="21691" xr:uid="{96C255EF-4C33-4376-B47C-2C6431974E57}"/>
    <cellStyle name="Calculation 10 16 3" xfId="21693" xr:uid="{AA87D061-2C60-4E12-A2C2-92B3859BCDE9}"/>
    <cellStyle name="Calculation 10 17" xfId="21695" xr:uid="{8F23854D-336A-497B-966B-A231FF7F7A6A}"/>
    <cellStyle name="Calculation 10 17 2" xfId="21697" xr:uid="{726D5CFE-34B4-4C5A-A9F8-F820BF7DE6DE}"/>
    <cellStyle name="Calculation 10 17 2 2" xfId="21699" xr:uid="{77475572-151C-4DFA-877D-88702FA998A0}"/>
    <cellStyle name="Calculation 10 17 3" xfId="21701" xr:uid="{938876BD-BABA-4143-B35C-51834C82C154}"/>
    <cellStyle name="Calculation 10 18" xfId="21703" xr:uid="{BC8DB5C5-ED9B-4065-AE62-B669A3B6F509}"/>
    <cellStyle name="Calculation 10 18 2" xfId="21705" xr:uid="{4E35CDDA-4FBD-40D8-9114-A07A95B6A02B}"/>
    <cellStyle name="Calculation 10 18 2 2" xfId="21707" xr:uid="{B975F625-CFA5-4F76-B3AE-929C7CB0F1D7}"/>
    <cellStyle name="Calculation 10 18 3" xfId="21709" xr:uid="{85CF76B0-3FCE-41C2-91F3-2B4B5D0235F5}"/>
    <cellStyle name="Calculation 10 19" xfId="21713" xr:uid="{480FB02C-815A-498F-A75D-A9D6995C9CEE}"/>
    <cellStyle name="Calculation 10 19 2" xfId="21719" xr:uid="{EF1FC8AA-1B2A-4438-BF6C-987742A6E8F5}"/>
    <cellStyle name="Calculation 10 19 2 2" xfId="12575" xr:uid="{5BAEE709-8A49-4717-8865-9C9E63E49895}"/>
    <cellStyle name="Calculation 10 19 3" xfId="21724" xr:uid="{1829A27B-953A-48B0-A98D-6541C9A426BC}"/>
    <cellStyle name="Calculation 10 2" xfId="21726" xr:uid="{3C4FAD2D-6E91-4E13-9E8C-AF62056A57A5}"/>
    <cellStyle name="Calculation 10 2 2" xfId="21727" xr:uid="{B5E6C650-7091-450F-B990-D60F5E9C5C21}"/>
    <cellStyle name="Calculation 10 2 2 2" xfId="21728" xr:uid="{8A8D05A3-6121-49E3-83F7-48019E68880E}"/>
    <cellStyle name="Calculation 10 2 2 3" xfId="21729" xr:uid="{F28F674C-F1AF-4016-B80B-4930C3342C60}"/>
    <cellStyle name="Calculation 10 2 3" xfId="6058" xr:uid="{D7E42162-93C6-494B-B7DB-81F547BB70A7}"/>
    <cellStyle name="Calculation 10 2 3 2" xfId="16319" xr:uid="{4F4078B4-9DE1-499F-ABEF-D0F73EA41FCC}"/>
    <cellStyle name="Calculation 10 2 3 3" xfId="16321" xr:uid="{71FAB887-7F5A-4924-8E3E-E9D5A3263B17}"/>
    <cellStyle name="Calculation 10 2 4" xfId="6061" xr:uid="{5AB62D56-BA68-48F7-A0FC-1EB370D8B4B8}"/>
    <cellStyle name="Calculation 10 2 5" xfId="21733" xr:uid="{47795296-31DD-4894-9972-C30B05295AB9}"/>
    <cellStyle name="Calculation 10 2 6" xfId="21737" xr:uid="{87937364-7CB1-4426-8D2C-81D842966ACA}"/>
    <cellStyle name="Calculation 10 2 7" xfId="21739" xr:uid="{AA138F37-A3FB-4A07-8A63-7998E0F1490E}"/>
    <cellStyle name="Calculation 10 2 8" xfId="21740" xr:uid="{C435B138-6875-4B91-A1B7-A5A08B3EB5AF}"/>
    <cellStyle name="Calculation 10 2 9" xfId="21741" xr:uid="{22920455-9ECA-44D8-8E73-4A32C91246D6}"/>
    <cellStyle name="Calculation 10 20" xfId="9130" xr:uid="{4E6F025A-3B7D-4779-86E5-BD15E5AF8AB9}"/>
    <cellStyle name="Calculation 10 20 2" xfId="21682" xr:uid="{F2ED32DF-6ECC-4101-A972-90D23218C2CF}"/>
    <cellStyle name="Calculation 10 20 2 2" xfId="21684" xr:uid="{FAE6B003-8525-42E7-BA4A-142D403BBC26}"/>
    <cellStyle name="Calculation 10 20 3" xfId="21686" xr:uid="{E9C3C996-E530-4E8D-B657-F84D13D41454}"/>
    <cellStyle name="Calculation 10 21" xfId="21688" xr:uid="{4673CA09-343D-4B1B-AF06-99B7244C0D4A}"/>
    <cellStyle name="Calculation 10 21 2" xfId="21690" xr:uid="{DA1EA63F-9BF6-4CE3-B5C5-62A8ED55957F}"/>
    <cellStyle name="Calculation 10 21 2 2" xfId="21692" xr:uid="{FDFB046F-9065-4467-8A89-C6DC11935A9B}"/>
    <cellStyle name="Calculation 10 21 3" xfId="21694" xr:uid="{CD7C47DB-2C1C-4759-9A44-8105F6B4669D}"/>
    <cellStyle name="Calculation 10 22" xfId="21696" xr:uid="{83F8566B-3800-4EF7-B756-2467E91F5F72}"/>
    <cellStyle name="Calculation 10 22 2" xfId="21698" xr:uid="{777F1713-F052-4195-B007-3F2BAF760AA9}"/>
    <cellStyle name="Calculation 10 22 2 2" xfId="21700" xr:uid="{55A49AB4-F017-4693-96D5-C08D81788D63}"/>
    <cellStyle name="Calculation 10 22 3" xfId="21702" xr:uid="{00BCE60C-C631-44C6-8A5A-DE848FDE2D6B}"/>
    <cellStyle name="Calculation 10 23" xfId="21704" xr:uid="{1306C2C4-7DDA-4662-9308-B2879A1D5D7B}"/>
    <cellStyle name="Calculation 10 23 2" xfId="21706" xr:uid="{C1AB4611-3693-40C9-83F3-D486EC2336FB}"/>
    <cellStyle name="Calculation 10 23 2 2" xfId="21708" xr:uid="{0FAA6999-5DB8-44AD-8618-0DD65E29E6C4}"/>
    <cellStyle name="Calculation 10 23 3" xfId="21710" xr:uid="{E8EFC557-4A29-4739-A8B0-00690EF4A58F}"/>
    <cellStyle name="Calculation 10 24" xfId="21714" xr:uid="{DA58524A-344F-4903-8C2A-AC66DCBE2808}"/>
    <cellStyle name="Calculation 10 24 2" xfId="21720" xr:uid="{4363D60C-5132-4CDC-B832-6F92EE76538A}"/>
    <cellStyle name="Calculation 10 24 2 2" xfId="12576" xr:uid="{9AF24A5C-2C13-4E2C-9559-2637E4E0E640}"/>
    <cellStyle name="Calculation 10 24 3" xfId="21725" xr:uid="{ED21EA48-5757-4219-8627-1657387CD0D2}"/>
    <cellStyle name="Calculation 10 25" xfId="21746" xr:uid="{075EEE7B-4490-47B5-9ADE-84BDCADEFF75}"/>
    <cellStyle name="Calculation 10 25 2" xfId="21754" xr:uid="{BB3EC150-01AC-421E-8227-246BBDDEB888}"/>
    <cellStyle name="Calculation 10 25 2 2" xfId="12846" xr:uid="{7B7ED9B2-B957-44E0-BF7C-745CCED879F4}"/>
    <cellStyle name="Calculation 10 25 3" xfId="21762" xr:uid="{7CEEFEC8-6595-44C4-BB86-C0D2F84F3C4D}"/>
    <cellStyle name="Calculation 10 26" xfId="21766" xr:uid="{509C9767-230F-4901-8044-4F7A29CFEB17}"/>
    <cellStyle name="Calculation 10 26 2" xfId="21771" xr:uid="{6BEF0188-B060-4616-BC36-3CD41109AFB5}"/>
    <cellStyle name="Calculation 10 26 2 2" xfId="21774" xr:uid="{80D3F61C-D881-4EC2-928E-1D3B5E038035}"/>
    <cellStyle name="Calculation 10 26 3" xfId="21777" xr:uid="{DF5D28D6-01EC-49D7-9099-2FBB00D53C94}"/>
    <cellStyle name="Calculation 10 27" xfId="21781" xr:uid="{A80FE974-7D60-49B9-89DC-96535C36D106}"/>
    <cellStyle name="Calculation 10 27 2" xfId="21785" xr:uid="{30CEA6DF-2C76-4EAC-B2C4-035BFDDA575F}"/>
    <cellStyle name="Calculation 10 27 2 2" xfId="21789" xr:uid="{6E21ACA9-86C3-4C43-BD28-6B503D3A3B9B}"/>
    <cellStyle name="Calculation 10 27 3" xfId="21793" xr:uid="{6D38C72C-EF77-496B-BB78-77545441514D}"/>
    <cellStyle name="Calculation 10 28" xfId="21797" xr:uid="{2A0F691D-8DB8-45A9-B03A-8CABA640ADC4}"/>
    <cellStyle name="Calculation 10 28 2" xfId="21809" xr:uid="{A621BB12-51E7-4528-B4C9-8B04F3F6C0F9}"/>
    <cellStyle name="Calculation 10 28 2 2" xfId="21813" xr:uid="{1330C0E6-0551-49B2-A951-1F2CF1E57200}"/>
    <cellStyle name="Calculation 10 28 3" xfId="21824" xr:uid="{CB52D70E-9306-4AE7-9A44-673693EAA61A}"/>
    <cellStyle name="Calculation 10 29" xfId="21828" xr:uid="{07C94326-3CDC-421A-A465-5C4154238C0E}"/>
    <cellStyle name="Calculation 10 29 2" xfId="21831" xr:uid="{4A0924E3-A7E4-4AF7-A270-5D8138F65CCA}"/>
    <cellStyle name="Calculation 10 29 2 2" xfId="21833" xr:uid="{49AE69FF-7C84-4347-88D1-ED1177F07040}"/>
    <cellStyle name="Calculation 10 29 3" xfId="21836" xr:uid="{F40C43F1-9997-48C8-A2A5-8B7CDDD899BC}"/>
    <cellStyle name="Calculation 10 3" xfId="21838" xr:uid="{55C9EE12-101F-4A50-B2A2-EDAF4A844E04}"/>
    <cellStyle name="Calculation 10 3 2" xfId="21839" xr:uid="{F40C938F-FDA5-41AF-AFF0-1F85DC39A741}"/>
    <cellStyle name="Calculation 10 3 2 2" xfId="21840" xr:uid="{EC3033BE-DEBA-4F0B-AD72-76666A6EE3A8}"/>
    <cellStyle name="Calculation 10 3 2 3" xfId="21841" xr:uid="{3C1D515D-5133-41E1-A3C0-A0AA3F8C3D51}"/>
    <cellStyle name="Calculation 10 3 3" xfId="6064" xr:uid="{B6ADA1F1-01DD-44F0-B888-D38641C0445E}"/>
    <cellStyle name="Calculation 10 3 3 2" xfId="21842" xr:uid="{743AA167-3DB1-4269-8283-1F07E6D1D9F0}"/>
    <cellStyle name="Calculation 10 3 3 3" xfId="21844" xr:uid="{02B10B11-8584-4EFE-8024-731C3C24E5D8}"/>
    <cellStyle name="Calculation 10 3 4" xfId="6067" xr:uid="{E27F3AAC-37E5-4DF0-B330-68159D838DCA}"/>
    <cellStyle name="Calculation 10 3 5" xfId="21846" xr:uid="{4487B8A4-F8D7-4BB2-AECE-9C06E735A59E}"/>
    <cellStyle name="Calculation 10 3 6" xfId="21848" xr:uid="{62AFA1DF-5CA8-4407-98E2-3148E73F7DF0}"/>
    <cellStyle name="Calculation 10 3 7" xfId="21850" xr:uid="{97F3C0ED-9EEE-448C-8A08-D2B5768E241C}"/>
    <cellStyle name="Calculation 10 3 8" xfId="21851" xr:uid="{F6203D73-238C-4CAD-86CD-D46FE7E589CD}"/>
    <cellStyle name="Calculation 10 3 9" xfId="21852" xr:uid="{CC4B71DF-1D58-4294-8B17-AAEE99586168}"/>
    <cellStyle name="Calculation 10 30" xfId="21747" xr:uid="{AC480BC6-1BC5-4E19-A0C9-0C1212ACCB5E}"/>
    <cellStyle name="Calculation 10 30 2" xfId="21755" xr:uid="{CD685BCC-9EAA-4EF1-8062-4F0D77F2111A}"/>
    <cellStyle name="Calculation 10 30 2 2" xfId="12847" xr:uid="{37C8CC2A-0001-4644-B6C3-7E47A5CE92E3}"/>
    <cellStyle name="Calculation 10 30 3" xfId="21763" xr:uid="{2CCF72D6-3DC7-4F33-99D9-CF68BA231B36}"/>
    <cellStyle name="Calculation 10 31" xfId="21767" xr:uid="{2981E6B2-942D-42E0-BAB6-D8B0CACEBF7B}"/>
    <cellStyle name="Calculation 10 31 2" xfId="21772" xr:uid="{F67E845E-79A6-463E-8C5D-2F3982CBC1F2}"/>
    <cellStyle name="Calculation 10 31 2 2" xfId="21775" xr:uid="{ACCCC61E-D57A-4CDD-9356-578AF5C297F9}"/>
    <cellStyle name="Calculation 10 31 3" xfId="21778" xr:uid="{B790A5DA-B3D8-4BD5-BC4E-4A9FB1C96842}"/>
    <cellStyle name="Calculation 10 32" xfId="21782" xr:uid="{A4E8F1C1-5F36-41E2-BF7E-5A4F85A3186C}"/>
    <cellStyle name="Calculation 10 32 2" xfId="21786" xr:uid="{B01E25C0-CAB5-47A0-B02C-AE3FF0468E8C}"/>
    <cellStyle name="Calculation 10 32 2 2" xfId="21790" xr:uid="{22091815-8022-4BB8-B67C-4D55A8DC70DD}"/>
    <cellStyle name="Calculation 10 32 3" xfId="21794" xr:uid="{234D5ED9-005C-4DBB-BAC1-6B327F322299}"/>
    <cellStyle name="Calculation 10 33" xfId="21798" xr:uid="{9FBE02C9-2586-425C-B310-7AFC242BB3EE}"/>
    <cellStyle name="Calculation 10 33 2" xfId="21810" xr:uid="{E0AF037B-ADC9-45E9-9A63-22DEEECD6AAE}"/>
    <cellStyle name="Calculation 10 33 2 2" xfId="21814" xr:uid="{80E2C4D1-27E1-4119-B81A-F60A2CA9BC68}"/>
    <cellStyle name="Calculation 10 33 3" xfId="21825" xr:uid="{CB749FB5-2AA4-4853-809B-A73905F20349}"/>
    <cellStyle name="Calculation 10 34" xfId="21829" xr:uid="{05CCA45B-DFAB-4DC1-9EE9-F210E8320434}"/>
    <cellStyle name="Calculation 10 34 2" xfId="21832" xr:uid="{5BD797AA-3AEB-457B-96A5-8C2C1B54A784}"/>
    <cellStyle name="Calculation 10 34 2 2" xfId="21834" xr:uid="{54E1F11B-A2B1-404F-A97C-E0C4AED2C802}"/>
    <cellStyle name="Calculation 10 34 3" xfId="21837" xr:uid="{77D8BCAF-03D7-4B65-9F72-8EE8369E410A}"/>
    <cellStyle name="Calculation 10 35" xfId="21856" xr:uid="{38ADD1AA-9FF0-4645-B39E-46A477BF410A}"/>
    <cellStyle name="Calculation 10 35 2" xfId="21859" xr:uid="{EED5BAB6-4BB9-4720-9828-98AABF0C7838}"/>
    <cellStyle name="Calculation 10 35 2 2" xfId="21861" xr:uid="{EA3F4E08-507A-4661-861E-DCB413143797}"/>
    <cellStyle name="Calculation 10 35 3" xfId="21864" xr:uid="{200A8725-5A1D-45DE-9B5E-DB56B1E62060}"/>
    <cellStyle name="Calculation 10 36" xfId="21870" xr:uid="{92161D26-1437-480E-A64C-6A07F332020E}"/>
    <cellStyle name="Calculation 10 36 2" xfId="21873" xr:uid="{D49DEDDE-B2CD-42C3-BD77-410C736141C6}"/>
    <cellStyle name="Calculation 10 36 2 2" xfId="11983" xr:uid="{9DCA60AC-3849-4721-9DFD-7307D856CCA3}"/>
    <cellStyle name="Calculation 10 36 3" xfId="21877" xr:uid="{BF9EB9E7-CF20-48D8-893A-A1E7DA56717A}"/>
    <cellStyle name="Calculation 10 37" xfId="21881" xr:uid="{9EF274E5-9BD7-40E0-BFD5-BE2057777A3E}"/>
    <cellStyle name="Calculation 10 37 2" xfId="21884" xr:uid="{AB6C892F-B90E-439A-BFF5-B95212EE8E89}"/>
    <cellStyle name="Calculation 10 37 2 2" xfId="21886" xr:uid="{FEDDF93D-4609-4099-AF63-261E57F7891D}"/>
    <cellStyle name="Calculation 10 37 3" xfId="21889" xr:uid="{C3F91E51-C307-4FE5-94A2-76DF65645AE9}"/>
    <cellStyle name="Calculation 10 38" xfId="21893" xr:uid="{4C275ACB-8043-4741-85C4-92A013A186CE}"/>
    <cellStyle name="Calculation 10 38 2" xfId="2116" xr:uid="{7295C527-EAD5-49C7-84B6-8664EB81D439}"/>
    <cellStyle name="Calculation 10 38 2 2" xfId="21895" xr:uid="{900A7A73-1E48-4E84-A2BE-3DAA1F2A7EF5}"/>
    <cellStyle name="Calculation 10 38 3" xfId="21897" xr:uid="{174C8577-63BD-4A0E-99DF-0F0DA88AE915}"/>
    <cellStyle name="Calculation 10 39" xfId="21901" xr:uid="{C343FA55-9C72-4291-961A-56209E70D5BF}"/>
    <cellStyle name="Calculation 10 39 2" xfId="21903" xr:uid="{2997D8AA-7F21-4592-B074-72CC86D8AE42}"/>
    <cellStyle name="Calculation 10 39 2 2" xfId="21906" xr:uid="{A4D2E202-1B6C-47B6-AFEA-0EE4E8FE86D8}"/>
    <cellStyle name="Calculation 10 39 3" xfId="21907" xr:uid="{703BBB9C-96B1-48C2-B863-1F9F76812473}"/>
    <cellStyle name="Calculation 10 4" xfId="21908" xr:uid="{378ED47A-B061-4295-A2EB-E98DE2E641B1}"/>
    <cellStyle name="Calculation 10 4 2" xfId="21909" xr:uid="{36EDD6CA-256E-4227-BA70-4BC910D5D78C}"/>
    <cellStyle name="Calculation 10 4 2 2" xfId="21910" xr:uid="{591D7A0D-B8B8-4FDB-9A3F-B88143C4709A}"/>
    <cellStyle name="Calculation 10 4 3" xfId="6069" xr:uid="{3A5D2B4E-155F-4141-919D-51156716206B}"/>
    <cellStyle name="Calculation 10 4 4" xfId="6071" xr:uid="{DAE57810-8C48-47CC-94CC-A7241F21212A}"/>
    <cellStyle name="Calculation 10 40" xfId="21857" xr:uid="{CEDE79A3-895D-47BC-AEA4-1DB8025AE5DA}"/>
    <cellStyle name="Calculation 10 40 2" xfId="21860" xr:uid="{A72BADD8-67D4-4472-AEAD-A67C36BBB94F}"/>
    <cellStyle name="Calculation 10 40 2 2" xfId="21862" xr:uid="{DF035588-19E5-4B61-8EB9-A45B5767BA97}"/>
    <cellStyle name="Calculation 10 40 3" xfId="21865" xr:uid="{98A6CCCE-A3DC-401B-A0C4-C8F23418B6EC}"/>
    <cellStyle name="Calculation 10 41" xfId="21871" xr:uid="{157C6CB8-036A-4681-9359-85B83CB485D6}"/>
    <cellStyle name="Calculation 10 41 2" xfId="21874" xr:uid="{E8733F1C-3EDE-4D08-B05F-BB9D7042E421}"/>
    <cellStyle name="Calculation 10 41 2 2" xfId="11984" xr:uid="{0EE6C32C-246E-4CE3-9EA6-5E014211E08B}"/>
    <cellStyle name="Calculation 10 41 3" xfId="21878" xr:uid="{F82232BA-535F-48C7-BC68-168FB6129CD6}"/>
    <cellStyle name="Calculation 10 42" xfId="21882" xr:uid="{CF36D9C4-EA5B-4130-8F20-88D27C4D06B2}"/>
    <cellStyle name="Calculation 10 42 2" xfId="21885" xr:uid="{166751D4-1092-4D05-A53A-4BA9C40198A1}"/>
    <cellStyle name="Calculation 10 42 2 2" xfId="21887" xr:uid="{9F046265-27F9-4592-970A-A270ED2D5CC5}"/>
    <cellStyle name="Calculation 10 42 3" xfId="21890" xr:uid="{D7604125-B1C2-498E-83A9-7C718E3E85BB}"/>
    <cellStyle name="Calculation 10 43" xfId="21894" xr:uid="{A8E10485-B9F9-4B30-9A9E-A020709689FF}"/>
    <cellStyle name="Calculation 10 43 2" xfId="2117" xr:uid="{82BFB7BB-011D-4114-AE18-097785882246}"/>
    <cellStyle name="Calculation 10 43 2 2" xfId="21896" xr:uid="{C9EB23AC-CB5A-44A9-BF04-B3FB514FACF9}"/>
    <cellStyle name="Calculation 10 43 3" xfId="21898" xr:uid="{4BF0E198-7AE5-4373-87D9-45B3F40E0FDE}"/>
    <cellStyle name="Calculation 10 44" xfId="21902" xr:uid="{0394C1BB-D991-41D0-B4F2-6B89DCAD89CD}"/>
    <cellStyle name="Calculation 10 44 2" xfId="21904" xr:uid="{EEB39FAC-9039-43F3-AEB0-A7BB63D382D9}"/>
    <cellStyle name="Calculation 10 45" xfId="21913" xr:uid="{AAC6CCB1-3B3F-47CC-822F-CC6E6A0C7733}"/>
    <cellStyle name="Calculation 10 46" xfId="1266" xr:uid="{5C10B7A2-FC25-41A7-89CC-5A4292010B95}"/>
    <cellStyle name="Calculation 10 5" xfId="21914" xr:uid="{B736D4D3-158B-44C3-B277-B4F9B022600D}"/>
    <cellStyle name="Calculation 10 5 2" xfId="21915" xr:uid="{3E5D9D6C-44AB-432B-BFE2-3A2A99E4447A}"/>
    <cellStyle name="Calculation 10 5 2 2" xfId="21916" xr:uid="{00BE063B-E85E-4652-A1AD-0E39937345F3}"/>
    <cellStyle name="Calculation 10 5 3" xfId="21917" xr:uid="{07E701CE-A28E-41B1-A9D3-96CA149222F2}"/>
    <cellStyle name="Calculation 10 6" xfId="21918" xr:uid="{2343FC17-2159-4580-8C44-35416B50EFE9}"/>
    <cellStyle name="Calculation 10 6 2" xfId="21919" xr:uid="{921C3C1F-E39D-4E35-8EFC-1BF7D13B47D0}"/>
    <cellStyle name="Calculation 10 6 2 2" xfId="21920" xr:uid="{789432F3-B302-4F23-8674-C9FC6A0F030F}"/>
    <cellStyle name="Calculation 10 6 3" xfId="21921" xr:uid="{7DDB9F20-FD0B-4261-B6C1-F80E2E96E02C}"/>
    <cellStyle name="Calculation 10 7" xfId="21922" xr:uid="{E1C3C3DA-EC84-4298-90A5-76BF9F33582C}"/>
    <cellStyle name="Calculation 10 7 2" xfId="21923" xr:uid="{6D847F4B-BEC8-4F57-B079-BF701E5C42F3}"/>
    <cellStyle name="Calculation 10 7 2 2" xfId="21924" xr:uid="{A318C95B-FFFB-4FE2-81B5-DC70D79194BC}"/>
    <cellStyle name="Calculation 10 7 3" xfId="21925" xr:uid="{5CF630DB-2B4D-4F4B-9496-D76860A47303}"/>
    <cellStyle name="Calculation 10 8" xfId="21926" xr:uid="{21A74D78-D112-4821-BA81-85E35433F9B5}"/>
    <cellStyle name="Calculation 10 8 2" xfId="21927" xr:uid="{4431FA5B-45E7-4204-9C73-17BD178E589A}"/>
    <cellStyle name="Calculation 10 8 2 2" xfId="21928" xr:uid="{38162300-8DFF-41D9-B292-79E82C0BFE43}"/>
    <cellStyle name="Calculation 10 8 3" xfId="21929" xr:uid="{A96A9EEC-C0F4-4370-AA29-A55338B21346}"/>
    <cellStyle name="Calculation 10 9" xfId="21930" xr:uid="{1EA2F453-4FCB-41C7-8745-D277901E1B66}"/>
    <cellStyle name="Calculation 10 9 2" xfId="21931" xr:uid="{69E3FDBA-74F4-43AD-B0BB-C9C9E4C7232C}"/>
    <cellStyle name="Calculation 10 9 2 2" xfId="21932" xr:uid="{E6B7F669-2E53-472E-9EFB-FECD528B89A8}"/>
    <cellStyle name="Calculation 10 9 3" xfId="21933" xr:uid="{55B81494-C79F-468C-BACD-FB5235B7386F}"/>
    <cellStyle name="Calculation 11" xfId="21935" xr:uid="{F4C42FDB-AF35-4F1A-83B2-68DE32EEFF2D}"/>
    <cellStyle name="Calculation 11 10" xfId="14270" xr:uid="{7420B131-FA4C-4F66-898E-43DBE18DE075}"/>
    <cellStyle name="Calculation 11 2" xfId="21936" xr:uid="{7A1E95FC-2DF8-4495-AF7B-D1E01142EC92}"/>
    <cellStyle name="Calculation 11 2 2" xfId="21941" xr:uid="{6A0884FE-3111-4388-9DA7-7D307EA4907D}"/>
    <cellStyle name="Calculation 11 2 3" xfId="6094" xr:uid="{9C0B830D-FE12-4403-BF92-B77C78C17AF5}"/>
    <cellStyle name="Calculation 11 3" xfId="21944" xr:uid="{8EAEBE5C-904D-4984-89BB-21062B312BAE}"/>
    <cellStyle name="Calculation 11 3 2" xfId="21946" xr:uid="{95118650-342E-4061-AFF7-0C71A1698F2D}"/>
    <cellStyle name="Calculation 11 3 3" xfId="6099" xr:uid="{89CA4AFA-1330-42E2-AD7A-D0FEF5B654F6}"/>
    <cellStyle name="Calculation 11 4" xfId="21947" xr:uid="{84EB4A48-7EBA-4A38-986F-37E02D383C54}"/>
    <cellStyle name="Calculation 11 4 2" xfId="21948" xr:uid="{D9CBA9B1-A5A6-4D80-9BCA-08815598C081}"/>
    <cellStyle name="Calculation 11 4 3" xfId="6118" xr:uid="{A584BCEC-F3B1-46C0-8FA1-123DB7B82D89}"/>
    <cellStyle name="Calculation 11 5" xfId="21949" xr:uid="{1C21E3A9-47EB-4DFC-BDF5-89AB97DFE176}"/>
    <cellStyle name="Calculation 11 6" xfId="21950" xr:uid="{C50C31AE-B2EC-4302-A1FA-B2DC9BC44761}"/>
    <cellStyle name="Calculation 11 7" xfId="21951" xr:uid="{702D4280-5064-4A09-9BF9-355012986D1C}"/>
    <cellStyle name="Calculation 11 8" xfId="21952" xr:uid="{57038658-5941-4BCD-B90B-59577193ADF2}"/>
    <cellStyle name="Calculation 11 9" xfId="21953" xr:uid="{6737460D-70A6-4D2B-9E37-3F969C879DD8}"/>
    <cellStyle name="Calculation 12" xfId="21955" xr:uid="{E9B84D8E-8A77-4C12-BF58-26FC63B6108F}"/>
    <cellStyle name="Calculation 12 2" xfId="21958" xr:uid="{8ECCF51E-2EC0-4B12-BB0A-253F8D80BDF5}"/>
    <cellStyle name="Calculation 12 2 2" xfId="10288" xr:uid="{F6B1AB28-85E3-44B1-82F5-BB6423EA54AE}"/>
    <cellStyle name="Calculation 12 2 2 2" xfId="21963" xr:uid="{6C47781D-459A-4649-BB7C-7347A18BE3FF}"/>
    <cellStyle name="Calculation 12 2 2 3" xfId="21967" xr:uid="{8B5B30CE-2F8E-46B9-AFBB-A7C93C213CB3}"/>
    <cellStyle name="Calculation 12 2 3" xfId="2954" xr:uid="{60D1D12F-6C35-42C1-BEE0-A53A60561618}"/>
    <cellStyle name="Calculation 12 2 3 2" xfId="2962" xr:uid="{B357EB82-205C-46AF-8B00-6B0BA3488C13}"/>
    <cellStyle name="Calculation 12 2 3 3" xfId="443" xr:uid="{6D512A7A-4A65-4DEC-B37E-B1700FD0797F}"/>
    <cellStyle name="Calculation 12 2 4" xfId="2967" xr:uid="{69CFA753-25FE-4F9B-9C3C-4EA3815DABB5}"/>
    <cellStyle name="Calculation 12 2 4 2" xfId="2974" xr:uid="{4AB92CF0-5268-4A9E-9946-42827692CAD2}"/>
    <cellStyle name="Calculation 12 2 4 3" xfId="552" xr:uid="{F7D0CE0E-013C-4EC2-A3DD-9B4D7BA470C0}"/>
    <cellStyle name="Calculation 12 2 5" xfId="2980" xr:uid="{398B649D-C66B-4013-AFBE-97360C6DFCA8}"/>
    <cellStyle name="Calculation 12 2 6" xfId="2991" xr:uid="{0C14DBDB-771A-4A05-89CB-8B5E7FDB6D87}"/>
    <cellStyle name="Calculation 12 3" xfId="21970" xr:uid="{D42FD098-C063-4347-A23C-C9E3C05B2725}"/>
    <cellStyle name="Calculation 12 3 2" xfId="10296" xr:uid="{1C43B4F9-F81D-4C76-AA64-37BD6B887154}"/>
    <cellStyle name="Calculation 12 3 3" xfId="3037" xr:uid="{3D9CBBB1-1CF3-43BF-94F6-43BAD8272356}"/>
    <cellStyle name="Calculation 12 4" xfId="21971" xr:uid="{F0C0F6DD-3A1C-4F69-BF2B-E9C4F6CAB6D8}"/>
    <cellStyle name="Calculation 12 5" xfId="21972" xr:uid="{D72EDE65-3D7A-4FAB-A814-6468C4298C62}"/>
    <cellStyle name="Calculation 12 6" xfId="21973" xr:uid="{15A230B6-93E6-4631-BA72-1E0DCE743BFC}"/>
    <cellStyle name="Calculation 12 7" xfId="21974" xr:uid="{8C4FF2C1-98A1-4E9C-BD05-746620219B99}"/>
    <cellStyle name="Calculation 12 8" xfId="21975" xr:uid="{5428462F-577F-4213-B20F-7AB0F13DF99A}"/>
    <cellStyle name="Calculation 12 9" xfId="21976" xr:uid="{AF14EDC3-52AD-4EA2-AAAC-495F6A639C17}"/>
    <cellStyle name="Calculation 13" xfId="21978" xr:uid="{B7321962-313A-4255-8E92-4ECDBB057983}"/>
    <cellStyle name="Calculation 13 2" xfId="21979" xr:uid="{8B78D7C1-068B-44B5-848B-95299EA394DD}"/>
    <cellStyle name="Calculation 13 3" xfId="21983" xr:uid="{955181D4-4E9F-47F6-A1F5-EC86DC563FED}"/>
    <cellStyle name="Calculation 14" xfId="21988" xr:uid="{76994CC0-1965-4BC1-8AB5-6B81AFC3AD41}"/>
    <cellStyle name="Calculation 14 2" xfId="21990" xr:uid="{6A59C1A3-326C-4F2E-89B0-F5C3EE6AC75D}"/>
    <cellStyle name="Calculation 15" xfId="21991" xr:uid="{4E710B5C-E7C5-4FC8-9F50-BB18F7322502}"/>
    <cellStyle name="Calculation 15 2" xfId="21994" xr:uid="{A061B3D8-B753-482D-8ABB-5851E946A064}"/>
    <cellStyle name="Calculation 15 2 2" xfId="20386" xr:uid="{03598FCB-6FEC-480A-AFD9-012FD8E7030F}"/>
    <cellStyle name="Calculation 15 2 3" xfId="1267" xr:uid="{2CA9E4EB-0B00-4B46-BE21-44941A724F5F}"/>
    <cellStyle name="Calculation 15 3" xfId="21998" xr:uid="{AA3DEB3B-B25C-4F75-8389-F4266B44749D}"/>
    <cellStyle name="Calculation 15 3 2" xfId="20427" xr:uid="{1A13E50C-F640-47E9-90D9-FB96A8453BD0}"/>
    <cellStyle name="Calculation 15 3 3" xfId="3708" xr:uid="{192E9D3E-F053-46FB-ABF1-BC967E6EE71A}"/>
    <cellStyle name="Calculation 15 4" xfId="22001" xr:uid="{18E016A7-C78D-452F-B8B1-CAC9815E23BD}"/>
    <cellStyle name="Calculation 15 5" xfId="22004" xr:uid="{86E2D383-36EF-4E80-B1A6-FE967CE2BAEC}"/>
    <cellStyle name="Calculation 16" xfId="22005" xr:uid="{F32BD039-8A6E-4D3D-A749-415531996A56}"/>
    <cellStyle name="Calculation 16 2" xfId="22008" xr:uid="{15F54D05-755B-422F-8149-5F7A6EC41A80}"/>
    <cellStyle name="Calculation 16 2 2" xfId="22009" xr:uid="{809B8B2D-D01B-41CC-8D38-30FE5DFD1658}"/>
    <cellStyle name="Calculation 16 2 3" xfId="3798" xr:uid="{2E4E9F70-EE30-40A8-A607-CF179686A6A9}"/>
    <cellStyle name="Calculation 16 3" xfId="22015" xr:uid="{17F1D23A-07C2-4042-BF6F-EE2278857061}"/>
    <cellStyle name="Calculation 16 3 2" xfId="22017" xr:uid="{812FD0D9-F7B4-4581-8A48-41565D44279F}"/>
    <cellStyle name="Calculation 16 3 2 2" xfId="22018" xr:uid="{C05A8927-7D8A-483C-B964-BB506F73DB2D}"/>
    <cellStyle name="Calculation 16 3 2 3" xfId="22019" xr:uid="{DEAB2AE2-1E8B-4240-8635-8806C537CAD8}"/>
    <cellStyle name="Calculation 16 3 3" xfId="3810" xr:uid="{D4B87EC8-0180-462D-B5C8-5E4A13CDBDC7}"/>
    <cellStyle name="Calculation 16 3 4" xfId="3812" xr:uid="{452950E2-2AC9-40BD-92BB-A36892C7460C}"/>
    <cellStyle name="Calculation 16 4" xfId="22023" xr:uid="{4551B822-BFA3-4266-B508-20F972FE41B4}"/>
    <cellStyle name="Calculation 16 5" xfId="22026" xr:uid="{73795631-D834-48D2-8EB1-4D019C7DCD6B}"/>
    <cellStyle name="Calculation 17" xfId="22027" xr:uid="{888239F6-7F48-4AA9-83E3-FF6F37B3105F}"/>
    <cellStyle name="Calculation 17 2" xfId="6869" xr:uid="{9E5DF5A9-2667-409F-8D85-F68358346932}"/>
    <cellStyle name="Calculation 17 3" xfId="15452" xr:uid="{12F4A7B0-8C3B-402D-B594-D310F34CD793}"/>
    <cellStyle name="Calculation 18" xfId="22029" xr:uid="{7BAB2F49-8DF3-4EA3-8933-B0E047B77D4A}"/>
    <cellStyle name="Calculation 18 2" xfId="22031" xr:uid="{F13D2936-319A-421E-B479-D208AD61385F}"/>
    <cellStyle name="Calculation 18 3" xfId="22036" xr:uid="{6A51DD2D-317A-43AA-A8B1-B3F6C0DF9F6A}"/>
    <cellStyle name="Calculation 19" xfId="22041" xr:uid="{425E4C47-711B-4AEC-87F6-F440E0EA7DA9}"/>
    <cellStyle name="Calculation 19 2" xfId="22043" xr:uid="{F2E809B8-E9E6-41D3-BCFF-622E565D8BD4}"/>
    <cellStyle name="Calculation 19 3" xfId="22045" xr:uid="{5EB5558E-9B21-448D-8EC1-62CBA868A392}"/>
    <cellStyle name="Calculation 2" xfId="19150" xr:uid="{57D4BFA5-B6B7-4D50-9495-AB475DFB9D13}"/>
    <cellStyle name="Calculation 2 10" xfId="22049" xr:uid="{0B78D2FE-D3E2-413F-A2B4-A8C3D98FB77C}"/>
    <cellStyle name="Calculation 2 10 2" xfId="22052" xr:uid="{497D2158-7433-4DF8-A496-E33C925E0F33}"/>
    <cellStyle name="Calculation 2 10 2 2" xfId="22055" xr:uid="{2CFCC891-8886-4A36-B344-293A27E4EFA4}"/>
    <cellStyle name="Calculation 2 10 2 2 2" xfId="12123" xr:uid="{F39A71D1-D18A-46F7-9746-F89DBAAE13E9}"/>
    <cellStyle name="Calculation 2 10 2 3" xfId="22056" xr:uid="{D5BD2BBB-F20F-43AD-8E0A-ECBA45A62070}"/>
    <cellStyle name="Calculation 2 10 2 4" xfId="22057" xr:uid="{45632529-AE47-4228-AD49-3C0729A80FED}"/>
    <cellStyle name="Calculation 2 10 3" xfId="22060" xr:uid="{779E47C5-FD7D-435F-87D4-A189D5C116E5}"/>
    <cellStyle name="Calculation 2 10 3 2" xfId="22062" xr:uid="{D356F513-F21A-46E0-B7F1-5C614062C833}"/>
    <cellStyle name="Calculation 2 10 3 3" xfId="22064" xr:uid="{44FC848B-E22C-425D-B1C5-7ACF90998FCA}"/>
    <cellStyle name="Calculation 2 10 4" xfId="22067" xr:uid="{E5C27432-8EC9-4389-8AEA-0BF7F91BEE7A}"/>
    <cellStyle name="Calculation 2 10 5" xfId="22069" xr:uid="{0AC9A0D5-DA5F-4E7A-B338-B720766BA857}"/>
    <cellStyle name="Calculation 2 10 6" xfId="22071" xr:uid="{B164A066-5A89-4610-A3E3-5BAC811321BA}"/>
    <cellStyle name="Calculation 2 10 7" xfId="22075" xr:uid="{C4944F5B-38A9-4E48-98BC-2278F9E53A42}"/>
    <cellStyle name="Calculation 2 10 8" xfId="22077" xr:uid="{E2EA8FC1-AE54-41E7-A01D-E006FD6BE80E}"/>
    <cellStyle name="Calculation 2 10 9" xfId="22079" xr:uid="{61B12FF7-1435-4CA9-981D-CDDF9ECF4D76}"/>
    <cellStyle name="Calculation 2 11" xfId="22080" xr:uid="{933F3DE8-2899-4318-84DF-81F95C24557D}"/>
    <cellStyle name="Calculation 2 11 2" xfId="22082" xr:uid="{2A804D1D-85DD-4941-893A-996C374C7ECF}"/>
    <cellStyle name="Calculation 2 11 2 2" xfId="22083" xr:uid="{FDEF4E98-458E-4135-A825-92E522B80055}"/>
    <cellStyle name="Calculation 2 11 3" xfId="22085" xr:uid="{C810616C-C951-4260-B448-16F8DF0C4937}"/>
    <cellStyle name="Calculation 2 11 4" xfId="22087" xr:uid="{A2D5E5E2-C71A-4C6D-9BDD-B151D4ADE2B9}"/>
    <cellStyle name="Calculation 2 12" xfId="22088" xr:uid="{CCD53B4D-7E3E-49EE-B0EF-A9A67BAB1AA3}"/>
    <cellStyle name="Calculation 2 12 2" xfId="22091" xr:uid="{233C6A7D-F8E4-4E2B-9430-41297452FA2F}"/>
    <cellStyle name="Calculation 2 12 2 2" xfId="22094" xr:uid="{4494BF0E-792A-487C-BD66-CE5A723F2484}"/>
    <cellStyle name="Calculation 2 12 3" xfId="22097" xr:uid="{640CEF10-E2C9-413D-9752-E89E1D5C103A}"/>
    <cellStyle name="Calculation 2 13" xfId="15871" xr:uid="{9F488D9B-DBCF-41C3-AF51-469385BEAB43}"/>
    <cellStyle name="Calculation 2 13 2" xfId="22101" xr:uid="{514CDD87-6FC1-4604-AE61-F7394806098D}"/>
    <cellStyle name="Calculation 2 13 2 2" xfId="22106" xr:uid="{E92B0C52-763F-4300-8D5E-D421A827F525}"/>
    <cellStyle name="Calculation 2 13 3" xfId="22112" xr:uid="{606DE682-53EC-4BCC-B51E-16747F5F0472}"/>
    <cellStyle name="Calculation 2 14" xfId="15873" xr:uid="{8804D82B-DA4C-423E-9D1F-2C1D6C10B1D8}"/>
    <cellStyle name="Calculation 2 14 2" xfId="22118" xr:uid="{E273A00F-56B2-4920-98E1-D90AD0E26B89}"/>
    <cellStyle name="Calculation 2 14 2 2" xfId="22121" xr:uid="{080DB4B5-6F8A-4A47-B7EA-D6CC80F014DE}"/>
    <cellStyle name="Calculation 2 14 3" xfId="22124" xr:uid="{6F7E9530-8057-4951-B5FF-C5147D2E3283}"/>
    <cellStyle name="Calculation 2 15" xfId="22125" xr:uid="{80A38EB9-CB53-4ED2-9E6F-3015FB491BBE}"/>
    <cellStyle name="Calculation 2 15 2" xfId="22130" xr:uid="{A27E74EE-3486-4B6F-B4D5-AB90CD815862}"/>
    <cellStyle name="Calculation 2 15 2 2" xfId="22135" xr:uid="{E1304787-D00F-45F2-86B6-7911097DEA63}"/>
    <cellStyle name="Calculation 2 15 3" xfId="22139" xr:uid="{DBBB8407-FF61-435B-A07E-724509E10196}"/>
    <cellStyle name="Calculation 2 16" xfId="14173" xr:uid="{FB7352E7-B60A-420E-8EF6-D6B8E7D49D02}"/>
    <cellStyle name="Calculation 2 16 2" xfId="14177" xr:uid="{36925E38-2E96-4E19-8ECE-349C9BFA1F5C}"/>
    <cellStyle name="Calculation 2 16 2 2" xfId="19860" xr:uid="{7BC277BB-E608-4452-95EE-40A67D1775D2}"/>
    <cellStyle name="Calculation 2 16 3" xfId="14181" xr:uid="{9145C7AF-6BBB-405C-9E08-F1728AC03085}"/>
    <cellStyle name="Calculation 2 17" xfId="14188" xr:uid="{771344A8-E31C-46EB-ADAA-0B88C560C85C}"/>
    <cellStyle name="Calculation 2 17 2" xfId="22144" xr:uid="{891A6D6B-3EB8-48C1-8DA0-A53796BCCF92}"/>
    <cellStyle name="Calculation 2 17 2 2" xfId="22147" xr:uid="{95D2DE5D-2B3B-427D-8447-75870AA62C4A}"/>
    <cellStyle name="Calculation 2 17 3" xfId="22152" xr:uid="{1A8D9D38-D368-4886-A64E-BC2675C6AF9B}"/>
    <cellStyle name="Calculation 2 18" xfId="14191" xr:uid="{5464E639-9176-4B98-B9DF-56699FE3AAC7}"/>
    <cellStyle name="Calculation 2 18 2" xfId="22155" xr:uid="{EE959A13-23A3-4377-A071-DA51D1BFFD4F}"/>
    <cellStyle name="Calculation 2 18 2 2" xfId="22160" xr:uid="{2594E402-399F-47BC-BFAC-AEAD866C1BFF}"/>
    <cellStyle name="Calculation 2 18 3" xfId="22166" xr:uid="{A9CB3934-24C1-448E-B2DC-8CD19808BA1F}"/>
    <cellStyle name="Calculation 2 19" xfId="14194" xr:uid="{D457E0DD-F3BF-490B-B39E-DF2A868D36CA}"/>
    <cellStyle name="Calculation 2 19 2" xfId="22171" xr:uid="{550A9D16-5743-4E7D-BC89-01AF73369123}"/>
    <cellStyle name="Calculation 2 19 2 2" xfId="22173" xr:uid="{93E2F967-3EF9-4D2C-A4FC-C04286582F19}"/>
    <cellStyle name="Calculation 2 19 3" xfId="22176" xr:uid="{6C2A3A28-FC9A-43E3-83A4-6C8A4F34238B}"/>
    <cellStyle name="Calculation 2 2" xfId="19154" xr:uid="{95B53CB5-3440-428B-ADC8-D52C7EDA894F}"/>
    <cellStyle name="Calculation 2 2 10" xfId="22179" xr:uid="{955CC2CC-7BDF-4DBA-808A-1FD42E3BC21C}"/>
    <cellStyle name="Calculation 2 2 10 2" xfId="22181" xr:uid="{1074DF5F-1305-4433-99FF-3451BDC3F7D1}"/>
    <cellStyle name="Calculation 2 2 10 2 2" xfId="22182" xr:uid="{543D5685-B105-4F31-87E8-9B81159A5938}"/>
    <cellStyle name="Calculation 2 2 10 3" xfId="22183" xr:uid="{8B785134-882E-4E94-A902-0D87C2079D5B}"/>
    <cellStyle name="Calculation 2 2 11" xfId="22184" xr:uid="{7040EBFD-1943-4AB2-86D2-5F401A6EC042}"/>
    <cellStyle name="Calculation 2 2 11 2" xfId="22186" xr:uid="{461E2D56-D803-49D9-B7E9-F2CE465CD6CC}"/>
    <cellStyle name="Calculation 2 2 11 2 2" xfId="22187" xr:uid="{7CF85918-B751-4FD4-A938-D699A47B11F2}"/>
    <cellStyle name="Calculation 2 2 11 3" xfId="22189" xr:uid="{AFEE81A8-7415-4D43-9BC6-CDBE45F4F177}"/>
    <cellStyle name="Calculation 2 2 12" xfId="22190" xr:uid="{D0348548-8417-4DA9-B6D9-E3CE34BB90A6}"/>
    <cellStyle name="Calculation 2 2 12 2" xfId="22191" xr:uid="{6271898F-86B3-4EC2-BDEA-D79474206E6A}"/>
    <cellStyle name="Calculation 2 2 12 2 2" xfId="22192" xr:uid="{747D656D-A795-4044-9272-E7B0D1B690BF}"/>
    <cellStyle name="Calculation 2 2 12 3" xfId="22193" xr:uid="{22E10115-C5FB-4322-9CDF-5E5838C3BC5E}"/>
    <cellStyle name="Calculation 2 2 13" xfId="22194" xr:uid="{ADDBA0A0-03B0-4FBB-8047-4407B871B06C}"/>
    <cellStyle name="Calculation 2 2 13 2" xfId="22195" xr:uid="{7BCD3FE8-43F7-4D7B-8E43-07F876EFA96B}"/>
    <cellStyle name="Calculation 2 2 13 2 2" xfId="22196" xr:uid="{48545ACF-DA32-43B9-A948-554C2101C2B9}"/>
    <cellStyle name="Calculation 2 2 13 3" xfId="22197" xr:uid="{475D33E0-5E36-4310-93B7-F43846270447}"/>
    <cellStyle name="Calculation 2 2 14" xfId="22198" xr:uid="{4AE68A7E-826C-4D52-B54C-790E85EB2103}"/>
    <cellStyle name="Calculation 2 2 14 2" xfId="22200" xr:uid="{55DA5A57-A5C8-447A-9C03-742EA8ED87E0}"/>
    <cellStyle name="Calculation 2 2 14 2 2" xfId="22201" xr:uid="{CDF22FEA-704D-4E6F-B727-3A3FFB541CDE}"/>
    <cellStyle name="Calculation 2 2 14 3" xfId="22204" xr:uid="{5C9C34E3-72D7-488E-9380-B1FB896CDA08}"/>
    <cellStyle name="Calculation 2 2 15" xfId="22205" xr:uid="{E29D4F9E-19AF-4DFD-A991-916F78CA48EC}"/>
    <cellStyle name="Calculation 2 2 15 2" xfId="22208" xr:uid="{1A84FB39-039C-41F5-8DF8-7CB755A51CF4}"/>
    <cellStyle name="Calculation 2 2 15 2 2" xfId="22210" xr:uid="{5A789F50-9CC3-444F-B40E-ACBB421F261A}"/>
    <cellStyle name="Calculation 2 2 15 3" xfId="22212" xr:uid="{B58AB675-CC5A-419C-8FBE-D3EAF574CAB4}"/>
    <cellStyle name="Calculation 2 2 16" xfId="22214" xr:uid="{6EA5F991-E5D5-407C-B3DA-3E545047717D}"/>
    <cellStyle name="Calculation 2 2 16 2" xfId="17946" xr:uid="{FAABD485-6CD3-40FC-8342-24C82B267200}"/>
    <cellStyle name="Calculation 2 2 16 2 2" xfId="21616" xr:uid="{2EA7F72F-0203-4F39-9402-74228DB0CDD3}"/>
    <cellStyle name="Calculation 2 2 16 3" xfId="17951" xr:uid="{029D265F-22D0-47B5-A8E6-0025DECACD47}"/>
    <cellStyle name="Calculation 2 2 17" xfId="22216" xr:uid="{5DF86C13-11B1-436B-9F6E-D5BADC4A7D22}"/>
    <cellStyle name="Calculation 2 2 17 2" xfId="21625" xr:uid="{3964114A-2B26-40A7-B509-DD016074FE83}"/>
    <cellStyle name="Calculation 2 2 17 2 2" xfId="22218" xr:uid="{47C4F344-5514-44E3-B2F0-C05F80088C98}"/>
    <cellStyle name="Calculation 2 2 17 3" xfId="22220" xr:uid="{59D34609-CD7C-4CA6-97A4-0896F7D894BB}"/>
    <cellStyle name="Calculation 2 2 18" xfId="22224" xr:uid="{370F04DB-FEDF-4AE0-AC11-3BDD6A8A084E}"/>
    <cellStyle name="Calculation 2 2 18 2" xfId="21634" xr:uid="{3DD8CD9A-3440-4705-B730-1D22E2A3436B}"/>
    <cellStyle name="Calculation 2 2 18 2 2" xfId="22226" xr:uid="{52FC6A87-4DA8-4103-BB75-6780CC184FD6}"/>
    <cellStyle name="Calculation 2 2 18 3" xfId="22229" xr:uid="{401CD438-AF94-47B2-991E-B77FD0665C69}"/>
    <cellStyle name="Calculation 2 2 19" xfId="22231" xr:uid="{FB578EE3-E7AE-4AA4-B8F2-297531470C6D}"/>
    <cellStyle name="Calculation 2 2 19 2" xfId="21638" xr:uid="{18E8E024-0E5D-45EB-859A-B84513957FDC}"/>
    <cellStyle name="Calculation 2 2 19 2 2" xfId="22233" xr:uid="{EACE2798-709B-4C6F-91FD-AABA151F3EC9}"/>
    <cellStyle name="Calculation 2 2 19 3" xfId="22236" xr:uid="{18F62E0C-1332-4242-B291-53FAFFD3BEDC}"/>
    <cellStyle name="Calculation 2 2 2" xfId="22239" xr:uid="{7E79F9B6-CAC6-4130-B3EF-C12029358820}"/>
    <cellStyle name="Calculation 2 2 2 2" xfId="22242" xr:uid="{B3D3B5D3-E4FA-44A8-8D7C-A8030BE84145}"/>
    <cellStyle name="Calculation 2 2 2 2 2" xfId="22243" xr:uid="{BE27596A-297C-4C23-B4AC-58BB32413B76}"/>
    <cellStyle name="Calculation 2 2 2 2 3" xfId="22244" xr:uid="{AFA00BF6-5293-4D61-99B5-1F8B12358F46}"/>
    <cellStyle name="Calculation 2 2 2 3" xfId="22247" xr:uid="{D655ADDE-8AA8-49CF-BE27-BFA5EFDB31DC}"/>
    <cellStyle name="Calculation 2 2 2 3 2" xfId="5589" xr:uid="{ADD2999A-B721-43CC-8516-423DCDFF591F}"/>
    <cellStyle name="Calculation 2 2 2 3 3" xfId="5591" xr:uid="{DB843828-1DE3-4761-B479-227EA486D56D}"/>
    <cellStyle name="Calculation 2 2 2 4" xfId="22250" xr:uid="{5C7552CA-85D8-4FE8-A396-1912488EBF42}"/>
    <cellStyle name="Calculation 2 2 2 5" xfId="22253" xr:uid="{90219779-98C0-40CA-B97E-A1E63E698BEA}"/>
    <cellStyle name="Calculation 2 2 2 6" xfId="22255" xr:uid="{0317307E-1B89-4B44-9A1B-AA4E0D817F9C}"/>
    <cellStyle name="Calculation 2 2 2 7" xfId="22256" xr:uid="{255939E0-E8BF-4310-9034-96543D849E6B}"/>
    <cellStyle name="Calculation 2 2 2 8" xfId="1043" xr:uid="{0AC32082-B878-4080-9EEE-DC39B64B97AE}"/>
    <cellStyle name="Calculation 2 2 2 9" xfId="1048" xr:uid="{89E82AFF-DFD7-458D-A6AD-C5D8C49CE8C9}"/>
    <cellStyle name="Calculation 2 2 20" xfId="22206" xr:uid="{8D36A5BB-38EC-4088-826A-88888DFD04A1}"/>
    <cellStyle name="Calculation 2 2 20 2" xfId="22209" xr:uid="{BD70DEA9-FD0A-4DF2-95F7-AF3EED960014}"/>
    <cellStyle name="Calculation 2 2 20 2 2" xfId="22211" xr:uid="{160B287A-D4B4-49A3-8FDD-891F06614F2E}"/>
    <cellStyle name="Calculation 2 2 20 3" xfId="22213" xr:uid="{8AC91B47-15D2-4EB6-B99E-9CA45B9EC2E4}"/>
    <cellStyle name="Calculation 2 2 21" xfId="22215" xr:uid="{15B763DD-4BB3-4627-AFB7-2686058F7F0D}"/>
    <cellStyle name="Calculation 2 2 21 2" xfId="17947" xr:uid="{19C7D98C-8310-4A4B-B1A2-323E9A6A37DD}"/>
    <cellStyle name="Calculation 2 2 21 2 2" xfId="21617" xr:uid="{8E16B1A6-828C-488C-90A1-6A72DC18A057}"/>
    <cellStyle name="Calculation 2 2 21 3" xfId="17952" xr:uid="{C2497400-0543-4872-B643-4A30C2E1DBFA}"/>
    <cellStyle name="Calculation 2 2 22" xfId="22217" xr:uid="{497B45B0-CB99-42C8-800A-869B0BCD3094}"/>
    <cellStyle name="Calculation 2 2 22 2" xfId="21626" xr:uid="{3A8E0B9E-8C88-4AF2-BCBB-8E0286C978E7}"/>
    <cellStyle name="Calculation 2 2 22 2 2" xfId="22219" xr:uid="{3C3C69C7-D719-44CC-9977-C3DF7B0FFCA0}"/>
    <cellStyle name="Calculation 2 2 22 3" xfId="22221" xr:uid="{64ACEB88-E820-4E22-982B-C69FCD2DFF63}"/>
    <cellStyle name="Calculation 2 2 23" xfId="22225" xr:uid="{5D8C0CE3-C441-45FC-9A07-E0975AC0B725}"/>
    <cellStyle name="Calculation 2 2 23 2" xfId="21635" xr:uid="{F3A4A316-9E96-44F6-8C94-F06C4397BD19}"/>
    <cellStyle name="Calculation 2 2 23 2 2" xfId="22227" xr:uid="{67B9F0F6-22A5-43EB-8108-8858743E6469}"/>
    <cellStyle name="Calculation 2 2 23 3" xfId="22230" xr:uid="{E1A629F9-20CA-4ACE-BB4D-A77EC04244A0}"/>
    <cellStyle name="Calculation 2 2 24" xfId="22232" xr:uid="{7B93851E-F437-4072-B7D5-0E453B57206E}"/>
    <cellStyle name="Calculation 2 2 24 2" xfId="21639" xr:uid="{461732CD-4E1A-4DF5-BDBA-205DFE2F4A71}"/>
    <cellStyle name="Calculation 2 2 24 2 2" xfId="22234" xr:uid="{FBF07A50-5719-4CD0-8711-217612DB0D91}"/>
    <cellStyle name="Calculation 2 2 24 3" xfId="22237" xr:uid="{8CCB4BE7-C607-4538-BA30-D74472C402B7}"/>
    <cellStyle name="Calculation 2 2 25" xfId="22257" xr:uid="{FA13E078-28A5-4D5E-B948-FBEA008A50E0}"/>
    <cellStyle name="Calculation 2 2 25 2" xfId="21644" xr:uid="{A82FB40D-80CC-40EE-96F9-9BF94269EFB4}"/>
    <cellStyle name="Calculation 2 2 25 2 2" xfId="22260" xr:uid="{ABA10DDA-2065-4697-A228-152FFB519F54}"/>
    <cellStyle name="Calculation 2 2 25 3" xfId="22262" xr:uid="{C5743D4B-B9AE-4091-B845-0657D45D3567}"/>
    <cellStyle name="Calculation 2 2 26" xfId="22264" xr:uid="{83FC7ABD-26EC-42BF-94F4-4EEA41DE0F7F}"/>
    <cellStyle name="Calculation 2 2 26 2" xfId="21650" xr:uid="{4AACD196-4539-46E8-9027-F73ECDEB5927}"/>
    <cellStyle name="Calculation 2 2 26 2 2" xfId="3534" xr:uid="{16E3491E-9F10-4820-B21B-4F1A13A1B611}"/>
    <cellStyle name="Calculation 2 2 26 3" xfId="22266" xr:uid="{931ED7F5-442C-4E09-A5DA-5C5AFCB53A58}"/>
    <cellStyle name="Calculation 2 2 27" xfId="22268" xr:uid="{3908F8B0-384B-4C72-B850-8191A780A864}"/>
    <cellStyle name="Calculation 2 2 27 2" xfId="21655" xr:uid="{80D76DAA-879B-47E4-8060-79FCE07476D0}"/>
    <cellStyle name="Calculation 2 2 27 2 2" xfId="22270" xr:uid="{284D9C24-320E-4934-8445-2FDAC0D130AD}"/>
    <cellStyle name="Calculation 2 2 27 3" xfId="22272" xr:uid="{67B1E483-9559-4712-B7AD-3082363BF83A}"/>
    <cellStyle name="Calculation 2 2 28" xfId="22275" xr:uid="{5ECE04E7-9A87-49FB-8E59-0F38AEB64059}"/>
    <cellStyle name="Calculation 2 2 28 2" xfId="21665" xr:uid="{FAE5516C-0E48-45FC-BFC4-77E4C8BB8100}"/>
    <cellStyle name="Calculation 2 2 28 2 2" xfId="22277" xr:uid="{27DEDE50-1D29-435D-A60C-D10CDAEC5C81}"/>
    <cellStyle name="Calculation 2 2 28 3" xfId="22282" xr:uid="{75322ADA-2834-4D11-9455-948E8CE3A643}"/>
    <cellStyle name="Calculation 2 2 29" xfId="22287" xr:uid="{53C2361D-7ECA-4E11-B050-63E1D28342CC}"/>
    <cellStyle name="Calculation 2 2 29 2" xfId="22291" xr:uid="{C5264F72-B63B-4C5C-B6B9-D524CE0957F9}"/>
    <cellStyle name="Calculation 2 2 29 2 2" xfId="22293" xr:uid="{E3672E12-8901-4F5B-A707-6A2FF9243FD6}"/>
    <cellStyle name="Calculation 2 2 29 3" xfId="22298" xr:uid="{90B337CB-325D-4CE7-A54E-6094A8081852}"/>
    <cellStyle name="Calculation 2 2 3" xfId="22301" xr:uid="{FF85930A-F98B-4CC4-BCD6-246DCD2B85DE}"/>
    <cellStyle name="Calculation 2 2 3 2" xfId="22303" xr:uid="{73F7A1AA-1AA6-435F-B70B-A2D3D2B9D310}"/>
    <cellStyle name="Calculation 2 2 3 2 2" xfId="22304" xr:uid="{43F10F1D-62C0-4511-87F1-3694BB79310D}"/>
    <cellStyle name="Calculation 2 2 3 2 3" xfId="22305" xr:uid="{B3B391F1-12E3-4A2C-AF82-3316808D987D}"/>
    <cellStyle name="Calculation 2 2 3 3" xfId="22308" xr:uid="{CB4D56A3-5CFB-4ED8-A21B-24C4A07E030A}"/>
    <cellStyle name="Calculation 2 2 3 3 2" xfId="22310" xr:uid="{73699F80-0CA6-4E9E-884C-F6541B1ECD68}"/>
    <cellStyle name="Calculation 2 2 3 3 3" xfId="22312" xr:uid="{03B44473-A092-45CC-ADDF-4C3F019219FC}"/>
    <cellStyle name="Calculation 2 2 3 4" xfId="22315" xr:uid="{E7BC4B95-BA5D-4000-8D18-E5BBA66F0E38}"/>
    <cellStyle name="Calculation 2 2 3 5" xfId="22317" xr:uid="{F01DB509-8E99-4C51-BA75-76AA58130A9D}"/>
    <cellStyle name="Calculation 2 2 3 6" xfId="22319" xr:uid="{3D4DEA56-E609-4A09-989D-AB5DB67542D3}"/>
    <cellStyle name="Calculation 2 2 3 7" xfId="22321" xr:uid="{448C0059-0432-4EDE-A7A8-2A6295DCC8B6}"/>
    <cellStyle name="Calculation 2 2 3 8" xfId="22323" xr:uid="{32704E5F-F3A3-4476-884A-FE9823590E1A}"/>
    <cellStyle name="Calculation 2 2 3 9" xfId="22324" xr:uid="{6ECEBAF0-2778-493D-9826-27BC160162F9}"/>
    <cellStyle name="Calculation 2 2 30" xfId="22258" xr:uid="{5FEF2E78-502E-4BD8-95C4-F966C7564D59}"/>
    <cellStyle name="Calculation 2 2 30 2" xfId="21645" xr:uid="{87A982E5-71A1-4EC8-9D77-C8E8C0121D3C}"/>
    <cellStyle name="Calculation 2 2 30 2 2" xfId="22261" xr:uid="{EE7091E9-7C55-4107-94B5-D32DED22A0A1}"/>
    <cellStyle name="Calculation 2 2 30 3" xfId="22263" xr:uid="{E71481BD-59E5-4132-94AB-084E154A975F}"/>
    <cellStyle name="Calculation 2 2 31" xfId="22265" xr:uid="{ACF81121-A3ED-4DDC-91A4-3B058FBCB8EB}"/>
    <cellStyle name="Calculation 2 2 31 2" xfId="21651" xr:uid="{A1D6D4FE-C0D4-4A68-8D2E-41C5A8D75BF8}"/>
    <cellStyle name="Calculation 2 2 31 2 2" xfId="3535" xr:uid="{7DE2F180-C20E-42B5-B792-164676D0A291}"/>
    <cellStyle name="Calculation 2 2 31 3" xfId="22267" xr:uid="{439CE680-02ED-4851-835E-4E494059B868}"/>
    <cellStyle name="Calculation 2 2 32" xfId="22269" xr:uid="{3DD7FCFE-87C3-4C83-9362-3BC9DD923671}"/>
    <cellStyle name="Calculation 2 2 32 2" xfId="21656" xr:uid="{17FF56BD-3ADE-4524-8124-44A0D8713FE9}"/>
    <cellStyle name="Calculation 2 2 32 2 2" xfId="22271" xr:uid="{65BECDFE-B390-4C49-A8E4-A2C906BD192B}"/>
    <cellStyle name="Calculation 2 2 32 3" xfId="22273" xr:uid="{80AEA560-7938-4228-8841-DC7A518570BF}"/>
    <cellStyle name="Calculation 2 2 33" xfId="22276" xr:uid="{C2F8B297-6580-4807-9FA9-7CE8AA1BED66}"/>
    <cellStyle name="Calculation 2 2 33 2" xfId="21666" xr:uid="{0161F305-7CA9-472B-B74D-35922419D474}"/>
    <cellStyle name="Calculation 2 2 33 2 2" xfId="22278" xr:uid="{A8C10D9C-0E14-439B-A557-3D799EAD87AD}"/>
    <cellStyle name="Calculation 2 2 33 3" xfId="22283" xr:uid="{B0B88D47-417B-4062-AE46-ABA87E1FF0EC}"/>
    <cellStyle name="Calculation 2 2 34" xfId="22288" xr:uid="{C3102384-1B70-4D7C-93A7-E8D5068D1279}"/>
    <cellStyle name="Calculation 2 2 34 2" xfId="22292" xr:uid="{CEC6A8AC-D271-4621-84AF-ACC7A3967140}"/>
    <cellStyle name="Calculation 2 2 34 2 2" xfId="22294" xr:uid="{B3A80C12-2028-47D1-BEAA-746490FC82E0}"/>
    <cellStyle name="Calculation 2 2 34 3" xfId="22299" xr:uid="{220E12EA-7BA3-46B9-8013-6AE7CBD7054F}"/>
    <cellStyle name="Calculation 2 2 35" xfId="22328" xr:uid="{52F40D7D-8BD7-408D-8CA4-A5B9E5B7A7D5}"/>
    <cellStyle name="Calculation 2 2 35 2" xfId="22334" xr:uid="{FD446E9B-9211-49AE-88B0-7AC50BAA90C6}"/>
    <cellStyle name="Calculation 2 2 35 2 2" xfId="22336" xr:uid="{EF20E576-D026-45E5-A4EE-9B2C9E3D75FF}"/>
    <cellStyle name="Calculation 2 2 35 3" xfId="22341" xr:uid="{2574722E-219B-4701-9DBF-F42125BAC52F}"/>
    <cellStyle name="Calculation 2 2 36" xfId="22346" xr:uid="{E21E8C13-7AE3-46A4-8BBD-E5BE4703C4E7}"/>
    <cellStyle name="Calculation 2 2 36 2" xfId="22349" xr:uid="{EF0081DB-8A8E-4073-9F2B-69E3D5BC823D}"/>
    <cellStyle name="Calculation 2 2 36 2 2" xfId="22351" xr:uid="{A377E64D-EAF7-4DA2-A39D-0BBA289B5228}"/>
    <cellStyle name="Calculation 2 2 36 3" xfId="18613" xr:uid="{26F89AD0-7F0F-493F-B306-1096DCEE5EB5}"/>
    <cellStyle name="Calculation 2 2 37" xfId="22356" xr:uid="{605BA894-35B4-4AC6-92A6-F1690EAAA8C8}"/>
    <cellStyle name="Calculation 2 2 37 2" xfId="22360" xr:uid="{040AD2F1-096E-4DF6-9750-4EF305A529F0}"/>
    <cellStyle name="Calculation 2 2 37 2 2" xfId="22362" xr:uid="{12A3A439-7E34-4B72-BD23-0533F6F419E0}"/>
    <cellStyle name="Calculation 2 2 37 3" xfId="18620" xr:uid="{A40054C9-C8CE-4DE1-9A25-738E5CB9D830}"/>
    <cellStyle name="Calculation 2 2 38" xfId="22369" xr:uid="{396DDED5-96EB-401A-9938-46B88E11D98A}"/>
    <cellStyle name="Calculation 2 2 38 2" xfId="8965" xr:uid="{3582B4CB-7F3F-4F9B-A951-0D26C8A0DAEA}"/>
    <cellStyle name="Calculation 2 2 38 2 2" xfId="22371" xr:uid="{DB276674-5BDE-418B-9527-4E3DD055E36D}"/>
    <cellStyle name="Calculation 2 2 38 3" xfId="8969" xr:uid="{E7FC683A-C884-4E15-8339-65C983EFBFCB}"/>
    <cellStyle name="Calculation 2 2 39" xfId="22377" xr:uid="{3F69A63B-CDC5-4DE8-81D5-339BDAD2CAAC}"/>
    <cellStyle name="Calculation 2 2 39 2" xfId="8979" xr:uid="{981262EF-4CA3-4E1F-99D0-2D84396F2DB3}"/>
    <cellStyle name="Calculation 2 2 39 2 2" xfId="22379" xr:uid="{8884A6B0-F43B-4CC8-B34D-DAB6B6AB7B78}"/>
    <cellStyle name="Calculation 2 2 39 3" xfId="8985" xr:uid="{9976036C-AEBC-4290-9230-FB3CF8F82145}"/>
    <cellStyle name="Calculation 2 2 4" xfId="22382" xr:uid="{48B2E3A7-8B79-47E2-ABFC-9B2F4689B9DC}"/>
    <cellStyle name="Calculation 2 2 4 2" xfId="22383" xr:uid="{AFE65600-4A34-4A26-98DF-B0E6035078D0}"/>
    <cellStyle name="Calculation 2 2 4 2 2" xfId="22384" xr:uid="{F7303B65-81AB-40EC-B8F0-245FA2AB1174}"/>
    <cellStyle name="Calculation 2 2 4 3" xfId="22386" xr:uid="{1FF45F9A-896C-4C14-9C39-93EFE5CE6FE8}"/>
    <cellStyle name="Calculation 2 2 4 4" xfId="22388" xr:uid="{2F5A54B8-A270-495A-B91F-2F73BA3B2155}"/>
    <cellStyle name="Calculation 2 2 40" xfId="22329" xr:uid="{30290910-56C2-4A55-9FF0-AB5703C4D190}"/>
    <cellStyle name="Calculation 2 2 40 2" xfId="22335" xr:uid="{01229775-EFFA-421F-9214-E087E2514677}"/>
    <cellStyle name="Calculation 2 2 40 2 2" xfId="22337" xr:uid="{0A6198C2-E67A-4C0A-B762-096325698FAF}"/>
    <cellStyle name="Calculation 2 2 40 3" xfId="22342" xr:uid="{3E901131-198C-4F5D-A4E9-2C0C4ED14CBC}"/>
    <cellStyle name="Calculation 2 2 41" xfId="22347" xr:uid="{5B73753C-F845-4F86-AF73-162AFF82CA2F}"/>
    <cellStyle name="Calculation 2 2 41 2" xfId="22350" xr:uid="{B7B9F5BD-BBE3-458A-B901-A1A2314A1E3E}"/>
    <cellStyle name="Calculation 2 2 41 2 2" xfId="22352" xr:uid="{077FFD22-FB8A-4BD6-9EE3-B23887891BC1}"/>
    <cellStyle name="Calculation 2 2 41 3" xfId="18614" xr:uid="{F0F99176-778D-4D3F-AFF4-502AB1000205}"/>
    <cellStyle name="Calculation 2 2 42" xfId="22357" xr:uid="{3FDA835E-C3D5-4B90-B733-8743D17C54F8}"/>
    <cellStyle name="Calculation 2 2 42 2" xfId="22361" xr:uid="{96F429C3-FDB4-430F-B2EB-0BE151D99CA7}"/>
    <cellStyle name="Calculation 2 2 42 2 2" xfId="22363" xr:uid="{AB84D9F0-FBA9-4143-B787-2AA705D732EE}"/>
    <cellStyle name="Calculation 2 2 42 3" xfId="18621" xr:uid="{5DD756AC-4A4F-4616-9B84-9F3B3CBAE2D1}"/>
    <cellStyle name="Calculation 2 2 43" xfId="22370" xr:uid="{153C276D-7CDB-47B4-BDCB-2C26633F2066}"/>
    <cellStyle name="Calculation 2 2 43 2" xfId="8966" xr:uid="{E53B686D-248A-4169-BC5C-A08F6D2AB61F}"/>
    <cellStyle name="Calculation 2 2 43 2 2" xfId="22372" xr:uid="{7F4F1CD8-3137-49DB-BB75-9979033827BC}"/>
    <cellStyle name="Calculation 2 2 43 3" xfId="8970" xr:uid="{46C4368C-031B-4AB1-9117-4D5BDE14BA9E}"/>
    <cellStyle name="Calculation 2 2 44" xfId="22378" xr:uid="{137DA788-36EE-45CB-BAA4-885B2693F29F}"/>
    <cellStyle name="Calculation 2 2 44 2" xfId="8980" xr:uid="{B6467F1F-F915-44D4-A0A8-8B93FA3DA7BB}"/>
    <cellStyle name="Calculation 2 2 45" xfId="22391" xr:uid="{D4AE6EB2-DF9F-459F-964A-9A47546BB1D5}"/>
    <cellStyle name="Calculation 2 2 46" xfId="22394" xr:uid="{E533AA43-F091-47BA-8C0C-5A3D0EB203EF}"/>
    <cellStyle name="Calculation 2 2 5" xfId="22397" xr:uid="{4191D40F-9977-4539-98E6-E965D764F5DD}"/>
    <cellStyle name="Calculation 2 2 5 2" xfId="22398" xr:uid="{73F8E96D-D3BB-48A7-972C-2157BF857E2C}"/>
    <cellStyle name="Calculation 2 2 5 2 2" xfId="22400" xr:uid="{9762F828-DB53-4A94-B91C-86B5918121EC}"/>
    <cellStyle name="Calculation 2 2 6" xfId="22404" xr:uid="{EBB3DAD7-4DB8-4BE0-BA7B-54BC47AD900D}"/>
    <cellStyle name="Calculation 2 2 6 2" xfId="22405" xr:uid="{CEFE54BD-D988-49FA-8B3F-E284282D2273}"/>
    <cellStyle name="Calculation 2 2 6 2 2" xfId="22406" xr:uid="{B944A907-F76B-4CC9-9037-A68244AF1584}"/>
    <cellStyle name="Calculation 2 2 6 3" xfId="6085" xr:uid="{542BCEBA-532D-4787-8A5B-C6C86084486C}"/>
    <cellStyle name="Calculation 2 2 7" xfId="22410" xr:uid="{28E9C944-41BA-4C57-9E4C-A038195D6E9F}"/>
    <cellStyle name="Calculation 2 2 7 2" xfId="22411" xr:uid="{A9740DFB-A444-4287-85E3-55EA4EDC5F65}"/>
    <cellStyle name="Calculation 2 2 7 2 2" xfId="22412" xr:uid="{B37432E5-AF27-43BE-919A-AF730520D158}"/>
    <cellStyle name="Calculation 2 2 7 3" xfId="6089" xr:uid="{7D62CC90-929D-4F01-907C-D0B3B53D2521}"/>
    <cellStyle name="Calculation 2 2 8" xfId="21939" xr:uid="{E0EF7F56-A0E4-4CF6-BBA9-F56E56F54F9D}"/>
    <cellStyle name="Calculation 2 2 8 2" xfId="21940" xr:uid="{8F0B3639-E581-4C31-A31A-A11B57D504C5}"/>
    <cellStyle name="Calculation 2 2 8 2 2" xfId="22413" xr:uid="{79312276-E2E9-47B2-B2A7-04EDCF72BD59}"/>
    <cellStyle name="Calculation 2 2 8 3" xfId="6093" xr:uid="{0D3C8EB8-46D8-41F0-A46D-0E38E4B4A6CC}"/>
    <cellStyle name="Calculation 2 2 9" xfId="21943" xr:uid="{A7749D9C-13B1-4F4E-9DFB-B0C6E78EEED9}"/>
    <cellStyle name="Calculation 2 2 9 2" xfId="21945" xr:uid="{5D182AC1-3513-480B-A59E-357DF759C1A1}"/>
    <cellStyle name="Calculation 2 2 9 2 2" xfId="22414" xr:uid="{84F72720-5070-4A90-9F93-DA9AEF1F2560}"/>
    <cellStyle name="Calculation 2 2 9 3" xfId="6098" xr:uid="{46E72451-321E-4251-9EE6-096D2AF823B8}"/>
    <cellStyle name="Calculation 2 20" xfId="22126" xr:uid="{E53D7895-87C9-4A6D-9570-11B45BFB577D}"/>
    <cellStyle name="Calculation 2 20 2" xfId="22131" xr:uid="{251F6F4F-5B63-4246-B3EC-E2C1A71DC391}"/>
    <cellStyle name="Calculation 2 20 2 2" xfId="22136" xr:uid="{E8023C11-FA98-4B37-9342-F571DD81EDE3}"/>
    <cellStyle name="Calculation 2 20 3" xfId="22140" xr:uid="{E8CEEFEC-7551-4770-AD40-B5AE17DB4CE6}"/>
    <cellStyle name="Calculation 2 21" xfId="14174" xr:uid="{DC101907-3D79-4FFE-B939-A036BC34B09E}"/>
    <cellStyle name="Calculation 2 21 2" xfId="14178" xr:uid="{876B34C8-69CF-470F-A375-AA631BAE480A}"/>
    <cellStyle name="Calculation 2 21 2 2" xfId="19861" xr:uid="{4DC4557B-F0E7-47E1-98E6-3E4C11C7A405}"/>
    <cellStyle name="Calculation 2 21 3" xfId="14182" xr:uid="{E4BAE618-7152-4668-8E84-F6C8F6F72EBC}"/>
    <cellStyle name="Calculation 2 22" xfId="14189" xr:uid="{6AECB733-28A4-4620-8265-28FA75EDE40F}"/>
    <cellStyle name="Calculation 2 22 2" xfId="22145" xr:uid="{E7FC64F3-2903-4AB3-9EA3-D487965374DE}"/>
    <cellStyle name="Calculation 2 22 2 2" xfId="22148" xr:uid="{FDFBD2A1-9EF6-4C0F-A082-4C1579FE8556}"/>
    <cellStyle name="Calculation 2 22 3" xfId="22153" xr:uid="{17128EE0-D7F8-4E33-8ED1-9D0A555E16BE}"/>
    <cellStyle name="Calculation 2 23" xfId="14192" xr:uid="{0B0976D2-9FE3-4811-98AD-1B99CC437F61}"/>
    <cellStyle name="Calculation 2 23 2" xfId="22156" xr:uid="{A5C11813-23AA-4AD7-A9C8-E8E037788360}"/>
    <cellStyle name="Calculation 2 23 2 2" xfId="22161" xr:uid="{F27FC5D7-35EE-4E59-AD51-6219E6D5890F}"/>
    <cellStyle name="Calculation 2 23 3" xfId="22167" xr:uid="{94F4CAD1-AF90-4139-9EB5-19E7224BAA82}"/>
    <cellStyle name="Calculation 2 24" xfId="14195" xr:uid="{328C4770-E6D2-4A96-8649-3679D3F8E93C}"/>
    <cellStyle name="Calculation 2 24 2" xfId="22172" xr:uid="{94D76B6A-0065-4684-9100-2EB0D665EA49}"/>
    <cellStyle name="Calculation 2 24 2 2" xfId="22174" xr:uid="{88D9B314-E55B-4C5D-B2FE-A0FBC44AD7C3}"/>
    <cellStyle name="Calculation 2 24 3" xfId="22177" xr:uid="{502A57D3-0285-45B0-8269-2EE6387B1766}"/>
    <cellStyle name="Calculation 2 25" xfId="14198" xr:uid="{B0941C13-9B07-4FB0-801D-9B337EC57FF3}"/>
    <cellStyle name="Calculation 2 25 2" xfId="22416" xr:uid="{55C0D888-20D6-4B14-8EB3-AC1646356028}"/>
    <cellStyle name="Calculation 2 25 2 2" xfId="22418" xr:uid="{6E83D955-6538-4BA6-B8D4-A65BA2B458AC}"/>
    <cellStyle name="Calculation 2 25 3" xfId="22421" xr:uid="{5D16F6AC-3688-45A5-918B-2968A0664EA6}"/>
    <cellStyle name="Calculation 2 26" xfId="14201" xr:uid="{4D0B49C8-AD09-40E9-827E-BDA1EF0AE809}"/>
    <cellStyle name="Calculation 2 26 2" xfId="22424" xr:uid="{454C9887-D713-4440-A910-94002170BEF0}"/>
    <cellStyle name="Calculation 2 26 2 2" xfId="22426" xr:uid="{0BB0DE16-07B0-4B2F-9771-36373407E12D}"/>
    <cellStyle name="Calculation 2 26 3" xfId="22428" xr:uid="{406B83CC-B449-4119-B430-A7DAACE32591}"/>
    <cellStyle name="Calculation 2 27" xfId="22431" xr:uid="{2E88E346-BF21-4737-9CDA-92499CB51CDD}"/>
    <cellStyle name="Calculation 2 27 2" xfId="1850" xr:uid="{375EB6C6-68E0-4A2E-AB91-CBE26CA68AF6}"/>
    <cellStyle name="Calculation 2 27 2 2" xfId="22433" xr:uid="{45CE08DD-7BA1-4F5F-B082-E116AABF2B34}"/>
    <cellStyle name="Calculation 2 27 3" xfId="22435" xr:uid="{AC412CDE-6B6B-4BF3-AB0C-18D0328960AA}"/>
    <cellStyle name="Calculation 2 28" xfId="19578" xr:uid="{CACEC577-FC99-4D9E-B6A3-AAE892626B0F}"/>
    <cellStyle name="Calculation 2 28 2" xfId="22438" xr:uid="{90FE7CFF-913D-435E-985C-7138A0610389}"/>
    <cellStyle name="Calculation 2 28 2 2" xfId="22442" xr:uid="{1781854F-9248-4B81-9515-3CC742ED2A8F}"/>
    <cellStyle name="Calculation 2 28 3" xfId="22446" xr:uid="{B64D0000-8A5D-4A58-B862-96146159C01A}"/>
    <cellStyle name="Calculation 2 29" xfId="19582" xr:uid="{7AE581C0-4D32-4CB4-8760-263B8A0F100C}"/>
    <cellStyle name="Calculation 2 29 2" xfId="22450" xr:uid="{0EBE275C-C570-4B9A-A4D5-D120768966B7}"/>
    <cellStyle name="Calculation 2 29 2 2" xfId="22452" xr:uid="{F83D6C06-259D-48BD-8806-2C2D368817B1}"/>
    <cellStyle name="Calculation 2 29 3" xfId="22454" xr:uid="{96AFF86F-D28E-45DB-AF3F-56EE1BDEB177}"/>
    <cellStyle name="Calculation 2 3" xfId="13319" xr:uid="{57059148-E0F9-4C41-A7CE-8A51FA065078}"/>
    <cellStyle name="Calculation 2 3 10" xfId="22456" xr:uid="{901481F0-97F1-4D64-A3DF-CE689F2D2EA8}"/>
    <cellStyle name="Calculation 2 3 10 2" xfId="22458" xr:uid="{4C47EE8E-06E5-49A2-984E-39867765A600}"/>
    <cellStyle name="Calculation 2 3 10 2 2" xfId="22461" xr:uid="{ECB5E2ED-3821-43DA-8D89-67BB2D7A986C}"/>
    <cellStyle name="Calculation 2 3 10 3" xfId="4670" xr:uid="{D424D149-AB79-4B8F-9246-1243936C3ED4}"/>
    <cellStyle name="Calculation 2 3 11" xfId="22462" xr:uid="{3E8956F4-5543-4D70-AD3D-DAC9697E2CCD}"/>
    <cellStyle name="Calculation 2 3 11 2" xfId="22465" xr:uid="{4BCEFD99-53C0-4445-990C-9A2E7553CF9A}"/>
    <cellStyle name="Calculation 2 3 11 2 2" xfId="22466" xr:uid="{4DD063E0-A211-4CA9-9B79-FEDB82E5EF5D}"/>
    <cellStyle name="Calculation 2 3 11 3" xfId="22469" xr:uid="{F85763E1-F5F3-40FB-9406-EC6FEBBCF22D}"/>
    <cellStyle name="Calculation 2 3 12" xfId="22470" xr:uid="{044828FE-7BA9-4D74-B449-8A234CE8158C}"/>
    <cellStyle name="Calculation 2 3 12 2" xfId="22472" xr:uid="{EA536D89-8F47-4110-BC1A-71FEDB066B0B}"/>
    <cellStyle name="Calculation 2 3 12 2 2" xfId="22473" xr:uid="{C25B7316-4531-48F0-9E7E-B7BEC7BD2144}"/>
    <cellStyle name="Calculation 2 3 12 3" xfId="22475" xr:uid="{03783B9A-3F9B-48F7-86F1-5AD0E84744A0}"/>
    <cellStyle name="Calculation 2 3 13" xfId="22476" xr:uid="{289E01C1-92D5-4360-BC17-D88E4012D9D4}"/>
    <cellStyle name="Calculation 2 3 13 2" xfId="22477" xr:uid="{E7337DE8-4C1A-4DED-974E-05229037B7CF}"/>
    <cellStyle name="Calculation 2 3 13 2 2" xfId="22478" xr:uid="{D67618C4-ECFE-448C-B7D3-DCE8FFE00620}"/>
    <cellStyle name="Calculation 2 3 13 3" xfId="22479" xr:uid="{F7CF3A64-CDE2-4E08-8CDC-63B0D58F315B}"/>
    <cellStyle name="Calculation 2 3 14" xfId="22480" xr:uid="{A01454CA-287D-4835-A50D-62E4D4329B5C}"/>
    <cellStyle name="Calculation 2 3 14 2" xfId="22481" xr:uid="{FBA0A9A6-A262-424A-B5CF-7367CA68BAC8}"/>
    <cellStyle name="Calculation 2 3 15" xfId="14285" xr:uid="{284C6B37-ED34-4F4F-8779-B09FC81AE5E3}"/>
    <cellStyle name="Calculation 2 3 15 2" xfId="22482" xr:uid="{6266D13B-41BC-4D54-87ED-A4E2FB79A53A}"/>
    <cellStyle name="Calculation 2 3 15 2 2" xfId="22484" xr:uid="{DB362B25-BEAA-463B-B97B-0066D5DBDBE9}"/>
    <cellStyle name="Calculation 2 3 15 3" xfId="22486" xr:uid="{3C4C6812-FF7F-4308-9706-29745F3CE39C}"/>
    <cellStyle name="Calculation 2 3 16" xfId="14290" xr:uid="{A01C6A9F-29CC-4EB6-AEB7-791DB2FD73D3}"/>
    <cellStyle name="Calculation 2 3 16 2" xfId="22489" xr:uid="{F3B7E624-4AC0-4684-B1A7-1F97FA45F3F8}"/>
    <cellStyle name="Calculation 2 3 16 2 2" xfId="22491" xr:uid="{0F04D4E5-DA11-41DD-8CB3-7ED62A63CF14}"/>
    <cellStyle name="Calculation 2 3 16 3" xfId="22494" xr:uid="{C3AA36B9-1C15-4910-A513-26C0492BE721}"/>
    <cellStyle name="Calculation 2 3 17" xfId="22497" xr:uid="{1D03B7B5-9820-42D6-B4C3-A296102B177C}"/>
    <cellStyle name="Calculation 2 3 17 2" xfId="22501" xr:uid="{75245F1C-2052-483B-AE4C-663809831B2B}"/>
    <cellStyle name="Calculation 2 3 17 2 2" xfId="22503" xr:uid="{F5518FD1-63FF-45F0-AE17-BAC96FCD36F4}"/>
    <cellStyle name="Calculation 2 3 17 3" xfId="22507" xr:uid="{7E6E8AA3-54CC-4B12-8430-0A7A6FAF69C4}"/>
    <cellStyle name="Calculation 2 3 18" xfId="22510" xr:uid="{03876DA5-F562-4B50-B439-5B91570CF8D1}"/>
    <cellStyle name="Calculation 2 3 18 2" xfId="22512" xr:uid="{0F42AC3C-E6EA-4617-9B0F-9B11ACEC0E8A}"/>
    <cellStyle name="Calculation 2 3 18 2 2" xfId="22514" xr:uid="{ADDCFB43-FC25-4657-8FAB-83DA66084E25}"/>
    <cellStyle name="Calculation 2 3 18 3" xfId="18373" xr:uid="{084BA7FC-AA3C-4820-BCCA-70DF4FE1C67C}"/>
    <cellStyle name="Calculation 2 3 19" xfId="22517" xr:uid="{9E629538-ADEE-4D76-8D71-8A428DB5C8E8}"/>
    <cellStyle name="Calculation 2 3 19 2" xfId="22519" xr:uid="{4D782342-EB65-4329-BEC1-8EE1657229F3}"/>
    <cellStyle name="Calculation 2 3 19 2 2" xfId="22522" xr:uid="{C900748B-0FE3-436E-BEBD-2165D1312719}"/>
    <cellStyle name="Calculation 2 3 19 3" xfId="18411" xr:uid="{7C49A5CD-39AF-49D4-9AFB-F8CD58A9D9E8}"/>
    <cellStyle name="Calculation 2 3 2" xfId="22525" xr:uid="{298BF5D4-2F10-455D-A6C0-48001263C025}"/>
    <cellStyle name="Calculation 2 3 2 2" xfId="22527" xr:uid="{DB303DE3-2526-459F-B049-95529AA1553F}"/>
    <cellStyle name="Calculation 2 3 2 2 2" xfId="22528" xr:uid="{AD6344D6-6C33-468F-8524-AD82BD9F5578}"/>
    <cellStyle name="Calculation 2 3 2 2 3" xfId="22530" xr:uid="{E210C36D-FDBE-4491-935F-D14C6A75D7D9}"/>
    <cellStyle name="Calculation 2 3 2 3" xfId="22533" xr:uid="{73CE5710-11DA-4D2D-93E2-CED29BB212F6}"/>
    <cellStyle name="Calculation 2 3 2 3 2" xfId="22535" xr:uid="{1B464D35-1329-4640-94D8-40338B80EBC8}"/>
    <cellStyle name="Calculation 2 3 2 3 3" xfId="22537" xr:uid="{FC57842D-2D7A-4215-A297-F95596AA7545}"/>
    <cellStyle name="Calculation 2 3 2 4" xfId="22539" xr:uid="{2177177E-70D7-42CD-B667-93F8E31DBD93}"/>
    <cellStyle name="Calculation 2 3 2 5" xfId="22541" xr:uid="{7CFA5B2C-FE7E-4D48-A326-543617A992DF}"/>
    <cellStyle name="Calculation 2 3 2 6" xfId="22543" xr:uid="{CA416369-65EA-4EBC-A5DE-551746E914EF}"/>
    <cellStyle name="Calculation 2 3 2 7" xfId="22544" xr:uid="{A1465033-F1CF-46CF-8B29-0112EF3ABF0C}"/>
    <cellStyle name="Calculation 2 3 2 8" xfId="22545" xr:uid="{CB314A87-5349-4C86-94EC-D0A4DD84CD56}"/>
    <cellStyle name="Calculation 2 3 2 9" xfId="22546" xr:uid="{662BF3D9-5F92-4D61-AA6C-696C2290EA61}"/>
    <cellStyle name="Calculation 2 3 20" xfId="14286" xr:uid="{6DC3EEB8-9F54-4755-9772-61E3F7F0CA72}"/>
    <cellStyle name="Calculation 2 3 20 2" xfId="22483" xr:uid="{02F30D88-233E-4AF0-B48B-853E473A3051}"/>
    <cellStyle name="Calculation 2 3 20 2 2" xfId="22485" xr:uid="{E30EDBF8-2DD1-4700-B548-B9BE14D1E831}"/>
    <cellStyle name="Calculation 2 3 20 3" xfId="22487" xr:uid="{53D26E55-C30F-4B1A-8317-4949FF07DBF1}"/>
    <cellStyle name="Calculation 2 3 21" xfId="14291" xr:uid="{B72C5093-9E31-4E43-B3B4-113A1E25B2AA}"/>
    <cellStyle name="Calculation 2 3 21 2" xfId="22490" xr:uid="{1EB3DFAA-8706-4068-A7DA-C4D7790B67CB}"/>
    <cellStyle name="Calculation 2 3 21 2 2" xfId="22492" xr:uid="{73F7A02C-35CC-48CF-AC7B-597B7C721821}"/>
    <cellStyle name="Calculation 2 3 21 3" xfId="22495" xr:uid="{684C2FD9-FA8A-440D-947B-D8794FE7F53F}"/>
    <cellStyle name="Calculation 2 3 22" xfId="22498" xr:uid="{D6394B31-38EA-4040-9D79-AA39B3E7CD09}"/>
    <cellStyle name="Calculation 2 3 22 2" xfId="22502" xr:uid="{7763A68A-CB61-4433-A8AC-563E6772C41F}"/>
    <cellStyle name="Calculation 2 3 22 2 2" xfId="22504" xr:uid="{CA58167D-03FB-41C2-9A1F-F43215ACDB65}"/>
    <cellStyle name="Calculation 2 3 22 3" xfId="22508" xr:uid="{E492CB00-4BEC-4C4D-8F10-670836E934E9}"/>
    <cellStyle name="Calculation 2 3 23" xfId="22511" xr:uid="{DE19785D-8829-4382-BA86-0F7A1E741971}"/>
    <cellStyle name="Calculation 2 3 23 2" xfId="22513" xr:uid="{E7532F9D-D23B-42DC-B92F-4D0845C4FAD4}"/>
    <cellStyle name="Calculation 2 3 23 2 2" xfId="22515" xr:uid="{A869C811-5C96-4C92-B8E9-F8288544D69A}"/>
    <cellStyle name="Calculation 2 3 23 3" xfId="18374" xr:uid="{C2C19B6B-A663-4094-B797-31912D2FED50}"/>
    <cellStyle name="Calculation 2 3 24" xfId="22518" xr:uid="{3E1E2DE1-1FBE-4578-B651-C1FE5CD0B551}"/>
    <cellStyle name="Calculation 2 3 24 2" xfId="22520" xr:uid="{77EAA343-4E40-4064-9071-814BE374C70D}"/>
    <cellStyle name="Calculation 2 3 24 2 2" xfId="22523" xr:uid="{85FA6153-DFD9-45F7-BD25-06BFE0CE1C7B}"/>
    <cellStyle name="Calculation 2 3 24 3" xfId="18412" xr:uid="{284E64EC-AFBC-4E85-AB18-64F422AC7D4E}"/>
    <cellStyle name="Calculation 2 3 25" xfId="22548" xr:uid="{38CA2914-7560-41E8-808A-3B1D53F52130}"/>
    <cellStyle name="Calculation 2 3 25 2" xfId="22550" xr:uid="{214224C1-5B4E-45BA-B268-BF5A091515AC}"/>
    <cellStyle name="Calculation 2 3 25 2 2" xfId="22552" xr:uid="{2825B58A-2C49-48FD-BA27-F21167237D39}"/>
    <cellStyle name="Calculation 2 3 25 3" xfId="22554" xr:uid="{63A6BFA5-C88D-4C7F-BC4F-60AB93348FA6}"/>
    <cellStyle name="Calculation 2 3 26" xfId="22556" xr:uid="{D55B605B-58F8-4C5F-859B-05DCB5C9C112}"/>
    <cellStyle name="Calculation 2 3 26 2" xfId="22558" xr:uid="{B0B3A1A7-DD9E-40D3-BC59-FF11AAB78B9E}"/>
    <cellStyle name="Calculation 2 3 26 2 2" xfId="22560" xr:uid="{98AB6957-5985-4DA4-87E8-E4DA88C3287E}"/>
    <cellStyle name="Calculation 2 3 26 3" xfId="22562" xr:uid="{82BA85D2-82D2-40B2-AED6-A328FDEC19AB}"/>
    <cellStyle name="Calculation 2 3 27" xfId="22564" xr:uid="{5560436A-B64D-49B8-B742-B9A7272D8CF4}"/>
    <cellStyle name="Calculation 2 3 27 2" xfId="22566" xr:uid="{4D7B3B20-E73E-428D-B8E0-D56D5991ED49}"/>
    <cellStyle name="Calculation 2 3 27 2 2" xfId="22568" xr:uid="{A8DC2B89-04E5-429F-8015-A91D6453F682}"/>
    <cellStyle name="Calculation 2 3 27 3" xfId="18433" xr:uid="{443336EE-6377-4953-BB69-7749237962B6}"/>
    <cellStyle name="Calculation 2 3 28" xfId="22570" xr:uid="{B0214147-775F-4807-9DCE-504DCF811B63}"/>
    <cellStyle name="Calculation 2 3 28 2" xfId="22572" xr:uid="{71350DE2-7F25-45E3-A168-75DA3E962821}"/>
    <cellStyle name="Calculation 2 3 28 2 2" xfId="22574" xr:uid="{23BE4B50-23C9-43FC-805E-330BC8B37D04}"/>
    <cellStyle name="Calculation 2 3 28 3" xfId="18453" xr:uid="{F6BE9F56-E4F9-4271-9DA2-60110437172F}"/>
    <cellStyle name="Calculation 2 3 29" xfId="22578" xr:uid="{31FFA10A-9639-4A2F-9329-07B490060758}"/>
    <cellStyle name="Calculation 2 3 29 2" xfId="8716" xr:uid="{0EC7A075-4054-4ABE-9A58-B7B6CA4B785D}"/>
    <cellStyle name="Calculation 2 3 29 2 2" xfId="22580" xr:uid="{6E018BA6-C77F-4590-BCD8-1DF85931D63C}"/>
    <cellStyle name="Calculation 2 3 29 3" xfId="8720" xr:uid="{AB8580B7-EB7F-4935-8699-222CE70B2691}"/>
    <cellStyle name="Calculation 2 3 3" xfId="22583" xr:uid="{4F006C4B-AF8A-4686-AFB3-5710DEC9D9DC}"/>
    <cellStyle name="Calculation 2 3 3 2" xfId="6472" xr:uid="{9FFEDAE3-0611-403B-883C-2612FE88DA9D}"/>
    <cellStyle name="Calculation 2 3 3 2 2" xfId="10040" xr:uid="{F32F235A-F9EC-4E02-8784-802F854C287C}"/>
    <cellStyle name="Calculation 2 3 3 2 3" xfId="10043" xr:uid="{5B779692-1D58-4BF6-8315-F2A23FDBAE67}"/>
    <cellStyle name="Calculation 2 3 3 3" xfId="6229" xr:uid="{880A0117-0F2B-4FD7-9893-E8F16D556000}"/>
    <cellStyle name="Calculation 2 3 3 3 2" xfId="22584" xr:uid="{B507746C-8BB5-405C-8840-808B546494CE}"/>
    <cellStyle name="Calculation 2 3 3 3 3" xfId="21321" xr:uid="{C835B595-7EED-4442-AAEA-F00BA5603A78}"/>
    <cellStyle name="Calculation 2 3 3 4" xfId="10049" xr:uid="{8A1EABB7-430E-4207-B48A-C250CF77847B}"/>
    <cellStyle name="Calculation 2 3 3 5" xfId="10051" xr:uid="{C6CAA8FB-9046-426A-925B-E7A391AFD0A5}"/>
    <cellStyle name="Calculation 2 3 3 6" xfId="22585" xr:uid="{CB7794C5-DF43-4E93-8AD9-791363AA24E8}"/>
    <cellStyle name="Calculation 2 3 3 7" xfId="22586" xr:uid="{3BE1B933-F40A-4FBD-B546-B7A93CAF2E78}"/>
    <cellStyle name="Calculation 2 3 3 8" xfId="22587" xr:uid="{2D299870-E702-45BB-840E-4E655D8BA824}"/>
    <cellStyle name="Calculation 2 3 3 9" xfId="22588" xr:uid="{BD6E90CF-A12F-4FC2-8DDB-395A55E2B4C2}"/>
    <cellStyle name="Calculation 2 3 30" xfId="22549" xr:uid="{F13EE2D9-FF71-4617-8964-97E6F58448AD}"/>
    <cellStyle name="Calculation 2 3 30 2" xfId="22551" xr:uid="{42C1A5F6-6479-4288-91E1-69B9B12D7CCC}"/>
    <cellStyle name="Calculation 2 3 30 2 2" xfId="22553" xr:uid="{FA7A690C-8CCB-4A8A-B8C6-C7351DD082C5}"/>
    <cellStyle name="Calculation 2 3 30 3" xfId="22555" xr:uid="{B3E448C4-EBC7-4667-AF26-2129B82CBCA2}"/>
    <cellStyle name="Calculation 2 3 31" xfId="22557" xr:uid="{C45554EF-25CB-4047-AF0D-D561B90D58B5}"/>
    <cellStyle name="Calculation 2 3 31 2" xfId="22559" xr:uid="{49A65DAA-4D9F-4B0F-A651-E921054D97BC}"/>
    <cellStyle name="Calculation 2 3 31 2 2" xfId="22561" xr:uid="{C967A784-3FAB-4482-8FCB-AFEB3C9FC074}"/>
    <cellStyle name="Calculation 2 3 31 3" xfId="22563" xr:uid="{716EE2D2-DDA8-4285-8701-16CA070E176D}"/>
    <cellStyle name="Calculation 2 3 32" xfId="22565" xr:uid="{A1D852D7-A4C5-42ED-95A2-BEED04EACE8C}"/>
    <cellStyle name="Calculation 2 3 32 2" xfId="22567" xr:uid="{63DC5138-D3C4-41B1-897A-1A1375D9BC6B}"/>
    <cellStyle name="Calculation 2 3 32 2 2" xfId="22569" xr:uid="{0B542F93-92BD-42DD-9AB6-203FC619021F}"/>
    <cellStyle name="Calculation 2 3 32 3" xfId="18434" xr:uid="{D94820A5-6F80-47CE-9857-6A59328DB64B}"/>
    <cellStyle name="Calculation 2 3 33" xfId="22571" xr:uid="{19BAB2AD-8E92-4FD0-BB71-169937A25D41}"/>
    <cellStyle name="Calculation 2 3 33 2" xfId="22573" xr:uid="{26A60AC1-561C-4C8F-99B0-A5DD552192AC}"/>
    <cellStyle name="Calculation 2 3 33 2 2" xfId="22575" xr:uid="{92093CC1-C2D4-4B0A-9E02-2D3E82D0E570}"/>
    <cellStyle name="Calculation 2 3 33 3" xfId="18454" xr:uid="{AFA80A7A-E03F-4120-9CF9-AF4A1762111F}"/>
    <cellStyle name="Calculation 2 3 34" xfId="22579" xr:uid="{6FF54376-2625-471C-86BC-B5F1A05F1024}"/>
    <cellStyle name="Calculation 2 3 34 2" xfId="8717" xr:uid="{19DE40E7-360D-417B-86EC-657BBDED1BB0}"/>
    <cellStyle name="Calculation 2 3 34 2 2" xfId="22581" xr:uid="{E648873E-8FD9-4E73-BC95-D52EE53DB581}"/>
    <cellStyle name="Calculation 2 3 34 3" xfId="8721" xr:uid="{E2C249B5-374C-4705-A233-11AC515B943B}"/>
    <cellStyle name="Calculation 2 3 35" xfId="22590" xr:uid="{F159F5C3-7ECA-49F1-B60F-5A780AED4142}"/>
    <cellStyle name="Calculation 2 3 35 2" xfId="22593" xr:uid="{41AC65A2-3AAE-4DF2-9346-B1426D42F2E2}"/>
    <cellStyle name="Calculation 2 3 35 2 2" xfId="22595" xr:uid="{449368E5-5121-45CF-8751-DA77D686958E}"/>
    <cellStyle name="Calculation 2 3 35 3" xfId="22598" xr:uid="{66F5FEEE-AB5C-49F8-93D6-B22160B6D6E9}"/>
    <cellStyle name="Calculation 2 3 36" xfId="22601" xr:uid="{4C451C2A-3A9E-48E2-9C2A-843AB9F267DE}"/>
    <cellStyle name="Calculation 2 3 36 2" xfId="22603" xr:uid="{D20AF4A2-1DD5-47DB-BB2F-75898F5D9E83}"/>
    <cellStyle name="Calculation 2 3 36 2 2" xfId="21290" xr:uid="{E99EDDDC-CC72-455A-B399-3C86A4E6C970}"/>
    <cellStyle name="Calculation 2 3 36 3" xfId="22605" xr:uid="{51762B83-F587-4381-968F-BC877569A216}"/>
    <cellStyle name="Calculation 2 3 37" xfId="22608" xr:uid="{42620D3F-2C6C-4FB8-B910-C474EAB40DCF}"/>
    <cellStyle name="Calculation 2 3 37 2" xfId="22610" xr:uid="{0C345C8A-71C2-4DE0-907B-544EBD250019}"/>
    <cellStyle name="Calculation 2 3 37 2 2" xfId="22612" xr:uid="{888C7746-EB17-4557-BA23-F763B192231C}"/>
    <cellStyle name="Calculation 2 3 37 3" xfId="22614" xr:uid="{457F8D80-1462-4605-9FE8-C66EF1D37B8F}"/>
    <cellStyle name="Calculation 2 3 38" xfId="22617" xr:uid="{C12BBD40-819D-4EE6-AD94-F70645B4C690}"/>
    <cellStyle name="Calculation 2 3 38 2" xfId="22619" xr:uid="{F6D0C6C7-85C7-4AA1-9688-43FAEC475692}"/>
    <cellStyle name="Calculation 2 3 38 2 2" xfId="22622" xr:uid="{B2B77210-8D54-4968-AED6-B87C809DF701}"/>
    <cellStyle name="Calculation 2 3 38 3" xfId="22624" xr:uid="{5ACCD783-BB66-4152-A64C-B3601C697266}"/>
    <cellStyle name="Calculation 2 3 39" xfId="22627" xr:uid="{EA2E52BB-3A97-402B-B398-B791B29FEBC2}"/>
    <cellStyle name="Calculation 2 3 39 2" xfId="22629" xr:uid="{44C351B6-FDE5-43F0-8709-D552EB898C6C}"/>
    <cellStyle name="Calculation 2 3 39 2 2" xfId="22632" xr:uid="{4367430B-6407-44C1-B25D-8725411F7AA6}"/>
    <cellStyle name="Calculation 2 3 39 3" xfId="22637" xr:uid="{4C5C6F76-876F-4B5D-B47D-752D4BAF79D0}"/>
    <cellStyle name="Calculation 2 3 4" xfId="22639" xr:uid="{59008F2F-3D76-4E1B-BD94-2AA54EB7FE74}"/>
    <cellStyle name="Calculation 2 3 4 2" xfId="10115" xr:uid="{79437D0B-412B-4A30-A65C-76EB2DA17545}"/>
    <cellStyle name="Calculation 2 3 4 2 2" xfId="22640" xr:uid="{9F1814B3-B431-4774-A388-69DB5577E396}"/>
    <cellStyle name="Calculation 2 3 4 3" xfId="10117" xr:uid="{EF2854D0-03FE-40D5-8CDF-16877F75A044}"/>
    <cellStyle name="Calculation 2 3 4 4" xfId="10119" xr:uid="{A2F4717B-0390-4331-A5ED-E5F68B25D7FB}"/>
    <cellStyle name="Calculation 2 3 40" xfId="22591" xr:uid="{A95AFDCE-0750-4CB5-8940-756738D0FC7A}"/>
    <cellStyle name="Calculation 2 3 40 2" xfId="22594" xr:uid="{4BA54E1D-1082-4A10-9996-025A5740687B}"/>
    <cellStyle name="Calculation 2 3 40 2 2" xfId="22596" xr:uid="{3763CA97-61BB-4D98-B7EE-A95A3A2BA029}"/>
    <cellStyle name="Calculation 2 3 40 3" xfId="22599" xr:uid="{CE610765-0D5E-46A1-9724-73A1F00BC35E}"/>
    <cellStyle name="Calculation 2 3 41" xfId="22602" xr:uid="{1465137D-890C-4DED-A41B-6035DA349646}"/>
    <cellStyle name="Calculation 2 3 41 2" xfId="22604" xr:uid="{5B3B4250-2428-4B3B-95A2-D382AA4E066F}"/>
    <cellStyle name="Calculation 2 3 41 2 2" xfId="21291" xr:uid="{1930DADF-03F6-4506-BD91-BCC5BA4FD47C}"/>
    <cellStyle name="Calculation 2 3 41 3" xfId="22606" xr:uid="{C1CBE9D3-628D-4AAA-B524-71F5E2FA6DC6}"/>
    <cellStyle name="Calculation 2 3 42" xfId="22609" xr:uid="{90C2B619-6FDE-4258-80A4-7536846EB5E3}"/>
    <cellStyle name="Calculation 2 3 42 2" xfId="22611" xr:uid="{1D3D3F35-B9B8-423A-9A8E-ABD4C22C94B0}"/>
    <cellStyle name="Calculation 2 3 42 2 2" xfId="22613" xr:uid="{F40196FA-200B-48BF-BE6A-A99AA6EF0C65}"/>
    <cellStyle name="Calculation 2 3 42 3" xfId="22615" xr:uid="{840E67E6-0E1D-4A3B-9D83-C45C619EE2BB}"/>
    <cellStyle name="Calculation 2 3 43" xfId="22618" xr:uid="{1230CF3A-851A-462C-A790-E3B63AAE3E0A}"/>
    <cellStyle name="Calculation 2 3 43 2" xfId="22620" xr:uid="{F46EE835-5596-4A0C-8552-29F1D8C2E2A4}"/>
    <cellStyle name="Calculation 2 3 43 2 2" xfId="22623" xr:uid="{3A3AACC3-5AE0-4E0B-B8FE-5B6E942A30A1}"/>
    <cellStyle name="Calculation 2 3 43 3" xfId="22625" xr:uid="{7DA8A85F-D09E-44D1-B1FC-9A10385E6F12}"/>
    <cellStyle name="Calculation 2 3 44" xfId="22628" xr:uid="{64FE949C-9626-4D3A-B203-07A4C9A033A5}"/>
    <cellStyle name="Calculation 2 3 44 2" xfId="22630" xr:uid="{1CC837FA-208C-4887-BA98-BC3AE24528B4}"/>
    <cellStyle name="Calculation 2 3 45" xfId="22643" xr:uid="{9AE61B94-F84F-4CC7-BE10-EBC04B7E7B59}"/>
    <cellStyle name="Calculation 2 3 46" xfId="22646" xr:uid="{1C5B82B1-79C0-4A41-83AC-AE630E647B08}"/>
    <cellStyle name="Calculation 2 3 5" xfId="22648" xr:uid="{BC368CC9-9B7A-4FB5-9E8E-2DDA23E97DBB}"/>
    <cellStyle name="Calculation 2 3 5 2" xfId="10196" xr:uid="{FC25DBD7-7C3E-4715-9E4B-0F40AC8C893F}"/>
    <cellStyle name="Calculation 2 3 5 2 2" xfId="3529" xr:uid="{15C09AF6-847D-40C5-A895-FC5FAD9BDCDC}"/>
    <cellStyle name="Calculation 2 3 5 3" xfId="6142" xr:uid="{D32E8FE3-595B-4921-BB19-104A94D2802D}"/>
    <cellStyle name="Calculation 2 3 6" xfId="22650" xr:uid="{DABDCB01-37EE-47E6-8181-2C4977A96DD1}"/>
    <cellStyle name="Calculation 2 3 6 2" xfId="10228" xr:uid="{8AF18298-3B88-4266-AC9E-DB35F67381EB}"/>
    <cellStyle name="Calculation 2 3 6 2 2" xfId="22651" xr:uid="{D3DD0D1A-C4B0-4BA5-9744-E1A45CB88638}"/>
    <cellStyle name="Calculation 2 3 6 3" xfId="2864" xr:uid="{A0396496-B8EE-4E7C-9589-8632FED8F9BD}"/>
    <cellStyle name="Calculation 2 3 7" xfId="22655" xr:uid="{C583AEA4-8D27-47D3-8429-14A0560182A6}"/>
    <cellStyle name="Calculation 2 3 7 2" xfId="10243" xr:uid="{C0CBD2F9-C3F8-48E2-82A3-202A8088DAB9}"/>
    <cellStyle name="Calculation 2 3 7 2 2" xfId="22656" xr:uid="{DEF72C01-5AC4-4E0F-B80B-BE4192AAD4D1}"/>
    <cellStyle name="Calculation 2 3 7 3" xfId="2918" xr:uid="{680F3E2C-8EF8-4F5B-934D-877BD35A6BF0}"/>
    <cellStyle name="Calculation 2 3 8" xfId="21957" xr:uid="{F3A095D7-28C7-4110-BAD1-918FB181A86E}"/>
    <cellStyle name="Calculation 2 3 8 2" xfId="10287" xr:uid="{48236937-F936-4079-9D6D-3E1588B73649}"/>
    <cellStyle name="Calculation 2 3 8 2 2" xfId="21962" xr:uid="{2A01D447-5E8E-4851-9925-E6A1E9AA4CC9}"/>
    <cellStyle name="Calculation 2 3 8 3" xfId="2953" xr:uid="{AF653826-167B-4D8D-91EC-147BD84DCAA3}"/>
    <cellStyle name="Calculation 2 3 9" xfId="21969" xr:uid="{249F782C-FA02-447D-B75F-BEB9DE3EDE9D}"/>
    <cellStyle name="Calculation 2 3 9 2" xfId="10295" xr:uid="{14C50CB5-55BE-44BD-A30E-58EE099DF705}"/>
    <cellStyle name="Calculation 2 3 9 2 2" xfId="22657" xr:uid="{A4D15406-4429-487B-9CBC-53E95E4A03DC}"/>
    <cellStyle name="Calculation 2 3 9 3" xfId="3036" xr:uid="{AC1F0B9C-4FB0-4DD1-8386-63BE41C0A885}"/>
    <cellStyle name="Calculation 2 30" xfId="14199" xr:uid="{AE1D6E11-230C-4056-973A-91E23F7AB8DA}"/>
    <cellStyle name="Calculation 2 30 2" xfId="22417" xr:uid="{47521B8D-543D-4424-8016-B67319F87AA7}"/>
    <cellStyle name="Calculation 2 30 2 2" xfId="22419" xr:uid="{900AE273-F7F4-4D92-9DFB-562B2A4522D3}"/>
    <cellStyle name="Calculation 2 30 3" xfId="22422" xr:uid="{FAA84C66-0EED-40AE-92E8-0FEA7854DD90}"/>
    <cellStyle name="Calculation 2 31" xfId="14202" xr:uid="{8421CFCB-2DEB-46C6-A831-E6F81A3C4015}"/>
    <cellStyle name="Calculation 2 31 2" xfId="22425" xr:uid="{4FFF613B-431B-4E4F-AECE-B3A89C931ABB}"/>
    <cellStyle name="Calculation 2 31 2 2" xfId="22427" xr:uid="{CDEE5B01-0481-43F4-BC83-F7C65333C948}"/>
    <cellStyle name="Calculation 2 31 3" xfId="22429" xr:uid="{1492AD14-79A9-4429-8FF3-4E285EDB0178}"/>
    <cellStyle name="Calculation 2 32" xfId="22432" xr:uid="{4D323134-4145-4C7C-99B3-0A99EE2CB6E1}"/>
    <cellStyle name="Calculation 2 32 2" xfId="1851" xr:uid="{A1598B6C-6904-4F21-9B40-0A09E49CFA89}"/>
    <cellStyle name="Calculation 2 32 2 2" xfId="22434" xr:uid="{19A17628-AC6F-41C4-897F-EC0E001254B2}"/>
    <cellStyle name="Calculation 2 32 3" xfId="22436" xr:uid="{726A46FC-9F4D-4D68-8444-3A92A6411BD7}"/>
    <cellStyle name="Calculation 2 33" xfId="19579" xr:uid="{4DF4537D-04D1-4921-A112-3C36D8000D97}"/>
    <cellStyle name="Calculation 2 33 2" xfId="22439" xr:uid="{770AFE8E-FE7D-4CB8-A00C-A8D4B7756507}"/>
    <cellStyle name="Calculation 2 33 2 2" xfId="22443" xr:uid="{75174E8B-C815-4515-95B8-651C57F85556}"/>
    <cellStyle name="Calculation 2 33 3" xfId="22447" xr:uid="{C53055B4-48FA-4FD8-8C11-52E07F7F857F}"/>
    <cellStyle name="Calculation 2 34" xfId="19583" xr:uid="{54D38BF0-F9BD-44D1-BB68-79FDF14E6D54}"/>
    <cellStyle name="Calculation 2 34 2" xfId="22451" xr:uid="{B7A88FAA-8B91-4457-BD60-D786342AE2A6}"/>
    <cellStyle name="Calculation 2 34 2 2" xfId="22453" xr:uid="{4EF752C2-AA8F-4B2B-8790-D31CC6015CCE}"/>
    <cellStyle name="Calculation 2 34 3" xfId="22455" xr:uid="{77AB9A6A-D8A3-4BE5-B585-1B2A01CE2B14}"/>
    <cellStyle name="Calculation 2 35" xfId="3396" xr:uid="{5B92B724-E676-4E78-BAA6-68A7F1D0039A}"/>
    <cellStyle name="Calculation 2 35 2" xfId="3405" xr:uid="{37D34375-D9C7-45E4-A580-2B6FDAD9341C}"/>
    <cellStyle name="Calculation 2 35 2 2" xfId="22658" xr:uid="{B7155382-6218-49AA-B4BE-EBDE91050E4C}"/>
    <cellStyle name="Calculation 2 35 3" xfId="364" xr:uid="{376F8608-8DDE-4BE6-B6FB-450CDFA3F29A}"/>
    <cellStyle name="Calculation 2 36" xfId="3414" xr:uid="{7F6C1724-FDFB-45C0-B10D-51B0D272504E}"/>
    <cellStyle name="Calculation 2 36 2" xfId="22660" xr:uid="{6A4F68B5-2A3E-4FDF-85BB-B118942B4A9D}"/>
    <cellStyle name="Calculation 2 36 2 2" xfId="22662" xr:uid="{B12FE4AC-21EE-4DA9-AE63-4EDFCCB9BBD2}"/>
    <cellStyle name="Calculation 2 36 3" xfId="22663" xr:uid="{61E2DE82-9034-4DEA-9424-74CA545E65C7}"/>
    <cellStyle name="Calculation 2 37" xfId="3423" xr:uid="{C378A5B8-A742-4299-B453-F80FFAB1D9D9}"/>
    <cellStyle name="Calculation 2 37 2" xfId="22664" xr:uid="{3959FA58-A988-42F2-BA49-982E59972EC4}"/>
    <cellStyle name="Calculation 2 37 2 2" xfId="22666" xr:uid="{A72B6CA6-FC9A-4EED-B799-BC8486B55DA7}"/>
    <cellStyle name="Calculation 2 37 3" xfId="22667" xr:uid="{8FE232A3-F9B4-4425-BAB3-2DA672479770}"/>
    <cellStyle name="Calculation 2 38" xfId="3438" xr:uid="{3A6B72CD-97A5-4353-98B9-5047437D4156}"/>
    <cellStyle name="Calculation 2 38 2" xfId="22671" xr:uid="{DF00F796-3FDE-44F7-97C3-739506646EAB}"/>
    <cellStyle name="Calculation 2 38 2 2" xfId="22676" xr:uid="{49E24B0F-778A-4E00-9654-B6E64512A0A8}"/>
    <cellStyle name="Calculation 2 38 3" xfId="22681" xr:uid="{989BFF6E-B7E6-4A83-9FB8-9D8D8D393CC4}"/>
    <cellStyle name="Calculation 2 39" xfId="3451" xr:uid="{BE54A923-2E42-4D23-8035-EB20B88987FB}"/>
    <cellStyle name="Calculation 2 39 2" xfId="22686" xr:uid="{C2DA1EC5-AA06-4AB9-936E-131200075015}"/>
    <cellStyle name="Calculation 2 39 2 2" xfId="22689" xr:uid="{95E82093-3477-44DA-B459-C2C5FB596FB5}"/>
    <cellStyle name="Calculation 2 39 3" xfId="22692" xr:uid="{EE3ABE36-4876-4465-B613-0B071DEA41FF}"/>
    <cellStyle name="Calculation 2 4" xfId="13323" xr:uid="{1C866491-9C04-4453-9121-F40BCE8F59A3}"/>
    <cellStyle name="Calculation 2 4 10" xfId="22693" xr:uid="{BA660E78-F188-4808-9E87-688885FCB791}"/>
    <cellStyle name="Calculation 2 4 10 2" xfId="22695" xr:uid="{9DBD7DB5-799A-4B96-8C6D-5F8534F53398}"/>
    <cellStyle name="Calculation 2 4 10 2 2" xfId="22696" xr:uid="{6CCCBA3E-C80D-439C-AE2A-DE7FAB5AED98}"/>
    <cellStyle name="Calculation 2 4 10 3" xfId="22700" xr:uid="{03746CC8-159D-470C-92B6-4E3A4472A3C9}"/>
    <cellStyle name="Calculation 2 4 11" xfId="22701" xr:uid="{9CFDE000-A9B4-4540-A3D1-A9B5ED7FB300}"/>
    <cellStyle name="Calculation 2 4 11 2" xfId="22702" xr:uid="{40D1BA0A-4CFF-4ED0-97E4-980A631E3DF5}"/>
    <cellStyle name="Calculation 2 4 11 2 2" xfId="22704" xr:uid="{F066C9B7-BAF8-4A05-9FDB-B2AF28E440C2}"/>
    <cellStyle name="Calculation 2 4 11 3" xfId="1375" xr:uid="{FF477154-79EF-4D7C-B7F1-9D66CF44448A}"/>
    <cellStyle name="Calculation 2 4 12" xfId="22705" xr:uid="{72933B12-EDB1-4C80-B019-1D78BCAB16CC}"/>
    <cellStyle name="Calculation 2 4 12 2" xfId="22706" xr:uid="{37EA9E75-49D8-4EA9-B267-E2DCB676D926}"/>
    <cellStyle name="Calculation 2 4 12 2 2" xfId="22708" xr:uid="{66402855-0687-4439-B015-8C4B5F16EDDC}"/>
    <cellStyle name="Calculation 2 4 12 3" xfId="1441" xr:uid="{3EA78C88-FB00-4E72-8CAB-FC39E4144516}"/>
    <cellStyle name="Calculation 2 4 13" xfId="22709" xr:uid="{3355E14D-B3B7-45EA-9243-5AA41C93FFBF}"/>
    <cellStyle name="Calculation 2 4 13 2" xfId="22711" xr:uid="{79AC864C-3799-47A4-B860-35A1EE134C88}"/>
    <cellStyle name="Calculation 2 4 13 2 2" xfId="22715" xr:uid="{89AEB8DA-7EB8-4027-B283-F03BAB3310BB}"/>
    <cellStyle name="Calculation 2 4 13 3" xfId="7443" xr:uid="{957E2AF7-9821-4D47-A48B-74E1077AA43F}"/>
    <cellStyle name="Calculation 2 4 14" xfId="22716" xr:uid="{FB0D3338-3D1E-440E-B77B-CDB89C6DE324}"/>
    <cellStyle name="Calculation 2 4 14 2" xfId="1300" xr:uid="{C826DFD2-5A4E-4CAF-A7A5-D7388C94C85A}"/>
    <cellStyle name="Calculation 2 4 14 2 2" xfId="22719" xr:uid="{E49C1287-0C33-4828-99C6-6CC57D1674D4}"/>
    <cellStyle name="Calculation 2 4 14 3" xfId="1307" xr:uid="{CC56CEBD-EFA7-4F0E-A254-7A83CD169F2E}"/>
    <cellStyle name="Calculation 2 4 15" xfId="22720" xr:uid="{C868EC69-B448-4198-B464-71E45B69AFBA}"/>
    <cellStyle name="Calculation 2 4 15 2" xfId="22723" xr:uid="{0B134801-F452-4FF3-82E6-01309D38AF2F}"/>
    <cellStyle name="Calculation 2 4 15 2 2" xfId="1905" xr:uid="{23FC1951-38CF-4307-A283-EB6936151DB9}"/>
    <cellStyle name="Calculation 2 4 15 3" xfId="7448" xr:uid="{D47C697F-0101-4555-B031-14440A42505D}"/>
    <cellStyle name="Calculation 2 4 16" xfId="22725" xr:uid="{E81DA3CB-6A9A-458D-B08B-76D09B9F1A3A}"/>
    <cellStyle name="Calculation 2 4 16 2" xfId="22729" xr:uid="{EAE1BDF1-400A-48C4-AF7D-193CB4168197}"/>
    <cellStyle name="Calculation 2 4 16 2 2" xfId="2029" xr:uid="{9EE3A678-52C3-4ECD-90BE-E771F7CCFC7D}"/>
    <cellStyle name="Calculation 2 4 16 3" xfId="7452" xr:uid="{12DCF503-14FB-43E8-A4D7-872550DAFD6B}"/>
    <cellStyle name="Calculation 2 4 17" xfId="22731" xr:uid="{54BA4C0D-D507-4F78-B02A-8CB5E500CA0E}"/>
    <cellStyle name="Calculation 2 4 17 2" xfId="22735" xr:uid="{06A45F29-E63E-4521-954E-36C18D85C3F0}"/>
    <cellStyle name="Calculation 2 4 17 2 2" xfId="2225" xr:uid="{D7F2CC88-CFB1-48B7-9943-1D651D36403E}"/>
    <cellStyle name="Calculation 2 4 17 3" xfId="7456" xr:uid="{82448391-AAE8-4CF4-B69C-8A7783AF80E5}"/>
    <cellStyle name="Calculation 2 4 18" xfId="22737" xr:uid="{FE4F5B24-EADB-4D03-9398-CE1586697D08}"/>
    <cellStyle name="Calculation 2 4 18 2" xfId="22741" xr:uid="{68BFC298-F15D-4B1D-8E50-04ECCFBA566F}"/>
    <cellStyle name="Calculation 2 4 18 2 2" xfId="22744" xr:uid="{03F84A6B-BE3C-4346-B259-DFBE43CDBCF9}"/>
    <cellStyle name="Calculation 2 4 18 3" xfId="18504" xr:uid="{1A6402EA-EC58-4577-B4E8-31522B06C6C0}"/>
    <cellStyle name="Calculation 2 4 19" xfId="22745" xr:uid="{21211758-1B5F-4BA3-ADAA-B4E13DE416A3}"/>
    <cellStyle name="Calculation 2 4 19 2" xfId="22748" xr:uid="{3D6DA8BE-10B0-461F-99FA-11C622E31E54}"/>
    <cellStyle name="Calculation 2 4 19 2 2" xfId="22750" xr:uid="{45A91AB0-6974-4364-BA9A-3220BEC44913}"/>
    <cellStyle name="Calculation 2 4 19 3" xfId="22751" xr:uid="{D7B3D255-78B4-4307-8C9C-A40BAE7DEBA2}"/>
    <cellStyle name="Calculation 2 4 2" xfId="22755" xr:uid="{AA4600C4-D357-48C5-B2DB-CEE62079CB91}"/>
    <cellStyle name="Calculation 2 4 2 2" xfId="22759" xr:uid="{61DDD670-F527-40FA-BF4E-DB8BF3CFC4AE}"/>
    <cellStyle name="Calculation 2 4 2 2 2" xfId="22761" xr:uid="{EF88A46A-F231-4780-AAD4-34C257A364FE}"/>
    <cellStyle name="Calculation 2 4 2 2 3" xfId="22762" xr:uid="{F7C8970F-D9BD-4764-9746-C216E8C10473}"/>
    <cellStyle name="Calculation 2 4 2 3" xfId="22764" xr:uid="{5537C029-ED29-489C-9CB2-483250150A09}"/>
    <cellStyle name="Calculation 2 4 2 3 2" xfId="22766" xr:uid="{6D0E970E-2A08-4F6A-A867-ACEF33DDE85E}"/>
    <cellStyle name="Calculation 2 4 2 3 3" xfId="22767" xr:uid="{A5D3984F-4FB2-4B74-8031-1D8876445EE9}"/>
    <cellStyle name="Calculation 2 4 2 4" xfId="22769" xr:uid="{DBE8B357-8F0C-4B7F-9C63-D829E5C13275}"/>
    <cellStyle name="Calculation 2 4 2 5" xfId="22771" xr:uid="{9E379555-0DD5-4AD3-9285-FF849FAB4D36}"/>
    <cellStyle name="Calculation 2 4 2 6" xfId="22773" xr:uid="{3AC98D19-CF8C-4840-ADDB-2DA77A0E2318}"/>
    <cellStyle name="Calculation 2 4 2 7" xfId="22774" xr:uid="{3516E189-FE9D-48F2-89AF-08D9CF915C30}"/>
    <cellStyle name="Calculation 2 4 2 8" xfId="22776" xr:uid="{C4455F08-8A2D-44A9-A77B-980D8AAFA4F7}"/>
    <cellStyle name="Calculation 2 4 2 9" xfId="22743" xr:uid="{BE7634A6-7A70-48C6-9F0C-434A901DC99A}"/>
    <cellStyle name="Calculation 2 4 20" xfId="22721" xr:uid="{2377F38A-4E8E-47E8-89DB-99D5C62ABF69}"/>
    <cellStyle name="Calculation 2 4 20 2" xfId="22724" xr:uid="{FF711346-B38A-4F4A-9321-669F3A31EB48}"/>
    <cellStyle name="Calculation 2 4 21" xfId="22726" xr:uid="{7825FB2A-7F67-4EBB-95E9-8CDBBCFE8ED7}"/>
    <cellStyle name="Calculation 2 4 21 2" xfId="22730" xr:uid="{C608D94A-4E06-40D6-9E17-0ED1ADA24E55}"/>
    <cellStyle name="Calculation 2 4 22" xfId="22732" xr:uid="{883C2C1B-3E30-4758-A122-5DE592039AD2}"/>
    <cellStyle name="Calculation 2 4 22 2" xfId="22736" xr:uid="{F3A41A47-E4DB-4078-ACB3-3B74404AD401}"/>
    <cellStyle name="Calculation 2 4 23" xfId="22738" xr:uid="{C944CF42-A1C5-4AC0-8385-82F1DEFC87CF}"/>
    <cellStyle name="Calculation 2 4 23 2" xfId="22742" xr:uid="{B8C3659C-803D-460B-BA80-3483D2200077}"/>
    <cellStyle name="Calculation 2 4 24" xfId="22746" xr:uid="{97F4C3E9-19FD-4DAA-94F2-68303A2EACDF}"/>
    <cellStyle name="Calculation 2 4 24 2" xfId="22749" xr:uid="{F4FC507E-8EB2-43C0-9246-221D94C0CB74}"/>
    <cellStyle name="Calculation 2 4 25" xfId="13681" xr:uid="{34285FF5-EAB1-4190-925F-C4FD736EE0D3}"/>
    <cellStyle name="Calculation 2 4 25 2" xfId="13684" xr:uid="{8F7AB5F1-B597-4578-8A73-610C6DFE3A35}"/>
    <cellStyle name="Calculation 2 4 26" xfId="13692" xr:uid="{DA59D799-DFD0-425F-8AD8-6D7EBF4586CF}"/>
    <cellStyle name="Calculation 2 4 26 2" xfId="4569" xr:uid="{42D8AD25-3536-4711-A538-EF85CD6D6636}"/>
    <cellStyle name="Calculation 2 4 27" xfId="13695" xr:uid="{250F8C7B-DDFC-455B-B71B-94079543DE19}"/>
    <cellStyle name="Calculation 2 4 27 2" xfId="3255" xr:uid="{ED07640C-B92E-44E6-85E4-FE98ADEB6699}"/>
    <cellStyle name="Calculation 2 4 28" xfId="13058" xr:uid="{B4393069-E0C5-4DFA-A055-440D0E847257}"/>
    <cellStyle name="Calculation 2 4 28 2" xfId="3328" xr:uid="{F5BE3DC1-B0B0-4D7F-85EF-52F307C3CCA2}"/>
    <cellStyle name="Calculation 2 4 29" xfId="13700" xr:uid="{1331F729-4F40-4108-A10B-CEF8A2CDA613}"/>
    <cellStyle name="Calculation 2 4 29 2" xfId="3387" xr:uid="{E6FABF9E-0550-404A-A117-B750EA4890B2}"/>
    <cellStyle name="Calculation 2 4 3" xfId="22780" xr:uid="{D14042D6-BE2C-48FE-B359-880D764FD07F}"/>
    <cellStyle name="Calculation 2 4 3 2" xfId="7002" xr:uid="{A06E0D76-7E69-4626-A03F-FCA7CA22F4D6}"/>
    <cellStyle name="Calculation 2 4 3 3" xfId="7010" xr:uid="{F92997E7-D27E-4208-8EA5-3D3E800A8CA9}"/>
    <cellStyle name="Calculation 2 4 3 4" xfId="10393" xr:uid="{7A7D70DD-BD77-4FD1-BF1F-29D4208939F9}"/>
    <cellStyle name="Calculation 2 4 3 5" xfId="10397" xr:uid="{6F1FA259-0930-4C4F-BA42-1337EBEA84C4}"/>
    <cellStyle name="Calculation 2 4 3 6" xfId="22783" xr:uid="{F7B4362F-0B36-4B73-8CF9-9400F174C9FA}"/>
    <cellStyle name="Calculation 2 4 3 7" xfId="22785" xr:uid="{18DA0EC7-0A23-4F25-A6B5-D4AD669E6D57}"/>
    <cellStyle name="Calculation 2 4 3 8" xfId="22787" xr:uid="{AAD1C5EF-2815-47E9-A645-D42B63AE359B}"/>
    <cellStyle name="Calculation 2 4 3 9" xfId="22747" xr:uid="{974AE722-FB80-4386-9F34-F26FD53A0349}"/>
    <cellStyle name="Calculation 2 4 30" xfId="13682" xr:uid="{9791CF0C-9F94-48A3-B222-CEDD01A69DAA}"/>
    <cellStyle name="Calculation 2 4 30 2" xfId="13685" xr:uid="{A1C65A2F-468F-4130-99B3-E584F94EF748}"/>
    <cellStyle name="Calculation 2 4 31" xfId="13693" xr:uid="{79F79361-525F-490E-8993-A5818D98015F}"/>
    <cellStyle name="Calculation 2 4 31 2" xfId="4570" xr:uid="{11FD0C62-7BCC-4243-9BF4-F793B95104D6}"/>
    <cellStyle name="Calculation 2 4 32" xfId="13696" xr:uid="{04FC848C-D23A-4731-B033-465A748F2172}"/>
    <cellStyle name="Calculation 2 4 32 2" xfId="3256" xr:uid="{5284FE90-7063-4391-ACD9-2D7B1E4FD8E6}"/>
    <cellStyle name="Calculation 2 4 33" xfId="13059" xr:uid="{98F61AB1-23EC-49C6-AE78-BD5CE5B24C1F}"/>
    <cellStyle name="Calculation 2 4 33 2" xfId="3329" xr:uid="{7890AB32-87DD-40F9-BBCA-60909BDDAB4B}"/>
    <cellStyle name="Calculation 2 4 34" xfId="13701" xr:uid="{74527697-5182-4677-B68C-B9FA35CB6B11}"/>
    <cellStyle name="Calculation 2 4 34 2" xfId="3388" xr:uid="{28E7E111-ACFF-4DFF-92B6-648394DC3F04}"/>
    <cellStyle name="Calculation 2 4 35" xfId="13705" xr:uid="{906CB0B4-C197-46D7-BCE2-DDC263E0828A}"/>
    <cellStyle name="Calculation 2 4 35 2" xfId="3478" xr:uid="{958FA5F7-E5A5-493E-B320-ADB679972AC5}"/>
    <cellStyle name="Calculation 2 4 36" xfId="22791" xr:uid="{B59CD703-6419-4FBE-B554-DD26964BF27E}"/>
    <cellStyle name="Calculation 2 4 36 2" xfId="22794" xr:uid="{B43DB3B4-7EE2-44A8-9D33-63B6D6F4B81F}"/>
    <cellStyle name="Calculation 2 4 37" xfId="22102" xr:uid="{E401C182-3DBC-492E-9851-DDA2280F69F9}"/>
    <cellStyle name="Calculation 2 4 37 2" xfId="22107" xr:uid="{5C043A54-2C25-48C0-A712-BD8527034060}"/>
    <cellStyle name="Calculation 2 4 38" xfId="22113" xr:uid="{32FE8731-7906-4FB2-976A-7FAF014EA917}"/>
    <cellStyle name="Calculation 2 4 38 2" xfId="22798" xr:uid="{5705EF44-7B72-436B-8DCD-BD5927D62B05}"/>
    <cellStyle name="Calculation 2 4 39" xfId="22803" xr:uid="{9CF1B255-1BB3-49F0-9158-038988EC8AB1}"/>
    <cellStyle name="Calculation 2 4 39 2" xfId="22807" xr:uid="{3004DA24-64AC-48F3-A91D-3D8096892B1D}"/>
    <cellStyle name="Calculation 2 4 4" xfId="22811" xr:uid="{6E7C44DF-E428-4735-B657-207DD73F4689}"/>
    <cellStyle name="Calculation 2 4 4 2" xfId="10461" xr:uid="{B7E67C45-A468-4451-825C-754F71BCB598}"/>
    <cellStyle name="Calculation 2 4 40" xfId="13706" xr:uid="{4136D711-96F5-4D10-8BAB-09309ABDFE92}"/>
    <cellStyle name="Calculation 2 4 40 2" xfId="3479" xr:uid="{1BA6FF7D-D355-4A91-8388-C95D5D6FC8E5}"/>
    <cellStyle name="Calculation 2 4 41" xfId="22792" xr:uid="{971F6FAA-63A1-4D78-869E-DFE1C6D072E4}"/>
    <cellStyle name="Calculation 2 4 41 2" xfId="22795" xr:uid="{7EE653E7-7EDA-49B1-BF42-E1D5C06CA90A}"/>
    <cellStyle name="Calculation 2 4 42" xfId="22103" xr:uid="{003C5AA6-6ACF-4F5A-A314-BB8B3A11FE51}"/>
    <cellStyle name="Calculation 2 4 42 2" xfId="22108" xr:uid="{819D9D49-FA00-48FF-A959-FC34D55C4FA4}"/>
    <cellStyle name="Calculation 2 4 43" xfId="22114" xr:uid="{89DE3301-4DF0-4835-BCA9-8C336BECD9B5}"/>
    <cellStyle name="Calculation 2 4 43 2" xfId="22799" xr:uid="{2ED65F4F-4F59-41E6-B00C-40D30A475EA6}"/>
    <cellStyle name="Calculation 2 4 44" xfId="22804" xr:uid="{53BA9C76-C416-4E11-8080-CF5EB733DBFF}"/>
    <cellStyle name="Calculation 2 4 5" xfId="22815" xr:uid="{C9667D6E-B649-43D7-BFFE-2817D62487D1}"/>
    <cellStyle name="Calculation 2 4 5 2" xfId="10525" xr:uid="{83AD77EB-4DCD-4CE1-A156-92399841C903}"/>
    <cellStyle name="Calculation 2 4 6" xfId="22819" xr:uid="{1B574E78-DBF6-4303-B500-15D3E42091C0}"/>
    <cellStyle name="Calculation 2 4 6 2" xfId="10551" xr:uid="{2EF07F8B-90A4-41FA-B2A2-9E7897C097FF}"/>
    <cellStyle name="Calculation 2 4 7" xfId="22823" xr:uid="{56EFCB5B-E882-4991-89FD-FE62FD9942F6}"/>
    <cellStyle name="Calculation 2 4 7 2" xfId="10571" xr:uid="{0E34D651-EBB3-4B15-9A44-2CFC6D4A2097}"/>
    <cellStyle name="Calculation 2 4 8" xfId="21982" xr:uid="{A65E9772-24FE-4EC8-86EE-8AAB6F22D4AD}"/>
    <cellStyle name="Calculation 2 4 8 2" xfId="10595" xr:uid="{83A1FC34-82BE-4C1A-B610-05E431D8D05A}"/>
    <cellStyle name="Calculation 2 4 9" xfId="21986" xr:uid="{8C87E6EA-1AB9-49D4-B0A8-AF6283E70CFC}"/>
    <cellStyle name="Calculation 2 4 9 2" xfId="10610" xr:uid="{911D08DD-B03B-4D5D-A53B-667A1F837B7C}"/>
    <cellStyle name="Calculation 2 40" xfId="3397" xr:uid="{E8E89DB6-5D28-47D9-B4B5-5D306670A34F}"/>
    <cellStyle name="Calculation 2 40 2" xfId="3406" xr:uid="{5262AA60-B8B3-41EA-BD91-8221D1AF2743}"/>
    <cellStyle name="Calculation 2 41" xfId="3415" xr:uid="{EBF7EB55-CF93-47CF-A5E8-663698F6FDC4}"/>
    <cellStyle name="Calculation 2 41 2" xfId="22661" xr:uid="{4A207A97-9D42-42C2-9950-AFDD5BF79135}"/>
    <cellStyle name="Calculation 2 42" xfId="3424" xr:uid="{AAA714EC-35B3-4E55-BE83-46D6B8CD5213}"/>
    <cellStyle name="Calculation 2 42 2" xfId="22665" xr:uid="{F41CC7D1-DFA7-4F2C-8851-16AB34B50211}"/>
    <cellStyle name="Calculation 2 43" xfId="3439" xr:uid="{14FCCE9F-8C5D-4EC0-B26C-6F295CFC2FF5}"/>
    <cellStyle name="Calculation 2 43 2" xfId="22672" xr:uid="{00ABC6BD-771E-468E-8C7A-619DA9EF5CE4}"/>
    <cellStyle name="Calculation 2 44" xfId="3452" xr:uid="{44658737-1E20-46B4-8652-1AA7FAB1DEA4}"/>
    <cellStyle name="Calculation 2 44 2" xfId="22687" xr:uid="{8E688DEA-7268-429A-863E-695DE3888798}"/>
    <cellStyle name="Calculation 2 45" xfId="3467" xr:uid="{87C9FE73-D02A-4221-B0A7-EACD467C2D0A}"/>
    <cellStyle name="Calculation 2 45 2" xfId="22826" xr:uid="{DFE2BEED-6F72-453A-A081-1114C03F58C4}"/>
    <cellStyle name="Calculation 2 46" xfId="22829" xr:uid="{007D9D7F-7AC5-4247-8896-0365D90C52D8}"/>
    <cellStyle name="Calculation 2 46 2" xfId="22833" xr:uid="{9CE51F3E-9133-45B3-9004-88ED1B687490}"/>
    <cellStyle name="Calculation 2 47" xfId="22836" xr:uid="{8829095F-BDDF-4F2C-B14D-FE2A38BC55FD}"/>
    <cellStyle name="Calculation 2 47 2" xfId="15467" xr:uid="{FE4B95AB-6C76-42BA-AB81-CF745A1649DB}"/>
    <cellStyle name="Calculation 2 48" xfId="22837" xr:uid="{1D46C63D-5072-42DE-BBEA-A86C10B7C741}"/>
    <cellStyle name="Calculation 2 48 2" xfId="15496" xr:uid="{8B2FF993-FD4F-4F7E-9EFC-79328C3CDD35}"/>
    <cellStyle name="Calculation 2 49" xfId="22838" xr:uid="{00B0EEA7-1F27-4286-85B6-400C5A17DEC0}"/>
    <cellStyle name="Calculation 2 49 2" xfId="15514" xr:uid="{65B63E12-0A5D-465A-B82B-09AE9762E3A0}"/>
    <cellStyle name="Calculation 2 5" xfId="19157" xr:uid="{DEFDBB0E-336D-4C6C-A39E-814D30CD4B08}"/>
    <cellStyle name="Calculation 2 5 10" xfId="22203" xr:uid="{E2CFE226-FA0E-46E9-863E-737F372350AF}"/>
    <cellStyle name="Calculation 2 5 10 2" xfId="22839" xr:uid="{C17E9D5C-9015-4176-BB0A-8FE9DBA81155}"/>
    <cellStyle name="Calculation 2 5 11" xfId="22841" xr:uid="{257C6B19-D380-4805-AFE4-78DD04753A86}"/>
    <cellStyle name="Calculation 2 5 11 2" xfId="22842" xr:uid="{B64C6F0A-3539-40F0-8F03-0E707927D5D6}"/>
    <cellStyle name="Calculation 2 5 12" xfId="22844" xr:uid="{31F7A78A-B8C7-4F89-91A4-CB7D0ACD304C}"/>
    <cellStyle name="Calculation 2 5 12 2" xfId="22845" xr:uid="{B0DCBD21-4822-440F-9A58-CC8BBA88E45E}"/>
    <cellStyle name="Calculation 2 5 13" xfId="12133" xr:uid="{9830DA96-6286-4993-A7CA-1F5C0B6B8EA8}"/>
    <cellStyle name="Calculation 2 5 13 2" xfId="22846" xr:uid="{C9CDDF98-701A-4940-A579-3874A3CAA679}"/>
    <cellStyle name="Calculation 2 5 14" xfId="12135" xr:uid="{2F0F3EDD-48B0-4AB9-B9FF-A14B2777CA5A}"/>
    <cellStyle name="Calculation 2 5 14 2" xfId="22847" xr:uid="{04004AF6-3435-456B-AF55-AC14FEBA88C6}"/>
    <cellStyle name="Calculation 2 5 15" xfId="12137" xr:uid="{A4386D2B-3D42-472A-B3FB-25F62C0F86B0}"/>
    <cellStyle name="Calculation 2 5 15 2" xfId="22848" xr:uid="{2EFB7D0F-AC67-437E-BD87-49FE78079AD5}"/>
    <cellStyle name="Calculation 2 5 16" xfId="12140" xr:uid="{ABA4ACC3-8016-4DEE-838D-163741BC0DD0}"/>
    <cellStyle name="Calculation 2 5 16 2" xfId="5815" xr:uid="{558CCB19-3B4C-485C-8B9A-9A50ECA5353B}"/>
    <cellStyle name="Calculation 2 5 17" xfId="12143" xr:uid="{DC8046D5-A66A-44CC-8C11-C5132507BB0B}"/>
    <cellStyle name="Calculation 2 5 17 2" xfId="22850" xr:uid="{5A0C9133-2E8C-492E-8F3F-28B048059245}"/>
    <cellStyle name="Calculation 2 5 18" xfId="22852" xr:uid="{DDABB28B-D94E-410F-B16D-CC288076DAD8}"/>
    <cellStyle name="Calculation 2 5 18 2" xfId="22854" xr:uid="{8C188C19-A3D9-477B-ACC5-07094FEA8F21}"/>
    <cellStyle name="Calculation 2 5 19" xfId="22856" xr:uid="{F0C907FD-2910-4208-98DD-669310D9CBFF}"/>
    <cellStyle name="Calculation 2 5 19 2" xfId="22858" xr:uid="{89B3F5C0-831A-4338-80F7-17AD911AACE8}"/>
    <cellStyle name="Calculation 2 5 2" xfId="2152" xr:uid="{12952C51-7217-4801-B4D2-A59C7902429D}"/>
    <cellStyle name="Calculation 2 5 2 2" xfId="22860" xr:uid="{74D0BFD8-FE22-4E04-B191-0F7039B44AF8}"/>
    <cellStyle name="Calculation 2 5 2 3" xfId="22861" xr:uid="{08E838DC-C1B8-4E7A-8512-C73311F41A7D}"/>
    <cellStyle name="Calculation 2 5 2 4" xfId="22862" xr:uid="{8B333F0F-354F-4327-B1D1-FCCBA0A05CF2}"/>
    <cellStyle name="Calculation 2 5 2 5" xfId="22863" xr:uid="{A0D5B5DE-FE95-480E-8C12-0F82AB66CAD9}"/>
    <cellStyle name="Calculation 2 5 2 6" xfId="22864" xr:uid="{6AFA2B31-F976-47B0-BC30-9D2AB2E55DB4}"/>
    <cellStyle name="Calculation 2 5 2 7" xfId="22865" xr:uid="{2C9C61CC-26C3-43D0-A8CF-1E940FAF79F0}"/>
    <cellStyle name="Calculation 2 5 2 8" xfId="22866" xr:uid="{E5FC3A61-F8C8-4B44-AB45-6FF580C5BE7C}"/>
    <cellStyle name="Calculation 2 5 2 9" xfId="22867" xr:uid="{43C9E624-B45F-4870-85C1-70D75F0AA13C}"/>
    <cellStyle name="Calculation 2 5 20" xfId="12138" xr:uid="{83AA641C-EBAE-44D0-81B8-87173F9947DE}"/>
    <cellStyle name="Calculation 2 5 20 2" xfId="22849" xr:uid="{9C235074-ACCD-4F8D-A633-689F5D60FFCB}"/>
    <cellStyle name="Calculation 2 5 21" xfId="12141" xr:uid="{0B13F028-E37A-4BEE-A42A-DB4EC0715DC2}"/>
    <cellStyle name="Calculation 2 5 21 2" xfId="5816" xr:uid="{37CCF3EA-8E8A-4348-96B2-DD85205397AA}"/>
    <cellStyle name="Calculation 2 5 22" xfId="12144" xr:uid="{3DF3D57E-0D4C-4A8E-BFD3-293A5E304CA7}"/>
    <cellStyle name="Calculation 2 5 22 2" xfId="22851" xr:uid="{016F38F3-19C2-4215-9E26-222C9DD31BE5}"/>
    <cellStyle name="Calculation 2 5 23" xfId="22853" xr:uid="{5546C2AE-9456-4515-933C-3E4F4A65A93E}"/>
    <cellStyle name="Calculation 2 5 23 2" xfId="22855" xr:uid="{7C95F178-D5FB-4A7D-B865-D09606BE1089}"/>
    <cellStyle name="Calculation 2 5 24" xfId="22857" xr:uid="{59831DEF-40C7-43C7-92BA-994C73C8AF06}"/>
    <cellStyle name="Calculation 2 5 24 2" xfId="22859" xr:uid="{74A6536B-43BD-4C53-94F0-82584C61425F}"/>
    <cellStyle name="Calculation 2 5 25" xfId="22868" xr:uid="{40A8D604-B081-49D7-B53A-33221F8EB51C}"/>
    <cellStyle name="Calculation 2 5 25 2" xfId="22870" xr:uid="{74A46D27-F2B3-44D8-9BDD-E9C2773F96D0}"/>
    <cellStyle name="Calculation 2 5 26" xfId="8075" xr:uid="{50B413EB-D0DE-4482-B7AB-6C543C884814}"/>
    <cellStyle name="Calculation 2 5 26 2" xfId="22872" xr:uid="{47D54F62-97A6-424A-8644-2440B004E86A}"/>
    <cellStyle name="Calculation 2 5 27" xfId="8078" xr:uid="{43B18C0C-7336-4C06-89FC-B13F07535BCC}"/>
    <cellStyle name="Calculation 2 5 27 2" xfId="22874" xr:uid="{86E1009A-DB8C-4B4D-9EC1-AA38D4C038D8}"/>
    <cellStyle name="Calculation 2 5 28" xfId="14808" xr:uid="{22BE7FF7-D411-41F6-948B-7409989587A8}"/>
    <cellStyle name="Calculation 2 5 28 2" xfId="81" xr:uid="{7D020057-0CF9-4EDF-89CB-8E20886290A6}"/>
    <cellStyle name="Calculation 2 5 29" xfId="14813" xr:uid="{D20DA234-FD47-4D5B-86F3-7F7D7DA93A61}"/>
    <cellStyle name="Calculation 2 5 29 2" xfId="22877" xr:uid="{43B8F4B0-4F6D-4140-8C9F-9B515CF9BFE1}"/>
    <cellStyle name="Calculation 2 5 3" xfId="2157" xr:uid="{FD9D06DD-3752-438F-B64F-132846924446}"/>
    <cellStyle name="Calculation 2 5 3 2" xfId="10669" xr:uid="{21660542-76FA-4923-BE05-8E9C5D477F8F}"/>
    <cellStyle name="Calculation 2 5 3 3" xfId="10673" xr:uid="{91B74E77-6A9A-4150-92E2-8740E8930029}"/>
    <cellStyle name="Calculation 2 5 3 4" xfId="10676" xr:uid="{ED886A27-D1CC-46FA-AA70-6DE937D95C18}"/>
    <cellStyle name="Calculation 2 5 3 5" xfId="10679" xr:uid="{FD484AC6-9935-4ED4-9F06-D30500EA17D7}"/>
    <cellStyle name="Calculation 2 5 3 6" xfId="22880" xr:uid="{9788EC03-B94D-42FC-AE87-6F3F6845C7F2}"/>
    <cellStyle name="Calculation 2 5 3 7" xfId="22882" xr:uid="{A5C9BD85-FFEA-48DD-8019-C84232B7A8B5}"/>
    <cellStyle name="Calculation 2 5 3 8" xfId="22883" xr:uid="{18E70120-110F-4EE1-8DE8-98F3A112386C}"/>
    <cellStyle name="Calculation 2 5 3 9" xfId="22884" xr:uid="{E92C0872-D04D-48C2-8320-C83A30ADFF72}"/>
    <cellStyle name="Calculation 2 5 30" xfId="22869" xr:uid="{E7F6108C-2B94-4A87-9EB7-E1FECE67920E}"/>
    <cellStyle name="Calculation 2 5 30 2" xfId="22871" xr:uid="{99BCD71E-F8E3-48B9-B4EF-C540B601AEE6}"/>
    <cellStyle name="Calculation 2 5 31" xfId="8076" xr:uid="{462F0FED-68A9-4583-8EA2-5A085D4E1E81}"/>
    <cellStyle name="Calculation 2 5 31 2" xfId="22873" xr:uid="{6D75A6C0-94C8-4F35-8A26-F55C95E5BD11}"/>
    <cellStyle name="Calculation 2 5 32" xfId="8079" xr:uid="{B80C4B42-1696-4C66-8B3F-914A451E2384}"/>
    <cellStyle name="Calculation 2 5 32 2" xfId="22875" xr:uid="{A8D5C3D9-6CDA-4A10-A705-1044E1E88769}"/>
    <cellStyle name="Calculation 2 5 33" xfId="14809" xr:uid="{C23098C1-4C54-43FD-A6AB-878468FFC16F}"/>
    <cellStyle name="Calculation 2 5 33 2" xfId="82" xr:uid="{9E7A1685-9305-4A2F-8F15-EF2E13F8EE85}"/>
    <cellStyle name="Calculation 2 5 34" xfId="14814" xr:uid="{6C20795E-6773-4C8B-BB75-2718BC2EDCE6}"/>
    <cellStyle name="Calculation 2 5 34 2" xfId="22878" xr:uid="{31EFF004-1C15-449F-BA25-305F04D720FB}"/>
    <cellStyle name="Calculation 2 5 35" xfId="14817" xr:uid="{92740E15-FB10-4460-8921-A7F807C37B88}"/>
    <cellStyle name="Calculation 2 5 35 2" xfId="22885" xr:uid="{37C68AF1-A2A0-4621-BA3C-BBFF0DE20293}"/>
    <cellStyle name="Calculation 2 5 36" xfId="14821" xr:uid="{BFF61206-102C-40BF-81AD-272659FB775D}"/>
    <cellStyle name="Calculation 2 5 36 2" xfId="22887" xr:uid="{6B303F63-EE64-44FC-A798-5F2D0477D0AA}"/>
    <cellStyle name="Calculation 2 5 37" xfId="22157" xr:uid="{EE2BBC44-8E12-4FF8-A9B9-F0F6CBC686D8}"/>
    <cellStyle name="Calculation 2 5 37 2" xfId="22162" xr:uid="{8B1BDBA9-DE35-45D7-973D-1A9B3ECB86B8}"/>
    <cellStyle name="Calculation 2 5 38" xfId="22168" xr:uid="{7C8A584E-051C-4478-ACE7-F22C8D2CE090}"/>
    <cellStyle name="Calculation 2 5 38 2" xfId="1162" xr:uid="{AC6127CB-A2C3-4AC1-B2D5-9922BEC3E62E}"/>
    <cellStyle name="Calculation 2 5 39" xfId="22891" xr:uid="{DCCF868B-CEE2-42A2-B797-79591E61209A}"/>
    <cellStyle name="Calculation 2 5 39 2" xfId="22893" xr:uid="{AF33442C-6368-4A24-AA61-313D98DA7F9C}"/>
    <cellStyle name="Calculation 2 5 4" xfId="2161" xr:uid="{03E91189-BAF8-40DB-864A-527E50FCAAC8}"/>
    <cellStyle name="Calculation 2 5 4 2" xfId="22894" xr:uid="{A11E2D4C-A80B-4001-AC8D-53129D6E9414}"/>
    <cellStyle name="Calculation 2 5 40" xfId="14818" xr:uid="{A1358828-E13F-444F-9E05-000E5CDD80BD}"/>
    <cellStyle name="Calculation 2 5 40 2" xfId="22886" xr:uid="{F01EF70E-1FED-48BA-8464-37014AC4EB5F}"/>
    <cellStyle name="Calculation 2 5 41" xfId="14822" xr:uid="{A4343219-0AFA-40B2-B439-A17D745669ED}"/>
    <cellStyle name="Calculation 2 5 41 2" xfId="22888" xr:uid="{113D47B8-B81C-4A0E-9569-9D54D134076A}"/>
    <cellStyle name="Calculation 2 5 42" xfId="22158" xr:uid="{609BD688-E66E-4D73-BC3D-197934887289}"/>
    <cellStyle name="Calculation 2 5 42 2" xfId="22163" xr:uid="{E8522FAC-01FE-47BB-A552-0B45E5615BFB}"/>
    <cellStyle name="Calculation 2 5 43" xfId="22169" xr:uid="{B80B746F-676D-4520-A9EC-4A1BCA12BB8B}"/>
    <cellStyle name="Calculation 2 5 43 2" xfId="1163" xr:uid="{FE880926-8BDD-47FA-95D9-259E13B7137A}"/>
    <cellStyle name="Calculation 2 5 44" xfId="22892" xr:uid="{B5340EB0-5F40-418A-A348-97BE5B80A950}"/>
    <cellStyle name="Calculation 2 5 5" xfId="22896" xr:uid="{13E47331-93E0-4DDF-AF0E-6AB8109C4EB3}"/>
    <cellStyle name="Calculation 2 5 5 2" xfId="22900" xr:uid="{A9969109-A9BF-4F51-BE44-0B8C1226B3F1}"/>
    <cellStyle name="Calculation 2 5 6" xfId="22902" xr:uid="{B1141379-8867-433D-8004-9D6CC4BF41A3}"/>
    <cellStyle name="Calculation 2 5 6 2" xfId="20216" xr:uid="{E11C6E08-7AD4-49F2-BEB8-501CFAF0C509}"/>
    <cellStyle name="Calculation 2 5 7" xfId="22903" xr:uid="{5E0FB354-988D-4F78-8DC2-8BD54D83B891}"/>
    <cellStyle name="Calculation 2 5 7 2" xfId="10741" xr:uid="{430BF399-330C-4655-A615-AB547B622DD8}"/>
    <cellStyle name="Calculation 2 5 8" xfId="21989" xr:uid="{07857098-F339-4922-94B4-724576AD35FC}"/>
    <cellStyle name="Calculation 2 5 8 2" xfId="10752" xr:uid="{101E3E5A-FE0F-47D7-9E85-CAFADFE1ACF4}"/>
    <cellStyle name="Calculation 2 5 9" xfId="22904" xr:uid="{59E9ABBA-9E7E-469A-8281-59C89372931C}"/>
    <cellStyle name="Calculation 2 5 9 2" xfId="20261" xr:uid="{1502AC91-4634-46FA-8ED6-7878AB1883CD}"/>
    <cellStyle name="Calculation 2 50" xfId="3468" xr:uid="{801A8F3D-971A-4C82-87EC-E0E70F4826AD}"/>
    <cellStyle name="Calculation 2 50 2" xfId="22827" xr:uid="{D5D4E638-90D2-4BB5-9223-69B1D95D1219}"/>
    <cellStyle name="Calculation 2 51" xfId="22830" xr:uid="{6F7C5E1A-FFC0-4DE5-93A0-99C352B8BDC0}"/>
    <cellStyle name="Calculation 2 6" xfId="8949" xr:uid="{D7B542E7-4232-49E2-B4BA-F28F46847E80}"/>
    <cellStyle name="Calculation 2 6 10" xfId="22235" xr:uid="{EBCE5325-7211-4EB3-A28B-6CCD319E0EA0}"/>
    <cellStyle name="Calculation 2 6 10 2" xfId="22905" xr:uid="{F5B0EF8E-1766-41F8-AF5A-51898E3398F1}"/>
    <cellStyle name="Calculation 2 6 11" xfId="22906" xr:uid="{EDAA6965-09BF-400A-A881-6E100132C1A5}"/>
    <cellStyle name="Calculation 2 6 11 2" xfId="22907" xr:uid="{8907397A-4FB6-4B31-A1A8-CDC619CA69A0}"/>
    <cellStyle name="Calculation 2 6 12" xfId="22909" xr:uid="{0733B07F-B45A-4254-B66F-3D6342006DCF}"/>
    <cellStyle name="Calculation 2 6 12 2" xfId="22910" xr:uid="{E8B45E1D-D1FC-4BF6-BA2C-2AB2556177F7}"/>
    <cellStyle name="Calculation 2 6 13" xfId="22912" xr:uid="{5F83E145-E290-44F2-848B-A01FA16F9BAB}"/>
    <cellStyle name="Calculation 2 6 13 2" xfId="22913" xr:uid="{9532A386-13DE-479D-9C19-D3E13964F2B4}"/>
    <cellStyle name="Calculation 2 6 14" xfId="22914" xr:uid="{EE2F50C1-8D40-4BDC-80F5-A227FF3B696C}"/>
    <cellStyle name="Calculation 2 6 14 2" xfId="22916" xr:uid="{8FBADC0B-5333-4275-B096-3F88553DC3CD}"/>
    <cellStyle name="Calculation 2 6 15" xfId="22917" xr:uid="{58A5E399-0E8F-49A8-8851-B6F2D055CB1D}"/>
    <cellStyle name="Calculation 2 6 15 2" xfId="2591" xr:uid="{42A1D239-D2D3-43D8-8A1C-1722D8E1A70B}"/>
    <cellStyle name="Calculation 2 6 16" xfId="22920" xr:uid="{4EEE9599-6BA4-41D7-BECF-237A7B2054A8}"/>
    <cellStyle name="Calculation 2 6 16 2" xfId="22922" xr:uid="{36215B27-9936-4DD2-86E5-B6A1CBE9C185}"/>
    <cellStyle name="Calculation 2 6 17" xfId="22925" xr:uid="{FB5EABB6-B50B-483B-9F5B-95E2BD0335C9}"/>
    <cellStyle name="Calculation 2 6 17 2" xfId="22927" xr:uid="{A9C0065B-2C99-4556-946C-71E5B35F90A6}"/>
    <cellStyle name="Calculation 2 6 18" xfId="22930" xr:uid="{5EC1A4B5-E84D-41AF-B1CA-65C1A58A9723}"/>
    <cellStyle name="Calculation 2 6 18 2" xfId="19906" xr:uid="{11CF431A-55F0-4D65-9D91-4669522DFCA7}"/>
    <cellStyle name="Calculation 2 6 19" xfId="22933" xr:uid="{7B214CB7-13C4-4396-BAC2-B6A4C505DFCB}"/>
    <cellStyle name="Calculation 2 6 19 2" xfId="22935" xr:uid="{EF762F99-2442-42A6-B6DB-D1592264AC29}"/>
    <cellStyle name="Calculation 2 6 2" xfId="22937" xr:uid="{7B5693F7-9E2F-4B8E-9C65-7235E29B6327}"/>
    <cellStyle name="Calculation 2 6 2 2" xfId="22938" xr:uid="{39A38C0C-FC7C-49FA-852A-93B2BD1A0202}"/>
    <cellStyle name="Calculation 2 6 2 3" xfId="22939" xr:uid="{5654221E-5898-4BF2-AAEF-B900BFC16367}"/>
    <cellStyle name="Calculation 2 6 2 4" xfId="22940" xr:uid="{1864D704-820D-461E-BCE5-BC3327B4F8CB}"/>
    <cellStyle name="Calculation 2 6 2 5" xfId="22941" xr:uid="{D8A86111-1054-4F4B-9155-853FACCB91D9}"/>
    <cellStyle name="Calculation 2 6 2 6" xfId="22942" xr:uid="{72F49DF7-46F4-40D4-8F7D-1133C8C85A17}"/>
    <cellStyle name="Calculation 2 6 2 7" xfId="22943" xr:uid="{C787DFAB-F2D1-45D8-8248-BA08B34D6597}"/>
    <cellStyle name="Calculation 2 6 2 8" xfId="22944" xr:uid="{EF5F2818-3CDC-45C2-B2A4-2424FCE5AEEF}"/>
    <cellStyle name="Calculation 2 6 2 9" xfId="22945" xr:uid="{827BFC18-55C2-4C4A-8BF3-136C2CD09334}"/>
    <cellStyle name="Calculation 2 6 20" xfId="22918" xr:uid="{C9CE4D9E-0950-461A-BDFC-08F3B828698E}"/>
    <cellStyle name="Calculation 2 6 20 2" xfId="2592" xr:uid="{08F0AD98-3C96-4A54-9AF2-3C58655C8216}"/>
    <cellStyle name="Calculation 2 6 21" xfId="22921" xr:uid="{1E693A78-7A66-47A4-B7CD-1B7B15C0F5A9}"/>
    <cellStyle name="Calculation 2 6 21 2" xfId="22923" xr:uid="{01C538A6-52DD-41A2-A8BA-B16F9B845142}"/>
    <cellStyle name="Calculation 2 6 22" xfId="22926" xr:uid="{1A6227B8-AC61-4961-AC23-35E6865A1750}"/>
    <cellStyle name="Calculation 2 6 22 2" xfId="22928" xr:uid="{881EBCC1-2AF3-48B6-8A8F-88BF522BA93E}"/>
    <cellStyle name="Calculation 2 6 23" xfId="22931" xr:uid="{AF140E06-8BDA-4272-88B9-031D9AAF7C22}"/>
    <cellStyle name="Calculation 2 6 23 2" xfId="19907" xr:uid="{1ED46AEC-3996-4C40-8B94-980B475382C5}"/>
    <cellStyle name="Calculation 2 6 24" xfId="22934" xr:uid="{E5A2069B-C502-4909-AB7D-05B2104721BC}"/>
    <cellStyle name="Calculation 2 6 24 2" xfId="22936" xr:uid="{719385D8-DBCC-4C87-8DE5-5CD839359133}"/>
    <cellStyle name="Calculation 2 6 25" xfId="22947" xr:uid="{7567D262-D03A-4F32-A1CE-6113972D968B}"/>
    <cellStyle name="Calculation 2 6 25 2" xfId="22949" xr:uid="{E8CD357B-51DE-49FB-ADC7-8240B1B76345}"/>
    <cellStyle name="Calculation 2 6 26" xfId="22951" xr:uid="{9D17A56F-895C-4956-A293-3E0BBEBE08D4}"/>
    <cellStyle name="Calculation 2 6 26 2" xfId="22953" xr:uid="{95EFB59C-54BB-44C4-8FC6-A3FFD14FBC19}"/>
    <cellStyle name="Calculation 2 6 27" xfId="22956" xr:uid="{F64E2007-1F05-4C73-B957-DA22E5B82037}"/>
    <cellStyle name="Calculation 2 6 27 2" xfId="22959" xr:uid="{90ADC88F-3660-4756-96C6-60D03B047679}"/>
    <cellStyle name="Calculation 2 6 28" xfId="22961" xr:uid="{DFF47E42-BE9B-4850-9ECF-6FCC82921147}"/>
    <cellStyle name="Calculation 2 6 28 2" xfId="22963" xr:uid="{9F4C09DE-CDCB-4926-A21A-F39B98CC2A6E}"/>
    <cellStyle name="Calculation 2 6 29" xfId="22967" xr:uid="{1C5E9935-DD21-416E-9199-6E9CD54C1BB2}"/>
    <cellStyle name="Calculation 2 6 29 2" xfId="22969" xr:uid="{EECF8F7C-E475-450B-A824-63E97B380438}"/>
    <cellStyle name="Calculation 2 6 3" xfId="22971" xr:uid="{287FFB6A-72A1-430F-B4AB-6E1F6E29DD6D}"/>
    <cellStyle name="Calculation 2 6 3 2" xfId="14934" xr:uid="{66A81CEC-681F-4253-B905-90151777D7E1}"/>
    <cellStyle name="Calculation 2 6 3 3" xfId="22972" xr:uid="{54114355-45A1-4446-8DB5-CB5C17AEB504}"/>
    <cellStyle name="Calculation 2 6 3 4" xfId="22974" xr:uid="{49A6451D-F3D1-4E0E-8F2B-EE621AEA8A46}"/>
    <cellStyle name="Calculation 2 6 3 5" xfId="22975" xr:uid="{4702D168-93AC-49CB-9E35-3A5ADD53C237}"/>
    <cellStyle name="Calculation 2 6 3 6" xfId="22976" xr:uid="{C03E3153-909C-45A3-AB9C-CDC73ACEF812}"/>
    <cellStyle name="Calculation 2 6 3 7" xfId="22977" xr:uid="{8E208AB1-B63A-48EF-AE92-15CD4F06C9F5}"/>
    <cellStyle name="Calculation 2 6 3 8" xfId="22978" xr:uid="{ABC9152B-A419-4C26-95D9-A1991CB1B969}"/>
    <cellStyle name="Calculation 2 6 3 9" xfId="22979" xr:uid="{5123EF9F-4A3A-4B40-B055-3EF0D3D35DD6}"/>
    <cellStyle name="Calculation 2 6 30" xfId="22948" xr:uid="{3FA69BA5-D1F3-494F-A4D2-02528680CAAB}"/>
    <cellStyle name="Calculation 2 6 30 2" xfId="22950" xr:uid="{5DCA1BB8-7EC1-411A-A7C2-CD2ED2E96580}"/>
    <cellStyle name="Calculation 2 6 31" xfId="22952" xr:uid="{1DCB0A81-EB8F-48C1-A7A5-7CE715991D17}"/>
    <cellStyle name="Calculation 2 6 31 2" xfId="22954" xr:uid="{4ACE1F80-F265-431E-8E72-6619FB46ABC1}"/>
    <cellStyle name="Calculation 2 6 32" xfId="22957" xr:uid="{A7E23B04-4388-4321-9C8A-CB567630BE29}"/>
    <cellStyle name="Calculation 2 6 32 2" xfId="22960" xr:uid="{D087ACEC-6E48-434C-B3F4-0F2EF24FCCEE}"/>
    <cellStyle name="Calculation 2 6 33" xfId="22962" xr:uid="{A20E80D5-13A6-41C8-8182-FB7CF0FC7761}"/>
    <cellStyle name="Calculation 2 6 33 2" xfId="22964" xr:uid="{ED9E50BD-6C8A-49D1-93CC-9E89B2731613}"/>
    <cellStyle name="Calculation 2 6 34" xfId="22968" xr:uid="{CA361B72-C844-4ADB-B2B8-E5305C0B0379}"/>
    <cellStyle name="Calculation 2 6 34 2" xfId="22970" xr:uid="{9E4E6075-C3C8-4983-B2C4-BB6D07BDB29B}"/>
    <cellStyle name="Calculation 2 6 35" xfId="22981" xr:uid="{BF040E34-639A-439F-9EF8-FE37E97862AD}"/>
    <cellStyle name="Calculation 2 6 35 2" xfId="22983" xr:uid="{15316D8B-42B4-4CFD-BD3E-6F62752C830C}"/>
    <cellStyle name="Calculation 2 6 36" xfId="22986" xr:uid="{9F61B2FF-1F91-412D-9181-5AED662C5AF5}"/>
    <cellStyle name="Calculation 2 6 36 2" xfId="22988" xr:uid="{EA8B6703-95DD-46C3-8192-0FFE7F987510}"/>
    <cellStyle name="Calculation 2 6 37" xfId="22440" xr:uid="{6047D2EB-C9CF-4FE4-9266-8C0C6D33780B}"/>
    <cellStyle name="Calculation 2 6 37 2" xfId="22444" xr:uid="{8CBE85D8-7376-4344-85E0-CB1AA9268531}"/>
    <cellStyle name="Calculation 2 6 38" xfId="22448" xr:uid="{77A5908B-C1A0-429A-B02A-A3036F3E138C}"/>
    <cellStyle name="Calculation 2 6 38 2" xfId="22990" xr:uid="{5FDB0F58-64E4-4578-BE90-5B5C25F4E126}"/>
    <cellStyle name="Calculation 2 6 39" xfId="22992" xr:uid="{4AB25F0F-0C83-4A9B-8127-3078E3B3231B}"/>
    <cellStyle name="Calculation 2 6 39 2" xfId="22994" xr:uid="{E71008DE-25DA-45BC-A2CB-7D439EFB6CAC}"/>
    <cellStyle name="Calculation 2 6 4" xfId="22995" xr:uid="{6198ACC3-524B-4881-A7E9-B196097A5FB4}"/>
    <cellStyle name="Calculation 2 6 4 2" xfId="22996" xr:uid="{756145E1-BC2E-4455-BAEA-30510C07C228}"/>
    <cellStyle name="Calculation 2 6 40" xfId="22982" xr:uid="{90B93B07-9026-448D-A9BB-E8FB0D326ED0}"/>
    <cellStyle name="Calculation 2 6 40 2" xfId="22984" xr:uid="{99E9C87F-CDD1-418B-B151-1D1FD3A02520}"/>
    <cellStyle name="Calculation 2 6 41" xfId="22987" xr:uid="{BB5CF2BC-DEB6-4B2C-9DF9-9A8140CCA0D7}"/>
    <cellStyle name="Calculation 2 6 41 2" xfId="22989" xr:uid="{E14BC251-5EAC-4A99-A97F-F4B117C7EEF3}"/>
    <cellStyle name="Calculation 2 6 42" xfId="22441" xr:uid="{B5029273-5625-4A4F-8FAB-1CAB1588C9CC}"/>
    <cellStyle name="Calculation 2 6 42 2" xfId="22445" xr:uid="{C27DE4AF-A77D-4239-B841-DB4E783749FA}"/>
    <cellStyle name="Calculation 2 6 43" xfId="22449" xr:uid="{3AF9817C-BB55-4BE4-A3C6-45CE1B587D8F}"/>
    <cellStyle name="Calculation 2 6 43 2" xfId="22991" xr:uid="{E0256A47-96DE-4BA0-B339-91697C2A73E2}"/>
    <cellStyle name="Calculation 2 6 44" xfId="22993" xr:uid="{E805432A-17CD-43C1-ACC3-2A1B967DA8BB}"/>
    <cellStyle name="Calculation 2 6 5" xfId="22997" xr:uid="{961B4D64-2BB0-47B8-96A7-939ECE1E757E}"/>
    <cellStyle name="Calculation 2 6 5 2" xfId="22999" xr:uid="{3D5BA741-6318-4FFA-89CA-0F7773E575D3}"/>
    <cellStyle name="Calculation 2 6 6" xfId="23000" xr:uid="{B82C8CFC-F22D-4211-9B9C-B78D712D9595}"/>
    <cellStyle name="Calculation 2 6 6 2" xfId="20348" xr:uid="{D1DA6875-072C-4D52-8C3B-8ACA36EED5AE}"/>
    <cellStyle name="Calculation 2 6 7" xfId="23001" xr:uid="{7D256D60-39B0-4818-908A-19FD07E7AE81}"/>
    <cellStyle name="Calculation 2 6 7 2" xfId="20365" xr:uid="{0C99D115-627E-4F50-831F-20ED7FD0956E}"/>
    <cellStyle name="Calculation 2 6 8" xfId="21993" xr:uid="{1861114F-AD35-403A-B084-620132AE774E}"/>
    <cellStyle name="Calculation 2 6 8 2" xfId="20385" xr:uid="{6F5439E2-3ED6-4724-844E-C026DA40D5DA}"/>
    <cellStyle name="Calculation 2 6 9" xfId="21997" xr:uid="{F9FE0EF4-9A12-48EE-AE9D-5E868ED93FB4}"/>
    <cellStyle name="Calculation 2 6 9 2" xfId="20426" xr:uid="{AB0D37C9-30FA-4514-8528-782D703ABC20}"/>
    <cellStyle name="Calculation 2 7" xfId="8953" xr:uid="{091D2F2D-7569-4EE7-B1CF-509540F5524F}"/>
    <cellStyle name="Calculation 2 7 10" xfId="22296" xr:uid="{76C3DF24-72A2-4EB5-8FDB-6E94AED8B631}"/>
    <cellStyle name="Calculation 2 7 10 2" xfId="23002" xr:uid="{C44B8665-1C96-4047-8FE8-87A7B45430C6}"/>
    <cellStyle name="Calculation 2 7 11" xfId="23003" xr:uid="{8306A826-6F16-4575-9F95-A60FC62415F8}"/>
    <cellStyle name="Calculation 2 7 11 2" xfId="23005" xr:uid="{41E41002-5E31-47BD-B123-768746020A99}"/>
    <cellStyle name="Calculation 2 7 12" xfId="23008" xr:uid="{BD4F3B98-B8B1-48C5-8172-D5F121D69A3D}"/>
    <cellStyle name="Calculation 2 7 12 2" xfId="23012" xr:uid="{FAF39669-AD70-49BD-9EB6-C98A9CB55FF2}"/>
    <cellStyle name="Calculation 2 7 13" xfId="23014" xr:uid="{14B3ABC8-2317-4E43-BC45-E99E757D4FB0}"/>
    <cellStyle name="Calculation 2 7 13 2" xfId="23016" xr:uid="{1D6D9D8F-91E8-45C1-BD6F-90FBE97FC3A9}"/>
    <cellStyle name="Calculation 2 7 14" xfId="23018" xr:uid="{81535E04-BF21-4C2E-B9C2-769B2974891A}"/>
    <cellStyle name="Calculation 2 7 14 2" xfId="23020" xr:uid="{0B37371A-1B33-4BD6-BD2C-864F1BA69D3A}"/>
    <cellStyle name="Calculation 2 7 15" xfId="23022" xr:uid="{DFFEEF2F-A38A-4C20-8721-4B4DFC6EC2D5}"/>
    <cellStyle name="Calculation 2 7 15 2" xfId="23024" xr:uid="{BBD47DA5-6F2D-4D1F-A509-7245F2B2FB2B}"/>
    <cellStyle name="Calculation 2 7 16" xfId="23028" xr:uid="{29BAD478-1F54-4076-9626-D772B69D792C}"/>
    <cellStyle name="Calculation 2 7 16 2" xfId="23030" xr:uid="{4ED2B2F2-B30A-47B1-8FF5-9CB6A37AC8FD}"/>
    <cellStyle name="Calculation 2 7 17" xfId="23034" xr:uid="{F366BE3A-8B20-496E-BEC4-71C14D332FE4}"/>
    <cellStyle name="Calculation 2 7 17 2" xfId="23037" xr:uid="{632A6ED6-7553-4AFB-B09A-3E9C644230A4}"/>
    <cellStyle name="Calculation 2 7 18" xfId="23042" xr:uid="{1AB04D35-E6CD-4088-BB72-A65357675F99}"/>
    <cellStyle name="Calculation 2 7 18 2" xfId="23045" xr:uid="{1296091A-F85B-4071-9569-6F3C01725218}"/>
    <cellStyle name="Calculation 2 7 19" xfId="23048" xr:uid="{853D7707-772E-4B14-8301-94C061164010}"/>
    <cellStyle name="Calculation 2 7 19 2" xfId="23051" xr:uid="{2DAB145E-203C-43BE-AF81-489115BC8B3A}"/>
    <cellStyle name="Calculation 2 7 2" xfId="23054" xr:uid="{47424534-44BB-4709-AEE8-42007450495E}"/>
    <cellStyle name="Calculation 2 7 2 2" xfId="23055" xr:uid="{874785C7-538F-4159-82A9-5115224F0997}"/>
    <cellStyle name="Calculation 2 7 2 3" xfId="23056" xr:uid="{D5F37FDF-6C92-480F-B771-56B157665C69}"/>
    <cellStyle name="Calculation 2 7 2 4" xfId="23057" xr:uid="{DAEFA4AA-2BF3-413A-8FFC-3B4A4EE47144}"/>
    <cellStyle name="Calculation 2 7 2 5" xfId="23058" xr:uid="{E5E4847F-A2C4-45F5-8A90-FA300797A1C8}"/>
    <cellStyle name="Calculation 2 7 2 6" xfId="23059" xr:uid="{4FB42C0B-1974-4F2F-B819-52EDD5F00AFC}"/>
    <cellStyle name="Calculation 2 7 2 7" xfId="23060" xr:uid="{C6823005-9FC8-4937-ACF0-F1979A3BFDBA}"/>
    <cellStyle name="Calculation 2 7 2 8" xfId="23061" xr:uid="{72BEF068-CD30-4F2C-A927-C20043F924D2}"/>
    <cellStyle name="Calculation 2 7 2 9" xfId="23062" xr:uid="{FD3DC7B6-B302-4B4D-A816-AB3E07C3059F}"/>
    <cellStyle name="Calculation 2 7 20" xfId="23023" xr:uid="{8B21A2BC-67B7-428C-B3E9-EF1339FDC5DD}"/>
    <cellStyle name="Calculation 2 7 20 2" xfId="23025" xr:uid="{CC015B3A-757D-4C48-9377-2127BF5D7DED}"/>
    <cellStyle name="Calculation 2 7 21" xfId="23029" xr:uid="{EE4866CF-C741-4289-848F-C08524B80431}"/>
    <cellStyle name="Calculation 2 7 21 2" xfId="23031" xr:uid="{8474655E-0642-44A6-8961-1720FFDDF7F5}"/>
    <cellStyle name="Calculation 2 7 22" xfId="23035" xr:uid="{8F807FAC-9AF5-4993-9715-B6845F4C3C71}"/>
    <cellStyle name="Calculation 2 7 22 2" xfId="23038" xr:uid="{403BA622-C36A-4AC3-968B-D0EA82082A3A}"/>
    <cellStyle name="Calculation 2 7 23" xfId="23043" xr:uid="{26249318-7FE0-476B-BFB3-CAEB94065EE1}"/>
    <cellStyle name="Calculation 2 7 23 2" xfId="23046" xr:uid="{0BC897EF-E9E7-4127-8B87-3A9D111EDC94}"/>
    <cellStyle name="Calculation 2 7 24" xfId="23049" xr:uid="{E500C72A-A703-4165-8FF1-56E91122A51C}"/>
    <cellStyle name="Calculation 2 7 24 2" xfId="23052" xr:uid="{27162A44-A8EA-4462-B436-FD9A8968B330}"/>
    <cellStyle name="Calculation 2 7 25" xfId="23063" xr:uid="{2FDC5015-E07B-4227-A913-CFFD3079A287}"/>
    <cellStyle name="Calculation 2 7 25 2" xfId="23066" xr:uid="{4895C029-B77B-42F8-917C-7FB1880978F1}"/>
    <cellStyle name="Calculation 2 7 26" xfId="23069" xr:uid="{B4DFDB1D-7A13-452A-9C09-E859ABB8C036}"/>
    <cellStyle name="Calculation 2 7 26 2" xfId="23072" xr:uid="{46337528-14D8-4C3B-84B2-E59CE3ADA503}"/>
    <cellStyle name="Calculation 2 7 27" xfId="23075" xr:uid="{BEE2B0C8-2A6F-4FA2-AE06-F66D2690A3C8}"/>
    <cellStyle name="Calculation 2 7 27 2" xfId="23079" xr:uid="{5E8999AD-5136-4A87-A673-363C6EF8A347}"/>
    <cellStyle name="Calculation 2 7 28" xfId="23083" xr:uid="{E962A563-EE30-44BA-90AA-2520AE944E60}"/>
    <cellStyle name="Calculation 2 7 28 2" xfId="23090" xr:uid="{024A8ED2-DBCA-43D9-8A3C-9661FE70F8EB}"/>
    <cellStyle name="Calculation 2 7 29" xfId="23095" xr:uid="{22D7DE3F-417D-4916-8909-68A3D010C576}"/>
    <cellStyle name="Calculation 2 7 29 2" xfId="23100" xr:uid="{D5293DDC-675B-492D-A206-86D2A88F75A7}"/>
    <cellStyle name="Calculation 2 7 3" xfId="23103" xr:uid="{0938B6D3-43C4-4F56-BDF7-28D3FAF5B8DD}"/>
    <cellStyle name="Calculation 2 7 3 2" xfId="14945" xr:uid="{3E3E34DD-C4D4-4EF5-ADA9-61E639C35BD8}"/>
    <cellStyle name="Calculation 2 7 3 3" xfId="23104" xr:uid="{35E96CF5-112A-457B-B2F5-2C5B0ED86712}"/>
    <cellStyle name="Calculation 2 7 3 4" xfId="23105" xr:uid="{E63B62E7-BBF1-49FF-87D7-438D7A2751B0}"/>
    <cellStyle name="Calculation 2 7 3 5" xfId="23106" xr:uid="{0D471E29-6A52-4A30-B48D-D5C61BADACA1}"/>
    <cellStyle name="Calculation 2 7 3 6" xfId="23107" xr:uid="{D010F435-473F-41A7-B6AC-DA1632778D5A}"/>
    <cellStyle name="Calculation 2 7 3 7" xfId="23109" xr:uid="{F81E5BF1-51A4-4A17-9FF2-CB5E9866D392}"/>
    <cellStyle name="Calculation 2 7 3 8" xfId="23111" xr:uid="{AD70373B-CBB0-4670-8198-45BD3B5721EA}"/>
    <cellStyle name="Calculation 2 7 3 9" xfId="23113" xr:uid="{2514897C-CC55-40A1-8757-D3ED2641A589}"/>
    <cellStyle name="Calculation 2 7 30" xfId="23064" xr:uid="{4DA47175-3CE4-4DE0-AA65-5E944D871899}"/>
    <cellStyle name="Calculation 2 7 30 2" xfId="23067" xr:uid="{F3015C8D-F794-4F1B-82AD-06D28910E758}"/>
    <cellStyle name="Calculation 2 7 31" xfId="23070" xr:uid="{7AA23AE2-E6A2-42C1-9ACF-CC708DE367DD}"/>
    <cellStyle name="Calculation 2 7 31 2" xfId="23073" xr:uid="{9C57FE8A-F22F-4A6A-88EF-C52E18F248CE}"/>
    <cellStyle name="Calculation 2 7 32" xfId="23076" xr:uid="{835DA96E-D336-45F4-82D5-BED4717DB2DC}"/>
    <cellStyle name="Calculation 2 7 32 2" xfId="23080" xr:uid="{3CDA0700-B1D4-42BF-B52E-6602644A12A4}"/>
    <cellStyle name="Calculation 2 7 33" xfId="23084" xr:uid="{1E610709-55CD-4A29-9BA2-A2663F68BBC1}"/>
    <cellStyle name="Calculation 2 7 33 2" xfId="23091" xr:uid="{334F7BBD-5120-4A16-B5EB-5A6DC2C77983}"/>
    <cellStyle name="Calculation 2 7 34" xfId="23096" xr:uid="{3F78336A-6D76-4A93-9CDF-7FE6882B2092}"/>
    <cellStyle name="Calculation 2 7 34 2" xfId="23101" xr:uid="{65CEEE25-DCCA-4F1F-82CE-EB3279BCA49C}"/>
    <cellStyle name="Calculation 2 7 35" xfId="23116" xr:uid="{03B9BAB7-AF8F-4ACE-A622-9978218AD5DA}"/>
    <cellStyle name="Calculation 2 7 35 2" xfId="23121" xr:uid="{4AE7559F-47F5-4B0C-9B76-782D53F742AB}"/>
    <cellStyle name="Calculation 2 7 36" xfId="23126" xr:uid="{08486D15-EFBE-4FEC-9341-9879C4B8247D}"/>
    <cellStyle name="Calculation 2 7 36 2" xfId="23131" xr:uid="{77ED7AF3-7207-43CE-BA29-41500EE6063F}"/>
    <cellStyle name="Calculation 2 7 37" xfId="22673" xr:uid="{58047BE5-1271-4EEA-87C0-60E1C9D89C4F}"/>
    <cellStyle name="Calculation 2 7 37 2" xfId="22677" xr:uid="{85323FE6-5A75-400D-B548-BD9F66259DA4}"/>
    <cellStyle name="Calculation 2 7 38" xfId="22682" xr:uid="{4AC61C74-25A2-4F33-AF60-EF084CC5A464}"/>
    <cellStyle name="Calculation 2 7 38 2" xfId="23133" xr:uid="{D74B51F7-ACAC-43E4-9603-26CCD267E31E}"/>
    <cellStyle name="Calculation 2 7 39" xfId="23135" xr:uid="{2AF2B837-FD2B-4070-9793-FF3C3C9AC5DA}"/>
    <cellStyle name="Calculation 2 7 39 2" xfId="23137" xr:uid="{5D54EE56-C5A7-45E4-89E6-C74872A12128}"/>
    <cellStyle name="Calculation 2 7 4" xfId="23138" xr:uid="{1370474A-677E-4CCC-A7A9-713C224079AD}"/>
    <cellStyle name="Calculation 2 7 4 2" xfId="23139" xr:uid="{80468E2C-536A-4D8E-AED0-57FB0D0FD19D}"/>
    <cellStyle name="Calculation 2 7 40" xfId="23117" xr:uid="{9D969F0B-8769-4BF2-96A8-D2A05607CBD8}"/>
    <cellStyle name="Calculation 2 7 40 2" xfId="23122" xr:uid="{B2D317C7-9BCA-426E-84DD-B1EA88272861}"/>
    <cellStyle name="Calculation 2 7 41" xfId="23127" xr:uid="{FF82DE67-5D7D-45C6-84BC-6ACBD457DD67}"/>
    <cellStyle name="Calculation 2 7 41 2" xfId="23132" xr:uid="{6FD8816D-1500-4E64-943C-F485497B1A06}"/>
    <cellStyle name="Calculation 2 7 42" xfId="22674" xr:uid="{0537942B-1163-4FD8-8A93-4D02F2330E0E}"/>
    <cellStyle name="Calculation 2 7 42 2" xfId="22678" xr:uid="{3DF69605-6B7D-4099-ADCF-1D54E30DCC11}"/>
    <cellStyle name="Calculation 2 7 43" xfId="22683" xr:uid="{62E8F234-6F27-4889-83A4-81FECA501444}"/>
    <cellStyle name="Calculation 2 7 43 2" xfId="23134" xr:uid="{5593DF99-C9A5-4C74-A173-2FB837A1F6DF}"/>
    <cellStyle name="Calculation 2 7 44" xfId="23136" xr:uid="{535B4D34-9487-4DE2-BE07-BA2D526B7038}"/>
    <cellStyle name="Calculation 2 7 5" xfId="23140" xr:uid="{B4575D6D-105E-4322-9FB0-AED47C8FC1B3}"/>
    <cellStyle name="Calculation 2 7 5 2" xfId="23141" xr:uid="{E291BE48-36DF-4B9B-B682-3723D353C695}"/>
    <cellStyle name="Calculation 2 7 6" xfId="23142" xr:uid="{AE08B807-65B2-498B-9BA9-BCEFA8D420DC}"/>
    <cellStyle name="Calculation 2 7 6 2" xfId="23143" xr:uid="{24C6E60B-2A1B-46A4-8D32-F41085687B39}"/>
    <cellStyle name="Calculation 2 7 7" xfId="23144" xr:uid="{F930A3A8-7B46-434F-B996-97A71F551455}"/>
    <cellStyle name="Calculation 2 7 7 2" xfId="23145" xr:uid="{CF1A4CC7-AA21-43D5-B532-2FA295493817}"/>
    <cellStyle name="Calculation 2 7 8" xfId="22007" xr:uid="{F3FD6504-9C2A-45DC-8D08-F913E8AA4A02}"/>
    <cellStyle name="Calculation 2 7 8 2" xfId="22011" xr:uid="{B9BE6CF2-CEDE-4C9C-B395-2FEBC8BE27A6}"/>
    <cellStyle name="Calculation 2 7 9" xfId="22014" xr:uid="{B8D84728-BDE9-44F4-9CB5-DF0E28F8D4C7}"/>
    <cellStyle name="Calculation 2 7 9 2" xfId="22016" xr:uid="{F9BB402A-0C58-4196-A58D-92BC40F04A33}"/>
    <cellStyle name="Calculation 2 8" xfId="8956" xr:uid="{1D688F92-BA3D-4B70-96B4-3688978891F9}"/>
    <cellStyle name="Calculation 2 8 10" xfId="8983" xr:uid="{8F062776-0BB7-4EC7-A8C3-B04C51F9C070}"/>
    <cellStyle name="Calculation 2 8 10 2" xfId="23148" xr:uid="{CFDDA464-69D2-4A60-BF27-FA8BC13AC98E}"/>
    <cellStyle name="Calculation 2 8 11" xfId="23149" xr:uid="{2C6B7728-19F1-4D8E-A5BD-4CCBC2144D5C}"/>
    <cellStyle name="Calculation 2 8 11 2" xfId="23150" xr:uid="{B848E618-8550-4EFE-B9BB-3E03E5C74DC9}"/>
    <cellStyle name="Calculation 2 8 12" xfId="23153" xr:uid="{73DE0903-BE0B-4BBD-9055-055A96B15246}"/>
    <cellStyle name="Calculation 2 8 12 2" xfId="23155" xr:uid="{5085ACF5-F113-4CF9-8BDA-41456853320C}"/>
    <cellStyle name="Calculation 2 8 13" xfId="23157" xr:uid="{0534C7AB-8BB1-488A-8443-197F514DC1FA}"/>
    <cellStyle name="Calculation 2 8 13 2" xfId="23159" xr:uid="{1298A752-53D3-47D7-8196-B962109E62D6}"/>
    <cellStyle name="Calculation 2 8 14" xfId="23160" xr:uid="{1F729939-20D2-46CB-BCF7-620C60447B89}"/>
    <cellStyle name="Calculation 2 8 14 2" xfId="23161" xr:uid="{28F12FF0-37C1-41ED-B1EC-6843B062E618}"/>
    <cellStyle name="Calculation 2 8 15" xfId="14336" xr:uid="{3BBF920F-7E98-4FFF-9358-A0A9322F3B26}"/>
    <cellStyle name="Calculation 2 8 15 2" xfId="5385" xr:uid="{EDBC2C1E-C3DB-4B07-B726-A8C8C47638AC}"/>
    <cellStyle name="Calculation 2 8 16" xfId="14341" xr:uid="{E45692FC-8704-48F1-9A78-6A5221D42004}"/>
    <cellStyle name="Calculation 2 8 16 2" xfId="23162" xr:uid="{326C14F9-319E-4E5F-89DD-18E5CFAB0179}"/>
    <cellStyle name="Calculation 2 8 17" xfId="23165" xr:uid="{3884D2EC-0728-44B7-9CAB-DB3CA5DA4FB8}"/>
    <cellStyle name="Calculation 2 8 17 2" xfId="23167" xr:uid="{298F3518-A3CA-4DF2-AFEA-140AE8EFCC45}"/>
    <cellStyle name="Calculation 2 8 18" xfId="23169" xr:uid="{8D745484-C19C-47E2-97E1-F8531988C22C}"/>
    <cellStyle name="Calculation 2 8 18 2" xfId="23171" xr:uid="{903F892C-3CAD-4DC3-A45E-B2B9BF3C0E18}"/>
    <cellStyle name="Calculation 2 8 19" xfId="23173" xr:uid="{BF096D1D-6397-4C31-89DB-9563353E776F}"/>
    <cellStyle name="Calculation 2 8 19 2" xfId="23177" xr:uid="{2FB26DE8-58E6-4AC3-9678-FC4888D05B0B}"/>
    <cellStyle name="Calculation 2 8 2" xfId="19730" xr:uid="{F628AAAC-3596-48AD-9871-A57CE2C807B8}"/>
    <cellStyle name="Calculation 2 8 2 2" xfId="23179" xr:uid="{EF7335DE-3EB7-4715-8B9E-B540019BB70A}"/>
    <cellStyle name="Calculation 2 8 2 3" xfId="23180" xr:uid="{9B1CFF17-017B-48FB-9959-55DB3A4E762E}"/>
    <cellStyle name="Calculation 2 8 2 4" xfId="23181" xr:uid="{AA3E5971-EABB-4364-B89B-03F0009A1974}"/>
    <cellStyle name="Calculation 2 8 2 5" xfId="23182" xr:uid="{DAADEB47-5862-4A31-9273-64F44F09A2D3}"/>
    <cellStyle name="Calculation 2 8 2 6" xfId="23183" xr:uid="{AD2929C5-C984-4BBE-AE81-6ED938142570}"/>
    <cellStyle name="Calculation 2 8 2 7" xfId="23184" xr:uid="{BBEE6A9B-E114-4716-B692-30CED87CC6A7}"/>
    <cellStyle name="Calculation 2 8 2 8" xfId="23186" xr:uid="{BCFE64FC-BE02-4852-A346-B8D0DF82C719}"/>
    <cellStyle name="Calculation 2 8 2 9" xfId="23187" xr:uid="{A2A2440C-A71E-4A97-8F4B-71792DD59DEB}"/>
    <cellStyle name="Calculation 2 8 20" xfId="14337" xr:uid="{C562801F-07C3-4811-8743-88F4E92DD7D9}"/>
    <cellStyle name="Calculation 2 8 20 2" xfId="5386" xr:uid="{6B1593ED-29F7-480F-BA66-1D7DE25AF232}"/>
    <cellStyle name="Calculation 2 8 21" xfId="14342" xr:uid="{B3E4D5DE-CD8C-4BFF-AE4B-3F672F8884DC}"/>
    <cellStyle name="Calculation 2 8 21 2" xfId="23163" xr:uid="{6383758A-C4B4-4341-91A7-90B279B585E9}"/>
    <cellStyle name="Calculation 2 8 22" xfId="23166" xr:uid="{D0152948-C970-4DAF-B3A2-2B7DF814632A}"/>
    <cellStyle name="Calculation 2 8 22 2" xfId="23168" xr:uid="{80D0E024-BAC3-475A-90FB-4BD896401D3B}"/>
    <cellStyle name="Calculation 2 8 23" xfId="23170" xr:uid="{7702E5FD-9758-45D2-BBFE-92DB185D60F9}"/>
    <cellStyle name="Calculation 2 8 23 2" xfId="23172" xr:uid="{3F0D745E-3B97-4382-815E-A2568347D2E2}"/>
    <cellStyle name="Calculation 2 8 24" xfId="23174" xr:uid="{D12A4A76-CAF1-4A80-976F-E97C8817361C}"/>
    <cellStyle name="Calculation 2 8 24 2" xfId="23178" xr:uid="{5F1DC9E9-0CD3-462E-B910-8E66C4C9F7F9}"/>
    <cellStyle name="Calculation 2 8 25" xfId="23190" xr:uid="{EE9306A2-F0D1-41AF-B2C5-5E8E7BDCE25A}"/>
    <cellStyle name="Calculation 2 8 25 2" xfId="23192" xr:uid="{B4069681-96BB-467B-9D17-0AF8C5858818}"/>
    <cellStyle name="Calculation 2 8 26" xfId="23194" xr:uid="{C465F0E8-D478-410B-9E8A-F7ECBCB309B4}"/>
    <cellStyle name="Calculation 2 8 26 2" xfId="23196" xr:uid="{A6EA6122-618D-4C60-9676-8F5B37922E01}"/>
    <cellStyle name="Calculation 2 8 27" xfId="15471" xr:uid="{3F5AF1E0-F47A-4353-A22C-2166D6AE583B}"/>
    <cellStyle name="Calculation 2 8 27 2" xfId="15474" xr:uid="{CB9E0AA9-85CA-4376-A40F-8E88C233411C}"/>
    <cellStyle name="Calculation 2 8 28" xfId="15480" xr:uid="{B85760E7-7900-4E45-A1C4-5AEFE516FF73}"/>
    <cellStyle name="Calculation 2 8 28 2" xfId="23198" xr:uid="{53E63ED7-0C28-40E0-8396-5293F77C28FF}"/>
    <cellStyle name="Calculation 2 8 29" xfId="15483" xr:uid="{29524026-FBD4-4625-9ACD-568B9E6594CB}"/>
    <cellStyle name="Calculation 2 8 29 2" xfId="8816" xr:uid="{0225428E-3485-41FE-B671-6D48A6F9B0CB}"/>
    <cellStyle name="Calculation 2 8 3" xfId="19732" xr:uid="{C0E7546A-B840-4A1C-85CD-2D2BDD25F158}"/>
    <cellStyle name="Calculation 2 8 3 2" xfId="23200" xr:uid="{919F2DD4-4402-441A-A8D6-914D32C6EA6E}"/>
    <cellStyle name="Calculation 2 8 3 3" xfId="23201" xr:uid="{4F764533-CCA1-4116-9646-0E6992E613EB}"/>
    <cellStyle name="Calculation 2 8 3 4" xfId="23202" xr:uid="{3F256F18-08B1-40BB-A1B1-E6F4820F6ED7}"/>
    <cellStyle name="Calculation 2 8 3 5" xfId="23203" xr:uid="{BCFD05F8-09C7-40FB-82A7-15C525266CB8}"/>
    <cellStyle name="Calculation 2 8 3 6" xfId="23204" xr:uid="{BE37E64A-CC20-4270-AF9F-2AD248D37EF3}"/>
    <cellStyle name="Calculation 2 8 3 7" xfId="23206" xr:uid="{5C660ADD-87B5-497C-820C-326E0E55DD53}"/>
    <cellStyle name="Calculation 2 8 3 8" xfId="23208" xr:uid="{D8DF398A-45F0-4A5B-8FC2-045DF217F8C4}"/>
    <cellStyle name="Calculation 2 8 3 9" xfId="23210" xr:uid="{C0E0ABBB-F43E-4DE2-91CF-A5D31AFAEA20}"/>
    <cellStyle name="Calculation 2 8 30" xfId="23191" xr:uid="{FB549CEB-732B-454A-ABE2-7874053CE95B}"/>
    <cellStyle name="Calculation 2 8 30 2" xfId="23193" xr:uid="{9CCD52F7-D611-4E95-BEF3-2F7BDBA02373}"/>
    <cellStyle name="Calculation 2 8 31" xfId="23195" xr:uid="{BC1493C9-FBFE-4FC8-AC0F-1108BA718282}"/>
    <cellStyle name="Calculation 2 8 31 2" xfId="23197" xr:uid="{6EB0EEAC-8B1B-4127-B33D-40C3D812F5FB}"/>
    <cellStyle name="Calculation 2 8 32" xfId="15472" xr:uid="{5DEAF25A-38EB-48B5-A659-1CDA78F92AD8}"/>
    <cellStyle name="Calculation 2 8 32 2" xfId="15475" xr:uid="{ABDCB616-8D6A-4299-A4AB-469D7F46FFD8}"/>
    <cellStyle name="Calculation 2 8 33" xfId="15481" xr:uid="{5EDD4B4F-FCA2-41E2-B591-779F165FD18B}"/>
    <cellStyle name="Calculation 2 8 33 2" xfId="23199" xr:uid="{835020F6-9E27-40BC-AEAC-E56BBDA2EF22}"/>
    <cellStyle name="Calculation 2 8 34" xfId="15484" xr:uid="{BDDB1BEF-661A-46CA-933E-36F07E7010FF}"/>
    <cellStyle name="Calculation 2 8 34 2" xfId="8817" xr:uid="{42D8AA04-E849-4051-9F75-112011FCA847}"/>
    <cellStyle name="Calculation 2 8 35" xfId="15488" xr:uid="{636471A1-D709-4CC6-ACCC-6427964C790E}"/>
    <cellStyle name="Calculation 2 8 35 2" xfId="23212" xr:uid="{C634759A-4E0E-44A4-83B0-B0FDE8A8E1EB}"/>
    <cellStyle name="Calculation 2 8 36" xfId="15493" xr:uid="{7A03B6FD-7F09-44AA-A6CE-D26DC15BBE61}"/>
    <cellStyle name="Calculation 2 8 36 2" xfId="23214" xr:uid="{FB7DAC59-E136-40F2-BD8D-77BA1ECB4C0A}"/>
    <cellStyle name="Calculation 2 8 37" xfId="15497" xr:uid="{A76669F6-8918-4EFB-8B06-4E406ECC9B70}"/>
    <cellStyle name="Calculation 2 8 37 2" xfId="23216" xr:uid="{2D1A0AE4-29D1-4294-916B-F18F61996DE4}"/>
    <cellStyle name="Calculation 2 8 38" xfId="23218" xr:uid="{73C32832-CC48-4B7D-A244-3555CABABF7A}"/>
    <cellStyle name="Calculation 2 8 38 2" xfId="23220" xr:uid="{79C259CE-5800-4953-AA15-1FE993773560}"/>
    <cellStyle name="Calculation 2 8 39" xfId="23222" xr:uid="{7AAD479E-FC7B-407B-9B7C-CAE37E46F983}"/>
    <cellStyle name="Calculation 2 8 39 2" xfId="23225" xr:uid="{C285D021-8B15-4589-AA87-91E50FC07C21}"/>
    <cellStyle name="Calculation 2 8 4" xfId="7554" xr:uid="{156044F3-050B-48EA-9F88-DA352B8CCB01}"/>
    <cellStyle name="Calculation 2 8 4 2" xfId="23226" xr:uid="{5D3B4039-8A8C-4B97-BF57-8070E870D98D}"/>
    <cellStyle name="Calculation 2 8 40" xfId="15489" xr:uid="{FF4D60E6-DEFE-4EB8-A065-9D869EA72858}"/>
    <cellStyle name="Calculation 2 8 40 2" xfId="23213" xr:uid="{C3D791B7-EC30-4FA6-97EB-6EA6703862FE}"/>
    <cellStyle name="Calculation 2 8 41" xfId="15494" xr:uid="{7C87D3A0-8043-4F06-BBE8-D2F8C8F4D5E3}"/>
    <cellStyle name="Calculation 2 8 41 2" xfId="23215" xr:uid="{E3AFCEA0-970B-4136-AA97-6A9A70139C8B}"/>
    <cellStyle name="Calculation 2 8 42" xfId="15498" xr:uid="{A0591FF0-6948-4938-8886-192AE807D34D}"/>
    <cellStyle name="Calculation 2 8 42 2" xfId="23217" xr:uid="{FA7D7C09-E305-4E11-9782-62B6591F7EED}"/>
    <cellStyle name="Calculation 2 8 43" xfId="23219" xr:uid="{A9106224-94D0-4DE0-9C32-8DEB6FFA0C3A}"/>
    <cellStyle name="Calculation 2 8 43 2" xfId="23221" xr:uid="{750A953C-FDE1-439D-A5EB-46C6272018F2}"/>
    <cellStyle name="Calculation 2 8 44" xfId="23223" xr:uid="{A968CA99-F9C4-4A73-9745-E481E0DE240F}"/>
    <cellStyle name="Calculation 2 8 5" xfId="6854" xr:uid="{866205A5-E9D4-4872-BDFF-A352B02332C6}"/>
    <cellStyle name="Calculation 2 8 5 2" xfId="23228" xr:uid="{630E5C23-C311-435C-AF8B-1643777A394D}"/>
    <cellStyle name="Calculation 2 8 6" xfId="6858" xr:uid="{D49BE68A-73F6-4A91-B530-E0309B0FD4A0}"/>
    <cellStyle name="Calculation 2 8 6 2" xfId="23229" xr:uid="{EF0988C6-F2EB-4B02-8C5C-D0C1F9AC3698}"/>
    <cellStyle name="Calculation 2 8 7" xfId="6862" xr:uid="{4A5D162F-DB02-42F0-A906-587667F283A0}"/>
    <cellStyle name="Calculation 2 8 7 2" xfId="23230" xr:uid="{008D5645-F0F7-4A0E-974B-86B3052584F9}"/>
    <cellStyle name="Calculation 2 8 8" xfId="6868" xr:uid="{C04122E2-6AF7-4AA0-AE71-FFAD3D781BB1}"/>
    <cellStyle name="Calculation 2 8 8 2" xfId="23231" xr:uid="{1192F552-4967-43C6-9265-B5053551A2A5}"/>
    <cellStyle name="Calculation 2 8 9" xfId="15451" xr:uid="{605357CD-A3FC-4EDF-B5C0-78D9D2D0B1C9}"/>
    <cellStyle name="Calculation 2 8 9 2" xfId="23233" xr:uid="{31DDE80E-F2B4-44A0-B5F5-46A9F362DAF7}"/>
    <cellStyle name="Calculation 2 9" xfId="8959" xr:uid="{21190C85-CC7E-4B0B-BB0D-D953C8C617A1}"/>
    <cellStyle name="Calculation 2 9 2" xfId="23236" xr:uid="{EA29D697-9F05-4D0F-8A99-B37B545B532B}"/>
    <cellStyle name="Calculation 2 9 2 2" xfId="23239" xr:uid="{1D46A93A-E71D-4862-BE91-B6C56E458F3F}"/>
    <cellStyle name="Calculation 2 9 3" xfId="23242" xr:uid="{CDD7970A-13E8-405A-A41F-40DE13477A89}"/>
    <cellStyle name="Calculation 2 9 4" xfId="23245" xr:uid="{8D145C25-0E31-49C6-A6C5-46DBCC32008A}"/>
    <cellStyle name="Calculation 2 9 5" xfId="23248" xr:uid="{C41FAD51-E231-4565-ACBE-A2B168919EE0}"/>
    <cellStyle name="Calculation 2 9 6" xfId="23251" xr:uid="{742DD89D-DAF3-421F-BB27-81B61F92995D}"/>
    <cellStyle name="Calculation 2 9 7" xfId="23254" xr:uid="{CF3BDF3E-F7F8-41C5-9EDB-F93B2AD74DD5}"/>
    <cellStyle name="Calculation 2 9 8" xfId="22035" xr:uid="{D5D4765B-5FC4-49E0-8586-0FE14E44BD9D}"/>
    <cellStyle name="Calculation 2 9 9" xfId="22040" xr:uid="{18AAF907-82D8-4E33-903C-C0534CAEF94E}"/>
    <cellStyle name="Calculation 20" xfId="21992" xr:uid="{F4482D68-8C27-4E35-89AA-0C981F4A3F33}"/>
    <cellStyle name="Calculation 21" xfId="22006" xr:uid="{53A94813-F00B-4F89-9DF4-8CAC6E06E432}"/>
    <cellStyle name="Calculation 22" xfId="22028" xr:uid="{BEFA374F-EF9F-45E0-BF98-8332A992531E}"/>
    <cellStyle name="Calculation 23" xfId="22030" xr:uid="{CAFA736F-E1A1-418A-904E-78161A1FB382}"/>
    <cellStyle name="Calculation 23 2" xfId="22032" xr:uid="{A4162B17-09BA-4E9B-A517-0F21053651AF}"/>
    <cellStyle name="Calculation 23 3" xfId="22037" xr:uid="{7FB361C2-44CE-43BE-88CF-3C814A0169F7}"/>
    <cellStyle name="Calculation 23 4" xfId="23255" xr:uid="{9D604D7E-F7FA-4ABC-BB78-98D1B3498335}"/>
    <cellStyle name="Calculation 23 5" xfId="23260" xr:uid="{BF7641DD-7341-4127-98EE-539E6032EB86}"/>
    <cellStyle name="Calculation 23 6" xfId="23263" xr:uid="{DF221810-A20C-428B-B4BC-C055F08C9212}"/>
    <cellStyle name="Calculation 24" xfId="22042" xr:uid="{766D4E55-0C00-469B-83FC-624A9ED41620}"/>
    <cellStyle name="Calculation 24 2" xfId="22044" xr:uid="{527D41A6-8D23-4BB5-978C-2651F3B3877F}"/>
    <cellStyle name="Calculation 24 3" xfId="22046" xr:uid="{752CBD20-74C2-40DA-8CB1-CE775763ACB4}"/>
    <cellStyle name="Calculation 24 4" xfId="23264" xr:uid="{B6939E4B-CA9D-4117-AD73-5E5226047019}"/>
    <cellStyle name="Calculation 24 5" xfId="23265" xr:uid="{6CFEE850-2427-468F-ABD8-89D99C9BEF8C}"/>
    <cellStyle name="Calculation 24 6" xfId="23266" xr:uid="{3AD4998E-C3CA-4AD7-B7BD-C82D8D771C70}"/>
    <cellStyle name="Calculation 25" xfId="12031" xr:uid="{EE121768-A649-40A1-84F5-68427FCAD6AA}"/>
    <cellStyle name="Calculation 25 2" xfId="12034" xr:uid="{6A0AD7F4-2EF8-4319-9DC9-B6E9984568F1}"/>
    <cellStyle name="Calculation 26" xfId="12053" xr:uid="{69EF61B4-84A4-430A-8FB3-B09C09E5A98C}"/>
    <cellStyle name="Calculation 27" xfId="12074" xr:uid="{D139D929-C49C-4F88-B5D8-7A534FCAEF92}"/>
    <cellStyle name="Calculation 28" xfId="12086" xr:uid="{185A915A-AD9C-4D5C-B4B1-B6706C82F518}"/>
    <cellStyle name="Calculation 29" xfId="12101" xr:uid="{9427F620-65B8-4A13-947E-98A8E4FFEF83}"/>
    <cellStyle name="Calculation 3" xfId="19163" xr:uid="{49025EE1-FFA7-4B4A-BF9E-A85C9130D1DE}"/>
    <cellStyle name="Calculation 3 10" xfId="23268" xr:uid="{F912D954-B52E-4418-9EA8-9F69C9ED445A}"/>
    <cellStyle name="Calculation 3 10 2" xfId="23269" xr:uid="{A46D1AAB-1E34-4366-8468-E0D496AAE794}"/>
    <cellStyle name="Calculation 3 11" xfId="23270" xr:uid="{31D8C288-AA35-41D2-A578-48B3C1A26C76}"/>
    <cellStyle name="Calculation 3 11 2" xfId="23271" xr:uid="{604696F1-779A-4A50-B838-77F03DC45B9B}"/>
    <cellStyle name="Calculation 3 12" xfId="23273" xr:uid="{7F43AEA9-8D64-4AC8-84EF-7FDD5B46A5F9}"/>
    <cellStyle name="Calculation 3 12 2" xfId="23277" xr:uid="{80CDDA6F-1068-4C9B-9354-11CB08CBAD84}"/>
    <cellStyle name="Calculation 3 13" xfId="15896" xr:uid="{64617577-AC8F-431A-9EB1-C2D5A27ADB2D}"/>
    <cellStyle name="Calculation 3 13 2" xfId="23280" xr:uid="{E29EB401-C286-44FF-AD84-C6101B925DDF}"/>
    <cellStyle name="Calculation 3 14" xfId="15899" xr:uid="{3CBF6027-8935-4156-A44C-B1A7DA992F32}"/>
    <cellStyle name="Calculation 3 14 2" xfId="23283" xr:uid="{34E3D9B2-F50D-4933-8E4F-93355096F0A3}"/>
    <cellStyle name="Calculation 3 15" xfId="23285" xr:uid="{F462DA65-0405-4C47-9572-F2A5725BF941}"/>
    <cellStyle name="Calculation 3 15 2" xfId="23289" xr:uid="{D92F2409-1B74-4BFC-B90D-1627CFC2C241}"/>
    <cellStyle name="Calculation 3 16" xfId="23293" xr:uid="{49BE1C09-2348-4089-881A-8532AB0F9801}"/>
    <cellStyle name="Calculation 3 16 2" xfId="8478" xr:uid="{CDB8BA23-222A-4566-9804-0824165C3EF5}"/>
    <cellStyle name="Calculation 3 17" xfId="23297" xr:uid="{2E2F6FBD-CA8A-4E92-B68F-A0C592D368B5}"/>
    <cellStyle name="Calculation 3 17 2" xfId="8498" xr:uid="{5AA0CD05-84F9-452E-9328-4A303E303487}"/>
    <cellStyle name="Calculation 3 18" xfId="23302" xr:uid="{CCB185D3-4F47-4651-9132-DD8B28C5ABDC}"/>
    <cellStyle name="Calculation 3 18 2" xfId="8514" xr:uid="{7C7B08DA-A6A0-49DF-99B7-77841609FF6D}"/>
    <cellStyle name="Calculation 3 19" xfId="22635" xr:uid="{C7A3F15D-A662-40B6-A486-FCE336C7E5F1}"/>
    <cellStyle name="Calculation 3 19 2" xfId="8529" xr:uid="{ACE205ED-A466-459B-B548-A9CF101C9E1A}"/>
    <cellStyle name="Calculation 3 2" xfId="23306" xr:uid="{87FE6CFF-3AA9-4B0F-9F02-4D48157F368D}"/>
    <cellStyle name="Calculation 3 2 2" xfId="23311" xr:uid="{E02358FC-EC62-4BB0-B3F5-9946B96E580D}"/>
    <cellStyle name="Calculation 3 2 3" xfId="23314" xr:uid="{EB13BFBE-1D2D-4734-B776-F27C8321EDBD}"/>
    <cellStyle name="Calculation 3 2 4" xfId="23317" xr:uid="{CE9B5531-AC7C-4E35-8544-57275A5AE1A5}"/>
    <cellStyle name="Calculation 3 2 5" xfId="23320" xr:uid="{09DCBC93-57E9-4700-8E41-CDF7A64B89BB}"/>
    <cellStyle name="Calculation 3 2 6" xfId="23325" xr:uid="{BE519570-2987-4D59-913E-25A9949D9E2B}"/>
    <cellStyle name="Calculation 3 2 7" xfId="23331" xr:uid="{24226551-049A-48C9-873D-71F1113E351E}"/>
    <cellStyle name="Calculation 3 2 8" xfId="23337" xr:uid="{B9E6A641-4371-43D1-A8B8-44AE8A1986A0}"/>
    <cellStyle name="Calculation 3 2 9" xfId="23343" xr:uid="{F994FE6A-99EC-4A43-83D2-2B9467AA17D9}"/>
    <cellStyle name="Calculation 3 20" xfId="23286" xr:uid="{89092656-C2D2-490C-9264-D171F567364C}"/>
    <cellStyle name="Calculation 3 20 2" xfId="23290" xr:uid="{6EA9A123-FBB5-40F7-9659-176A826DFF5F}"/>
    <cellStyle name="Calculation 3 21" xfId="23294" xr:uid="{7F45B74B-FC10-4633-91EB-15DAE454AC39}"/>
    <cellStyle name="Calculation 3 21 2" xfId="8479" xr:uid="{02DC85E3-0294-4163-A006-94DD11B1F486}"/>
    <cellStyle name="Calculation 3 22" xfId="23298" xr:uid="{C418C0E6-7710-4975-B85E-5A9CDE5E7435}"/>
    <cellStyle name="Calculation 3 22 2" xfId="8499" xr:uid="{5CEA8FFF-4DB5-483D-9E7D-CD4005D3AB1C}"/>
    <cellStyle name="Calculation 3 23" xfId="23303" xr:uid="{F9681AEB-31F7-4F46-8EF4-A813FB286353}"/>
    <cellStyle name="Calculation 3 23 2" xfId="8515" xr:uid="{19964D99-E473-43DB-BC0D-774531CB64F3}"/>
    <cellStyle name="Calculation 3 24" xfId="22636" xr:uid="{E4601E47-F08F-49BC-B9C7-69A1B81AE356}"/>
    <cellStyle name="Calculation 3 24 2" xfId="8530" xr:uid="{5953BCE7-53D5-4E30-9E94-8516D536851F}"/>
    <cellStyle name="Calculation 3 25" xfId="23345" xr:uid="{C27EF56F-DE9E-4B23-94D5-CCE798101B71}"/>
    <cellStyle name="Calculation 3 25 2" xfId="23347" xr:uid="{DEA254C0-4F9A-423A-839C-9F66C9FC13DE}"/>
    <cellStyle name="Calculation 3 26" xfId="23350" xr:uid="{7243F092-BE0C-4BC8-AAD9-1A4AF313D0D6}"/>
    <cellStyle name="Calculation 3 26 2" xfId="23352" xr:uid="{63A5981A-4387-4EAF-9D23-A87DC5486752}"/>
    <cellStyle name="Calculation 3 27" xfId="23354" xr:uid="{E902EE92-5BA4-458B-9E37-C21C5C89B494}"/>
    <cellStyle name="Calculation 3 27 2" xfId="6940" xr:uid="{4C1EAF1A-EB59-4195-958C-206953CC49D1}"/>
    <cellStyle name="Calculation 3 28" xfId="23356" xr:uid="{8C4B5964-7CA2-4989-A14A-2E0639A59F9F}"/>
    <cellStyle name="Calculation 3 28 2" xfId="23359" xr:uid="{B5261AFC-62DB-41E6-B930-D6082A2E0B01}"/>
    <cellStyle name="Calculation 3 29" xfId="23362" xr:uid="{046E11E8-9524-4FD3-B216-BD164BF86D8C}"/>
    <cellStyle name="Calculation 3 29 2" xfId="23365" xr:uid="{341DD5C1-5A40-462C-A185-3ECC85CB78DC}"/>
    <cellStyle name="Calculation 3 3" xfId="13329" xr:uid="{C6205C75-1C8E-4D04-AA2B-0357A44138C1}"/>
    <cellStyle name="Calculation 3 3 2" xfId="23371" xr:uid="{2BA58951-1874-4499-B61F-18CF327C594A}"/>
    <cellStyle name="Calculation 3 3 3" xfId="23373" xr:uid="{18DA3118-C77C-4436-8CB5-7793BF579A63}"/>
    <cellStyle name="Calculation 3 3 4" xfId="23375" xr:uid="{229D42E5-979D-4AD9-87D0-809103AB79A9}"/>
    <cellStyle name="Calculation 3 3 5" xfId="23377" xr:uid="{AB19E053-E1A8-4867-BD3E-0F8744C3A680}"/>
    <cellStyle name="Calculation 3 3 6" xfId="23379" xr:uid="{C002383E-DCAE-47EF-B12F-655451FBB021}"/>
    <cellStyle name="Calculation 3 3 7" xfId="23381" xr:uid="{9D8E5426-5D71-4270-A4C9-505FD35FBC2F}"/>
    <cellStyle name="Calculation 3 3 8" xfId="23382" xr:uid="{41C44FED-3CF1-48CD-ACE8-88FDCFF95CEA}"/>
    <cellStyle name="Calculation 3 3 9" xfId="23383" xr:uid="{E16046B4-6E4A-482F-AE2A-C2510A159A56}"/>
    <cellStyle name="Calculation 3 30" xfId="23346" xr:uid="{C7C2F720-A3A0-4075-8808-75421EB1880F}"/>
    <cellStyle name="Calculation 3 30 2" xfId="23348" xr:uid="{5BDF626C-0E66-4C0B-AC8E-9392BDB0925F}"/>
    <cellStyle name="Calculation 3 31" xfId="23351" xr:uid="{43C84DC6-9FB5-474A-B76F-DFBF37488401}"/>
    <cellStyle name="Calculation 3 31 2" xfId="23353" xr:uid="{56AA2FF5-1CCB-47D0-A988-D0EFF8DC5080}"/>
    <cellStyle name="Calculation 3 32" xfId="23355" xr:uid="{001FCE7C-9AAB-4092-AA21-2A76B133935E}"/>
    <cellStyle name="Calculation 3 32 2" xfId="6941" xr:uid="{7686C64F-EBD6-4623-9664-CED17CFEAA76}"/>
    <cellStyle name="Calculation 3 33" xfId="23357" xr:uid="{45626F28-DD4C-4C79-A2CE-179987333EC4}"/>
    <cellStyle name="Calculation 3 33 2" xfId="23360" xr:uid="{94F83554-637A-4886-9BD7-D02FA45E9B44}"/>
    <cellStyle name="Calculation 3 34" xfId="23363" xr:uid="{348C54B6-704B-4230-8DFA-BCC8BA8BD520}"/>
    <cellStyle name="Calculation 3 34 2" xfId="23366" xr:uid="{B8066CDB-1C96-49D5-8DE1-1975497EB071}"/>
    <cellStyle name="Calculation 3 35" xfId="23384" xr:uid="{211E4991-F006-425D-87D8-D30570E9C09A}"/>
    <cellStyle name="Calculation 3 35 2" xfId="23387" xr:uid="{1A8BB331-61FE-44FD-AB1B-A093A8895B6D}"/>
    <cellStyle name="Calculation 3 36" xfId="23389" xr:uid="{D8351042-1360-4F75-B0A0-A378474B3DA9}"/>
    <cellStyle name="Calculation 3 36 2" xfId="2631" xr:uid="{F3119D2C-7AD6-4660-BD7F-2B199A160C3C}"/>
    <cellStyle name="Calculation 3 37" xfId="23392" xr:uid="{42B230D6-D116-45D5-8AF0-39024EDA4D99}"/>
    <cellStyle name="Calculation 3 37 2" xfId="6970" xr:uid="{4C319A24-2410-4550-A2B9-ED82D11C7606}"/>
    <cellStyle name="Calculation 3 38" xfId="23395" xr:uid="{06364781-AAB7-405B-BDBA-10A30930AD7C}"/>
    <cellStyle name="Calculation 3 38 2" xfId="23399" xr:uid="{2C48648C-25B6-469E-A564-386CA470A132}"/>
    <cellStyle name="Calculation 3 39" xfId="23401" xr:uid="{0A1BCDFC-A09E-442C-AE81-ED64FBD1738E}"/>
    <cellStyle name="Calculation 3 39 2" xfId="23404" xr:uid="{C953FDA5-6896-4393-8377-85BA4173E5E9}"/>
    <cellStyle name="Calculation 3 4" xfId="13334" xr:uid="{A2D03F26-C262-4E1B-89DC-83DE7191CBF0}"/>
    <cellStyle name="Calculation 3 4 2" xfId="23410" xr:uid="{AED39B2B-A985-49E0-B937-B8C1FA3A5E1C}"/>
    <cellStyle name="Calculation 3 40" xfId="23385" xr:uid="{1DA6FA3E-9492-4D69-9603-173621174024}"/>
    <cellStyle name="Calculation 3 40 2" xfId="23388" xr:uid="{AB94581D-6E26-42FA-81BA-02EE0FCF6B4A}"/>
    <cellStyle name="Calculation 3 41" xfId="23390" xr:uid="{0EB11959-D0F5-449A-8CE3-7DB7916BFDC0}"/>
    <cellStyle name="Calculation 3 41 2" xfId="2632" xr:uid="{2C33553D-3E97-4F63-90FF-524A71E43243}"/>
    <cellStyle name="Calculation 3 42" xfId="23393" xr:uid="{0C91CB3F-B122-47E1-9E3F-1AB8D264BAFB}"/>
    <cellStyle name="Calculation 3 42 2" xfId="6971" xr:uid="{6E8B61DC-5991-46BE-A919-405E4F63E30A}"/>
    <cellStyle name="Calculation 3 43" xfId="23396" xr:uid="{A05D2774-9BD4-4D99-92AB-A5839365B7D8}"/>
    <cellStyle name="Calculation 3 43 2" xfId="23400" xr:uid="{D5D0B469-ADB6-4B66-89F8-4BF27A276644}"/>
    <cellStyle name="Calculation 3 44" xfId="23402" xr:uid="{852C6A2A-7606-4BEC-BC53-192306ACCD50}"/>
    <cellStyle name="Calculation 3 5" xfId="23413" xr:uid="{8C45E65C-E297-4C5F-A9C8-A2A6135A4484}"/>
    <cellStyle name="Calculation 3 5 2" xfId="2197" xr:uid="{2AC3E01D-4C3F-4272-B2ED-5CC96522ED67}"/>
    <cellStyle name="Calculation 3 6" xfId="23416" xr:uid="{28EAEE38-C0B1-451B-8827-E12770593A33}"/>
    <cellStyle name="Calculation 3 6 2" xfId="23417" xr:uid="{C344C800-3882-4C68-ABE2-2F7159AAF0C9}"/>
    <cellStyle name="Calculation 3 7" xfId="23420" xr:uid="{5DD01177-B899-4F40-B4F6-2D73E342BE75}"/>
    <cellStyle name="Calculation 3 7 2" xfId="23423" xr:uid="{98845660-37C4-4952-9786-9EAC438F131B}"/>
    <cellStyle name="Calculation 3 8" xfId="23425" xr:uid="{4D2ED528-DA23-4F11-AE07-7B86A6BE3B92}"/>
    <cellStyle name="Calculation 3 8 2" xfId="19754" xr:uid="{89911B5B-0BC7-4FEB-B596-4198687DD2ED}"/>
    <cellStyle name="Calculation 3 9" xfId="23427" xr:uid="{5F41F0D7-1E48-41A5-98E2-728EEABA50A0}"/>
    <cellStyle name="Calculation 3 9 2" xfId="23428" xr:uid="{FEA5222B-99A5-4037-946D-00C344C19083}"/>
    <cellStyle name="Calculation 30" xfId="12032" xr:uid="{8B954B68-B390-473B-9DE3-F31F09984EBC}"/>
    <cellStyle name="Calculation 31" xfId="12054" xr:uid="{4E9FD843-2B0A-40DB-830D-FFA3121C50E9}"/>
    <cellStyle name="Calculation 4" xfId="19169" xr:uid="{76BBEB28-1B29-425C-8590-B64EE52332BC}"/>
    <cellStyle name="Calculation 4 10" xfId="23430" xr:uid="{2EB3EB5F-1DE2-460C-8C82-6DB9A9BAE8D2}"/>
    <cellStyle name="Calculation 4 10 2" xfId="23431" xr:uid="{A085B2AB-189A-4E13-9E15-C9D703023643}"/>
    <cellStyle name="Calculation 4 11" xfId="23432" xr:uid="{CA128B45-8860-4303-BFD5-C1A727E720E5}"/>
    <cellStyle name="Calculation 4 11 2" xfId="23433" xr:uid="{762C9C8E-1BFC-4668-AD10-C9231316FFCF}"/>
    <cellStyle name="Calculation 4 12" xfId="23435" xr:uid="{AF1A3DA9-1FB5-4C95-BCC5-AD924ECF24A4}"/>
    <cellStyle name="Calculation 4 12 2" xfId="23436" xr:uid="{8F9C2616-001A-47C3-B386-101A812854C0}"/>
    <cellStyle name="Calculation 4 13" xfId="23438" xr:uid="{B92CBA8D-AE1C-47D5-BC66-E4594B0504D7}"/>
    <cellStyle name="Calculation 4 13 2" xfId="23439" xr:uid="{376088B8-9613-459D-8D0A-D788FF173466}"/>
    <cellStyle name="Calculation 4 14" xfId="23441" xr:uid="{C796B84B-BB2B-4D1C-956C-302A11026BAE}"/>
    <cellStyle name="Calculation 4 14 2" xfId="20378" xr:uid="{D44F4A24-C7C8-4EBD-BE24-BF122687ED2B}"/>
    <cellStyle name="Calculation 4 15" xfId="23443" xr:uid="{5AC8F4B3-F855-4B2B-976F-A66D44A45AD7}"/>
    <cellStyle name="Calculation 4 15 2" xfId="20382" xr:uid="{8C75ABF8-17C8-4F87-BCA1-4D0AEE169CC1}"/>
    <cellStyle name="Calculation 4 16" xfId="23446" xr:uid="{6BC6D4D1-F6CE-4128-8612-316834A6F4AF}"/>
    <cellStyle name="Calculation 4 16 2" xfId="20389" xr:uid="{65D93016-05B8-4E6C-82BE-EF374F3DC3D2}"/>
    <cellStyle name="Calculation 4 17" xfId="23448" xr:uid="{819B0682-33DB-4BAA-804C-020D6FA05D90}"/>
    <cellStyle name="Calculation 4 17 2" xfId="20396" xr:uid="{0B50CB3E-B7CD-4542-84C0-6774CDBABCC2}"/>
    <cellStyle name="Calculation 4 18" xfId="23450" xr:uid="{CB0CC14E-DD16-46D0-B43A-5EB4155ACDFD}"/>
    <cellStyle name="Calculation 4 18 2" xfId="20400" xr:uid="{F5C7A2A0-9A32-4420-A046-AB2BF631E6E9}"/>
    <cellStyle name="Calculation 4 19" xfId="23452" xr:uid="{F819B73A-74FE-428C-B63D-4ED10886C5F7}"/>
    <cellStyle name="Calculation 4 19 2" xfId="20405" xr:uid="{2BDD3127-D51D-4004-ADDB-5CB07433D846}"/>
    <cellStyle name="Calculation 4 2" xfId="23455" xr:uid="{8397918B-8781-424D-923B-990AFF4E533F}"/>
    <cellStyle name="Calculation 4 2 2" xfId="23458" xr:uid="{3C22D2F1-69F5-43FB-866A-6623776191DC}"/>
    <cellStyle name="Calculation 4 2 3" xfId="23461" xr:uid="{91FD5C14-F9CF-499D-A73B-C7E1D7F1CE35}"/>
    <cellStyle name="Calculation 4 2 4" xfId="23465" xr:uid="{D63DDD07-A01F-45D0-83D1-16FE3D28F9CE}"/>
    <cellStyle name="Calculation 4 2 5" xfId="23469" xr:uid="{089F5293-85E1-4D4C-A3DE-6999A9DBBCD7}"/>
    <cellStyle name="Calculation 4 2 6" xfId="23475" xr:uid="{847C4F8B-B3FD-470C-906B-FE9D4CE999F9}"/>
    <cellStyle name="Calculation 4 2 7" xfId="23482" xr:uid="{1DC9FA49-366B-4751-8D89-0F9ADFD9E990}"/>
    <cellStyle name="Calculation 4 2 8" xfId="23489" xr:uid="{749B59B0-39C2-42EE-B647-97678070988A}"/>
    <cellStyle name="Calculation 4 2 9" xfId="23496" xr:uid="{D04F886F-9814-40DA-9B69-6A0A15B22879}"/>
    <cellStyle name="Calculation 4 20" xfId="23444" xr:uid="{2C22EF91-F2D2-4A8B-8410-5E266C781321}"/>
    <cellStyle name="Calculation 4 20 2" xfId="20383" xr:uid="{0ED2A8F1-9440-460F-8DCB-8A29D55DFCF8}"/>
    <cellStyle name="Calculation 4 21" xfId="23447" xr:uid="{AAD69E16-4748-49D9-9699-56585009BB86}"/>
    <cellStyle name="Calculation 4 21 2" xfId="20390" xr:uid="{08A2CB92-0B0B-4D16-A066-D328409712C2}"/>
    <cellStyle name="Calculation 4 22" xfId="23449" xr:uid="{0ABA2E93-86A6-4818-831A-D4D2273EA665}"/>
    <cellStyle name="Calculation 4 22 2" xfId="20397" xr:uid="{ABB0E907-C82D-43B4-B84E-3AE292EEB295}"/>
    <cellStyle name="Calculation 4 23" xfId="23451" xr:uid="{1C79C13E-B535-439D-9EC1-31FDF58ABA4D}"/>
    <cellStyle name="Calculation 4 23 2" xfId="20401" xr:uid="{B5F0CF42-66B1-4D0C-9C93-B34AC2E25360}"/>
    <cellStyle name="Calculation 4 24" xfId="23453" xr:uid="{23399A39-9F31-4964-A730-82B29CFA4CE7}"/>
    <cellStyle name="Calculation 4 24 2" xfId="20406" xr:uid="{84667312-C037-4914-B63A-D297F5E2D3BE}"/>
    <cellStyle name="Calculation 4 25" xfId="23497" xr:uid="{ED82B7B0-B6FD-4571-848C-8C749C461B93}"/>
    <cellStyle name="Calculation 4 25 2" xfId="23499" xr:uid="{EDE5B94C-480F-472D-AF49-BE3598CB16BF}"/>
    <cellStyle name="Calculation 4 26" xfId="22753" xr:uid="{BD65282C-CF35-490F-ABAF-1ACC544262B8}"/>
    <cellStyle name="Calculation 4 26 2" xfId="22757" xr:uid="{84A88648-BAFE-456A-804F-48C0490233CA}"/>
    <cellStyle name="Calculation 4 27" xfId="22778" xr:uid="{CB6A31D2-49E2-4DEF-AEBA-4439C6301A37}"/>
    <cellStyle name="Calculation 4 27 2" xfId="6999" xr:uid="{E4C6E478-5715-4260-8700-65E8286A7E31}"/>
    <cellStyle name="Calculation 4 28" xfId="22809" xr:uid="{5FED2B2F-8A59-4B31-8710-CBC7B0F8329D}"/>
    <cellStyle name="Calculation 4 28 2" xfId="10458" xr:uid="{AF3A189F-DB9F-4799-95BF-591D0549B4E0}"/>
    <cellStyle name="Calculation 4 29" xfId="22813" xr:uid="{4A3126F7-292F-4871-8AF6-0A553D691F82}"/>
    <cellStyle name="Calculation 4 29 2" xfId="10522" xr:uid="{385F97BE-9B54-4AAF-9CE5-5719813437A3}"/>
    <cellStyle name="Calculation 4 3" xfId="13338" xr:uid="{29BC3E42-EDA6-4D5F-936E-F225D45D70B0}"/>
    <cellStyle name="Calculation 4 3 2" xfId="23503" xr:uid="{C073B497-AE99-4635-8BD3-ACD15DAB9F68}"/>
    <cellStyle name="Calculation 4 3 3" xfId="23506" xr:uid="{FCB781E8-9E32-4D59-AEA7-A9CB6B26AD79}"/>
    <cellStyle name="Calculation 4 3 4" xfId="23509" xr:uid="{1E5F1B5D-220E-4305-BCCE-03B412AF9155}"/>
    <cellStyle name="Calculation 4 3 5" xfId="23512" xr:uid="{BF229E87-32B1-4C3D-AF32-52E7EE79E27B}"/>
    <cellStyle name="Calculation 4 3 6" xfId="23514" xr:uid="{24BCEADA-AED2-4CC1-A41D-CEF57D6D6602}"/>
    <cellStyle name="Calculation 4 3 7" xfId="23516" xr:uid="{1ABC5441-BB96-4665-8423-8D9F4EDCAA38}"/>
    <cellStyle name="Calculation 4 3 8" xfId="23518" xr:uid="{BC97848B-D1B0-4B40-96AC-C3E35CB113D1}"/>
    <cellStyle name="Calculation 4 3 9" xfId="23520" xr:uid="{D84D453D-5764-4725-A131-9F7F2399C135}"/>
    <cellStyle name="Calculation 4 30" xfId="23498" xr:uid="{2833E6B6-46D6-48C6-9A0F-5F82ADF7CDD9}"/>
    <cellStyle name="Calculation 4 30 2" xfId="23500" xr:uid="{D2624D3E-7ADC-4EAA-A1B1-E18F389A74A3}"/>
    <cellStyle name="Calculation 4 31" xfId="22754" xr:uid="{999217DF-DD7A-45E6-86A8-9BB25B1B24E4}"/>
    <cellStyle name="Calculation 4 31 2" xfId="22758" xr:uid="{F7B09881-4A6F-4F27-8487-0C7623A5381D}"/>
    <cellStyle name="Calculation 4 32" xfId="22779" xr:uid="{0D8D2589-209D-4471-B67B-C6D5DFAED770}"/>
    <cellStyle name="Calculation 4 32 2" xfId="7000" xr:uid="{39ADB147-6D66-4618-9EA7-A04BD897DB9D}"/>
    <cellStyle name="Calculation 4 33" xfId="22810" xr:uid="{87A46E90-6382-4957-9804-857DA13180C0}"/>
    <cellStyle name="Calculation 4 33 2" xfId="10459" xr:uid="{0CC9AFCD-6390-4165-B52E-FC8A03852490}"/>
    <cellStyle name="Calculation 4 34" xfId="22814" xr:uid="{719A5770-16BF-4D3F-B66D-60401A0FD1C3}"/>
    <cellStyle name="Calculation 4 34 2" xfId="10523" xr:uid="{9F5545B0-9066-4179-BF1C-2CFE53F3E6E7}"/>
    <cellStyle name="Calculation 4 35" xfId="22817" xr:uid="{292DC8F0-485B-4D16-B392-12BACC593210}"/>
    <cellStyle name="Calculation 4 35 2" xfId="10548" xr:uid="{EA802270-1AAC-4EAF-B345-18B5AEDEE0AB}"/>
    <cellStyle name="Calculation 4 36" xfId="22821" xr:uid="{79346C28-102D-4913-AC06-54C29064CB85}"/>
    <cellStyle name="Calculation 4 36 2" xfId="10569" xr:uid="{0E9F4CE1-44F2-4393-8C74-EA5B62D28B31}"/>
    <cellStyle name="Calculation 4 37" xfId="21980" xr:uid="{39ED00DF-C4A1-43E5-B855-3AF02BA09501}"/>
    <cellStyle name="Calculation 4 37 2" xfId="10593" xr:uid="{33361B6E-A585-45CC-8CEA-280BD98F1224}"/>
    <cellStyle name="Calculation 4 38" xfId="21984" xr:uid="{4374F677-8FA6-4468-A73F-CCA39EA9CF10}"/>
    <cellStyle name="Calculation 4 38 2" xfId="10608" xr:uid="{D0481742-2F10-4A62-8CE9-5A0400B0111A}"/>
    <cellStyle name="Calculation 4 39" xfId="23521" xr:uid="{A096103E-B336-40CF-BC40-D48BD54E912C}"/>
    <cellStyle name="Calculation 4 39 2" xfId="23523" xr:uid="{6F60E78C-9B94-4530-AB36-AD5E21E2CE28}"/>
    <cellStyle name="Calculation 4 4" xfId="13341" xr:uid="{984123AA-F5AB-4F81-A238-CAC8A6C58461}"/>
    <cellStyle name="Calculation 4 4 2" xfId="22074" xr:uid="{8580409A-0C81-4A2D-82ED-F36E6314CFB1}"/>
    <cellStyle name="Calculation 4 40" xfId="22818" xr:uid="{014DC667-E509-41F4-B0E1-7568473511B7}"/>
    <cellStyle name="Calculation 4 40 2" xfId="10549" xr:uid="{8B36B8AF-AAC5-4435-86EE-A3AA7EC7CCE4}"/>
    <cellStyle name="Calculation 4 41" xfId="22822" xr:uid="{CBD53150-786F-4FE0-B380-36636D75911C}"/>
    <cellStyle name="Calculation 4 41 2" xfId="10570" xr:uid="{E0AA0994-C709-49F3-BBC2-70998A164783}"/>
    <cellStyle name="Calculation 4 42" xfId="21981" xr:uid="{558544F7-757B-4BE1-8CB3-CCC51EE84B6D}"/>
    <cellStyle name="Calculation 4 42 2" xfId="10594" xr:uid="{2354B0A8-D725-40EA-B04B-2FA943CB42A8}"/>
    <cellStyle name="Calculation 4 43" xfId="21985" xr:uid="{301CFE7C-986E-45A3-B83E-A2A981EF0831}"/>
    <cellStyle name="Calculation 4 43 2" xfId="10609" xr:uid="{521BD470-4F4A-4112-8AD2-E0E42E45E96C}"/>
    <cellStyle name="Calculation 4 44" xfId="23522" xr:uid="{C92E53BC-E4DB-442C-8C4C-49CC63AEED2D}"/>
    <cellStyle name="Calculation 4 5" xfId="23525" xr:uid="{1E860C13-8B4C-4CE6-AF83-400ED0A7183A}"/>
    <cellStyle name="Calculation 4 5 2" xfId="23528" xr:uid="{36C623A4-90B9-4653-B6BA-540A80672808}"/>
    <cellStyle name="Calculation 4 6" xfId="23530" xr:uid="{73724F42-53FF-465B-B37F-C3D3CB6CD618}"/>
    <cellStyle name="Calculation 4 6 2" xfId="23531" xr:uid="{C9A0B418-2B95-4F1C-BDE1-64C55A38BBAF}"/>
    <cellStyle name="Calculation 4 7" xfId="23533" xr:uid="{6589F9E0-B9FE-4A59-9AB2-089818F061AD}"/>
    <cellStyle name="Calculation 4 7 2" xfId="23536" xr:uid="{388BB9A0-66B0-4986-BA47-664FD037F6D7}"/>
    <cellStyle name="Calculation 4 8" xfId="23538" xr:uid="{8F0EABB3-DC8E-4392-BE8D-93326F22C9D3}"/>
    <cellStyle name="Calculation 4 8 2" xfId="23539" xr:uid="{235F511B-88A4-49A2-AF37-79BC60EFD365}"/>
    <cellStyle name="Calculation 4 9" xfId="23541" xr:uid="{034FCC97-96FF-4151-9582-DA25CA04548F}"/>
    <cellStyle name="Calculation 4 9 2" xfId="23542" xr:uid="{33A2F495-4F0B-483B-880F-4362D43DE1F2}"/>
    <cellStyle name="Calculation 5" xfId="19175" xr:uid="{2281F4B6-CF1D-47EE-993A-8587138B34DD}"/>
    <cellStyle name="Calculation 5 10" xfId="23543" xr:uid="{EF43B565-5995-48FD-BFF6-36375EFA7250}"/>
    <cellStyle name="Calculation 5 10 2" xfId="23544" xr:uid="{98080E0C-C3E9-4D94-889C-CD7C6BA0F099}"/>
    <cellStyle name="Calculation 5 11" xfId="23545" xr:uid="{B2203FFD-E75C-42A6-86F5-5F2C22A74D49}"/>
    <cellStyle name="Calculation 5 11 2" xfId="23547" xr:uid="{842E4FCA-933F-46CF-AA30-7830CF999188}"/>
    <cellStyle name="Calculation 5 12" xfId="23548" xr:uid="{C5E71EA9-AF0F-4BC1-8914-8D305B6A6084}"/>
    <cellStyle name="Calculation 5 12 2" xfId="23549" xr:uid="{3F33FCFA-B7D4-448E-9ABE-9F5EF06C179B}"/>
    <cellStyle name="Calculation 5 13" xfId="23550" xr:uid="{F14AAE30-1031-4FBC-8636-AB4773D12FD4}"/>
    <cellStyle name="Calculation 5 13 2" xfId="23551" xr:uid="{A830FFA7-0389-4F4B-8B6E-002DF82FA04F}"/>
    <cellStyle name="Calculation 5 14" xfId="23552" xr:uid="{700D9FF2-8B7E-4124-B782-E67EBB36364D}"/>
    <cellStyle name="Calculation 5 14 2" xfId="23553" xr:uid="{E84AE43B-5269-417C-BDA0-C6BE356782E5}"/>
    <cellStyle name="Calculation 5 15" xfId="23554" xr:uid="{B4CBB113-8076-4642-9241-B917D40FDF98}"/>
    <cellStyle name="Calculation 5 15 2" xfId="23556" xr:uid="{A0E39B46-224A-4327-8670-278F5C078539}"/>
    <cellStyle name="Calculation 5 16" xfId="23558" xr:uid="{92517A36-64CF-4BC4-A266-611FA4B1DD26}"/>
    <cellStyle name="Calculation 5 16 2" xfId="23561" xr:uid="{994B12D1-D09E-4401-995C-B861C6B3CA5A}"/>
    <cellStyle name="Calculation 5 17" xfId="23563" xr:uid="{EB1732CA-271A-4356-A5C9-48A3D3690557}"/>
    <cellStyle name="Calculation 5 17 2" xfId="18197" xr:uid="{FB936ECD-392A-42EE-9B0B-8F7874EDAD34}"/>
    <cellStyle name="Calculation 5 18" xfId="23565" xr:uid="{3A5D975F-782A-41DF-B9C6-3B3760CD3901}"/>
    <cellStyle name="Calculation 5 18 2" xfId="18208" xr:uid="{46F2322E-B0D3-429C-BDA9-8AF31FD15006}"/>
    <cellStyle name="Calculation 5 19" xfId="23567" xr:uid="{D56C2051-BD36-45B0-A5FE-4D88FD74482E}"/>
    <cellStyle name="Calculation 5 19 2" xfId="18232" xr:uid="{256FD10A-936D-4F1A-B47E-6418BE92E184}"/>
    <cellStyle name="Calculation 5 2" xfId="23570" xr:uid="{863CFD03-CDF5-4230-A21E-3D0A635DAD8D}"/>
    <cellStyle name="Calculation 5 2 2" xfId="23574" xr:uid="{20B21EF1-9CD1-4B0E-B051-296C96E7E011}"/>
    <cellStyle name="Calculation 5 2 3" xfId="23577" xr:uid="{A821521D-8BAD-4D9F-A60B-AFC381E19A81}"/>
    <cellStyle name="Calculation 5 2 4" xfId="23580" xr:uid="{4100EC55-9672-4C04-B272-E4EB5D9ADF04}"/>
    <cellStyle name="Calculation 5 2 5" xfId="23583" xr:uid="{1BC201BB-2412-4796-8FCF-6046C4072831}"/>
    <cellStyle name="Calculation 5 2 6" xfId="23586" xr:uid="{A03A7646-46B6-4749-BD9A-D4D3FC478859}"/>
    <cellStyle name="Calculation 5 2 7" xfId="23588" xr:uid="{EBA2EFC0-972F-46D7-A184-ED874D2F4323}"/>
    <cellStyle name="Calculation 5 2 8" xfId="23593" xr:uid="{30F9FC02-CBC0-47D0-91E8-C366DAAF9EB3}"/>
    <cellStyle name="Calculation 5 2 9" xfId="23597" xr:uid="{9B24D7B1-AB36-487E-BE00-DED8A2E99240}"/>
    <cellStyle name="Calculation 5 20" xfId="23555" xr:uid="{923A85E9-F1D2-4E2C-9F5B-5AD2BC2F3298}"/>
    <cellStyle name="Calculation 5 20 2" xfId="23557" xr:uid="{53391083-9653-46F0-88EE-330C5FA792A5}"/>
    <cellStyle name="Calculation 5 21" xfId="23559" xr:uid="{CD3750AE-0068-49A3-BABE-01289D695757}"/>
    <cellStyle name="Calculation 5 21 2" xfId="23562" xr:uid="{8BF9F40A-0EB9-4F74-BCAB-38B8F5DAF617}"/>
    <cellStyle name="Calculation 5 22" xfId="23564" xr:uid="{050B7373-CF8F-47FA-B614-BE9FD6835C01}"/>
    <cellStyle name="Calculation 5 22 2" xfId="18198" xr:uid="{F3C044AB-80BC-4A30-BAD7-8CEC952A0431}"/>
    <cellStyle name="Calculation 5 23" xfId="23566" xr:uid="{BED764F5-13C2-421C-A12B-8207A1371FEB}"/>
    <cellStyle name="Calculation 5 23 2" xfId="18209" xr:uid="{6299D394-CC15-4257-A66B-CD492277ECF1}"/>
    <cellStyle name="Calculation 5 24" xfId="23568" xr:uid="{8CA55D92-E098-4214-99FA-4BCE3ED501BF}"/>
    <cellStyle name="Calculation 5 24 2" xfId="18233" xr:uid="{96EE2E85-EDAC-477D-8B68-0F95384F06D6}"/>
    <cellStyle name="Calculation 5 25" xfId="23598" xr:uid="{EADDAD0E-D398-4892-A824-681D4D069BAA}"/>
    <cellStyle name="Calculation 5 25 2" xfId="18247" xr:uid="{AEFC37E8-81DA-41AD-B665-5931026AF972}"/>
    <cellStyle name="Calculation 5 26" xfId="23234" xr:uid="{13E6ACEB-FE33-4CCC-9DB9-9823394E2B92}"/>
    <cellStyle name="Calculation 5 26 2" xfId="23237" xr:uid="{51C7E637-8A9B-4CF3-9957-325D4CF00CED}"/>
    <cellStyle name="Calculation 5 27" xfId="23240" xr:uid="{B54517D0-2116-4A9C-B5DE-649D83EAAF36}"/>
    <cellStyle name="Calculation 5 27 2" xfId="10787" xr:uid="{40D2561E-1EBC-4798-8C70-4EB6073A30EA}"/>
    <cellStyle name="Calculation 5 28" xfId="23243" xr:uid="{6E41BBC7-DD47-46E1-BFBE-1E5EF0B831A8}"/>
    <cellStyle name="Calculation 5 28 2" xfId="23600" xr:uid="{C6C34776-8F5B-4F31-B2ED-6F179ABF315D}"/>
    <cellStyle name="Calculation 5 29" xfId="23246" xr:uid="{FA57D7BC-78E9-468A-B16B-084C61FA1570}"/>
    <cellStyle name="Calculation 5 29 2" xfId="23603" xr:uid="{B0E63C49-5518-4710-96E7-11DFE0E141C9}"/>
    <cellStyle name="Calculation 5 3" xfId="13345" xr:uid="{B6CED995-5C94-436C-9F2D-408EB7240DDA}"/>
    <cellStyle name="Calculation 5 3 2" xfId="18869" xr:uid="{D37F9ED1-B905-49AA-ACB9-AAE7815027EE}"/>
    <cellStyle name="Calculation 5 3 3" xfId="18871" xr:uid="{9DB05247-D5C2-41A9-9149-5D0CFCB87F63}"/>
    <cellStyle name="Calculation 5 3 4" xfId="18873" xr:uid="{218D2079-8266-4B79-9D59-9E2F11886625}"/>
    <cellStyle name="Calculation 5 3 5" xfId="18875" xr:uid="{82F85D5D-4778-43FF-979C-7AA8A7AE36CB}"/>
    <cellStyle name="Calculation 5 3 6" xfId="23605" xr:uid="{8FB46D05-5E53-479F-A91A-0FEF28FF9DA8}"/>
    <cellStyle name="Calculation 5 3 7" xfId="23606" xr:uid="{0B8E39AB-1806-4142-8397-02B6691756E9}"/>
    <cellStyle name="Calculation 5 3 8" xfId="23609" xr:uid="{2D487146-3330-4C73-B09E-6D132C620486}"/>
    <cellStyle name="Calculation 5 3 9" xfId="23612" xr:uid="{C3458EB6-5579-46D7-AE82-1112FC9C0CB1}"/>
    <cellStyle name="Calculation 5 30" xfId="23599" xr:uid="{7195C93E-BB70-4807-A44B-18DACF480D38}"/>
    <cellStyle name="Calculation 5 30 2" xfId="18248" xr:uid="{A5E0440B-44D9-4753-AC5D-706061D3FE11}"/>
    <cellStyle name="Calculation 5 31" xfId="23235" xr:uid="{7FB48BD9-F381-417C-9FEA-1D0CFCED4DFF}"/>
    <cellStyle name="Calculation 5 31 2" xfId="23238" xr:uid="{840BFD3E-1BE5-4BFC-B886-F614DC4B46DC}"/>
    <cellStyle name="Calculation 5 32" xfId="23241" xr:uid="{EC82766E-9E31-4D6E-A9A1-A57345C2750B}"/>
    <cellStyle name="Calculation 5 32 2" xfId="10788" xr:uid="{A8E92EE8-8815-4941-AFF1-627A25A21096}"/>
    <cellStyle name="Calculation 5 33" xfId="23244" xr:uid="{750080B4-9887-4954-A145-5D6CA88EA686}"/>
    <cellStyle name="Calculation 5 33 2" xfId="23601" xr:uid="{2397086F-AFD5-47FC-9C40-ECD45E5F5DA3}"/>
    <cellStyle name="Calculation 5 34" xfId="23247" xr:uid="{455AA524-9EA6-4EAA-B192-6C04BC05E56F}"/>
    <cellStyle name="Calculation 5 34 2" xfId="23604" xr:uid="{908B3E99-AF91-452C-AC52-ECFA1EE78817}"/>
    <cellStyle name="Calculation 5 35" xfId="23249" xr:uid="{427096D9-B9B9-49B2-9690-BE2C4DE01CC9}"/>
    <cellStyle name="Calculation 5 35 2" xfId="23613" xr:uid="{DF7D7526-DBC1-487F-8FF4-A9A1DDAEB6AA}"/>
    <cellStyle name="Calculation 5 36" xfId="23252" xr:uid="{0D274D03-D422-4FF2-ACA1-000EA9F999A9}"/>
    <cellStyle name="Calculation 5 36 2" xfId="1340" xr:uid="{E05A52CE-7DB4-433F-B90E-88442DC5D763}"/>
    <cellStyle name="Calculation 5 37" xfId="22033" xr:uid="{9E217823-3256-43B7-83E3-F0EFDCF7AA18}"/>
    <cellStyle name="Calculation 5 37 2" xfId="23615" xr:uid="{99B10FF6-46DB-47B3-8A56-64C703CAB987}"/>
    <cellStyle name="Calculation 5 38" xfId="22038" xr:uid="{1555F7DA-AFD0-4479-B101-1EA2C066BEC6}"/>
    <cellStyle name="Calculation 5 38 2" xfId="23617" xr:uid="{55FB9A14-8BF4-4D47-94E5-1E8637769DFA}"/>
    <cellStyle name="Calculation 5 39" xfId="23256" xr:uid="{37468F31-BC68-4E86-82C6-3162A83D4715}"/>
    <cellStyle name="Calculation 5 39 2" xfId="23619" xr:uid="{D117A931-B9D9-4646-9084-AF0B0AD987C3}"/>
    <cellStyle name="Calculation 5 4" xfId="13349" xr:uid="{20C97F96-49AD-4B17-B75E-126E9E660110}"/>
    <cellStyle name="Calculation 5 4 2" xfId="18892" xr:uid="{06ED5D43-4FFB-4F20-89CD-72D28205E92D}"/>
    <cellStyle name="Calculation 5 40" xfId="23250" xr:uid="{774CD283-55DB-453E-9694-296AE2D8364C}"/>
    <cellStyle name="Calculation 5 40 2" xfId="23614" xr:uid="{B0FF14CA-552F-4C80-B41C-1ED9616AC7A6}"/>
    <cellStyle name="Calculation 5 41" xfId="23253" xr:uid="{02674E78-2B88-45A3-A6CD-F7267D366239}"/>
    <cellStyle name="Calculation 5 41 2" xfId="1341" xr:uid="{646BE982-F806-41D2-B816-466AD4533DD5}"/>
    <cellStyle name="Calculation 5 42" xfId="22034" xr:uid="{4361AAEB-DF45-428B-80DE-B332258BB050}"/>
    <cellStyle name="Calculation 5 42 2" xfId="23616" xr:uid="{D018CF9D-3389-46A9-8867-DD1C3E6A84E7}"/>
    <cellStyle name="Calculation 5 43" xfId="22039" xr:uid="{0714CA57-20B7-4B32-A046-6923DC1A1C07}"/>
    <cellStyle name="Calculation 5 43 2" xfId="23618" xr:uid="{00E31B66-EE58-4853-A9E9-40024D0D57DD}"/>
    <cellStyle name="Calculation 5 44" xfId="23257" xr:uid="{3BA7D183-07C0-4963-B2E4-9107F8E9F867}"/>
    <cellStyle name="Calculation 5 5" xfId="23621" xr:uid="{15C6052E-C25D-494D-B78C-45B7013E9995}"/>
    <cellStyle name="Calculation 5 5 2" xfId="18925" xr:uid="{6DFD4541-0D02-487B-ACE7-2BD7259CA476}"/>
    <cellStyle name="Calculation 5 6" xfId="22374" xr:uid="{B52B4C54-4100-421F-A6EA-55AD56574412}"/>
    <cellStyle name="Calculation 5 6 2" xfId="18942" xr:uid="{4380298C-ADC7-4829-8214-DF0A29E61022}"/>
    <cellStyle name="Calculation 5 7" xfId="23623" xr:uid="{3ED278E2-ED09-4300-BE95-4E0EED576BB6}"/>
    <cellStyle name="Calculation 5 7 2" xfId="23626" xr:uid="{A7D21AD0-55FA-4303-A671-047D6F5CC8C0}"/>
    <cellStyle name="Calculation 5 8" xfId="23627" xr:uid="{AF38C56E-2DA1-465E-BA5C-F86AB0340424}"/>
    <cellStyle name="Calculation 5 8 2" xfId="23628" xr:uid="{A89EE417-6B57-4523-A597-EE5B147A62FE}"/>
    <cellStyle name="Calculation 5 9" xfId="23629" xr:uid="{BCEAAB48-946E-48DB-AF12-5A3472BD50C9}"/>
    <cellStyle name="Calculation 5 9 2" xfId="23630" xr:uid="{3BBFF38F-64CB-4A33-BE09-2AF28552BAAB}"/>
    <cellStyle name="Calculation 6" xfId="19179" xr:uid="{ABA51531-C49F-42F0-B7AC-5B747629791C}"/>
    <cellStyle name="Calculation 6 10" xfId="8013" xr:uid="{2CF6AE09-3C1E-41BC-83B7-B3D71D4B33F0}"/>
    <cellStyle name="Calculation 6 10 2" xfId="23632" xr:uid="{9964C873-E7EB-4C69-8E61-3827D998DF00}"/>
    <cellStyle name="Calculation 6 11" xfId="8017" xr:uid="{20858115-0EAF-45E9-BA24-53C8F1826C93}"/>
    <cellStyle name="Calculation 6 11 2" xfId="23634" xr:uid="{8894B80B-27C8-49BC-8E87-1AA66C5A7ACE}"/>
    <cellStyle name="Calculation 6 12" xfId="23636" xr:uid="{96D94D91-56A3-477C-9FEF-3A03B1A77B79}"/>
    <cellStyle name="Calculation 6 12 2" xfId="23637" xr:uid="{970CE9C7-2024-407A-B46F-AC34AE71D658}"/>
    <cellStyle name="Calculation 6 13" xfId="23638" xr:uid="{17FB88D5-717B-4242-8ABC-38280E9A3A5A}"/>
    <cellStyle name="Calculation 6 13 2" xfId="20139" xr:uid="{B7726C87-F040-450D-A67F-47A2121C5911}"/>
    <cellStyle name="Calculation 6 14" xfId="23639" xr:uid="{A3FEEDF1-D5AF-4FE2-86E9-C2409DF552B6}"/>
    <cellStyle name="Calculation 6 14 2" xfId="23641" xr:uid="{6B4C4933-34F6-4E31-A47B-4BF937B0F1F5}"/>
    <cellStyle name="Calculation 6 15" xfId="23642" xr:uid="{B2DCCC43-317E-4EB1-815B-E4D290911F6B}"/>
    <cellStyle name="Calculation 6 15 2" xfId="23644" xr:uid="{71C59263-990F-4AF9-A8E7-660A817EE2D7}"/>
    <cellStyle name="Calculation 6 16" xfId="23646" xr:uid="{0AAF07E2-A382-4585-A0A3-4C9511A4B55D}"/>
    <cellStyle name="Calculation 6 16 2" xfId="23648" xr:uid="{2EF234F7-F60A-40A3-BA1A-E937FF73B635}"/>
    <cellStyle name="Calculation 6 17" xfId="23650" xr:uid="{68268EE7-9052-4EFB-935B-C58FF25113CC}"/>
    <cellStyle name="Calculation 6 17 2" xfId="23652" xr:uid="{5F1E68C0-FA1C-4F74-A9DB-013C2413124B}"/>
    <cellStyle name="Calculation 6 18" xfId="16025" xr:uid="{0678446C-86DF-4AC9-AF20-3AADD68FCF8E}"/>
    <cellStyle name="Calculation 6 18 2" xfId="23654" xr:uid="{D8BD60EE-8F9D-4CCE-846D-E959AE8902EA}"/>
    <cellStyle name="Calculation 6 19" xfId="23656" xr:uid="{7C0CE9A3-C3CB-40B5-9A78-9E6BEDB34700}"/>
    <cellStyle name="Calculation 6 19 2" xfId="23658" xr:uid="{39E4AA0B-2D86-4FE7-B25B-B28287899B43}"/>
    <cellStyle name="Calculation 6 2" xfId="23661" xr:uid="{0B7781B4-2B0A-43E0-B067-33EFC9332830}"/>
    <cellStyle name="Calculation 6 2 2" xfId="23664" xr:uid="{0B0549E5-7B91-472B-BF5F-EB52CDC4040C}"/>
    <cellStyle name="Calculation 6 2 3" xfId="23666" xr:uid="{031D32A5-0025-4565-B507-F143E5D842F7}"/>
    <cellStyle name="Calculation 6 2 4" xfId="23668" xr:uid="{64773747-565E-42BF-AEB4-309072651343}"/>
    <cellStyle name="Calculation 6 2 5" xfId="23670" xr:uid="{D6931EE1-ECDF-42CD-83D5-798F33C55FF9}"/>
    <cellStyle name="Calculation 6 2 6" xfId="23672" xr:uid="{81637EB7-E366-476E-ABAB-893B265DD0EB}"/>
    <cellStyle name="Calculation 6 2 7" xfId="23673" xr:uid="{2C0A67E3-307A-4402-B48B-70AEA4848B18}"/>
    <cellStyle name="Calculation 6 2 8" xfId="23676" xr:uid="{0C1B0D64-F67B-41EF-9BE6-544DBE989AAB}"/>
    <cellStyle name="Calculation 6 2 9" xfId="23679" xr:uid="{CB2AD53C-055E-4324-B11F-9BF96DBC5EBD}"/>
    <cellStyle name="Calculation 6 20" xfId="23643" xr:uid="{4F28D369-7835-42E9-80D1-5606DB28BD50}"/>
    <cellStyle name="Calculation 6 20 2" xfId="23645" xr:uid="{BCCB314C-5973-4199-A87B-1B5388B47C14}"/>
    <cellStyle name="Calculation 6 21" xfId="23647" xr:uid="{D0B1B952-4B45-46FF-8F81-317EEFC92FC4}"/>
    <cellStyle name="Calculation 6 21 2" xfId="23649" xr:uid="{8CB8C54E-855F-4554-8376-22C1FCBD2B3A}"/>
    <cellStyle name="Calculation 6 22" xfId="23651" xr:uid="{31130ECA-4DAC-45B3-AE81-1FCF32BDAC38}"/>
    <cellStyle name="Calculation 6 22 2" xfId="23653" xr:uid="{4A8185C4-A9D2-4CEB-87DC-5740E8978BA6}"/>
    <cellStyle name="Calculation 6 23" xfId="16026" xr:uid="{C1D53506-1901-4252-B85C-DD45F57069A8}"/>
    <cellStyle name="Calculation 6 23 2" xfId="23655" xr:uid="{824FDC85-741D-49D0-841D-56A1D846120A}"/>
    <cellStyle name="Calculation 6 24" xfId="23657" xr:uid="{97791704-9193-44D5-B8E9-3DB765EA51EB}"/>
    <cellStyle name="Calculation 6 24 2" xfId="23659" xr:uid="{A599CE6E-CB35-43C7-AA03-09A4434A8998}"/>
    <cellStyle name="Calculation 6 25" xfId="23682" xr:uid="{990B9F66-D947-4187-8042-CD03A9478871}"/>
    <cellStyle name="Calculation 6 25 2" xfId="23686" xr:uid="{6F543DBD-E7E3-4A34-ABF8-B981C0121570}"/>
    <cellStyle name="Calculation 6 26" xfId="23690" xr:uid="{03B93342-8020-4C14-8D48-EFA24B7A5979}"/>
    <cellStyle name="Calculation 6 26 2" xfId="23692" xr:uid="{37B708E4-AF66-4FF1-B71E-A0990210B01B}"/>
    <cellStyle name="Calculation 6 27" xfId="23696" xr:uid="{29396C35-8AA8-4A27-99E6-0588D77D42E1}"/>
    <cellStyle name="Calculation 6 27 2" xfId="23698" xr:uid="{41A5B886-8989-44F3-8D7C-B3960B2B6AF7}"/>
    <cellStyle name="Calculation 6 28" xfId="23702" xr:uid="{13BD07C5-FF48-46D8-9391-C6C4CB762684}"/>
    <cellStyle name="Calculation 6 28 2" xfId="23704" xr:uid="{40703442-389D-4BFB-9317-F8A3AB488DFE}"/>
    <cellStyle name="Calculation 6 29" xfId="21387" xr:uid="{56204338-7941-4C2A-9B5B-069772076E05}"/>
    <cellStyle name="Calculation 6 29 2" xfId="23706" xr:uid="{2C0B3363-68E8-4D43-A8F1-C4F7B89E0C22}"/>
    <cellStyle name="Calculation 6 3" xfId="23709" xr:uid="{3F577F1B-6FD7-4B71-BE32-A20887D452D7}"/>
    <cellStyle name="Calculation 6 3 2" xfId="18963" xr:uid="{AAFA52F7-875D-4145-904A-1ECA87C11EDF}"/>
    <cellStyle name="Calculation 6 3 3" xfId="18965" xr:uid="{D26FB08F-80BC-4FC6-90DE-5FDDD666C2E0}"/>
    <cellStyle name="Calculation 6 3 4" xfId="18967" xr:uid="{C551233A-AD30-4585-950A-AA3EB6E5402F}"/>
    <cellStyle name="Calculation 6 3 5" xfId="23711" xr:uid="{D5BCFA96-2FD1-4A9D-AF0D-E76537A3175F}"/>
    <cellStyle name="Calculation 6 3 6" xfId="23712" xr:uid="{2FD3D371-868E-4265-8F2B-AA49CA814CD6}"/>
    <cellStyle name="Calculation 6 3 7" xfId="23713" xr:uid="{99B2DFCA-1116-437B-A171-948482214DCA}"/>
    <cellStyle name="Calculation 6 3 8" xfId="23716" xr:uid="{0D8C23A5-0C14-4C97-9A79-1094CE5F9548}"/>
    <cellStyle name="Calculation 6 3 9" xfId="23719" xr:uid="{00AAC148-88DB-44C5-94AC-62698E0463D7}"/>
    <cellStyle name="Calculation 6 30" xfId="23683" xr:uid="{45D6422A-A952-44BA-B290-23DD2C1E6E7B}"/>
    <cellStyle name="Calculation 6 30 2" xfId="23687" xr:uid="{DE5D0DF1-A387-4D27-8078-1E16E84ABC7D}"/>
    <cellStyle name="Calculation 6 31" xfId="23691" xr:uid="{BA7FA73B-F639-48BC-99AA-1E6A41C27E5C}"/>
    <cellStyle name="Calculation 6 31 2" xfId="23693" xr:uid="{EAF84DF0-5C69-4EF7-B632-54E367C4B441}"/>
    <cellStyle name="Calculation 6 32" xfId="23697" xr:uid="{BE628482-E8F2-42A5-BFFC-8DE7428C65E5}"/>
    <cellStyle name="Calculation 6 32 2" xfId="23699" xr:uid="{3FF2E6BB-F111-458A-A7CB-E5C1A7C9FF46}"/>
    <cellStyle name="Calculation 6 33" xfId="23703" xr:uid="{B08B9833-F7C6-4AA3-A305-0372A728A314}"/>
    <cellStyle name="Calculation 6 33 2" xfId="23705" xr:uid="{3C1CAAE8-4406-448A-BCB8-FA5A889C0CFB}"/>
    <cellStyle name="Calculation 6 34" xfId="21388" xr:uid="{F84F204E-2EA7-4572-AF6E-DEBE0FB486F8}"/>
    <cellStyle name="Calculation 6 34 2" xfId="23707" xr:uid="{CC8636D5-0F1A-4FDC-991C-061CC6075D3B}"/>
    <cellStyle name="Calculation 6 35" xfId="21392" xr:uid="{391C4FD9-61C5-411A-B92D-429A188B90D8}"/>
    <cellStyle name="Calculation 6 35 2" xfId="23720" xr:uid="{087AF994-97A8-4630-B54D-012C5C692772}"/>
    <cellStyle name="Calculation 6 36" xfId="23722" xr:uid="{DD0F20D7-F332-452D-8827-03039ABB98D6}"/>
    <cellStyle name="Calculation 6 36 2" xfId="23724" xr:uid="{95B754FA-F366-40B8-928E-33BBB7FC1431}"/>
    <cellStyle name="Calculation 6 37" xfId="12088" xr:uid="{7ECB60DC-C09E-4051-A9CD-BCA3CA072F4C}"/>
    <cellStyle name="Calculation 6 37 2" xfId="23727" xr:uid="{73BAFD7B-15F0-4017-9CC3-94697E9EA230}"/>
    <cellStyle name="Calculation 6 38" xfId="12092" xr:uid="{8FF69BB1-CD0C-4CF9-BD35-308B95F56B4A}"/>
    <cellStyle name="Calculation 6 38 2" xfId="23730" xr:uid="{C9FCC488-4D70-4EC5-AFD2-68082EECCE1B}"/>
    <cellStyle name="Calculation 6 39" xfId="12095" xr:uid="{A9B30B01-9920-4E25-BE7E-B6FA6324656D}"/>
    <cellStyle name="Calculation 6 39 2" xfId="23733" xr:uid="{C342A109-4F25-4E69-AE42-18D21EEB5B24}"/>
    <cellStyle name="Calculation 6 4" xfId="23735" xr:uid="{8FC387F7-3EAC-4AA3-BE49-0B98CC515151}"/>
    <cellStyle name="Calculation 6 4 2" xfId="23738" xr:uid="{0F6846E8-2A87-4E4B-B9EA-99DCACC952CA}"/>
    <cellStyle name="Calculation 6 40" xfId="21393" xr:uid="{DE131982-FF45-4DB5-948D-D63AEA7163D5}"/>
    <cellStyle name="Calculation 6 40 2" xfId="23721" xr:uid="{1FFF7B7F-FB2D-469C-8C7C-5FBFF57137ED}"/>
    <cellStyle name="Calculation 6 41" xfId="23723" xr:uid="{C80E34C7-D46C-486E-A37A-B6FA9BDFFFE8}"/>
    <cellStyle name="Calculation 6 41 2" xfId="23725" xr:uid="{A2FB9347-13DC-4AF6-81FF-784B03C2BC03}"/>
    <cellStyle name="Calculation 6 42" xfId="12089" xr:uid="{F1DDA879-BCAD-4096-BCCE-1CA7BFA92E82}"/>
    <cellStyle name="Calculation 6 42 2" xfId="23728" xr:uid="{3E28545B-5422-4A78-B722-F638CCE73F9F}"/>
    <cellStyle name="Calculation 6 43" xfId="12093" xr:uid="{3F753F50-BB09-4ABB-BC33-EF9083E21B88}"/>
    <cellStyle name="Calculation 6 43 2" xfId="23731" xr:uid="{4C564605-9D1F-4310-8421-9FA61B007214}"/>
    <cellStyle name="Calculation 6 44" xfId="12096" xr:uid="{04421431-1691-4FBE-8581-ADAA19CFF258}"/>
    <cellStyle name="Calculation 6 5" xfId="23740" xr:uid="{E7C76C87-35E0-44C8-A1DF-D31C90DA24E4}"/>
    <cellStyle name="Calculation 6 5 2" xfId="23741" xr:uid="{679606C4-51E5-4EC1-9800-734775C678C8}"/>
    <cellStyle name="Calculation 6 6" xfId="23743" xr:uid="{3BD649A3-0DB1-4A29-9E9D-DC0D5E72FB51}"/>
    <cellStyle name="Calculation 6 6 2" xfId="23744" xr:uid="{86A300DB-B34F-48B7-84D1-48A75F5FE393}"/>
    <cellStyle name="Calculation 6 7" xfId="23746" xr:uid="{D7FAB237-8C5A-4DC6-84CF-286665C08EF4}"/>
    <cellStyle name="Calculation 6 7 2" xfId="23747" xr:uid="{8338923F-79F8-473A-8F47-15525306F3FB}"/>
    <cellStyle name="Calculation 6 8" xfId="23748" xr:uid="{1408775F-03F5-40D5-AE72-8BB30A113FED}"/>
    <cellStyle name="Calculation 6 8 2" xfId="23749" xr:uid="{3C9653D8-D6F6-419E-800B-0C3AAA96B41A}"/>
    <cellStyle name="Calculation 6 9" xfId="23750" xr:uid="{949597D2-201B-4CED-9A64-3AAC42340629}"/>
    <cellStyle name="Calculation 6 9 2" xfId="23751" xr:uid="{672F1B23-2203-4B47-B91A-D6E504EEB6C9}"/>
    <cellStyle name="Calculation 7" xfId="19183" xr:uid="{F8B81386-C705-4CF3-9EF9-4376CE16129D}"/>
    <cellStyle name="Calculation 7 10" xfId="23752" xr:uid="{27F28710-4A97-4687-B204-9CC549FC8E58}"/>
    <cellStyle name="Calculation 7 10 2" xfId="23754" xr:uid="{FFE27BB1-513A-4415-831C-7B4F7BFF6D8F}"/>
    <cellStyle name="Calculation 7 11" xfId="23755" xr:uid="{C021EC05-B8FA-4966-86DD-FDA26D67AFB9}"/>
    <cellStyle name="Calculation 7 11 2" xfId="23759" xr:uid="{71350DA3-00AD-4E6C-BDB7-7AEE85F26C5B}"/>
    <cellStyle name="Calculation 7 12" xfId="23760" xr:uid="{FA081538-5F93-4E45-98C9-069864FA79BD}"/>
    <cellStyle name="Calculation 7 12 2" xfId="23762" xr:uid="{4842B9B6-ABE0-4365-90F9-AB37429C403B}"/>
    <cellStyle name="Calculation 7 13" xfId="15911" xr:uid="{DB222F26-E669-4378-B690-FCB16ECE3FA7}"/>
    <cellStyle name="Calculation 7 13 2" xfId="23763" xr:uid="{0B8D667E-99F4-4325-9574-30C708FA648A}"/>
    <cellStyle name="Calculation 7 14" xfId="15913" xr:uid="{F8C5A665-CF2E-4332-9E82-82539223A1C7}"/>
    <cellStyle name="Calculation 7 14 2" xfId="23764" xr:uid="{F7A49B33-E492-4352-BDFD-E017467AABDF}"/>
    <cellStyle name="Calculation 7 15" xfId="23765" xr:uid="{B2564288-95A1-4E36-8A11-5082361A6CE5}"/>
    <cellStyle name="Calculation 7 15 2" xfId="23767" xr:uid="{FF7D57C4-01BD-4337-94CD-C41DFFD8F4AC}"/>
    <cellStyle name="Calculation 7 16" xfId="3265" xr:uid="{BD0EA350-3FFB-4734-A816-98E06C54DE07}"/>
    <cellStyle name="Calculation 7 16 2" xfId="5607" xr:uid="{0638C3B6-DBAB-4601-86E3-2874080C7A72}"/>
    <cellStyle name="Calculation 7 17" xfId="3270" xr:uid="{4A7B75A9-5A24-4E45-A74C-9743B1A4D748}"/>
    <cellStyle name="Calculation 7 17 2" xfId="23769" xr:uid="{2C5B49A2-D5F4-45CA-AEC5-A5E8E67CF4EA}"/>
    <cellStyle name="Calculation 7 18" xfId="5638" xr:uid="{7D700438-7F29-459B-B25A-5119218D95D8}"/>
    <cellStyle name="Calculation 7 18 2" xfId="23771" xr:uid="{1271B4D0-2DBD-4823-A958-9B97B6B0E8BA}"/>
    <cellStyle name="Calculation 7 19" xfId="5646" xr:uid="{2FDC4A31-533A-4381-878C-D833F6CC3A53}"/>
    <cellStyle name="Calculation 7 19 2" xfId="23773" xr:uid="{27CB4A74-9859-4AEE-9835-A2A96D1DABD1}"/>
    <cellStyle name="Calculation 7 2" xfId="23777" xr:uid="{EC54E692-65F9-4911-8385-E1730D118112}"/>
    <cellStyle name="Calculation 7 2 2" xfId="23780" xr:uid="{382FAF2B-C867-43FC-94AF-6764D3C012AB}"/>
    <cellStyle name="Calculation 7 2 3" xfId="23782" xr:uid="{17C67046-95F5-409D-9BDB-03455FEBA839}"/>
    <cellStyle name="Calculation 7 2 4" xfId="23784" xr:uid="{6236E154-B88D-4BD4-9FD6-9F2AF44C97EC}"/>
    <cellStyle name="Calculation 7 2 5" xfId="23786" xr:uid="{35584A14-08E8-4870-9B23-B5B6E46DBD93}"/>
    <cellStyle name="Calculation 7 2 6" xfId="23788" xr:uid="{000450BD-8B34-4961-858E-E9B40A4D8F00}"/>
    <cellStyle name="Calculation 7 2 7" xfId="23789" xr:uid="{EE533250-EB65-48A0-905B-CCCE28EDF8E2}"/>
    <cellStyle name="Calculation 7 2 8" xfId="23791" xr:uid="{D1832E05-F462-413A-8422-62A61395240F}"/>
    <cellStyle name="Calculation 7 2 9" xfId="23793" xr:uid="{DF9D4304-3625-4CC7-BD01-88DBB359BB60}"/>
    <cellStyle name="Calculation 7 20" xfId="23766" xr:uid="{2DB255C7-A953-47AD-B371-4F9D723BF99B}"/>
    <cellStyle name="Calculation 7 20 2" xfId="23768" xr:uid="{E621329B-C9C9-474B-9AB9-B8A613AB652B}"/>
    <cellStyle name="Calculation 7 21" xfId="3266" xr:uid="{52ADA845-E9A8-4A08-99FD-C4E73A7ED820}"/>
    <cellStyle name="Calculation 7 21 2" xfId="5608" xr:uid="{5C37CE67-117B-4E52-BBAF-1EF1E72732B4}"/>
    <cellStyle name="Calculation 7 22" xfId="3271" xr:uid="{ADF18E53-2AAD-41D4-A761-AD140576CE56}"/>
    <cellStyle name="Calculation 7 22 2" xfId="23770" xr:uid="{BDE3185C-F14D-409F-9523-DEDBD4A34418}"/>
    <cellStyle name="Calculation 7 23" xfId="5639" xr:uid="{A2652DCB-64AF-4FD6-8696-0CA8A26563EA}"/>
    <cellStyle name="Calculation 7 23 2" xfId="23772" xr:uid="{D4F89CE8-FE7C-415D-AE2F-0F1DD709C818}"/>
    <cellStyle name="Calculation 7 24" xfId="5647" xr:uid="{08812E17-87ED-4F4D-8933-D37D495A5750}"/>
    <cellStyle name="Calculation 7 24 2" xfId="23774" xr:uid="{83C15C84-B1C5-46CE-93BE-9671AF1C0543}"/>
    <cellStyle name="Calculation 7 25" xfId="5658" xr:uid="{02577BDA-A3F7-410E-9B68-4DDF9826710A}"/>
    <cellStyle name="Calculation 7 25 2" xfId="23794" xr:uid="{DFF7C147-C79A-4E62-887E-97AF7D89A5D1}"/>
    <cellStyle name="Calculation 7 26" xfId="5671" xr:uid="{48FDF265-F021-4DF6-860D-CFFFA509DFC6}"/>
    <cellStyle name="Calculation 7 26 2" xfId="23796" xr:uid="{2383D76C-1E28-4E38-BEF5-C787B07415D9}"/>
    <cellStyle name="Calculation 7 27" xfId="23800" xr:uid="{82FE762F-8CAB-4C1B-851E-C4B759BD5A97}"/>
    <cellStyle name="Calculation 7 27 2" xfId="1981" xr:uid="{8B17F327-4AC1-41F4-B43A-AFEE352C3E50}"/>
    <cellStyle name="Calculation 7 28" xfId="23804" xr:uid="{19B5DFFF-5036-4469-AAEC-2FA6985ED49E}"/>
    <cellStyle name="Calculation 7 28 2" xfId="23806" xr:uid="{4264468D-5769-4170-833D-9E4F445EEABD}"/>
    <cellStyle name="Calculation 7 29" xfId="21407" xr:uid="{742565DD-E2F5-4E48-B8C9-D7298B52D81A}"/>
    <cellStyle name="Calculation 7 29 2" xfId="23808" xr:uid="{8DEAE14E-68DF-41CB-BFB7-730BE903D4EC}"/>
    <cellStyle name="Calculation 7 3" xfId="23811" xr:uid="{02696153-C73C-4846-875C-90518058B4E3}"/>
    <cellStyle name="Calculation 7 3 2" xfId="18995" xr:uid="{8524B095-3D9D-4CD5-96F9-3B57B14C5EC4}"/>
    <cellStyle name="Calculation 7 3 3" xfId="18997" xr:uid="{54B426FE-469C-4AD4-9F6B-96384B5145C7}"/>
    <cellStyle name="Calculation 7 3 4" xfId="18999" xr:uid="{BCDD7CBA-B6A1-41E6-80B8-C98808679F78}"/>
    <cellStyle name="Calculation 7 3 5" xfId="23814" xr:uid="{36C3A009-9B98-4078-9360-C16D79AF94DE}"/>
    <cellStyle name="Calculation 7 3 6" xfId="23816" xr:uid="{348AA23D-4BE2-421F-9288-E237BEA331DF}"/>
    <cellStyle name="Calculation 7 3 7" xfId="23818" xr:uid="{2E9D030F-6B28-4493-9597-0900CF66C995}"/>
    <cellStyle name="Calculation 7 3 8" xfId="23821" xr:uid="{45C7D0CC-3B04-4C82-84E6-952556280C9D}"/>
    <cellStyle name="Calculation 7 3 9" xfId="23826" xr:uid="{9945AB1A-16C9-4613-8C86-A217047F687B}"/>
    <cellStyle name="Calculation 7 30" xfId="5659" xr:uid="{CEBD7CA8-3FCF-465F-BD01-F9D4BFD1911A}"/>
    <cellStyle name="Calculation 7 30 2" xfId="23795" xr:uid="{DCBD7003-07B5-4C8C-AF63-96A92C89F29B}"/>
    <cellStyle name="Calculation 7 31" xfId="5672" xr:uid="{3505E676-BA74-4BA2-B7BB-4D6BBAECB4F6}"/>
    <cellStyle name="Calculation 7 31 2" xfId="23797" xr:uid="{E8C27972-7520-495F-BEE2-37BDF20FD1EF}"/>
    <cellStyle name="Calculation 7 32" xfId="23801" xr:uid="{C416DDCB-2CAC-4B78-9AF0-EA1A7C2F1733}"/>
    <cellStyle name="Calculation 7 32 2" xfId="1982" xr:uid="{7D8ADA58-84C9-49AC-BB8C-7AEE96B903E6}"/>
    <cellStyle name="Calculation 7 33" xfId="23805" xr:uid="{B0FE2805-A791-4F6E-BDE0-C3D053256D0B}"/>
    <cellStyle name="Calculation 7 33 2" xfId="23807" xr:uid="{CC0D12F7-61AD-4A73-BBB3-78EA142FCD48}"/>
    <cellStyle name="Calculation 7 34" xfId="21408" xr:uid="{0F7697E6-7D15-474F-BA6F-E5AF101A960D}"/>
    <cellStyle name="Calculation 7 34 2" xfId="23809" xr:uid="{DC800115-7A11-4A76-945F-2C69360F076D}"/>
    <cellStyle name="Calculation 7 35" xfId="21411" xr:uid="{B927C721-E1B6-46A9-9998-A4416B5BDB73}"/>
    <cellStyle name="Calculation 7 35 2" xfId="19611" xr:uid="{473CBB54-9680-4302-B0BF-2275ACEBA9D1}"/>
    <cellStyle name="Calculation 7 36" xfId="23828" xr:uid="{63F18F53-66CB-40CD-94DD-4BD990CA2288}"/>
    <cellStyle name="Calculation 7 36 2" xfId="19686" xr:uid="{41E3695A-0484-4E75-8844-858614E7CF7D}"/>
    <cellStyle name="Calculation 7 37" xfId="23831" xr:uid="{35278E81-0E21-47A8-ABD8-74518FC62867}"/>
    <cellStyle name="Calculation 7 37 2" xfId="19765" xr:uid="{1728275B-5CC6-44B4-839C-93C1DC0A12A7}"/>
    <cellStyle name="Calculation 7 38" xfId="23834" xr:uid="{016D900E-6089-4473-9D08-96646A3C72BE}"/>
    <cellStyle name="Calculation 7 38 2" xfId="19797" xr:uid="{DD3667F8-54D0-4827-9626-D203AA2E530C}"/>
    <cellStyle name="Calculation 7 39" xfId="23838" xr:uid="{61322DBD-C9D5-4E9A-867A-B2FCE1C4961A}"/>
    <cellStyle name="Calculation 7 39 2" xfId="19811" xr:uid="{C42BC599-8B9C-45C5-9ED8-805F9DD216E5}"/>
    <cellStyle name="Calculation 7 4" xfId="23841" xr:uid="{6D0485BE-364D-46D5-A10F-BC920FCAE8FE}"/>
    <cellStyle name="Calculation 7 4 2" xfId="23843" xr:uid="{6811BB36-1F40-497B-9C91-1FD689503BA3}"/>
    <cellStyle name="Calculation 7 40" xfId="21412" xr:uid="{2066F09F-85A1-4F3C-9852-10F200E9DF90}"/>
    <cellStyle name="Calculation 7 40 2" xfId="19612" xr:uid="{B08AAE1B-9BAC-4E99-AEDE-1B60B022674F}"/>
    <cellStyle name="Calculation 7 41" xfId="23829" xr:uid="{2B699D5B-D1B1-4ACF-9778-D09E13BCB1F1}"/>
    <cellStyle name="Calculation 7 41 2" xfId="19687" xr:uid="{17F0FD48-31BC-491A-B033-E75EAF619C9B}"/>
    <cellStyle name="Calculation 7 42" xfId="23832" xr:uid="{3667076C-C00F-4247-9392-C66A522AB52E}"/>
    <cellStyle name="Calculation 7 42 2" xfId="19766" xr:uid="{5483232B-E97C-4E53-99EF-3B4416E7AFFA}"/>
    <cellStyle name="Calculation 7 43" xfId="23835" xr:uid="{4101D3AF-6C69-4CAF-AC05-1DAAF94E9377}"/>
    <cellStyle name="Calculation 7 43 2" xfId="19798" xr:uid="{6D7276F5-94D1-416A-9889-00CB77D08969}"/>
    <cellStyle name="Calculation 7 44" xfId="23839" xr:uid="{50C7C5B9-959D-4A9D-A431-C60A472A75EC}"/>
    <cellStyle name="Calculation 7 5" xfId="23845" xr:uid="{30017BC0-A68B-44D6-973A-7DAFA30BDA4D}"/>
    <cellStyle name="Calculation 7 5 2" xfId="23846" xr:uid="{7C0BF3EE-6F86-4F1B-8DA6-25FDFA2CBD6C}"/>
    <cellStyle name="Calculation 7 6" xfId="23848" xr:uid="{9F459DDA-912F-4AA6-B2B5-9C80671BF56B}"/>
    <cellStyle name="Calculation 7 6 2" xfId="23850" xr:uid="{BDAF6EB4-DF3A-49A2-86A7-097EAE940979}"/>
    <cellStyle name="Calculation 7 7" xfId="23853" xr:uid="{4E9BE67E-8F2B-486B-8850-58370C0EEC61}"/>
    <cellStyle name="Calculation 7 7 2" xfId="23855" xr:uid="{B0911AE3-6CF8-43AF-9EDD-C470FC8F6848}"/>
    <cellStyle name="Calculation 7 8" xfId="23856" xr:uid="{2F01C27F-99CF-4F95-B908-22C820442954}"/>
    <cellStyle name="Calculation 7 8 2" xfId="23858" xr:uid="{6A75D4F9-EF51-4AC9-9BAE-29ECFD9CF1D1}"/>
    <cellStyle name="Calculation 7 9" xfId="23859" xr:uid="{F6791995-2C22-4DAE-9D5E-62BB192EC99C}"/>
    <cellStyle name="Calculation 7 9 2" xfId="23861" xr:uid="{94AEDCEF-9381-4BAE-BA7C-52EF5EC57F6E}"/>
    <cellStyle name="Calculation 8" xfId="23863" xr:uid="{2397F2DA-DAB3-40A9-9C0E-35A126AC93B0}"/>
    <cellStyle name="Calculation 8 10" xfId="23864" xr:uid="{2B0CC886-2975-4A76-AFF2-1B0B55686378}"/>
    <cellStyle name="Calculation 8 10 2" xfId="23865" xr:uid="{40B0D1E0-DA95-4350-B8CD-993AAEF3AF7B}"/>
    <cellStyle name="Calculation 8 11" xfId="23866" xr:uid="{F7E9C6A2-F9A1-46AC-99D0-4E9F8FF9C4E5}"/>
    <cellStyle name="Calculation 8 11 2" xfId="23867" xr:uid="{603BFA99-2545-48E2-85D7-65976FBC84A9}"/>
    <cellStyle name="Calculation 8 12" xfId="23869" xr:uid="{E4F48BFA-65ED-4957-8246-CA9D6F5B4C67}"/>
    <cellStyle name="Calculation 8 12 2" xfId="23874" xr:uid="{EA68EA00-893F-4615-B22C-144623436E84}"/>
    <cellStyle name="Calculation 8 13" xfId="5115" xr:uid="{107EE9B9-045E-4A6D-B1BE-3BF2600E4FEB}"/>
    <cellStyle name="Calculation 8 13 2" xfId="23877" xr:uid="{3740A88A-54DB-40E3-B128-5255AD8723F6}"/>
    <cellStyle name="Calculation 8 14" xfId="5121" xr:uid="{02C6870F-03CB-499E-9C00-7EE09D5731A0}"/>
    <cellStyle name="Calculation 8 14 2" xfId="23879" xr:uid="{F3C48C4C-1A76-4FAA-8E1F-2C3ABE762E08}"/>
    <cellStyle name="Calculation 8 15" xfId="23881" xr:uid="{1C2AF782-0E00-4BE6-A030-101BC25B1F62}"/>
    <cellStyle name="Calculation 8 15 2" xfId="23884" xr:uid="{0C203DDB-D8E1-4936-8F0C-CF8CC22536E1}"/>
    <cellStyle name="Calculation 8 16" xfId="23888" xr:uid="{9EC44173-F815-45CB-A371-0364EC26359F}"/>
    <cellStyle name="Calculation 8 16 2" xfId="8795" xr:uid="{1AC4DB6D-A229-4D94-8DE5-FBE06E3F0CB0}"/>
    <cellStyle name="Calculation 8 17" xfId="23893" xr:uid="{9A602974-0462-40D1-AF0F-32C1848C1169}"/>
    <cellStyle name="Calculation 8 17 2" xfId="8829" xr:uid="{5CDF3F5A-4A8E-4146-B597-115EFE30AA7F}"/>
    <cellStyle name="Calculation 8 18" xfId="23899" xr:uid="{92F35612-2985-43E5-B7D5-83B4D8CCE222}"/>
    <cellStyle name="Calculation 8 18 2" xfId="8851" xr:uid="{3C0DF3EC-428B-4EF0-858C-479DC08337E9}"/>
    <cellStyle name="Calculation 8 19" xfId="23905" xr:uid="{5CA02C0F-9712-4982-965A-EB707BBD7725}"/>
    <cellStyle name="Calculation 8 19 2" xfId="8863" xr:uid="{7B01EC75-9092-43D0-B1CD-6015A4859250}"/>
    <cellStyle name="Calculation 8 2" xfId="23908" xr:uid="{FD0E6126-135E-459F-8DFB-A2489B1C6392}"/>
    <cellStyle name="Calculation 8 2 2" xfId="13065" xr:uid="{F0F71C74-2980-42FC-A19E-0240959DF802}"/>
    <cellStyle name="Calculation 8 2 3" xfId="23912" xr:uid="{04B7C862-C28A-4CAE-8779-663F7F171774}"/>
    <cellStyle name="Calculation 8 2 4" xfId="23913" xr:uid="{24830FDB-74F8-4BD2-AFC9-FA336C0AE892}"/>
    <cellStyle name="Calculation 8 2 5" xfId="23914" xr:uid="{DD476738-B921-4745-9FCD-CEA39C0941D5}"/>
    <cellStyle name="Calculation 8 2 6" xfId="23915" xr:uid="{2F3D785C-23EC-4363-887D-557A6946ACE7}"/>
    <cellStyle name="Calculation 8 2 7" xfId="23916" xr:uid="{D67BA284-FEF9-4341-8D52-2489626E0E3E}"/>
    <cellStyle name="Calculation 8 2 8" xfId="23917" xr:uid="{557DE2A8-2462-4436-877A-08B83ADB1C5A}"/>
    <cellStyle name="Calculation 8 2 9" xfId="23918" xr:uid="{43D9BB48-D874-48EB-878C-BC7B53CC9325}"/>
    <cellStyle name="Calculation 8 20" xfId="23882" xr:uid="{DA404281-40D5-46FE-BC68-7C8C26EBC7E0}"/>
    <cellStyle name="Calculation 8 20 2" xfId="23885" xr:uid="{FCEDB018-5219-4EBD-B266-53C0F80012E9}"/>
    <cellStyle name="Calculation 8 21" xfId="23889" xr:uid="{CCB6F1B2-9B78-4780-83B8-205C3603DC0F}"/>
    <cellStyle name="Calculation 8 21 2" xfId="8796" xr:uid="{FF44EA98-458C-4ACF-8B90-51CAF8D567D2}"/>
    <cellStyle name="Calculation 8 22" xfId="23894" xr:uid="{3AD1EA25-8F14-4E00-920B-A66F7F093B87}"/>
    <cellStyle name="Calculation 8 22 2" xfId="8830" xr:uid="{B0B3252A-C446-4535-8EC2-CAA46FD586CB}"/>
    <cellStyle name="Calculation 8 23" xfId="23900" xr:uid="{06A5E1AB-9867-4E25-88C8-F34FFBA1AA63}"/>
    <cellStyle name="Calculation 8 23 2" xfId="8852" xr:uid="{29B518EF-015C-40D0-A2C1-D2C68D45B07D}"/>
    <cellStyle name="Calculation 8 24" xfId="23906" xr:uid="{31FE6EB0-D86C-4456-86E7-4E80AA9595DF}"/>
    <cellStyle name="Calculation 8 24 2" xfId="8864" xr:uid="{24E4E440-BFF8-4B3C-9E99-A13FB8E5F3D7}"/>
    <cellStyle name="Calculation 8 25" xfId="23920" xr:uid="{52F33F61-0D92-4258-8259-9AF0FC0BC8B4}"/>
    <cellStyle name="Calculation 8 25 2" xfId="23923" xr:uid="{05AD62F0-A298-42C8-A201-BDC12DF9FD07}"/>
    <cellStyle name="Calculation 8 26" xfId="23926" xr:uid="{ED0496A7-0106-4AA2-8B27-1AA39A204623}"/>
    <cellStyle name="Calculation 8 26 2" xfId="23929" xr:uid="{34A67E3F-1FD3-4FF4-AE94-5E7E9ECAB2A6}"/>
    <cellStyle name="Calculation 8 27" xfId="23931" xr:uid="{5A2CF0E0-6BDF-456E-AD88-76E4B35FBE89}"/>
    <cellStyle name="Calculation 8 27 2" xfId="23934" xr:uid="{02D47A2B-97B8-44A6-A5AC-C58AC8EE2DBC}"/>
    <cellStyle name="Calculation 8 28" xfId="23936" xr:uid="{6626F44B-0FA3-4FF2-903A-FF2C72D1A7BE}"/>
    <cellStyle name="Calculation 8 28 2" xfId="23940" xr:uid="{33D28F1F-C0BD-4143-AC73-8B270BEA1436}"/>
    <cellStyle name="Calculation 8 29" xfId="23942" xr:uid="{485D5EB8-4134-4D7C-BC9D-EDC10F1F55B9}"/>
    <cellStyle name="Calculation 8 29 2" xfId="23946" xr:uid="{6396BF9E-05DD-4A06-B8E8-43C469F61A8D}"/>
    <cellStyle name="Calculation 8 3" xfId="23950" xr:uid="{D1A7B052-D565-4572-B094-98F62AC639F3}"/>
    <cellStyle name="Calculation 8 3 2" xfId="13071" xr:uid="{B91C4BFD-CFDF-4BFB-85FE-DB71DC2C9397}"/>
    <cellStyle name="Calculation 8 3 3" xfId="19032" xr:uid="{067B11C7-E000-496E-AAB7-17F02E8016C0}"/>
    <cellStyle name="Calculation 8 3 4" xfId="19034" xr:uid="{6C2FFC0F-ADE3-41F5-8071-5DB8F7DC6766}"/>
    <cellStyle name="Calculation 8 3 5" xfId="23954" xr:uid="{CAA16634-9F39-4865-9ECC-F86B4DF3ED04}"/>
    <cellStyle name="Calculation 8 3 6" xfId="23955" xr:uid="{9373C571-F3D5-4C63-B099-B3E8981C220D}"/>
    <cellStyle name="Calculation 8 3 7" xfId="23956" xr:uid="{DFB54C27-EC12-411C-899E-E76BD32AE7D5}"/>
    <cellStyle name="Calculation 8 3 8" xfId="23957" xr:uid="{638F24EF-0425-40AE-94BE-283E35406DD4}"/>
    <cellStyle name="Calculation 8 3 9" xfId="23958" xr:uid="{307713B7-31EB-4D07-A95E-F86C6EEBFFFE}"/>
    <cellStyle name="Calculation 8 30" xfId="23921" xr:uid="{BF8BB7BF-EE39-45E6-B18D-8C7CC5C886A2}"/>
    <cellStyle name="Calculation 8 30 2" xfId="23924" xr:uid="{700D99A1-209F-45E9-92C5-CEC21CA33C1A}"/>
    <cellStyle name="Calculation 8 31" xfId="23927" xr:uid="{E64EC58D-3A48-4CDA-ACFE-B35EAB128F62}"/>
    <cellStyle name="Calculation 8 31 2" xfId="23930" xr:uid="{FE4A2300-05A4-4A32-8977-0B0F90880C7D}"/>
    <cellStyle name="Calculation 8 32" xfId="23932" xr:uid="{7F1CD9B2-9778-4F72-AE57-30CB63918A36}"/>
    <cellStyle name="Calculation 8 32 2" xfId="23935" xr:uid="{6494FC2D-4F6B-4C97-82B5-F0F3581B2977}"/>
    <cellStyle name="Calculation 8 33" xfId="23937" xr:uid="{9EFAB7AA-7F19-488B-A268-45A850472DC1}"/>
    <cellStyle name="Calculation 8 33 2" xfId="23941" xr:uid="{DCEA99B6-CF2B-40AB-823D-F3B2D2E41F8C}"/>
    <cellStyle name="Calculation 8 34" xfId="23943" xr:uid="{412FC6A6-01A8-4270-BC8F-FFC52DE2BD98}"/>
    <cellStyle name="Calculation 8 34 2" xfId="23947" xr:uid="{E373FC63-F001-42CD-9C6A-E172249C6983}"/>
    <cellStyle name="Calculation 8 35" xfId="23959" xr:uid="{07830802-5E86-43E7-B4D6-BDFC7B8E2295}"/>
    <cellStyle name="Calculation 8 35 2" xfId="23963" xr:uid="{596102F5-B851-47F5-8EF5-8658E5ABC3D8}"/>
    <cellStyle name="Calculation 8 36" xfId="23965" xr:uid="{18091782-BDAD-4742-9CF1-EDEF595366B7}"/>
    <cellStyle name="Calculation 8 36 2" xfId="23968" xr:uid="{093B488A-18A3-416D-ADBD-CF20F471AC6D}"/>
    <cellStyle name="Calculation 8 37" xfId="23970" xr:uid="{FB9533B7-3939-4322-9C8A-96DDB6C87830}"/>
    <cellStyle name="Calculation 8 37 2" xfId="23973" xr:uid="{BE3BE48C-51E1-4F2C-9E5E-2D5CA60B523C}"/>
    <cellStyle name="Calculation 8 38" xfId="23975" xr:uid="{0B9FE55B-9672-4DB7-8510-ACEE55F1862F}"/>
    <cellStyle name="Calculation 8 38 2" xfId="23980" xr:uid="{8544E725-2379-4B72-A925-AD55332F3989}"/>
    <cellStyle name="Calculation 8 39" xfId="23983" xr:uid="{EAEC0BC9-4E12-4566-97EA-C3A8F4E7C175}"/>
    <cellStyle name="Calculation 8 39 2" xfId="23986" xr:uid="{FE2D9C59-3808-4404-9EE4-DE91EB54B8F6}"/>
    <cellStyle name="Calculation 8 4" xfId="23991" xr:uid="{B8CDA4AF-3D42-4D13-9272-69469CB871BA}"/>
    <cellStyle name="Calculation 8 4 2" xfId="13078" xr:uid="{6606EBB0-6351-434F-BDE5-EFDA7853FE05}"/>
    <cellStyle name="Calculation 8 40" xfId="23960" xr:uid="{159B789E-5268-43EF-8E70-2A0584B30A94}"/>
    <cellStyle name="Calculation 8 40 2" xfId="23964" xr:uid="{87E7B99D-4F06-401C-B0B0-5A8AB30BCC14}"/>
    <cellStyle name="Calculation 8 41" xfId="23966" xr:uid="{547BDCBC-BD60-406F-8FAF-A665C8C51CE7}"/>
    <cellStyle name="Calculation 8 41 2" xfId="23969" xr:uid="{24937BBC-DC02-4195-B66C-6998CD044CD1}"/>
    <cellStyle name="Calculation 8 42" xfId="23971" xr:uid="{8A386FAB-C864-4FC7-9206-0197147E4C2E}"/>
    <cellStyle name="Calculation 8 42 2" xfId="23974" xr:uid="{CB4BD756-DE1D-4729-9283-22CF54707B9E}"/>
    <cellStyle name="Calculation 8 43" xfId="23976" xr:uid="{5BFAFDAF-9304-4959-9FA0-4E4EBD690EA1}"/>
    <cellStyle name="Calculation 8 43 2" xfId="23981" xr:uid="{89115801-FC8B-497D-9257-B3061C0E36AC}"/>
    <cellStyle name="Calculation 8 44" xfId="23984" xr:uid="{90CA13A1-9BDE-403B-A376-A786606A7AD1}"/>
    <cellStyle name="Calculation 8 5" xfId="23996" xr:uid="{B9065A61-F27E-436D-85CB-58A0D67E1C30}"/>
    <cellStyle name="Calculation 8 5 2" xfId="13086" xr:uid="{BF84231A-4C30-4A2E-8631-AC2E3C45C7F2}"/>
    <cellStyle name="Calculation 8 6" xfId="24001" xr:uid="{ACF730D7-A322-4314-87AA-B205CE4D60C6}"/>
    <cellStyle name="Calculation 8 6 2" xfId="13098" xr:uid="{34D9DFD4-5136-4B71-8491-37253D3B0AFA}"/>
    <cellStyle name="Calculation 8 7" xfId="24004" xr:uid="{03606842-379B-4F02-BDB0-C42916223CB6}"/>
    <cellStyle name="Calculation 8 7 2" xfId="13109" xr:uid="{186BB5E4-3400-46D6-9BB8-42B88C597911}"/>
    <cellStyle name="Calculation 8 8" xfId="24007" xr:uid="{827EC9BE-A661-4F96-B04B-DEADBD79E394}"/>
    <cellStyle name="Calculation 8 8 2" xfId="24010" xr:uid="{3B6F03FD-D806-49BE-BC25-BA1A95B9B4EA}"/>
    <cellStyle name="Calculation 8 9" xfId="24013" xr:uid="{CE308427-746D-4969-A47C-57E7361E3EEF}"/>
    <cellStyle name="Calculation 8 9 2" xfId="24014" xr:uid="{F1D42B8D-9E06-4B27-AB4F-624A8B2F034F}"/>
    <cellStyle name="Calculation 9" xfId="24016" xr:uid="{C3A707F9-A43C-4521-9BE9-EC5452AC88C6}"/>
    <cellStyle name="Calculation 9 10" xfId="24017" xr:uid="{2013AC2C-4427-44AB-8FDB-68C4861BCBD3}"/>
    <cellStyle name="Calculation 9 10 2" xfId="24018" xr:uid="{1CE9E2AB-2221-4E47-9717-7011E7ADB48D}"/>
    <cellStyle name="Calculation 9 11" xfId="24019" xr:uid="{509D2107-A722-4CA6-8D84-8F1B2CA2E113}"/>
    <cellStyle name="Calculation 9 11 2" xfId="24020" xr:uid="{0F47D142-CA41-475B-BB4F-12FBBF0511EB}"/>
    <cellStyle name="Calculation 9 12" xfId="24021" xr:uid="{1563B4C1-AB85-4F1A-9167-4EA73585E0A6}"/>
    <cellStyle name="Calculation 9 12 2" xfId="24022" xr:uid="{C304AA15-5F28-41A9-96F2-CA554AB237DA}"/>
    <cellStyle name="Calculation 9 13" xfId="24024" xr:uid="{4B1BAC46-11F3-4CD0-A84D-01B45BAF5D2E}"/>
    <cellStyle name="Calculation 9 13 2" xfId="24026" xr:uid="{41172BD9-1281-4F5C-8C74-640A76EA8A5B}"/>
    <cellStyle name="Calculation 9 14" xfId="24028" xr:uid="{B8A55BE9-7A17-4547-AAA1-249D23601FF6}"/>
    <cellStyle name="Calculation 9 14 2" xfId="24031" xr:uid="{068A7F21-E08A-4CDE-81F6-BD12AEDB4A80}"/>
    <cellStyle name="Calculation 9 15" xfId="24033" xr:uid="{5E79AA5F-7AD8-4999-8296-656828BF5406}"/>
    <cellStyle name="Calculation 9 15 2" xfId="24036" xr:uid="{ED839802-E9E0-4DFE-82AB-D47F04E58173}"/>
    <cellStyle name="Calculation 9 16" xfId="21533" xr:uid="{00064EBD-65E9-4B42-8ABD-50DD565CF123}"/>
    <cellStyle name="Calculation 9 16 2" xfId="24039" xr:uid="{3B015D2D-146D-4A74-9FF1-8307E0CE6947}"/>
    <cellStyle name="Calculation 9 17" xfId="24042" xr:uid="{F5E62DC4-A538-4BE5-9D41-CB4154BE63C4}"/>
    <cellStyle name="Calculation 9 17 2" xfId="24046" xr:uid="{FDA9859F-DC63-4F8E-B207-41095DED69C1}"/>
    <cellStyle name="Calculation 9 18" xfId="24049" xr:uid="{50E81FAE-88A6-4DFE-B6F2-15B22B199C93}"/>
    <cellStyle name="Calculation 9 18 2" xfId="24052" xr:uid="{BD7C9766-D57A-411F-9E02-B3D773F9EC71}"/>
    <cellStyle name="Calculation 9 19" xfId="24055" xr:uid="{98AAA9DA-41BD-43A4-9263-DAC06B2BBDCC}"/>
    <cellStyle name="Calculation 9 19 2" xfId="24058" xr:uid="{A32A12AE-0D2F-46D0-99AE-4C7F888F4157}"/>
    <cellStyle name="Calculation 9 2" xfId="24060" xr:uid="{639F06A3-1751-4442-8D25-5A4CE9066EDB}"/>
    <cellStyle name="Calculation 9 2 2" xfId="13118" xr:uid="{565FC3E0-18C5-4506-A19E-E28B81A6588F}"/>
    <cellStyle name="Calculation 9 2 3" xfId="24061" xr:uid="{CA71E7D0-706B-4F65-B28E-3D3FE736B529}"/>
    <cellStyle name="Calculation 9 2 4" xfId="24062" xr:uid="{052F6234-701A-4DCF-86F8-B10E91E2BE4C}"/>
    <cellStyle name="Calculation 9 2 5" xfId="24063" xr:uid="{00303760-D616-4931-AD01-FE7DC67D3524}"/>
    <cellStyle name="Calculation 9 2 6" xfId="24064" xr:uid="{68D668F6-B03F-4D13-832D-FE0C1756C3EE}"/>
    <cellStyle name="Calculation 9 2 7" xfId="24066" xr:uid="{240D4BAB-DDA7-4B55-A3B0-14406BA53FDF}"/>
    <cellStyle name="Calculation 9 2 8" xfId="24069" xr:uid="{6FFB1535-65A9-4806-A9EE-6D5CB37E7E6B}"/>
    <cellStyle name="Calculation 9 2 9" xfId="24073" xr:uid="{BF40EF9D-EDE0-42AE-BBA7-086A6ACD0A86}"/>
    <cellStyle name="Calculation 9 20" xfId="24034" xr:uid="{26AD5181-71B3-4C34-BB4D-03FF5989C817}"/>
    <cellStyle name="Calculation 9 20 2" xfId="24037" xr:uid="{6950A089-F156-414F-AF6C-7B25F1BEF595}"/>
    <cellStyle name="Calculation 9 21" xfId="21534" xr:uid="{18CCE291-6E09-44C9-B125-14F63958CD26}"/>
    <cellStyle name="Calculation 9 21 2" xfId="24040" xr:uid="{96B3DDA1-1E5C-43FF-9488-2E49CCF42BDE}"/>
    <cellStyle name="Calculation 9 22" xfId="24043" xr:uid="{3EE4EE53-FA58-495E-9C4B-5F8E265D5C76}"/>
    <cellStyle name="Calculation 9 22 2" xfId="24047" xr:uid="{F299B849-055E-4C73-ACA6-B8F048C55E31}"/>
    <cellStyle name="Calculation 9 23" xfId="24050" xr:uid="{BF0A25D4-DDA9-4AD9-9E54-C98089289E92}"/>
    <cellStyle name="Calculation 9 23 2" xfId="24053" xr:uid="{803FE6EA-AE48-4646-B4EA-7845A8A38ADF}"/>
    <cellStyle name="Calculation 9 24" xfId="24056" xr:uid="{E5D46940-E9B3-4CB0-85C4-73384397FEC7}"/>
    <cellStyle name="Calculation 9 24 2" xfId="24059" xr:uid="{EB78D672-A76D-4B58-A204-613954B9DC8D}"/>
    <cellStyle name="Calculation 9 25" xfId="24075" xr:uid="{9A7F7038-6348-4FF3-AAB6-51393D38400C}"/>
    <cellStyle name="Calculation 9 25 2" xfId="24077" xr:uid="{A6C7BDCC-C70D-49E4-913F-46444F29F88B}"/>
    <cellStyle name="Calculation 9 26" xfId="23407" xr:uid="{4EAD54F8-1321-43EF-A113-F64ECD5C602B}"/>
    <cellStyle name="Calculation 9 26 2" xfId="24080" xr:uid="{3744CB55-0EBA-419E-AF96-65D43AAD0CC3}"/>
    <cellStyle name="Calculation 9 27" xfId="24083" xr:uid="{356DE40F-BF16-4850-A4FC-8880C581A9ED}"/>
    <cellStyle name="Calculation 9 27 2" xfId="14977" xr:uid="{9FE6732A-55CA-4DF6-901F-843216477D9F}"/>
    <cellStyle name="Calculation 9 28" xfId="24086" xr:uid="{A1FD4903-DEDC-4B9E-841C-4891474C3300}"/>
    <cellStyle name="Calculation 9 28 2" xfId="24088" xr:uid="{4C56CA52-8730-4CE7-B661-6329CCD661FF}"/>
    <cellStyle name="Calculation 9 29" xfId="24091" xr:uid="{C70E8C5C-9BBA-4ED6-A334-8099BE55D22B}"/>
    <cellStyle name="Calculation 9 29 2" xfId="24093" xr:uid="{6B2CA6CA-EAB0-413E-8433-8B10398C49BA}"/>
    <cellStyle name="Calculation 9 3" xfId="24096" xr:uid="{04880409-3065-4005-A6E5-62A1584A542C}"/>
    <cellStyle name="Calculation 9 3 2" xfId="13124" xr:uid="{AF8573FF-03AE-4038-B395-6413F19229CB}"/>
    <cellStyle name="Calculation 9 3 3" xfId="24098" xr:uid="{228B5482-0C3D-4DFC-BE77-ED93754965AB}"/>
    <cellStyle name="Calculation 9 3 4" xfId="24100" xr:uid="{A8EBDC51-E899-4D38-8A39-EBB4254ECBF6}"/>
    <cellStyle name="Calculation 9 3 5" xfId="24102" xr:uid="{9557F4D7-2387-4012-8D79-19AB3601CBA9}"/>
    <cellStyle name="Calculation 9 3 6" xfId="24104" xr:uid="{4C0EB470-9E26-4F79-97E7-4A30371E2525}"/>
    <cellStyle name="Calculation 9 3 7" xfId="24108" xr:uid="{B70BA78E-D845-4C8E-8D35-B87E27AB3273}"/>
    <cellStyle name="Calculation 9 3 8" xfId="24110" xr:uid="{639C758E-E791-468B-A5D9-A0B8E429EAF8}"/>
    <cellStyle name="Calculation 9 3 9" xfId="24112" xr:uid="{D1A9DFED-2177-478E-A8D3-2103BABC2B7F}"/>
    <cellStyle name="Calculation 9 30" xfId="24076" xr:uid="{F79A74F8-7886-4A83-87DB-84FF6426DFF6}"/>
    <cellStyle name="Calculation 9 30 2" xfId="24078" xr:uid="{50C79DCC-4570-4339-A880-63E4D666D382}"/>
    <cellStyle name="Calculation 9 31" xfId="23408" xr:uid="{D36C9A7D-BA61-4D87-A532-5A3DF02DB2F0}"/>
    <cellStyle name="Calculation 9 31 2" xfId="24081" xr:uid="{B7E8B28F-467E-43C7-A798-0351F3CDE060}"/>
    <cellStyle name="Calculation 9 32" xfId="24084" xr:uid="{06C97634-1AE9-4D67-BC58-D8BE24053258}"/>
    <cellStyle name="Calculation 9 32 2" xfId="14978" xr:uid="{DD306382-A0E6-48CC-AA5A-DEE3968D27A0}"/>
    <cellStyle name="Calculation 9 33" xfId="24087" xr:uid="{003D3ACB-1C5C-420C-9882-75BCD89C5C22}"/>
    <cellStyle name="Calculation 9 33 2" xfId="24089" xr:uid="{3683E47E-2965-46E6-A9DB-79C66B3B1EBF}"/>
    <cellStyle name="Calculation 9 34" xfId="24092" xr:uid="{25F771FF-D8E1-43FC-BF2D-B6223389EBF8}"/>
    <cellStyle name="Calculation 9 34 2" xfId="24094" xr:uid="{B9C18681-3139-410C-A52D-63D85237B84A}"/>
    <cellStyle name="Calculation 9 35" xfId="24114" xr:uid="{C0E3492F-39E5-45C5-9CE1-271321DEADF6}"/>
    <cellStyle name="Calculation 9 35 2" xfId="24116" xr:uid="{C0CC87B0-968E-4B84-A514-A2C55D3E853A}"/>
    <cellStyle name="Calculation 9 36" xfId="24119" xr:uid="{CE55FD63-272B-4EDE-A54D-6F22AE15D482}"/>
    <cellStyle name="Calculation 9 36 2" xfId="24122" xr:uid="{1BB04F7C-4616-490B-B819-08F7397E063F}"/>
    <cellStyle name="Calculation 9 37" xfId="24124" xr:uid="{7734B077-3306-48F6-A932-8793970410CB}"/>
    <cellStyle name="Calculation 9 37 2" xfId="24127" xr:uid="{4623DCB1-A0CD-4AEF-BD3F-57B9D0A81B72}"/>
    <cellStyle name="Calculation 9 38" xfId="24129" xr:uid="{3AA92087-EDED-43A8-82AE-22BC7059006A}"/>
    <cellStyle name="Calculation 9 38 2" xfId="1352" xr:uid="{3B733C4D-B3AA-46BE-90AE-CB553EDA6F23}"/>
    <cellStyle name="Calculation 9 39" xfId="24132" xr:uid="{E443626A-5EE0-458E-80BD-9DCF52DDC3C4}"/>
    <cellStyle name="Calculation 9 39 2" xfId="24135" xr:uid="{4DF454D0-3CD3-4E32-A125-C600310D5F5F}"/>
    <cellStyle name="Calculation 9 4" xfId="24137" xr:uid="{9EB6401C-BB6D-4DC5-96A4-A5DDD05D696C}"/>
    <cellStyle name="Calculation 9 4 2" xfId="13129" xr:uid="{D0D597AE-5666-4E2C-BB00-09AD65DFB5C0}"/>
    <cellStyle name="Calculation 9 40" xfId="24115" xr:uid="{FF0387B6-53DD-4B37-A413-826625E489E3}"/>
    <cellStyle name="Calculation 9 40 2" xfId="24117" xr:uid="{1B63D40C-E3F6-41A1-A261-490453EEAF08}"/>
    <cellStyle name="Calculation 9 41" xfId="24120" xr:uid="{324E4077-7FF7-4BBE-975A-992009FF63CC}"/>
    <cellStyle name="Calculation 9 41 2" xfId="24123" xr:uid="{52CCB36C-D461-4DC8-82A0-4D4F50E79260}"/>
    <cellStyle name="Calculation 9 42" xfId="24125" xr:uid="{E47633BF-0DB4-48C3-B1E4-410B02EDE788}"/>
    <cellStyle name="Calculation 9 42 2" xfId="24128" xr:uid="{EA4282C8-1CE4-4F74-B37F-332D7570D7E8}"/>
    <cellStyle name="Calculation 9 43" xfId="24130" xr:uid="{1A939F71-4139-4C06-9CC9-DAFBE20E72F5}"/>
    <cellStyle name="Calculation 9 43 2" xfId="1353" xr:uid="{8E31D6E3-3F28-46DD-86F2-D8C452FDF478}"/>
    <cellStyle name="Calculation 9 44" xfId="24133" xr:uid="{4255C453-69F0-44BC-BEAE-DEBAD0AF312A}"/>
    <cellStyle name="Calculation 9 5" xfId="24140" xr:uid="{38BAF335-6DDE-4BB0-BB8F-AAE47358287D}"/>
    <cellStyle name="Calculation 9 5 2" xfId="13135" xr:uid="{991951D6-5CC7-4B69-8FBE-560E8FB9DE67}"/>
    <cellStyle name="Calculation 9 6" xfId="24143" xr:uid="{A9A104D9-A72B-4C98-940F-5B74312E2D72}"/>
    <cellStyle name="Calculation 9 6 2" xfId="13147" xr:uid="{7943D0A0-6995-47D1-BE81-BA59AC643CD0}"/>
    <cellStyle name="Calculation 9 7" xfId="24145" xr:uid="{C95CC68C-9801-4393-AA39-453049F5D19F}"/>
    <cellStyle name="Calculation 9 7 2" xfId="13156" xr:uid="{3039AD3E-937D-4E44-BD36-61FB1E79473E}"/>
    <cellStyle name="Calculation 9 8" xfId="24147" xr:uid="{70FB74AC-4C08-4F41-91AA-6A63C8E0EE6B}"/>
    <cellStyle name="Calculation 9 8 2" xfId="24150" xr:uid="{C854AA6E-88D9-4C6D-98DC-751FD3BBD3D4}"/>
    <cellStyle name="Calculation 9 9" xfId="24152" xr:uid="{B4FE5584-BC62-4682-BE5A-240760B5A996}"/>
    <cellStyle name="Calculation 9 9 2" xfId="24155" xr:uid="{E3D8269B-133B-422E-93D8-C2702DE829DB}"/>
    <cellStyle name="CellStyle" xfId="19561" xr:uid="{0D48CC6E-8098-43E8-B45E-BBCE2291B215}"/>
    <cellStyle name="CellWithBorderStyle" xfId="24158" xr:uid="{03449B25-9153-4C5A-8E45-3AF1C4F8E6D6}"/>
    <cellStyle name="Check Cell 10" xfId="24160" xr:uid="{2477F197-B033-42F2-9297-5CBBDE5D3980}"/>
    <cellStyle name="Check Cell 10 2" xfId="1524" xr:uid="{D5CF6564-710C-4363-9BB0-F26549ADDDBB}"/>
    <cellStyle name="Check Cell 10 3" xfId="1575" xr:uid="{C54C773B-C4DE-46A8-A932-24028F0361C2}"/>
    <cellStyle name="Check Cell 11" xfId="9395" xr:uid="{D82D3401-6503-417B-9E84-33C0B6598675}"/>
    <cellStyle name="Check Cell 11 2" xfId="8303" xr:uid="{523376C2-1938-454B-BBEB-F486A89D351F}"/>
    <cellStyle name="Check Cell 11 3" xfId="8314" xr:uid="{431B35B7-6C18-48DC-BDDE-808D263A92A5}"/>
    <cellStyle name="Check Cell 11 3 2" xfId="8318" xr:uid="{E24AD317-003E-491A-AA81-71D0E99DEF74}"/>
    <cellStyle name="Check Cell 11 4" xfId="24162" xr:uid="{9F54D723-B2A3-4C45-BD53-6A0A95B6321B}"/>
    <cellStyle name="Check Cell 12" xfId="9397" xr:uid="{BF091CEF-4EE6-45E9-BDC2-5A99B254C354}"/>
    <cellStyle name="Check Cell 12 2" xfId="9740" xr:uid="{85CBEE59-5521-47FB-BF0C-CF8400C91158}"/>
    <cellStyle name="Check Cell 12 3" xfId="9748" xr:uid="{77383DAF-0C14-473F-8604-FF4129A80700}"/>
    <cellStyle name="Check Cell 13" xfId="24163" xr:uid="{113C0806-D6B6-4AB1-B512-0D391B1B2730}"/>
    <cellStyle name="Check Cell 13 2" xfId="11532" xr:uid="{56CCCFA3-97E1-4A71-87F1-3EEF2F62254C}"/>
    <cellStyle name="Check Cell 13 3" xfId="11543" xr:uid="{9055C54B-0083-42DC-BAEC-A1C12782FCE4}"/>
    <cellStyle name="Check Cell 13 3 2" xfId="11548" xr:uid="{0259C6E8-212B-4D33-89D0-CC3CFF39E710}"/>
    <cellStyle name="Check Cell 14" xfId="24164" xr:uid="{3B124125-FAAF-45CE-BD4A-2CEF8F776A9C}"/>
    <cellStyle name="Check Cell 15" xfId="24165" xr:uid="{F4F857CC-F449-4919-89A1-F630087A1486}"/>
    <cellStyle name="Check Cell 16" xfId="24167" xr:uid="{31E30118-6244-4C3D-BFC9-7385F648A5E0}"/>
    <cellStyle name="Check Cell 17" xfId="24169" xr:uid="{2518CE4C-07D4-4144-B916-B8F123945C80}"/>
    <cellStyle name="Check Cell 18" xfId="24171" xr:uid="{BE80F09C-1BA1-424E-88CB-EEE425A6DBEA}"/>
    <cellStyle name="Check Cell 19" xfId="24173" xr:uid="{4D3F9719-B778-4EC5-B51A-003DD2759B84}"/>
    <cellStyle name="Check Cell 2" xfId="13264" xr:uid="{A9F20E27-B425-462F-8EF2-9AD94DC8F494}"/>
    <cellStyle name="Check Cell 2 10" xfId="24175" xr:uid="{9BA6E8C6-B597-41E0-BA40-19158AF8201B}"/>
    <cellStyle name="Check Cell 2 10 2" xfId="8834" xr:uid="{6700D44D-CC68-4B93-8AD4-32A9DCED26D2}"/>
    <cellStyle name="Check Cell 2 11" xfId="24177" xr:uid="{683153D8-4E80-447B-9083-D5F8F7F12E59}"/>
    <cellStyle name="Check Cell 2 2" xfId="13915" xr:uid="{2918FE70-DE9B-4C12-9B3F-80423B489062}"/>
    <cellStyle name="Check Cell 2 2 2" xfId="24179" xr:uid="{9E605612-E16C-4DEA-AC5D-67A2BB143098}"/>
    <cellStyle name="Check Cell 2 2 3" xfId="24180" xr:uid="{0BDBE3AD-E5B6-4FB7-AC82-6343CF110E09}"/>
    <cellStyle name="Check Cell 2 3" xfId="24181" xr:uid="{E7D6C423-EF3A-4F73-A718-8A0BA83FA614}"/>
    <cellStyle name="Check Cell 2 3 2" xfId="24182" xr:uid="{6DB32F1D-959F-4437-84DA-F430A2CA6F9F}"/>
    <cellStyle name="Check Cell 2 3 3" xfId="24183" xr:uid="{80F39802-3979-47F0-9A9C-446743657A2A}"/>
    <cellStyle name="Check Cell 2 4" xfId="11470" xr:uid="{8C632295-724F-43AF-96D0-CC9364E2961B}"/>
    <cellStyle name="Check Cell 2 4 2" xfId="24184" xr:uid="{914C1A99-C5E2-47CB-AD1C-F3374BC685A5}"/>
    <cellStyle name="Check Cell 2 4 3" xfId="24185" xr:uid="{B1B1FEE5-0A4E-4CA6-B307-9406EB394F7B}"/>
    <cellStyle name="Check Cell 2 5" xfId="11472" xr:uid="{62732126-AF0D-45D8-8B5A-28DE6145953E}"/>
    <cellStyle name="Check Cell 2 5 2" xfId="24186" xr:uid="{39EF4BB9-E2AF-438D-B373-0D8FB53D3075}"/>
    <cellStyle name="Check Cell 2 5 3" xfId="7732" xr:uid="{57973642-B0F2-40A3-B87C-FB27E7A00D62}"/>
    <cellStyle name="Check Cell 2 6" xfId="24187" xr:uid="{3950ADEA-356D-402B-B6EC-B8106702E1F3}"/>
    <cellStyle name="Check Cell 2 6 2" xfId="24188" xr:uid="{127645E3-C924-44DB-9584-DD7870D252D2}"/>
    <cellStyle name="Check Cell 2 6 3" xfId="24189" xr:uid="{2D057620-D77F-4CCD-8E83-C17D72BE04CA}"/>
    <cellStyle name="Check Cell 2 7" xfId="24191" xr:uid="{265D5594-906D-410D-B3DA-14E725C6EDBE}"/>
    <cellStyle name="Check Cell 2 7 2" xfId="758" xr:uid="{A3DFC197-4413-4E22-A4A5-EBFC5210AA8B}"/>
    <cellStyle name="Check Cell 2 7 3" xfId="24193" xr:uid="{828B620F-4F68-4A77-B5F0-3359495E29AC}"/>
    <cellStyle name="Check Cell 2 8" xfId="24195" xr:uid="{561D520A-A68F-4F5C-8C12-922146701CBB}"/>
    <cellStyle name="Check Cell 2 8 2" xfId="854" xr:uid="{D77640EF-B99A-4233-A274-E89CB746095F}"/>
    <cellStyle name="Check Cell 2 8 3" xfId="24197" xr:uid="{1BD03110-AC3A-4B1E-BF65-8EC57CF0CCDA}"/>
    <cellStyle name="Check Cell 2 9" xfId="24198" xr:uid="{7775EE2D-1739-44A8-B457-8B143BA0F126}"/>
    <cellStyle name="Check Cell 2 9 2" xfId="526" xr:uid="{C070F7C3-BED6-4146-81DF-34F8E074DE79}"/>
    <cellStyle name="Check Cell 20" xfId="24166" xr:uid="{39F87ACB-0C80-43EF-9DBF-2B09B05FA971}"/>
    <cellStyle name="Check Cell 20 2" xfId="24199" xr:uid="{DC514010-C16A-400C-9F5C-F5D2AC082807}"/>
    <cellStyle name="Check Cell 20 3" xfId="24200" xr:uid="{46FF2954-652E-4231-A90C-D126286AF4F0}"/>
    <cellStyle name="Check Cell 20 4" xfId="24201" xr:uid="{DF23D697-DF9F-47C3-9C19-2F7D207402A0}"/>
    <cellStyle name="Check Cell 20 5" xfId="24202" xr:uid="{43E1AFF7-12BF-4907-BE57-FA3A7731C095}"/>
    <cellStyle name="Check Cell 20 6" xfId="24203" xr:uid="{C9A1E2FB-3406-490F-B3C3-F2AD9A38C934}"/>
    <cellStyle name="Check Cell 21" xfId="24168" xr:uid="{2B9506AF-F02D-4D38-94BD-FBC561E74727}"/>
    <cellStyle name="Check Cell 21 2" xfId="13157" xr:uid="{EDB9B69B-5AD0-4200-84C5-B724C71A4942}"/>
    <cellStyle name="Check Cell 21 3" xfId="13190" xr:uid="{83E3E58C-4F56-4F55-93A2-D8A2E0E6EE82}"/>
    <cellStyle name="Check Cell 21 4" xfId="13234" xr:uid="{19727D9E-DDF7-4A90-9C57-199BBEBDAD91}"/>
    <cellStyle name="Check Cell 21 5" xfId="13240" xr:uid="{50108581-4B50-4FAF-9381-CBDE5920B5AF}"/>
    <cellStyle name="Check Cell 21 6" xfId="13246" xr:uid="{4B7508F9-5945-494E-A59A-361C070D5D3A}"/>
    <cellStyle name="Check Cell 22" xfId="24170" xr:uid="{569AB7B2-3FF5-439A-A318-DD726F688644}"/>
    <cellStyle name="Check Cell 22 2" xfId="13372" xr:uid="{DDF4F042-E0BF-479F-A0ED-7C14F0501EF4}"/>
    <cellStyle name="Check Cell 23" xfId="24172" xr:uid="{D0D44DBE-5104-4F18-8E05-FB291CD1D320}"/>
    <cellStyle name="Check Cell 24" xfId="24174" xr:uid="{99E0A8FC-5602-4FE5-B7FD-D8EBC140CCD3}"/>
    <cellStyle name="Check Cell 25" xfId="24204" xr:uid="{83714956-A8AD-4914-91E2-F664BC0402EE}"/>
    <cellStyle name="Check Cell 26" xfId="2970" xr:uid="{F2E32641-6DAD-4C6C-874B-9D91078E6E9F}"/>
    <cellStyle name="Check Cell 27" xfId="549" xr:uid="{0062ACE9-CB00-4821-83D5-6AA6B1A27F18}"/>
    <cellStyle name="Check Cell 28" xfId="617" xr:uid="{0477C260-08A0-4C5A-BF3A-434B4427FE01}"/>
    <cellStyle name="Check Cell 3" xfId="2679" xr:uid="{75142F5B-8F26-4027-BC0F-039C5833A4F3}"/>
    <cellStyle name="Check Cell 3 2" xfId="24206" xr:uid="{5A20D5F8-0846-467A-8BB3-93D572E2D527}"/>
    <cellStyle name="Check Cell 3 3" xfId="24207" xr:uid="{44E28973-2CCE-4584-9D63-F8049C981D00}"/>
    <cellStyle name="Check Cell 4" xfId="2683" xr:uid="{5FA49A47-1C53-4681-A6F9-98A204E7482F}"/>
    <cellStyle name="Check Cell 4 2" xfId="24208" xr:uid="{A87E657F-5B14-4495-941E-C34EA59D4898}"/>
    <cellStyle name="Check Cell 4 3" xfId="24210" xr:uid="{34F88F54-AACE-4ECB-AC65-FF53D096F5EA}"/>
    <cellStyle name="Check Cell 5" xfId="2690" xr:uid="{EAB9E085-B36A-4ECF-9C4A-98075ECDABF4}"/>
    <cellStyle name="Check Cell 5 2" xfId="24213" xr:uid="{E1165BBF-ECC3-40C3-861B-F86976638D73}"/>
    <cellStyle name="Check Cell 5 3" xfId="24216" xr:uid="{4F69EBF0-B4E9-4607-B96E-B4B3DFC0B941}"/>
    <cellStyle name="Check Cell 6" xfId="2696" xr:uid="{1D2CB5E5-C769-4384-B175-030E5138B10B}"/>
    <cellStyle name="Check Cell 6 2" xfId="24218" xr:uid="{62922D86-DAB6-4622-8119-A00B7D7DAF60}"/>
    <cellStyle name="Check Cell 6 3" xfId="24220" xr:uid="{BBF92BE0-C3BF-48C6-8220-258E5A2D62A8}"/>
    <cellStyle name="Check Cell 7" xfId="2704" xr:uid="{AF6E2254-B475-4BCE-854B-15C4264181EF}"/>
    <cellStyle name="Check Cell 7 2" xfId="24222" xr:uid="{A1D4481C-5332-4A9F-A70B-C4B7B0E83B36}"/>
    <cellStyle name="Check Cell 7 3" xfId="24223" xr:uid="{761FCCAC-6EF9-40D8-8CB7-403958C2742F}"/>
    <cellStyle name="Check Cell 8" xfId="24224" xr:uid="{2FC3D3E2-F0E2-42B9-80FE-670E703E7199}"/>
    <cellStyle name="Check Cell 8 2" xfId="24227" xr:uid="{BDF97139-83F0-4BE3-8233-FDBF48B708B0}"/>
    <cellStyle name="Check Cell 8 3" xfId="24229" xr:uid="{8FF006A8-25B7-4E39-B6F2-AD1F134BB8BF}"/>
    <cellStyle name="Check Cell 9" xfId="24231" xr:uid="{0DFE48A1-9CDE-4195-AEB2-5FFD1A50AA2F}"/>
    <cellStyle name="Check Cell 9 2" xfId="24235" xr:uid="{FA782F61-1DA6-4CD2-BE00-F054D5227A67}"/>
    <cellStyle name="Check Cell 9 3" xfId="24236" xr:uid="{4004FAE9-8610-47DF-8788-F81B3A7C5731}"/>
    <cellStyle name="ColLevel_0" xfId="11651" xr:uid="{FDC82B69-E024-43FC-B0F6-8E4F0661E494}"/>
    <cellStyle name="ColumnHeaderBoldFillStyle" xfId="7056" xr:uid="{3F7EF395-F461-4414-AB8D-D6222546FA72}"/>
    <cellStyle name="ColumnHeaderBoldFillStyleSmall" xfId="24239" xr:uid="{3C7203F2-7580-4425-902B-FBB267E3D902}"/>
    <cellStyle name="ColumnHeaderFillStyle" xfId="24241" xr:uid="{497029A0-654A-44FA-A6B6-26B95665DBFB}"/>
    <cellStyle name="Comma" xfId="1" builtinId="3"/>
    <cellStyle name="Comma [0] 2" xfId="7418" xr:uid="{9DB02745-EE6A-41A2-A2C2-1607A84B8977}"/>
    <cellStyle name="Comma [0] 2 2" xfId="24243" xr:uid="{3FB9B346-D2E1-4E8A-8AD0-0CB1351B1072}"/>
    <cellStyle name="Comma [0] 3" xfId="7675" xr:uid="{A14A453A-E8CC-40FF-A4D9-7A6699CE790E}"/>
    <cellStyle name="Comma 10" xfId="5804" xr:uid="{2E58FA5C-003F-4F49-8ADE-604E3951829C}"/>
    <cellStyle name="Comma 10 10" xfId="24244" xr:uid="{4CCE8E61-2AF5-48F3-A5B4-BE04DBB7BB24}"/>
    <cellStyle name="Comma 10 10 2" xfId="24245" xr:uid="{4B3F9322-AD03-45AF-9A9E-33CA10648B6F}"/>
    <cellStyle name="Comma 10 10 3" xfId="24246" xr:uid="{3EA23739-D5CB-4D44-9313-350731988282}"/>
    <cellStyle name="Comma 10 10 4" xfId="24247" xr:uid="{46E8DB15-B298-4632-A576-F6446526F826}"/>
    <cellStyle name="Comma 10 11" xfId="24248" xr:uid="{6F8A324B-78D2-4907-814A-BBAC0ED566BF}"/>
    <cellStyle name="Comma 10 11 2" xfId="24250" xr:uid="{003226F4-F769-4B85-910E-861FA51BE85A}"/>
    <cellStyle name="Comma 10 11 3" xfId="24251" xr:uid="{A05A4323-91A5-470C-B4D9-B7E095C5C028}"/>
    <cellStyle name="Comma 10 11 4" xfId="24252" xr:uid="{37FD7FB6-5D96-47B7-B3E8-5AF175167134}"/>
    <cellStyle name="Comma 10 12" xfId="24253" xr:uid="{3CFFDF81-DD48-4ECA-8B62-F9095655276B}"/>
    <cellStyle name="Comma 10 12 2" xfId="24254" xr:uid="{62845FDA-D8A3-4ACF-84CC-E53184DE23AE}"/>
    <cellStyle name="Comma 10 12 3" xfId="24255" xr:uid="{BCFA6B6B-C5FE-4D17-ABDF-5F79D68AEA84}"/>
    <cellStyle name="Comma 10 12 4" xfId="24256" xr:uid="{4F7DC937-A4A4-40D6-B516-716C7E165336}"/>
    <cellStyle name="Comma 10 13" xfId="24257" xr:uid="{2B7052D0-CE2B-4C2E-8032-9A7EB6A43C84}"/>
    <cellStyle name="Comma 10 14" xfId="8398" xr:uid="{33EBC52A-B17B-4A7B-8D60-23DEDF6F8DB4}"/>
    <cellStyle name="Comma 10 15" xfId="8405" xr:uid="{F77F643C-839F-4FA8-B3CD-5B688127E10A}"/>
    <cellStyle name="Comma 10 16" xfId="8408" xr:uid="{0C576BE9-0BF0-48D8-96E7-AE35E9CF96DC}"/>
    <cellStyle name="Comma 10 17" xfId="8411" xr:uid="{FAFD42DA-8836-46B0-B7C3-DEBE522CCAB2}"/>
    <cellStyle name="Comma 10 18" xfId="8414" xr:uid="{7663779F-A5D3-49FE-816C-1810A25CCB55}"/>
    <cellStyle name="Comma 10 19" xfId="8417" xr:uid="{0C46CAE1-0C48-4ED4-8C57-0C2026EF53EC}"/>
    <cellStyle name="Comma 10 2" xfId="7233" xr:uid="{C02649F5-D8E4-43CF-9025-0A17F6C44D2A}"/>
    <cellStyle name="Comma 10 2 10" xfId="24258" xr:uid="{FF5EDBD4-34D0-4F32-8842-DF2B13807448}"/>
    <cellStyle name="Comma 10 2 11" xfId="24259" xr:uid="{71F6E2B7-3C20-49CA-9345-D11D4D6C91FE}"/>
    <cellStyle name="Comma 10 2 12" xfId="24260" xr:uid="{88A2B201-703B-4486-8524-D537CB3A9B5D}"/>
    <cellStyle name="Comma 10 2 2" xfId="878" xr:uid="{0BEB6D44-8849-4068-B683-6B7BCE423F87}"/>
    <cellStyle name="Comma 10 2 2 2" xfId="24262" xr:uid="{6869C339-F6B8-4171-8685-91E9881522A0}"/>
    <cellStyle name="Comma 10 2 2 2 2" xfId="24263" xr:uid="{06D2A831-3377-4683-9032-3BBD617293F0}"/>
    <cellStyle name="Comma 10 2 2 3" xfId="9073" xr:uid="{FDF38E2E-8DFE-47A6-A7BF-491D193D3E86}"/>
    <cellStyle name="Comma 10 2 2 4" xfId="9075" xr:uid="{4F8B738B-176D-4B47-90D1-07C56B75A789}"/>
    <cellStyle name="Comma 10 2 2 5" xfId="9078" xr:uid="{1621D929-1411-4C2A-9991-93B3D637EA6D}"/>
    <cellStyle name="Comma 10 2 2 6" xfId="24266" xr:uid="{B1D6469D-3A9F-43BD-B6A5-CE140CD97FF4}"/>
    <cellStyle name="Comma 10 2 2 7" xfId="24267" xr:uid="{78CB9071-65E3-428F-A448-15D7F26B487A}"/>
    <cellStyle name="Comma 10 2 3" xfId="137" xr:uid="{B99E3A51-6652-4D5F-976B-EB490B396AEA}"/>
    <cellStyle name="Comma 10 2 3 2" xfId="24268" xr:uid="{59F0E83C-C1FB-473E-9335-E4048C2E0867}"/>
    <cellStyle name="Comma 10 2 4" xfId="1987" xr:uid="{611D4880-0511-4899-86E9-17D552DBF1D0}"/>
    <cellStyle name="Comma 10 2 4 2" xfId="24269" xr:uid="{2AE7006B-7ADF-403E-A1F4-D31976264487}"/>
    <cellStyle name="Comma 10 2 5" xfId="24271" xr:uid="{54D67BE2-E218-46FD-8FB0-22000B728BD9}"/>
    <cellStyle name="Comma 10 2 6" xfId="24273" xr:uid="{49393D6F-3612-41E2-8030-6EAA1A9C474A}"/>
    <cellStyle name="Comma 10 2 7" xfId="24275" xr:uid="{810ABC97-AD18-4CF8-BEAA-ED1F55C8E5EB}"/>
    <cellStyle name="Comma 10 2 8" xfId="24277" xr:uid="{28E044C4-04DA-453A-8422-60085C8BC2F5}"/>
    <cellStyle name="Comma 10 2 9" xfId="24279" xr:uid="{601ADA04-14A3-4382-B765-E1E6BF3F72EE}"/>
    <cellStyle name="Comma 10 20" xfId="8406" xr:uid="{939030AF-904C-4675-AFBB-2AADC495E2AF}"/>
    <cellStyle name="Comma 10 21" xfId="8409" xr:uid="{F2AD263B-B962-461F-976F-A3C2970F0258}"/>
    <cellStyle name="Comma 10 22" xfId="8412" xr:uid="{31303B49-97FB-4B9C-86F1-3A15A7DD0867}"/>
    <cellStyle name="Comma 10 23" xfId="8415" xr:uid="{877D3C27-3BC7-47CE-8233-885959ED2DAE}"/>
    <cellStyle name="Comma 10 24" xfId="8418" xr:uid="{07AF3BEC-4574-4DDC-99DE-55F77F3E19C9}"/>
    <cellStyle name="Comma 10 3" xfId="7239" xr:uid="{F96AD5B1-73BB-4511-9226-C93FD06C45D4}"/>
    <cellStyle name="Comma 10 3 2" xfId="24283" xr:uid="{533D1EEE-1571-4D89-837C-97F27659C052}"/>
    <cellStyle name="Comma 10 3 2 2" xfId="24284" xr:uid="{460BBAA6-DD31-4303-95CC-452DEE0E3C86}"/>
    <cellStyle name="Comma 10 3 3" xfId="24285" xr:uid="{834CC5AA-83AF-4463-8795-8AF32BDAB889}"/>
    <cellStyle name="Comma 10 3 4" xfId="24286" xr:uid="{59225CFD-977B-46E9-85D4-8E953AFC5A30}"/>
    <cellStyle name="Comma 10 3 5" xfId="24288" xr:uid="{EC216BF5-A0AC-497B-9781-8B361E429A50}"/>
    <cellStyle name="Comma 10 4" xfId="24292" xr:uid="{EFED9DFA-3B2F-432A-A6AD-5943FB4C2FF3}"/>
    <cellStyle name="Comma 10 4 2" xfId="24294" xr:uid="{1362CD72-A15D-4043-A406-2862B5A6E899}"/>
    <cellStyle name="Comma 10 4 2 2" xfId="24295" xr:uid="{46E6402B-9252-4031-9800-78A60F3EF6D8}"/>
    <cellStyle name="Comma 10 4 3" xfId="24296" xr:uid="{AAFC5DF3-3115-4DC6-9580-0D5F5FA0C4D5}"/>
    <cellStyle name="Comma 10 4 4" xfId="24297" xr:uid="{76DDD235-AB91-45F6-A515-499FD9415600}"/>
    <cellStyle name="Comma 10 4 5" xfId="24298" xr:uid="{5AE54C25-E620-47B2-A972-75B2B1EBF7A8}"/>
    <cellStyle name="Comma 10 5" xfId="24302" xr:uid="{806363D6-C732-477E-8FC9-200B7D2DD62E}"/>
    <cellStyle name="Comma 10 5 2" xfId="8888" xr:uid="{3FA10F63-947F-4F41-9233-B1F7F4CA7BBF}"/>
    <cellStyle name="Comma 10 5 2 2" xfId="24303" xr:uid="{2A21C091-2F47-4FE4-A323-540E0087B4AE}"/>
    <cellStyle name="Comma 10 5 3" xfId="8890" xr:uid="{D3104B74-A960-4AF1-AFB3-F2F451070113}"/>
    <cellStyle name="Comma 10 5 4" xfId="24304" xr:uid="{4C697676-A749-45DE-936F-5D441F45AEEF}"/>
    <cellStyle name="Comma 10 5 5" xfId="24305" xr:uid="{84B2140C-2A90-4E12-8577-B9523F4826D0}"/>
    <cellStyle name="Comma 10 6" xfId="24308" xr:uid="{D34E5794-1C0E-4D4D-9D47-7CD5EC21B099}"/>
    <cellStyle name="Comma 10 6 2" xfId="24309" xr:uid="{76C0AB47-8FE3-4852-9815-9F732134740E}"/>
    <cellStyle name="Comma 10 6 2 2" xfId="24310" xr:uid="{7CA2D03A-8172-4485-BD73-451A11928A2C}"/>
    <cellStyle name="Comma 10 6 3" xfId="24311" xr:uid="{621FD9A7-4D15-47E7-88AB-C5A1809437AA}"/>
    <cellStyle name="Comma 10 6 4" xfId="20541" xr:uid="{55DA886B-9481-42D5-8A33-3272181DFFFB}"/>
    <cellStyle name="Comma 10 6 5" xfId="20544" xr:uid="{EE9916CB-4402-4A71-BADE-BD9621585C7B}"/>
    <cellStyle name="Comma 10 7" xfId="24312" xr:uid="{98FEE8B1-7462-449E-BDE7-5DD49D61FC51}"/>
    <cellStyle name="Comma 10 7 2" xfId="1065" xr:uid="{EE840115-0B71-4864-82A8-E298ECA90A12}"/>
    <cellStyle name="Comma 10 7 3" xfId="24313" xr:uid="{512D3C91-6B9E-4510-BBA3-D455D9A4688D}"/>
    <cellStyle name="Comma 10 7 4" xfId="24314" xr:uid="{247305B9-ED64-478D-94FE-F7714A456F1F}"/>
    <cellStyle name="Comma 10 7 5" xfId="24315" xr:uid="{92FFB915-BA8D-47DC-93B7-258346864D32}"/>
    <cellStyle name="Comma 10 8" xfId="24316" xr:uid="{87D03673-3D9B-49B7-A55F-FB71181AD0FE}"/>
    <cellStyle name="Comma 10 8 2" xfId="9987" xr:uid="{7CC52A03-F5B6-4FD3-A851-EE5312C2CF46}"/>
    <cellStyle name="Comma 10 8 3" xfId="9990" xr:uid="{45D9B33B-9169-40C5-857C-843C1838A853}"/>
    <cellStyle name="Comma 10 8 4" xfId="9993" xr:uid="{73999D82-8D35-4F24-8F55-DDF0C9F58A37}"/>
    <cellStyle name="Comma 10 9" xfId="24318" xr:uid="{6457BF46-02A8-4A4D-BFD3-521A0E4C0237}"/>
    <cellStyle name="Comma 10 9 2" xfId="24319" xr:uid="{1413DD1A-E480-4FBC-B03D-FADAC5CEC853}"/>
    <cellStyle name="Comma 10 9 3" xfId="24321" xr:uid="{048C32F8-BB28-4CCC-8700-E67095926DCD}"/>
    <cellStyle name="Comma 10 9 4" xfId="24323" xr:uid="{DC5E9B31-A7CD-40FB-8FA9-0818778E6BFB}"/>
    <cellStyle name="Comma 100" xfId="24324" xr:uid="{DDDD01C7-951E-437D-B579-A0205C8C46E9}"/>
    <cellStyle name="Comma 100 2" xfId="24327" xr:uid="{225593ED-7F0B-4391-B5A8-0D57561FF9A0}"/>
    <cellStyle name="Comma 101" xfId="24329" xr:uid="{31DF3964-AC17-42F5-8414-5141186EA122}"/>
    <cellStyle name="Comma 101 2" xfId="24331" xr:uid="{20E54201-5EDB-4186-8A02-075A39DB907C}"/>
    <cellStyle name="Comma 102" xfId="24333" xr:uid="{52AA3BEA-1871-40BF-AF79-C20D690A0A68}"/>
    <cellStyle name="Comma 102 2" xfId="24335" xr:uid="{CD309E28-11FC-410F-9AAB-D03F7C0CF4F5}"/>
    <cellStyle name="Comma 103" xfId="16789" xr:uid="{1A9290B6-6D26-4898-99BC-E311CCE92741}"/>
    <cellStyle name="Comma 104" xfId="16792" xr:uid="{5FBA0C33-2FCA-42E8-8448-C466076FFB42}"/>
    <cellStyle name="Comma 104 2" xfId="24337" xr:uid="{1C7FA8EC-5D96-4977-9F5F-87952AF8D31F}"/>
    <cellStyle name="Comma 104 2 2" xfId="24339" xr:uid="{775EB212-9732-4C91-9C87-8B3C82D778ED}"/>
    <cellStyle name="Comma 104 3" xfId="24340" xr:uid="{9EEB5F26-515F-4742-BB7F-95A991970D9D}"/>
    <cellStyle name="Comma 105" xfId="16795" xr:uid="{2DDDC726-C1DE-40EA-BDA3-B95D32703CD0}"/>
    <cellStyle name="Comma 106" xfId="16798" xr:uid="{0DD92785-63E3-481C-B5C8-9FF7AF17E469}"/>
    <cellStyle name="Comma 106 2" xfId="24106" xr:uid="{CF632B2E-D4DE-4D98-8353-1CBEEA78B0CE}"/>
    <cellStyle name="Comma 107" xfId="16801" xr:uid="{19DC3BEF-6751-4848-B40E-8FA918AA4689}"/>
    <cellStyle name="Comma 108" xfId="4730" xr:uid="{2EE6D66A-3776-4298-81F8-CDE2E08B70E6}"/>
    <cellStyle name="Comma 109" xfId="4741" xr:uid="{5A75EFEE-6DB1-4F60-B531-C1798D1515A6}"/>
    <cellStyle name="Comma 109 2" xfId="24341" xr:uid="{B2062951-8DC9-418B-BC60-A6C9BA057D08}"/>
    <cellStyle name="Comma 109 2 2" xfId="24343" xr:uid="{22527AE1-F9B4-46F4-81AB-A345E69CEA37}"/>
    <cellStyle name="Comma 109 2 3" xfId="8858" xr:uid="{BABDDDD0-A372-4E88-8ED6-B731A73CE872}"/>
    <cellStyle name="Comma 109 3" xfId="24346" xr:uid="{4BEE5799-8393-4EE9-AFBC-BADDBCBCDAEE}"/>
    <cellStyle name="Comma 109 4" xfId="24351" xr:uid="{CAF3A6E8-A931-4A01-BE34-565EBD01B15C}"/>
    <cellStyle name="Comma 11" xfId="5813" xr:uid="{29F64918-6041-41B0-935C-C7D747560258}"/>
    <cellStyle name="Comma 11 10" xfId="14962" xr:uid="{16E5EBE8-462A-4971-9CAD-22EC5E2CAE60}"/>
    <cellStyle name="Comma 11 10 2" xfId="24353" xr:uid="{BE2E4749-5C16-4144-B522-32C13489E65D}"/>
    <cellStyle name="Comma 11 11" xfId="24354" xr:uid="{09D8CF92-8030-45C8-A6B4-602230C712DD}"/>
    <cellStyle name="Comma 11 12" xfId="24359" xr:uid="{696C792F-3082-473E-ACC2-B3CED68F4BDE}"/>
    <cellStyle name="Comma 11 13" xfId="24361" xr:uid="{0378AFF1-F91C-4821-81AA-DEF97CDA3A94}"/>
    <cellStyle name="Comma 11 13 2" xfId="62224" xr:uid="{F9F0DB50-74A0-467E-ACC0-15620FE1299B}"/>
    <cellStyle name="Comma 11 14" xfId="24362" xr:uid="{AA5664DD-80BD-4837-8AF4-ACAC1B9D3E86}"/>
    <cellStyle name="Comma 11 2" xfId="24366" xr:uid="{0FA838DD-7365-48DA-808C-C792D6B7DE3D}"/>
    <cellStyle name="Comma 11 2 2" xfId="8624" xr:uid="{6081A9EC-7FA8-4A32-91C3-18E8DFC30AED}"/>
    <cellStyle name="Comma 11 2 2 2" xfId="24367" xr:uid="{9E9B57F3-B7D3-4854-931D-F0D4E51C27B5}"/>
    <cellStyle name="Comma 11 2 2 2 2" xfId="24368" xr:uid="{B94B64A7-5ED4-46FC-987A-C875C65AED7F}"/>
    <cellStyle name="Comma 11 2 2 3" xfId="24369" xr:uid="{3AB57FF6-1A7F-4195-8032-EC480FEB888B}"/>
    <cellStyle name="Comma 11 2 2 4" xfId="24370" xr:uid="{FA6E4FF5-BD14-4FA5-B531-AE3F11C4B496}"/>
    <cellStyle name="Comma 11 2 2 5" xfId="24371" xr:uid="{CEFD8330-1055-434E-BB71-FC8571A67D16}"/>
    <cellStyle name="Comma 11 2 2 6" xfId="24372" xr:uid="{744E9C19-2C81-417F-B38B-8C0A39699A46}"/>
    <cellStyle name="Comma 11 2 2 7" xfId="24373" xr:uid="{93FF094A-9A95-46A2-89D1-9D3C70BE3BF1}"/>
    <cellStyle name="Comma 11 2 3" xfId="8626" xr:uid="{AEDFA228-CB59-4570-97D4-A9D51689AED3}"/>
    <cellStyle name="Comma 11 2 4" xfId="8628" xr:uid="{5B778DE0-1BA1-4F6A-9A57-D25DAAB13C01}"/>
    <cellStyle name="Comma 11 2 4 2" xfId="16089" xr:uid="{40DFF95A-50B8-4F67-8254-00643FDB4D7D}"/>
    <cellStyle name="Comma 11 2 5" xfId="24374" xr:uid="{FF74476A-2326-4A2B-B77F-77885F7160DF}"/>
    <cellStyle name="Comma 11 2 6" xfId="24375" xr:uid="{4A512833-F305-473D-9E9B-6158BCB8858A}"/>
    <cellStyle name="Comma 11 2 7" xfId="24376" xr:uid="{ECA36B5B-7A70-4DB7-8432-6D555A515A3C}"/>
    <cellStyle name="Comma 11 2 8" xfId="3156" xr:uid="{8F1D6D40-A7D1-4822-A2E3-82355B952EAC}"/>
    <cellStyle name="Comma 11 2 9" xfId="3159" xr:uid="{CEDB0690-28A2-4938-9D0B-24D841C26605}"/>
    <cellStyle name="Comma 11 3" xfId="24378" xr:uid="{EFFF51CD-EA91-4865-80C6-C581F456EE77}"/>
    <cellStyle name="Comma 11 3 2" xfId="24379" xr:uid="{DC78A716-AF1D-4EF0-A9C5-51D4406D9A7E}"/>
    <cellStyle name="Comma 11 3 2 2" xfId="21002" xr:uid="{342D5352-DB57-4E9E-9E8C-6CB83C18353E}"/>
    <cellStyle name="Comma 11 3 2 3" xfId="21006" xr:uid="{690EFCE3-46EA-4FD4-96DF-2909255E215D}"/>
    <cellStyle name="Comma 11 3 3" xfId="24380" xr:uid="{2F315678-0F76-42C2-AAF6-94351E4F8C07}"/>
    <cellStyle name="Comma 11 3 4" xfId="24381" xr:uid="{900CF330-1DEB-4B61-92BC-A3F35070C508}"/>
    <cellStyle name="Comma 11 3 5" xfId="24382" xr:uid="{53009DD2-3BAB-4BF7-928D-5213BA46A48B}"/>
    <cellStyle name="Comma 11 4" xfId="24384" xr:uid="{82448635-8DF0-4DA3-AB84-E6091A68FA10}"/>
    <cellStyle name="Comma 11 4 2" xfId="24385" xr:uid="{BD826E92-5AA6-4399-AD23-84341CE51C9E}"/>
    <cellStyle name="Comma 11 4 3" xfId="24386" xr:uid="{531BBE1D-0B50-4299-BE5D-A6C2CD7519E4}"/>
    <cellStyle name="Comma 11 5" xfId="24388" xr:uid="{62483E1B-F623-46C5-877B-095AAF5319A2}"/>
    <cellStyle name="Comma 11 6" xfId="24391" xr:uid="{4EAB6D4F-617C-4B48-8073-BC1A95615D83}"/>
    <cellStyle name="Comma 11 6 2" xfId="24392" xr:uid="{AA407656-6E0A-4EB4-BD82-7F64289E75E4}"/>
    <cellStyle name="Comma 11 6 2 2" xfId="24393" xr:uid="{7AB610D0-2B4F-44B9-890C-382C5BE44E2E}"/>
    <cellStyle name="Comma 11 6 2 3" xfId="24394" xr:uid="{DF55F356-EF8A-4506-AA31-10F19EA80B02}"/>
    <cellStyle name="Comma 11 6 3" xfId="24395" xr:uid="{32C3A187-A545-4F2F-9B4C-38931237CC14}"/>
    <cellStyle name="Comma 11 6 4" xfId="21027" xr:uid="{A66700F4-B0F2-41E5-83D5-74CEE06915B6}"/>
    <cellStyle name="Comma 11 7" xfId="24396" xr:uid="{14E2BA7C-0F7E-4986-BF4A-993D84ECA566}"/>
    <cellStyle name="Comma 11 8" xfId="24397" xr:uid="{79CE04DF-0FBC-468F-9BA5-26DD630B8E47}"/>
    <cellStyle name="Comma 11 9" xfId="24398" xr:uid="{3A9C76CB-2C49-4570-BCDD-520265E733E7}"/>
    <cellStyle name="Comma 110" xfId="16796" xr:uid="{DFBE4EF8-28D5-43D5-B97F-437BC8FEF045}"/>
    <cellStyle name="Comma 110 2" xfId="24068" xr:uid="{B6111A0C-FB4A-4F3E-B1FE-19D175B87F9B}"/>
    <cellStyle name="Comma 110 2 2" xfId="24399" xr:uid="{B5AC634D-ED5D-4F93-85BE-BB4267A87C25}"/>
    <cellStyle name="Comma 110 2 3" xfId="24400" xr:uid="{8C3BAD50-2AB7-4983-8296-328185C88443}"/>
    <cellStyle name="Comma 110 3" xfId="24071" xr:uid="{ABAC5F16-A1E0-4D78-B8D4-F53A9471B2B4}"/>
    <cellStyle name="Comma 110 4" xfId="24072" xr:uid="{4D6DF0B6-D776-477B-85C0-5B3D58316999}"/>
    <cellStyle name="Comma 111" xfId="16799" xr:uid="{258DE2D6-E1B7-4F72-A48B-9C1BCB312450}"/>
    <cellStyle name="Comma 111 2" xfId="24107" xr:uid="{46D6195A-E300-4731-B55C-8F4655EB7DDD}"/>
    <cellStyle name="Comma 111 2 2" xfId="24402" xr:uid="{8E4A6B27-830A-4334-9B67-CDCF1E7147E7}"/>
    <cellStyle name="Comma 111 2 3" xfId="24403" xr:uid="{44CE0A53-8BB2-4E5B-A0BE-488A87E70BA9}"/>
    <cellStyle name="Comma 111 3" xfId="24109" xr:uid="{FF9052A3-B874-4B51-A6E8-684C358A5769}"/>
    <cellStyle name="Comma 111 4" xfId="24111" xr:uid="{0A3AE9EB-95B9-42E7-8158-3F70D0225FC2}"/>
    <cellStyle name="Comma 112" xfId="16802" xr:uid="{E07B4AEC-6E35-4F0C-9646-1FCE1FB900FE}"/>
    <cellStyle name="Comma 112 2" xfId="24405" xr:uid="{2A3D8148-DB3B-471D-BEB1-A3C84B232257}"/>
    <cellStyle name="Comma 112 2 2" xfId="24406" xr:uid="{6716309F-1E59-49EF-ABB3-D93613F0410C}"/>
    <cellStyle name="Comma 112 2 3" xfId="8670" xr:uid="{01B25C75-3312-4127-BE81-C5DAA98673F9}"/>
    <cellStyle name="Comma 112 3" xfId="24407" xr:uid="{2D4FF331-470E-4CAD-8AFB-8BC8961CD993}"/>
    <cellStyle name="Comma 112 4" xfId="24408" xr:uid="{AD8ECFE4-FE30-49DF-BB6E-A49D4F124E14}"/>
    <cellStyle name="Comma 113" xfId="4731" xr:uid="{2E627FBE-8588-467B-B980-D95DA20ECBAE}"/>
    <cellStyle name="Comma 113 2" xfId="24411" xr:uid="{C84F8B80-21DB-4E2C-B2BE-A6A41B726809}"/>
    <cellStyle name="Comma 113 2 2" xfId="24412" xr:uid="{A2D6370A-D04F-4AD9-A28F-BDFC38F0A08A}"/>
    <cellStyle name="Comma 113 2 3" xfId="8756" xr:uid="{B3E4FDCF-77F9-442E-A793-E9CA7EACAFD1}"/>
    <cellStyle name="Comma 113 3" xfId="24414" xr:uid="{C2BE90F0-EC05-4DCA-A6E9-A22B4F688163}"/>
    <cellStyle name="Comma 113 4" xfId="24416" xr:uid="{AD084BD2-754D-4F17-9D7C-FD1FEAA32D62}"/>
    <cellStyle name="Comma 114" xfId="4742" xr:uid="{E6FD48C3-8B79-46ED-ACB3-0AC6CD4D04FA}"/>
    <cellStyle name="Comma 114 2" xfId="24342" xr:uid="{0A9BFCA9-C415-4FE1-9FCD-1BDAE525E1FE}"/>
    <cellStyle name="Comma 114 2 2" xfId="24344" xr:uid="{6332158F-8B4A-4E07-BF17-2C5AE9DAAAA3}"/>
    <cellStyle name="Comma 114 2 3" xfId="8859" xr:uid="{9ED11402-FFAB-47EA-995C-16530B93FE7B}"/>
    <cellStyle name="Comma 114 3" xfId="24347" xr:uid="{6CA95BAE-2E39-45BB-9BD9-EE9A2C296D13}"/>
    <cellStyle name="Comma 114 4" xfId="24352" xr:uid="{9D64D59A-6FE0-4A1E-9398-D69B8564C156}"/>
    <cellStyle name="Comma 115" xfId="4747" xr:uid="{AA898417-7C04-47DE-AAC5-2A68B98014EB}"/>
    <cellStyle name="Comma 115 2" xfId="5300" xr:uid="{100DC81C-976C-4133-A711-C4D58E37EB6B}"/>
    <cellStyle name="Comma 115 2 2" xfId="24419" xr:uid="{9FA99E28-C3A1-4AF7-A01A-66E412DAF615}"/>
    <cellStyle name="Comma 115 2 3" xfId="24422" xr:uid="{A30B8E27-D88D-4101-8C49-06E6D503E745}"/>
    <cellStyle name="Comma 115 3" xfId="5305" xr:uid="{F60AB719-90CF-4741-9651-1684FEAD9F3D}"/>
    <cellStyle name="Comma 115 4" xfId="5310" xr:uid="{49B529BF-9DF6-4B32-A13F-AB781228D496}"/>
    <cellStyle name="Comma 116" xfId="4753" xr:uid="{8EE97BE4-F8CB-4D90-8F09-81851201DD37}"/>
    <cellStyle name="Comma 116 2" xfId="24424" xr:uid="{CD6D6757-000C-462D-A7B5-34E11939357B}"/>
    <cellStyle name="Comma 116 2 2" xfId="24426" xr:uid="{41993758-F305-4CF2-B68B-6207F1366398}"/>
    <cellStyle name="Comma 116 2 3" xfId="24428" xr:uid="{FB7A1922-A059-4D01-8AFA-99FDED59BD43}"/>
    <cellStyle name="Comma 116 3" xfId="24431" xr:uid="{69847BD2-8E42-4DFC-8A81-1D6799733F72}"/>
    <cellStyle name="Comma 116 4" xfId="24434" xr:uid="{8C1150B6-27BC-420A-B204-D4D0DD554F5C}"/>
    <cellStyle name="Comma 117" xfId="4759" xr:uid="{825451C3-6D39-4814-9D20-21216699DF8A}"/>
    <cellStyle name="Comma 117 2" xfId="24437" xr:uid="{463201C6-9A12-42E5-947A-D63A616CCB0C}"/>
    <cellStyle name="Comma 117 2 2" xfId="24439" xr:uid="{E4663008-D468-49C1-A11A-6B8563A1726A}"/>
    <cellStyle name="Comma 117 2 3" xfId="24441" xr:uid="{E9C65463-D8BF-4806-AC12-27340F29C35A}"/>
    <cellStyle name="Comma 117 3" xfId="24445" xr:uid="{FCA1DFA2-444B-4802-9987-24E83FD92233}"/>
    <cellStyle name="Comma 117 4" xfId="24449" xr:uid="{10789D28-CA5F-4EBF-8A56-CBDC6B937072}"/>
    <cellStyle name="Comma 118" xfId="24451" xr:uid="{A3A426E7-DECF-4EFF-94C0-B8BE325FE1E9}"/>
    <cellStyle name="Comma 118 2" xfId="24453" xr:uid="{5CC33409-7F5A-4B28-8372-F45128D07286}"/>
    <cellStyle name="Comma 118 2 2" xfId="24455" xr:uid="{A47BCE96-5327-42F4-BA8E-C5BED87613C9}"/>
    <cellStyle name="Comma 118 2 3" xfId="24457" xr:uid="{70C07189-BE72-4300-BF4E-16BEF03F908A}"/>
    <cellStyle name="Comma 118 3" xfId="24460" xr:uid="{2B7F3F43-6AFA-4561-A082-39097A9AF0CF}"/>
    <cellStyle name="Comma 118 4" xfId="24463" xr:uid="{7DA7BC68-0C27-4ADC-843C-BD01E98E667B}"/>
    <cellStyle name="Comma 119" xfId="24465" xr:uid="{C8D35B52-1D1B-422A-B3E3-202256931BB4}"/>
    <cellStyle name="Comma 119 2" xfId="24467" xr:uid="{AC9A3B4B-62DC-4AC7-90B3-19F2FB47C54E}"/>
    <cellStyle name="Comma 119 2 2" xfId="24470" xr:uid="{9544ECE7-7F35-4D91-85B2-C246906CD86B}"/>
    <cellStyle name="Comma 119 2 3" xfId="24473" xr:uid="{BC898CAD-386E-4A52-8CB5-9788585D225F}"/>
    <cellStyle name="Comma 119 3" xfId="24476" xr:uid="{45D7A1F1-E2AE-42EF-BEE0-0E80CBB773BC}"/>
    <cellStyle name="Comma 119 4" xfId="24479" xr:uid="{8684E822-361C-4212-A545-D745FE3718CA}"/>
    <cellStyle name="Comma 12" xfId="20292" xr:uid="{29E49ED6-1AFC-4ACD-A2B4-09807D9B5A01}"/>
    <cellStyle name="Comma 12 10" xfId="24481" xr:uid="{662B987A-3E7B-4419-A705-901FC57DEBC4}"/>
    <cellStyle name="Comma 12 11" xfId="24482" xr:uid="{0088F881-861D-4480-9FC6-469403FE83A7}"/>
    <cellStyle name="Comma 12 12" xfId="24484" xr:uid="{8485A379-E0BB-4B60-B52A-69AFAD8A8ED2}"/>
    <cellStyle name="Comma 12 2" xfId="24486" xr:uid="{CECC24C3-7AE2-420E-979B-64DECFEF420B}"/>
    <cellStyle name="Comma 12 2 10" xfId="24487" xr:uid="{BC832ECD-FD3D-4840-B322-3A01B9763D02}"/>
    <cellStyle name="Comma 12 2 11" xfId="12458" xr:uid="{11455405-2BEF-4D34-A5CC-4A38081246F5}"/>
    <cellStyle name="Comma 12 2 2" xfId="8643" xr:uid="{77EF6B63-4C43-4463-B9AD-ACD262392398}"/>
    <cellStyle name="Comma 12 2 2 2" xfId="24488" xr:uid="{CB92D8CC-6761-4D89-A1AF-B9E28A38777E}"/>
    <cellStyle name="Comma 12 2 2 2 2" xfId="1459" xr:uid="{29F56853-B633-45FF-A5B1-D86F82AC7488}"/>
    <cellStyle name="Comma 12 2 2 3" xfId="24489" xr:uid="{DEA209A0-9EE0-4AF8-84A9-87278A7F995B}"/>
    <cellStyle name="Comma 12 2 2 4" xfId="24490" xr:uid="{2E72D5E5-1157-4631-B6E5-B40792DAFA95}"/>
    <cellStyle name="Comma 12 2 2 5" xfId="24491" xr:uid="{DEA8BD1B-0386-448B-985D-5514EB2EA3F7}"/>
    <cellStyle name="Comma 12 2 2 6" xfId="24492" xr:uid="{C77ED339-1ED8-4F77-9FAF-21A08A571683}"/>
    <cellStyle name="Comma 12 2 2 7" xfId="24493" xr:uid="{8556D05E-F833-4D35-9EC4-39BC64545026}"/>
    <cellStyle name="Comma 12 2 3" xfId="8645" xr:uid="{346F4BC2-E42E-4954-AA90-6EF72AD69AF7}"/>
    <cellStyle name="Comma 12 2 4" xfId="8647" xr:uid="{1C16BF15-307F-4D2E-95E0-74EACE4CFF41}"/>
    <cellStyle name="Comma 12 2 5" xfId="24494" xr:uid="{D8C054AC-9F1D-473D-B98F-2B60A1493D8B}"/>
    <cellStyle name="Comma 12 2 6" xfId="24495" xr:uid="{7E8FCD6F-115C-46F8-B353-72A1181227DD}"/>
    <cellStyle name="Comma 12 2 7" xfId="24496" xr:uid="{FD1CC1C4-A153-4BD7-B2F9-7432B4C15AC8}"/>
    <cellStyle name="Comma 12 2 8" xfId="24497" xr:uid="{B88CB49C-CA2A-44E2-BC07-069A1F2E6F8A}"/>
    <cellStyle name="Comma 12 2 9" xfId="24499" xr:uid="{A96EF43C-65C1-40F8-A645-4FB9BFBF43DE}"/>
    <cellStyle name="Comma 12 3" xfId="24501" xr:uid="{52146F76-1F10-49D9-B9A9-6A9A1BF0E17E}"/>
    <cellStyle name="Comma 12 3 10" xfId="16298" xr:uid="{4FF1903D-4602-40B4-8DBA-080E660A73FC}"/>
    <cellStyle name="Comma 12 3 11" xfId="10964" xr:uid="{27AFF936-C7D6-4A24-8107-EBB91E0BDF35}"/>
    <cellStyle name="Comma 12 3 2" xfId="24502" xr:uid="{6E435800-E416-4ECD-9273-22F3221C65A2}"/>
    <cellStyle name="Comma 12 3 2 2" xfId="24503" xr:uid="{EEA7343D-1116-4CE4-8B72-4C97F23A0B71}"/>
    <cellStyle name="Comma 12 3 3" xfId="24504" xr:uid="{6FF913F1-5801-4AD0-8281-2E128010413B}"/>
    <cellStyle name="Comma 12 3 4" xfId="24505" xr:uid="{8BF6C8F0-396F-4626-8C6A-A229E6DE4618}"/>
    <cellStyle name="Comma 12 3 5" xfId="24506" xr:uid="{3C3B1F4A-5E21-41E0-9798-8A0DA3008262}"/>
    <cellStyle name="Comma 12 3 6" xfId="24507" xr:uid="{7620A072-CB61-499C-A2AA-034ECD244E69}"/>
    <cellStyle name="Comma 12 3 7" xfId="24508" xr:uid="{5208D053-DBA1-448F-9EC4-611EDCEB160E}"/>
    <cellStyle name="Comma 12 3 8" xfId="24509" xr:uid="{96CE2978-F722-477C-9603-A79C4B0C3B5C}"/>
    <cellStyle name="Comma 12 3 9" xfId="19571" xr:uid="{83E508A2-FC64-4767-BF41-84E45A502040}"/>
    <cellStyle name="Comma 12 4" xfId="24511" xr:uid="{1BDD6B3C-7060-4DD7-928F-07A76256A06E}"/>
    <cellStyle name="Comma 12 5" xfId="24513" xr:uid="{9C29BF1B-215C-497A-A08D-9F86875A6985}"/>
    <cellStyle name="Comma 12 6" xfId="24516" xr:uid="{B7E9A088-BB5E-47B0-B9E7-55036B2D1DD3}"/>
    <cellStyle name="Comma 12 7" xfId="24517" xr:uid="{04D89502-36DE-40AC-B7F5-11439F1D1B97}"/>
    <cellStyle name="Comma 12 8" xfId="24519" xr:uid="{4F51D52F-4A12-4FC7-A10B-6B07D8F7ECC0}"/>
    <cellStyle name="Comma 12 9" xfId="24521" xr:uid="{598EE18C-74E1-4C84-A8A9-118DEA5C7D48}"/>
    <cellStyle name="Comma 120" xfId="4748" xr:uid="{AB5D0442-C063-45BE-BA32-E01FD2753BFD}"/>
    <cellStyle name="Comma 120 2" xfId="5301" xr:uid="{B6637546-A8E8-45B1-B345-16B4F70C8596}"/>
    <cellStyle name="Comma 120 2 2" xfId="24420" xr:uid="{E7108E28-041B-4C0C-852F-4A8B47178FC7}"/>
    <cellStyle name="Comma 120 2 3" xfId="24423" xr:uid="{8BF0C927-53DC-4562-9B5F-B7056FA057CA}"/>
    <cellStyle name="Comma 120 3" xfId="5306" xr:uid="{7F263603-D331-4069-A9FA-CAF09CFA2937}"/>
    <cellStyle name="Comma 120 4" xfId="5311" xr:uid="{DBFC52D9-492B-4395-84C6-A37C62E7F948}"/>
    <cellStyle name="Comma 121" xfId="4754" xr:uid="{BE6942E1-2C46-45FD-969E-F7B804CCCE04}"/>
    <cellStyle name="Comma 121 2" xfId="24425" xr:uid="{94765DA3-B1B1-4B01-8F31-AFB3AEA7625B}"/>
    <cellStyle name="Comma 121 2 2" xfId="24427" xr:uid="{F84DB2FB-38DA-4EE8-9CBF-AC0A7CA5DA87}"/>
    <cellStyle name="Comma 121 2 3" xfId="24429" xr:uid="{BD91287B-35FC-4D6A-8614-6C0AFBD62F06}"/>
    <cellStyle name="Comma 121 3" xfId="24432" xr:uid="{F5A79392-8A3F-48A3-A73D-28BABA424072}"/>
    <cellStyle name="Comma 121 4" xfId="24435" xr:uid="{A826D8C5-2E06-46A5-BF90-CA5B27B9BA5C}"/>
    <cellStyle name="Comma 122" xfId="4760" xr:uid="{753D61F7-639A-43E4-9366-45BDD2E1F1F7}"/>
    <cellStyle name="Comma 122 2" xfId="24438" xr:uid="{B91335F3-8CA0-4D17-AEE5-B0F9606BBF75}"/>
    <cellStyle name="Comma 122 2 2" xfId="24440" xr:uid="{D115575E-EF90-46D0-BFE1-91A7A2920229}"/>
    <cellStyle name="Comma 122 2 3" xfId="24442" xr:uid="{49073241-D819-423B-A5EB-6C2433A7F16B}"/>
    <cellStyle name="Comma 122 3" xfId="24446" xr:uid="{3ABF8589-1211-44B3-ACE5-DFC779501D87}"/>
    <cellStyle name="Comma 122 4" xfId="24450" xr:uid="{6070393F-7412-48DB-BFEE-B5F2FCF9F31C}"/>
    <cellStyle name="Comma 123" xfId="24452" xr:uid="{CA4377B7-6054-4FC9-99B7-B290AB7EF432}"/>
    <cellStyle name="Comma 123 2" xfId="24454" xr:uid="{0E1DEE59-8DB5-408A-B453-65B833FA15DF}"/>
    <cellStyle name="Comma 123 2 2" xfId="24456" xr:uid="{210B7D94-6A98-4935-9587-85B318A83E08}"/>
    <cellStyle name="Comma 123 2 3" xfId="24458" xr:uid="{17A27B7A-058B-4B4D-A555-8B9943D43F59}"/>
    <cellStyle name="Comma 123 3" xfId="24461" xr:uid="{BBC28601-1752-4E8C-BEAE-63BC90DC0EE6}"/>
    <cellStyle name="Comma 123 4" xfId="24464" xr:uid="{1FE877F9-658C-411A-9BCE-6B4A42CCE3AD}"/>
    <cellStyle name="Comma 124" xfId="24466" xr:uid="{5517034C-B94F-4709-816C-685E75AEEE6D}"/>
    <cellStyle name="Comma 124 2" xfId="24468" xr:uid="{8B06F512-CE45-4372-8A31-B5A5393D2548}"/>
    <cellStyle name="Comma 124 2 2" xfId="24471" xr:uid="{245F8E4C-6967-4DFA-AF1E-FB497FC64966}"/>
    <cellStyle name="Comma 124 2 3" xfId="24474" xr:uid="{727E9D18-1622-410C-9423-10845EAACD8F}"/>
    <cellStyle name="Comma 124 3" xfId="24477" xr:uid="{2B2CCD94-491A-410A-9E54-703567640E9C}"/>
    <cellStyle name="Comma 124 4" xfId="24480" xr:uid="{EFEEE690-E83A-4D7B-ADAA-0B3B1447B3AC}"/>
    <cellStyle name="Comma 125" xfId="887" xr:uid="{F2036B90-DE7A-40E7-8685-FEA5B37EBD2B}"/>
    <cellStyle name="Comma 125 2" xfId="164" xr:uid="{2C408066-900C-457F-BACB-A07DC3A1A390}"/>
    <cellStyle name="Comma 125 2 2" xfId="24522" xr:uid="{AD44A2C6-501B-4D94-8338-E05886C5616B}"/>
    <cellStyle name="Comma 125 2 3" xfId="24524" xr:uid="{D876750E-E6CA-4B21-8E06-1BFAF3F8A857}"/>
    <cellStyle name="Comma 125 3" xfId="193" xr:uid="{35770C63-0DE5-4053-97D1-3D0FE684B2F2}"/>
    <cellStyle name="Comma 125 4" xfId="234" xr:uid="{506E7E28-D4FF-49AF-ABC6-30EAD88A9110}"/>
    <cellStyle name="Comma 126" xfId="895" xr:uid="{53D04C16-250B-4F1C-A8A9-15B367F4A6D9}"/>
    <cellStyle name="Comma 126 2" xfId="24526" xr:uid="{0F06515A-8B71-4C9C-A9DF-52BC44CFC347}"/>
    <cellStyle name="Comma 126 2 2" xfId="24528" xr:uid="{E726A887-0034-42AA-B890-6AA379C7C401}"/>
    <cellStyle name="Comma 126 2 3" xfId="24531" xr:uid="{E1E55311-7E57-4F84-A614-20CEE207AC57}"/>
    <cellStyle name="Comma 126 3" xfId="24534" xr:uid="{067FA508-4B00-4712-98C1-45BAA8A365EB}"/>
    <cellStyle name="Comma 126 4" xfId="24537" xr:uid="{5A42D5C3-8FE8-402D-A76E-3D51A4D70B62}"/>
    <cellStyle name="Comma 127" xfId="904" xr:uid="{B2DAA799-7F90-4E0B-9D67-CBF1B0853D99}"/>
    <cellStyle name="Comma 127 2" xfId="7351" xr:uid="{8ADE925B-02C5-4691-AD98-72413F54307F}"/>
    <cellStyle name="Comma 127 2 2" xfId="24540" xr:uid="{8B053B61-D1E0-49B7-8F6F-FDEB072C473D}"/>
    <cellStyle name="Comma 127 2 3" xfId="24542" xr:uid="{44586774-819E-400D-A2FA-59E4356139C2}"/>
    <cellStyle name="Comma 127 3" xfId="7357" xr:uid="{17413F74-DD09-4346-8586-3DD5EA4E81F3}"/>
    <cellStyle name="Comma 127 4" xfId="24544" xr:uid="{58C0F2A8-EBB5-4A37-825B-B73D6E434F3D}"/>
    <cellStyle name="Comma 128" xfId="914" xr:uid="{51FF69D0-68F4-4FC1-B5D2-3644664BB6C4}"/>
    <cellStyle name="Comma 128 2" xfId="7360" xr:uid="{37F1F3DF-243A-4B57-9494-52CBAAC4B80E}"/>
    <cellStyle name="Comma 128 2 2" xfId="18395" xr:uid="{1F12D818-2FAC-4509-A9FE-682F3C3FE5BB}"/>
    <cellStyle name="Comma 128 2 3" xfId="18398" xr:uid="{5CAE4E19-97D1-4ED7-A176-9FDA4D338105}"/>
    <cellStyle name="Comma 128 3" xfId="7364" xr:uid="{46CC3E5F-D5BB-461D-BDE9-6FE01F9B0024}"/>
    <cellStyle name="Comma 128 4" xfId="18408" xr:uid="{4FA575C5-6B86-4FD7-A828-062BE6EBC1C7}"/>
    <cellStyle name="Comma 129" xfId="922" xr:uid="{536BC74D-76E1-4EAB-855C-B89FFDADD306}"/>
    <cellStyle name="Comma 129 2" xfId="7368" xr:uid="{A56DA702-53B9-4988-89C9-DA1EA2897889}"/>
    <cellStyle name="Comma 129 2 2" xfId="9851" xr:uid="{FC783D1E-B331-4213-8C60-4275D1CA49B4}"/>
    <cellStyle name="Comma 129 2 3" xfId="9853" xr:uid="{E3FBB899-2577-449A-AA78-2AC5F86B09BA}"/>
    <cellStyle name="Comma 129 3" xfId="7373" xr:uid="{B2CF3187-6DC3-4D87-AE76-2B7F603B70B9}"/>
    <cellStyle name="Comma 129 4" xfId="24547" xr:uid="{6F327029-FD8A-4353-B873-AFF0C6E6BE87}"/>
    <cellStyle name="Comma 13" xfId="20294" xr:uid="{FEFC447C-D641-42EE-ACF1-A587ABB471DC}"/>
    <cellStyle name="Comma 13 10" xfId="9248" xr:uid="{EF0E9BD6-C526-42FE-9271-937A2990EB7D}"/>
    <cellStyle name="Comma 13 11" xfId="9259" xr:uid="{DDE969B7-A59F-4E73-857C-177A1AF5495E}"/>
    <cellStyle name="Comma 13 12" xfId="9267" xr:uid="{380ABC7E-63BF-4CBF-BC15-B3E7948C7BF0}"/>
    <cellStyle name="Comma 13 13" xfId="9276" xr:uid="{DFCE0C1C-8418-438D-84A8-CD57AE58FF47}"/>
    <cellStyle name="Comma 13 14" xfId="9281" xr:uid="{C4A95C05-ABA3-42C0-B4D5-F34A6F3FAFE2}"/>
    <cellStyle name="Comma 13 15" xfId="24551" xr:uid="{8BB93B92-17E0-4879-B7FB-17B41CFC1720}"/>
    <cellStyle name="Comma 13 16" xfId="24556" xr:uid="{E410DA98-4F44-456C-AF65-14CCE206BD7D}"/>
    <cellStyle name="Comma 13 2" xfId="9155" xr:uid="{B490315F-B139-4DA0-A3D9-12AA213D4D23}"/>
    <cellStyle name="Comma 13 2 10" xfId="24558" xr:uid="{643E726B-126D-48C4-B4E8-890026686E7B}"/>
    <cellStyle name="Comma 13 2 11" xfId="24560" xr:uid="{F52907E1-E5E7-48E0-972B-03CAFA1C236E}"/>
    <cellStyle name="Comma 13 2 2" xfId="8657" xr:uid="{DF1135CC-D7C6-42E5-87A6-1CFFBF4C3AF6}"/>
    <cellStyle name="Comma 13 2 2 2" xfId="24561" xr:uid="{7F5A7AB4-B526-4E86-A523-061666EFE562}"/>
    <cellStyle name="Comma 13 2 3" xfId="8660" xr:uid="{700B3304-E12A-498E-8741-AF18D0676C14}"/>
    <cellStyle name="Comma 13 2 4" xfId="8663" xr:uid="{699BEAEF-2E1F-4DD3-AA7F-68417373BCAA}"/>
    <cellStyle name="Comma 13 2 5" xfId="24562" xr:uid="{DAEBE7D2-DA5B-48C6-B8B5-C41586130B8B}"/>
    <cellStyle name="Comma 13 2 6" xfId="24564" xr:uid="{5EE632FC-EBD8-4EAF-9241-4A424AC0A086}"/>
    <cellStyle name="Comma 13 2 7" xfId="24567" xr:uid="{32165C41-D38C-41F9-ADF5-76C854892494}"/>
    <cellStyle name="Comma 13 2 8" xfId="24570" xr:uid="{4B3DCF3E-D5CE-487A-9FFE-BC17C611081F}"/>
    <cellStyle name="Comma 13 2 9" xfId="24574" xr:uid="{B4F03CB7-76D2-40E4-B972-947A3B69EE18}"/>
    <cellStyle name="Comma 13 3" xfId="24576" xr:uid="{28FA6287-139F-4B00-9D4F-1716CFF5D66C}"/>
    <cellStyle name="Comma 13 3 2" xfId="24578" xr:uid="{4445B06F-4C2E-4499-948E-3C938DE14525}"/>
    <cellStyle name="Comma 13 3 2 2" xfId="24579" xr:uid="{9FE0D3B9-AE6B-4710-A368-713910127C7E}"/>
    <cellStyle name="Comma 13 3 3" xfId="24580" xr:uid="{99AFAE04-91ED-43BF-BFF7-EE116EF2464D}"/>
    <cellStyle name="Comma 13 3 4" xfId="24581" xr:uid="{524EC7CC-7C1A-4A19-8FCF-AD69454F9DF2}"/>
    <cellStyle name="Comma 13 3 5" xfId="24582" xr:uid="{37B07B57-7F4C-484A-8AA7-CC4C302A8BAF}"/>
    <cellStyle name="Comma 13 4" xfId="24584" xr:uid="{E4F84BB7-67FB-4E68-ADB8-1D0AFBED65DF}"/>
    <cellStyle name="Comma 13 4 2" xfId="24586" xr:uid="{8B62BB15-E161-4C54-ACDF-27D8345A6319}"/>
    <cellStyle name="Comma 13 5" xfId="24589" xr:uid="{9B3F1AAB-4301-4E73-A9C1-0A3105B00A47}"/>
    <cellStyle name="Comma 13 6" xfId="24591" xr:uid="{31C00A38-FA87-4936-8F1A-374B04D1A50F}"/>
    <cellStyle name="Comma 13 7" xfId="24593" xr:uid="{48CC1AF4-95EE-41F6-86EC-F00C14E85A82}"/>
    <cellStyle name="Comma 13 8" xfId="24595" xr:uid="{EE4A1714-F55C-49AA-8BFE-B2BA130C9A6A}"/>
    <cellStyle name="Comma 13 9" xfId="24597" xr:uid="{47F20039-75DE-44C0-AE4B-5947CBE87DE1}"/>
    <cellStyle name="Comma 130" xfId="888" xr:uid="{ED3441FB-86BD-4B26-BA42-23CA0A4950BF}"/>
    <cellStyle name="Comma 130 2" xfId="165" xr:uid="{EE19B9E8-69BD-4F68-A529-863D86F01850}"/>
    <cellStyle name="Comma 130 2 2" xfId="24523" xr:uid="{B93B6358-EBE6-41F9-9608-23E145C13D0B}"/>
    <cellStyle name="Comma 130 2 3" xfId="24525" xr:uid="{64F23A7F-9287-414B-8AD0-EB766665DB35}"/>
    <cellStyle name="Comma 130 3" xfId="194" xr:uid="{CF09D3A7-118A-4532-BFDE-7B68282CD130}"/>
    <cellStyle name="Comma 130 4" xfId="235" xr:uid="{23A654EE-2292-4E3D-BF18-7CC8189354FB}"/>
    <cellStyle name="Comma 131" xfId="896" xr:uid="{6A1DF049-8FFC-4FC4-B307-EC9A68AF6D65}"/>
    <cellStyle name="Comma 131 2" xfId="24527" xr:uid="{5238E25B-C63F-4271-82C7-B6F0368F2799}"/>
    <cellStyle name="Comma 131 2 2" xfId="24529" xr:uid="{E2E4B31E-5D5B-4368-872F-E327E468BB87}"/>
    <cellStyle name="Comma 131 2 3" xfId="24532" xr:uid="{BC63F479-4CA0-49DC-A2C4-DE065862D34E}"/>
    <cellStyle name="Comma 131 3" xfId="24535" xr:uid="{2FB005FD-B00D-4842-BB86-E7FD470F57B0}"/>
    <cellStyle name="Comma 131 4" xfId="24538" xr:uid="{C707015A-BFD4-445D-B10F-240AD553B8A7}"/>
    <cellStyle name="Comma 132" xfId="905" xr:uid="{09A34773-B32C-41CB-9CE6-33FF1B2F080F}"/>
    <cellStyle name="Comma 132 2" xfId="7352" xr:uid="{CB396979-3F7D-4FF5-A30D-2BB5CA5FE5C4}"/>
    <cellStyle name="Comma 132 2 2" xfId="24541" xr:uid="{1846E142-EB93-40EC-8631-71182E7599DF}"/>
    <cellStyle name="Comma 132 2 3" xfId="24543" xr:uid="{3D4B5561-E5DB-4CC9-9E50-399CE9AE91BC}"/>
    <cellStyle name="Comma 132 3" xfId="7358" xr:uid="{AFC0DF83-1014-4BBE-9045-C57277B6E702}"/>
    <cellStyle name="Comma 132 4" xfId="24545" xr:uid="{07A3220E-BE83-4A26-A1F6-E0112A047E26}"/>
    <cellStyle name="Comma 133" xfId="915" xr:uid="{90A3FA6D-7143-41CB-8FB5-9ED473A240B6}"/>
    <cellStyle name="Comma 133 2" xfId="7361" xr:uid="{903CEE1F-A7F9-4273-AC06-463E972D703F}"/>
    <cellStyle name="Comma 133 2 2" xfId="18396" xr:uid="{CBF40CB9-3181-4A94-9232-DEC302E7AFF3}"/>
    <cellStyle name="Comma 133 2 3" xfId="18399" xr:uid="{F567EE7F-A33E-4B6F-8E54-9734E2BC01D8}"/>
    <cellStyle name="Comma 133 3" xfId="7365" xr:uid="{0578F8D9-2981-419E-AF73-D11E1621F113}"/>
    <cellStyle name="Comma 133 4" xfId="18409" xr:uid="{69D638EA-88DD-47C9-A598-3E958431AA32}"/>
    <cellStyle name="Comma 134" xfId="923" xr:uid="{1221AE4E-8046-40CF-895B-698F5F7E46E8}"/>
    <cellStyle name="Comma 134 2" xfId="7369" xr:uid="{202D2BD0-B21E-4E1B-8BED-2751B152ED9F}"/>
    <cellStyle name="Comma 135" xfId="932" xr:uid="{01ED992B-6906-4CE1-8784-E90D7C5435C4}"/>
    <cellStyle name="Comma 135 2" xfId="7374" xr:uid="{8159342F-26D3-4F0C-9B82-245A321E7E97}"/>
    <cellStyle name="Comma 136" xfId="7380" xr:uid="{22D5EFCD-7D60-478D-B260-7EDFFB23F488}"/>
    <cellStyle name="Comma 136 2" xfId="7386" xr:uid="{B58FAB6C-5B08-4985-95DA-4EE3799DAD08}"/>
    <cellStyle name="Comma 137" xfId="7395" xr:uid="{D417DDAB-7916-41E7-AF4F-674149225576}"/>
    <cellStyle name="Comma 137 2" xfId="74" xr:uid="{B61FC751-3516-46C7-B413-FE7D1E6CB8E5}"/>
    <cellStyle name="Comma 138" xfId="4395" xr:uid="{8DBFEF6E-4547-4FB9-B627-FAA219FA9DEB}"/>
    <cellStyle name="Comma 138 2" xfId="18457" xr:uid="{37ED0D9E-EFA4-421E-9572-5FAC3A901706}"/>
    <cellStyle name="Comma 139" xfId="4420" xr:uid="{6E1D772C-F507-4C1A-8281-B0CC7DF291BC}"/>
    <cellStyle name="Comma 139 2" xfId="24600" xr:uid="{808A430B-AF00-4C8D-9B02-0744A5E07C4A}"/>
    <cellStyle name="Comma 14" xfId="24603" xr:uid="{391990A4-8568-4435-BA04-60CA3644DC65}"/>
    <cellStyle name="Comma 14 10" xfId="24605" xr:uid="{B84409BE-6F57-49C9-8D4E-1EEADF839A53}"/>
    <cellStyle name="Comma 14 11" xfId="24608" xr:uid="{CCF5F58A-841E-49D6-907C-7ACB13A04424}"/>
    <cellStyle name="Comma 14 12" xfId="24611" xr:uid="{68F1E73E-F2B0-463C-B47B-EEB0C97346A7}"/>
    <cellStyle name="Comma 14 13" xfId="24613" xr:uid="{E019A168-96B2-4167-B703-A50C3A94DFAD}"/>
    <cellStyle name="Comma 14 14" xfId="24615" xr:uid="{AA5608A0-B590-4F59-BE4C-4403F57676CE}"/>
    <cellStyle name="Comma 14 15" xfId="24617" xr:uid="{E60F8280-E2B9-45EE-B78F-FA3C884690BD}"/>
    <cellStyle name="Comma 14 2" xfId="24023" xr:uid="{54B497E7-BACE-4F2C-8AE3-DABE5D9F5B7A}"/>
    <cellStyle name="Comma 14 2 2" xfId="24025" xr:uid="{2C87A5DC-0A53-4E63-87EA-243840FA661B}"/>
    <cellStyle name="Comma 14 2 3" xfId="24618" xr:uid="{93B53F65-F46E-4B69-B0D9-183F5D426E63}"/>
    <cellStyle name="Comma 14 2 4" xfId="24619" xr:uid="{16495B67-7BBD-4662-8EE0-D97F22AC8E2E}"/>
    <cellStyle name="Comma 14 3" xfId="24027" xr:uid="{812C55E5-AC4F-43DC-A085-E94E86B4F58C}"/>
    <cellStyle name="Comma 14 3 2" xfId="24030" xr:uid="{94CE7909-9BC0-4881-B8C2-1B619A749297}"/>
    <cellStyle name="Comma 14 4" xfId="24032" xr:uid="{CD98E58F-61E4-4BE9-9870-C94E67BE6E01}"/>
    <cellStyle name="Comma 14 4 2" xfId="24035" xr:uid="{C9F9E8D6-F0BD-4B04-9F40-095DBFFFDE24}"/>
    <cellStyle name="Comma 14 5" xfId="21532" xr:uid="{6F441E86-24DE-45F4-9769-94A87133850B}"/>
    <cellStyle name="Comma 14 5 2" xfId="24038" xr:uid="{99E7B03C-78E1-4008-A073-F86381C645A9}"/>
    <cellStyle name="Comma 14 6" xfId="24041" xr:uid="{91D1CAF8-4925-4A47-B9BC-3ED2F9943011}"/>
    <cellStyle name="Comma 14 6 2" xfId="24045" xr:uid="{7CE30B16-E9EF-4AD3-A03A-5D4523CC2C74}"/>
    <cellStyle name="Comma 14 7" xfId="24048" xr:uid="{1DA12961-FD3D-4556-A41B-AB62672D731E}"/>
    <cellStyle name="Comma 14 7 2" xfId="24051" xr:uid="{9A0CBFE0-B4EC-481D-BAEB-8CA37DC88D1F}"/>
    <cellStyle name="Comma 14 8" xfId="24054" xr:uid="{EB853264-4CBD-40B3-B85D-9E077D615A71}"/>
    <cellStyle name="Comma 14 8 2" xfId="24057" xr:uid="{2BD50708-ECDA-4508-B5B9-FF13BB60E6B4}"/>
    <cellStyle name="Comma 14 9" xfId="24074" xr:uid="{DD452B3B-8F58-471A-9D50-1A87756DA1CD}"/>
    <cellStyle name="Comma 140" xfId="933" xr:uid="{A79EEA26-F3E5-43CB-971E-B6038BDDF6B8}"/>
    <cellStyle name="Comma 140 2" xfId="7375" xr:uid="{3BC34B34-CC7B-4AAF-B4B2-8586CC708C72}"/>
    <cellStyle name="Comma 141" xfId="7381" xr:uid="{16D2CA92-DB5A-442E-9131-5DCDCF0FAFD8}"/>
    <cellStyle name="Comma 141 2" xfId="7387" xr:uid="{1AE49951-D33A-493E-A77F-9D6AD9F0BEE2}"/>
    <cellStyle name="Comma 142" xfId="7396" xr:uid="{8660AFAF-770F-4165-BA76-B687A598B11A}"/>
    <cellStyle name="Comma 142 2" xfId="75" xr:uid="{367ED42A-2CE1-4DD8-BC62-8DAFEDF87732}"/>
    <cellStyle name="Comma 143" xfId="4396" xr:uid="{FFE21EAF-8D92-44D2-8F3E-81036E5B3F17}"/>
    <cellStyle name="Comma 143 2" xfId="18458" xr:uid="{62C68591-EBAA-45CC-94BB-435379CA490C}"/>
    <cellStyle name="Comma 144" xfId="4421" xr:uid="{88DEF0FF-18A4-4AFC-A375-17456B777AE1}"/>
    <cellStyle name="Comma 144 2" xfId="24601" xr:uid="{5BEC6B3B-8F4A-4FF0-8C96-3AEE552649CD}"/>
    <cellStyle name="Comma 145" xfId="24620" xr:uid="{C7C746B0-90AF-443B-8B03-A6359A65A6F9}"/>
    <cellStyle name="Comma 145 2" xfId="24624" xr:uid="{97025BFE-4E10-4927-93B8-747BFC8BA520}"/>
    <cellStyle name="Comma 146" xfId="24627" xr:uid="{0F94F39A-F8E2-4101-987C-07491EE2A976}"/>
    <cellStyle name="Comma 146 2" xfId="24630" xr:uid="{DC0FC55D-61B2-428C-AB4A-BB7ABEF3C5EF}"/>
    <cellStyle name="Comma 147" xfId="24633" xr:uid="{C1F387B1-E3BC-44A8-8482-6F7BABA34B22}"/>
    <cellStyle name="Comma 147 2" xfId="24636" xr:uid="{5151CB11-0C18-4D17-8692-9D9EA905CD90}"/>
    <cellStyle name="Comma 148" xfId="24639" xr:uid="{6785EAD2-A4F7-4E29-8383-80C2CAD1B4D8}"/>
    <cellStyle name="Comma 148 2" xfId="24642" xr:uid="{09F0D713-79E6-49B9-BD2B-969ACD489EFE}"/>
    <cellStyle name="Comma 149" xfId="24645" xr:uid="{B99E3BB6-4071-482B-8B72-37D26C25772F}"/>
    <cellStyle name="Comma 149 2" xfId="24648" xr:uid="{D972EF3C-F156-416A-A43A-B6E6795B901C}"/>
    <cellStyle name="Comma 15" xfId="24651" xr:uid="{E5BE674F-9BAA-4422-852F-05AFD2420BAB}"/>
    <cellStyle name="Comma 15 10" xfId="17076" xr:uid="{53657A2D-5AE5-40EF-8E32-4CCD3F5E3284}"/>
    <cellStyle name="Comma 15 11" xfId="17079" xr:uid="{F981D689-E209-423A-B016-7860C2B5A6B7}"/>
    <cellStyle name="Comma 15 12" xfId="24654" xr:uid="{7F4F8A54-909C-41D2-BE89-B70E19766F3F}"/>
    <cellStyle name="Comma 15 2" xfId="13619" xr:uid="{AB26278B-7D17-4EB5-BE97-81B72A25C1CD}"/>
    <cellStyle name="Comma 15 2 2" xfId="1343" xr:uid="{1A0E05F1-3FED-4876-AA86-201965C57ECF}"/>
    <cellStyle name="Comma 15 3" xfId="13622" xr:uid="{881BF1AC-1CBA-40EA-A145-6ECD1D563CDF}"/>
    <cellStyle name="Comma 15 3 2" xfId="24658" xr:uid="{ABD0FF0B-B1BF-43FF-90C2-0CECE8D6A9B0}"/>
    <cellStyle name="Comma 15 3 2 2" xfId="24660" xr:uid="{54BD7B29-8EF9-4015-ABD3-D8711D1B9EA0}"/>
    <cellStyle name="Comma 15 3 3" xfId="11645" xr:uid="{FAAD67DA-012D-4268-8DCD-C5B0F33BEC97}"/>
    <cellStyle name="Comma 15 3 3 2" xfId="11648" xr:uid="{868ED511-92EE-423D-90B1-561AD2B6567C}"/>
    <cellStyle name="Comma 15 3 4" xfId="11655" xr:uid="{6397C0A9-F8E1-4448-9CFE-11240E1F1DEF}"/>
    <cellStyle name="Comma 15 3 5" xfId="11658" xr:uid="{C9C5D946-0297-49EA-8858-2FD40E64BE01}"/>
    <cellStyle name="Comma 15 3 6" xfId="11661" xr:uid="{A7657D1B-A4E7-43D2-BFE9-18196C42F538}"/>
    <cellStyle name="Comma 15 3 7" xfId="11665" xr:uid="{4F072F32-4E9F-42E9-9C72-2FC16F34E702}"/>
    <cellStyle name="Comma 15 4" xfId="13625" xr:uid="{8CFD2922-A1B1-46A5-83F9-101E6BB2B7EC}"/>
    <cellStyle name="Comma 15 5" xfId="24661" xr:uid="{EA3BF468-213E-4A99-9154-46A07794EC4B}"/>
    <cellStyle name="Comma 15 6" xfId="24663" xr:uid="{3AA496FA-6458-43CC-A27A-961D97F51524}"/>
    <cellStyle name="Comma 15 7" xfId="24665" xr:uid="{E4771736-66AD-4574-9CE2-390F8C7795EF}"/>
    <cellStyle name="Comma 15 8" xfId="2080" xr:uid="{3C366920-F663-451A-838F-E3ED3C15F015}"/>
    <cellStyle name="Comma 15 9" xfId="2191" xr:uid="{FF47AEBF-3F34-4031-AAA8-40E2843B15F0}"/>
    <cellStyle name="Comma 150" xfId="24621" xr:uid="{3DBE6090-9649-408D-B317-62A55DCDFFF8}"/>
    <cellStyle name="Comma 150 2" xfId="24625" xr:uid="{F76094AE-9271-4A22-99BE-E6DF4A98ED6D}"/>
    <cellStyle name="Comma 151" xfId="24628" xr:uid="{C8A91BCD-5DB5-441C-8C02-B0313317BAC4}"/>
    <cellStyle name="Comma 151 2" xfId="24631" xr:uid="{309E982E-242F-4485-B3EF-38F8EBD950E8}"/>
    <cellStyle name="Comma 152" xfId="24634" xr:uid="{1FCFDC5B-2075-4B8C-AD24-AD2DD68518D1}"/>
    <cellStyle name="Comma 152 2" xfId="24637" xr:uid="{AE910421-38E6-4FC9-84F3-8CD428C6FA20}"/>
    <cellStyle name="Comma 153" xfId="24640" xr:uid="{F2F812A2-6C40-46FA-99DC-7A674BCB8F8E}"/>
    <cellStyle name="Comma 153 2" xfId="24643" xr:uid="{66231BE2-CFA2-4B46-9ACA-E1D493FA9BFC}"/>
    <cellStyle name="Comma 153 2 2" xfId="24667" xr:uid="{1C37E020-13CD-4A9C-ABE6-50384B024C3B}"/>
    <cellStyle name="Comma 153 2 3" xfId="24668" xr:uid="{85C29DD5-972C-4C74-9BB7-26F56F86162C}"/>
    <cellStyle name="Comma 153 3" xfId="24669" xr:uid="{A9CC1639-6706-42E2-8B70-00E1D7ABB94D}"/>
    <cellStyle name="Comma 153 4" xfId="24671" xr:uid="{19DB65B0-248E-4EB5-BAD3-7A005A3077B0}"/>
    <cellStyle name="Comma 154" xfId="24646" xr:uid="{0765B425-6BC7-4547-A6EB-9D4809FEEFD7}"/>
    <cellStyle name="Comma 154 2" xfId="24649" xr:uid="{BDF8238E-F16F-4097-9135-CA911D57DA06}"/>
    <cellStyle name="Comma 154 2 2" xfId="24674" xr:uid="{99A43087-A65D-4233-A966-43E8EF000754}"/>
    <cellStyle name="Comma 154 2 3" xfId="24675" xr:uid="{B1BFAB6F-4CA7-4A18-B579-F2092C4FC7EF}"/>
    <cellStyle name="Comma 154 3" xfId="24676" xr:uid="{67C8E694-2279-43A9-877F-1E957AEE9246}"/>
    <cellStyle name="Comma 154 4" xfId="24677" xr:uid="{C5F9623A-E7F1-41B8-A282-443EC7CD3B12}"/>
    <cellStyle name="Comma 155" xfId="24678" xr:uid="{A28C1BBC-C833-4781-AFED-548B345B6458}"/>
    <cellStyle name="Comma 155 2" xfId="24680" xr:uid="{7259A580-E49D-4C29-9620-A37952DA11CB}"/>
    <cellStyle name="Comma 156" xfId="24682" xr:uid="{1C7F1F73-0E1C-4C6A-8F59-3859BC6AEBC5}"/>
    <cellStyle name="Comma 157" xfId="24684" xr:uid="{935C13F0-5701-4CDA-9D91-E1038AD4BA13}"/>
    <cellStyle name="Comma 158" xfId="20350" xr:uid="{9795B5A7-FD2C-4982-9558-44C950ADC969}"/>
    <cellStyle name="Comma 158 2" xfId="24686" xr:uid="{AF82F37E-32AE-4659-91CC-6095C4A212F0}"/>
    <cellStyle name="Comma 158 2 2" xfId="24689" xr:uid="{B88E55D9-38D9-4D37-88D1-96B2660C77D4}"/>
    <cellStyle name="Comma 158 2 3" xfId="24691" xr:uid="{F4503C8E-F404-4DB7-8870-C06B19CCA650}"/>
    <cellStyle name="Comma 158 3" xfId="18957" xr:uid="{42942D12-AC68-4965-8382-3FB525271A80}"/>
    <cellStyle name="Comma 158 4" xfId="18968" xr:uid="{EC4E033E-523B-4BD5-922F-1E6EC7EE73C1}"/>
    <cellStyle name="Comma 159" xfId="20353" xr:uid="{53DF9837-8A47-4780-A7C4-69B63F0D0AB4}"/>
    <cellStyle name="Comma 159 2" xfId="24693" xr:uid="{ACAEC0A7-8153-478D-9504-5A33E96F8418}"/>
    <cellStyle name="Comma 159 2 2" xfId="24695" xr:uid="{F999623C-96BF-4C05-B2AA-E0BC4A85DE83}"/>
    <cellStyle name="Comma 159 2 3" xfId="24697" xr:uid="{B3C0DFD4-BE5C-40C1-813C-3F547394CE92}"/>
    <cellStyle name="Comma 159 3" xfId="18987" xr:uid="{5FA7C624-4E91-4751-8851-142715E8E2B5}"/>
    <cellStyle name="Comma 159 4" xfId="19003" xr:uid="{760866C4-54CE-4BD7-B7A9-97CF2D52DEB6}"/>
    <cellStyle name="Comma 16" xfId="24699" xr:uid="{F48DC149-D8C4-43BB-9D7A-4D68C86579E2}"/>
    <cellStyle name="Comma 16 10" xfId="15031" xr:uid="{610D62F2-9E38-4BC3-A39E-E5F7853AFDD1}"/>
    <cellStyle name="Comma 16 10 2" xfId="24701" xr:uid="{7135807A-C93E-4ED9-866F-320BFE0689B6}"/>
    <cellStyle name="Comma 16 11" xfId="24702" xr:uid="{0BA6F2B2-689F-44A6-A8FC-5E8A7507242A}"/>
    <cellStyle name="Comma 16 12" xfId="24703" xr:uid="{01F12CB8-0705-40BA-B19E-45DB953ADEFF}"/>
    <cellStyle name="Comma 16 13" xfId="24704" xr:uid="{91CA43D8-26BA-4081-A449-24E9CD454982}"/>
    <cellStyle name="Comma 16 2" xfId="24705" xr:uid="{44ACEDE1-1960-4F0D-BA10-3177AA37D316}"/>
    <cellStyle name="Comma 16 2 2" xfId="24708" xr:uid="{C7311771-9C44-476B-9480-BC02C4709CF9}"/>
    <cellStyle name="Comma 16 2 2 2" xfId="24710" xr:uid="{0BAB5841-8EE9-4800-B19F-0100AD6D6DAB}"/>
    <cellStyle name="Comma 16 2 3" xfId="11727" xr:uid="{98C161C5-67F7-423E-A432-CA62B5BCAE14}"/>
    <cellStyle name="Comma 16 2 4" xfId="11741" xr:uid="{14900C27-B915-4343-9877-93B0D496659A}"/>
    <cellStyle name="Comma 16 2 5" xfId="11744" xr:uid="{9046BC82-22FE-437D-A7E4-601F9BB15261}"/>
    <cellStyle name="Comma 16 3" xfId="24711" xr:uid="{76EC631D-98F6-40AC-90AD-A3B28D4A1469}"/>
    <cellStyle name="Comma 16 3 2" xfId="24714" xr:uid="{B59DCC71-9705-48BA-9770-72C46DFE7300}"/>
    <cellStyle name="Comma 16 3 3" xfId="11756" xr:uid="{DE29A6A7-60A2-4A83-988D-0C2C1595A406}"/>
    <cellStyle name="Comma 16 3 4" xfId="11766" xr:uid="{E30AD3F9-297D-4F47-B712-1A6F160F71FE}"/>
    <cellStyle name="Comma 16 4" xfId="24715" xr:uid="{F285069E-A825-4B4E-A144-DC594171D197}"/>
    <cellStyle name="Comma 16 4 2" xfId="24717" xr:uid="{302CF702-D37B-4219-A659-10274D794313}"/>
    <cellStyle name="Comma 16 4 3" xfId="24719" xr:uid="{5C277091-DA43-4CAD-BABB-567C04A5DDF3}"/>
    <cellStyle name="Comma 16 4 4" xfId="24721" xr:uid="{43C4CD72-7CEB-42AF-9A7D-0F479757D251}"/>
    <cellStyle name="Comma 16 5" xfId="24722" xr:uid="{A3989B2D-AB12-463E-AA00-10998EFE3FEE}"/>
    <cellStyle name="Comma 16 5 2" xfId="24725" xr:uid="{03E063C5-88E2-4BC9-AEE2-806D8DB32564}"/>
    <cellStyle name="Comma 16 5 3" xfId="11784" xr:uid="{F79FE121-098E-4EE2-B856-9D6E20529289}"/>
    <cellStyle name="Comma 16 5 4" xfId="11805" xr:uid="{B4FB7245-9435-4BF2-968D-A1B1D5207E23}"/>
    <cellStyle name="Comma 16 6" xfId="24727" xr:uid="{0C54DFF1-1B9B-476A-972A-29AD494E2D2C}"/>
    <cellStyle name="Comma 16 6 2" xfId="24730" xr:uid="{A0D33EC5-E467-471C-BAAC-958FFB12F052}"/>
    <cellStyle name="Comma 16 6 3" xfId="11820" xr:uid="{BEBEC6F2-62EA-46F3-8AD3-EBD7F868B023}"/>
    <cellStyle name="Comma 16 6 4" xfId="11825" xr:uid="{FF6CB7E5-CC07-4584-ADCA-49BA5D7A8172}"/>
    <cellStyle name="Comma 16 7" xfId="24732" xr:uid="{1529DC3F-C858-4A43-A405-1E463A873F8A}"/>
    <cellStyle name="Comma 16 7 2" xfId="24734" xr:uid="{A22C89A8-2FC2-4CDE-8063-64D4973A0E27}"/>
    <cellStyle name="Comma 16 8" xfId="24735" xr:uid="{51D6068B-22C0-4F3B-ABE8-27902DCB56B2}"/>
    <cellStyle name="Comma 16 8 2" xfId="24736" xr:uid="{4502C003-D480-4653-A142-8DE1B64EE2D3}"/>
    <cellStyle name="Comma 16 9" xfId="24737" xr:uid="{D018BA27-DA74-40B6-801E-407D5391A884}"/>
    <cellStyle name="Comma 16 9 2" xfId="24739" xr:uid="{A86AD694-98E4-4BAE-AEBC-34D60F8C0133}"/>
    <cellStyle name="Comma 160" xfId="24679" xr:uid="{7870B096-5DA3-44D4-B392-27FC66809BE0}"/>
    <cellStyle name="Comma 160 2" xfId="24681" xr:uid="{73286C2D-CB71-4BE4-BA5B-1FAC999DF2AD}"/>
    <cellStyle name="Comma 160 2 2" xfId="24518" xr:uid="{B4DA5210-39A5-44D9-9C7A-2D5B0F10DEF5}"/>
    <cellStyle name="Comma 160 2 3" xfId="24520" xr:uid="{D9B4556D-A81C-44CE-9508-5899A455DDEB}"/>
    <cellStyle name="Comma 160 3" xfId="24742" xr:uid="{FB2B0573-9A85-4150-9244-54E98086A464}"/>
    <cellStyle name="Comma 160 4" xfId="2848" xr:uid="{FC534969-5E94-4A01-A839-F5C1F5D2C3BB}"/>
    <cellStyle name="Comma 161" xfId="24683" xr:uid="{02E9EDDB-FA7F-4B9A-B05C-0C5DB9FB7847}"/>
    <cellStyle name="Comma 161 2" xfId="24743" xr:uid="{98EAE38A-89DE-465D-B64F-8EE4AA337DE6}"/>
    <cellStyle name="Comma 161 2 2" xfId="22642" xr:uid="{DE289E40-1AF1-40A7-A044-6688F88874FF}"/>
    <cellStyle name="Comma 161 2 3" xfId="22645" xr:uid="{66C55272-CDE6-441C-95CD-57081FA0EF5D}"/>
    <cellStyle name="Comma 161 3" xfId="24744" xr:uid="{507FA3F4-82B0-42FE-B57A-C65896BF4F43}"/>
    <cellStyle name="Comma 161 4" xfId="2853" xr:uid="{BB7AB6C7-6A2D-4996-8550-D7A034E26D34}"/>
    <cellStyle name="Comma 162" xfId="24685" xr:uid="{DC1E9BD3-4CF2-4E7E-BBCD-A3375D27F09F}"/>
    <cellStyle name="Comma 162 2" xfId="24746" xr:uid="{42553CF8-21AD-4648-9494-4B8A05DAF3AB}"/>
    <cellStyle name="Comma 162 2 2" xfId="24747" xr:uid="{FA8AA6EE-5BB4-4BED-AFC4-C299A3B10194}"/>
    <cellStyle name="Comma 162 2 3" xfId="24748" xr:uid="{F3635773-4B5F-4865-98C4-F43A989E4121}"/>
    <cellStyle name="Comma 162 3" xfId="18862" xr:uid="{31E0926E-00AA-4DBC-AC82-5CFC4463E69F}"/>
    <cellStyle name="Comma 162 4" xfId="18876" xr:uid="{FA10DC65-36A9-468C-A528-A87D7914D112}"/>
    <cellStyle name="Comma 163" xfId="20351" xr:uid="{D25A6099-0717-4BBD-98B1-CE04444A2BA0}"/>
    <cellStyle name="Comma 163 2" xfId="24687" xr:uid="{F089806B-E509-4102-93CB-248719D181E0}"/>
    <cellStyle name="Comma 163 2 2" xfId="24690" xr:uid="{C2304CC0-C909-4A54-9B95-581705F1A78D}"/>
    <cellStyle name="Comma 163 2 3" xfId="24692" xr:uid="{277E5B12-CCF5-4D31-9380-6F8635678420}"/>
    <cellStyle name="Comma 163 3" xfId="18958" xr:uid="{95826E24-1DD5-410B-9C41-A034E6D482CC}"/>
    <cellStyle name="Comma 163 4" xfId="18969" xr:uid="{1B0EE5E8-7558-4417-91F7-CBD9968A45B7}"/>
    <cellStyle name="Comma 164" xfId="20354" xr:uid="{28A8F6DB-8B1B-4ED2-9192-DD03311EF057}"/>
    <cellStyle name="Comma 164 2" xfId="24694" xr:uid="{31BBE2E5-9322-433E-9937-9310657A8D13}"/>
    <cellStyle name="Comma 164 2 2" xfId="24696" xr:uid="{360E6D24-FD4D-4DF1-BB5A-9F669E133C82}"/>
    <cellStyle name="Comma 164 2 3" xfId="24698" xr:uid="{FC461511-57B5-4B35-9D92-D7B6AF6E5059}"/>
    <cellStyle name="Comma 164 3" xfId="18988" xr:uid="{336C968B-A285-447E-A18D-BC64AA418E01}"/>
    <cellStyle name="Comma 164 4" xfId="19004" xr:uid="{F59BF111-F995-42F7-BCB6-1BC15B9A7C16}"/>
    <cellStyle name="Comma 165" xfId="24749" xr:uid="{34916506-4BEF-4D9D-BA57-7C79813277B6}"/>
    <cellStyle name="Comma 165 2" xfId="24751" xr:uid="{0F087DCE-EEA6-4CCB-9BEF-83630C6A2AA1}"/>
    <cellStyle name="Comma 165 2 2" xfId="24752" xr:uid="{D3D1385C-29BE-44CE-8271-998335759EF5}"/>
    <cellStyle name="Comma 165 2 3" xfId="13063" xr:uid="{6A6A6905-3B95-4BEE-A88A-EDB78E684700}"/>
    <cellStyle name="Comma 165 3" xfId="19026" xr:uid="{CD2E6BA4-8F9A-4CA0-8911-5C6EBEAAAFE4}"/>
    <cellStyle name="Comma 165 4" xfId="19038" xr:uid="{D4558763-EFEB-4802-A7D9-AD7013FFAC40}"/>
    <cellStyle name="Comma 166" xfId="24753" xr:uid="{D9D569E8-36AF-4A09-A021-2A318A9F2710}"/>
    <cellStyle name="Comma 166 2" xfId="24755" xr:uid="{34820175-F27E-4A83-AD4F-5C13C80B0BDA}"/>
    <cellStyle name="Comma 166 2 2" xfId="24756" xr:uid="{09894502-1168-4615-95AF-3A4BF9DB049A}"/>
    <cellStyle name="Comma 166 2 3" xfId="13115" xr:uid="{D5FBB53F-472F-48B6-8918-AE67B87C692F}"/>
    <cellStyle name="Comma 166 3" xfId="19058" xr:uid="{44D5C133-4FAC-477F-A57B-E4B7BE32219F}"/>
    <cellStyle name="Comma 166 4" xfId="19062" xr:uid="{E6BF5DA7-2115-4F2B-B67A-FE9F0EC117DA}"/>
    <cellStyle name="Comma 167" xfId="24757" xr:uid="{2BA7B525-9859-4876-BF58-135C611B3037}"/>
    <cellStyle name="Comma 168" xfId="24759" xr:uid="{8D6DECF6-73A1-4631-AD4D-0DCDAE0FE8E1}"/>
    <cellStyle name="Comma 168 2" xfId="24762" xr:uid="{7FAB123B-2D47-49D3-BBAD-1B3CD48D1FFA}"/>
    <cellStyle name="Comma 168 2 2" xfId="24763" xr:uid="{E66F7C3E-992D-4FFB-A8E6-FA6A61129C01}"/>
    <cellStyle name="Comma 168 2 3" xfId="13196" xr:uid="{3419E1A5-F482-4579-A65B-693C7F380287}"/>
    <cellStyle name="Comma 168 3" xfId="24766" xr:uid="{413EF18B-CDAC-4A51-B303-BCBA1DA4BC19}"/>
    <cellStyle name="Comma 168 4" xfId="24771" xr:uid="{43A704FC-2053-45DB-AF90-783D194DAA64}"/>
    <cellStyle name="Comma 169" xfId="15305" xr:uid="{DE6CC407-4CE2-40A5-BD34-3E36292743BC}"/>
    <cellStyle name="Comma 17" xfId="24772" xr:uid="{66B7E8E6-D924-4C09-90E2-5EA366E4ECE8}"/>
    <cellStyle name="Comma 17 10" xfId="24774" xr:uid="{3A47B6D8-EF4F-49D9-837B-CD16E963ACE2}"/>
    <cellStyle name="Comma 17 11" xfId="24776" xr:uid="{E4D8E2D0-3BC3-4E5E-9CC3-691575BCAD6E}"/>
    <cellStyle name="Comma 17 12" xfId="24778" xr:uid="{219C84DF-D2A4-4F1C-93B7-B71A8FCA6EE8}"/>
    <cellStyle name="Comma 17 13" xfId="24780" xr:uid="{6F2C631E-9E46-48EB-9F1B-355EA60A1EF2}"/>
    <cellStyle name="Comma 17 2" xfId="24783" xr:uid="{20002720-0EC5-4214-93E1-7CC02B260AF8}"/>
    <cellStyle name="Comma 17 2 2" xfId="24786" xr:uid="{8975260F-5C84-4078-B6E9-03C6916BC807}"/>
    <cellStyle name="Comma 17 3" xfId="24789" xr:uid="{F4D2CB50-A2C3-44C3-8B94-CE81FB51B4EE}"/>
    <cellStyle name="Comma 17 3 2" xfId="24791" xr:uid="{9D8F4AD9-1988-439E-B459-FEA3D1DD8C26}"/>
    <cellStyle name="Comma 17 4" xfId="24794" xr:uid="{40DC2B43-0129-488C-9061-A5D4B0F9792F}"/>
    <cellStyle name="Comma 17 5" xfId="24797" xr:uid="{F013B68B-91D2-4121-859B-044E8761F635}"/>
    <cellStyle name="Comma 17 6" xfId="24800" xr:uid="{27D2C504-3AE7-426D-9B01-6780A0550A9E}"/>
    <cellStyle name="Comma 17 7" xfId="24803" xr:uid="{91DCD50E-9AA9-48A2-B2CA-9C1255064FC5}"/>
    <cellStyle name="Comma 17 8" xfId="24806" xr:uid="{77B5AAD1-14FF-422E-A32F-C0D951B4B00F}"/>
    <cellStyle name="Comma 17 8 2" xfId="24808" xr:uid="{7AEE0220-0EB0-4064-81C4-DE36741F79F7}"/>
    <cellStyle name="Comma 17 8 3" xfId="24810" xr:uid="{19910152-AEA6-4834-887E-A9DC71B2F466}"/>
    <cellStyle name="Comma 17 9" xfId="24813" xr:uid="{EE7F59CB-90DA-4159-AF21-D90DEE09D010}"/>
    <cellStyle name="Comma 17 9 2" xfId="24817" xr:uid="{EB4EAC19-1000-46F4-8A15-1C15EA89B231}"/>
    <cellStyle name="Comma 17 9 3" xfId="24819" xr:uid="{C4B3AE05-C7D6-49AE-9083-4F8CF9E8DF11}"/>
    <cellStyle name="Comma 170" xfId="24750" xr:uid="{FA8B78D6-4607-4DF1-97E8-1E8A5E38EC2B}"/>
    <cellStyle name="Comma 171" xfId="24754" xr:uid="{06CFCD48-B120-47A7-B433-9D13721D0504}"/>
    <cellStyle name="Comma 172" xfId="24758" xr:uid="{EBF45FE3-F75C-4880-BD8C-CDF18C6B9A52}"/>
    <cellStyle name="Comma 173" xfId="24760" xr:uid="{F0AAF0CF-5AC8-4D56-86D5-2244B6254DCF}"/>
    <cellStyle name="Comma 174" xfId="15306" xr:uid="{3124AFCF-9779-4475-94AF-EBD3FC63D890}"/>
    <cellStyle name="Comma 175" xfId="941" xr:uid="{5C066784-8B1B-4978-B23B-5957CCC2E3AF}"/>
    <cellStyle name="Comma 176" xfId="62222" xr:uid="{89577CDA-0911-446C-8ADC-B1D321D19FC3}"/>
    <cellStyle name="Comma 176 2" xfId="63246" xr:uid="{4DDE0E04-C638-4AC0-86A6-AB0646F937C8}"/>
    <cellStyle name="Comma 176 3" xfId="63270" xr:uid="{868B047E-790F-4E3F-992C-49BA929E5280}"/>
    <cellStyle name="Comma 177" xfId="63267" xr:uid="{FCF34187-35FB-4D88-BC40-FECE4005F2B8}"/>
    <cellStyle name="Comma 178" xfId="9" xr:uid="{3397C917-A40B-426A-BE86-F5A1075D3C97}"/>
    <cellStyle name="Comma 179" xfId="63276" xr:uid="{CC1F8A2F-0D56-4618-A6B6-A34C0CD2DAAC}"/>
    <cellStyle name="Comma 18" xfId="24821" xr:uid="{64E61C98-66DF-43F3-BE74-256DC4A1C870}"/>
    <cellStyle name="Comma 18 10" xfId="9455" xr:uid="{D8303762-A827-43BF-B69F-E8903DCC0D1F}"/>
    <cellStyle name="Comma 18 11" xfId="9461" xr:uid="{C5A268C6-5B6B-4C56-84D6-AEA6ACC8A6E1}"/>
    <cellStyle name="Comma 18 12" xfId="9473" xr:uid="{B3A48658-D39B-42F5-A2AB-AFE994ED586A}"/>
    <cellStyle name="Comma 18 2" xfId="9360" xr:uid="{ABC8CA11-2ED0-48DC-88AC-B651160ED8F8}"/>
    <cellStyle name="Comma 18 2 2" xfId="9365" xr:uid="{BCA73AE2-3A1A-4552-9127-3D8A21A4371E}"/>
    <cellStyle name="Comma 18 2 2 2" xfId="6742" xr:uid="{A8B57868-3539-4999-8512-102A84C422ED}"/>
    <cellStyle name="Comma 18 2 3" xfId="9369" xr:uid="{D9276555-385B-41EA-861B-C35E392F733C}"/>
    <cellStyle name="Comma 18 2 4" xfId="11959" xr:uid="{00350306-A751-4BF7-A76A-EB2AC6C81AAB}"/>
    <cellStyle name="Comma 18 2 5" xfId="11962" xr:uid="{D4F9759D-9A5B-4A28-B8C2-CDF204D79061}"/>
    <cellStyle name="Comma 18 2 6" xfId="11965" xr:uid="{7AA1D5ED-75AF-4111-B296-D63E89950AB4}"/>
    <cellStyle name="Comma 18 2 7" xfId="11968" xr:uid="{0219F207-D64C-47A4-90D1-FC4941DE3353}"/>
    <cellStyle name="Comma 18 3" xfId="9373" xr:uid="{7114ED90-4505-4D14-B25E-CED801B83F2E}"/>
    <cellStyle name="Comma 18 3 2" xfId="24823" xr:uid="{89AF76F8-72DB-4B58-ABD7-842D274C7D05}"/>
    <cellStyle name="Comma 18 4" xfId="24826" xr:uid="{ECEEE4E6-58FE-4139-B880-2F58084BF145}"/>
    <cellStyle name="Comma 18 4 2" xfId="24829" xr:uid="{52D8382E-3AE5-4452-8F5E-0F776ED808EB}"/>
    <cellStyle name="Comma 18 4 3" xfId="24832" xr:uid="{C36DA882-F811-40D8-AF9C-A383226980B8}"/>
    <cellStyle name="Comma 18 5" xfId="24835" xr:uid="{F5F23AE6-A5F9-4680-8B7C-0D2355DE1D59}"/>
    <cellStyle name="Comma 18 5 2" xfId="24838" xr:uid="{5FD9B382-9D1C-4EC8-962A-BD829588402E}"/>
    <cellStyle name="Comma 18 5 3" xfId="24841" xr:uid="{ECB750A2-9719-47A6-93EC-19AACCFAFB6D}"/>
    <cellStyle name="Comma 18 6" xfId="24844" xr:uid="{815DB3F4-AE3D-4D18-8215-3354BFA777CA}"/>
    <cellStyle name="Comma 18 7" xfId="19744" xr:uid="{30031E06-2036-4656-8906-7E21DD1386F0}"/>
    <cellStyle name="Comma 18 8" xfId="19748" xr:uid="{3CE09A41-5595-4AA5-A424-F1BB9538DE6A}"/>
    <cellStyle name="Comma 18 9" xfId="19752" xr:uid="{6C97B85F-92CA-46CB-9599-35113B9F9567}"/>
    <cellStyle name="Comma 19" xfId="24846" xr:uid="{A09C6676-0CEB-4B76-B9C1-A27E516E53EA}"/>
    <cellStyle name="Comma 19 10" xfId="18950" xr:uid="{7E21413B-452D-4B4B-86E9-516F2D33EF9D}"/>
    <cellStyle name="Comma 19 11" xfId="24848" xr:uid="{7650E5CA-35AF-4ED8-BEC3-F18CA687BD88}"/>
    <cellStyle name="Comma 19 12" xfId="24850" xr:uid="{6F365787-140B-49AA-9265-F34EE343E5E2}"/>
    <cellStyle name="Comma 19 2" xfId="13643" xr:uid="{94C53FF5-AF96-429E-99F5-DE74C6B56A4B}"/>
    <cellStyle name="Comma 19 2 2" xfId="24853" xr:uid="{70FAA794-B6F4-4DCA-B7F6-838CEC32AED8}"/>
    <cellStyle name="Comma 19 2 2 2" xfId="542" xr:uid="{35FF668C-E2B3-470F-98BC-57360192435A}"/>
    <cellStyle name="Comma 19 2 3" xfId="24856" xr:uid="{447620C5-C4BF-4EFF-8CC8-A7F5EC8B133C}"/>
    <cellStyle name="Comma 19 2 4" xfId="24859" xr:uid="{F9186CBD-9855-4C2D-9A03-670680BFD75A}"/>
    <cellStyle name="Comma 19 2 5" xfId="24861" xr:uid="{52403771-B8CE-46AF-AE8D-DC3A3E515588}"/>
    <cellStyle name="Comma 19 2 6" xfId="24863" xr:uid="{4497B91E-C5CB-4663-8886-8C606805A650}"/>
    <cellStyle name="Comma 19 2 7" xfId="24865" xr:uid="{20A091B5-E72B-48C8-B175-3F09B834A5F8}"/>
    <cellStyle name="Comma 19 3" xfId="24867" xr:uid="{9CC7F92D-950E-4F83-8DA8-A90265025833}"/>
    <cellStyle name="Comma 19 3 2" xfId="24870" xr:uid="{F85EC057-5538-4942-BA9E-853C21F7E877}"/>
    <cellStyle name="Comma 19 4" xfId="24874" xr:uid="{18306520-7A72-4DBD-B5B0-E69356066B32}"/>
    <cellStyle name="Comma 19 5" xfId="24878" xr:uid="{58DC4269-2C26-4649-BD36-882A0F7E98AB}"/>
    <cellStyle name="Comma 19 5 2" xfId="24880" xr:uid="{0171C1C9-ECE7-4C52-8792-08D24F5EAE46}"/>
    <cellStyle name="Comma 19 5 3" xfId="24882" xr:uid="{00EBC8CE-A221-4BDF-B6AD-9F37B73AEC3C}"/>
    <cellStyle name="Comma 19 6" xfId="24884" xr:uid="{D6CCCE61-C1CC-43A0-AE71-DE9D8E4F0BDB}"/>
    <cellStyle name="Comma 19 6 2" xfId="18424" xr:uid="{D9F51E11-0767-4C46-B58E-51660850B6BC}"/>
    <cellStyle name="Comma 19 6 3" xfId="18427" xr:uid="{13A9A5DB-7314-4D7E-A33E-BCDCD1E9A119}"/>
    <cellStyle name="Comma 19 7" xfId="24886" xr:uid="{DA6A7A92-9C12-47EA-94E0-82CA8C70EA0A}"/>
    <cellStyle name="Comma 19 8" xfId="24888" xr:uid="{E5173669-110C-460A-B578-F10D44FB53FC}"/>
    <cellStyle name="Comma 19 9" xfId="24890" xr:uid="{2001D7C0-4D8C-4819-84E1-A326BD7E7A69}"/>
    <cellStyle name="Comma 2" xfId="3" xr:uid="{1D32E667-8F43-4511-B50D-65B696BBE35A}"/>
    <cellStyle name="Comma 2 10" xfId="24893" xr:uid="{87CE0075-75CD-4B7B-8DFB-2FA32E2379DB}"/>
    <cellStyle name="Comma 2 10 10" xfId="24894" xr:uid="{C85F3653-5C00-44D3-8304-AD4D5EDB8AC0}"/>
    <cellStyle name="Comma 2 10 2" xfId="24895" xr:uid="{29C4C564-0E0E-461D-8182-C3FF92FDAAB9}"/>
    <cellStyle name="Comma 2 10 2 2" xfId="24897" xr:uid="{84AC28A9-4D58-477D-AC8E-06F8500D0038}"/>
    <cellStyle name="Comma 2 10 3" xfId="24898" xr:uid="{4496E7AA-1C07-4E82-B259-42C1F3380660}"/>
    <cellStyle name="Comma 2 10 3 2" xfId="11853" xr:uid="{9A36CDCD-A7DE-4A2B-9EB9-C2B93E3C4682}"/>
    <cellStyle name="Comma 2 10 4" xfId="24899" xr:uid="{AC283E46-7506-4FC9-92D9-7AFA2A25AA36}"/>
    <cellStyle name="Comma 2 11" xfId="24900" xr:uid="{5914D548-C984-479B-9AF6-C2C657F0529C}"/>
    <cellStyle name="Comma 2 11 10" xfId="9197" xr:uid="{11187865-F3FD-4E2C-9817-02784D028059}"/>
    <cellStyle name="Comma 2 11 11" xfId="16062" xr:uid="{EF7BE58C-4361-4FFA-A0AE-631873444D43}"/>
    <cellStyle name="Comma 2 11 2" xfId="13292" xr:uid="{0A455C22-DF2B-403A-894A-1E291E29001D}"/>
    <cellStyle name="Comma 2 11 3" xfId="13295" xr:uid="{785E51B2-05E3-4CBA-9916-8B6CBD743F20}"/>
    <cellStyle name="Comma 2 11 4" xfId="7603" xr:uid="{E035B5D6-9EA5-4D5C-9C1A-9612FFE108AD}"/>
    <cellStyle name="Comma 2 11 5" xfId="24901" xr:uid="{DD8C17D9-A32B-49B0-9073-A915981F9139}"/>
    <cellStyle name="Comma 2 11 6" xfId="24902" xr:uid="{9C4484CC-C6B4-4EEA-B163-80927AF7D970}"/>
    <cellStyle name="Comma 2 11 7" xfId="24903" xr:uid="{8378F404-E20B-4F7A-8678-CC369032E509}"/>
    <cellStyle name="Comma 2 11 8" xfId="24904" xr:uid="{65560471-6B9F-45CF-A2D0-13AC6FFC6594}"/>
    <cellStyle name="Comma 2 11 9" xfId="24905" xr:uid="{44DDC8BF-441A-43C5-AA0F-F53D86610308}"/>
    <cellStyle name="Comma 2 12" xfId="24906" xr:uid="{51B7FA9A-7C16-4588-9551-71CE151744BB}"/>
    <cellStyle name="Comma 2 12 2" xfId="24909" xr:uid="{5F8EF560-A845-4092-A1A2-8B75D3CF87EB}"/>
    <cellStyle name="Comma 2 12 3" xfId="24911" xr:uid="{9E8DB687-D98B-4E4F-B330-292D93651D86}"/>
    <cellStyle name="Comma 2 12 4" xfId="24913" xr:uid="{96768F59-3055-414B-8CBB-19A179F451AF}"/>
    <cellStyle name="Comma 2 12 4 2" xfId="24914" xr:uid="{FDC33312-5B9A-4B38-9ADE-78193CA9CBAC}"/>
    <cellStyle name="Comma 2 12 5" xfId="24916" xr:uid="{21AA48F4-BF2F-4997-BACE-82FC2A9F5AA6}"/>
    <cellStyle name="Comma 2 13" xfId="21400" xr:uid="{8DC9F6F1-C359-4E3B-BC9D-5ABCDB43266D}"/>
    <cellStyle name="Comma 2 13 2" xfId="24917" xr:uid="{4F4B6FA7-41DE-4B38-A702-EE962A3C97F1}"/>
    <cellStyle name="Comma 2 13 3" xfId="24918" xr:uid="{8F7CFCC7-96D3-4A70-B142-B97DDF4E36F4}"/>
    <cellStyle name="Comma 2 14" xfId="3563" xr:uid="{3C30674D-3A5B-4728-9C87-705B079B0D03}"/>
    <cellStyle name="Comma 2 14 2" xfId="4632" xr:uid="{998081A9-49C2-46F8-9D3C-89FF2C370A4C}"/>
    <cellStyle name="Comma 2 14 3" xfId="1864" xr:uid="{CF9CBB99-1B4F-43BC-B7D9-5B16517876C5}"/>
    <cellStyle name="Comma 2 15" xfId="3570" xr:uid="{273E6E45-1636-4C16-98C0-F960A5E0586E}"/>
    <cellStyle name="Comma 2 15 2" xfId="24919" xr:uid="{E3A785F4-0CD9-4F2E-ACF0-D39E434C7265}"/>
    <cellStyle name="Comma 2 15 2 2" xfId="3766" xr:uid="{5B97DBAD-20EA-48B9-8F7F-81D3E78293F3}"/>
    <cellStyle name="Comma 2 15 3" xfId="24921" xr:uid="{31DCFACA-FB05-4888-99C8-526C360CD13F}"/>
    <cellStyle name="Comma 2 16" xfId="4637" xr:uid="{B79001D5-1673-4573-9EE2-4BB1CC8C8A61}"/>
    <cellStyle name="Comma 2 16 2" xfId="14483" xr:uid="{7A317926-EA49-44DF-88DF-84F29DE6D0DA}"/>
    <cellStyle name="Comma 2 16 3" xfId="14485" xr:uid="{5A4E9604-8E13-44F4-BF0C-54B6CA9DD59A}"/>
    <cellStyle name="Comma 2 16 4" xfId="6552" xr:uid="{67619669-7A2A-4960-AB15-0CAC103D7305}"/>
    <cellStyle name="Comma 2 17" xfId="4643" xr:uid="{FCAE2814-1F0C-4369-81B3-A808AEC176D6}"/>
    <cellStyle name="Comma 2 17 2" xfId="24923" xr:uid="{19E838CF-BEAC-4591-9865-C7C007688D93}"/>
    <cellStyle name="Comma 2 17 3" xfId="24925" xr:uid="{B8517853-28C2-4803-A75E-35C2FAB659BE}"/>
    <cellStyle name="Comma 2 18" xfId="4649" xr:uid="{4B25328F-E028-4776-978D-1E358720A267}"/>
    <cellStyle name="Comma 2 18 2" xfId="24927" xr:uid="{4820A8E8-9A87-4028-B997-5104FC3E0938}"/>
    <cellStyle name="Comma 2 18 2 2" xfId="24928" xr:uid="{70ADB666-E575-432A-926F-EC34AB4E3859}"/>
    <cellStyle name="Comma 2 18 2 3" xfId="24929" xr:uid="{A0016E3D-76AE-4385-9B46-123077FBDE84}"/>
    <cellStyle name="Comma 2 18 3" xfId="24931" xr:uid="{F5F7FCEA-2701-4949-9832-CBF493C92268}"/>
    <cellStyle name="Comma 2 18 4" xfId="24932" xr:uid="{E517D30B-1FE5-414B-B95E-78F1A6175C1A}"/>
    <cellStyle name="Comma 2 18 5" xfId="24933" xr:uid="{C2997E91-3AB5-41BF-81A1-9BEDC8890402}"/>
    <cellStyle name="Comma 2 19" xfId="4655" xr:uid="{366C236D-452A-4A1A-8F81-34D81D1983C0}"/>
    <cellStyle name="Comma 2 19 2" xfId="24935" xr:uid="{1B45601C-83B5-4F71-94C0-0CD0B5F842ED}"/>
    <cellStyle name="Comma 2 2" xfId="5530" xr:uid="{E3634E90-24F6-4D13-B871-31E4FF641FB9}"/>
    <cellStyle name="Comma 2 2 10" xfId="24937" xr:uid="{43BCCF5E-8CC2-41AE-A4BC-BD4449646431}"/>
    <cellStyle name="Comma 2 2 11" xfId="24938" xr:uid="{4BDDADA2-2C52-49E7-B2C7-FA358AF06C70}"/>
    <cellStyle name="Comma 2 2 12" xfId="24939" xr:uid="{6A79DF7D-E001-4E55-B357-7BF1ABFD866D}"/>
    <cellStyle name="Comma 2 2 12 2" xfId="24940" xr:uid="{CCD22A6E-F4AD-4597-BB1D-4AFADCD2C7FA}"/>
    <cellStyle name="Comma 2 2 12 3" xfId="24941" xr:uid="{944A1F83-2E47-4E0A-94F9-E84086651D61}"/>
    <cellStyle name="Comma 2 2 13" xfId="24942" xr:uid="{1072D49A-8348-4549-8A75-4CD5A18997F3}"/>
    <cellStyle name="Comma 2 2 14" xfId="24943" xr:uid="{3C6E5970-C836-49DF-BA90-36E84C53E2D1}"/>
    <cellStyle name="Comma 2 2 15" xfId="24945" xr:uid="{31914BFF-6F48-4669-A971-28ABFBE9D178}"/>
    <cellStyle name="Comma 2 2 16" xfId="24947" xr:uid="{A9D64271-8069-4611-A9AB-54F581C7CF1E}"/>
    <cellStyle name="Comma 2 2 17" xfId="24949" xr:uid="{97BC38B4-9324-48D7-A051-6EDA12EE5A3C}"/>
    <cellStyle name="Comma 2 2 18" xfId="24951" xr:uid="{CDBD3B70-D344-478A-BF9C-8332DD586861}"/>
    <cellStyle name="Comma 2 2 19" xfId="24953" xr:uid="{64570A54-7908-4168-9B4F-F8C4E8A5DD32}"/>
    <cellStyle name="Comma 2 2 2" xfId="7243" xr:uid="{128E2246-5573-495B-93AB-FB309905D44E}"/>
    <cellStyle name="Comma 2 2 2 2" xfId="24956" xr:uid="{20AE6955-6C1B-49AA-B1FD-C1083015B916}"/>
    <cellStyle name="Comma 2 2 2 2 2" xfId="24960" xr:uid="{DB27E8E6-7231-4EA6-88AE-79F2884FF1C3}"/>
    <cellStyle name="Comma 2 2 2 2 2 2" xfId="24962" xr:uid="{58396157-B5C1-4A72-8A8A-712BE1A18F40}"/>
    <cellStyle name="Comma 2 2 2 2 2 2 2" xfId="17196" xr:uid="{D825FD98-2622-4651-99CB-7118D4ED3015}"/>
    <cellStyle name="Comma 2 2 2 2 3" xfId="24965" xr:uid="{84911BC7-4E0B-460F-AB23-0D88F6308590}"/>
    <cellStyle name="Comma 2 2 2 2 4" xfId="24967" xr:uid="{E3358302-05D5-4019-B31B-8ECBEFC90B1C}"/>
    <cellStyle name="Comma 2 2 2 2 5" xfId="23851" xr:uid="{7C06C99F-2C57-4335-A3F4-2FA43BE2C03C}"/>
    <cellStyle name="Comma 2 2 2 2 6" xfId="24969" xr:uid="{88E2990C-A1F0-424F-B054-4240475821D0}"/>
    <cellStyle name="Comma 2 2 2 2 7" xfId="24971" xr:uid="{868DB2B4-43C8-4ACE-99C8-48CB65E5B937}"/>
    <cellStyle name="Comma 2 2 2 2 8" xfId="24972" xr:uid="{C2F0679F-DD20-4619-B37B-9BBC01C686C2}"/>
    <cellStyle name="Comma 2 2 2 2 9" xfId="24973" xr:uid="{2E3C803D-8D0C-49EA-8A3A-11E90BE6A2D3}"/>
    <cellStyle name="Comma 2 2 2 3" xfId="24975" xr:uid="{660FA2C9-B2E2-4C0E-B525-7BF41984C590}"/>
    <cellStyle name="Comma 2 2 2 3 2" xfId="24978" xr:uid="{9BDD3073-2D4E-4CEB-9A4C-37BB8C22A195}"/>
    <cellStyle name="Comma 2 2 2 4" xfId="24981" xr:uid="{0B55E6B0-B10C-4E77-85F8-6D541546626C}"/>
    <cellStyle name="Comma 2 2 2 5" xfId="24983" xr:uid="{FF5347DA-76EC-4517-9764-0FABA7B3AA1F}"/>
    <cellStyle name="Comma 2 2 2 6" xfId="24986" xr:uid="{C9C7CF83-F6A0-4992-90F7-B2FF062AFA95}"/>
    <cellStyle name="Comma 2 2 2 7" xfId="24989" xr:uid="{AF2B3D7E-5970-46DB-A00E-8ACBC9F5A4E4}"/>
    <cellStyle name="Comma 2 2 2 8" xfId="24993" xr:uid="{7DBD0FE0-7E38-45FD-8492-63F98AA6A0A1}"/>
    <cellStyle name="Comma 2 2 2 9" xfId="24995" xr:uid="{F77D8C17-A224-4E2E-BF98-A9642C3A1973}"/>
    <cellStyle name="Comma 2 2 20" xfId="24946" xr:uid="{BC1D50C1-8E70-43FC-B1D4-B6BA77F6C60C}"/>
    <cellStyle name="Comma 2 2 21" xfId="24948" xr:uid="{E936A77C-DE86-48FD-BE21-2CD006C7BB84}"/>
    <cellStyle name="Comma 2 2 22" xfId="24950" xr:uid="{6D48A998-8DE1-4F28-95E0-15B0CBE32EF6}"/>
    <cellStyle name="Comma 2 2 23" xfId="24952" xr:uid="{0F9B26D5-6A06-490D-BD47-7583A36E82BA}"/>
    <cellStyle name="Comma 2 2 24" xfId="24954" xr:uid="{57F2651C-D96E-4A94-95ED-69EF86F66701}"/>
    <cellStyle name="Comma 2 2 25" xfId="24996" xr:uid="{A684193E-A253-4B95-A23D-AADEA6988A9C}"/>
    <cellStyle name="Comma 2 2 26" xfId="24998" xr:uid="{A96026D2-10A6-41B6-A3B6-C0BE4CE12D46}"/>
    <cellStyle name="Comma 2 2 27" xfId="25000" xr:uid="{8464FC05-01D6-492D-A574-2110A826B129}"/>
    <cellStyle name="Comma 2 2 28" xfId="25002" xr:uid="{06622593-CE1B-414D-B879-54560C6E35DB}"/>
    <cellStyle name="Comma 2 2 29" xfId="25004" xr:uid="{C4ABE084-4393-499E-8581-CDCE0A074521}"/>
    <cellStyle name="Comma 2 2 3" xfId="7246" xr:uid="{E3284061-4BC7-47A7-886A-5378D32240F3}"/>
    <cellStyle name="Comma 2 2 3 2" xfId="25006" xr:uid="{5A5E8B98-086A-4A15-BA44-B14DE1D867FA}"/>
    <cellStyle name="Comma 2 2 3 2 2" xfId="25009" xr:uid="{E56C8279-520E-40E2-9A07-44D54BCC811F}"/>
    <cellStyle name="Comma 2 2 3 3" xfId="25010" xr:uid="{D751C3F8-43FA-46D9-AA06-BF6B87A4D188}"/>
    <cellStyle name="Comma 2 2 3 4" xfId="25011" xr:uid="{F123689F-D4CA-4EA1-B57F-2BDD7FD1ACCB}"/>
    <cellStyle name="Comma 2 2 3 5" xfId="25012" xr:uid="{0FA91183-6FAD-4B8D-ADEC-1A33853A0106}"/>
    <cellStyle name="Comma 2 2 3 6" xfId="25013" xr:uid="{F7DB055F-1856-4FF3-9BB2-F69DB4FFDB81}"/>
    <cellStyle name="Comma 2 2 3 7" xfId="25014" xr:uid="{4E4B68A3-DE7C-4656-B25B-5C3070D1DC51}"/>
    <cellStyle name="Comma 2 2 30" xfId="24997" xr:uid="{85949185-113C-47A4-A82B-03714725D849}"/>
    <cellStyle name="Comma 2 2 31" xfId="24999" xr:uid="{7FB9B9FE-5DB1-442F-AEB7-426F4A04FC00}"/>
    <cellStyle name="Comma 2 2 32" xfId="25001" xr:uid="{D3E93D5D-2DE9-4175-9807-5662441D1A5C}"/>
    <cellStyle name="Comma 2 2 33" xfId="25003" xr:uid="{B6735DD9-DEBC-472E-93F3-997659E49D32}"/>
    <cellStyle name="Comma 2 2 34" xfId="25005" xr:uid="{5B3836A4-55A2-4CE1-9682-6DF00D4F9939}"/>
    <cellStyle name="Comma 2 2 35" xfId="25015" xr:uid="{1EECD538-C414-406D-8A7C-1B26A73DB938}"/>
    <cellStyle name="Comma 2 2 36" xfId="25017" xr:uid="{7EB121A8-6684-444C-9F1B-DE16E809BD04}"/>
    <cellStyle name="Comma 2 2 37" xfId="25019" xr:uid="{8ADDA7A8-DC73-498D-8979-4757721B240D}"/>
    <cellStyle name="Comma 2 2 38" xfId="25021" xr:uid="{1ABA10AB-30F8-40FF-AFEC-A6C970AF533E}"/>
    <cellStyle name="Comma 2 2 39" xfId="25022" xr:uid="{DECFC1CE-516E-479A-9EA6-846DD3B0CB54}"/>
    <cellStyle name="Comma 2 2 4" xfId="25024" xr:uid="{1F00819F-02D7-4BBB-B5C5-525F01E3010C}"/>
    <cellStyle name="Comma 2 2 4 2" xfId="25025" xr:uid="{96D819DE-3E57-4169-9CAB-E57A97B3A8DA}"/>
    <cellStyle name="Comma 2 2 4 3" xfId="25026" xr:uid="{85F9B5E2-AEE2-4BC5-8AD0-74D2258A64FE}"/>
    <cellStyle name="Comma 2 2 40" xfId="25016" xr:uid="{529E01B5-6CF3-4221-AA4E-D23C65E4D8FD}"/>
    <cellStyle name="Comma 2 2 41" xfId="25018" xr:uid="{488FE3E5-0439-4BDC-BB66-3194B01E5134}"/>
    <cellStyle name="Comma 2 2 42" xfId="25020" xr:uid="{DDE4A37D-2507-4489-B1B6-AE3D8461254F}"/>
    <cellStyle name="Comma 2 2 43" xfId="63253" xr:uid="{87950E9B-3314-4E4A-9EE7-75B327D40487}"/>
    <cellStyle name="Comma 2 2 5" xfId="25027" xr:uid="{79215615-F8FA-4618-86CA-8F2982B8442D}"/>
    <cellStyle name="Comma 2 2 6" xfId="25028" xr:uid="{92491FC7-6995-430C-8C98-B9EAC9DC7BCF}"/>
    <cellStyle name="Comma 2 2 7" xfId="25029" xr:uid="{C32FEE0D-3C19-4699-81F0-05D96BB56075}"/>
    <cellStyle name="Comma 2 2 7 2" xfId="25032" xr:uid="{3D1F4EB7-7A9D-4B0B-AC42-FE003ED04A06}"/>
    <cellStyle name="Comma 2 2 8" xfId="25033" xr:uid="{ABCD44CB-4BD3-4B27-BA68-4EA62461A47D}"/>
    <cellStyle name="Comma 2 2 8 2" xfId="25035" xr:uid="{13D14CA9-4C0C-4FB5-A86A-B09349ECE669}"/>
    <cellStyle name="Comma 2 2 9" xfId="25036" xr:uid="{8C50F3DA-0702-4E74-B5CC-9E6EBF981669}"/>
    <cellStyle name="Comma 2 20" xfId="3571" xr:uid="{563E6127-7971-4394-BBE3-2CF7C0FF7974}"/>
    <cellStyle name="Comma 2 20 2" xfId="24920" xr:uid="{103D4424-C2D1-4014-917D-B8E3D2BD4AA4}"/>
    <cellStyle name="Comma 2 21" xfId="4638" xr:uid="{8888CDEF-D978-4054-8852-6DB18E9BDC16}"/>
    <cellStyle name="Comma 2 22" xfId="4644" xr:uid="{91AC3F92-7109-4C05-86EE-2B76A2B72B48}"/>
    <cellStyle name="Comma 2 23" xfId="4650" xr:uid="{02B55C94-AE8E-4B18-BE52-2E06138475A2}"/>
    <cellStyle name="Comma 2 24" xfId="4656" xr:uid="{D91C204E-E4EB-4008-A308-F3BC5429B5A3}"/>
    <cellStyle name="Comma 2 24 2" xfId="24936" xr:uid="{02ECF263-2927-49D1-AF6C-AE52AA631E29}"/>
    <cellStyle name="Comma 2 24 3" xfId="25038" xr:uid="{10313203-D664-4C74-9991-515970B5B206}"/>
    <cellStyle name="Comma 2 24 4" xfId="25039" xr:uid="{A78FF301-0BCF-4D33-84DB-120E0BC711BC}"/>
    <cellStyle name="Comma 2 24 5" xfId="25040" xr:uid="{91F6B1E3-48D9-47DD-BC55-CE12DA4B59D4}"/>
    <cellStyle name="Comma 2 24 6" xfId="25041" xr:uid="{A293A86C-AC4D-4E7D-B2BB-30FE8CE7BD54}"/>
    <cellStyle name="Comma 2 25" xfId="25042" xr:uid="{1F877F9E-1C2E-4DEE-8228-77CABBA4FBA6}"/>
    <cellStyle name="Comma 2 25 2" xfId="25045" xr:uid="{08E8C6A5-62A5-4841-AA7B-3A9841CE284A}"/>
    <cellStyle name="Comma 2 25 3" xfId="25046" xr:uid="{8E7E89D8-A22B-4CE8-AE64-C0501283FB72}"/>
    <cellStyle name="Comma 2 25 4" xfId="25047" xr:uid="{4C97BD4D-2CDD-4682-AC12-3E7B3FCA88F4}"/>
    <cellStyle name="Comma 2 25 5" xfId="25048" xr:uid="{5B37EBE2-CA36-42A3-B274-97A04E02057B}"/>
    <cellStyle name="Comma 2 25 6" xfId="25049" xr:uid="{95998392-4CF5-4447-BE9D-021CB6C97EE7}"/>
    <cellStyle name="Comma 2 26" xfId="25050" xr:uid="{F31C6C60-9A4B-4092-8A4B-B994A4433DEB}"/>
    <cellStyle name="Comma 2 26 2" xfId="16003" xr:uid="{A10A93CF-C8B1-43DF-99E0-1E3B834BFBFA}"/>
    <cellStyle name="Comma 2 26 3" xfId="16006" xr:uid="{BE3A45DE-D468-43DD-AAD8-45DE07D7E2CC}"/>
    <cellStyle name="Comma 2 26 4" xfId="25052" xr:uid="{2E993AC1-6B9C-4110-827D-EEA0FBCFA951}"/>
    <cellStyle name="Comma 2 26 5" xfId="25053" xr:uid="{5E1C5BF7-278E-452B-967F-9FAEDE7DFF59}"/>
    <cellStyle name="Comma 2 26 6" xfId="25054" xr:uid="{9B554741-4ED5-45E8-80EA-E45F947E7E23}"/>
    <cellStyle name="Comma 2 27" xfId="25055" xr:uid="{74CE5463-204E-4918-AA9A-139388F0DA6A}"/>
    <cellStyle name="Comma 2 27 2" xfId="25057" xr:uid="{9135FA3D-FAD6-409E-A8A1-9DF633E62F93}"/>
    <cellStyle name="Comma 2 27 3" xfId="25058" xr:uid="{463D3193-8C56-48BB-A26A-0D423F95CFD3}"/>
    <cellStyle name="Comma 2 27 4" xfId="25059" xr:uid="{1B889262-1194-4EA1-A094-96ECA63AA161}"/>
    <cellStyle name="Comma 2 27 5" xfId="25060" xr:uid="{53F23227-9488-4822-A1BD-950F055E1A98}"/>
    <cellStyle name="Comma 2 27 6" xfId="25061" xr:uid="{14652F59-6FF6-4A28-92A5-8C77B0B52773}"/>
    <cellStyle name="Comma 2 28" xfId="25062" xr:uid="{0E99B630-D6B8-49F6-9342-4D52106361F3}"/>
    <cellStyle name="Comma 2 28 2" xfId="25064" xr:uid="{D873FE47-0B7C-43AD-8FCE-D2084697C735}"/>
    <cellStyle name="Comma 2 28 3" xfId="25065" xr:uid="{D9BB7201-FAF9-41D2-A8CB-EF3048C8F9A9}"/>
    <cellStyle name="Comma 2 29" xfId="25066" xr:uid="{99DB5F0B-AD06-4ACD-A5FA-A5EB3F6ECE13}"/>
    <cellStyle name="Comma 2 3" xfId="7248" xr:uid="{549123DC-6A8E-4013-B173-4381F17975B9}"/>
    <cellStyle name="Comma 2 3 10" xfId="25070" xr:uid="{BC27385B-05E1-4301-829B-86566280DD31}"/>
    <cellStyle name="Comma 2 3 11" xfId="25073" xr:uid="{8E40ADDC-52CE-4FAA-8EB4-D63E20B82818}"/>
    <cellStyle name="Comma 2 3 12" xfId="25075" xr:uid="{61904288-F732-4FD6-BBDC-80FC50D3D50B}"/>
    <cellStyle name="Comma 2 3 13" xfId="25077" xr:uid="{281BEB7E-EEBA-43B8-9B96-A6170EFD2C1E}"/>
    <cellStyle name="Comma 2 3 14" xfId="25078" xr:uid="{3908EB10-4268-4318-9CAA-B5EDC4293CFE}"/>
    <cellStyle name="Comma 2 3 15" xfId="25079" xr:uid="{8ED5C43C-A096-438A-87CF-6F5F6180DCB1}"/>
    <cellStyle name="Comma 2 3 16" xfId="25082" xr:uid="{46063EA6-E485-453B-ADAC-38B25705274F}"/>
    <cellStyle name="Comma 2 3 17" xfId="25086" xr:uid="{00CAC9C3-3800-4100-8088-E6F548F053B0}"/>
    <cellStyle name="Comma 2 3 2" xfId="25089" xr:uid="{BE885CD6-47C5-413D-80F7-3FCAF41B560C}"/>
    <cellStyle name="Comma 2 3 2 2" xfId="25090" xr:uid="{4DE9F4F6-1470-42AE-93A9-1BE46E28C2A7}"/>
    <cellStyle name="Comma 2 3 2 2 2" xfId="25093" xr:uid="{2B2276E1-6C78-4276-8FB1-DFC7A8139245}"/>
    <cellStyle name="Comma 2 3 2 3" xfId="25094" xr:uid="{83C00BE5-D11D-4F0C-8581-5829129CD048}"/>
    <cellStyle name="Comma 2 3 2 3 2" xfId="25096" xr:uid="{25342CCD-F8E4-4B02-8065-6B268D61E342}"/>
    <cellStyle name="Comma 2 3 2 3 2 2" xfId="8745" xr:uid="{9E7C1023-F5C8-4D4F-852F-C97C37B92D2C}"/>
    <cellStyle name="Comma 2 3 2 3 3" xfId="25099" xr:uid="{A335C56E-BE63-48F8-80C4-020E5863C451}"/>
    <cellStyle name="Comma 2 3 2 3 3 2" xfId="8759" xr:uid="{E329F71F-7D9D-4DC1-A4EE-8D0A790D8C06}"/>
    <cellStyle name="Comma 2 3 2 3 4" xfId="25102" xr:uid="{AC963A34-A3B8-4B0C-8442-61F1832F43C5}"/>
    <cellStyle name="Comma 2 3 2 4" xfId="25104" xr:uid="{854E6464-3838-479D-8270-04CBD2AF10F7}"/>
    <cellStyle name="Comma 2 3 2 4 2" xfId="25106" xr:uid="{CF7C8375-A840-4759-9388-6E253BB31415}"/>
    <cellStyle name="Comma 2 3 2 5" xfId="25108" xr:uid="{9402E56C-A280-4FD4-A16D-0CC190076B6D}"/>
    <cellStyle name="Comma 2 3 2 6" xfId="25110" xr:uid="{AAA1B56B-9F17-4697-A37E-8F819ACCA452}"/>
    <cellStyle name="Comma 2 3 2 7" xfId="25112" xr:uid="{CF2EAFF1-CA9A-4D2B-B12B-F866291DA9A3}"/>
    <cellStyle name="Comma 2 3 3" xfId="25115" xr:uid="{489D55F0-349D-41C3-B288-FC32693EF9BB}"/>
    <cellStyle name="Comma 2 3 3 2" xfId="25116" xr:uid="{AA1312F5-A942-4AAF-8A95-BD4577188DFB}"/>
    <cellStyle name="Comma 2 3 4" xfId="25118" xr:uid="{839D4162-C42F-462D-A4C6-FC007C7887B2}"/>
    <cellStyle name="Comma 2 3 5" xfId="25120" xr:uid="{C319E37E-B568-4A6E-B81F-F552265DD572}"/>
    <cellStyle name="Comma 2 3 5 2" xfId="25121" xr:uid="{EAB5AC69-DF70-4513-8B11-BD01357AD814}"/>
    <cellStyle name="Comma 2 3 5 3" xfId="25122" xr:uid="{30475A43-92AF-49A8-83B3-614969A9DDA2}"/>
    <cellStyle name="Comma 2 3 5 4" xfId="25123" xr:uid="{F558B29B-2744-42B1-844D-719997A9EE37}"/>
    <cellStyle name="Comma 2 3 5 5" xfId="25124" xr:uid="{5250C57F-C693-43D4-87FE-8C51648CDF8D}"/>
    <cellStyle name="Comma 2 3 6" xfId="25127" xr:uid="{5B21978D-87E0-4737-A26D-55B5499FD742}"/>
    <cellStyle name="Comma 2 3 7" xfId="25130" xr:uid="{0796817E-CE1E-4ED9-BA6F-864B1E3F0F5F}"/>
    <cellStyle name="Comma 2 3 8" xfId="25133" xr:uid="{6B6C9695-258E-46C6-894E-B77A8F451496}"/>
    <cellStyle name="Comma 2 3 9" xfId="25134" xr:uid="{322F2B6E-D26E-478E-9313-2F9AB4658A14}"/>
    <cellStyle name="Comma 2 30" xfId="25043" xr:uid="{FC13E677-AD10-41CB-BE95-941BB1CFD5E0}"/>
    <cellStyle name="Comma 2 31" xfId="25051" xr:uid="{E403D903-D089-4C63-9D61-F9D3DB5C0FBD}"/>
    <cellStyle name="Comma 2 32" xfId="25056" xr:uid="{2D47B3A1-E866-4107-B2FE-B57018FBC3B9}"/>
    <cellStyle name="Comma 2 33" xfId="25063" xr:uid="{F156A128-5B37-4F82-95C7-8EBFAF616C0B}"/>
    <cellStyle name="Comma 2 34" xfId="25067" xr:uid="{7A84A4E6-A82C-4765-BF7B-D16BB5BF12E0}"/>
    <cellStyle name="Comma 2 35" xfId="25135" xr:uid="{1008F985-2136-4933-9128-7F005EAFB950}"/>
    <cellStyle name="Comma 2 36" xfId="25137" xr:uid="{1727B860-C8F4-4998-87AD-6504C97E0B2D}"/>
    <cellStyle name="Comma 2 37" xfId="25139" xr:uid="{92CE4C53-C0FF-4C88-9DEC-A5F18EF7D09F}"/>
    <cellStyle name="Comma 2 37 2" xfId="63252" xr:uid="{D831A31A-8B00-4294-AF88-11211FC0D8D9}"/>
    <cellStyle name="Comma 2 38" xfId="25141" xr:uid="{84E22ADB-9368-4D3C-AF30-A8893CFD6364}"/>
    <cellStyle name="Comma 2 39" xfId="25142" xr:uid="{458FB89A-ADB4-4C52-8C0F-8DAB9324AD98}"/>
    <cellStyle name="Comma 2 4" xfId="7250" xr:uid="{4185996B-AC31-4966-AD1B-8432373D8413}"/>
    <cellStyle name="Comma 2 4 10" xfId="25143" xr:uid="{27742186-A677-4832-B792-3711AD96121E}"/>
    <cellStyle name="Comma 2 4 11" xfId="5137" xr:uid="{77A2B152-7C7A-495B-868E-DE77342D65FB}"/>
    <cellStyle name="Comma 2 4 12" xfId="5148" xr:uid="{2426DC28-D228-4AE9-BB6B-50FBD9574542}"/>
    <cellStyle name="Comma 2 4 2" xfId="25145" xr:uid="{FA2578F1-D9AE-4723-9E29-5571909D20AE}"/>
    <cellStyle name="Comma 2 4 2 2" xfId="3814" xr:uid="{02853A8B-4B91-464E-A2B6-61D42438C2CB}"/>
    <cellStyle name="Comma 2 4 2 3" xfId="3821" xr:uid="{AEAE283E-B09F-4BC5-9E4A-44E406BB9407}"/>
    <cellStyle name="Comma 2 4 2 4" xfId="3828" xr:uid="{FE69BD26-BEC5-4065-A55B-50654CDB731A}"/>
    <cellStyle name="Comma 2 4 2 5" xfId="25146" xr:uid="{CCDAFC2D-6BE8-45B3-87DA-B991383B1095}"/>
    <cellStyle name="Comma 2 4 3" xfId="25147" xr:uid="{88FCEA3E-6400-4F0F-9EB4-EBCC25096A1E}"/>
    <cellStyle name="Comma 2 4 3 2" xfId="3874" xr:uid="{D97BCB3E-C84A-40CA-8A9E-A425D55986F7}"/>
    <cellStyle name="Comma 2 4 3 3" xfId="3886" xr:uid="{847993D9-6BDD-4CD6-994D-D7F470DB7DA2}"/>
    <cellStyle name="Comma 2 4 4" xfId="25148" xr:uid="{0A482C51-CE4D-457F-A449-C2A0EE5DF87B}"/>
    <cellStyle name="Comma 2 4 4 2" xfId="14240" xr:uid="{2F59F4E5-B171-4B6F-9CB0-985B94853CAB}"/>
    <cellStyle name="Comma 2 4 5" xfId="25149" xr:uid="{73028A36-679E-489E-8483-A06E098A7B87}"/>
    <cellStyle name="Comma 2 4 5 2" xfId="25150" xr:uid="{FEB34F10-013E-4DF4-8622-3EE8E8EB6DC4}"/>
    <cellStyle name="Comma 2 4 6" xfId="25151" xr:uid="{2B28022D-4E79-474E-A5C4-EC8C40154E9B}"/>
    <cellStyle name="Comma 2 4 6 2" xfId="25152" xr:uid="{514A024F-229B-4C51-BD4E-CB8883F1EE2C}"/>
    <cellStyle name="Comma 2 4 6 2 2" xfId="18351" xr:uid="{7B9E9D77-336D-44FB-8179-68D4356F57CA}"/>
    <cellStyle name="Comma 2 4 6 3" xfId="25153" xr:uid="{C0419F99-7676-4CA6-BE8B-0151BF36C799}"/>
    <cellStyle name="Comma 2 4 6 3 2" xfId="8698" xr:uid="{6F58ABB7-AEDB-4E28-A1BB-1E85C809F3D1}"/>
    <cellStyle name="Comma 2 4 6 4" xfId="25154" xr:uid="{2FFEA75F-1EB2-43BC-A7A3-BEE22AA0E06C}"/>
    <cellStyle name="Comma 2 4 7" xfId="25155" xr:uid="{1AF0CE3D-3F30-4A6F-B7CC-C6706781AD41}"/>
    <cellStyle name="Comma 2 4 8" xfId="25156" xr:uid="{D36D66A6-0308-46DD-AF2B-E02338CA09DD}"/>
    <cellStyle name="Comma 2 4 9" xfId="25157" xr:uid="{846F6DF7-2846-4A9F-9BDA-A6942F2B18BB}"/>
    <cellStyle name="Comma 2 40" xfId="25136" xr:uid="{C17C1EE0-7351-4BCD-B937-C4F69449D68F}"/>
    <cellStyle name="Comma 2 41" xfId="25138" xr:uid="{EE32953A-0280-4FB1-860E-53195A07FAED}"/>
    <cellStyle name="Comma 2 42" xfId="25140" xr:uid="{997E66DC-972B-4249-AFEA-8EFD02A99799}"/>
    <cellStyle name="Comma 2 5" xfId="25158" xr:uid="{9E8ED30D-D8B9-4188-9C24-6FECBFB76743}"/>
    <cellStyle name="Comma 2 5 10" xfId="15807" xr:uid="{1A9997B8-B692-44AD-923F-164D5E413105}"/>
    <cellStyle name="Comma 2 5 11" xfId="16008" xr:uid="{7497D746-ED4D-4D11-B008-9B17B7999AB1}"/>
    <cellStyle name="Comma 2 5 12" xfId="16142" xr:uid="{1FAB9033-D929-42E8-9ED4-B7C66F0AFBC8}"/>
    <cellStyle name="Comma 2 5 2" xfId="25159" xr:uid="{F4184E51-7BCA-40A7-B478-73B3058FA27B}"/>
    <cellStyle name="Comma 2 5 2 2" xfId="1074" xr:uid="{7AA264AD-2DE9-4F52-BF66-9124FC3144F2}"/>
    <cellStyle name="Comma 2 5 3" xfId="25160" xr:uid="{FF1D69B4-EB9A-4DA4-9359-387B3DFCE7B9}"/>
    <cellStyle name="Comma 2 5 4" xfId="25161" xr:uid="{6D98EC14-E871-425C-9F91-5CC29F592E21}"/>
    <cellStyle name="Comma 2 5 5" xfId="14415" xr:uid="{4419CC0B-B5F5-46DC-AC74-E9BCCF00EE27}"/>
    <cellStyle name="Comma 2 5 6" xfId="14417" xr:uid="{BF3E50AB-008C-4F1F-BA4E-3A61E1E95237}"/>
    <cellStyle name="Comma 2 5 7" xfId="25162" xr:uid="{4DD32D5D-BFBC-45D3-93F6-11141B72BF23}"/>
    <cellStyle name="Comma 2 5 8" xfId="25163" xr:uid="{D7DBACF8-5B7B-45A9-BB0E-45932F38980A}"/>
    <cellStyle name="Comma 2 5 9" xfId="25164" xr:uid="{F216AA78-DBE5-4C58-B926-DE0176C3CE7B}"/>
    <cellStyle name="Comma 2 6" xfId="25165" xr:uid="{8C17C42A-549A-4E07-BB31-4320759A3320}"/>
    <cellStyle name="Comma 2 6 10" xfId="25166" xr:uid="{91011936-C98B-483C-B00C-DCDFED8CD3EB}"/>
    <cellStyle name="Comma 2 6 11" xfId="25168" xr:uid="{EA874F70-D0BC-45B2-9E78-BA72DED1DAF0}"/>
    <cellStyle name="Comma 2 6 12" xfId="25170" xr:uid="{56F38970-51F8-4F52-B5DD-6BE3A18086DA}"/>
    <cellStyle name="Comma 2 6 2" xfId="25171" xr:uid="{B8B26495-7A81-404F-96E2-13E28DABF199}"/>
    <cellStyle name="Comma 2 6 2 2" xfId="1171" xr:uid="{8333420B-75AC-4631-86A2-634A4C533E72}"/>
    <cellStyle name="Comma 2 6 3" xfId="25172" xr:uid="{4E9247C0-6A81-41ED-B9F3-EFFA2564EE32}"/>
    <cellStyle name="Comma 2 6 4" xfId="25173" xr:uid="{649B0528-40A6-4AA0-B182-DBCED6195354}"/>
    <cellStyle name="Comma 2 6 5" xfId="14420" xr:uid="{4B6C6EFD-74CF-4B40-BB19-4805DB0E95D1}"/>
    <cellStyle name="Comma 2 6 6" xfId="14422" xr:uid="{3FAFD0DA-B6C4-4C4C-B944-A1B029BCB7BC}"/>
    <cellStyle name="Comma 2 6 7" xfId="25174" xr:uid="{220B7846-A687-4E2D-9B54-AC4B77DD6C3F}"/>
    <cellStyle name="Comma 2 6 8" xfId="25175" xr:uid="{911427F4-4F36-4166-95A8-11CCE9CCD96E}"/>
    <cellStyle name="Comma 2 6 9" xfId="25176" xr:uid="{92331723-3569-4423-B646-B30553FCFEB7}"/>
    <cellStyle name="Comma 2 7" xfId="25177" xr:uid="{60D40255-10B6-4DAF-9EE3-AA64EC709319}"/>
    <cellStyle name="Comma 2 7 10" xfId="25179" xr:uid="{D7716C80-450F-4FCE-A73A-CE3125A97C8B}"/>
    <cellStyle name="Comma 2 7 11" xfId="25181" xr:uid="{19B9A66F-B39A-4D1D-82E7-1E070D973F88}"/>
    <cellStyle name="Comma 2 7 12" xfId="25183" xr:uid="{E2B7B45D-6C11-4217-9135-1EBCDFC1DC06}"/>
    <cellStyle name="Comma 2 7 2" xfId="25185" xr:uid="{9BCF26E4-0D22-4790-B8A6-F94C294CBB8B}"/>
    <cellStyle name="Comma 2 7 2 2" xfId="1248" xr:uid="{CF74B3F8-297B-4C37-AB07-B6867AA903D4}"/>
    <cellStyle name="Comma 2 7 3" xfId="25187" xr:uid="{20BB7AED-F670-4CDB-9507-17DDA2D4EA0A}"/>
    <cellStyle name="Comma 2 7 4" xfId="25189" xr:uid="{61FDB467-F29D-40A6-9BFC-30EDA7F5C0E4}"/>
    <cellStyle name="Comma 2 7 5" xfId="14425" xr:uid="{94D13372-5861-4C2B-9329-D1E09CC24AAA}"/>
    <cellStyle name="Comma 2 7 6" xfId="14427" xr:uid="{9B5B75B2-964D-446D-AC86-AF54FA2F28F0}"/>
    <cellStyle name="Comma 2 7 7" xfId="25190" xr:uid="{3C912B2E-E9D4-4D7D-8FB7-AC931D0BFB03}"/>
    <cellStyle name="Comma 2 7 8" xfId="25191" xr:uid="{44B542AE-D3A2-4F54-8772-60AE7FC87E4B}"/>
    <cellStyle name="Comma 2 7 9" xfId="25192" xr:uid="{6C9510DA-0BFF-4384-8F96-4BED3EBACE6A}"/>
    <cellStyle name="Comma 2 8" xfId="25193" xr:uid="{BE8A7CD1-B105-42EB-AD94-3D04E792D9E0}"/>
    <cellStyle name="Comma 2 8 10" xfId="25196" xr:uid="{25085092-6BC0-4DB9-AE88-6B8BA4908F95}"/>
    <cellStyle name="Comma 2 8 11" xfId="25199" xr:uid="{D7122C83-5029-4284-BA4F-483198023E4A}"/>
    <cellStyle name="Comma 2 8 12" xfId="25202" xr:uid="{F90AEE96-7A3C-44B8-9866-48693FBBED6C}"/>
    <cellStyle name="Comma 2 8 2" xfId="25204" xr:uid="{C689E73A-70B0-46C9-ADD1-8EB3DF061B0A}"/>
    <cellStyle name="Comma 2 8 3" xfId="25206" xr:uid="{F4C0E4B3-A19D-4CB1-8FD1-3C6041344F73}"/>
    <cellStyle name="Comma 2 8 4" xfId="25209" xr:uid="{AC9B8AE5-2344-4965-A648-A17534F91619}"/>
    <cellStyle name="Comma 2 8 5" xfId="14432" xr:uid="{CCD1CAA3-8395-4E41-9E23-719529893807}"/>
    <cellStyle name="Comma 2 8 6" xfId="14435" xr:uid="{F5D6F739-4FE2-4EBB-9DF1-655B33D01F76}"/>
    <cellStyle name="Comma 2 8 7" xfId="25211" xr:uid="{B590F784-936B-43A7-88CF-14530C67B486}"/>
    <cellStyle name="Comma 2 8 8" xfId="25213" xr:uid="{96DCF165-E7E1-4658-BE94-0905F453361C}"/>
    <cellStyle name="Comma 2 8 9" xfId="25214" xr:uid="{244C0A68-5896-4F48-A8D8-90276113CFEF}"/>
    <cellStyle name="Comma 2 9" xfId="25215" xr:uid="{E87C062A-5525-4D9D-B28E-1EF9DDEFBB3B}"/>
    <cellStyle name="Comma 2 9 10" xfId="25216" xr:uid="{17CB3E74-3C92-476C-BBF0-D88913F7CC26}"/>
    <cellStyle name="Comma 2 9 11" xfId="4232" xr:uid="{58EF20C1-5F74-4691-A6B2-85B40711833A}"/>
    <cellStyle name="Comma 2 9 12" xfId="4240" xr:uid="{D8A7C21A-1B1B-4C69-AE2C-7DA709C0CDFB}"/>
    <cellStyle name="Comma 2 9 2" xfId="25218" xr:uid="{77EFC66F-2E5A-4488-8837-27E81A2AD04E}"/>
    <cellStyle name="Comma 2 9 3" xfId="25220" xr:uid="{949FECFD-472F-43F0-B10B-94A29B2CB509}"/>
    <cellStyle name="Comma 2 9 4" xfId="25222" xr:uid="{599FE51F-D6EF-4FC1-99A4-52D45235D699}"/>
    <cellStyle name="Comma 2 9 5" xfId="14438" xr:uid="{0FAF4275-113F-4D98-8201-8BDD9E8853BE}"/>
    <cellStyle name="Comma 2 9 6" xfId="14440" xr:uid="{F662327C-64B2-4356-878E-14805461333E}"/>
    <cellStyle name="Comma 2 9 7" xfId="25223" xr:uid="{1183993D-700E-4111-9EAD-CCC0DA660D64}"/>
    <cellStyle name="Comma 2 9 8" xfId="25224" xr:uid="{9B924C54-F662-4807-86E6-5B887BEB9416}"/>
    <cellStyle name="Comma 2 9 9" xfId="25225" xr:uid="{76334D05-7E48-4C37-9684-52D0837851CF}"/>
    <cellStyle name="Comma 2_APL  NTB format Budget 2010" xfId="17508" xr:uid="{D594DD6A-461E-4083-8D40-22F4257D3767}"/>
    <cellStyle name="Comma 20" xfId="24652" xr:uid="{0D178F90-2662-417B-A6F5-2450B757A84C}"/>
    <cellStyle name="Comma 20 10" xfId="17077" xr:uid="{EEE47001-D177-492D-B96E-471275F27C9A}"/>
    <cellStyle name="Comma 20 11" xfId="17080" xr:uid="{3B967DD0-9740-4317-84C4-BCD5B5608CC7}"/>
    <cellStyle name="Comma 20 12" xfId="24655" xr:uid="{D4E4C083-CA1A-4F0B-B407-75E87F450594}"/>
    <cellStyle name="Comma 20 2" xfId="13620" xr:uid="{417452DE-0C95-4DF9-9A0D-31F8BC6B8881}"/>
    <cellStyle name="Comma 20 2 2" xfId="1344" xr:uid="{93466CB5-90A3-4032-AF76-F6AA477A1D8B}"/>
    <cellStyle name="Comma 20 2 3" xfId="11557" xr:uid="{B55454A7-5174-4FE2-AFF5-3D16C50DDE1B}"/>
    <cellStyle name="Comma 20 3" xfId="13623" xr:uid="{769CE626-3B19-4350-9DBA-02D4A545E02F}"/>
    <cellStyle name="Comma 20 3 2" xfId="24659" xr:uid="{68625CA6-00C6-43AC-A158-3DAB5BD97A94}"/>
    <cellStyle name="Comma 20 4" xfId="13626" xr:uid="{FC87B478-3300-4C22-B8F2-23228C91D9FE}"/>
    <cellStyle name="Comma 20 4 2" xfId="25226" xr:uid="{B35223CF-191E-462F-88F4-293895EDC174}"/>
    <cellStyle name="Comma 20 4 3" xfId="11673" xr:uid="{1F74E8A5-3BA8-4BA6-B1DE-BE684303F8A7}"/>
    <cellStyle name="Comma 20 5" xfId="24662" xr:uid="{9863644B-4454-44E2-A8CB-9C7490D85F11}"/>
    <cellStyle name="Comma 20 5 2" xfId="22020" xr:uid="{1EA748A6-C3D2-4B67-BCF0-78E5CCD6819B}"/>
    <cellStyle name="Comma 20 5 3" xfId="11693" xr:uid="{1298B509-4C68-4564-9928-A6E0DCD6286E}"/>
    <cellStyle name="Comma 20 6" xfId="24664" xr:uid="{F9A6A97F-1998-4234-A612-7BC151732398}"/>
    <cellStyle name="Comma 20 7" xfId="24666" xr:uid="{054E0B8D-3926-44FD-AF4D-F3EFBBDC704B}"/>
    <cellStyle name="Comma 20 8" xfId="2081" xr:uid="{80F06277-FACD-4069-B832-7D6D14EDC414}"/>
    <cellStyle name="Comma 20 9" xfId="2192" xr:uid="{ACD4ED8F-D14F-4613-BA8D-7E6D0386110A}"/>
    <cellStyle name="Comma 21" xfId="24700" xr:uid="{F39D5F75-C6C6-4350-AD72-D6F55BBEA541}"/>
    <cellStyle name="Comma 21 2" xfId="24706" xr:uid="{FE2AC3E6-4D06-4357-AE41-6DCC3B16FA58}"/>
    <cellStyle name="Comma 21 2 2" xfId="24709" xr:uid="{B4FAEA7C-F4AA-4EC3-8085-1BF41F7A787B}"/>
    <cellStyle name="Comma 21 3" xfId="24712" xr:uid="{FA0AEEFE-2728-4DEE-A3B1-92E4CE3DBF60}"/>
    <cellStyle name="Comma 21 4" xfId="24716" xr:uid="{0E0183FC-0AFE-4B42-A85C-DA770148D8F6}"/>
    <cellStyle name="Comma 21 4 2" xfId="24718" xr:uid="{9555F746-F143-4590-B9BB-778C49043768}"/>
    <cellStyle name="Comma 21 5" xfId="24723" xr:uid="{C9A06259-AD39-4C36-972C-18754045F1AA}"/>
    <cellStyle name="Comma 21 5 2" xfId="24726" xr:uid="{9B9B2B9F-5043-436D-8BCF-9D620716E2FA}"/>
    <cellStyle name="Comma 21 5 3" xfId="11785" xr:uid="{65061378-6521-4F52-AFA6-1E14DD9DB6E5}"/>
    <cellStyle name="Comma 21 6" xfId="24728" xr:uid="{752A970C-6AFC-429D-9405-F55BD6F8593F}"/>
    <cellStyle name="Comma 21 6 2" xfId="24731" xr:uid="{6F81FD31-CDA7-4CA1-8A84-F8EE027E95D0}"/>
    <cellStyle name="Comma 21 6 3" xfId="11821" xr:uid="{F65322A6-CFB1-4ABE-80F0-8E5AB962CA6D}"/>
    <cellStyle name="Comma 22" xfId="24773" xr:uid="{B6895133-1ED2-41F1-96A6-F59AC1ACE824}"/>
    <cellStyle name="Comma 22 10" xfId="24775" xr:uid="{804F2A23-A128-4E25-B1A6-25439268EABF}"/>
    <cellStyle name="Comma 22 10 10" xfId="19636" xr:uid="{07A970D0-67A6-4EEB-B2CF-A9F870232442}"/>
    <cellStyle name="Comma 22 10 11" xfId="19640" xr:uid="{942D93D2-EAF9-44AB-BF83-21C659478F15}"/>
    <cellStyle name="Comma 22 10 12" xfId="19644" xr:uid="{73629E2A-E954-4CE5-9A06-6D01FC98FA99}"/>
    <cellStyle name="Comma 22 10 2" xfId="15447" xr:uid="{8DF52F6C-8CE9-451B-A9BE-7B307A17FD1E}"/>
    <cellStyle name="Comma 22 10 2 2" xfId="1143" xr:uid="{7A84E8E4-6342-4464-A2CF-D4D6C67955C7}"/>
    <cellStyle name="Comma 22 10 2 2 2" xfId="25227" xr:uid="{71E3C094-5C3A-407D-AC89-46BDF3A15116}"/>
    <cellStyle name="Comma 22 10 2 2 3" xfId="25229" xr:uid="{9E31AA53-7975-4A36-879D-FD9B875412F8}"/>
    <cellStyle name="Comma 22 10 2 2 4" xfId="25233" xr:uid="{7F27E21A-6069-4C73-98D5-28ADF3D6A04E}"/>
    <cellStyle name="Comma 22 10 2 2 5" xfId="25238" xr:uid="{7E2D50A3-B2D9-4DDA-A9B5-5AF54EBDED77}"/>
    <cellStyle name="Comma 22 10 2 2 6" xfId="25245" xr:uid="{B007D59B-0663-478B-9D5A-EFD1B10B74C6}"/>
    <cellStyle name="Comma 22 10 2 3" xfId="1155" xr:uid="{11A42307-9D9D-4495-90D1-7AEEE3DBC419}"/>
    <cellStyle name="Comma 22 10 2 4" xfId="18116" xr:uid="{AB90A75C-FFD4-4E0C-BF3C-F2309FE5C880}"/>
    <cellStyle name="Comma 22 10 2 5" xfId="18118" xr:uid="{B8D014FC-E40C-4B41-BDCC-8D3790BD0441}"/>
    <cellStyle name="Comma 22 10 2 6" xfId="18120" xr:uid="{8BA94E8D-7D67-4938-B689-20FED4EE82BF}"/>
    <cellStyle name="Comma 22 10 2 7" xfId="3599" xr:uid="{7BD29995-88A7-4F32-9412-ED5FE519926F}"/>
    <cellStyle name="Comma 22 10 3" xfId="25248" xr:uid="{50F3A46D-A812-43CC-BD73-DE9F9BD8D79D}"/>
    <cellStyle name="Comma 22 10 4" xfId="25249" xr:uid="{77E5CDD3-209D-4717-B723-98EA9A5C820F}"/>
    <cellStyle name="Comma 22 10 4 2" xfId="6354" xr:uid="{4A685BB8-8B5D-4989-93CC-44707B7C09B7}"/>
    <cellStyle name="Comma 22 10 4 3" xfId="25251" xr:uid="{D8AEF0AD-D6A4-464C-AC32-123E690BF93A}"/>
    <cellStyle name="Comma 22 10 5" xfId="25252" xr:uid="{49758876-2860-4C1A-8D3C-C5498D6E48F3}"/>
    <cellStyle name="Comma 22 10 6" xfId="21522" xr:uid="{5939BA37-BF3A-4DDB-9CD3-7C6A10EEB219}"/>
    <cellStyle name="Comma 22 10 7" xfId="25253" xr:uid="{02BF3A2F-0ED7-4950-BB4B-3C722D567548}"/>
    <cellStyle name="Comma 22 10 7 2" xfId="24317" xr:uid="{7B7169E2-C316-4999-B95D-A22629233120}"/>
    <cellStyle name="Comma 22 10 7 3" xfId="25254" xr:uid="{D4FDED33-1DF5-4983-AC77-C94F9D3E9721}"/>
    <cellStyle name="Comma 22 10 7 4" xfId="25256" xr:uid="{B1BECAC6-0671-4519-947A-5B49A03E9BCF}"/>
    <cellStyle name="Comma 22 10 7 5" xfId="25258" xr:uid="{1699FD9B-096F-4457-9E01-8DA9DD9D6E60}"/>
    <cellStyle name="Comma 22 10 7 6" xfId="25260" xr:uid="{007AB96A-5265-48C1-BABD-68358DA8E3B7}"/>
    <cellStyle name="Comma 22 10 8" xfId="25261" xr:uid="{04956B25-FF08-4D64-B4A4-EC72BFEB092E}"/>
    <cellStyle name="Comma 22 10 9" xfId="25262" xr:uid="{8BAD44FD-6D5B-4035-81E0-C62C6832B730}"/>
    <cellStyle name="Comma 22 11" xfId="24777" xr:uid="{E4C5DC5E-4103-4724-BB33-3C86050F4B8C}"/>
    <cellStyle name="Comma 22 12" xfId="24779" xr:uid="{AEF57363-57DA-4CA3-B578-71678AB9D49B}"/>
    <cellStyle name="Comma 22 12 10" xfId="17631" xr:uid="{2724BDEE-74F0-47D9-989F-ECA1BC2B91B5}"/>
    <cellStyle name="Comma 22 12 11" xfId="17633" xr:uid="{BE448860-05B8-4B23-9EB1-F210F7F24F7D}"/>
    <cellStyle name="Comma 22 12 2" xfId="25263" xr:uid="{9E9757EF-59AD-4EC6-A9E4-731613A62D8C}"/>
    <cellStyle name="Comma 22 12 2 2" xfId="25264" xr:uid="{C515B4A3-F34F-4CC6-B0E1-47C43E200AC5}"/>
    <cellStyle name="Comma 22 12 2 2 2" xfId="25265" xr:uid="{A331967B-B082-4ACA-8D91-11E02F8D28D5}"/>
    <cellStyle name="Comma 22 12 2 2 3" xfId="25266" xr:uid="{4BD870B7-00E4-4106-8CD4-D5137F745FB0}"/>
    <cellStyle name="Comma 22 12 2 2 4" xfId="25267" xr:uid="{07E27ED7-2A1F-4E59-9866-A38B30419CAE}"/>
    <cellStyle name="Comma 22 12 2 2 5" xfId="25268" xr:uid="{DCE2B238-0CA7-4044-8D68-4DDEF2C70A3B}"/>
    <cellStyle name="Comma 22 12 2 2 6" xfId="25269" xr:uid="{0A7672B2-F7A7-4DC9-853B-A034E131EE4A}"/>
    <cellStyle name="Comma 22 12 2 3" xfId="25271" xr:uid="{7769871C-9929-441C-8F25-3C167FF6F2A5}"/>
    <cellStyle name="Comma 22 12 2 4" xfId="21659" xr:uid="{FC594809-F167-4456-A41F-51C97D436938}"/>
    <cellStyle name="Comma 22 12 2 5" xfId="21663" xr:uid="{D83B9E09-606B-43B2-82BE-7BC408E4E687}"/>
    <cellStyle name="Comma 22 12 2 6" xfId="22281" xr:uid="{382A60C1-2C0B-4050-8482-F903D88B001F}"/>
    <cellStyle name="Comma 22 12 2 7" xfId="25274" xr:uid="{DEB6DE34-36C6-40A6-B151-9610250FD4BE}"/>
    <cellStyle name="Comma 22 12 3" xfId="25275" xr:uid="{A1133C4C-7CC1-448D-9D6A-C06EDEC21E4B}"/>
    <cellStyle name="Comma 22 12 3 2" xfId="25276" xr:uid="{772D4AE9-458C-4D31-94D5-F2F1F2473CDC}"/>
    <cellStyle name="Comma 22 12 3 3" xfId="25277" xr:uid="{F0BFBF61-55CA-4348-AA9B-AF843F379627}"/>
    <cellStyle name="Comma 22 12 4" xfId="25278" xr:uid="{047C4A04-1F9C-4617-A36B-6C317CF55D20}"/>
    <cellStyle name="Comma 22 12 5" xfId="25279" xr:uid="{D2E6E78B-D5E6-411F-ACB6-678EBC2EB3BC}"/>
    <cellStyle name="Comma 22 12 6" xfId="8944" xr:uid="{E25ADD20-2E62-42D6-91DA-B5853AF56283}"/>
    <cellStyle name="Comma 22 12 6 2" xfId="25280" xr:uid="{4EA51288-B824-4430-8643-B4F68CE346B8}"/>
    <cellStyle name="Comma 22 12 6 3" xfId="25282" xr:uid="{797C53AB-D265-4A5C-8B78-4F9509062F4E}"/>
    <cellStyle name="Comma 22 12 6 4" xfId="25284" xr:uid="{389C13FC-3297-4459-B28A-0485FF9F2740}"/>
    <cellStyle name="Comma 22 12 6 5" xfId="22359" xr:uid="{31735646-CAB8-4A83-AA61-D8651ED62E61}"/>
    <cellStyle name="Comma 22 12 6 6" xfId="18619" xr:uid="{DEB0DD60-BE4B-4708-80D5-CDEEE07DE0BF}"/>
    <cellStyle name="Comma 22 12 7" xfId="8946" xr:uid="{63E8B38A-0FB6-4D49-A476-CADAC0C589F0}"/>
    <cellStyle name="Comma 22 12 8" xfId="8974" xr:uid="{AC1AB532-C95D-468C-BFC1-A7DB828FBB3E}"/>
    <cellStyle name="Comma 22 12 9" xfId="8987" xr:uid="{BAD44F8E-B7A8-4FCD-9423-E55948DD5A64}"/>
    <cellStyle name="Comma 22 13" xfId="24781" xr:uid="{1AA353E5-F948-4B0E-A43F-4D12F554B9E7}"/>
    <cellStyle name="Comma 22 13 2" xfId="25287" xr:uid="{DE7B37E8-A0B0-41BD-885B-7C5EA19BCCD9}"/>
    <cellStyle name="Comma 22 13 2 2" xfId="25288" xr:uid="{09FDCEDE-AFA5-4137-A2F7-0FE2D3F03B6A}"/>
    <cellStyle name="Comma 22 13 2 3" xfId="25290" xr:uid="{314A4DEC-1938-46E6-A69E-9C9DB9976EEC}"/>
    <cellStyle name="Comma 22 13 2 4" xfId="25292" xr:uid="{3EFEF538-BCF4-4206-BDB9-D8A0A1837DCF}"/>
    <cellStyle name="Comma 22 13 2 5" xfId="25295" xr:uid="{96FCD2C1-D79E-463E-9F1A-928045DB5B57}"/>
    <cellStyle name="Comma 22 13 2 6" xfId="25298" xr:uid="{50ED7260-9418-4418-B10E-C54DD9A75C47}"/>
    <cellStyle name="Comma 22 13 3" xfId="25301" xr:uid="{CCC887C4-4E8D-488A-80C2-C82AA66D3DD4}"/>
    <cellStyle name="Comma 22 13 4" xfId="25302" xr:uid="{589D8DDC-E7F5-4892-835C-E3C86B6B7BF7}"/>
    <cellStyle name="Comma 22 13 5" xfId="25303" xr:uid="{A23E3AE7-99E9-4ED7-A4A0-CD2D41B03BD7}"/>
    <cellStyle name="Comma 22 13 6" xfId="9003" xr:uid="{8D9E22EE-00F3-4AE5-989C-D84A02AB9F46}"/>
    <cellStyle name="Comma 22 13 7" xfId="25304" xr:uid="{C79C7A25-189E-42C9-9B5F-A89B528EF846}"/>
    <cellStyle name="Comma 22 14" xfId="2382" xr:uid="{83B9610F-DE66-4DE4-A433-849500640AC6}"/>
    <cellStyle name="Comma 22 14 2" xfId="2385" xr:uid="{B3B029FA-2F5E-4BDE-B45D-CF30D29CEB87}"/>
    <cellStyle name="Comma 22 14 3" xfId="2391" xr:uid="{A94FFAB1-1859-4BE5-A367-F1322A49AF37}"/>
    <cellStyle name="Comma 22 15" xfId="2562" xr:uid="{EE10A354-3F85-4F12-B140-4EFF1836E205}"/>
    <cellStyle name="Comma 22 15 2" xfId="25305" xr:uid="{2B01DB6D-5756-47B5-BC6D-20E27F83FEC4}"/>
    <cellStyle name="Comma 22 15 3" xfId="25306" xr:uid="{E483691E-8ECD-4B97-A31F-84EF1003225D}"/>
    <cellStyle name="Comma 22 15 4" xfId="25307" xr:uid="{5EF1A01D-895D-46FB-ACBF-5E1DBB2EB164}"/>
    <cellStyle name="Comma 22 15 5" xfId="17223" xr:uid="{117DF78C-0F45-459D-89EF-30A48A8B6893}"/>
    <cellStyle name="Comma 22 15 6" xfId="17226" xr:uid="{F4F73033-6927-428D-9004-41A0572DACC1}"/>
    <cellStyle name="Comma 22 16" xfId="2625" xr:uid="{748BABDC-454F-406C-B74D-1DA992526D6B}"/>
    <cellStyle name="Comma 22 17" xfId="2629" xr:uid="{3DD5FB0E-5DC7-41AD-B00D-86951784CE05}"/>
    <cellStyle name="Comma 22 18" xfId="2637" xr:uid="{2DEFBB97-FC2B-4932-BA7D-011E2E3DE1A0}"/>
    <cellStyle name="Comma 22 19" xfId="2671" xr:uid="{A5A2F3DE-E608-44C5-B4C6-6D6E83B9B5F3}"/>
    <cellStyle name="Comma 22 2" xfId="24784" xr:uid="{0A090BBB-466C-4E8D-B228-4AEE70F78F1D}"/>
    <cellStyle name="Comma 22 2 10" xfId="25308" xr:uid="{047A184B-63C5-446B-B1BA-00F6B0872EEB}"/>
    <cellStyle name="Comma 22 2 10 2" xfId="25310" xr:uid="{825DD31E-5072-47D9-A3C1-A1C0816A49AC}"/>
    <cellStyle name="Comma 22 2 10 2 2" xfId="25311" xr:uid="{A2B12286-A60A-425E-BC81-B4A7B7FCE2B2}"/>
    <cellStyle name="Comma 22 2 10 2 3" xfId="25312" xr:uid="{80894038-E5BD-4AC2-94E7-24A53272BD47}"/>
    <cellStyle name="Comma 22 2 10 2 4" xfId="17242" xr:uid="{AFF791D3-4F77-4C6F-B97F-C36963745D53}"/>
    <cellStyle name="Comma 22 2 10 2 5" xfId="17246" xr:uid="{784D8D67-7120-4413-811D-C9D9A15EA2FB}"/>
    <cellStyle name="Comma 22 2 10 2 6" xfId="25315" xr:uid="{F798DE2C-632D-4F4F-855C-40BA1CA59726}"/>
    <cellStyle name="Comma 22 2 10 3" xfId="25316" xr:uid="{CF8B258D-8600-40C1-B8EE-C74DC031329F}"/>
    <cellStyle name="Comma 22 2 10 4" xfId="25317" xr:uid="{A7228704-38A1-4E92-B1FF-41D6799A25D9}"/>
    <cellStyle name="Comma 22 2 10 5" xfId="25318" xr:uid="{CC0947CD-330B-4647-94A0-4FF655A312CE}"/>
    <cellStyle name="Comma 22 2 10 6" xfId="25320" xr:uid="{446591CA-0873-47D0-A92A-04CDD6074A8F}"/>
    <cellStyle name="Comma 22 2 10 7" xfId="25322" xr:uid="{B0302467-C3EE-4F9A-B972-0A850BEEDD2C}"/>
    <cellStyle name="Comma 22 2 11" xfId="12681" xr:uid="{E84840A7-2C32-4AB1-9A4B-27BAD95172CA}"/>
    <cellStyle name="Comma 22 2 11 2" xfId="12683" xr:uid="{FAEE252A-305E-402D-BA4D-91369DA87A93}"/>
    <cellStyle name="Comma 22 2 11 3" xfId="12685" xr:uid="{3058BED8-A7ED-463B-9126-ED08685B6101}"/>
    <cellStyle name="Comma 22 2 12" xfId="12693" xr:uid="{4A73D326-C95B-4E35-BBCB-6E0E8DE9BAFC}"/>
    <cellStyle name="Comma 22 2 12 2" xfId="25324" xr:uid="{3BCD5143-3C68-4EC0-9335-211CEC1EBB74}"/>
    <cellStyle name="Comma 22 2 12 3" xfId="25325" xr:uid="{3C36074B-4203-4D8D-A3F3-759C4573AB79}"/>
    <cellStyle name="Comma 22 2 12 4" xfId="25327" xr:uid="{DF5D058B-2B25-476B-9344-372EBC05797B}"/>
    <cellStyle name="Comma 22 2 12 5" xfId="25329" xr:uid="{E2BF9BB7-18D8-42E7-BC87-624B5D386C03}"/>
    <cellStyle name="Comma 22 2 12 6" xfId="25331" xr:uid="{AC3DE465-24E9-4AE8-A5B6-260A2D843560}"/>
    <cellStyle name="Comma 22 2 13" xfId="12695" xr:uid="{F153B133-B778-4C9C-B2E1-9B73E3D08708}"/>
    <cellStyle name="Comma 22 2 14" xfId="12697" xr:uid="{C4B5280B-2990-412A-A7D1-9FD131E3E156}"/>
    <cellStyle name="Comma 22 2 15" xfId="12699" xr:uid="{1CA70F24-C772-4DA2-B906-63B507EFEF3E}"/>
    <cellStyle name="Comma 22 2 16" xfId="12702" xr:uid="{ADAD0143-8F24-439F-967C-E8440D1E02E9}"/>
    <cellStyle name="Comma 22 2 17" xfId="25332" xr:uid="{2396F6F9-2114-49A6-848F-CFA63DFFAD39}"/>
    <cellStyle name="Comma 22 2 18" xfId="25334" xr:uid="{FCC53927-CCA3-42AB-B15A-46E7192D163A}"/>
    <cellStyle name="Comma 22 2 19" xfId="25336" xr:uid="{A299018C-DFF8-4DC2-8C05-C6293BEE19E0}"/>
    <cellStyle name="Comma 22 2 2" xfId="24787" xr:uid="{37CF7798-6A4F-42AB-941B-FAD3FF97E6B3}"/>
    <cellStyle name="Comma 22 2 2 10" xfId="25338" xr:uid="{1E9A5ADD-2EC6-40FE-92C9-22BC5700D37B}"/>
    <cellStyle name="Comma 22 2 2 11" xfId="25339" xr:uid="{0D0DE7DE-D83A-4AAB-83C3-1D2C32F94BBC}"/>
    <cellStyle name="Comma 22 2 2 12" xfId="25340" xr:uid="{7B3FDCA3-5399-4CB9-8252-B76F6561CBA5}"/>
    <cellStyle name="Comma 22 2 2 12 2" xfId="25342" xr:uid="{EA576E0B-9963-43B5-ACF2-32D169EABE20}"/>
    <cellStyle name="Comma 22 2 2 13" xfId="25344" xr:uid="{06636C64-03A8-4B86-9FDC-D8C40DACD4AE}"/>
    <cellStyle name="Comma 22 2 2 14" xfId="25346" xr:uid="{352C9B1C-EDE4-4580-AFAE-181B6710A91A}"/>
    <cellStyle name="Comma 22 2 2 2" xfId="25347" xr:uid="{6F19E750-4A1D-411F-B058-53E45CDB7689}"/>
    <cellStyle name="Comma 22 2 2 2 10" xfId="11632" xr:uid="{D6BDED62-5E9C-443A-BE13-6460C5888E7C}"/>
    <cellStyle name="Comma 22 2 2 2 11" xfId="11636" xr:uid="{BFB313AA-0D23-4190-B5E8-98C2BAE5A103}"/>
    <cellStyle name="Comma 22 2 2 2 12" xfId="11638" xr:uid="{892272EF-2B60-4472-8347-0917C8D9C32E}"/>
    <cellStyle name="Comma 22 2 2 2 13" xfId="11640" xr:uid="{0467827C-5430-4770-B9AD-BA632D8E79C4}"/>
    <cellStyle name="Comma 22 2 2 2 2" xfId="1672" xr:uid="{62FE78DB-F89E-4867-B981-23E025797970}"/>
    <cellStyle name="Comma 22 2 2 2 2 10" xfId="12528" xr:uid="{90276A4B-1419-48C8-9DA9-A82609FACCE3}"/>
    <cellStyle name="Comma 22 2 2 2 2 11" xfId="12530" xr:uid="{73719E94-D9AC-4696-BB8B-F84191FD6A8E}"/>
    <cellStyle name="Comma 22 2 2 2 2 12" xfId="25348" xr:uid="{A161489F-C8AF-4DD1-B898-DA27DEA5D21C}"/>
    <cellStyle name="Comma 22 2 2 2 2 2" xfId="344" xr:uid="{910B3328-DCFF-4DA8-B2FE-04F2B9F88C03}"/>
    <cellStyle name="Comma 22 2 2 2 2 2 2" xfId="1674" xr:uid="{97DA5881-A72D-40DE-A7BC-AAB0904A74EF}"/>
    <cellStyle name="Comma 22 2 2 2 2 2 2 2" xfId="25351" xr:uid="{8D124873-DB1C-4C30-87AD-5DBBFFDF70A4}"/>
    <cellStyle name="Comma 22 2 2 2 2 2 2 3" xfId="25352" xr:uid="{1FE1DC2B-6A48-48EC-A898-D5B7BC8D9CF1}"/>
    <cellStyle name="Comma 22 2 2 2 2 2 2 4" xfId="20710" xr:uid="{C27B93B1-C4BE-4210-833D-3656276BAF9E}"/>
    <cellStyle name="Comma 22 2 2 2 2 2 2 5" xfId="20712" xr:uid="{E02809FB-9F33-4446-ABE8-497FB993AD43}"/>
    <cellStyle name="Comma 22 2 2 2 2 2 2 6" xfId="25353" xr:uid="{87B981A8-3CE6-4179-960D-65D5D04BF040}"/>
    <cellStyle name="Comma 22 2 2 2 2 2 3" xfId="1676" xr:uid="{C09D03B0-8F44-4F8B-B914-6364A5AF906A}"/>
    <cellStyle name="Comma 22 2 2 2 2 2 4" xfId="1680" xr:uid="{88C88E58-DE0C-4758-A85A-07C04A912A4C}"/>
    <cellStyle name="Comma 22 2 2 2 2 2 5" xfId="1684" xr:uid="{F1FBA21F-4429-4642-A663-DFCC067281BA}"/>
    <cellStyle name="Comma 22 2 2 2 2 2 6" xfId="1690" xr:uid="{71E7CC13-BB48-4C33-A1C0-692814903380}"/>
    <cellStyle name="Comma 22 2 2 2 2 2 7" xfId="25354" xr:uid="{B3617E9E-B9E8-4444-BACA-A8EEFB3C21AB}"/>
    <cellStyle name="Comma 22 2 2 2 2 3" xfId="1694" xr:uid="{FD9281AD-DE54-48E6-9AB4-CBDD04D0CB68}"/>
    <cellStyle name="Comma 22 2 2 2 2 4" xfId="1699" xr:uid="{8971C4E9-41AE-4E49-82B2-76A47345E197}"/>
    <cellStyle name="Comma 22 2 2 2 2 4 2" xfId="25355" xr:uid="{C1F60AC0-C6BE-4776-81F4-CCF527AFF4E3}"/>
    <cellStyle name="Comma 22 2 2 2 2 4 3" xfId="25356" xr:uid="{558EB7F8-CCA4-4313-A99A-0278669AB6BF}"/>
    <cellStyle name="Comma 22 2 2 2 2 5" xfId="1707" xr:uid="{7FE23740-91F3-41D5-80C5-D8FEF4A0C9BC}"/>
    <cellStyle name="Comma 22 2 2 2 2 6" xfId="1712" xr:uid="{32B6232A-E5A5-44A4-83F2-8ACC6AEE731F}"/>
    <cellStyle name="Comma 22 2 2 2 2 7" xfId="1714" xr:uid="{8B51B997-726F-4489-946F-1560AA484256}"/>
    <cellStyle name="Comma 22 2 2 2 2 7 2" xfId="25357" xr:uid="{D35B1EAE-D1AF-4302-9BA0-E3728BAC70CA}"/>
    <cellStyle name="Comma 22 2 2 2 2 7 3" xfId="25358" xr:uid="{9D60587F-92CE-43A2-8B5D-07BA72FA8F42}"/>
    <cellStyle name="Comma 22 2 2 2 2 7 4" xfId="25359" xr:uid="{0D78623A-C69F-45C1-B867-930AC849ACFA}"/>
    <cellStyle name="Comma 22 2 2 2 2 7 5" xfId="25360" xr:uid="{50B836CB-F9D2-428E-B436-EB674BD6A687}"/>
    <cellStyle name="Comma 22 2 2 2 2 7 6" xfId="25361" xr:uid="{3749E677-EBA9-4D99-8910-BB007B0DF780}"/>
    <cellStyle name="Comma 22 2 2 2 2 8" xfId="25363" xr:uid="{78102812-E38A-44DC-A853-D7EDB99D826B}"/>
    <cellStyle name="Comma 22 2 2 2 2 9" xfId="25365" xr:uid="{68D7BC61-6C53-4AA6-A159-78E31449AC60}"/>
    <cellStyle name="Comma 22 2 2 2 3" xfId="939" xr:uid="{CC1781FD-BF67-4020-A468-2152C850F5AD}"/>
    <cellStyle name="Comma 22 2 2 2 3 10" xfId="14667" xr:uid="{D0C693E8-95B0-483A-BF16-62A5E02FD733}"/>
    <cellStyle name="Comma 22 2 2 2 3 11" xfId="14671" xr:uid="{6082B413-C9DE-46D2-9174-22D5333FBE30}"/>
    <cellStyle name="Comma 22 2 2 2 3 2" xfId="370" xr:uid="{2028D325-E559-435A-8CAA-D1F18942634A}"/>
    <cellStyle name="Comma 22 2 2 2 3 2 2" xfId="414" xr:uid="{69B65EB3-B43F-42B7-B2F3-4704FD414F43}"/>
    <cellStyle name="Comma 22 2 2 2 3 2 2 2" xfId="25366" xr:uid="{8D20E6B9-46E4-45F7-98EB-11F69CA5AB09}"/>
    <cellStyle name="Comma 22 2 2 2 3 2 2 3" xfId="25367" xr:uid="{0F7CE59C-85AE-4776-951F-2C62D2859AC5}"/>
    <cellStyle name="Comma 22 2 2 2 3 2 2 4" xfId="25368" xr:uid="{580D7575-5477-4E5F-8946-A993184DC952}"/>
    <cellStyle name="Comma 22 2 2 2 3 2 2 5" xfId="25369" xr:uid="{577DC63F-F9FD-44DB-8130-D9F43393B2C1}"/>
    <cellStyle name="Comma 22 2 2 2 3 2 2 6" xfId="25370" xr:uid="{B2850627-E72C-43DC-9AA5-D110DBFE43E5}"/>
    <cellStyle name="Comma 22 2 2 2 3 2 3" xfId="774" xr:uid="{CF8FE580-39E6-491A-9403-CF556647BC85}"/>
    <cellStyle name="Comma 22 2 2 2 3 2 4" xfId="432" xr:uid="{B43BAA56-4D1D-4AFA-AC19-C298DC43E07A}"/>
    <cellStyle name="Comma 22 2 2 2 3 2 5" xfId="540" xr:uid="{7C23D8A7-B53A-4F02-A75D-25900C5EFDA8}"/>
    <cellStyle name="Comma 22 2 2 2 3 2 6" xfId="662" xr:uid="{E746B48E-0F9B-4884-BF41-D566703144BC}"/>
    <cellStyle name="Comma 22 2 2 2 3 2 7" xfId="25372" xr:uid="{B09AD602-EC09-45BC-B503-0D43A11F4FC5}"/>
    <cellStyle name="Comma 22 2 2 2 3 3" xfId="865" xr:uid="{8CBE47AD-79B7-4564-B0E5-CC52E011CF64}"/>
    <cellStyle name="Comma 22 2 2 2 3 3 2" xfId="25373" xr:uid="{F459C25F-501B-40D8-8841-BB284BD41D0C}"/>
    <cellStyle name="Comma 22 2 2 2 3 3 3" xfId="25374" xr:uid="{794DDFF2-C470-471C-9BDF-9583B2B1E1ED}"/>
    <cellStyle name="Comma 22 2 2 2 3 4" xfId="949" xr:uid="{7084622F-6FD1-425C-95D6-E091DDF21CBB}"/>
    <cellStyle name="Comma 22 2 2 2 3 5" xfId="965" xr:uid="{FBD397DF-E057-45FC-B86B-908D18C1ED6B}"/>
    <cellStyle name="Comma 22 2 2 2 3 6" xfId="977" xr:uid="{9144EFE3-8B40-48F8-A989-52EF450C9874}"/>
    <cellStyle name="Comma 22 2 2 2 3 6 2" xfId="25375" xr:uid="{D9D6F40D-D1A5-4A4E-B512-DC062CAC5C6F}"/>
    <cellStyle name="Comma 22 2 2 2 3 6 3" xfId="25376" xr:uid="{37A5411F-2A56-4146-8861-89BBE1A0C534}"/>
    <cellStyle name="Comma 22 2 2 2 3 6 4" xfId="25378" xr:uid="{A38D81B8-77CC-46A1-97F1-C5BCAB48FD7E}"/>
    <cellStyle name="Comma 22 2 2 2 3 6 5" xfId="8375" xr:uid="{CA89DF19-8CC8-4F0F-8177-3A453A95452B}"/>
    <cellStyle name="Comma 22 2 2 2 3 6 6" xfId="8385" xr:uid="{CAA960F8-9BB8-4747-BBA7-195A9E9A5E47}"/>
    <cellStyle name="Comma 22 2 2 2 3 7" xfId="397" xr:uid="{F08ADCCE-7BC1-4DDC-981B-05F5D01E77DD}"/>
    <cellStyle name="Comma 22 2 2 2 3 8" xfId="25379" xr:uid="{AEE27EDB-51A7-4C20-9E87-6C94A22321ED}"/>
    <cellStyle name="Comma 22 2 2 2 3 9" xfId="25380" xr:uid="{D1F3DA49-77DD-43B0-8A0D-CB43499211B5}"/>
    <cellStyle name="Comma 22 2 2 2 4" xfId="172" xr:uid="{22A75E9C-BAFC-479D-94E3-DE7C93A6CDC7}"/>
    <cellStyle name="Comma 22 2 2 2 5" xfId="207" xr:uid="{4C3DEF5B-02C7-4B5A-8345-B59BFA8BB519}"/>
    <cellStyle name="Comma 22 2 2 2 5 10" xfId="25381" xr:uid="{5A07CC27-B173-45E6-A70E-1E8928464093}"/>
    <cellStyle name="Comma 22 2 2 2 5 11" xfId="25382" xr:uid="{1E2E77A4-339F-499B-84BA-518DE5E57690}"/>
    <cellStyle name="Comma 22 2 2 2 5 2" xfId="25383" xr:uid="{49F47BFE-9FB8-47CF-B9AE-A76BF4AABA6B}"/>
    <cellStyle name="Comma 22 2 2 2 5 2 2" xfId="17065" xr:uid="{3294F565-9218-4A4D-B4C7-361D1C3EBC5E}"/>
    <cellStyle name="Comma 22 2 2 2 5 2 2 2" xfId="25385" xr:uid="{FE903214-B284-4E9D-92CF-08C3EFB172E2}"/>
    <cellStyle name="Comma 22 2 2 2 5 2 2 3" xfId="25386" xr:uid="{452B5B90-FB0F-4F96-9E41-BC92EB853AB6}"/>
    <cellStyle name="Comma 22 2 2 2 5 2 2 4" xfId="18252" xr:uid="{0B3C7C6F-36DB-416D-8AED-B4835E7F433D}"/>
    <cellStyle name="Comma 22 2 2 2 5 2 2 5" xfId="25387" xr:uid="{A9270B4D-CFA1-490C-8700-D8830EB44826}"/>
    <cellStyle name="Comma 22 2 2 2 5 2 2 6" xfId="25388" xr:uid="{707DC873-5936-4FB3-A81A-82F25B164223}"/>
    <cellStyle name="Comma 22 2 2 2 5 2 3" xfId="10054" xr:uid="{02E3B454-53B7-4FCE-B34D-9D3675FD75EE}"/>
    <cellStyle name="Comma 22 2 2 2 5 2 4" xfId="25390" xr:uid="{36E970DD-065C-4813-8073-BAE17A46A7AE}"/>
    <cellStyle name="Comma 22 2 2 2 5 2 5" xfId="25392" xr:uid="{CACA7919-AC15-4C9A-A912-7A45360264D5}"/>
    <cellStyle name="Comma 22 2 2 2 5 2 6" xfId="25394" xr:uid="{048E1A51-AC0B-44F8-99CE-F87B518666BC}"/>
    <cellStyle name="Comma 22 2 2 2 5 2 7" xfId="25396" xr:uid="{42B640DB-F179-4350-9458-079C7DC2ABBB}"/>
    <cellStyle name="Comma 22 2 2 2 5 3" xfId="25397" xr:uid="{A99513EE-FC03-4F1E-B3EC-905577113DE1}"/>
    <cellStyle name="Comma 22 2 2 2 5 3 2" xfId="17078" xr:uid="{DAA90C0C-F948-4B39-8155-E763A2BE0C0B}"/>
    <cellStyle name="Comma 22 2 2 2 5 3 3" xfId="24653" xr:uid="{80F8679E-ABC9-4FA2-81B0-3A47E12406C6}"/>
    <cellStyle name="Comma 22 2 2 2 5 4" xfId="8148" xr:uid="{C4F63008-CE0A-443A-B931-C03B43254A84}"/>
    <cellStyle name="Comma 22 2 2 2 5 5" xfId="8152" xr:uid="{1061D348-DC50-4BBC-BB36-7BAA4D05E0AD}"/>
    <cellStyle name="Comma 22 2 2 2 5 6" xfId="25400" xr:uid="{4E1CF4DA-BC2B-4A7A-95E6-39A727B6EC17}"/>
    <cellStyle name="Comma 22 2 2 2 5 6 2" xfId="25401" xr:uid="{85EA7B26-CD82-44FC-B021-ACF36EEC8C0A}"/>
    <cellStyle name="Comma 22 2 2 2 5 6 3" xfId="25402" xr:uid="{BABBE084-B463-480D-91A0-810435F8D94F}"/>
    <cellStyle name="Comma 22 2 2 2 5 6 4" xfId="11546" xr:uid="{7AD5F83D-CDA6-4FED-BE70-F39A2FA9C114}"/>
    <cellStyle name="Comma 22 2 2 2 5 6 5" xfId="8521" xr:uid="{308DA38A-19D3-4976-8AFD-DB35D1B5738F}"/>
    <cellStyle name="Comma 22 2 2 2 5 6 6" xfId="8525" xr:uid="{B3D4789F-CFE7-4C70-B814-24B07C59F7F3}"/>
    <cellStyle name="Comma 22 2 2 2 5 7" xfId="25403" xr:uid="{FC9F732D-0D3A-4423-9603-CA336794982B}"/>
    <cellStyle name="Comma 22 2 2 2 5 8" xfId="25404" xr:uid="{212DAA87-6C90-42DB-8346-614758F5D9A9}"/>
    <cellStyle name="Comma 22 2 2 2 5 9" xfId="25405" xr:uid="{69D25CBB-C78D-4EAC-968C-19186901A7CB}"/>
    <cellStyle name="Comma 22 2 2 2 6" xfId="95" xr:uid="{2845BB8B-292C-4065-B153-DBDF51B8B238}"/>
    <cellStyle name="Comma 22 2 2 2 6 2" xfId="25410" xr:uid="{198355B7-1240-4B5E-BEE5-E6CDB9E0362B}"/>
    <cellStyle name="Comma 22 2 2 2 6 2 2" xfId="25411" xr:uid="{077B31A3-BB5A-4F09-8D3B-D1AA05F60CF5}"/>
    <cellStyle name="Comma 22 2 2 2 6 2 3" xfId="25412" xr:uid="{2810D0E8-6D04-4F4A-9295-6D2EB7AE4527}"/>
    <cellStyle name="Comma 22 2 2 2 6 2 4" xfId="25413" xr:uid="{6314CE0A-2A0B-4A79-90BF-F33B2DBFD562}"/>
    <cellStyle name="Comma 22 2 2 2 6 2 5" xfId="25415" xr:uid="{91A7B3D5-BA65-473F-9599-DE76A719A0DA}"/>
    <cellStyle name="Comma 22 2 2 2 6 2 6" xfId="25417" xr:uid="{884B1257-46C3-430C-833C-0B7A993CDA93}"/>
    <cellStyle name="Comma 22 2 2 2 6 3" xfId="25418" xr:uid="{81FCEB2D-217E-443B-BBAB-1F1B58DBFB88}"/>
    <cellStyle name="Comma 22 2 2 2 6 4" xfId="25419" xr:uid="{7B309D25-4936-489D-A41F-F46D453990D3}"/>
    <cellStyle name="Comma 22 2 2 2 6 5" xfId="25420" xr:uid="{FF096C39-177A-4AD2-A8D4-7F59E675D617}"/>
    <cellStyle name="Comma 22 2 2 2 6 6" xfId="25421" xr:uid="{290A4DAF-4CC5-4121-81D2-F60786A0B801}"/>
    <cellStyle name="Comma 22 2 2 2 6 7" xfId="25422" xr:uid="{18527BD1-657A-4E68-A38B-E63D1AA98808}"/>
    <cellStyle name="Comma 22 2 2 2 7" xfId="50" xr:uid="{06893929-00D0-4054-8F4D-35B10B8665CB}"/>
    <cellStyle name="Comma 22 2 2 2 7 2" xfId="25423" xr:uid="{9FC5A644-FF74-4295-A54B-FB8BB7339C65}"/>
    <cellStyle name="Comma 22 2 2 2 7 3" xfId="13731" xr:uid="{7CF3C044-589E-499B-BF5A-1023FC3DC229}"/>
    <cellStyle name="Comma 22 2 2 2 8" xfId="284" xr:uid="{12C7C103-B01E-445F-BD65-4C69EAF4E813}"/>
    <cellStyle name="Comma 22 2 2 2 8 2" xfId="25427" xr:uid="{0ED69681-F820-4557-8EF8-B117C8AA4EC4}"/>
    <cellStyle name="Comma 22 2 2 2 8 3" xfId="19710" xr:uid="{103ADEA8-774E-4A4E-A69D-C796B439C3B0}"/>
    <cellStyle name="Comma 22 2 2 2 8 4" xfId="16785" xr:uid="{AFDE7AEB-DEF9-41CA-8FD1-71715F0B0775}"/>
    <cellStyle name="Comma 22 2 2 2 8 5" xfId="16804" xr:uid="{99D4575E-C4D4-477F-9A45-73CD9F6B1CDC}"/>
    <cellStyle name="Comma 22 2 2 2 8 6" xfId="16809" xr:uid="{4C942E56-0DE2-42B5-801C-09149DD49A91}"/>
    <cellStyle name="Comma 22 2 2 2 9" xfId="25429" xr:uid="{434FA95E-96BC-4D45-BD92-E92B77C425E5}"/>
    <cellStyle name="Comma 22 2 2 3" xfId="24896" xr:uid="{23C73D74-9472-4AA9-BD67-4B57B0770A65}"/>
    <cellStyle name="Comma 22 2 2 3 10" xfId="25432" xr:uid="{DB230855-01A3-4310-8919-1ACAE6BFACBA}"/>
    <cellStyle name="Comma 22 2 2 3 11" xfId="25433" xr:uid="{88665656-35D1-4F0D-861C-58CDAED47ECD}"/>
    <cellStyle name="Comma 22 2 2 3 12" xfId="25434" xr:uid="{71AAE2A6-C523-44B4-A852-AAC0C3F70ED3}"/>
    <cellStyle name="Comma 22 2 2 3 2" xfId="1752" xr:uid="{ABA9E56A-356A-45E4-A453-43DC4F20EE99}"/>
    <cellStyle name="Comma 22 2 2 3 2 2" xfId="25436" xr:uid="{55405892-9AE8-4210-A698-031A86A2EB28}"/>
    <cellStyle name="Comma 22 2 2 3 2 2 2" xfId="25437" xr:uid="{81850671-4277-4346-8AB3-297FBFDBDD9A}"/>
    <cellStyle name="Comma 22 2 2 3 2 2 3" xfId="25438" xr:uid="{10E72DE5-6CC9-43B8-86DC-902D13688892}"/>
    <cellStyle name="Comma 22 2 2 3 2 2 4" xfId="25440" xr:uid="{5EF3A738-FF01-48C7-96AF-5C35C6481D65}"/>
    <cellStyle name="Comma 22 2 2 3 2 2 5" xfId="25442" xr:uid="{E9A478BF-938A-4C9D-B12E-B62EEB03F323}"/>
    <cellStyle name="Comma 22 2 2 3 2 2 6" xfId="25444" xr:uid="{FA84A283-5A4F-480C-BF8B-A35BD9865DC0}"/>
    <cellStyle name="Comma 22 2 2 3 2 3" xfId="25446" xr:uid="{BE2CF8E1-FB8E-47B2-85D4-6C47A8FB2DA0}"/>
    <cellStyle name="Comma 22 2 2 3 2 4" xfId="8180" xr:uid="{F11A24C9-3D71-450B-B886-E69C53122889}"/>
    <cellStyle name="Comma 22 2 2 3 2 5" xfId="8182" xr:uid="{0A2B12C1-46C4-46B6-A70B-3782C420339E}"/>
    <cellStyle name="Comma 22 2 2 3 2 6" xfId="25447" xr:uid="{0C050B03-D722-42BC-835A-888B1C17B34B}"/>
    <cellStyle name="Comma 22 2 2 3 2 7" xfId="25448" xr:uid="{2C649515-C849-4781-B464-1CBB0874E2C9}"/>
    <cellStyle name="Comma 22 2 2 3 3" xfId="784" xr:uid="{970A22C9-B59C-40D5-89CB-DE46BADA47C7}"/>
    <cellStyle name="Comma 22 2 2 3 4" xfId="793" xr:uid="{7322176A-997B-4A3B-9B7C-29F9E94EB497}"/>
    <cellStyle name="Comma 22 2 2 3 4 2" xfId="25449" xr:uid="{8D2A1722-F380-4DA3-90C3-53B3D694A5E4}"/>
    <cellStyle name="Comma 22 2 2 3 4 3" xfId="25451" xr:uid="{3C1B3BC4-C2D6-4FE5-BA14-D6C581F05A08}"/>
    <cellStyle name="Comma 22 2 2 3 5" xfId="800" xr:uid="{4E3EC389-3533-43A7-B1EB-6391730D2973}"/>
    <cellStyle name="Comma 22 2 2 3 6" xfId="805" xr:uid="{4CFE627E-303A-4973-939A-B930F576CBBF}"/>
    <cellStyle name="Comma 22 2 2 3 7" xfId="25452" xr:uid="{359B5128-A91E-4EDF-9417-589ED2BBBF0E}"/>
    <cellStyle name="Comma 22 2 2 3 7 2" xfId="25454" xr:uid="{C501A522-CC77-44B3-B720-750620B77C84}"/>
    <cellStyle name="Comma 22 2 2 3 7 3" xfId="13750" xr:uid="{3820498D-9032-46F0-928C-04AF4C6B774C}"/>
    <cellStyle name="Comma 22 2 2 3 7 4" xfId="13753" xr:uid="{4B918CBA-E8F7-48DC-BD9F-4D432F920FFC}"/>
    <cellStyle name="Comma 22 2 2 3 7 5" xfId="13756" xr:uid="{5A34A335-3DA1-430B-A820-CC17E5E56542}"/>
    <cellStyle name="Comma 22 2 2 3 7 6" xfId="13758" xr:uid="{043FC06D-E6EE-4450-B106-05BBF968E1EF}"/>
    <cellStyle name="Comma 22 2 2 3 8" xfId="25455" xr:uid="{11347511-6412-488A-8068-F4F91FFABEE8}"/>
    <cellStyle name="Comma 22 2 2 3 9" xfId="25456" xr:uid="{88668195-CA0F-4807-A61F-BB896F262CDA}"/>
    <cellStyle name="Comma 22 2 2 4" xfId="25457" xr:uid="{66BC90C4-28CD-4C3B-B03C-37B76D5FA562}"/>
    <cellStyle name="Comma 22 2 2 4 10" xfId="25458" xr:uid="{4DCDBBC3-57F4-477A-AE7C-1B5152340A77}"/>
    <cellStyle name="Comma 22 2 2 4 11" xfId="25459" xr:uid="{24644356-9715-4223-B172-F0AA25486471}"/>
    <cellStyle name="Comma 22 2 2 4 2" xfId="1763" xr:uid="{788FCD8E-FB50-422A-9ED9-D74FAD4D7AEF}"/>
    <cellStyle name="Comma 22 2 2 4 2 2" xfId="25461" xr:uid="{D3C31A59-5409-4B5C-ACC1-ED9A194DA09B}"/>
    <cellStyle name="Comma 22 2 2 4 2 2 2" xfId="25463" xr:uid="{2363E396-4F97-44FC-90DC-CE8ACC7AA1B6}"/>
    <cellStyle name="Comma 22 2 2 4 2 2 3" xfId="25471" xr:uid="{B9ECB674-B65B-43CF-8E8D-771686FC152A}"/>
    <cellStyle name="Comma 22 2 2 4 2 2 4" xfId="25475" xr:uid="{3B028AA2-BC5F-4B46-B1D7-C2E4BF85A392}"/>
    <cellStyle name="Comma 22 2 2 4 2 2 5" xfId="25478" xr:uid="{DB860023-E406-4E8F-B6F7-E8153AB2BC8B}"/>
    <cellStyle name="Comma 22 2 2 4 2 2 6" xfId="25479" xr:uid="{6A0246AF-F165-4A67-93F1-703DA70F9D93}"/>
    <cellStyle name="Comma 22 2 2 4 2 3" xfId="25481" xr:uid="{93872AAE-7CEF-437E-A3CA-9D58E0161165}"/>
    <cellStyle name="Comma 22 2 2 4 2 4" xfId="8223" xr:uid="{01D55BA8-327E-41B0-BC90-3A8DE05E5DCC}"/>
    <cellStyle name="Comma 22 2 2 4 2 5" xfId="8227" xr:uid="{979E9822-9B22-4198-83DC-3586950B3386}"/>
    <cellStyle name="Comma 22 2 2 4 2 6" xfId="25483" xr:uid="{07008D56-75EB-47F4-9C9C-1A1EA9E80F45}"/>
    <cellStyle name="Comma 22 2 2 4 2 7" xfId="25484" xr:uid="{725BBFFF-BEA4-42DE-813A-75CC3D377EA0}"/>
    <cellStyle name="Comma 22 2 2 4 3" xfId="990" xr:uid="{E7EBAECC-8882-4580-B601-22CDF62C4ABC}"/>
    <cellStyle name="Comma 22 2 2 4 3 2" xfId="25486" xr:uid="{5563BF31-400B-4A34-A135-8841B5AAB079}"/>
    <cellStyle name="Comma 22 2 2 4 3 3" xfId="25488" xr:uid="{4CB46907-1C3F-4A02-8E25-C8163F6E1C75}"/>
    <cellStyle name="Comma 22 2 2 4 4" xfId="1013" xr:uid="{BEEA9E33-CA58-4EFB-96DE-0608B9F0849E}"/>
    <cellStyle name="Comma 22 2 2 4 5" xfId="1019" xr:uid="{E7F047B8-5812-434A-8664-2208EEC0886B}"/>
    <cellStyle name="Comma 22 2 2 4 6" xfId="1026" xr:uid="{E431403A-B106-4443-A3D1-1C2D14025226}"/>
    <cellStyle name="Comma 22 2 2 4 6 2" xfId="25491" xr:uid="{35BC3666-D0EB-4698-8F8D-3FBE3CE6877B}"/>
    <cellStyle name="Comma 22 2 2 4 6 3" xfId="25493" xr:uid="{90F39A5E-B3E6-419C-93EC-B703ECE8F45C}"/>
    <cellStyle name="Comma 22 2 2 4 6 4" xfId="21256" xr:uid="{948A5989-B183-476A-BB8A-B19A51F18331}"/>
    <cellStyle name="Comma 22 2 2 4 6 5" xfId="21259" xr:uid="{B23FB343-3188-4C62-BD48-AC9CB5083914}"/>
    <cellStyle name="Comma 22 2 2 4 6 6" xfId="25495" xr:uid="{9885B97D-69D3-4516-8BD4-0B11FC7BB96D}"/>
    <cellStyle name="Comma 22 2 2 4 7" xfId="25496" xr:uid="{60F3B5D2-AC1A-4880-A064-D5E8B2AAF996}"/>
    <cellStyle name="Comma 22 2 2 4 8" xfId="25498" xr:uid="{E1839E31-ACBE-4F6B-A5C9-8658EAFFC639}"/>
    <cellStyle name="Comma 22 2 2 4 9" xfId="25500" xr:uid="{C1D1A16E-241A-431E-A3AA-8F1577019D42}"/>
    <cellStyle name="Comma 22 2 2 5" xfId="25502" xr:uid="{D544C3A7-9C1D-40AA-89FF-3AC54AB54BC1}"/>
    <cellStyle name="Comma 22 2 2 6" xfId="25503" xr:uid="{71181BEF-9126-414B-BB25-58C23F96C734}"/>
    <cellStyle name="Comma 22 2 2 6 10" xfId="5427" xr:uid="{57A10C73-07F3-4904-AE4F-0E0F622CB227}"/>
    <cellStyle name="Comma 22 2 2 6 11" xfId="5433" xr:uid="{41251031-A875-422A-9405-225EF9EA3DC4}"/>
    <cellStyle name="Comma 22 2 2 6 2" xfId="1796" xr:uid="{9F364554-F6ED-4BD3-A4B1-8AF7455633EB}"/>
    <cellStyle name="Comma 22 2 2 6 2 2" xfId="25504" xr:uid="{603B5FCB-A414-45E5-BE19-C84AA0CF3159}"/>
    <cellStyle name="Comma 22 2 2 6 2 2 2" xfId="25505" xr:uid="{4E3C5484-EE01-4A96-A11F-904DC38C84FC}"/>
    <cellStyle name="Comma 22 2 2 6 2 2 3" xfId="25508" xr:uid="{8C7BE125-6163-4541-A5B6-40ADAE1D933D}"/>
    <cellStyle name="Comma 22 2 2 6 2 2 4" xfId="25511" xr:uid="{EAAD89C8-AD44-4D14-AA8F-2AB8881E07B2}"/>
    <cellStyle name="Comma 22 2 2 6 2 2 5" xfId="25514" xr:uid="{FE5FEC96-C507-44D5-96BA-FA0ABBC846EE}"/>
    <cellStyle name="Comma 22 2 2 6 2 2 6" xfId="25518" xr:uid="{96DDF823-D8FC-4D03-BB06-629ED3710518}"/>
    <cellStyle name="Comma 22 2 2 6 2 3" xfId="25519" xr:uid="{8D853A33-C5A7-4474-A1B0-4317FA8D3A56}"/>
    <cellStyle name="Comma 22 2 2 6 2 4" xfId="8290" xr:uid="{A0868C75-9DC7-4C49-9AB4-863EE1E9D0F4}"/>
    <cellStyle name="Comma 22 2 2 6 2 5" xfId="8292" xr:uid="{2BFA13AD-4117-4470-B210-490F9DE741E9}"/>
    <cellStyle name="Comma 22 2 2 6 2 6" xfId="25520" xr:uid="{1C7223D6-9D68-4367-9DE0-6EFDC40C4C8B}"/>
    <cellStyle name="Comma 22 2 2 6 2 7" xfId="25521" xr:uid="{1BC9B23E-7085-48E6-9836-32031DF5B5E6}"/>
    <cellStyle name="Comma 22 2 2 6 3" xfId="1802" xr:uid="{0F64F070-ADD5-4E66-BE83-D74BA07DC7C6}"/>
    <cellStyle name="Comma 22 2 2 6 3 2" xfId="25523" xr:uid="{508C65B3-E194-4526-A571-BFB674385B52}"/>
    <cellStyle name="Comma 22 2 2 6 3 3" xfId="25524" xr:uid="{CBF5B7C0-3314-4F81-B485-AC8C0A80B429}"/>
    <cellStyle name="Comma 22 2 2 6 4" xfId="1810" xr:uid="{F245175F-E125-408E-820B-AFCD72C7D500}"/>
    <cellStyle name="Comma 22 2 2 6 5" xfId="1813" xr:uid="{E46D6130-2490-4DD0-9038-E597B811E259}"/>
    <cellStyle name="Comma 22 2 2 6 6" xfId="25525" xr:uid="{1C6DF077-ED13-4EE3-BE19-543E93DD9F5E}"/>
    <cellStyle name="Comma 22 2 2 6 6 2" xfId="25526" xr:uid="{162C1CEB-AF85-44B2-BF3E-EC491755579B}"/>
    <cellStyle name="Comma 22 2 2 6 6 3" xfId="25527" xr:uid="{F81903AE-54D8-4B63-AF23-E29EE035152E}"/>
    <cellStyle name="Comma 22 2 2 6 6 4" xfId="21440" xr:uid="{1681BE06-BC03-4FB2-B752-853B9785C009}"/>
    <cellStyle name="Comma 22 2 2 6 6 5" xfId="21442" xr:uid="{C111C8F6-9B5F-47D1-A7B3-20C47F810F22}"/>
    <cellStyle name="Comma 22 2 2 6 6 6" xfId="25528" xr:uid="{8E671784-BCC1-4111-97DE-D3FDFA276E01}"/>
    <cellStyle name="Comma 22 2 2 6 7" xfId="25529" xr:uid="{3BA1630A-1A67-435E-941A-EAA76ADB0AA7}"/>
    <cellStyle name="Comma 22 2 2 6 8" xfId="25532" xr:uid="{857783B6-07AF-406B-A0BB-23D415677BDA}"/>
    <cellStyle name="Comma 22 2 2 6 9" xfId="25533" xr:uid="{59106122-2BD4-4397-891B-8187571480D7}"/>
    <cellStyle name="Comma 22 2 2 7" xfId="25534" xr:uid="{4EB13D62-8E53-4502-B02A-BF555F2084E0}"/>
    <cellStyle name="Comma 22 2 2 7 2" xfId="12917" xr:uid="{494F2286-867A-4987-812F-1D6AE34870CB}"/>
    <cellStyle name="Comma 22 2 2 7 2 2" xfId="25536" xr:uid="{D6A3C31A-638B-4573-8A87-B75703F38EEB}"/>
    <cellStyle name="Comma 22 2 2 7 2 3" xfId="25538" xr:uid="{5021A8EF-8B84-4D3A-809A-1DB2D12A731B}"/>
    <cellStyle name="Comma 22 2 2 7 2 4" xfId="25540" xr:uid="{FC95F53F-E44A-4CCF-AB55-1FD93A7042F3}"/>
    <cellStyle name="Comma 22 2 2 7 2 5" xfId="25543" xr:uid="{E3E44F18-9DF1-4C39-8C09-B040848F5809}"/>
    <cellStyle name="Comma 22 2 2 7 2 6" xfId="2900" xr:uid="{3E43AF6E-FFB2-4F28-A14F-A4B614F44C46}"/>
    <cellStyle name="Comma 22 2 2 7 3" xfId="12919" xr:uid="{21948D3A-E1AE-4443-89D2-F773A0FAC2E1}"/>
    <cellStyle name="Comma 22 2 2 7 4" xfId="12921" xr:uid="{BFDC8822-9F3A-4F1F-AA2C-4807DD81ACFE}"/>
    <cellStyle name="Comma 22 2 2 7 5" xfId="12924" xr:uid="{E0B0BD4E-7393-474A-A820-A4055535B582}"/>
    <cellStyle name="Comma 22 2 2 7 6" xfId="12927" xr:uid="{52A6AB9B-0373-4CE2-806B-1B9A38BC7D7B}"/>
    <cellStyle name="Comma 22 2 2 7 7" xfId="25544" xr:uid="{94D314E8-9C33-4DFA-B1B1-507BEA22769B}"/>
    <cellStyle name="Comma 22 2 2 8" xfId="25546" xr:uid="{4A4FBC01-370E-4AAF-983A-ED867BFE5C29}"/>
    <cellStyle name="Comma 22 2 2 8 2" xfId="25547" xr:uid="{451ACE99-A04F-4A7E-997E-0B7291EEA0A1}"/>
    <cellStyle name="Comma 22 2 2 8 3" xfId="25548" xr:uid="{BDC69291-60C4-4745-843E-CE8356461A95}"/>
    <cellStyle name="Comma 22 2 2 9" xfId="25549" xr:uid="{AC625032-7446-40CF-B881-2127339B528B}"/>
    <cellStyle name="Comma 22 2 2 9 2" xfId="25550" xr:uid="{A596B6CA-2493-4276-BD90-2A60B4023346}"/>
    <cellStyle name="Comma 22 2 2 9 3" xfId="25551" xr:uid="{ADF5CE4C-3C59-4C92-8951-954D6E96FB38}"/>
    <cellStyle name="Comma 22 2 2 9 4" xfId="25552" xr:uid="{E7505F23-3C8A-46B9-AE90-A759DFF736C2}"/>
    <cellStyle name="Comma 22 2 2 9 5" xfId="25553" xr:uid="{BE4F1822-3902-42FF-92F8-E6C897CF0AAD}"/>
    <cellStyle name="Comma 22 2 2 9 6" xfId="25554" xr:uid="{958384DA-516E-43F3-9C0D-B0A3D8AC8019}"/>
    <cellStyle name="Comma 22 2 20" xfId="12700" xr:uid="{468C5C0D-2895-4031-8A65-D0749F58F3F3}"/>
    <cellStyle name="Comma 22 2 21" xfId="12703" xr:uid="{3F1AAD49-493A-4026-8E1F-0D4EDD2AE6EF}"/>
    <cellStyle name="Comma 22 2 22" xfId="25333" xr:uid="{54E1E7A3-8150-46A9-B412-0F36C705E922}"/>
    <cellStyle name="Comma 22 2 23" xfId="25335" xr:uid="{212D8EE2-8CB2-4D01-A522-F52267F09D1F}"/>
    <cellStyle name="Comma 22 2 24" xfId="25337" xr:uid="{BFC3B652-FC1B-43A1-A93F-6D270C5D38C8}"/>
    <cellStyle name="Comma 22 2 3" xfId="11846" xr:uid="{C1CB8782-7602-4227-A644-8771FC606505}"/>
    <cellStyle name="Comma 22 2 3 10" xfId="25555" xr:uid="{8A6D337E-E665-4B41-8B66-3EA74EC9EFEB}"/>
    <cellStyle name="Comma 22 2 3 11" xfId="25557" xr:uid="{0EF92392-493F-4651-B67E-DE4C3DF023F0}"/>
    <cellStyle name="Comma 22 2 3 12" xfId="25559" xr:uid="{CF8B5162-FC3E-4139-9162-972E09032465}"/>
    <cellStyle name="Comma 22 2 3 13" xfId="25562" xr:uid="{A682373C-518C-45A0-B577-5E27EAB307CB}"/>
    <cellStyle name="Comma 22 2 3 2" xfId="11849" xr:uid="{85609E25-0A34-41AE-9F11-5D09901E819D}"/>
    <cellStyle name="Comma 22 2 3 2 10" xfId="25566" xr:uid="{58E3EC3D-4193-419E-8154-DF7753AB1371}"/>
    <cellStyle name="Comma 22 2 3 2 11" xfId="25570" xr:uid="{C8A71AB1-C172-437B-828F-8DE477000846}"/>
    <cellStyle name="Comma 22 2 3 2 12" xfId="25574" xr:uid="{7326908F-C5C0-41C5-82C0-CF93EE72ED2F}"/>
    <cellStyle name="Comma 22 2 3 2 2" xfId="2136" xr:uid="{8D70FAD8-EF70-44CB-A189-5597AAED7642}"/>
    <cellStyle name="Comma 22 2 3 2 2 2" xfId="2138" xr:uid="{9E8FD30D-E0EE-4526-9A9E-CB37E97CF30B}"/>
    <cellStyle name="Comma 22 2 3 2 2 2 2" xfId="2142" xr:uid="{CB1BE74D-CE46-4185-B599-0D5EC364FCC9}"/>
    <cellStyle name="Comma 22 2 3 2 2 2 3" xfId="2146" xr:uid="{7094312B-07FC-40FB-BD67-D97B7BDBB703}"/>
    <cellStyle name="Comma 22 2 3 2 2 2 4" xfId="2151" xr:uid="{335D4FCB-EB38-4111-BAB2-A7BC197EDBEF}"/>
    <cellStyle name="Comma 22 2 3 2 2 2 5" xfId="2156" xr:uid="{80EA9179-C32F-4EED-A465-313470A8234A}"/>
    <cellStyle name="Comma 22 2 3 2 2 2 6" xfId="2160" xr:uid="{8EEC7893-9D48-4E0E-90D0-CBFC9703F395}"/>
    <cellStyle name="Comma 22 2 3 2 2 3" xfId="2163" xr:uid="{68D7B6B3-930F-45E8-8E44-29D352AD5678}"/>
    <cellStyle name="Comma 22 2 3 2 2 4" xfId="2165" xr:uid="{F45902FF-C4C2-4173-AA99-0F7389B1EBC3}"/>
    <cellStyle name="Comma 22 2 3 2 2 5" xfId="2168" xr:uid="{0B08ADCD-15F9-4990-8038-289DA829E08E}"/>
    <cellStyle name="Comma 22 2 3 2 2 6" xfId="2172" xr:uid="{9CEEB89C-649D-472A-BDD8-1DCB9776A2DD}"/>
    <cellStyle name="Comma 22 2 3 2 2 7" xfId="2176" xr:uid="{BD6F241C-138C-4332-991C-B653C22F7CCE}"/>
    <cellStyle name="Comma 22 2 3 2 3" xfId="2179" xr:uid="{5052AE3A-6129-4A1E-84D5-434041DAD3F7}"/>
    <cellStyle name="Comma 22 2 3 2 4" xfId="2229" xr:uid="{EAE679F0-DA0A-4C8D-A987-8B4E59BC9F1C}"/>
    <cellStyle name="Comma 22 2 3 2 4 2" xfId="2232" xr:uid="{DB43D65F-C0B8-4D79-A042-1A4A187EF44E}"/>
    <cellStyle name="Comma 22 2 3 2 4 3" xfId="2236" xr:uid="{C0A5A432-C474-465F-88F6-4BBC99272BED}"/>
    <cellStyle name="Comma 22 2 3 2 5" xfId="2097" xr:uid="{3319BC67-7A70-4E26-B3D5-23CE8622FB2D}"/>
    <cellStyle name="Comma 22 2 3 2 6" xfId="2102" xr:uid="{519F76ED-E4EE-4217-8EC1-0472D6A5AA98}"/>
    <cellStyle name="Comma 22 2 3 2 7" xfId="2107" xr:uid="{3ECB03B3-7444-4F5A-8FFB-FD5182BFD9E3}"/>
    <cellStyle name="Comma 22 2 3 2 7 2" xfId="19009" xr:uid="{9051798B-9B88-4DA6-AF67-743FAC5A921D}"/>
    <cellStyle name="Comma 22 2 3 2 7 3" xfId="19013" xr:uid="{6B445F1B-436C-4254-A7AF-16FEE3A32A37}"/>
    <cellStyle name="Comma 22 2 3 2 7 4" xfId="19016" xr:uid="{1FD2EE27-1B4C-41EB-B14D-6CFCB3322CE5}"/>
    <cellStyle name="Comma 22 2 3 2 7 5" xfId="19019" xr:uid="{46BA6E6C-F93C-48A4-AAC3-A688D94560BA}"/>
    <cellStyle name="Comma 22 2 3 2 7 6" xfId="25576" xr:uid="{C5ED0C15-7FDB-43F3-ABB2-A746CB364B22}"/>
    <cellStyle name="Comma 22 2 3 2 8" xfId="2112" xr:uid="{A2CB5BDC-D4CD-4FEC-9F38-88BEFD8D80B9}"/>
    <cellStyle name="Comma 22 2 3 2 9" xfId="25577" xr:uid="{DB1083D0-4035-490D-AEE5-06CF0A9EDD6B}"/>
    <cellStyle name="Comma 22 2 3 3" xfId="11851" xr:uid="{5CDF2A3F-1709-4C16-BE57-A0B13358822A}"/>
    <cellStyle name="Comma 22 2 3 3 10" xfId="25583" xr:uid="{0714A91F-789E-4709-9E2A-CA1970896A0C}"/>
    <cellStyle name="Comma 22 2 3 3 11" xfId="25587" xr:uid="{E6CA03AF-BBE7-4139-8E5C-7C178C3AF4CA}"/>
    <cellStyle name="Comma 22 2 3 3 2" xfId="2265" xr:uid="{ACE593F9-DC1E-4115-AAE5-C3CA1EC874A6}"/>
    <cellStyle name="Comma 22 2 3 3 2 2" xfId="25589" xr:uid="{A89730B1-E37D-4F00-810F-CD15D9B8EB07}"/>
    <cellStyle name="Comma 22 2 3 3 2 2 2" xfId="12391" xr:uid="{5CB18736-FDF2-4311-8482-B1B4F76AE623}"/>
    <cellStyle name="Comma 22 2 3 3 2 2 3" xfId="12394" xr:uid="{EF40DB0B-7CCD-4FFB-AF0F-C097C2D5A7C1}"/>
    <cellStyle name="Comma 22 2 3 3 2 2 4" xfId="12397" xr:uid="{13DFC3BE-9756-4AC2-9F89-014F5783BE4E}"/>
    <cellStyle name="Comma 22 2 3 3 2 2 5" xfId="12400" xr:uid="{60D559A7-984F-4073-9DA3-BFDD98610CFD}"/>
    <cellStyle name="Comma 22 2 3 3 2 2 6" xfId="25590" xr:uid="{6052D04A-FF6E-4A8A-91C2-FCDFB70E522E}"/>
    <cellStyle name="Comma 22 2 3 3 2 3" xfId="25592" xr:uid="{BD6BA1D5-C34B-4AE4-9ED8-E479888F0824}"/>
    <cellStyle name="Comma 22 2 3 3 2 4" xfId="9571" xr:uid="{1F895270-BDD0-4BE0-B95B-675F5A2F9F05}"/>
    <cellStyle name="Comma 22 2 3 3 2 5" xfId="9574" xr:uid="{3EE72E9E-B264-4516-9351-6C62C74725F5}"/>
    <cellStyle name="Comma 22 2 3 3 2 6" xfId="25593" xr:uid="{C715D85E-264A-4E5C-98A2-87DFF4F66694}"/>
    <cellStyle name="Comma 22 2 3 3 2 7" xfId="25594" xr:uid="{76366EAA-85C2-4B5D-A520-E078B0AB76A7}"/>
    <cellStyle name="Comma 22 2 3 3 3" xfId="2270" xr:uid="{A4469404-C34C-4976-8E83-ACE86C767C52}"/>
    <cellStyle name="Comma 22 2 3 3 3 2" xfId="25596" xr:uid="{7825292F-FCE6-4C13-A4C4-B09D198F32F8}"/>
    <cellStyle name="Comma 22 2 3 3 3 3" xfId="25598" xr:uid="{D1391B09-AC8E-4D8D-B067-98AEF3E88073}"/>
    <cellStyle name="Comma 22 2 3 3 4" xfId="2275" xr:uid="{C53CA2BB-D161-4446-B334-BD74FA22E85A}"/>
    <cellStyle name="Comma 22 2 3 3 5" xfId="2280" xr:uid="{AA8112B7-EA31-4CE4-986D-2B37B323F33C}"/>
    <cellStyle name="Comma 22 2 3 3 6" xfId="2284" xr:uid="{C6695EC5-3B54-429E-9AEF-F275B14F384B}"/>
    <cellStyle name="Comma 22 2 3 3 6 2" xfId="19128" xr:uid="{F8C61435-0748-4A12-BEF1-89793E85894C}"/>
    <cellStyle name="Comma 22 2 3 3 6 3" xfId="19132" xr:uid="{9437B0F6-26F1-4583-818F-E3B9162C240C}"/>
    <cellStyle name="Comma 22 2 3 3 6 4" xfId="19136" xr:uid="{A4E9104D-4610-4F6B-AA24-8C4BC2020F2B}"/>
    <cellStyle name="Comma 22 2 3 3 6 5" xfId="19140" xr:uid="{21257DD3-E084-4110-86BC-B301BDABCF5F}"/>
    <cellStyle name="Comma 22 2 3 3 6 6" xfId="25600" xr:uid="{6182B546-61C6-4ACB-96CA-784393D29C2F}"/>
    <cellStyle name="Comma 22 2 3 3 7" xfId="25601" xr:uid="{F968CAED-9CF7-4CA5-8CD4-02F4A5CE7835}"/>
    <cellStyle name="Comma 22 2 3 3 8" xfId="25603" xr:uid="{88921E93-59A2-4BEE-A46E-25F028AD1743}"/>
    <cellStyle name="Comma 22 2 3 3 9" xfId="25605" xr:uid="{AE1B2AAD-7C81-4841-B9CF-A11E135C35F7}"/>
    <cellStyle name="Comma 22 2 3 4" xfId="11854" xr:uid="{5BDC0385-6488-482A-BB1B-ED80136D05E7}"/>
    <cellStyle name="Comma 22 2 3 5" xfId="11856" xr:uid="{E1E92AD8-5F8B-4DD1-A684-ECB690384BC6}"/>
    <cellStyle name="Comma 22 2 3 5 10" xfId="25607" xr:uid="{9A954F52-2A17-4DCB-BD57-7F483BEF8E67}"/>
    <cellStyle name="Comma 22 2 3 5 11" xfId="29" xr:uid="{C8AC2A21-4588-46C5-9F34-A3396779294F}"/>
    <cellStyle name="Comma 22 2 3 5 2" xfId="2349" xr:uid="{ED511D22-FB6B-44F8-BDDF-A091319876C1}"/>
    <cellStyle name="Comma 22 2 3 5 2 2" xfId="25608" xr:uid="{E5C2DAD4-C396-4465-844A-19E7F90B7E68}"/>
    <cellStyle name="Comma 22 2 3 5 2 2 2" xfId="14700" xr:uid="{033E4615-1A9E-4BDA-8092-099F62188AAF}"/>
    <cellStyle name="Comma 22 2 3 5 2 2 3" xfId="25612" xr:uid="{6053885C-F2D3-411E-87FB-037FF5C3FD52}"/>
    <cellStyle name="Comma 22 2 3 5 2 2 4" xfId="25615" xr:uid="{3CE61CE7-AA99-46EB-8D42-DC3CB1827227}"/>
    <cellStyle name="Comma 22 2 3 5 2 2 5" xfId="25617" xr:uid="{E2F675C0-6A79-48FA-9211-0B78F180D431}"/>
    <cellStyle name="Comma 22 2 3 5 2 2 6" xfId="25619" xr:uid="{84931027-1297-467D-BAA4-AF65E9A78B3E}"/>
    <cellStyle name="Comma 22 2 3 5 2 3" xfId="25621" xr:uid="{31B1E484-BA08-478B-AB39-78AFDB439F03}"/>
    <cellStyle name="Comma 22 2 3 5 2 4" xfId="9661" xr:uid="{051A0B62-1D68-4DDE-B893-9C8DC547DC82}"/>
    <cellStyle name="Comma 22 2 3 5 2 5" xfId="9666" xr:uid="{5A19E901-F811-45E6-BE30-FE1BB341FF2B}"/>
    <cellStyle name="Comma 22 2 3 5 2 6" xfId="25624" xr:uid="{42AC79E2-A5FF-4598-A4AB-E63C4241AF86}"/>
    <cellStyle name="Comma 22 2 3 5 2 7" xfId="25625" xr:uid="{434D31F4-9747-40A8-A91E-C186BEB09DE8}"/>
    <cellStyle name="Comma 22 2 3 5 3" xfId="2354" xr:uid="{FCDF8CFD-FB32-4C2E-B6B7-2C40222E42D6}"/>
    <cellStyle name="Comma 22 2 3 5 3 2" xfId="25627" xr:uid="{F99C2E4D-9426-4755-A495-433F390B4F9E}"/>
    <cellStyle name="Comma 22 2 3 5 3 3" xfId="25629" xr:uid="{983672C2-9079-4AAE-9142-E28AA54FC52F}"/>
    <cellStyle name="Comma 22 2 3 5 4" xfId="127" xr:uid="{BF74E291-51EC-44CF-93CD-389672B41EF7}"/>
    <cellStyle name="Comma 22 2 3 5 5" xfId="200" xr:uid="{B56B0701-5694-406C-8C60-A500171090C4}"/>
    <cellStyle name="Comma 22 2 3 5 6" xfId="240" xr:uid="{2540F721-9691-4EFC-9D57-E2C68C2D2AF0}"/>
    <cellStyle name="Comma 22 2 3 5 6 2" xfId="25630" xr:uid="{604FD017-7E81-4D13-AA24-F062A6989541}"/>
    <cellStyle name="Comma 22 2 3 5 6 3" xfId="25631" xr:uid="{DC55B604-14EA-4009-A748-7F3FC51B5969}"/>
    <cellStyle name="Comma 22 2 3 5 6 4" xfId="25632" xr:uid="{3F97B2AE-C1EB-4E9C-9529-2D70D54A4904}"/>
    <cellStyle name="Comma 22 2 3 5 6 5" xfId="25633" xr:uid="{FFFDD91A-E2EC-4C27-909E-5687DE322532}"/>
    <cellStyle name="Comma 22 2 3 5 6 6" xfId="25634" xr:uid="{BBF199C1-DF3B-4DCE-A8F9-9DA7F36C874B}"/>
    <cellStyle name="Comma 22 2 3 5 7" xfId="25635" xr:uid="{F7DDEF86-6B0E-419D-A1AD-97A677C71A50}"/>
    <cellStyle name="Comma 22 2 3 5 8" xfId="25637" xr:uid="{79A1DDD5-DC9C-4DDC-A4F7-631C02BB7229}"/>
    <cellStyle name="Comma 22 2 3 5 9" xfId="25639" xr:uid="{3DFCF223-577E-472A-AB7B-5DFE4D6AF0C5}"/>
    <cellStyle name="Comma 22 2 3 6" xfId="11858" xr:uid="{E5352D3A-87C4-407E-B5A7-8CFAC2539CE7}"/>
    <cellStyle name="Comma 22 2 3 6 2" xfId="2360" xr:uid="{08F18E40-16A5-4A52-B2B2-7B66B2190D6D}"/>
    <cellStyle name="Comma 22 2 3 6 2 2" xfId="25641" xr:uid="{1AADFB44-ABE4-4925-A0E7-44BC80941502}"/>
    <cellStyle name="Comma 22 2 3 6 2 3" xfId="25642" xr:uid="{F063E8CD-A376-46EE-8A38-78B09A9562EE}"/>
    <cellStyle name="Comma 22 2 3 6 2 4" xfId="9718" xr:uid="{B4B7CD82-080B-49A1-9C41-9F65E7171154}"/>
    <cellStyle name="Comma 22 2 3 6 2 5" xfId="9720" xr:uid="{30C99230-BB8B-47D5-B55F-EE047DC2E16C}"/>
    <cellStyle name="Comma 22 2 3 6 2 6" xfId="25643" xr:uid="{41C015BF-0ACB-4567-B739-839BFEBE5B90}"/>
    <cellStyle name="Comma 22 2 3 6 3" xfId="2362" xr:uid="{E06ED676-B6C0-48BC-B687-6D5DB3796497}"/>
    <cellStyle name="Comma 22 2 3 6 4" xfId="2364" xr:uid="{8AD402BC-E62C-4BF2-A914-68F0E0DF89B2}"/>
    <cellStyle name="Comma 22 2 3 6 5" xfId="2367" xr:uid="{BA05727A-C1CB-4B36-84DB-53037C9D18EE}"/>
    <cellStyle name="Comma 22 2 3 6 6" xfId="25644" xr:uid="{2896E762-B71C-475F-A4AE-B1017DB97FFE}"/>
    <cellStyle name="Comma 22 2 3 6 7" xfId="25645" xr:uid="{C1644178-FECA-4CB0-A1EA-B9785074270C}"/>
    <cellStyle name="Comma 22 2 3 7" xfId="25646" xr:uid="{00CB349E-F0ED-421D-B136-68E927A455E7}"/>
    <cellStyle name="Comma 22 2 3 7 2" xfId="25647" xr:uid="{6F8480FE-B1BC-4B37-81F1-250C67293771}"/>
    <cellStyle name="Comma 22 2 3 7 3" xfId="25648" xr:uid="{B5C093A6-64F1-4788-AA07-F26498BB1489}"/>
    <cellStyle name="Comma 22 2 3 8" xfId="25649" xr:uid="{A7FD6135-D356-4AB7-861D-4BE228C72D72}"/>
    <cellStyle name="Comma 22 2 3 8 2" xfId="25650" xr:uid="{FF8E9574-D852-4FAC-A21D-C04EAF5CBD0A}"/>
    <cellStyle name="Comma 22 2 3 8 3" xfId="25651" xr:uid="{9C0B2CB2-E5A8-4DA5-9884-CA381AA34675}"/>
    <cellStyle name="Comma 22 2 3 8 4" xfId="9928" xr:uid="{0A2A882B-5EC1-4FA8-BE12-E21D9FE0B2A2}"/>
    <cellStyle name="Comma 22 2 3 8 5" xfId="25653" xr:uid="{3F7E9F18-C937-45F0-B6CB-8179DA26D971}"/>
    <cellStyle name="Comma 22 2 3 8 6" xfId="25655" xr:uid="{AD9FAEFD-40BE-4426-B81E-4857D59F1475}"/>
    <cellStyle name="Comma 22 2 3 9" xfId="25656" xr:uid="{C6A63C29-6BBA-45C4-9CE9-635ED4A91F36}"/>
    <cellStyle name="Comma 22 2 4" xfId="11860" xr:uid="{FE9006EE-F221-4E74-B815-2796158F98EF}"/>
    <cellStyle name="Comma 22 2 4 10" xfId="11220" xr:uid="{77BAE9F0-E58B-4A9B-8672-8B5721F60533}"/>
    <cellStyle name="Comma 22 2 4 11" xfId="11222" xr:uid="{C7E187AA-306E-4AEE-9D62-70F526AE3316}"/>
    <cellStyle name="Comma 22 2 4 12" xfId="25657" xr:uid="{DF6D7BAA-F9DD-485B-A524-72F8794E43AC}"/>
    <cellStyle name="Comma 22 2 4 13" xfId="25658" xr:uid="{1DCE5945-0571-4EB9-8FB6-FBB3CA83A0C9}"/>
    <cellStyle name="Comma 22 2 4 2" xfId="25659" xr:uid="{F81D72A5-13C7-4E9F-8EF6-0BE93087CD6D}"/>
    <cellStyle name="Comma 22 2 4 2 10" xfId="25665" xr:uid="{9E9F1EFC-0216-4B3E-81A7-63D9E55E938C}"/>
    <cellStyle name="Comma 22 2 4 2 11" xfId="25672" xr:uid="{852B69CA-3A24-4577-9CAC-B2DDBE13D97D}"/>
    <cellStyle name="Comma 22 2 4 2 12" xfId="25678" xr:uid="{63D0A4BA-C817-4092-B527-E7E7EB3546DE}"/>
    <cellStyle name="Comma 22 2 4 2 2" xfId="12799" xr:uid="{C51042D6-210D-423C-AEC6-92389BEAD1C9}"/>
    <cellStyle name="Comma 22 2 4 2 2 2" xfId="12801" xr:uid="{4ACE8ABA-513C-48AF-B4F3-394D937264B3}"/>
    <cellStyle name="Comma 22 2 4 2 2 2 2" xfId="12804" xr:uid="{F2AD3DBB-C4BC-4A22-B62C-C2827C5B6E08}"/>
    <cellStyle name="Comma 22 2 4 2 2 2 3" xfId="12807" xr:uid="{2BFCA0BF-DBD9-4AB2-9606-FFBD58F58EAB}"/>
    <cellStyle name="Comma 22 2 4 2 2 2 4" xfId="12810" xr:uid="{F7EB2C0D-6C73-4F9A-8D6F-12A41F7E5AF1}"/>
    <cellStyle name="Comma 22 2 4 2 2 2 5" xfId="12815" xr:uid="{866E1EED-2B0F-485D-A602-040D9C5BE6CC}"/>
    <cellStyle name="Comma 22 2 4 2 2 2 6" xfId="12819" xr:uid="{27F22E79-E4DC-4B70-A265-308016A0C737}"/>
    <cellStyle name="Comma 22 2 4 2 2 3" xfId="12820" xr:uid="{FD8D6CE9-82F1-4E3F-9644-418EA390FDCE}"/>
    <cellStyle name="Comma 22 2 4 2 2 4" xfId="11335" xr:uid="{77078466-823E-41C4-8F7B-94C42E4D1F1E}"/>
    <cellStyle name="Comma 22 2 4 2 2 5" xfId="11338" xr:uid="{20CEE582-E617-41B3-90E7-6FC73E028D14}"/>
    <cellStyle name="Comma 22 2 4 2 2 6" xfId="12822" xr:uid="{349F3D5C-F70B-4D69-ABA1-572657E50E8F}"/>
    <cellStyle name="Comma 22 2 4 2 2 7" xfId="12826" xr:uid="{D12B70F7-40C6-481C-8F15-7EE2D1680741}"/>
    <cellStyle name="Comma 22 2 4 2 3" xfId="12829" xr:uid="{0EBE30FA-9A46-4962-AA57-BD2CC14AABBD}"/>
    <cellStyle name="Comma 22 2 4 2 4" xfId="12850" xr:uid="{07D83D42-35AD-41B9-B0A4-99844B75AF6B}"/>
    <cellStyle name="Comma 22 2 4 2 4 2" xfId="12853" xr:uid="{F894D6ED-2F56-47B8-8723-7115E2E9E8F3}"/>
    <cellStyle name="Comma 22 2 4 2 4 3" xfId="12856" xr:uid="{35557346-B909-4D90-897E-1CC9C9BA8ABD}"/>
    <cellStyle name="Comma 22 2 4 2 5" xfId="12862" xr:uid="{3221E61C-7A12-4BDA-B385-9FEDA7EFD91B}"/>
    <cellStyle name="Comma 22 2 4 2 6" xfId="25679" xr:uid="{24CFAA3C-AF88-4113-BC9B-D2C92876D339}"/>
    <cellStyle name="Comma 22 2 4 2 7" xfId="25681" xr:uid="{404AF646-6503-41A6-8A6E-AB7F1CB0122C}"/>
    <cellStyle name="Comma 22 2 4 2 7 2" xfId="25684" xr:uid="{23B3C3B6-D6FE-444D-810D-FD01AC4BB893}"/>
    <cellStyle name="Comma 22 2 4 2 7 3" xfId="25685" xr:uid="{D547944B-A114-4A81-A8A3-51EADCB4461C}"/>
    <cellStyle name="Comma 22 2 4 2 7 4" xfId="25686" xr:uid="{AC29B1E4-52A8-492B-9ABB-9D376C4E36FE}"/>
    <cellStyle name="Comma 22 2 4 2 7 5" xfId="25687" xr:uid="{443A03D2-DC2D-46FA-9376-E3DB9C1792E7}"/>
    <cellStyle name="Comma 22 2 4 2 7 6" xfId="25688" xr:uid="{5EA21C26-F6A2-46C0-AE30-01A51BC160A9}"/>
    <cellStyle name="Comma 22 2 4 2 8" xfId="25689" xr:uid="{B024742B-D68E-46BD-8DDA-9663E8287E74}"/>
    <cellStyle name="Comma 22 2 4 2 9" xfId="25691" xr:uid="{4C641574-00FF-415D-80BD-56BDDC7C0275}"/>
    <cellStyle name="Comma 22 2 4 3" xfId="25693" xr:uid="{5265EAE7-D99F-4D66-AEA2-BCCF17217E47}"/>
    <cellStyle name="Comma 22 2 4 3 10" xfId="12803" xr:uid="{2CA43F3E-0006-46D6-AB97-9213E775974E}"/>
    <cellStyle name="Comma 22 2 4 3 11" xfId="12806" xr:uid="{3B47C683-0B6E-4131-B86D-47821F6B2BEE}"/>
    <cellStyle name="Comma 22 2 4 3 2" xfId="7635" xr:uid="{E12F853E-AE55-439A-85AC-57C3B1D6955D}"/>
    <cellStyle name="Comma 22 2 4 3 2 2" xfId="12930" xr:uid="{DEFAAD1D-7C8B-4CDE-9D81-F08629F8CB7A}"/>
    <cellStyle name="Comma 22 2 4 3 2 2 2" xfId="12933" xr:uid="{8C67F678-33B7-40B6-9E4F-B7420BF91112}"/>
    <cellStyle name="Comma 22 2 4 3 2 2 3" xfId="12937" xr:uid="{4E118954-FDCF-41AB-9887-6E061A34A0D0}"/>
    <cellStyle name="Comma 22 2 4 3 2 2 4" xfId="12940" xr:uid="{186F8EFD-5F2B-4746-9813-08531A199CA9}"/>
    <cellStyle name="Comma 22 2 4 3 2 2 5" xfId="12943" xr:uid="{7F9240AD-B6CB-4752-8080-ACCF41485987}"/>
    <cellStyle name="Comma 22 2 4 3 2 2 6" xfId="12946" xr:uid="{848EBCD1-787B-42B1-AE9C-37D6A09B9AF1}"/>
    <cellStyle name="Comma 22 2 4 3 2 3" xfId="12948" xr:uid="{B2AAF706-E240-4739-A40D-AF1D0E03CA98}"/>
    <cellStyle name="Comma 22 2 4 3 2 4" xfId="11406" xr:uid="{52DC2861-844D-46D8-9F79-C58EC8E0D0F5}"/>
    <cellStyle name="Comma 22 2 4 3 2 5" xfId="11411" xr:uid="{05451079-94CB-4D46-92DA-42A1B1F8DC1F}"/>
    <cellStyle name="Comma 22 2 4 3 2 6" xfId="12951" xr:uid="{5DDF12D6-BDEB-4EFA-B139-559AC92E2A3A}"/>
    <cellStyle name="Comma 22 2 4 3 2 7" xfId="12954" xr:uid="{D55D498D-2BCB-4850-9F7E-6109FE06A82B}"/>
    <cellStyle name="Comma 22 2 4 3 3" xfId="6881" xr:uid="{85DBFFE5-1AB7-4C07-A892-915BEC77755D}"/>
    <cellStyle name="Comma 22 2 4 3 3 2" xfId="12962" xr:uid="{85FB3A95-0017-4D25-86EB-1CBA437D6939}"/>
    <cellStyle name="Comma 22 2 4 3 3 3" xfId="12967" xr:uid="{34057370-054A-4405-A79E-293C049F224F}"/>
    <cellStyle name="Comma 22 2 4 3 4" xfId="6894" xr:uid="{C4AD5804-42C2-4EA2-ABA3-54664CC367B6}"/>
    <cellStyle name="Comma 22 2 4 3 5" xfId="12970" xr:uid="{C404D33C-7312-45F7-8299-5CB025320EE2}"/>
    <cellStyle name="Comma 22 2 4 3 6" xfId="25694" xr:uid="{37779FD6-0A30-4079-BB61-452FF7AD8571}"/>
    <cellStyle name="Comma 22 2 4 3 6 2" xfId="25695" xr:uid="{C2512946-71BC-4860-A906-0FEB61C1C645}"/>
    <cellStyle name="Comma 22 2 4 3 6 3" xfId="25696" xr:uid="{36163C5E-95D8-44BE-8EE3-1888D9DF067B}"/>
    <cellStyle name="Comma 22 2 4 3 6 4" xfId="25697" xr:uid="{2A60C9D7-AC5B-4C87-A347-720BE01D7F17}"/>
    <cellStyle name="Comma 22 2 4 3 6 5" xfId="25698" xr:uid="{63174E50-9A2C-4869-AAD4-F128A5862D40}"/>
    <cellStyle name="Comma 22 2 4 3 6 6" xfId="25699" xr:uid="{714EDA9A-84B0-4661-8961-45ECD2E1BC14}"/>
    <cellStyle name="Comma 22 2 4 3 7" xfId="25700" xr:uid="{6AC7C6C1-58D9-4AD4-A954-916564A25F26}"/>
    <cellStyle name="Comma 22 2 4 3 8" xfId="25701" xr:uid="{348B7EDB-CD28-4230-A2E1-A1988DDCE020}"/>
    <cellStyle name="Comma 22 2 4 3 9" xfId="25702" xr:uid="{6B99DB5C-15AE-4A41-A936-CFAC4BB83D59}"/>
    <cellStyle name="Comma 22 2 4 4" xfId="25703" xr:uid="{EC642F1C-A62D-4ED6-BFF7-B36459EE1658}"/>
    <cellStyle name="Comma 22 2 4 5" xfId="25704" xr:uid="{34E8DCCD-EB35-4967-9D01-C0E6F33DDEE7}"/>
    <cellStyle name="Comma 22 2 4 5 10" xfId="24205" xr:uid="{C3B2687A-BCFF-4222-9E50-A1521AF08F4E}"/>
    <cellStyle name="Comma 22 2 4 5 11" xfId="2971" xr:uid="{5548F0D7-549A-4C56-BCFA-69FD84E8C5CD}"/>
    <cellStyle name="Comma 22 2 4 5 2" xfId="2684" xr:uid="{E279441A-1780-4249-83E4-D2EB36A35830}"/>
    <cellStyle name="Comma 22 2 4 5 2 2" xfId="24209" xr:uid="{502098CC-E3D9-49E9-ADD9-C74F0252C5A8}"/>
    <cellStyle name="Comma 22 2 4 5 2 2 2" xfId="25705" xr:uid="{CE23CA05-D970-49E2-A22D-E46224B3EA7B}"/>
    <cellStyle name="Comma 22 2 4 5 2 2 3" xfId="25706" xr:uid="{4E8354A2-03DB-4462-B561-D7A38232D7DF}"/>
    <cellStyle name="Comma 22 2 4 5 2 2 4" xfId="10817" xr:uid="{6B5E2725-E26E-4694-A792-0420EC9A6B0F}"/>
    <cellStyle name="Comma 22 2 4 5 2 2 5" xfId="10819" xr:uid="{7EB9DE03-258C-4DE7-96C7-45E4B0DC095F}"/>
    <cellStyle name="Comma 22 2 4 5 2 2 6" xfId="10822" xr:uid="{95322DE9-9596-4206-B916-B06309AF1FDA}"/>
    <cellStyle name="Comma 22 2 4 5 2 3" xfId="24211" xr:uid="{1A1047F6-F0E3-4963-A90F-58F753A49220}"/>
    <cellStyle name="Comma 22 2 4 5 2 4" xfId="11485" xr:uid="{4DB396E8-DBEB-4515-81C0-049D4C4771A1}"/>
    <cellStyle name="Comma 22 2 4 5 2 5" xfId="11488" xr:uid="{A494848C-FF08-4757-A9A8-E3DA40BAB34E}"/>
    <cellStyle name="Comma 22 2 4 5 2 6" xfId="25707" xr:uid="{1AC701A0-B75A-47BF-A0C8-4BE7A6BE3250}"/>
    <cellStyle name="Comma 22 2 4 5 2 7" xfId="25710" xr:uid="{9AD0C8A7-9516-4483-8A37-C87E98B3C2AF}"/>
    <cellStyle name="Comma 22 2 4 5 3" xfId="2691" xr:uid="{7666F236-349F-4A82-AA14-3AC525237983}"/>
    <cellStyle name="Comma 22 2 4 5 3 2" xfId="24214" xr:uid="{8F7B1B81-BEDD-4738-B42F-767267BF0DAD}"/>
    <cellStyle name="Comma 22 2 4 5 3 3" xfId="24217" xr:uid="{47C3F39E-7AAD-4BF2-B15C-917342871D84}"/>
    <cellStyle name="Comma 22 2 4 5 4" xfId="2697" xr:uid="{D9BF70C0-1237-472A-8623-B9EA24E5D7C2}"/>
    <cellStyle name="Comma 22 2 4 5 5" xfId="2705" xr:uid="{6F327388-1F8D-4225-88F3-975520F3DC81}"/>
    <cellStyle name="Comma 22 2 4 5 6" xfId="24225" xr:uid="{7A937390-6A67-41B7-8242-70141715F2AB}"/>
    <cellStyle name="Comma 22 2 4 5 6 2" xfId="24228" xr:uid="{015187AD-5735-4B46-8543-76F68F28634C}"/>
    <cellStyle name="Comma 22 2 4 5 6 3" xfId="24230" xr:uid="{4E713EF8-1B79-406E-9ED5-523EB20610F9}"/>
    <cellStyle name="Comma 22 2 4 5 6 4" xfId="25711" xr:uid="{7F37D397-6D44-49DF-B8EA-D5763020E4A3}"/>
    <cellStyle name="Comma 22 2 4 5 6 5" xfId="25712" xr:uid="{384230A8-19DD-4AE2-80D8-9091226AE92D}"/>
    <cellStyle name="Comma 22 2 4 5 6 6" xfId="25713" xr:uid="{788DFD8C-8F4C-40EC-AFAC-1F11C1ED1CE4}"/>
    <cellStyle name="Comma 22 2 4 5 7" xfId="24232" xr:uid="{D914A564-21B8-4156-9C6E-4A627DDAF298}"/>
    <cellStyle name="Comma 22 2 4 5 8" xfId="25714" xr:uid="{026B7105-89FF-49DE-83F5-6763303B1A58}"/>
    <cellStyle name="Comma 22 2 4 5 9" xfId="25716" xr:uid="{D363E54A-2431-43A6-A5DE-5D395CE1079C}"/>
    <cellStyle name="Comma 22 2 4 6" xfId="25718" xr:uid="{80FA0464-AC9B-49EE-A1E4-61256F33001A}"/>
    <cellStyle name="Comma 22 2 4 6 2" xfId="13270" xr:uid="{8A98921E-3BDF-4E98-8693-A494388A869B}"/>
    <cellStyle name="Comma 22 2 4 6 2 2" xfId="25719" xr:uid="{56570E22-87E5-4FF4-BF1B-CA5B410F5759}"/>
    <cellStyle name="Comma 22 2 4 6 2 3" xfId="25720" xr:uid="{D6C60422-A59D-487A-B557-25B4E52CA1D0}"/>
    <cellStyle name="Comma 22 2 4 6 2 4" xfId="11515" xr:uid="{0D382690-8F0C-4D29-978C-8894BDF73BE3}"/>
    <cellStyle name="Comma 22 2 4 6 2 5" xfId="11517" xr:uid="{C3157978-1602-434F-ABC8-0B94521ED9EB}"/>
    <cellStyle name="Comma 22 2 4 6 2 6" xfId="25721" xr:uid="{A674A268-8444-4C64-BFA2-56F2BA17718F}"/>
    <cellStyle name="Comma 22 2 4 6 3" xfId="25722" xr:uid="{C5BC1249-1DD0-48A9-A821-2D3A69EBD4DA}"/>
    <cellStyle name="Comma 22 2 4 6 4" xfId="25723" xr:uid="{FC56A0FC-6254-48D4-B51F-599682BA508E}"/>
    <cellStyle name="Comma 22 2 4 6 5" xfId="25725" xr:uid="{D0695A98-242A-46FC-ACD4-35C983BBFCDD}"/>
    <cellStyle name="Comma 22 2 4 6 6" xfId="25727" xr:uid="{E1F1FAF5-B676-4CC7-9FF0-D2A265185CC3}"/>
    <cellStyle name="Comma 22 2 4 6 7" xfId="25728" xr:uid="{34128CA0-8436-4F24-B41B-59798EA8BBD5}"/>
    <cellStyle name="Comma 22 2 4 7" xfId="25729" xr:uid="{7714503F-B215-4DFA-9C31-8C84ABD5DE44}"/>
    <cellStyle name="Comma 22 2 4 7 2" xfId="13006" xr:uid="{6255D416-257D-4C36-AF25-CE67B8CD7FAA}"/>
    <cellStyle name="Comma 22 2 4 7 3" xfId="13009" xr:uid="{79B5988D-AC45-485F-B322-79F0459C44FF}"/>
    <cellStyle name="Comma 22 2 4 8" xfId="25730" xr:uid="{BCB7C95A-AC7A-49AC-B77F-D2E0A5E691D4}"/>
    <cellStyle name="Comma 22 2 4 8 2" xfId="13035" xr:uid="{527BDB20-8A4D-48B9-9C16-FF7010E6D5BE}"/>
    <cellStyle name="Comma 22 2 4 8 3" xfId="13039" xr:uid="{2C03851A-EE6F-4A1E-ABE3-7EAE2E09EA6E}"/>
    <cellStyle name="Comma 22 2 4 8 4" xfId="25732" xr:uid="{87ED2E09-1D32-4D86-965E-DF1A4F892C49}"/>
    <cellStyle name="Comma 22 2 4 8 5" xfId="25735" xr:uid="{2D3B8E5F-9A98-4A8C-91F8-FB633E78A6A1}"/>
    <cellStyle name="Comma 22 2 4 8 6" xfId="25737" xr:uid="{61D16FE2-3527-4AD7-BA87-437AF094038A}"/>
    <cellStyle name="Comma 22 2 4 9" xfId="25738" xr:uid="{6351A8FE-EDE7-4A26-A20C-487E355B826E}"/>
    <cellStyle name="Comma 22 2 5" xfId="11863" xr:uid="{FEA315AB-3EA3-4797-82A1-1B18EBEAF1A3}"/>
    <cellStyle name="Comma 22 2 5 10" xfId="25739" xr:uid="{0DA69B33-AE1B-4C84-B3E7-549715749207}"/>
    <cellStyle name="Comma 22 2 5 11" xfId="25740" xr:uid="{AAB26862-34ED-4D8C-86EC-60D0EA126956}"/>
    <cellStyle name="Comma 22 2 5 12" xfId="25741" xr:uid="{5843ECB4-A57E-4ED1-8085-E7D53919D35D}"/>
    <cellStyle name="Comma 22 2 5 13" xfId="25742" xr:uid="{DE9C16AD-B811-459F-B9AE-1177D98732BF}"/>
    <cellStyle name="Comma 22 2 5 2" xfId="25743" xr:uid="{EB25D5D9-6201-4796-A0E0-98EC084FE9D3}"/>
    <cellStyle name="Comma 22 2 5 2 10" xfId="7544" xr:uid="{120BD02C-F8D9-4B22-B489-F346A5A2F32F}"/>
    <cellStyle name="Comma 22 2 5 2 11" xfId="7547" xr:uid="{D81342C1-BB46-471D-AED9-D1A4A2D3F0D9}"/>
    <cellStyle name="Comma 22 2 5 2 12" xfId="25745" xr:uid="{CA8DD652-B137-4BD0-80C8-93D05E58CE22}"/>
    <cellStyle name="Comma 22 2 5 2 2" xfId="20940" xr:uid="{04D285A8-C3D4-4410-A755-D7715D3EEEF9}"/>
    <cellStyle name="Comma 22 2 5 2 2 2" xfId="25746" xr:uid="{A2AFCCE4-85E1-4198-A905-7C084B4106D2}"/>
    <cellStyle name="Comma 22 2 5 2 2 2 2" xfId="25747" xr:uid="{6BCA75E6-E7FE-467D-BD5B-5AB987BA5B26}"/>
    <cellStyle name="Comma 22 2 5 2 2 2 3" xfId="25748" xr:uid="{169084F3-BDA3-46BE-A6A7-B6A11DC3C19F}"/>
    <cellStyle name="Comma 22 2 5 2 2 2 4" xfId="18791" xr:uid="{9E6D4A2C-6079-487B-A7A2-821F6398DA33}"/>
    <cellStyle name="Comma 22 2 5 2 2 2 5" xfId="18793" xr:uid="{45BADC4D-DB71-45C3-BD3D-ABF0E7E759D8}"/>
    <cellStyle name="Comma 22 2 5 2 2 2 6" xfId="25749" xr:uid="{E70FA888-F1B4-4D85-B37E-7715BAAF101C}"/>
    <cellStyle name="Comma 22 2 5 2 2 3" xfId="25750" xr:uid="{2A8406FB-E684-4D1F-B9C6-3AD04D055D7E}"/>
    <cellStyle name="Comma 22 2 5 2 2 4" xfId="6470" xr:uid="{7BF7BD12-FF77-4C01-B370-E8F8608C522F}"/>
    <cellStyle name="Comma 22 2 5 2 2 5" xfId="6497" xr:uid="{FC456A49-D037-4A30-AA05-797ACD6FACC2}"/>
    <cellStyle name="Comma 22 2 5 2 2 6" xfId="6501" xr:uid="{3E06AF03-11A9-4FAC-B982-A67E7DB6578A}"/>
    <cellStyle name="Comma 22 2 5 2 2 7" xfId="6506" xr:uid="{46F16159-E8FD-4FD0-B89E-5B3DC0CC2246}"/>
    <cellStyle name="Comma 22 2 5 2 3" xfId="20942" xr:uid="{08BB0419-0E04-4EF7-90C3-649DDE463F16}"/>
    <cellStyle name="Comma 22 2 5 2 4" xfId="20944" xr:uid="{4B808075-298E-410D-9B87-2D209DBDAE1C}"/>
    <cellStyle name="Comma 22 2 5 2 4 2" xfId="25751" xr:uid="{E53CC951-D654-42EE-B89C-1E7F2A6DA550}"/>
    <cellStyle name="Comma 22 2 5 2 4 3" xfId="25753" xr:uid="{DFA39881-0D7E-4653-9C0F-78D07CFA9E00}"/>
    <cellStyle name="Comma 22 2 5 2 5" xfId="19634" xr:uid="{B017EAC7-B5E3-428E-BFB2-12FC030E72F1}"/>
    <cellStyle name="Comma 22 2 5 2 6" xfId="19638" xr:uid="{88204E79-0295-40DB-9141-C21F5966077C}"/>
    <cellStyle name="Comma 22 2 5 2 7" xfId="19642" xr:uid="{3D377700-BECD-4797-A329-7AF025FFA9B5}"/>
    <cellStyle name="Comma 22 2 5 2 7 2" xfId="25755" xr:uid="{931E86D2-67EF-47B5-8FBD-39989CC2ED2A}"/>
    <cellStyle name="Comma 22 2 5 2 7 3" xfId="25756" xr:uid="{7981336A-D9E4-446E-931A-6BDD630679A9}"/>
    <cellStyle name="Comma 22 2 5 2 7 4" xfId="2313" xr:uid="{9F75B39B-9AC5-44E5-91D7-7A20D5AA90D4}"/>
    <cellStyle name="Comma 22 2 5 2 7 5" xfId="2316" xr:uid="{EFC621B7-757B-4ACD-8F25-1E11165E6B4C}"/>
    <cellStyle name="Comma 22 2 5 2 7 6" xfId="2321" xr:uid="{762D1010-E7A2-4075-9A34-2CA2B1710B9D}"/>
    <cellStyle name="Comma 22 2 5 2 8" xfId="2199" xr:uid="{A44E04A0-E237-4804-AF05-71DBB7516860}"/>
    <cellStyle name="Comma 22 2 5 2 9" xfId="19646" xr:uid="{4F7FF9CD-A37E-4C2C-A672-AFAE1703A22A}"/>
    <cellStyle name="Comma 22 2 5 3" xfId="25757" xr:uid="{527C55D7-4926-4CF7-BDC4-A7F3334EF82D}"/>
    <cellStyle name="Comma 22 2 5 3 10" xfId="25758" xr:uid="{209B2393-350F-4B75-9D3D-475327FFDDC7}"/>
    <cellStyle name="Comma 22 2 5 3 11" xfId="25759" xr:uid="{01DC4A76-DE50-465D-ACE8-8FF005452128}"/>
    <cellStyle name="Comma 22 2 5 3 2" xfId="7639" xr:uid="{2AFAEA5E-FA8E-4185-80A1-3754769CC873}"/>
    <cellStyle name="Comma 22 2 5 3 2 2" xfId="25761" xr:uid="{18C872E2-BA66-4ED3-AC82-6CFFBFBC8C9F}"/>
    <cellStyle name="Comma 22 2 5 3 2 2 2" xfId="25762" xr:uid="{13BE4BA4-708B-45AD-8C39-144BBEC818D3}"/>
    <cellStyle name="Comma 22 2 5 3 2 2 3" xfId="25763" xr:uid="{3922AF3D-649D-4609-A08D-92A1EB693CA3}"/>
    <cellStyle name="Comma 22 2 5 3 2 2 4" xfId="20517" xr:uid="{1DD74682-F125-470C-B549-D56291A5DDA3}"/>
    <cellStyle name="Comma 22 2 5 3 2 2 5" xfId="20519" xr:uid="{AA9D6DC1-7A1F-4A2D-BC60-2787E17D8586}"/>
    <cellStyle name="Comma 22 2 5 3 2 2 6" xfId="25764" xr:uid="{F29E1353-30A1-4369-90A9-EED0171F2DBF}"/>
    <cellStyle name="Comma 22 2 5 3 2 3" xfId="25766" xr:uid="{3404D10D-A2BB-4F22-BF90-475DF62C1013}"/>
    <cellStyle name="Comma 22 2 5 3 2 4" xfId="6658" xr:uid="{7E9F7D82-8727-456F-A10D-06BB1BD43416}"/>
    <cellStyle name="Comma 22 2 5 3 2 5" xfId="6666" xr:uid="{4B436BA0-76A2-4C46-A178-69BBB5440B2E}"/>
    <cellStyle name="Comma 22 2 5 3 2 6" xfId="6678" xr:uid="{36EC8A88-30C5-4B81-BA41-F262566F1CB3}"/>
    <cellStyle name="Comma 22 2 5 3 2 7" xfId="6692" xr:uid="{20556F07-9345-44C9-ACE2-6CBB2CA2138A}"/>
    <cellStyle name="Comma 22 2 5 3 3" xfId="2381" xr:uid="{F3EF9749-6FE5-4F33-8148-C3F850399B6E}"/>
    <cellStyle name="Comma 22 2 5 3 3 2" xfId="25769" xr:uid="{E51F6084-C3E7-4CD6-974B-5BD4FEB0D582}"/>
    <cellStyle name="Comma 22 2 5 3 3 3" xfId="25772" xr:uid="{644419F1-D38E-49ED-9001-DC4CCB952847}"/>
    <cellStyle name="Comma 22 2 5 3 4" xfId="2561" xr:uid="{6CCFD7EA-2222-4DA5-B6A5-EE7AB8CC0D7C}"/>
    <cellStyle name="Comma 22 2 5 3 5" xfId="25773" xr:uid="{13CCE9B6-9359-42F4-80D5-158AEC293F8C}"/>
    <cellStyle name="Comma 22 2 5 3 6" xfId="25774" xr:uid="{9A6334FE-368F-41A6-A8B8-5D3551E31D0B}"/>
    <cellStyle name="Comma 22 2 5 3 6 2" xfId="24483" xr:uid="{29E6B035-5018-4430-9661-FD70CCDDDA7A}"/>
    <cellStyle name="Comma 22 2 5 3 6 3" xfId="25775" xr:uid="{DC43C3CB-8653-46E3-A95A-1FD996117E91}"/>
    <cellStyle name="Comma 22 2 5 3 6 4" xfId="6883" xr:uid="{FB275500-3697-4E43-9282-A03EB0A9C2C5}"/>
    <cellStyle name="Comma 22 2 5 3 6 5" xfId="6896" xr:uid="{2E96273E-B581-4786-BA71-CE7F609C5C4D}"/>
    <cellStyle name="Comma 22 2 5 3 6 6" xfId="6898" xr:uid="{96EE610F-5D81-4EA2-9688-58152DD21FA3}"/>
    <cellStyle name="Comma 22 2 5 3 7" xfId="25776" xr:uid="{2A113628-BDF9-4D1D-81E7-104CF51DF1D7}"/>
    <cellStyle name="Comma 22 2 5 3 8" xfId="25777" xr:uid="{7409C4E8-76BF-4240-ADE8-4E0F48D214EF}"/>
    <cellStyle name="Comma 22 2 5 3 9" xfId="25778" xr:uid="{C202F6C5-D4C9-4343-BE36-9DB2607EF362}"/>
    <cellStyle name="Comma 22 2 5 4" xfId="25779" xr:uid="{49AE7922-BBE3-43E1-8FE6-22A5B9FBC3A0}"/>
    <cellStyle name="Comma 22 2 5 5" xfId="25780" xr:uid="{2A0078F2-6FCF-4464-81B9-9726A56547D9}"/>
    <cellStyle name="Comma 22 2 5 5 10" xfId="12117" xr:uid="{3458C24C-9F45-490A-A5D5-40D56C66B715}"/>
    <cellStyle name="Comma 22 2 5 5 11" xfId="8615" xr:uid="{B0A7B945-98A1-4789-96AE-95F8E5493F30}"/>
    <cellStyle name="Comma 22 2 5 5 2" xfId="25781" xr:uid="{25282EC3-DCEC-4DCA-85C4-B20B7A902292}"/>
    <cellStyle name="Comma 22 2 5 5 2 2" xfId="25782" xr:uid="{8C3F5F97-5364-4537-89E9-90AE17C18E9D}"/>
    <cellStyle name="Comma 22 2 5 5 2 2 2" xfId="25783" xr:uid="{174F90F0-F5D0-4973-BA5C-5A6AD9762B8F}"/>
    <cellStyle name="Comma 22 2 5 5 2 2 3" xfId="25784" xr:uid="{06AF51A1-5EBA-4DF0-959D-343F54E7713E}"/>
    <cellStyle name="Comma 22 2 5 5 2 2 4" xfId="25785" xr:uid="{847625F0-A72C-40D8-879E-364908B13358}"/>
    <cellStyle name="Comma 22 2 5 5 2 2 5" xfId="25786" xr:uid="{3343D3B1-1990-4BB9-A5B4-952FE06DD4D9}"/>
    <cellStyle name="Comma 22 2 5 5 2 2 6" xfId="25787" xr:uid="{803E74D0-9C51-4FE3-813F-AC29A18D5D61}"/>
    <cellStyle name="Comma 22 2 5 5 2 3" xfId="25788" xr:uid="{B60A2FBE-784B-4F2F-8B71-A6B64F29869D}"/>
    <cellStyle name="Comma 22 2 5 5 2 4" xfId="25790" xr:uid="{0DE607F8-E36F-4289-BFE4-079554FE0F27}"/>
    <cellStyle name="Comma 22 2 5 5 2 5" xfId="25792" xr:uid="{7952B838-08EA-46B7-BEE1-37437673EC7D}"/>
    <cellStyle name="Comma 22 2 5 5 2 6" xfId="25793" xr:uid="{89754FCE-FF06-4BDE-A89A-2A353E1464BC}"/>
    <cellStyle name="Comma 22 2 5 5 2 7" xfId="25796" xr:uid="{5CF77B34-0963-4A1B-BA7E-0AA5453327F3}"/>
    <cellStyle name="Comma 22 2 5 5 3" xfId="25797" xr:uid="{4F09005C-8B4D-4D62-8CFB-6FD2B7B28826}"/>
    <cellStyle name="Comma 22 2 5 5 3 2" xfId="25798" xr:uid="{2060C207-91B3-4DB6-89A0-29E913A06C41}"/>
    <cellStyle name="Comma 22 2 5 5 3 3" xfId="25799" xr:uid="{83BCA483-C937-49BF-BA78-B38F9A9D8188}"/>
    <cellStyle name="Comma 22 2 5 5 4" xfId="25800" xr:uid="{1C421987-1DF6-4EC7-8B9D-5532527CB3F8}"/>
    <cellStyle name="Comma 22 2 5 5 5" xfId="25802" xr:uid="{EDA23CDF-F616-4DB5-9092-7A1F3E2B316A}"/>
    <cellStyle name="Comma 22 2 5 5 6" xfId="25804" xr:uid="{29F46045-BD96-4EF3-84BA-614161DF8966}"/>
    <cellStyle name="Comma 22 2 5 5 6 2" xfId="10687" xr:uid="{7A14614D-965B-4F34-998E-58B9809D5FD2}"/>
    <cellStyle name="Comma 22 2 5 5 6 3" xfId="10690" xr:uid="{34C4BEAF-09C1-4315-B6C3-9731B28CBB99}"/>
    <cellStyle name="Comma 22 2 5 5 6 4" xfId="10693" xr:uid="{121A9246-F542-4742-AF71-5D9273E62DE9}"/>
    <cellStyle name="Comma 22 2 5 5 6 5" xfId="10695" xr:uid="{0E355C23-08F4-4CD6-B25E-55CA8EC7CAE3}"/>
    <cellStyle name="Comma 22 2 5 5 6 6" xfId="25806" xr:uid="{13070396-593F-4D23-BF21-B2D1FB594984}"/>
    <cellStyle name="Comma 22 2 5 5 7" xfId="25807" xr:uid="{ADCBD3EE-8755-4155-B7F4-5F4F46E5ED5C}"/>
    <cellStyle name="Comma 22 2 5 5 8" xfId="25809" xr:uid="{9AA83E53-D591-49D4-8AF8-E5F55EA7AA33}"/>
    <cellStyle name="Comma 22 2 5 5 9" xfId="25811" xr:uid="{7B73B1C1-A9BF-4594-B9B3-6F19D292FD58}"/>
    <cellStyle name="Comma 22 2 5 6" xfId="25813" xr:uid="{8627B1A4-4EEA-4A7B-8883-74CFE60F2064}"/>
    <cellStyle name="Comma 22 2 5 6 2" xfId="25814" xr:uid="{EFA6E13B-DE9C-4814-8BEE-080659171358}"/>
    <cellStyle name="Comma 22 2 5 6 2 2" xfId="25815" xr:uid="{672451C3-B722-48C0-9155-412ADA56B284}"/>
    <cellStyle name="Comma 22 2 5 6 2 3" xfId="25816" xr:uid="{1EC30FD8-202F-43FF-86A0-93F384CA7A65}"/>
    <cellStyle name="Comma 22 2 5 6 2 4" xfId="25817" xr:uid="{70E3CAF1-30C7-4702-8BDF-94F24214B305}"/>
    <cellStyle name="Comma 22 2 5 6 2 5" xfId="25818" xr:uid="{895FD2DA-1E15-4DBD-834F-4116A64F3EB8}"/>
    <cellStyle name="Comma 22 2 5 6 2 6" xfId="25819" xr:uid="{EFFA84BB-E699-48F5-AB1A-7A3ED37E749C}"/>
    <cellStyle name="Comma 22 2 5 6 3" xfId="25820" xr:uid="{67F2178E-C953-493D-9814-FCD0EBCD77BC}"/>
    <cellStyle name="Comma 22 2 5 6 4" xfId="25821" xr:uid="{EF46A95D-8119-4540-B949-1FA60BD6E1F0}"/>
    <cellStyle name="Comma 22 2 5 6 5" xfId="25823" xr:uid="{9A02F8A7-A414-4421-A3F4-944A7C72C351}"/>
    <cellStyle name="Comma 22 2 5 6 6" xfId="25825" xr:uid="{DB9C78E1-67D3-4224-9924-FC89D6C7AD0C}"/>
    <cellStyle name="Comma 22 2 5 6 7" xfId="25826" xr:uid="{C4F8357B-19A3-4AC2-AA40-A2815775B56A}"/>
    <cellStyle name="Comma 22 2 5 7" xfId="25827" xr:uid="{B8FFCA7C-4642-4D99-A4C6-C3A886394F0C}"/>
    <cellStyle name="Comma 22 2 5 7 2" xfId="12936" xr:uid="{0A89739F-5B8C-403E-B9AE-A83089AF3B27}"/>
    <cellStyle name="Comma 22 2 5 7 3" xfId="12939" xr:uid="{2E4E2487-0493-4D24-8FE4-CE36B52B6EE9}"/>
    <cellStyle name="Comma 22 2 5 8" xfId="25828" xr:uid="{95729CDA-A06A-4EC6-A6AF-52101AF5435C}"/>
    <cellStyle name="Comma 22 2 5 8 2" xfId="25829" xr:uid="{66C62FC4-ED66-4FAA-BB23-70E7F3A6FDAF}"/>
    <cellStyle name="Comma 22 2 5 8 3" xfId="25830" xr:uid="{30423067-3BB4-4D45-9683-575FE94A20B6}"/>
    <cellStyle name="Comma 22 2 5 8 4" xfId="25831" xr:uid="{A74CAD7D-8480-4E2C-BA0B-6A489952869A}"/>
    <cellStyle name="Comma 22 2 5 8 5" xfId="25833" xr:uid="{FE1EAE2A-8600-4C5F-97BF-0D869F4FF219}"/>
    <cellStyle name="Comma 22 2 5 8 6" xfId="25835" xr:uid="{E799BF73-070E-4CBF-8F58-E92099C0DF4D}"/>
    <cellStyle name="Comma 22 2 5 9" xfId="25836" xr:uid="{CA6F354D-10CA-4212-95B5-4A85F496658D}"/>
    <cellStyle name="Comma 22 2 6" xfId="11868" xr:uid="{974DDADF-AD5A-453E-A03B-07450BE7F5F5}"/>
    <cellStyle name="Comma 22 2 6 10" xfId="13074" xr:uid="{8F57EF6F-C356-49BD-AA4F-F71BDC057F8B}"/>
    <cellStyle name="Comma 22 2 6 11" xfId="13081" xr:uid="{C8A6A7CF-0263-461C-AD02-37C29F1E31E3}"/>
    <cellStyle name="Comma 22 2 6 12" xfId="13089" xr:uid="{84FFD506-9210-4C2D-902F-055DDBE5BFBC}"/>
    <cellStyle name="Comma 22 2 6 13" xfId="13100" xr:uid="{238AECB4-DD05-4BD0-BBB9-CA95DF50C34A}"/>
    <cellStyle name="Comma 22 2 6 2" xfId="25837" xr:uid="{408FC85D-6A6B-444B-9179-736259DD2F1C}"/>
    <cellStyle name="Comma 22 2 6 2 10" xfId="18084" xr:uid="{B4DF415B-3594-42DF-8F62-EBCFED132FF4}"/>
    <cellStyle name="Comma 22 2 6 2 11" xfId="20596" xr:uid="{278AB138-6188-4FBD-8C19-40D152060347}"/>
    <cellStyle name="Comma 22 2 6 2 2" xfId="25839" xr:uid="{361E2C37-F2DA-455B-8FAF-16F4A531E451}"/>
    <cellStyle name="Comma 22 2 6 2 2 2" xfId="21137" xr:uid="{C55E7047-C3A5-4A4E-A995-70065A1B1959}"/>
    <cellStyle name="Comma 22 2 6 2 2 2 2" xfId="25841" xr:uid="{E12C2DEF-5EFD-48ED-A4D5-DA3709DD60B4}"/>
    <cellStyle name="Comma 22 2 6 2 2 2 3" xfId="25842" xr:uid="{C018F46E-C8D4-41A3-960C-A5D0082F1BCB}"/>
    <cellStyle name="Comma 22 2 6 2 2 2 4" xfId="25843" xr:uid="{3243EACE-2088-4B53-852C-C40E8EF6E714}"/>
    <cellStyle name="Comma 22 2 6 2 2 2 5" xfId="16339" xr:uid="{248F4629-6F58-4462-AC6F-C425AE8C73E0}"/>
    <cellStyle name="Comma 22 2 6 2 2 2 6" xfId="16347" xr:uid="{D3BFFC24-4EB5-457D-8D1E-D13647C9AC79}"/>
    <cellStyle name="Comma 22 2 6 2 2 3" xfId="25844" xr:uid="{3B4E45A8-B3FC-4155-B12F-45FBDD877E75}"/>
    <cellStyle name="Comma 22 2 6 2 2 4" xfId="25847" xr:uid="{E9457110-BA5C-4110-B88F-EC5FF4085C1B}"/>
    <cellStyle name="Comma 22 2 6 2 2 5" xfId="25851" xr:uid="{B5379DE6-0CA7-46E3-B305-385DF66926D8}"/>
    <cellStyle name="Comma 22 2 6 2 2 6" xfId="25854" xr:uid="{7C10BC8F-CFDD-4DCC-A04C-40AA428BFB06}"/>
    <cellStyle name="Comma 22 2 6 2 2 7" xfId="25861" xr:uid="{F5458D21-AF34-4543-9D56-AB7B8E681D96}"/>
    <cellStyle name="Comma 22 2 6 2 3" xfId="25863" xr:uid="{36E8B27E-2B7A-4162-90DC-601D8F93B9B7}"/>
    <cellStyle name="Comma 22 2 6 2 3 2" xfId="21145" xr:uid="{B5BA7779-3558-4418-96D8-3A64C147C8F3}"/>
    <cellStyle name="Comma 22 2 6 2 3 3" xfId="25867" xr:uid="{E1B4E2A8-0A74-46AB-8C07-0AB73C01067F}"/>
    <cellStyle name="Comma 22 2 6 2 4" xfId="25868" xr:uid="{E5455D2C-6EC7-4829-9CBA-4F79517BA1BF}"/>
    <cellStyle name="Comma 22 2 6 2 5" xfId="25869" xr:uid="{83F06D92-6B9E-4E90-A352-A99413AF61D7}"/>
    <cellStyle name="Comma 22 2 6 2 6" xfId="25870" xr:uid="{1D4AD6B9-71D9-433E-A303-0C03B27EDA25}"/>
    <cellStyle name="Comma 22 2 6 2 6 2" xfId="25872" xr:uid="{F48D4049-7FB1-4A3B-A209-CA1609C475F0}"/>
    <cellStyle name="Comma 22 2 6 2 6 3" xfId="25874" xr:uid="{D9268101-199D-409F-8030-7BEDFAD5A892}"/>
    <cellStyle name="Comma 22 2 6 2 6 4" xfId="20156" xr:uid="{071F6B1C-E740-43AA-B5CC-2D8B05B6EE34}"/>
    <cellStyle name="Comma 22 2 6 2 6 5" xfId="25876" xr:uid="{46E39C08-F45D-4FE9-A491-0D164CB94686}"/>
    <cellStyle name="Comma 22 2 6 2 6 6" xfId="25878" xr:uid="{8A12785E-4CA1-49D3-A5E1-EA9BB280C4C1}"/>
    <cellStyle name="Comma 22 2 6 2 7" xfId="25879" xr:uid="{AF668928-5E3C-4FEF-8573-185C0537CE26}"/>
    <cellStyle name="Comma 22 2 6 2 8" xfId="25880" xr:uid="{D729CD0D-3F4A-4220-BD37-1B9D8711A19F}"/>
    <cellStyle name="Comma 22 2 6 2 9" xfId="25882" xr:uid="{4D3080B3-A02A-42A5-B20D-89D02E22858F}"/>
    <cellStyle name="Comma 22 2 6 3" xfId="25883" xr:uid="{43E6F986-C3FE-41CD-B9ED-4DF5FB2FE9A3}"/>
    <cellStyle name="Comma 22 2 6 3 2" xfId="718" xr:uid="{9ABABC34-C90D-4C5F-A01B-626514C0F6C8}"/>
    <cellStyle name="Comma 22 2 6 3 2 2" xfId="25884" xr:uid="{5787E93D-E82A-4F70-A20A-2BF38F3723BB}"/>
    <cellStyle name="Comma 22 2 6 3 2 3" xfId="25885" xr:uid="{6598D1BC-DC4E-441D-AC7C-B0E8C7F55CA4}"/>
    <cellStyle name="Comma 22 2 6 3 2 4" xfId="25886" xr:uid="{FD30C38C-1697-47B1-8315-A74733402F44}"/>
    <cellStyle name="Comma 22 2 6 3 2 5" xfId="25887" xr:uid="{92371942-5276-42C2-BD4E-BF182BECFB78}"/>
    <cellStyle name="Comma 22 2 6 3 2 6" xfId="25888" xr:uid="{4F2D2DB9-E5D1-4FC6-93FB-1057E5598FF2}"/>
    <cellStyle name="Comma 22 2 6 3 3" xfId="728" xr:uid="{C57C2049-E1CA-4725-AFE6-18B4C0B7D0C2}"/>
    <cellStyle name="Comma 22 2 6 3 4" xfId="737" xr:uid="{E315D1B0-92CB-4335-85B3-71E1D1C7A76F}"/>
    <cellStyle name="Comma 22 2 6 3 5" xfId="25889" xr:uid="{1EACF28D-D3F6-4F00-86F3-3882F935C09E}"/>
    <cellStyle name="Comma 22 2 6 3 6" xfId="25891" xr:uid="{053235C9-654A-4698-B814-AA22449ECBAB}"/>
    <cellStyle name="Comma 22 2 6 3 7" xfId="25893" xr:uid="{600202C4-E26F-4F56-8660-C5B7DAE7847A}"/>
    <cellStyle name="Comma 22 2 6 4" xfId="25895" xr:uid="{9BBDEE4A-870A-4371-8439-DF175A9DB07C}"/>
    <cellStyle name="Comma 22 2 6 5" xfId="25896" xr:uid="{2244B9D4-27AF-4E25-B8A7-60224CB9E0FF}"/>
    <cellStyle name="Comma 22 2 6 5 2" xfId="25897" xr:uid="{33814CCA-5166-4498-BED7-8B9E5FC68DA6}"/>
    <cellStyle name="Comma 22 2 6 5 3" xfId="25898" xr:uid="{AFEAD956-B6A2-4683-8351-E94A2644EE52}"/>
    <cellStyle name="Comma 22 2 6 6" xfId="25899" xr:uid="{A988E4FC-6AF2-461C-B905-EA29A0ECB842}"/>
    <cellStyle name="Comma 22 2 6 7" xfId="25900" xr:uid="{9AF09B3D-945D-4D24-9A7F-530B0EC717D2}"/>
    <cellStyle name="Comma 22 2 6 8" xfId="25901" xr:uid="{516C7E5C-6533-43A5-9EC1-F3F6B3C3DB1D}"/>
    <cellStyle name="Comma 22 2 6 8 2" xfId="25904" xr:uid="{59E983C3-FBE4-436B-AC82-9B2B22238EBB}"/>
    <cellStyle name="Comma 22 2 6 8 3" xfId="25906" xr:uid="{0AD3E887-A694-45D0-B27B-A1AA8ED99854}"/>
    <cellStyle name="Comma 22 2 6 8 4" xfId="25907" xr:uid="{136B3DD9-CDC4-4197-8A0A-29B5BB925D65}"/>
    <cellStyle name="Comma 22 2 6 8 5" xfId="25908" xr:uid="{9EEF98E9-19FA-4890-899A-99DD081EB194}"/>
    <cellStyle name="Comma 22 2 6 8 6" xfId="25909" xr:uid="{188A49E8-A8AF-48A2-A22E-235A072CF177}"/>
    <cellStyle name="Comma 22 2 6 9" xfId="25910" xr:uid="{A6902F43-0FA4-4523-BD74-97606AC0194B}"/>
    <cellStyle name="Comma 22 2 7" xfId="11872" xr:uid="{E63DA737-4B1A-4211-8C0D-0170057E7F3C}"/>
    <cellStyle name="Comma 22 2 7 10" xfId="25911" xr:uid="{73B71F61-852A-457A-9076-F3767DFA3867}"/>
    <cellStyle name="Comma 22 2 7 11" xfId="25912" xr:uid="{1E9D48FA-8973-446F-9E8F-3DA40B7CA581}"/>
    <cellStyle name="Comma 22 2 7 12" xfId="25913" xr:uid="{812F0C06-B882-4AD2-B76F-B1101179E79A}"/>
    <cellStyle name="Comma 22 2 7 2" xfId="25914" xr:uid="{D1FFF54A-38BA-46F8-AE3D-C7E2723A991B}"/>
    <cellStyle name="Comma 22 2 7 2 2" xfId="25915" xr:uid="{26807FDD-EEFA-4DA2-A39F-9C9C43BC9CC2}"/>
    <cellStyle name="Comma 22 2 7 2 2 2" xfId="25916" xr:uid="{B298AFA7-8936-4816-BD9A-0CCF2AA637F8}"/>
    <cellStyle name="Comma 22 2 7 2 2 3" xfId="18909" xr:uid="{634F6619-0320-470A-A415-0A86C78A6B16}"/>
    <cellStyle name="Comma 22 2 7 2 2 4" xfId="18918" xr:uid="{D3E836D7-3F66-4CA1-9E5A-A7A27533CD3A}"/>
    <cellStyle name="Comma 22 2 7 2 2 5" xfId="18922" xr:uid="{1B6E6210-6F85-424A-90AB-163D7555DFD4}"/>
    <cellStyle name="Comma 22 2 7 2 2 6" xfId="18926" xr:uid="{F45BED91-4D6B-4BD7-AF60-38B48A317444}"/>
    <cellStyle name="Comma 22 2 7 2 3" xfId="25917" xr:uid="{ED7EA2D0-C10C-4B95-B3B4-B344B8C39001}"/>
    <cellStyle name="Comma 22 2 7 2 4" xfId="25918" xr:uid="{8B8CA0CC-6679-4BB5-A03E-23075AFD8E74}"/>
    <cellStyle name="Comma 22 2 7 2 5" xfId="25920" xr:uid="{2F3975A8-029B-4989-B8EA-E0FEEC1388CD}"/>
    <cellStyle name="Comma 22 2 7 2 6" xfId="25922" xr:uid="{58D6A83A-6809-4AD7-A31F-BEFD09123C3E}"/>
    <cellStyle name="Comma 22 2 7 2 7" xfId="25924" xr:uid="{C8E2D6CC-A23F-4A29-9A23-DE61078FFC42}"/>
    <cellStyle name="Comma 22 2 7 3" xfId="25926" xr:uid="{6EF0EF06-EF79-4441-85BF-FD8F6F0E4FE2}"/>
    <cellStyle name="Comma 22 2 7 4" xfId="25927" xr:uid="{7F3EF160-58E2-4C41-BC15-17350D613A09}"/>
    <cellStyle name="Comma 22 2 7 4 2" xfId="25928" xr:uid="{F24AEBCC-6F0C-4B3E-8B5B-0569CB40FB5E}"/>
    <cellStyle name="Comma 22 2 7 4 3" xfId="24955" xr:uid="{D43D45EC-9EDF-407D-ACE0-991E9C999B0A}"/>
    <cellStyle name="Comma 22 2 7 5" xfId="25929" xr:uid="{624C3766-C7D8-4E87-8378-AADCB610B1F2}"/>
    <cellStyle name="Comma 22 2 7 6" xfId="25930" xr:uid="{ED8E1E36-C661-41D8-BD70-5BA28AD6076C}"/>
    <cellStyle name="Comma 22 2 7 7" xfId="25931" xr:uid="{C3E5B50F-FAA0-4B57-A063-524FD37D40DA}"/>
    <cellStyle name="Comma 22 2 7 7 2" xfId="25933" xr:uid="{EC090A1D-F758-454A-9693-FC9AFC852434}"/>
    <cellStyle name="Comma 22 2 7 7 3" xfId="25935" xr:uid="{40B52875-0E69-44BD-8C94-5DE3A9C0098E}"/>
    <cellStyle name="Comma 22 2 7 7 4" xfId="25937" xr:uid="{E3B6D5C4-685E-49D9-88D9-9A660D19E8BA}"/>
    <cellStyle name="Comma 22 2 7 7 5" xfId="25940" xr:uid="{1F560F06-A270-4FC5-AA40-E238D0858C42}"/>
    <cellStyle name="Comma 22 2 7 7 6" xfId="25942" xr:uid="{85694081-5DD3-4DE0-9588-304A8F32CC0F}"/>
    <cellStyle name="Comma 22 2 7 8" xfId="25944" xr:uid="{FD87E81C-6729-41A7-B060-1E4D0F4614DE}"/>
    <cellStyle name="Comma 22 2 7 9" xfId="25945" xr:uid="{BA604BF3-6E0D-491A-8C45-8C9984ECA7DE}"/>
    <cellStyle name="Comma 22 2 8" xfId="11876" xr:uid="{757CBCD4-FACA-48CC-B1B1-DAE123554FE1}"/>
    <cellStyle name="Comma 22 2 9" xfId="25947" xr:uid="{03B596F2-A37E-49EB-92CC-9DF16EF233D6}"/>
    <cellStyle name="Comma 22 2 9 10" xfId="11264" xr:uid="{7009EA8D-349D-4A53-A60D-E446572FB1A2}"/>
    <cellStyle name="Comma 22 2 9 11" xfId="11266" xr:uid="{A7579276-69CB-47F3-A181-4606318977C4}"/>
    <cellStyle name="Comma 22 2 9 2" xfId="25948" xr:uid="{C21C67F3-50A0-4EA9-9808-6B5D42C509D2}"/>
    <cellStyle name="Comma 22 2 9 2 2" xfId="3587" xr:uid="{9FF2697F-8682-41E5-B980-8E5A0A204E61}"/>
    <cellStyle name="Comma 22 2 9 2 2 2" xfId="21410" xr:uid="{BA9F27EE-44D5-402D-A918-F3B0B82A0072}"/>
    <cellStyle name="Comma 22 2 9 2 2 3" xfId="23827" xr:uid="{A113035C-5CD6-47B6-BD2F-1AE50F277B09}"/>
    <cellStyle name="Comma 22 2 9 2 2 4" xfId="23830" xr:uid="{5163D592-713D-4E3B-BEBC-BC82E1A4109E}"/>
    <cellStyle name="Comma 22 2 9 2 2 5" xfId="23833" xr:uid="{28569427-395A-4116-A8B3-61E2C9B2536A}"/>
    <cellStyle name="Comma 22 2 9 2 2 6" xfId="23837" xr:uid="{6252E4AB-F24C-465C-9801-5A99A80CF8CC}"/>
    <cellStyle name="Comma 22 2 9 2 3" xfId="3593" xr:uid="{1D9DA047-C1E2-474C-9820-2BC462C9A09D}"/>
    <cellStyle name="Comma 22 2 9 2 4" xfId="3608" xr:uid="{B9A8F027-9B8E-437E-AD03-A1ED0BA1CA5F}"/>
    <cellStyle name="Comma 22 2 9 2 5" xfId="3619" xr:uid="{010C5A86-3093-430E-865F-432D1A480DEC}"/>
    <cellStyle name="Comma 22 2 9 2 6" xfId="7549" xr:uid="{03F13B04-E424-49FF-9818-C9E2E80AA92F}"/>
    <cellStyle name="Comma 22 2 9 2 7" xfId="2861" xr:uid="{E054BD90-83B7-4FE4-86D3-852A0EC63D92}"/>
    <cellStyle name="Comma 22 2 9 3" xfId="25949" xr:uid="{27A78888-1CC3-41C4-BD37-6EEE03D385F3}"/>
    <cellStyle name="Comma 22 2 9 3 2" xfId="3691" xr:uid="{EFF65DDA-C701-4B09-BD2F-0F997315CA18}"/>
    <cellStyle name="Comma 22 2 9 3 3" xfId="3721" xr:uid="{FE5F1D3E-86AF-4320-B1AB-0633758E29DC}"/>
    <cellStyle name="Comma 22 2 9 4" xfId="25950" xr:uid="{E1027A25-3934-408B-B747-73DA61656FC5}"/>
    <cellStyle name="Comma 22 2 9 5" xfId="25951" xr:uid="{57876CC9-DD87-4830-BDB0-0AF06A3A832C}"/>
    <cellStyle name="Comma 22 2 9 6" xfId="25952" xr:uid="{1819A3FB-D700-42D5-9A5B-DC24500F4FF6}"/>
    <cellStyle name="Comma 22 2 9 6 2" xfId="14236" xr:uid="{A2C1DC7B-6ED4-4640-8316-B0C70A98F8F5}"/>
    <cellStyle name="Comma 22 2 9 6 3" xfId="14239" xr:uid="{A3F38D68-44C2-481D-A988-094928816C30}"/>
    <cellStyle name="Comma 22 2 9 6 4" xfId="25953" xr:uid="{6D1F5A12-48B8-4E3C-9D13-5F9F4790FD2A}"/>
    <cellStyle name="Comma 22 2 9 6 5" xfId="25954" xr:uid="{565DDAF4-B15C-4DE4-B0EE-3F2E1FDDFB13}"/>
    <cellStyle name="Comma 22 2 9 6 6" xfId="14836" xr:uid="{3BDF8A9F-4C08-448D-B729-94D142754561}"/>
    <cellStyle name="Comma 22 2 9 7" xfId="25955" xr:uid="{39687131-8A00-4F80-BADB-62FDA32BDA30}"/>
    <cellStyle name="Comma 22 2 9 8" xfId="25956" xr:uid="{EE328805-063D-4399-810C-4AAE2667A793}"/>
    <cellStyle name="Comma 22 2 9 9" xfId="25957" xr:uid="{A274CAE7-6AB0-4C40-AFB9-CD6C831AABC1}"/>
    <cellStyle name="Comma 22 20" xfId="2563" xr:uid="{1402653A-4C09-4B2D-9243-66EE465ECB12}"/>
    <cellStyle name="Comma 22 21" xfId="2626" xr:uid="{D62BDDDF-2D0A-40CD-9598-3BE04E83FA73}"/>
    <cellStyle name="Comma 22 22" xfId="2630" xr:uid="{EEEB1432-C1F3-4B0F-BD6A-9B92DB2D79A6}"/>
    <cellStyle name="Comma 22 23" xfId="2638" xr:uid="{034F3576-FA20-40B0-8276-90083179FBF7}"/>
    <cellStyle name="Comma 22 24" xfId="2672" xr:uid="{E74182A3-37D4-423B-B0AD-0AE031EAA035}"/>
    <cellStyle name="Comma 22 25" xfId="25958" xr:uid="{93E0D728-C664-47BE-AEB9-2BF7E8317603}"/>
    <cellStyle name="Comma 22 26" xfId="25959" xr:uid="{C173D777-C8D7-4A46-ADDE-AED33CDCCBEF}"/>
    <cellStyle name="Comma 22 27" xfId="25960" xr:uid="{B1A12185-F3ED-40EE-85EA-2C1373702D7E}"/>
    <cellStyle name="Comma 22 3" xfId="24790" xr:uid="{AEB4204A-6F39-4256-9C73-C10E5D01504D}"/>
    <cellStyle name="Comma 22 3 10" xfId="21843" xr:uid="{BD4A44F2-AA57-4E54-8783-6FA80AFCC6D0}"/>
    <cellStyle name="Comma 22 3 11" xfId="11231" xr:uid="{EEF21E8B-F814-47A9-BDD9-8555C734404C}"/>
    <cellStyle name="Comma 22 3 12" xfId="11233" xr:uid="{D23DCD99-3691-4E1B-A3DC-805794705228}"/>
    <cellStyle name="Comma 22 3 13" xfId="25961" xr:uid="{13678314-A49C-4290-815A-897D3CCF815A}"/>
    <cellStyle name="Comma 22 3 14" xfId="25962" xr:uid="{DF2B24DA-EEB7-4022-90F4-4CFD4863BA5D}"/>
    <cellStyle name="Comma 22 3 15" xfId="16159" xr:uid="{61977877-0355-4F69-BAE1-DA9EDE8BA072}"/>
    <cellStyle name="Comma 22 3 16" xfId="16161" xr:uid="{38D460B3-39FE-4D99-92A7-C3CB07EC6976}"/>
    <cellStyle name="Comma 22 3 17" xfId="25963" xr:uid="{F765C19E-AF0F-4214-A2D7-52F119F92929}"/>
    <cellStyle name="Comma 22 3 18" xfId="25964" xr:uid="{EA24F40F-D687-42CD-8440-2B62A9797F5F}"/>
    <cellStyle name="Comma 22 3 19" xfId="25965" xr:uid="{82413297-7566-4BB2-BDBD-BD30A31D702E}"/>
    <cellStyle name="Comma 22 3 2" xfId="24792" xr:uid="{4477C27E-FA12-43C0-865D-94E267253E2C}"/>
    <cellStyle name="Comma 22 3 2 10" xfId="13852" xr:uid="{49741666-312A-4F1E-808F-4AEC1F03F378}"/>
    <cellStyle name="Comma 22 3 2 11" xfId="13854" xr:uid="{FE105DF7-EC55-4090-8DC5-17236ECB8C1E}"/>
    <cellStyle name="Comma 22 3 2 12" xfId="13856" xr:uid="{CB71F182-39A6-467F-A6EE-07CD6A5F1FA7}"/>
    <cellStyle name="Comma 22 3 2 2" xfId="25966" xr:uid="{D198FD4D-DE6C-47A4-B1C5-37B3F98E2302}"/>
    <cellStyle name="Comma 22 3 2 2 2" xfId="25967" xr:uid="{3200AF2C-4304-4949-BD5A-E2CECFDFD17C}"/>
    <cellStyle name="Comma 22 3 2 2 2 2" xfId="15622" xr:uid="{3E55A90B-467F-4B96-8717-3B1D5BD433A9}"/>
    <cellStyle name="Comma 22 3 2 2 2 3" xfId="15624" xr:uid="{4DE5CFB2-7835-4A46-840E-1A198513DCBA}"/>
    <cellStyle name="Comma 22 3 2 2 2 4" xfId="15626" xr:uid="{427921B0-713A-46CB-943D-837CCF8EF00E}"/>
    <cellStyle name="Comma 22 3 2 2 2 5" xfId="15628" xr:uid="{35A5F124-E33D-4BE5-9957-F78F3B084610}"/>
    <cellStyle name="Comma 22 3 2 2 2 6" xfId="25968" xr:uid="{98BD2777-AFC6-41C7-800D-C8B3129F6412}"/>
    <cellStyle name="Comma 22 3 2 2 3" xfId="25969" xr:uid="{1E575D1A-30BD-4ACF-A8FE-A25113992DD0}"/>
    <cellStyle name="Comma 22 3 2 2 4" xfId="25971" xr:uid="{B2205B47-30BA-4B92-A0D4-D2F83EBC67AF}"/>
    <cellStyle name="Comma 22 3 2 2 5" xfId="25976" xr:uid="{573F2B1D-EEA0-4FE5-904C-937F664CD92F}"/>
    <cellStyle name="Comma 22 3 2 2 6" xfId="25981" xr:uid="{704E4604-13C2-47D2-819C-728032DAD240}"/>
    <cellStyle name="Comma 22 3 2 2 7" xfId="25986" xr:uid="{FD835293-6F63-410B-87E4-59C5E0F46451}"/>
    <cellStyle name="Comma 22 3 2 3" xfId="25989" xr:uid="{93E1AC8F-4AD3-44AB-945B-1BB0B93A2C4E}"/>
    <cellStyle name="Comma 22 3 2 4" xfId="25990" xr:uid="{7108DB2D-B844-451D-8AB0-61F6085DB77D}"/>
    <cellStyle name="Comma 22 3 2 4 2" xfId="4541" xr:uid="{FEB210AB-F847-4461-A76A-932427668129}"/>
    <cellStyle name="Comma 22 3 2 4 3" xfId="4544" xr:uid="{722B8965-36A5-4346-BA17-F24E94A1582B}"/>
    <cellStyle name="Comma 22 3 2 5" xfId="25991" xr:uid="{86ABDA97-11F4-4115-9DDF-04E0B0975450}"/>
    <cellStyle name="Comma 22 3 2 6" xfId="25992" xr:uid="{BDA195CA-36AD-494B-9793-76C699EC5FEA}"/>
    <cellStyle name="Comma 22 3 2 7" xfId="25993" xr:uid="{F45D329B-3813-4480-8FE3-861F5C9B4040}"/>
    <cellStyle name="Comma 22 3 2 7 2" xfId="25994" xr:uid="{923A98C1-27EE-4E36-955C-F136E3D8F653}"/>
    <cellStyle name="Comma 22 3 2 7 3" xfId="25995" xr:uid="{0D9E07CF-8DB6-449A-B4B9-B4C6FDEB6ED3}"/>
    <cellStyle name="Comma 22 3 2 7 4" xfId="25996" xr:uid="{34380B63-5826-40E1-92AC-B712DCBDF6B3}"/>
    <cellStyle name="Comma 22 3 2 7 5" xfId="25999" xr:uid="{00F556CD-92CC-4B2B-8662-A20BE52EEA62}"/>
    <cellStyle name="Comma 22 3 2 7 6" xfId="26002" xr:uid="{85897D62-4A12-42AC-B881-122F51380A9B}"/>
    <cellStyle name="Comma 22 3 2 8" xfId="26005" xr:uid="{769279E3-00C2-4779-938D-345E45C0F008}"/>
    <cellStyle name="Comma 22 3 2 9" xfId="26006" xr:uid="{53AB4034-FA4A-47D8-A21E-D4FF800A555E}"/>
    <cellStyle name="Comma 22 3 3" xfId="11879" xr:uid="{EEE57159-6006-425D-A1C0-472EA950237D}"/>
    <cellStyle name="Comma 22 3 3 10" xfId="26008" xr:uid="{0EFFF036-DC9C-4BCC-9F58-9DF956C85958}"/>
    <cellStyle name="Comma 22 3 3 11" xfId="26010" xr:uid="{484EE445-6A44-4299-98DE-0B0233B6818D}"/>
    <cellStyle name="Comma 22 3 3 2" xfId="11881" xr:uid="{15A67712-4C4C-411B-B68F-C0AA0B185F1D}"/>
    <cellStyle name="Comma 22 3 3 2 2" xfId="26011" xr:uid="{5FBDE5A1-F751-48A1-A149-2C594398D79F}"/>
    <cellStyle name="Comma 22 3 3 2 2 2" xfId="26013" xr:uid="{2178D3DD-65E9-4F60-8F98-3F12621807EB}"/>
    <cellStyle name="Comma 22 3 3 2 2 3" xfId="26015" xr:uid="{7C5C2228-EFF0-4F9D-B7D1-77D67894252D}"/>
    <cellStyle name="Comma 22 3 3 2 2 4" xfId="26017" xr:uid="{7FAA1234-4527-4DA5-BAB3-DAE147A62120}"/>
    <cellStyle name="Comma 22 3 3 2 2 5" xfId="26019" xr:uid="{84DE778A-E7E0-48A4-9B51-D20B64C21D0E}"/>
    <cellStyle name="Comma 22 3 3 2 2 6" xfId="26023" xr:uid="{265FEC55-27C4-4583-A0CB-DEC16416AB5D}"/>
    <cellStyle name="Comma 22 3 3 2 3" xfId="17661" xr:uid="{F4BED982-DF42-48D7-9B14-C26117885BE3}"/>
    <cellStyle name="Comma 22 3 3 2 4" xfId="17684" xr:uid="{C30D219A-D78D-4817-8F40-A4DC3F08DE45}"/>
    <cellStyle name="Comma 22 3 3 2 5" xfId="17704" xr:uid="{5B5BA1B1-0696-4F33-85BE-D9D6667DD55A}"/>
    <cellStyle name="Comma 22 3 3 2 6" xfId="17710" xr:uid="{B7653A6D-3BD1-4BC8-A68B-09F12D66BC75}"/>
    <cellStyle name="Comma 22 3 3 2 7" xfId="17716" xr:uid="{5D791649-39EC-4095-8AF9-B3F22FD92033}"/>
    <cellStyle name="Comma 22 3 3 3" xfId="11886" xr:uid="{EF65DF33-028F-4AF8-9193-03502CA5417D}"/>
    <cellStyle name="Comma 22 3 3 3 2" xfId="5504" xr:uid="{68FEC132-99CA-4C2D-8E66-092BA904EE2B}"/>
    <cellStyle name="Comma 22 3 3 3 3" xfId="26024" xr:uid="{DB3B0E88-3134-4C06-9BCE-3A52EDBF62F6}"/>
    <cellStyle name="Comma 22 3 3 4" xfId="11888" xr:uid="{0CB1E136-31AC-45A4-86C1-29B49F4E115F}"/>
    <cellStyle name="Comma 22 3 3 5" xfId="11890" xr:uid="{71F5C7C3-02DB-45E6-853F-735F10F537D3}"/>
    <cellStyle name="Comma 22 3 3 6" xfId="11892" xr:uid="{8BA20C39-03AE-4898-98F5-F73B0E86BC98}"/>
    <cellStyle name="Comma 22 3 3 6 2" xfId="2745" xr:uid="{D8C5F92E-D5D4-4210-8C63-1621AC3456D3}"/>
    <cellStyle name="Comma 22 3 3 6 3" xfId="16566" xr:uid="{F20BFCD0-0D63-44F4-B970-234F5C14C639}"/>
    <cellStyle name="Comma 22 3 3 6 4" xfId="17766" xr:uid="{9AC57DAF-F919-4F68-9930-28A75797DDF3}"/>
    <cellStyle name="Comma 22 3 3 6 5" xfId="17770" xr:uid="{CB72B36F-1424-44EF-AA53-BDBD9D8F8A52}"/>
    <cellStyle name="Comma 22 3 3 6 6" xfId="17775" xr:uid="{6E81E007-2E48-4AD9-ABEF-3071B77F1C97}"/>
    <cellStyle name="Comma 22 3 3 7" xfId="26025" xr:uid="{15120F0B-F80B-4BAC-A388-696E000FF310}"/>
    <cellStyle name="Comma 22 3 3 8" xfId="26026" xr:uid="{41C86EBE-6D40-475F-AECF-72F229D18510}"/>
    <cellStyle name="Comma 22 3 3 9" xfId="26027" xr:uid="{CD4A2708-3151-4468-9C88-2F5A02AA7893}"/>
    <cellStyle name="Comma 22 3 4" xfId="11895" xr:uid="{00D424E5-BAB3-4FAD-B784-9A406ED08593}"/>
    <cellStyle name="Comma 22 3 5" xfId="11899" xr:uid="{9D16C44C-9AF2-4B6A-83A2-BEA1BA2D5CDF}"/>
    <cellStyle name="Comma 22 3 5 10" xfId="26028" xr:uid="{2471F3F1-F954-4C8F-BD0D-7B422CEF3A61}"/>
    <cellStyle name="Comma 22 3 5 11" xfId="26029" xr:uid="{7DCC1EB7-29AB-4B6B-9396-E01241466B25}"/>
    <cellStyle name="Comma 22 3 5 2" xfId="26030" xr:uid="{2EEF00E9-25F6-4373-BF3F-B0BC08471085}"/>
    <cellStyle name="Comma 22 3 5 2 2" xfId="26031" xr:uid="{B56AA434-F60F-477D-A27D-E55F981ECD64}"/>
    <cellStyle name="Comma 22 3 5 2 2 2" xfId="26034" xr:uid="{A2704DA8-36EF-4D5D-8C95-57E812AD8534}"/>
    <cellStyle name="Comma 22 3 5 2 2 3" xfId="26037" xr:uid="{01D0B3B1-86D1-46FF-804C-5F80F6763320}"/>
    <cellStyle name="Comma 22 3 5 2 2 4" xfId="26040" xr:uid="{93EC95E4-0C54-42AC-893E-C7357717999D}"/>
    <cellStyle name="Comma 22 3 5 2 2 5" xfId="26043" xr:uid="{D63D6806-4755-46F3-A406-25EF7A99A74C}"/>
    <cellStyle name="Comma 22 3 5 2 2 6" xfId="26046" xr:uid="{F1280E22-F170-4C29-8F25-B90922C19446}"/>
    <cellStyle name="Comma 22 3 5 2 3" xfId="17909" xr:uid="{3C91CEDF-C12E-454A-8415-56F5025233BF}"/>
    <cellStyle name="Comma 22 3 5 2 4" xfId="17919" xr:uid="{4278D777-2BCE-4629-96E3-2D670D77F5E1}"/>
    <cellStyle name="Comma 22 3 5 2 5" xfId="17923" xr:uid="{EE9A2704-F6E3-45BD-930F-BACD7C61D9FD}"/>
    <cellStyle name="Comma 22 3 5 2 6" xfId="17928" xr:uid="{45243960-F532-403D-A27E-96BB156E8168}"/>
    <cellStyle name="Comma 22 3 5 2 7" xfId="17933" xr:uid="{86E1C6B8-76FA-4FBA-8442-3AE692D1AE3C}"/>
    <cellStyle name="Comma 22 3 5 3" xfId="26047" xr:uid="{90A15E4C-91C5-4F28-830A-E6CB4D3D3AA8}"/>
    <cellStyle name="Comma 22 3 5 3 2" xfId="7650" xr:uid="{E8C9559C-5ABB-4843-A545-EAAFD971ED3F}"/>
    <cellStyle name="Comma 22 3 5 3 3" xfId="7653" xr:uid="{454B54AC-FDA1-41A3-80E4-C6D776D37359}"/>
    <cellStyle name="Comma 22 3 5 4" xfId="26048" xr:uid="{B75C346F-AA8C-495F-87A3-F14DA1BD37AB}"/>
    <cellStyle name="Comma 22 3 5 5" xfId="9380" xr:uid="{4C620FE1-A25E-4CBA-9297-E33328C39A7F}"/>
    <cellStyle name="Comma 22 3 5 6" xfId="26049" xr:uid="{FD56E0F5-97F1-4411-82D3-696A9C9D6632}"/>
    <cellStyle name="Comma 22 3 5 6 2" xfId="26050" xr:uid="{9A446B02-11AE-42F4-BAC6-14005AD301B4}"/>
    <cellStyle name="Comma 22 3 5 6 3" xfId="26051" xr:uid="{95C22A5B-6717-4C39-BE0B-37753CECF0EF}"/>
    <cellStyle name="Comma 22 3 5 6 4" xfId="26052" xr:uid="{CE79597A-AF32-4F08-B548-0E673836C54C}"/>
    <cellStyle name="Comma 22 3 5 6 5" xfId="26055" xr:uid="{4B05703B-B6AC-4E9B-B346-32F8AA7930ED}"/>
    <cellStyle name="Comma 22 3 5 6 6" xfId="15688" xr:uid="{1710E58E-F579-48AC-926B-8F9430BF8141}"/>
    <cellStyle name="Comma 22 3 5 7" xfId="26058" xr:uid="{20630087-716A-408E-B890-4CF5C5FDF3BE}"/>
    <cellStyle name="Comma 22 3 5 8" xfId="26059" xr:uid="{F6A45F47-30A1-496A-B33C-21D81D72A55F}"/>
    <cellStyle name="Comma 22 3 5 9" xfId="26060" xr:uid="{0E5B6125-EA38-400B-A423-3BD66BA3E4CF}"/>
    <cellStyle name="Comma 22 3 6" xfId="11902" xr:uid="{7ACA45FF-B778-4EC7-8C6B-777B4A041ACE}"/>
    <cellStyle name="Comma 22 3 6 2" xfId="26061" xr:uid="{C7CCBD3F-BAB1-4FD1-957B-F08EEE736961}"/>
    <cellStyle name="Comma 22 3 6 2 2" xfId="26062" xr:uid="{C24FD999-672B-4A9A-9EBB-5576ED87B0D1}"/>
    <cellStyle name="Comma 22 3 6 2 3" xfId="18018" xr:uid="{54772682-AB33-4803-BD5A-394EE9F7D458}"/>
    <cellStyle name="Comma 22 3 6 2 4" xfId="18020" xr:uid="{230967B1-E6D6-4C77-B8EE-80B21FA70460}"/>
    <cellStyle name="Comma 22 3 6 2 5" xfId="18022" xr:uid="{1A4064A1-779B-4637-B9D2-0A85DFCD4856}"/>
    <cellStyle name="Comma 22 3 6 2 6" xfId="18025" xr:uid="{9B2EEF73-8A27-4273-B696-E5A8343BBE72}"/>
    <cellStyle name="Comma 22 3 6 3" xfId="26063" xr:uid="{4D121850-B757-4BB7-B4B8-16E806D2B5E5}"/>
    <cellStyle name="Comma 22 3 6 4" xfId="26064" xr:uid="{64515E70-2354-4D99-887D-80E9E0517885}"/>
    <cellStyle name="Comma 22 3 6 5" xfId="26065" xr:uid="{F4FE4CC3-C0C9-4352-8F92-4A6FB832CE0F}"/>
    <cellStyle name="Comma 22 3 6 6" xfId="26066" xr:uid="{D0C67391-455F-4132-AD90-02256ADA5615}"/>
    <cellStyle name="Comma 22 3 6 7" xfId="26067" xr:uid="{7F0B6D98-6139-49D1-A8FC-775369C26ACB}"/>
    <cellStyle name="Comma 22 3 7" xfId="11903" xr:uid="{2D682C7E-1041-40A0-AD31-F61A967169AE}"/>
    <cellStyle name="Comma 22 3 7 2" xfId="26068" xr:uid="{565D925B-990E-4DF6-9E90-EA659955F7CA}"/>
    <cellStyle name="Comma 22 3 7 3" xfId="26069" xr:uid="{EFA54CDE-CFC5-4295-865C-BA661886E5B8}"/>
    <cellStyle name="Comma 22 3 8" xfId="11905" xr:uid="{E6AC6613-44B9-4064-8910-44F1911FC55E}"/>
    <cellStyle name="Comma 22 3 8 2" xfId="12450" xr:uid="{BCD57F68-2AB7-4E7A-9C43-7F2EF268E273}"/>
    <cellStyle name="Comma 22 3 8 3" xfId="12452" xr:uid="{E0E4ED14-34CE-4587-9B0F-F4B629B9D9D1}"/>
    <cellStyle name="Comma 22 3 8 4" xfId="12454" xr:uid="{950917C3-AEE5-4BAE-9790-F3352F3817A8}"/>
    <cellStyle name="Comma 22 3 8 5" xfId="26070" xr:uid="{BD9F64C7-3E87-4393-90E3-AC9D318C59CC}"/>
    <cellStyle name="Comma 22 3 8 6" xfId="26072" xr:uid="{6617E2CB-CF06-437F-8DCB-5CC12BEA8B3A}"/>
    <cellStyle name="Comma 22 3 9" xfId="19867" xr:uid="{698BFBAE-67F2-49BB-9263-A543FE4063B8}"/>
    <cellStyle name="Comma 22 4" xfId="24795" xr:uid="{C0E5F9CB-F60A-4662-AE09-1BEC29EABA50}"/>
    <cellStyle name="Comma 22 4 10" xfId="8989" xr:uid="{69D4BAE2-8DE3-4E91-BA07-A3ABA868B41D}"/>
    <cellStyle name="Comma 22 4 11" xfId="8991" xr:uid="{4937EC91-DDC3-4341-93A4-38EDFA2C0F01}"/>
    <cellStyle name="Comma 22 4 12" xfId="8994" xr:uid="{D1A005B3-A105-479E-A6AE-7AC34CAB1CFC}"/>
    <cellStyle name="Comma 22 4 13" xfId="8997" xr:uid="{99BC7C4A-DCD1-4850-B23D-B2C283553664}"/>
    <cellStyle name="Comma 22 4 2" xfId="26074" xr:uid="{43DEAFAB-F927-4BB1-9E37-EF49B6C58BBE}"/>
    <cellStyle name="Comma 22 4 2 10" xfId="26076" xr:uid="{9E8CE7A0-D43F-44AB-9163-D2589E4F266A}"/>
    <cellStyle name="Comma 22 4 2 11" xfId="26078" xr:uid="{8F8A2129-EB64-4302-BE04-CBBFDF9C1C79}"/>
    <cellStyle name="Comma 22 4 2 12" xfId="26080" xr:uid="{9C74D459-F1A4-4BFD-B9D5-9A67F1E56E69}"/>
    <cellStyle name="Comma 22 4 2 2" xfId="26081" xr:uid="{C99C6747-D1D8-477F-86D4-5243A0744377}"/>
    <cellStyle name="Comma 22 4 2 2 2" xfId="26082" xr:uid="{6839834C-2B99-475C-9EB0-B46B1F36410E}"/>
    <cellStyle name="Comma 22 4 2 2 2 2" xfId="26085" xr:uid="{B44B42A2-644D-4057-B345-3AA25143F95D}"/>
    <cellStyle name="Comma 22 4 2 2 2 3" xfId="23758" xr:uid="{BA222DD1-2CEB-4F2B-A217-6AEC6B67E39D}"/>
    <cellStyle name="Comma 22 4 2 2 2 4" xfId="26088" xr:uid="{F51C051F-81C8-41FD-A26A-81CE76D7CAFE}"/>
    <cellStyle name="Comma 22 4 2 2 2 5" xfId="26091" xr:uid="{4597348E-11B4-4D2A-9DBF-2EC17C6942DB}"/>
    <cellStyle name="Comma 22 4 2 2 2 6" xfId="26094" xr:uid="{20C21E14-D82F-412C-BAA5-382B383F224B}"/>
    <cellStyle name="Comma 22 4 2 2 3" xfId="26095" xr:uid="{B5D79CDB-578F-4983-9500-FDF7FD137FB5}"/>
    <cellStyle name="Comma 22 4 2 2 4" xfId="26096" xr:uid="{4F3BD5B7-8E34-4F8E-B551-55BB509B7CAB}"/>
    <cellStyle name="Comma 22 4 2 2 5" xfId="26097" xr:uid="{2EADACE7-4C7B-4B5F-A0DD-D4F7B9F742A7}"/>
    <cellStyle name="Comma 22 4 2 2 6" xfId="26098" xr:uid="{EA395FCC-94C6-458D-A88B-F8D499E18648}"/>
    <cellStyle name="Comma 22 4 2 2 7" xfId="26099" xr:uid="{F113F4BB-92CB-4712-9CD2-423E2BD8D597}"/>
    <cellStyle name="Comma 22 4 2 3" xfId="26100" xr:uid="{DC7835BA-7BD7-48BB-AD1A-3277547231F2}"/>
    <cellStyle name="Comma 22 4 2 4" xfId="26101" xr:uid="{B0C19FC0-F595-4B6D-91AD-2BAB127E23DD}"/>
    <cellStyle name="Comma 22 4 2 4 2" xfId="26102" xr:uid="{3574D62F-D89C-4D55-968D-491A3A63B776}"/>
    <cellStyle name="Comma 22 4 2 4 3" xfId="26103" xr:uid="{197153BD-7714-46B9-8B71-68008256FCD4}"/>
    <cellStyle name="Comma 22 4 2 5" xfId="26104" xr:uid="{9F10EF2A-6EDF-44A6-AADF-BB387FC5844D}"/>
    <cellStyle name="Comma 22 4 2 6" xfId="26105" xr:uid="{2291479D-5A0D-42CB-891F-69D1842C6791}"/>
    <cellStyle name="Comma 22 4 2 7" xfId="26106" xr:uid="{D0FB4875-7025-4DDE-A449-C02DB35A49E5}"/>
    <cellStyle name="Comma 22 4 2 7 2" xfId="26107" xr:uid="{61C57E76-F48D-4251-9D9F-FB95391A7BE1}"/>
    <cellStyle name="Comma 22 4 2 7 3" xfId="14937" xr:uid="{F3F58C8F-DCEA-4750-8DF8-5DBC84ACF946}"/>
    <cellStyle name="Comma 22 4 2 7 4" xfId="14939" xr:uid="{6DC5C4E1-A444-4E35-90F1-2FE29D3FD64A}"/>
    <cellStyle name="Comma 22 4 2 7 5" xfId="14941" xr:uid="{6047BDAA-1668-4EEE-A238-88040830951D}"/>
    <cellStyle name="Comma 22 4 2 7 6" xfId="14943" xr:uid="{8FB9A512-5A6F-4DCB-A555-F756AA612E83}"/>
    <cellStyle name="Comma 22 4 2 8" xfId="26108" xr:uid="{EA9F8E2A-DFA1-48B7-9964-3F42FC5324BC}"/>
    <cellStyle name="Comma 22 4 2 9" xfId="26109" xr:uid="{9A0916A6-6CA2-498B-B364-C60CF4B83518}"/>
    <cellStyle name="Comma 22 4 3" xfId="11910" xr:uid="{767819DF-2976-453D-82B0-BC0C12F9137F}"/>
    <cellStyle name="Comma 22 4 3 10" xfId="26110" xr:uid="{05422AA1-5F93-4D69-8C56-918A8A5201B9}"/>
    <cellStyle name="Comma 22 4 3 11" xfId="14328" xr:uid="{C9DE40A8-D471-4530-B62C-F2123166FE67}"/>
    <cellStyle name="Comma 22 4 3 2" xfId="11912" xr:uid="{B726BF6D-FD93-4D52-9271-DF4FB4B9A64E}"/>
    <cellStyle name="Comma 22 4 3 2 2" xfId="26111" xr:uid="{5097733F-7AF5-4A1D-9B39-49BBCBC72206}"/>
    <cellStyle name="Comma 22 4 3 2 2 2" xfId="22430" xr:uid="{4291C7A3-969F-4811-83F7-F687AD2B58D8}"/>
    <cellStyle name="Comma 22 4 3 2 2 3" xfId="19577" xr:uid="{BACC0720-6F39-44B6-9064-2AFCDD281D3A}"/>
    <cellStyle name="Comma 22 4 3 2 2 4" xfId="19581" xr:uid="{C7CE794C-B601-4849-BC4D-85231D7E0891}"/>
    <cellStyle name="Comma 22 4 3 2 2 5" xfId="3395" xr:uid="{7713CF2C-437F-4FD7-AD15-BD1E15730FE1}"/>
    <cellStyle name="Comma 22 4 3 2 2 6" xfId="3413" xr:uid="{5C3E8B35-E115-46D2-83C0-F98D0CEF5BA8}"/>
    <cellStyle name="Comma 22 4 3 2 3" xfId="18094" xr:uid="{833F305B-68B8-4563-9C9E-A367F6D4C645}"/>
    <cellStyle name="Comma 22 4 3 2 4" xfId="18099" xr:uid="{018B9364-B353-40BD-93D1-48CF1E3F407E}"/>
    <cellStyle name="Comma 22 4 3 2 5" xfId="18101" xr:uid="{B0F68072-A2EB-4D62-83A9-3D1BEEAE5AEE}"/>
    <cellStyle name="Comma 22 4 3 2 6" xfId="18104" xr:uid="{E809A6FF-06ED-41FB-AF15-24291A7D8A6F}"/>
    <cellStyle name="Comma 22 4 3 2 7" xfId="18107" xr:uid="{5DF85517-28A1-46DC-ABCF-698C9C9C243B}"/>
    <cellStyle name="Comma 22 4 3 3" xfId="11914" xr:uid="{A08AE844-8F16-4F60-98EA-9EA95E4F7A19}"/>
    <cellStyle name="Comma 22 4 3 3 2" xfId="26112" xr:uid="{8C4DDEB5-8E60-4AF2-B081-47C96DC5C332}"/>
    <cellStyle name="Comma 22 4 3 3 3" xfId="18113" xr:uid="{0433171D-F326-4218-8CCE-942C37CBE8B2}"/>
    <cellStyle name="Comma 22 4 3 4" xfId="11917" xr:uid="{E5725D33-6EA4-4DD1-A1E5-EFAC1E69DDDC}"/>
    <cellStyle name="Comma 22 4 3 5" xfId="11920" xr:uid="{DEE8712D-2840-4934-801E-21BB7C97FAE6}"/>
    <cellStyle name="Comma 22 4 3 6" xfId="11923" xr:uid="{3C224E92-BBD0-41F0-A6A2-11EA9D2005DE}"/>
    <cellStyle name="Comma 22 4 3 6 2" xfId="26113" xr:uid="{C89A0198-7A7C-4EEA-A97F-694C6A05F6C4}"/>
    <cellStyle name="Comma 22 4 3 6 3" xfId="26114" xr:uid="{BCB66D8A-65CC-488C-BADF-BB6D31F88441}"/>
    <cellStyle name="Comma 22 4 3 6 4" xfId="26115" xr:uid="{3391CE6C-D89B-40C9-90E7-63A50494CA0B}"/>
    <cellStyle name="Comma 22 4 3 6 5" xfId="26116" xr:uid="{571FFBC0-28FD-4E67-9C5F-DB76B9924842}"/>
    <cellStyle name="Comma 22 4 3 6 6" xfId="26117" xr:uid="{FE1985A9-7869-4D91-93DD-0B21B5940F51}"/>
    <cellStyle name="Comma 22 4 3 7" xfId="26118" xr:uid="{70F004DD-90BE-40D4-A5AD-774C6C3162CC}"/>
    <cellStyle name="Comma 22 4 3 8" xfId="26119" xr:uid="{15B38095-0B1E-4D93-A2EF-C4AA575854BD}"/>
    <cellStyle name="Comma 22 4 3 9" xfId="26120" xr:uid="{18350DB4-D12D-4E6C-9968-9E102911833B}"/>
    <cellStyle name="Comma 22 4 4" xfId="11927" xr:uid="{A17DD521-9C12-479D-B94E-DA3D11BD7A8A}"/>
    <cellStyle name="Comma 22 4 5" xfId="10322" xr:uid="{D5FEAA65-F902-4D7B-B81D-3A55D0C08B06}"/>
    <cellStyle name="Comma 22 4 5 10" xfId="26122" xr:uid="{358C269C-7FD8-42F1-B1BE-8B4D1F83AA26}"/>
    <cellStyle name="Comma 22 4 5 11" xfId="26124" xr:uid="{0E420002-D649-494F-9832-E83B7BBE45DE}"/>
    <cellStyle name="Comma 22 4 5 2" xfId="26125" xr:uid="{68438D38-194D-4929-A5BB-E9FB331CE264}"/>
    <cellStyle name="Comma 22 4 5 2 2" xfId="26126" xr:uid="{CE93E488-7F29-461B-B9F0-81BFEA96E420}"/>
    <cellStyle name="Comma 22 4 5 2 2 2" xfId="26127" xr:uid="{9050C354-0183-44A9-B9AE-73AE5BB3981E}"/>
    <cellStyle name="Comma 22 4 5 2 2 3" xfId="26128" xr:uid="{417E0538-8EF9-4966-AD60-585088DAE69B}"/>
    <cellStyle name="Comma 22 4 5 2 2 4" xfId="26129" xr:uid="{254F60A0-4D0B-4524-BF0D-3CBC59355A4D}"/>
    <cellStyle name="Comma 22 4 5 2 2 5" xfId="903" xr:uid="{726D9C84-C988-4DDE-8BBC-E111D943434B}"/>
    <cellStyle name="Comma 22 4 5 2 2 6" xfId="913" xr:uid="{5122BFF9-F2F3-4DCC-ADD4-4FE10B0A939E}"/>
    <cellStyle name="Comma 22 4 5 2 3" xfId="18256" xr:uid="{8767D2FE-5698-427D-9F5E-93E9869E3133}"/>
    <cellStyle name="Comma 22 4 5 2 4" xfId="18261" xr:uid="{70E98FEB-C148-406E-B57E-579760309254}"/>
    <cellStyle name="Comma 22 4 5 2 5" xfId="18264" xr:uid="{AAEDF4B2-5D77-4A9E-A0EF-F9CD58CD3784}"/>
    <cellStyle name="Comma 22 4 5 2 6" xfId="18268" xr:uid="{38510FF2-3929-44FE-A4A1-0BC1C62ECFB3}"/>
    <cellStyle name="Comma 22 4 5 2 7" xfId="18271" xr:uid="{0489ED05-CE97-4309-B3D4-46A42740AB45}"/>
    <cellStyle name="Comma 22 4 5 3" xfId="26130" xr:uid="{45C27DCC-3C27-4382-A598-27BB78B445A1}"/>
    <cellStyle name="Comma 22 4 5 3 2" xfId="7682" xr:uid="{85CBB2BF-37D1-465F-AE1E-3F49F51EE9C8}"/>
    <cellStyle name="Comma 22 4 5 3 3" xfId="7684" xr:uid="{2F431DCC-4FBB-48A3-8D88-3A5B8C2B9AE4}"/>
    <cellStyle name="Comma 22 4 5 4" xfId="26131" xr:uid="{D6B9B102-4E05-4BC5-887C-F4FF5AC2C509}"/>
    <cellStyle name="Comma 22 4 5 5" xfId="26132" xr:uid="{E35B7FA8-1785-4CEE-9B58-8D1B03BB63B8}"/>
    <cellStyle name="Comma 22 4 5 6" xfId="26133" xr:uid="{1167F5A2-7A45-44A1-8E0D-7D2C7ECE5550}"/>
    <cellStyle name="Comma 22 4 5 6 2" xfId="26134" xr:uid="{6A82FB2B-87EC-4435-AE48-C2711B1CE568}"/>
    <cellStyle name="Comma 22 4 5 6 3" xfId="26135" xr:uid="{2AF5A032-39BE-4803-A936-4BAEBB55B612}"/>
    <cellStyle name="Comma 22 4 5 6 4" xfId="8326" xr:uid="{21C90248-DF58-411F-92FD-F04AAC42078F}"/>
    <cellStyle name="Comma 22 4 5 6 5" xfId="8606" xr:uid="{ED8E579A-2FC4-4AE1-BD82-0AD24C16B494}"/>
    <cellStyle name="Comma 22 4 5 6 6" xfId="8932" xr:uid="{3B30C593-CE88-4EF7-9951-37BA2B6E9459}"/>
    <cellStyle name="Comma 22 4 5 7" xfId="26136" xr:uid="{20BF127B-B6E0-43E2-ADC4-F5825C206E7B}"/>
    <cellStyle name="Comma 22 4 5 8" xfId="26137" xr:uid="{ADD36276-A7F1-4BCC-99F1-F546A16D86F2}"/>
    <cellStyle name="Comma 22 4 5 9" xfId="26138" xr:uid="{D8E97DF2-0209-482E-9795-ACF587C6690E}"/>
    <cellStyle name="Comma 22 4 6" xfId="10326" xr:uid="{72879B59-5477-4A9F-8380-2BF3F1BA3C0E}"/>
    <cellStyle name="Comma 22 4 6 2" xfId="26139" xr:uid="{04339875-FC4A-4E6B-9C68-D8A7F63B4D52}"/>
    <cellStyle name="Comma 22 4 6 2 2" xfId="26140" xr:uid="{7BC06D02-CEA0-4006-AC1D-21E3E244D397}"/>
    <cellStyle name="Comma 22 4 6 2 3" xfId="18312" xr:uid="{67D57746-1044-4730-8BBE-BCB638404187}"/>
    <cellStyle name="Comma 22 4 6 2 4" xfId="18314" xr:uid="{DCD10011-0512-437B-BCE8-39E30D335E8A}"/>
    <cellStyle name="Comma 22 4 6 2 5" xfId="18317" xr:uid="{AEA5DB9F-88FF-4E12-88A5-59BC40F4EDE1}"/>
    <cellStyle name="Comma 22 4 6 2 6" xfId="18321" xr:uid="{D1956D41-2B90-4ED2-A12B-DDED40348B67}"/>
    <cellStyle name="Comma 22 4 6 3" xfId="26141" xr:uid="{2CD051B8-4F0E-45FC-A3DF-6E6BC2F3F6C1}"/>
    <cellStyle name="Comma 22 4 6 4" xfId="26142" xr:uid="{3CF522F1-DEC0-4119-A63B-4707C50C500E}"/>
    <cellStyle name="Comma 22 4 6 5" xfId="26145" xr:uid="{8373E10F-EC0F-4B18-9A8B-B08812E2B220}"/>
    <cellStyle name="Comma 22 4 6 6" xfId="26148" xr:uid="{1D0CE6C6-9234-4E01-A846-81C289172AA0}"/>
    <cellStyle name="Comma 22 4 6 7" xfId="26150" xr:uid="{E7E21420-955A-445A-8D70-5457AE9BAF87}"/>
    <cellStyle name="Comma 22 4 7" xfId="10329" xr:uid="{5A0531B6-0B00-48C4-88AD-746CFCD3D53C}"/>
    <cellStyle name="Comma 22 4 7 2" xfId="26151" xr:uid="{5D397F01-C805-4958-91F2-ABE00FCC9100}"/>
    <cellStyle name="Comma 22 4 7 3" xfId="26152" xr:uid="{41D4EE24-EBFA-4211-89A5-24C5A5AD5E2C}"/>
    <cellStyle name="Comma 22 4 8" xfId="10332" xr:uid="{70DA492D-42D8-4B42-8767-2FB806F27D86}"/>
    <cellStyle name="Comma 22 4 8 2" xfId="12502" xr:uid="{AB1D663E-8330-4DB2-9BBF-644BD610375F}"/>
    <cellStyle name="Comma 22 4 8 3" xfId="12504" xr:uid="{7A65BAF0-20FD-45F1-8343-269519490CB1}"/>
    <cellStyle name="Comma 22 4 8 4" xfId="12506" xr:uid="{68538EF6-494E-4C6E-A946-70DF7EFAFDA0}"/>
    <cellStyle name="Comma 22 4 8 5" xfId="26153" xr:uid="{E72636D2-0A2B-4AED-A738-615B9BDE1736}"/>
    <cellStyle name="Comma 22 4 8 6" xfId="26155" xr:uid="{1B06D584-27FA-434E-A588-5AF81374EB7B}"/>
    <cellStyle name="Comma 22 4 9" xfId="10335" xr:uid="{C6B8C7D4-E722-4151-854D-D870AAFC9EF0}"/>
    <cellStyle name="Comma 22 5" xfId="24798" xr:uid="{9CE10974-9F2F-4506-9B90-762E283B691E}"/>
    <cellStyle name="Comma 22 5 10" xfId="9069" xr:uid="{E55E2766-99B5-4B41-B429-95F0C663C2FA}"/>
    <cellStyle name="Comma 22 5 11" xfId="13167" xr:uid="{A0CE87CD-938D-49F2-9401-B253D0CF1C45}"/>
    <cellStyle name="Comma 22 5 12" xfId="13172" xr:uid="{432CA257-FBB0-4808-84B2-6771F823D1AB}"/>
    <cellStyle name="Comma 22 5 13" xfId="13177" xr:uid="{9CC59292-C546-4585-BD94-F890DC0FFE1A}"/>
    <cellStyle name="Comma 22 5 2" xfId="26157" xr:uid="{78CDD677-1647-4855-9032-C51498C3DE29}"/>
    <cellStyle name="Comma 22 5 2 10" xfId="18466" xr:uid="{E34912B2-ACB3-4A0A-9387-38AE269F707A}"/>
    <cellStyle name="Comma 22 5 2 11" xfId="26160" xr:uid="{4E33676F-993D-4390-84B3-FEBF1A022021}"/>
    <cellStyle name="Comma 22 5 2 12" xfId="26163" xr:uid="{8F45129C-16FB-4540-8DA5-8334DA595C70}"/>
    <cellStyle name="Comma 22 5 2 2" xfId="26164" xr:uid="{D73E9EE2-BEA8-4141-9112-E3750E629D65}"/>
    <cellStyle name="Comma 22 5 2 2 2" xfId="26165" xr:uid="{A42AFF26-3FAB-42F1-9B53-CB4F84C438F7}"/>
    <cellStyle name="Comma 22 5 2 2 2 2" xfId="26166" xr:uid="{086A616D-9F86-432A-AD74-0563270BDA7A}"/>
    <cellStyle name="Comma 22 5 2 2 2 3" xfId="26168" xr:uid="{D463D80D-83DC-42A6-A7F0-55CE32130A55}"/>
    <cellStyle name="Comma 22 5 2 2 2 4" xfId="26170" xr:uid="{55FA59E1-3EE4-4060-A456-BC1DBD5F047E}"/>
    <cellStyle name="Comma 22 5 2 2 2 5" xfId="26172" xr:uid="{4A3CA5FC-83D4-474B-845E-5746D4F69908}"/>
    <cellStyle name="Comma 22 5 2 2 2 6" xfId="26174" xr:uid="{40B1DDB1-AD07-4271-A716-47EECA15A8E1}"/>
    <cellStyle name="Comma 22 5 2 2 3" xfId="26175" xr:uid="{3D7DE6BA-D9A9-427B-A502-A0DAAFAFAB3C}"/>
    <cellStyle name="Comma 22 5 2 2 4" xfId="26176" xr:uid="{F5722C07-4888-4215-95C8-A2D5E262132A}"/>
    <cellStyle name="Comma 22 5 2 2 5" xfId="26179" xr:uid="{5DCD8481-251D-4FE7-B29A-365FC5B47859}"/>
    <cellStyle name="Comma 22 5 2 2 6" xfId="26182" xr:uid="{43020711-3AFF-4754-8484-77221044ACB0}"/>
    <cellStyle name="Comma 22 5 2 2 7" xfId="26184" xr:uid="{904624DC-4D9C-43C8-8FC0-E2862A1AEE76}"/>
    <cellStyle name="Comma 22 5 2 3" xfId="26185" xr:uid="{80F9626A-DBF1-4414-BA80-0CFFCB76D064}"/>
    <cellStyle name="Comma 22 5 2 4" xfId="26186" xr:uid="{0AB4487B-3148-47B7-8CEC-532397AAC302}"/>
    <cellStyle name="Comma 22 5 2 4 2" xfId="26187" xr:uid="{1423C585-D910-448A-8B81-8213B14840D4}"/>
    <cellStyle name="Comma 22 5 2 4 3" xfId="24539" xr:uid="{73A0D304-5959-4456-AEF9-1C0FEA1D5C64}"/>
    <cellStyle name="Comma 22 5 2 5" xfId="26188" xr:uid="{F35CF047-343C-404B-A53A-43C7763BDDE5}"/>
    <cellStyle name="Comma 22 5 2 6" xfId="26189" xr:uid="{E8200AB9-B8E0-4BD4-B1D2-1828385F89B3}"/>
    <cellStyle name="Comma 22 5 2 7" xfId="13048" xr:uid="{EC9927B8-B083-489B-84CB-32D777BAF27D}"/>
    <cellStyle name="Comma 22 5 2 7 2" xfId="26190" xr:uid="{F12FFA03-940F-4B9B-BB93-F5DFF6543E9D}"/>
    <cellStyle name="Comma 22 5 2 7 3" xfId="15018" xr:uid="{2ABDD720-0E52-434B-93C0-8FE5ED488F97}"/>
    <cellStyle name="Comma 22 5 2 7 4" xfId="15020" xr:uid="{0841176F-F646-487B-B635-B772BD0612AC}"/>
    <cellStyle name="Comma 22 5 2 7 5" xfId="15022" xr:uid="{05D18CE3-06FA-4F05-ADBA-404F33828500}"/>
    <cellStyle name="Comma 22 5 2 7 6" xfId="15024" xr:uid="{41733B72-68E4-4208-A6B9-E768325DB20F}"/>
    <cellStyle name="Comma 22 5 2 8" xfId="13051" xr:uid="{EF8C4850-D96F-4B95-AD10-63EF04916145}"/>
    <cellStyle name="Comma 22 5 2 9" xfId="26191" xr:uid="{6B0EFF76-5B4A-4D68-803E-4DC0606A6BC7}"/>
    <cellStyle name="Comma 22 5 3" xfId="11932" xr:uid="{DCB71590-0698-45EE-9094-1DE5D5184B9A}"/>
    <cellStyle name="Comma 22 5 3 10" xfId="24673" xr:uid="{F837A610-6483-47F9-A232-5B90BDAE6E59}"/>
    <cellStyle name="Comma 22 5 3 11" xfId="2094" xr:uid="{CCE9B151-5DB0-4E2D-96EC-33F6F4E1955F}"/>
    <cellStyle name="Comma 22 5 3 2" xfId="26192" xr:uid="{0BD46CD8-C0F4-4E42-AD76-F693D78D7E10}"/>
    <cellStyle name="Comma 22 5 3 2 2" xfId="26193" xr:uid="{117BDD3B-214C-4A4A-B6B5-91216F71B4C7}"/>
    <cellStyle name="Comma 22 5 3 2 2 2" xfId="26195" xr:uid="{3109E415-A0AE-4B4C-B507-BCE7FC8AA34D}"/>
    <cellStyle name="Comma 22 5 3 2 2 3" xfId="26196" xr:uid="{A9B8F176-DC9E-4250-B1F0-8533D44C7BD4}"/>
    <cellStyle name="Comma 22 5 3 2 2 4" xfId="12368" xr:uid="{18A465CE-7182-44D1-9F79-7F3F41B809EF}"/>
    <cellStyle name="Comma 22 5 3 2 2 5" xfId="12370" xr:uid="{5DC482B9-37E1-4DB6-A73A-F19552154B11}"/>
    <cellStyle name="Comma 22 5 3 2 2 6" xfId="12373" xr:uid="{474BAD51-A512-44BB-836B-200A4FB10788}"/>
    <cellStyle name="Comma 22 5 3 2 3" xfId="26197" xr:uid="{FFFC5222-ABAD-4F62-8CA7-C03C5ABE9730}"/>
    <cellStyle name="Comma 22 5 3 2 4" xfId="26198" xr:uid="{A5D29912-4E68-4BEC-81CF-B8424E5B4224}"/>
    <cellStyle name="Comma 22 5 3 2 5" xfId="26200" xr:uid="{5D355E6B-6732-4EE2-9CBD-47AFA895E025}"/>
    <cellStyle name="Comma 22 5 3 2 6" xfId="26202" xr:uid="{7B0968E8-93D9-4A8A-B939-EE3C08EC5EF8}"/>
    <cellStyle name="Comma 22 5 3 2 7" xfId="26204" xr:uid="{6919FE17-5CD1-4273-8DD4-20DF8BDB8F46}"/>
    <cellStyle name="Comma 22 5 3 3" xfId="26206" xr:uid="{296E4A17-C3B5-4DDA-B121-28440EECA444}"/>
    <cellStyle name="Comma 22 5 3 3 2" xfId="26207" xr:uid="{A348BF2C-7E83-4C6A-B32D-86B7EA0C000F}"/>
    <cellStyle name="Comma 22 5 3 3 3" xfId="18377" xr:uid="{F5ABC321-CAED-4B88-8084-DA58B0414307}"/>
    <cellStyle name="Comma 22 5 3 4" xfId="26208" xr:uid="{1EC8101A-17BB-4C96-9722-E74C31F23280}"/>
    <cellStyle name="Comma 22 5 3 5" xfId="26209" xr:uid="{FD464CFB-C333-4491-9CFF-ECBD441164FD}"/>
    <cellStyle name="Comma 22 5 3 6" xfId="26210" xr:uid="{C70EE93D-FC8D-49CA-874B-07F6C5C7B5A0}"/>
    <cellStyle name="Comma 22 5 3 6 2" xfId="26211" xr:uid="{8FCAC266-910D-436A-9E95-7ACE37AE5AAF}"/>
    <cellStyle name="Comma 22 5 3 6 3" xfId="26212" xr:uid="{1A8FF50E-6725-4254-83CC-D39A9D6BCA03}"/>
    <cellStyle name="Comma 22 5 3 6 4" xfId="26213" xr:uid="{A4B9000B-C31D-4822-A8C1-20E7AD68D4D9}"/>
    <cellStyle name="Comma 22 5 3 6 5" xfId="26214" xr:uid="{AB850F5B-9387-4B9B-ADE1-459944A8F5E5}"/>
    <cellStyle name="Comma 22 5 3 6 6" xfId="26215" xr:uid="{5F5CE2F1-505A-40AA-A9BD-300FD13AD32F}"/>
    <cellStyle name="Comma 22 5 3 7" xfId="26216" xr:uid="{08822578-8649-4D7E-9CF7-05347DFF9834}"/>
    <cellStyle name="Comma 22 5 3 8" xfId="26217" xr:uid="{69E3B40C-4BC5-4CE9-B2BE-1A4D506B032E}"/>
    <cellStyle name="Comma 22 5 3 9" xfId="26219" xr:uid="{9F79D208-8291-4032-8586-5671CC08A27B}"/>
    <cellStyle name="Comma 22 5 4" xfId="11936" xr:uid="{A6F6B323-2BAF-41E5-B284-2520F7196B7C}"/>
    <cellStyle name="Comma 22 5 5" xfId="11939" xr:uid="{1D5B0629-E2B0-45B2-BD43-B2499D9C401E}"/>
    <cellStyle name="Comma 22 5 5 10" xfId="24770" xr:uid="{35A193D3-D7B0-4BDA-9EEB-D881CDA6E921}"/>
    <cellStyle name="Comma 22 5 5 11" xfId="26222" xr:uid="{D2450481-8C34-41E7-8B07-1167CD15695F}"/>
    <cellStyle name="Comma 22 5 5 2" xfId="26223" xr:uid="{B87A1089-ED81-43A8-8E3D-8B74C420A083}"/>
    <cellStyle name="Comma 22 5 5 2 2" xfId="9886" xr:uid="{385C304E-136D-4F63-B005-AD0B2F4DEDDA}"/>
    <cellStyle name="Comma 22 5 5 2 2 2" xfId="83" xr:uid="{F79083A3-C6BD-4F43-AC98-D115D428365F}"/>
    <cellStyle name="Comma 22 5 5 2 2 3" xfId="44" xr:uid="{60561550-C5D1-46F7-9F4A-B8C3460AC8E1}"/>
    <cellStyle name="Comma 22 5 5 2 2 4" xfId="86" xr:uid="{474AED1C-F6EE-4C80-95CE-FD1346D3BA6C}"/>
    <cellStyle name="Comma 22 5 5 2 2 5" xfId="89" xr:uid="{8479D3E2-0A18-405F-84C3-A7F7225DD37C}"/>
    <cellStyle name="Comma 22 5 5 2 2 6" xfId="15159" xr:uid="{74247248-7D02-46B4-B5DF-2C2DD80D609E}"/>
    <cellStyle name="Comma 22 5 5 2 3" xfId="9888" xr:uid="{1D068AE8-1949-4D54-9A4E-625AC4F3A642}"/>
    <cellStyle name="Comma 22 5 5 2 4" xfId="9890" xr:uid="{8A58BF44-5EB5-4A01-9B53-ED97FD40F6EA}"/>
    <cellStyle name="Comma 22 5 5 2 5" xfId="26224" xr:uid="{1A09A900-F198-4DC9-8544-2BE6AAC28903}"/>
    <cellStyle name="Comma 22 5 5 2 6" xfId="26226" xr:uid="{5437BA2A-F1E2-48B6-BB44-A4F1879DBF92}"/>
    <cellStyle name="Comma 22 5 5 2 7" xfId="26229" xr:uid="{91328B5D-9E41-404B-82CB-4D51160E7BF5}"/>
    <cellStyle name="Comma 22 5 5 3" xfId="26230" xr:uid="{698059B6-9A8B-4299-B1B6-0B26867705F3}"/>
    <cellStyle name="Comma 22 5 5 3 2" xfId="9897" xr:uid="{C1298991-4731-4579-9CFB-40B4997F3A57}"/>
    <cellStyle name="Comma 22 5 5 3 3" xfId="9899" xr:uid="{41B9741B-599E-4BDB-B453-A6B1691C0FB3}"/>
    <cellStyle name="Comma 22 5 5 4" xfId="26231" xr:uid="{6CE8B2A6-30F2-42CD-AEEF-8ACE90397286}"/>
    <cellStyle name="Comma 22 5 5 5" xfId="26232" xr:uid="{19C9E5F5-1E29-4C5A-9EC7-6C625573EA6E}"/>
    <cellStyle name="Comma 22 5 5 6" xfId="26233" xr:uid="{12B51E63-143C-4171-82F7-63AC8B8AA812}"/>
    <cellStyle name="Comma 22 5 5 6 2" xfId="9919" xr:uid="{B39923EC-A53B-4A04-B02B-4F27B167412C}"/>
    <cellStyle name="Comma 22 5 5 6 3" xfId="9921" xr:uid="{77EAFF81-3E5E-423B-BEDC-85FB46A5452D}"/>
    <cellStyle name="Comma 22 5 5 6 4" xfId="26234" xr:uid="{8F90A67B-2440-4806-A39B-B4D8CBF7CC0F}"/>
    <cellStyle name="Comma 22 5 5 6 5" xfId="26235" xr:uid="{2F9685B0-30F0-4F6B-8595-44489E402796}"/>
    <cellStyle name="Comma 22 5 5 6 6" xfId="26236" xr:uid="{552FB798-F447-46E7-BC30-7C6A874BB710}"/>
    <cellStyle name="Comma 22 5 5 7" xfId="26237" xr:uid="{3894B052-D948-4676-A3CC-564C90475DE6}"/>
    <cellStyle name="Comma 22 5 5 8" xfId="26238" xr:uid="{27A6EB38-CF89-4B5E-B7A6-D7193B74C505}"/>
    <cellStyle name="Comma 22 5 5 9" xfId="26239" xr:uid="{4587659C-D7B2-4868-AFC3-32BA0C35348C}"/>
    <cellStyle name="Comma 22 5 6" xfId="11942" xr:uid="{6E5ADE1A-C3E6-460A-9758-981D12242D1B}"/>
    <cellStyle name="Comma 22 5 6 2" xfId="26240" xr:uid="{90E001AA-C380-4A15-B335-9EEAADE42984}"/>
    <cellStyle name="Comma 22 5 6 2 2" xfId="6494" xr:uid="{92B329ED-D0DF-4F08-9E4E-BD6BD2DF0A18}"/>
    <cellStyle name="Comma 22 5 6 2 3" xfId="9931" xr:uid="{41E4FB0A-380B-4E5D-B627-38C96B1D2D05}"/>
    <cellStyle name="Comma 22 5 6 2 4" xfId="9933" xr:uid="{910B478F-DAF3-492D-AC97-C4EF7D26E88E}"/>
    <cellStyle name="Comma 22 5 6 2 5" xfId="26241" xr:uid="{F1B92C0C-4F31-42DD-B9B4-954DF986A35A}"/>
    <cellStyle name="Comma 22 5 6 2 6" xfId="26242" xr:uid="{2E837848-065A-42AA-9665-6932F193F822}"/>
    <cellStyle name="Comma 22 5 6 3" xfId="26243" xr:uid="{60415184-393C-4689-9E3C-3483E549FE2E}"/>
    <cellStyle name="Comma 22 5 6 4" xfId="26244" xr:uid="{31C7E83F-533E-4C1D-92F2-8382A5F55CA3}"/>
    <cellStyle name="Comma 22 5 6 5" xfId="26245" xr:uid="{2ED6C164-D3FB-4622-ACDA-3B5CBDB5784C}"/>
    <cellStyle name="Comma 22 5 6 6" xfId="26246" xr:uid="{40662E3A-1AD3-456A-B637-E6B9E8233C4E}"/>
    <cellStyle name="Comma 22 5 6 7" xfId="26247" xr:uid="{094E420C-B598-4B35-A7B5-95DF553AD3FF}"/>
    <cellStyle name="Comma 22 5 7" xfId="11945" xr:uid="{6E8DFB61-A2FA-408A-8437-11D6AA36702C}"/>
    <cellStyle name="Comma 22 5 7 2" xfId="26248" xr:uid="{4054BBE3-CAC0-49E2-AE93-0FF52B877398}"/>
    <cellStyle name="Comma 22 5 7 3" xfId="26249" xr:uid="{98E49164-5B8C-4D51-9265-EB22C4B2D0BB}"/>
    <cellStyle name="Comma 22 5 8" xfId="26250" xr:uid="{703183C4-2F3E-4777-BF1A-43251ACC5437}"/>
    <cellStyle name="Comma 22 5 8 2" xfId="2596" xr:uid="{E1670D7C-7EE7-428E-94FD-52AEEAABD9FB}"/>
    <cellStyle name="Comma 22 5 8 3" xfId="2601" xr:uid="{382A9123-A459-418B-93BE-B40601210202}"/>
    <cellStyle name="Comma 22 5 8 4" xfId="26251" xr:uid="{D23EFAE6-81DD-4B78-8E85-5F90CF52AF6B}"/>
    <cellStyle name="Comma 22 5 8 5" xfId="26252" xr:uid="{028E8CA3-DB81-4557-8936-77D1EC2130DE}"/>
    <cellStyle name="Comma 22 5 8 6" xfId="26253" xr:uid="{175824E8-7AE8-458F-8427-7F2692737D21}"/>
    <cellStyle name="Comma 22 5 9" xfId="26254" xr:uid="{BFB4B49D-95E7-4581-BB2B-CCCFCDDAA4DA}"/>
    <cellStyle name="Comma 22 6" xfId="24801" xr:uid="{2239BCE0-5E74-4F89-99F4-E1BA0B863B58}"/>
    <cellStyle name="Comma 22 6 10" xfId="26256" xr:uid="{5E60FCAD-4E36-431A-95F5-6FF051EF56C3}"/>
    <cellStyle name="Comma 22 6 11" xfId="26258" xr:uid="{264DE5A1-2F27-40DC-BECE-5EE454F704EB}"/>
    <cellStyle name="Comma 22 6 12" xfId="26260" xr:uid="{6D328623-5610-4D4F-BDBD-49862580F727}"/>
    <cellStyle name="Comma 22 6 13" xfId="26262" xr:uid="{F5C66B19-A32C-4804-9CE1-83A06250ECBE}"/>
    <cellStyle name="Comma 22 6 2" xfId="26183" xr:uid="{A8CB025B-1C42-4A9C-9783-2A6B44F1DF87}"/>
    <cellStyle name="Comma 22 6 2 10" xfId="26264" xr:uid="{94CA0F39-E357-4D75-9EFA-BBE14A7BE643}"/>
    <cellStyle name="Comma 22 6 2 11" xfId="26266" xr:uid="{047E10AE-E836-4287-8435-0091248D428C}"/>
    <cellStyle name="Comma 22 6 2 12" xfId="26268" xr:uid="{4DFF55B2-4268-41B1-B631-68A229A72249}"/>
    <cellStyle name="Comma 22 6 2 2" xfId="26269" xr:uid="{70DBD37C-1C28-43F5-B9B8-AC992242AA84}"/>
    <cellStyle name="Comma 22 6 2 2 2" xfId="3522" xr:uid="{7AF1C1B8-8952-4E08-9A10-F508AB866EC9}"/>
    <cellStyle name="Comma 22 6 2 2 2 2" xfId="2285" xr:uid="{113192BC-B728-4B2D-8B00-F40FEC70D76D}"/>
    <cellStyle name="Comma 22 6 2 2 2 3" xfId="25602" xr:uid="{20D17725-2A8F-4038-BAFD-6671766C370C}"/>
    <cellStyle name="Comma 22 6 2 2 2 4" xfId="25604" xr:uid="{AA99ABDC-3292-4E1E-973D-F7F0FD002DF5}"/>
    <cellStyle name="Comma 22 6 2 2 2 5" xfId="25606" xr:uid="{ED709E0E-07BD-4EAF-8538-4FFE121B91DA}"/>
    <cellStyle name="Comma 22 6 2 2 2 6" xfId="26270" xr:uid="{0D230D1F-CC89-4B33-A5ED-D3537BBA3370}"/>
    <cellStyle name="Comma 22 6 2 2 3" xfId="26271" xr:uid="{5D3C30D6-3A16-4E62-A32B-1454FB990A8A}"/>
    <cellStyle name="Comma 22 6 2 2 4" xfId="26272" xr:uid="{7415C346-EAFC-4324-9383-8E8A7F8CFB98}"/>
    <cellStyle name="Comma 22 6 2 2 5" xfId="26274" xr:uid="{C2D35D14-F714-4A72-B65D-461D6752AD76}"/>
    <cellStyle name="Comma 22 6 2 2 6" xfId="26276" xr:uid="{E95C6DF0-D2DA-4F96-9C08-BEEB5C21A1B0}"/>
    <cellStyle name="Comma 22 6 2 2 7" xfId="22796" xr:uid="{D367B43C-7A2B-495F-9E96-8A8DF34D6221}"/>
    <cellStyle name="Comma 22 6 2 3" xfId="26277" xr:uid="{A7761127-4490-4083-A6ED-5BC742E9E1F6}"/>
    <cellStyle name="Comma 22 6 2 4" xfId="26278" xr:uid="{7EF3D35E-67C9-4919-AA67-BC42DB7F3D25}"/>
    <cellStyle name="Comma 22 6 2 4 2" xfId="26279" xr:uid="{3E28E078-ACDF-4C90-8DC4-345FDBA9FFAA}"/>
    <cellStyle name="Comma 22 6 2 4 3" xfId="26280" xr:uid="{BC0AD3F9-1A94-443C-9DC2-E96A9F7FF971}"/>
    <cellStyle name="Comma 22 6 2 5" xfId="26281" xr:uid="{54AB058B-8756-4AF4-8C5A-27B14EEB8DC8}"/>
    <cellStyle name="Comma 22 6 2 6" xfId="26282" xr:uid="{10F97A05-AC0E-49B9-B48E-4E0DD489D853}"/>
    <cellStyle name="Comma 22 6 2 7" xfId="26283" xr:uid="{DC92D852-1397-41B6-9EA5-55FD7E1089FA}"/>
    <cellStyle name="Comma 22 6 2 7 2" xfId="26284" xr:uid="{58B254B9-2FEA-42A8-B7CE-3E10D7EA5582}"/>
    <cellStyle name="Comma 22 6 2 7 3" xfId="26285" xr:uid="{AB0EB3FA-7130-40B2-AE2C-4B9A190F2D64}"/>
    <cellStyle name="Comma 22 6 2 7 4" xfId="26286" xr:uid="{46898F64-4C71-42CA-90EB-B0D502CCBBA2}"/>
    <cellStyle name="Comma 22 6 2 7 5" xfId="26287" xr:uid="{F1AA6F04-FBCE-40F3-8F01-EBB3D32EF4BF}"/>
    <cellStyle name="Comma 22 6 2 7 6" xfId="26288" xr:uid="{B9BB8640-810D-4B22-97F4-EC9C6768BE83}"/>
    <cellStyle name="Comma 22 6 2 8" xfId="26289" xr:uid="{8190C585-C4F0-4B04-945B-D5F43428EB26}"/>
    <cellStyle name="Comma 22 6 2 9" xfId="26290" xr:uid="{D9ACB2B4-F25D-414C-8257-13A927E6200B}"/>
    <cellStyle name="Comma 22 6 3" xfId="26291" xr:uid="{8F1182AD-D144-4BAE-AB03-81DBD779D6BD}"/>
    <cellStyle name="Comma 22 6 3 10" xfId="26292" xr:uid="{D9E5869F-2183-42A5-91F8-4108D5D70ABA}"/>
    <cellStyle name="Comma 22 6 3 11" xfId="26293" xr:uid="{F80B5AC6-68AE-4AD4-93B3-85887E40138E}"/>
    <cellStyle name="Comma 22 6 3 2" xfId="26294" xr:uid="{087AFA6D-CA6F-4BFA-AECC-FE442AEE48A1}"/>
    <cellStyle name="Comma 22 6 3 2 2" xfId="3625" xr:uid="{613606C2-BEE4-4DED-B369-7D5F78950F31}"/>
    <cellStyle name="Comma 22 6 3 2 2 2" xfId="26295" xr:uid="{417B1AC5-7562-44AD-9A26-E59786B62DA6}"/>
    <cellStyle name="Comma 22 6 3 2 2 3" xfId="26296" xr:uid="{83EB3A9B-0478-44A2-A69E-8F5FDB17CC12}"/>
    <cellStyle name="Comma 22 6 3 2 2 4" xfId="26297" xr:uid="{BBDB0987-5685-49F6-87B4-D2F1D684ACFD}"/>
    <cellStyle name="Comma 22 6 3 2 2 5" xfId="26298" xr:uid="{F0DE8CB3-AA8D-4416-9758-C8D2B60C979E}"/>
    <cellStyle name="Comma 22 6 3 2 2 6" xfId="26300" xr:uid="{437206BC-2DDD-4281-8CBC-820D74B94E20}"/>
    <cellStyle name="Comma 22 6 3 2 3" xfId="26301" xr:uid="{54FBE6E2-1246-41B0-BF0C-923584271DB8}"/>
    <cellStyle name="Comma 22 6 3 2 4" xfId="26302" xr:uid="{320BD875-20ED-408E-9FA9-77FB2ED1B9BB}"/>
    <cellStyle name="Comma 22 6 3 2 5" xfId="26305" xr:uid="{28774D96-3EEB-4886-A341-2813642D3E28}"/>
    <cellStyle name="Comma 22 6 3 2 6" xfId="26306" xr:uid="{99092AC1-F090-4FA2-A500-85098DF48598}"/>
    <cellStyle name="Comma 22 6 3 2 7" xfId="26307" xr:uid="{9AE223D0-203B-48D0-86EC-641503487F8D}"/>
    <cellStyle name="Comma 22 6 3 3" xfId="26308" xr:uid="{1420A46D-D5EE-4654-988C-3D2050481E9B}"/>
    <cellStyle name="Comma 22 6 3 3 2" xfId="26309" xr:uid="{012F6D7A-C0BA-4B14-8DFC-450082AC24CA}"/>
    <cellStyle name="Comma 22 6 3 3 3" xfId="26310" xr:uid="{04379F36-99F4-4FC6-ABB5-4090D9B2939A}"/>
    <cellStyle name="Comma 22 6 3 4" xfId="26311" xr:uid="{B41B0F54-C48B-435B-BC85-DD6E4B1E4B93}"/>
    <cellStyle name="Comma 22 6 3 5" xfId="26314" xr:uid="{09803C4F-5BF9-41CB-AABF-B73A13186D2B}"/>
    <cellStyle name="Comma 22 6 3 6" xfId="26317" xr:uid="{5308D5C9-E1CD-496E-9032-C80BE85FEE76}"/>
    <cellStyle name="Comma 22 6 3 6 2" xfId="26318" xr:uid="{8FF4B566-62DA-4615-8E49-0F00314115CA}"/>
    <cellStyle name="Comma 22 6 3 6 3" xfId="26319" xr:uid="{6EBF8585-906F-4953-B805-679E8E016A6D}"/>
    <cellStyle name="Comma 22 6 3 6 4" xfId="26320" xr:uid="{FF2D0899-2EE4-4460-BDB0-055BC2A7EA88}"/>
    <cellStyle name="Comma 22 6 3 6 5" xfId="26322" xr:uid="{94894648-D4BA-45A1-B459-188CAFF2051C}"/>
    <cellStyle name="Comma 22 6 3 6 6" xfId="26324" xr:uid="{AC7C766F-B951-4D55-9DF2-03D9DFD2BDE6}"/>
    <cellStyle name="Comma 22 6 3 7" xfId="26325" xr:uid="{5223813A-028D-4B28-BECC-D7405DC3638D}"/>
    <cellStyle name="Comma 22 6 3 8" xfId="26326" xr:uid="{7B98C3EB-397C-4930-9A61-FF4AA0CF9844}"/>
    <cellStyle name="Comma 22 6 3 9" xfId="26327" xr:uid="{892CD2D0-78BB-4B57-9DE9-137F7BED1AD9}"/>
    <cellStyle name="Comma 22 6 4" xfId="26328" xr:uid="{E2F49986-5026-4A88-9393-477AD96DD722}"/>
    <cellStyle name="Comma 22 6 5" xfId="26329" xr:uid="{FF1C59C7-C173-430D-9705-43E7F83D4F4E}"/>
    <cellStyle name="Comma 22 6 5 10" xfId="26330" xr:uid="{C6EA3F6E-27EF-4F4F-9D8A-3DEC1E923841}"/>
    <cellStyle name="Comma 22 6 5 11" xfId="26331" xr:uid="{D85BDDD9-1162-4354-8CE5-F0DFF203C32E}"/>
    <cellStyle name="Comma 22 6 5 2" xfId="26333" xr:uid="{4E1CC5FF-5760-406E-97FB-E4821C832B9F}"/>
    <cellStyle name="Comma 22 6 5 2 2" xfId="435" xr:uid="{8C02FDBE-A0BF-4B0C-8E8F-86C0B7593A32}"/>
    <cellStyle name="Comma 22 6 5 2 2 2" xfId="18384" xr:uid="{DA288F28-F952-46E2-B614-72D19142BFDF}"/>
    <cellStyle name="Comma 22 6 5 2 2 3" xfId="18388" xr:uid="{832BDCC2-8472-47FE-8ACF-92D6B130C756}"/>
    <cellStyle name="Comma 22 6 5 2 2 4" xfId="18392" xr:uid="{3FFFDB0F-D97A-4E3E-A9C1-79951B7F4294}"/>
    <cellStyle name="Comma 22 6 5 2 2 5" xfId="26335" xr:uid="{F69614A4-4C75-4E0D-87FD-5F1654258F37}"/>
    <cellStyle name="Comma 22 6 5 2 2 6" xfId="26337" xr:uid="{8BD44B34-C0DF-46FD-AD54-8ECE776C979C}"/>
    <cellStyle name="Comma 22 6 5 2 3" xfId="26339" xr:uid="{98CCCC61-56CC-417B-80AD-E2FBF5E466C8}"/>
    <cellStyle name="Comma 22 6 5 2 4" xfId="26340" xr:uid="{63A9AD82-6248-4ED4-AA50-6A56586B8B3C}"/>
    <cellStyle name="Comma 22 6 5 2 5" xfId="26341" xr:uid="{CE70B94B-05EC-4813-A687-708FF5E1A344}"/>
    <cellStyle name="Comma 22 6 5 2 6" xfId="26342" xr:uid="{9A5947B7-FE3B-444B-ABB6-F3505F4A914D}"/>
    <cellStyle name="Comma 22 6 5 2 7" xfId="26343" xr:uid="{F32C4DC4-F34F-4797-A56D-ADEDD411633F}"/>
    <cellStyle name="Comma 22 6 5 3" xfId="26345" xr:uid="{1FD067CE-FCC6-4AD4-AE83-289D4A1455AA}"/>
    <cellStyle name="Comma 22 6 5 3 2" xfId="26346" xr:uid="{B0117DF6-70B9-4606-A209-09D5700F4759}"/>
    <cellStyle name="Comma 22 6 5 3 3" xfId="26347" xr:uid="{D917F635-65A3-4A16-AF77-DD31BAC97D32}"/>
    <cellStyle name="Comma 22 6 5 4" xfId="26349" xr:uid="{32E434D1-AC6C-40C5-9E9D-15C2E4D07DA4}"/>
    <cellStyle name="Comma 22 6 5 5" xfId="26351" xr:uid="{67AF1777-EF97-4F7E-8249-062C1AD4DF82}"/>
    <cellStyle name="Comma 22 6 5 6" xfId="26353" xr:uid="{75C173EC-F1A3-4AF0-9F25-76F63D6F1989}"/>
    <cellStyle name="Comma 22 6 5 6 2" xfId="26354" xr:uid="{6994C306-6D96-4BE9-97CA-27F37CF449AE}"/>
    <cellStyle name="Comma 22 6 5 6 3" xfId="26355" xr:uid="{6B293C6C-4509-428C-8EA4-D1F7D343F045}"/>
    <cellStyle name="Comma 22 6 5 6 4" xfId="26356" xr:uid="{7061A496-8925-4ECA-A75C-BC07800A4AE2}"/>
    <cellStyle name="Comma 22 6 5 6 5" xfId="26357" xr:uid="{D28CBB2A-AC78-40B6-905D-AE2B78EF7386}"/>
    <cellStyle name="Comma 22 6 5 6 6" xfId="20086" xr:uid="{648B97AE-E52B-42E5-B816-97B008F0A914}"/>
    <cellStyle name="Comma 22 6 5 7" xfId="26358" xr:uid="{CC9215A2-92E6-4B14-9F15-59BF97EAC9EB}"/>
    <cellStyle name="Comma 22 6 5 8" xfId="26359" xr:uid="{CA0A139A-FEB7-4103-90E8-1A3E6FF8EFC0}"/>
    <cellStyle name="Comma 22 6 5 9" xfId="26360" xr:uid="{195AD615-C40B-4CC3-BB65-1B934A5C3C8B}"/>
    <cellStyle name="Comma 22 6 6" xfId="26361" xr:uid="{A7B05A40-C8FF-499B-9F0E-43A286E42232}"/>
    <cellStyle name="Comma 22 6 6 2" xfId="26364" xr:uid="{8094DB71-AE28-41F8-8041-F467D8416E1A}"/>
    <cellStyle name="Comma 22 6 6 2 2" xfId="885" xr:uid="{6BAEF00E-786E-4769-8358-1D061BF609A5}"/>
    <cellStyle name="Comma 22 6 6 2 3" xfId="26365" xr:uid="{99C10F8F-6880-49F8-AE45-C8DB1BC63C65}"/>
    <cellStyle name="Comma 22 6 6 2 4" xfId="26366" xr:uid="{749D07D5-558B-4E93-83C0-14D25EB28B6E}"/>
    <cellStyle name="Comma 22 6 6 2 5" xfId="26367" xr:uid="{6494F386-9490-4ED8-83D8-2FA6D39D51B6}"/>
    <cellStyle name="Comma 22 6 6 2 6" xfId="26368" xr:uid="{32C934D9-9692-40C4-B3ED-66474B5B7FD6}"/>
    <cellStyle name="Comma 22 6 6 3" xfId="26371" xr:uid="{3A0B3F2D-16CC-4A64-9CB1-E74CC17A2D5B}"/>
    <cellStyle name="Comma 22 6 6 4" xfId="26374" xr:uid="{4700F05B-931A-479D-BF19-18E4899869F4}"/>
    <cellStyle name="Comma 22 6 6 5" xfId="26377" xr:uid="{B5BB509F-03D1-4BCF-B890-A4EBA5E13D5E}"/>
    <cellStyle name="Comma 22 6 6 6" xfId="26380" xr:uid="{05AE460A-7B40-45D3-A639-4B191B070DD9}"/>
    <cellStyle name="Comma 22 6 6 7" xfId="26381" xr:uid="{AD40C0FA-1D2D-4A05-978A-0C8F2B0C8023}"/>
    <cellStyle name="Comma 22 6 7" xfId="26382" xr:uid="{E9BCE82B-D30C-468E-BC2E-99DF94B3767B}"/>
    <cellStyle name="Comma 22 6 7 2" xfId="26384" xr:uid="{DC8ABD94-3724-40CC-84F1-217078789A82}"/>
    <cellStyle name="Comma 22 6 7 3" xfId="26386" xr:uid="{D63FBF03-01DD-4E80-8888-7FD20C23370B}"/>
    <cellStyle name="Comma 22 6 8" xfId="12910" xr:uid="{D1A877D9-5037-4F2D-819C-A80A6C44BA65}"/>
    <cellStyle name="Comma 22 6 8 2" xfId="12547" xr:uid="{2449B001-7CEF-429E-B21D-ED2E116E7BC4}"/>
    <cellStyle name="Comma 22 6 8 3" xfId="12550" xr:uid="{BA7165CF-26FA-4451-8C85-ADCE34AD8331}"/>
    <cellStyle name="Comma 22 6 8 4" xfId="26388" xr:uid="{A33A86D9-F314-4B6D-9F6D-4DAF0EB612A3}"/>
    <cellStyle name="Comma 22 6 8 5" xfId="26390" xr:uid="{B265E2E0-E31F-4380-B784-719DE12B6548}"/>
    <cellStyle name="Comma 22 6 8 6" xfId="26391" xr:uid="{02D93A9F-4AD4-4600-8FED-F906827F23BA}"/>
    <cellStyle name="Comma 22 6 9" xfId="12912" xr:uid="{8C1D69EF-FD3B-47EF-92C8-52BBE9ADB8DD}"/>
    <cellStyle name="Comma 22 7" xfId="24804" xr:uid="{3D734BFA-E679-4D47-8121-5F67C3A50476}"/>
    <cellStyle name="Comma 22 7 10" xfId="26393" xr:uid="{062462A2-9F24-4D79-BB76-8173A07B15B3}"/>
    <cellStyle name="Comma 22 7 11" xfId="12747" xr:uid="{FFDDEA9E-F628-4721-B800-A5C1335BBDB5}"/>
    <cellStyle name="Comma 22 7 12" xfId="12759" xr:uid="{8B37F26F-1DC3-4B1E-8640-B8F8F7E60B05}"/>
    <cellStyle name="Comma 22 7 13" xfId="12761" xr:uid="{C8A5B0F6-D1FB-45DC-A0F3-DC10952225E4}"/>
    <cellStyle name="Comma 22 7 2" xfId="26394" xr:uid="{84D10288-AC91-43AA-9918-103D20A7606F}"/>
    <cellStyle name="Comma 22 7 2 10" xfId="1601" xr:uid="{AE85C32B-4E53-48C9-AEB5-65A4DEEFDA59}"/>
    <cellStyle name="Comma 22 7 2 11" xfId="1612" xr:uid="{E55807F4-CC13-4335-BF54-8A9011F66E8B}"/>
    <cellStyle name="Comma 22 7 2 12" xfId="883" xr:uid="{CBA1060B-AD48-45A0-AEA5-D4FC3E1B16B5}"/>
    <cellStyle name="Comma 22 7 2 2" xfId="3631" xr:uid="{CE746DB1-EE5E-40E5-8442-6EED3CC66009}"/>
    <cellStyle name="Comma 22 7 2 2 2" xfId="3633" xr:uid="{8F351756-4F0D-4AF5-9EB1-A8982126F896}"/>
    <cellStyle name="Comma 22 7 2 2 2 2" xfId="3642" xr:uid="{409F288C-6B5D-4EF2-817E-BC89625C2051}"/>
    <cellStyle name="Comma 22 7 2 2 2 3" xfId="3646" xr:uid="{07C95EFB-3C48-499D-BCA0-EE085525F27C}"/>
    <cellStyle name="Comma 22 7 2 2 2 4" xfId="4763" xr:uid="{78AEED72-6411-4F90-8378-201CF91C1F3D}"/>
    <cellStyle name="Comma 22 7 2 2 2 5" xfId="4766" xr:uid="{18647D25-14AA-4D85-941D-AAF834D93219}"/>
    <cellStyle name="Comma 22 7 2 2 2 6" xfId="4769" xr:uid="{DA77EDD7-8CE4-4B7E-8526-C3C4131AE99E}"/>
    <cellStyle name="Comma 22 7 2 2 3" xfId="3652" xr:uid="{F9B62DBE-93EC-41C9-9F93-6A1DA21C9991}"/>
    <cellStyle name="Comma 22 7 2 2 4" xfId="3679" xr:uid="{B4FE6C4F-482B-4F61-90D3-C906FE2A4613}"/>
    <cellStyle name="Comma 22 7 2 2 5" xfId="3695" xr:uid="{A6002648-6D35-4509-B1EB-1AEFA46DB7C5}"/>
    <cellStyle name="Comma 22 7 2 2 6" xfId="3725" xr:uid="{9AB4E6A3-C24E-4BF9-AF59-0461B168AEC0}"/>
    <cellStyle name="Comma 22 7 2 2 7" xfId="3748" xr:uid="{942190D9-06F2-402D-B705-A6215B0C8102}"/>
    <cellStyle name="Comma 22 7 2 3" xfId="3765" xr:uid="{34998B56-6649-4024-B409-843642E19066}"/>
    <cellStyle name="Comma 22 7 2 4" xfId="3835" xr:uid="{D5DE1793-E462-4CC8-81F2-9B43FD0B97E4}"/>
    <cellStyle name="Comma 22 7 2 4 2" xfId="3837" xr:uid="{9408F546-F899-4616-BCE4-15EA2EC620C7}"/>
    <cellStyle name="Comma 22 7 2 4 3" xfId="3846" xr:uid="{E6B2C1D0-6B3F-448F-A5F1-E08424A63347}"/>
    <cellStyle name="Comma 22 7 2 5" xfId="3897" xr:uid="{1EB0F83F-2D15-4352-AD8A-F668606C58E2}"/>
    <cellStyle name="Comma 22 7 2 6" xfId="3906" xr:uid="{57FB6434-C62A-47AE-8F57-F78616B95984}"/>
    <cellStyle name="Comma 22 7 2 7" xfId="26395" xr:uid="{65F20DB1-6577-4AC9-A549-10AA67FB2A4F}"/>
    <cellStyle name="Comma 22 7 2 7 2" xfId="16282" xr:uid="{5C63B65E-2E45-4BA0-A9BE-B3E2B9526399}"/>
    <cellStyle name="Comma 22 7 2 7 3" xfId="16284" xr:uid="{CCE1FAD9-FED2-43D5-9CA5-13F16981CA42}"/>
    <cellStyle name="Comma 22 7 2 7 4" xfId="16286" xr:uid="{BACE68CD-152A-4572-9FA5-51882CC72184}"/>
    <cellStyle name="Comma 22 7 2 7 5" xfId="16289" xr:uid="{415F0B2F-C7E5-4AFF-BEE6-B280E19C0B6B}"/>
    <cellStyle name="Comma 22 7 2 7 6" xfId="16292" xr:uid="{9BACFF7C-5127-4E58-843F-2472B95BC57F}"/>
    <cellStyle name="Comma 22 7 2 8" xfId="26396" xr:uid="{EBA0A5E2-15B1-4B20-A853-F14EA1059935}"/>
    <cellStyle name="Comma 22 7 2 9" xfId="26397" xr:uid="{54AB2896-3400-4619-A82D-16FB6C541844}"/>
    <cellStyle name="Comma 22 7 3" xfId="26398" xr:uid="{06CF3122-7C57-4EDF-A28F-31EF0DEAAED0}"/>
    <cellStyle name="Comma 22 7 3 10" xfId="1790" xr:uid="{03219821-3C0A-4CCE-A7D3-AB6CCB3C8B92}"/>
    <cellStyle name="Comma 22 7 3 11" xfId="1795" xr:uid="{4C99623B-402C-4ED3-94DA-118EF0412892}"/>
    <cellStyle name="Comma 22 7 3 2" xfId="6157" xr:uid="{5B223672-6269-4558-B061-656EBB1ED681}"/>
    <cellStyle name="Comma 22 7 3 2 2" xfId="5274" xr:uid="{071BCC64-56ED-4390-8668-F78637E2AE47}"/>
    <cellStyle name="Comma 22 7 3 2 2 2" xfId="5279" xr:uid="{1BACDEE6-86A7-4155-A260-924EC628705C}"/>
    <cellStyle name="Comma 22 7 3 2 2 3" xfId="5282" xr:uid="{16DB8CD2-E250-4B9A-BFA3-4CDA463F629E}"/>
    <cellStyle name="Comma 22 7 3 2 2 4" xfId="5285" xr:uid="{1E85A4E5-DE04-4FA5-91C6-FFD6AD72964D}"/>
    <cellStyle name="Comma 22 7 3 2 2 5" xfId="5287" xr:uid="{10B6A8EC-8274-4613-AAB8-0BD406BFE611}"/>
    <cellStyle name="Comma 22 7 3 2 2 6" xfId="5289" xr:uid="{A9B150EF-EE6A-4121-B51B-9E9FA5DFAF26}"/>
    <cellStyle name="Comma 22 7 3 2 3" xfId="5294" xr:uid="{73F9CB0E-7772-4BC0-BAA1-0A0AA92AE8DD}"/>
    <cellStyle name="Comma 22 7 3 2 4" xfId="5330" xr:uid="{0A9D9CC1-88BA-48DC-B520-B0A6A85916E5}"/>
    <cellStyle name="Comma 22 7 3 2 5" xfId="5343" xr:uid="{96307366-D4AC-4B95-B3A6-DB5062903DCC}"/>
    <cellStyle name="Comma 22 7 3 2 6" xfId="5349" xr:uid="{88B9E890-E86B-4D29-8F26-80BF6EA60AF7}"/>
    <cellStyle name="Comma 22 7 3 2 7" xfId="5356" xr:uid="{371565BF-AFDC-4D59-B76F-5B9FAE657419}"/>
    <cellStyle name="Comma 22 7 3 3" xfId="6175" xr:uid="{461908F9-5B06-4BD0-A269-81671EBD5770}"/>
    <cellStyle name="Comma 22 7 3 3 2" xfId="5381" xr:uid="{914B236C-A2F4-457B-A2AF-A776DB3170E2}"/>
    <cellStyle name="Comma 22 7 3 3 3" xfId="5391" xr:uid="{3C7FBEFA-8416-47A8-9DD1-BAE374B60884}"/>
    <cellStyle name="Comma 22 7 3 4" xfId="6190" xr:uid="{3DF65A16-1A81-437F-8B46-659CF11DB4DC}"/>
    <cellStyle name="Comma 22 7 3 5" xfId="6214" xr:uid="{8DD63A84-3BC8-4D55-931C-49C15DBB51B9}"/>
    <cellStyle name="Comma 22 7 3 6" xfId="6220" xr:uid="{AA316332-DF60-4F1F-9584-D475A02F9990}"/>
    <cellStyle name="Comma 22 7 3 6 2" xfId="3233" xr:uid="{96018141-6EE9-4B87-B350-D43F25C84C54}"/>
    <cellStyle name="Comma 22 7 3 6 3" xfId="5463" xr:uid="{385A38FE-2028-4ABD-B213-54CD62EF032E}"/>
    <cellStyle name="Comma 22 7 3 6 4" xfId="5467" xr:uid="{15BD51DA-5E93-4DD0-A4D8-2E2ED3E5B3A4}"/>
    <cellStyle name="Comma 22 7 3 6 5" xfId="5471" xr:uid="{76224E96-B965-4C79-9F0E-16E68899646E}"/>
    <cellStyle name="Comma 22 7 3 6 6" xfId="5678" xr:uid="{79C86A7F-B65E-48EA-A9E4-26A90CBCE2C3}"/>
    <cellStyle name="Comma 22 7 3 7" xfId="26400" xr:uid="{6459F8EC-7DD6-4434-A46A-9212FB78B369}"/>
    <cellStyle name="Comma 22 7 3 8" xfId="26401" xr:uid="{C0919585-EB3B-450E-AB89-74482461839E}"/>
    <cellStyle name="Comma 22 7 3 9" xfId="26402" xr:uid="{75D10BB4-ED1C-4512-8AB1-9541254E8594}"/>
    <cellStyle name="Comma 22 7 4" xfId="26403" xr:uid="{BE0FBE33-E6EC-42DA-A867-CC021DC4F754}"/>
    <cellStyle name="Comma 22 7 5" xfId="26404" xr:uid="{C5E4EAEF-4804-4635-8C8F-E5AE0A74DF3B}"/>
    <cellStyle name="Comma 22 7 5 10" xfId="26408" xr:uid="{28BD03E1-09A6-4F7E-A2D6-17A8380F4842}"/>
    <cellStyle name="Comma 22 7 5 11" xfId="26411" xr:uid="{D1DA96F9-35E0-4E38-A84F-EF5DE7EB8745}"/>
    <cellStyle name="Comma 22 7 5 2" xfId="8202" xr:uid="{5DA5B32C-C019-45E5-9C01-D45598E45B69}"/>
    <cellStyle name="Comma 22 7 5 2 2" xfId="1603" xr:uid="{755CDE28-9A72-4213-9306-BEF3036DCD6E}"/>
    <cellStyle name="Comma 22 7 5 2 2 2" xfId="8204" xr:uid="{6F25A0EF-D20A-4D28-B5EA-465295E0381F}"/>
    <cellStyle name="Comma 22 7 5 2 2 3" xfId="8206" xr:uid="{2C51F8AC-6561-4B04-A35B-18A5087369C4}"/>
    <cellStyle name="Comma 22 7 5 2 2 4" xfId="26412" xr:uid="{8DFF6B7A-EEA8-4F48-BB12-53CE71FEDC51}"/>
    <cellStyle name="Comma 22 7 5 2 2 5" xfId="26413" xr:uid="{455E0697-A81C-4765-81D4-B19BDC03CF09}"/>
    <cellStyle name="Comma 22 7 5 2 2 6" xfId="26414" xr:uid="{8CFA108F-8AC8-4DC7-AA2B-F26B40D05AC5}"/>
    <cellStyle name="Comma 22 7 5 2 3" xfId="8208" xr:uid="{776ADE7A-0077-43E4-8AA9-9AFF583DFA94}"/>
    <cellStyle name="Comma 22 7 5 2 4" xfId="8212" xr:uid="{471E5FB0-2BFF-4F9B-8818-2F417CF732B1}"/>
    <cellStyle name="Comma 22 7 5 2 5" xfId="8218" xr:uid="{ED979833-7EAF-45A3-8715-49D539E2F57F}"/>
    <cellStyle name="Comma 22 7 5 2 6" xfId="8220" xr:uid="{3AA8BCEE-074B-47F0-804A-AAB12E51FF21}"/>
    <cellStyle name="Comma 22 7 5 2 7" xfId="8229" xr:uid="{0431A9C9-0A81-4831-BB6F-F38A221287CF}"/>
    <cellStyle name="Comma 22 7 5 3" xfId="8239" xr:uid="{14DF6C48-1F3C-4D2D-8475-A76BBE91CD68}"/>
    <cellStyle name="Comma 22 7 5 3 2" xfId="8241" xr:uid="{AC57D3EC-06C1-4E2C-A4C7-4C2CD41DDF53}"/>
    <cellStyle name="Comma 22 7 5 3 3" xfId="8245" xr:uid="{B6E7757F-5020-4699-BC9B-7DFF32C4359F}"/>
    <cellStyle name="Comma 22 7 5 4" xfId="8265" xr:uid="{B4AC9D05-7D64-40ED-96D3-0AC7B57B432B}"/>
    <cellStyle name="Comma 22 7 5 5" xfId="8302" xr:uid="{49D4FB8A-A099-4CF0-8DE3-822EDA7F5B2B}"/>
    <cellStyle name="Comma 22 7 5 6" xfId="8313" xr:uid="{5B491319-51C0-4100-8CCF-4E388B701AEC}"/>
    <cellStyle name="Comma 22 7 5 6 2" xfId="8317" xr:uid="{0A448479-8E7D-4CDA-8BCC-48158AE99626}"/>
    <cellStyle name="Comma 22 7 5 6 3" xfId="8323" xr:uid="{74A4436B-91B0-4387-A02F-B8B09926B809}"/>
    <cellStyle name="Comma 22 7 5 6 4" xfId="16369" xr:uid="{B3F96E14-CC4B-4D4F-8020-F921E7EB782E}"/>
    <cellStyle name="Comma 22 7 5 6 5" xfId="16371" xr:uid="{E9AC5D10-286F-4F7E-9D5E-6F18713B07D9}"/>
    <cellStyle name="Comma 22 7 5 6 6" xfId="26416" xr:uid="{0CFD2F6F-5393-4B4A-AA22-97A878BB4CAC}"/>
    <cellStyle name="Comma 22 7 5 7" xfId="24161" xr:uid="{B860C617-C15D-4A27-A981-DB3E6C3D4EA6}"/>
    <cellStyle name="Comma 22 7 5 8" xfId="26417" xr:uid="{7579507C-3C8F-48B6-8299-624206200EB9}"/>
    <cellStyle name="Comma 22 7 5 9" xfId="26418" xr:uid="{5F52CEF5-0471-4940-8C6C-43357CC18224}"/>
    <cellStyle name="Comma 22 7 6" xfId="26419" xr:uid="{0694FB88-3F74-4AED-8CF6-B7226ADFA69B}"/>
    <cellStyle name="Comma 22 7 6 2" xfId="9588" xr:uid="{6BB04480-DF94-4CC7-99D2-58E6066BA0FB}"/>
    <cellStyle name="Comma 22 7 6 2 2" xfId="1651" xr:uid="{F17D2E65-78BB-4CC6-AF3E-F727D031E1B0}"/>
    <cellStyle name="Comma 22 7 6 2 3" xfId="9594" xr:uid="{C0565BB2-1E04-45E2-93BC-5FA2F5BE1E5F}"/>
    <cellStyle name="Comma 22 7 6 2 4" xfId="9601" xr:uid="{EF4FDAAE-AE43-4D77-A7D1-BC22658D2693}"/>
    <cellStyle name="Comma 22 7 6 2 5" xfId="9610" xr:uid="{BA07F321-77DA-4F3C-88F8-D9A833A6D8C3}"/>
    <cellStyle name="Comma 22 7 6 2 6" xfId="9614" xr:uid="{1ED993E8-3929-4098-B326-F1D97239C045}"/>
    <cellStyle name="Comma 22 7 6 3" xfId="9631" xr:uid="{0571670A-EE48-4DDF-9296-4BDB1382E588}"/>
    <cellStyle name="Comma 22 7 6 4" xfId="9683" xr:uid="{E38D9EC6-81C4-411B-A513-7F49EBCD92DF}"/>
    <cellStyle name="Comma 22 7 6 5" xfId="9739" xr:uid="{87403D84-4A60-42B9-B31A-24A16E31A31C}"/>
    <cellStyle name="Comma 22 7 6 6" xfId="9747" xr:uid="{944D9375-731D-45BC-80C9-94E65ABB35EC}"/>
    <cellStyle name="Comma 22 7 6 7" xfId="26420" xr:uid="{07C36CDA-52C6-482F-A846-3753F0B1D997}"/>
    <cellStyle name="Comma 22 7 7" xfId="26421" xr:uid="{77439248-8928-4715-BA26-344CF69D5231}"/>
    <cellStyle name="Comma 22 7 7 2" xfId="11429" xr:uid="{246C9E8F-3DEA-4513-9635-61634140D9B9}"/>
    <cellStyle name="Comma 22 7 7 3" xfId="11461" xr:uid="{C5AF4663-A0B6-44CD-8A43-A04AD3D2BCB8}"/>
    <cellStyle name="Comma 22 7 8" xfId="25535" xr:uid="{CE0C0D7A-6D9C-4A6D-914E-5F68DDCCF158}"/>
    <cellStyle name="Comma 22 7 8 2" xfId="12568" xr:uid="{198AAAA0-F9AE-4D90-822C-4BB38913B031}"/>
    <cellStyle name="Comma 22 7 8 3" xfId="12571" xr:uid="{43814EDA-C4D6-418B-A139-0748DD2B26B0}"/>
    <cellStyle name="Comma 22 7 8 4" xfId="26423" xr:uid="{7B7033C6-E2E7-4158-AFBC-245418AC4D23}"/>
    <cellStyle name="Comma 22 7 8 5" xfId="26425" xr:uid="{9B6EFE2D-9E92-4468-85B7-BA3B42F0B5AC}"/>
    <cellStyle name="Comma 22 7 8 6" xfId="26426" xr:uid="{6EE9C929-E6BA-4B89-BB93-BA9223578774}"/>
    <cellStyle name="Comma 22 7 9" xfId="25537" xr:uid="{3C990186-E74E-4959-A1F9-C4CAD4169C36}"/>
    <cellStyle name="Comma 22 8" xfId="24807" xr:uid="{15A393D0-51BD-4AF6-B0F8-7FE9C790FD9D}"/>
    <cellStyle name="Comma 22 8 10" xfId="11738" xr:uid="{95C2F43F-3879-4011-97DE-4CF8E639996A}"/>
    <cellStyle name="Comma 22 8 11" xfId="11277" xr:uid="{4E8EDA05-D4F5-4FE7-B84B-EB38FE7A20C9}"/>
    <cellStyle name="Comma 22 8 2" xfId="24809" xr:uid="{53FFCBAA-A9A2-4719-B864-6B03FD8E7E7B}"/>
    <cellStyle name="Comma 22 8 2 10" xfId="26429" xr:uid="{C55BE465-0076-497E-92E2-94C0DBA01151}"/>
    <cellStyle name="Comma 22 8 2 11" xfId="26431" xr:uid="{D352F88B-BA58-434C-B67C-CCBA588FE23D}"/>
    <cellStyle name="Comma 22 8 2 2" xfId="26432" xr:uid="{BE826B08-E711-41B6-AE78-14535598C82E}"/>
    <cellStyle name="Comma 22 8 2 2 2" xfId="1030" xr:uid="{DBFA1126-EC39-4387-BBF7-D8B81AA80F29}"/>
    <cellStyle name="Comma 22 8 2 2 2 2" xfId="1063" xr:uid="{B2DDA82A-39D3-428F-8DD5-A0699254A979}"/>
    <cellStyle name="Comma 22 8 2 2 2 3" xfId="26433" xr:uid="{FED8EF4A-9C01-4C5D-AB44-58C1FC9920FE}"/>
    <cellStyle name="Comma 22 8 2 2 2 4" xfId="20645" xr:uid="{560E222F-6515-475D-A3AA-0EBAA5756C16}"/>
    <cellStyle name="Comma 22 8 2 2 2 5" xfId="20649" xr:uid="{D5F3C9F5-EACA-4C42-B105-F14AAA91657B}"/>
    <cellStyle name="Comma 22 8 2 2 2 6" xfId="26436" xr:uid="{6ADF0203-9028-4BF7-A73D-B04E6364F41C}"/>
    <cellStyle name="Comma 22 8 2 2 3" xfId="1034" xr:uid="{3637224F-85DA-420A-8EA1-3F9506D923A6}"/>
    <cellStyle name="Comma 22 8 2 2 4" xfId="1036" xr:uid="{64A65BDA-E166-4711-BD8D-69F611C1E020}"/>
    <cellStyle name="Comma 22 8 2 2 5" xfId="26437" xr:uid="{0FB45F99-DDA6-4E8D-9BCF-24C3A967A101}"/>
    <cellStyle name="Comma 22 8 2 2 6" xfId="26440" xr:uid="{7F49DD47-889A-4779-AFF1-0980A67285C8}"/>
    <cellStyle name="Comma 22 8 2 2 7" xfId="26443" xr:uid="{55FD3C96-C7A0-47EE-8E31-531BCE99F49E}"/>
    <cellStyle name="Comma 22 8 2 3" xfId="26444" xr:uid="{FF67EB0D-560A-4D09-84D7-54B76CDC10A0}"/>
    <cellStyle name="Comma 22 8 2 3 2" xfId="1058" xr:uid="{DA19CECB-3B8B-4D31-939D-F97B15A2DFB1}"/>
    <cellStyle name="Comma 22 8 2 3 3" xfId="1062" xr:uid="{2B80E23F-04C7-4E95-8E50-9E0C68EBCB1F}"/>
    <cellStyle name="Comma 22 8 2 4" xfId="26445" xr:uid="{6C343D68-A5C5-4018-B34E-1D7A10F28EDA}"/>
    <cellStyle name="Comma 22 8 2 5" xfId="26446" xr:uid="{9AF16377-7DC8-44E6-BD7D-74EF686BB89B}"/>
    <cellStyle name="Comma 22 8 2 6" xfId="26447" xr:uid="{6BA196FF-C959-4AB8-8F51-8A65E19BC45B}"/>
    <cellStyle name="Comma 22 8 2 6 2" xfId="16478" xr:uid="{251171D6-6D69-4C29-A718-317E4E72A202}"/>
    <cellStyle name="Comma 22 8 2 6 3" xfId="16482" xr:uid="{73100988-1715-4405-AEE1-26ECC979C50A}"/>
    <cellStyle name="Comma 22 8 2 6 4" xfId="16485" xr:uid="{18D7D605-8C14-4764-A0CC-48D67EC240EC}"/>
    <cellStyle name="Comma 22 8 2 6 5" xfId="16488" xr:uid="{41B73788-75A1-4F8F-99E8-728A96440B9C}"/>
    <cellStyle name="Comma 22 8 2 6 6" xfId="16490" xr:uid="{432ED731-8B43-41F3-BC4A-36F28EA8E663}"/>
    <cellStyle name="Comma 22 8 2 7" xfId="26448" xr:uid="{F62CDE12-5783-4A59-A636-1DEBB7F1A957}"/>
    <cellStyle name="Comma 22 8 2 8" xfId="26449" xr:uid="{8D6F5AAD-CB8E-4BBA-81A8-89504872BF8C}"/>
    <cellStyle name="Comma 22 8 2 9" xfId="26450" xr:uid="{1BA7331C-0D43-4F33-8491-B45F160D2418}"/>
    <cellStyle name="Comma 22 8 3" xfId="24811" xr:uid="{36DBC3A8-0109-4F95-82DB-8181986E1C51}"/>
    <cellStyle name="Comma 22 8 4" xfId="26451" xr:uid="{D37B7418-D7BD-4CFE-ABBD-B53138D123D3}"/>
    <cellStyle name="Comma 22 8 4 2" xfId="26452" xr:uid="{9D894985-C552-4E15-9F2E-33357B1844F2}"/>
    <cellStyle name="Comma 22 8 4 2 2" xfId="1826" xr:uid="{46552820-85EA-4548-A767-7D42F2F5CC23}"/>
    <cellStyle name="Comma 22 8 4 2 3" xfId="26454" xr:uid="{75A42815-6C72-435C-8B81-6D5BB74C70B7}"/>
    <cellStyle name="Comma 22 8 4 2 4" xfId="26455" xr:uid="{8133C2C1-8360-414E-B218-ABB9F68B57A9}"/>
    <cellStyle name="Comma 22 8 4 2 5" xfId="26458" xr:uid="{F36ABDF1-C714-41C7-A785-DAEFBC926392}"/>
    <cellStyle name="Comma 22 8 4 2 6" xfId="26460" xr:uid="{298A8F8E-98AF-4638-B1A7-6027A37E1331}"/>
    <cellStyle name="Comma 22 8 4 3" xfId="26461" xr:uid="{B7D4DE43-9EDB-4B21-8E23-1CEBCD680118}"/>
    <cellStyle name="Comma 22 8 4 4" xfId="26462" xr:uid="{DC981AD4-BE58-42AE-98B9-F775A7C46188}"/>
    <cellStyle name="Comma 22 8 4 5" xfId="26463" xr:uid="{CDFD3ECB-A5D6-4A87-A38B-1924E23E9548}"/>
    <cellStyle name="Comma 22 8 4 6" xfId="26464" xr:uid="{8F86AB0A-7A17-47AE-8E78-56FF2536C7E0}"/>
    <cellStyle name="Comma 22 8 4 7" xfId="26465" xr:uid="{350070A7-0E89-4F28-A19C-B69581969377}"/>
    <cellStyle name="Comma 22 8 5" xfId="26466" xr:uid="{B3784FE8-526A-4770-9464-AE256B68E1B7}"/>
    <cellStyle name="Comma 22 8 5 2" xfId="26468" xr:uid="{CA09D883-E350-4B90-8E0A-0F199D3C5A62}"/>
    <cellStyle name="Comma 22 8 5 3" xfId="26470" xr:uid="{3D963604-552B-4A9A-AFDB-52F8F8516AA6}"/>
    <cellStyle name="Comma 22 8 6" xfId="26471" xr:uid="{90925DB0-FA19-4C3D-8EE6-32CAC764874E}"/>
    <cellStyle name="Comma 22 8 6 2" xfId="26473" xr:uid="{579BC9DE-DB15-4EEB-8FA0-D099DF8F394B}"/>
    <cellStyle name="Comma 22 8 6 3" xfId="26475" xr:uid="{99DD03CA-DE15-4062-9E96-363E9A6C23EF}"/>
    <cellStyle name="Comma 22 8 6 4" xfId="26477" xr:uid="{FA3CE6C6-2FE3-4F29-A7CB-32DC885A36C4}"/>
    <cellStyle name="Comma 22 8 6 5" xfId="26479" xr:uid="{9C5BB6F4-A7AD-4F14-B236-39CAA430C820}"/>
    <cellStyle name="Comma 22 8 6 6" xfId="26481" xr:uid="{06621BDF-3ECD-43E5-B02C-54AF83048A31}"/>
    <cellStyle name="Comma 22 8 7" xfId="26483" xr:uid="{87BF9BCA-BDD0-4379-9C87-3FB26BF76C2F}"/>
    <cellStyle name="Comma 22 8 8" xfId="26485" xr:uid="{5F9F1996-214B-41D0-B87F-58BD380BB26D}"/>
    <cellStyle name="Comma 22 8 9" xfId="19901" xr:uid="{1E42FD43-C99F-4E69-96A1-8837D8F53D56}"/>
    <cellStyle name="Comma 22 9" xfId="24814" xr:uid="{857988C4-7897-48A7-881C-F7185D78E080}"/>
    <cellStyle name="Comma 22 9 10" xfId="26486" xr:uid="{166A7BCD-92A1-4B94-A527-F6C49E6DF896}"/>
    <cellStyle name="Comma 22 9 11" xfId="26487" xr:uid="{1C20A205-A923-42F0-8529-806005DE8AF5}"/>
    <cellStyle name="Comma 22 9 12" xfId="26488" xr:uid="{AAD57535-69A2-49E4-B4F9-28D30FCF346D}"/>
    <cellStyle name="Comma 22 9 13" xfId="26489" xr:uid="{3E6D070F-8B22-4D01-8CB7-C295117C71AC}"/>
    <cellStyle name="Comma 22 9 2" xfId="24818" xr:uid="{4B840C78-0A4D-4BFB-B270-9D016C24909A}"/>
    <cellStyle name="Comma 22 9 2 10" xfId="26490" xr:uid="{5DF72614-11CD-4F55-BBEE-0DFBB58010C0}"/>
    <cellStyle name="Comma 22 9 2 11" xfId="26491" xr:uid="{863ADE06-AF8D-44DC-8266-F5ED7619C02A}"/>
    <cellStyle name="Comma 22 9 2 2" xfId="26492" xr:uid="{F3B4FB97-A9E0-4DFF-A404-A73C30361C78}"/>
    <cellStyle name="Comma 22 9 2 2 2" xfId="1734" xr:uid="{553A8033-58D4-4B93-B1B1-9BFAE414927F}"/>
    <cellStyle name="Comma 22 9 2 2 2 2" xfId="10600" xr:uid="{235F7A39-1FA7-44AC-89EF-2C4B27B0868C}"/>
    <cellStyle name="Comma 22 9 2 2 2 3" xfId="10612" xr:uid="{36645DBC-DEA1-4C81-B847-1CA24AAEFE96}"/>
    <cellStyle name="Comma 22 9 2 2 2 4" xfId="19442" xr:uid="{CCEB4DF4-DCD0-4A11-9AD2-215F79BFED8E}"/>
    <cellStyle name="Comma 22 9 2 2 2 5" xfId="8434" xr:uid="{6BC77583-1CC6-4C15-BD79-466DE1A056B5}"/>
    <cellStyle name="Comma 22 9 2 2 2 6" xfId="8447" xr:uid="{5183259D-C936-403F-8DA0-BC70A51003CE}"/>
    <cellStyle name="Comma 22 9 2 2 3" xfId="1741" xr:uid="{C420CFB9-FC6E-4F47-BBA2-0426E59CAA87}"/>
    <cellStyle name="Comma 22 9 2 2 4" xfId="26494" xr:uid="{B7542CA4-25D1-4241-AE00-6F92866D7B3D}"/>
    <cellStyle name="Comma 22 9 2 2 5" xfId="26496" xr:uid="{AF4B7FF4-02E9-484F-BBEF-E61176745871}"/>
    <cellStyle name="Comma 22 9 2 2 6" xfId="26498" xr:uid="{C56A5348-B1A8-406E-9188-E504F63B290A}"/>
    <cellStyle name="Comma 22 9 2 2 7" xfId="26501" xr:uid="{CB8D5FE8-5353-403C-8F4B-E6B61F91B9B7}"/>
    <cellStyle name="Comma 22 9 2 3" xfId="26502" xr:uid="{B1290CC1-2821-4F66-96A3-EE1F87F87E70}"/>
    <cellStyle name="Comma 22 9 2 3 2" xfId="8151" xr:uid="{A5518EB0-2DA5-46D5-B460-42F290D4F929}"/>
    <cellStyle name="Comma 22 9 2 3 3" xfId="25399" xr:uid="{E50571A3-EC50-4852-9DED-97C5A800A0D4}"/>
    <cellStyle name="Comma 22 9 2 4" xfId="26503" xr:uid="{3452B0AD-20B3-453E-A0F8-E185F65FAD85}"/>
    <cellStyle name="Comma 22 9 2 5" xfId="26504" xr:uid="{99EE4ACD-F455-4342-8AAF-9B9637544FF5}"/>
    <cellStyle name="Comma 22 9 2 6" xfId="26505" xr:uid="{3296C19F-2901-450B-A536-1A1C0723BAA5}"/>
    <cellStyle name="Comma 22 9 2 6 2" xfId="16806" xr:uid="{9E25C241-F1B5-4AAD-B31A-914F522513AF}"/>
    <cellStyle name="Comma 22 9 2 6 3" xfId="16811" xr:uid="{F9FFF51F-E4B5-454D-87D9-9800BCCD5FDC}"/>
    <cellStyle name="Comma 22 9 2 6 4" xfId="16814" xr:uid="{2390841F-D9CE-49F0-B8B4-A8B1FE3DEA7B}"/>
    <cellStyle name="Comma 22 9 2 6 5" xfId="16817" xr:uid="{50682F89-5776-465A-B5FB-60FB33D15880}"/>
    <cellStyle name="Comma 22 9 2 6 6" xfId="16820" xr:uid="{EB23204A-7FA1-44E6-81CB-8C4E497CC692}"/>
    <cellStyle name="Comma 22 9 2 7" xfId="26506" xr:uid="{32054D88-7F55-4AF7-ACB9-25272029B7E5}"/>
    <cellStyle name="Comma 22 9 2 8" xfId="26507" xr:uid="{34BB22CE-DC36-42BD-9DD7-5650287815D6}"/>
    <cellStyle name="Comma 22 9 2 9" xfId="26508" xr:uid="{874F2A14-6180-452A-A0EC-7B8FDD4F349D}"/>
    <cellStyle name="Comma 22 9 3" xfId="24820" xr:uid="{88F932A4-6170-459E-884A-9FFEE6D90A61}"/>
    <cellStyle name="Comma 22 9 3 2" xfId="25178" xr:uid="{885D88C5-4299-41C7-89FA-88FF02EB8309}"/>
    <cellStyle name="Comma 22 9 3 2 2" xfId="8198" xr:uid="{E165DBB1-F8CD-4DD1-9A89-F10712B7BB78}"/>
    <cellStyle name="Comma 22 9 3 2 3" xfId="26510" xr:uid="{062BC768-41E6-4B9E-AC0B-314416E24247}"/>
    <cellStyle name="Comma 22 9 3 2 4" xfId="26512" xr:uid="{F0A6BA7A-C06F-4DAD-BE2C-4E80F03D0CDE}"/>
    <cellStyle name="Comma 22 9 3 2 5" xfId="26513" xr:uid="{03A99889-722C-4B84-951F-2A4D6688DEBE}"/>
    <cellStyle name="Comma 22 9 3 2 6" xfId="26514" xr:uid="{0A21FCCE-620D-45EE-8BF2-276192418279}"/>
    <cellStyle name="Comma 22 9 3 3" xfId="25180" xr:uid="{71128958-F655-4BEC-B2F6-D1A31BE103AE}"/>
    <cellStyle name="Comma 22 9 3 4" xfId="25182" xr:uid="{3ABF85AE-BB0E-48B1-9D64-BA7D07ADF410}"/>
    <cellStyle name="Comma 22 9 3 5" xfId="26515" xr:uid="{4E308F60-11F9-4994-B55D-9250CD194225}"/>
    <cellStyle name="Comma 22 9 3 6" xfId="26516" xr:uid="{72DE6AD6-562E-4893-A77A-09B53E3B1756}"/>
    <cellStyle name="Comma 22 9 3 7" xfId="26517" xr:uid="{857382EC-1519-4A05-9D76-ECE67D274399}"/>
    <cellStyle name="Comma 22 9 4" xfId="26518" xr:uid="{30AC778F-C4FF-42BE-9CBB-DC05B0B2C411}"/>
    <cellStyle name="Comma 22 9 5" xfId="26519" xr:uid="{79BB39DF-BE8F-4ED0-BEEA-869C21E313A0}"/>
    <cellStyle name="Comma 22 9 5 2" xfId="26521" xr:uid="{98AA87EF-F03C-44A3-8A69-B3D98FD46302}"/>
    <cellStyle name="Comma 22 9 5 3" xfId="26523" xr:uid="{A2BC8189-1CF2-46E0-9A69-18787E07B399}"/>
    <cellStyle name="Comma 22 9 6" xfId="26524" xr:uid="{BA2EF541-7F68-4D34-86FC-3B89417CD23D}"/>
    <cellStyle name="Comma 22 9 7" xfId="26526" xr:uid="{AD76B3C7-FC44-4A5D-AE5D-FE8FD3067370}"/>
    <cellStyle name="Comma 22 9 8" xfId="26528" xr:uid="{5FA9238A-2CBC-4D5A-BD72-4D362CCF58F2}"/>
    <cellStyle name="Comma 22 9 8 2" xfId="25195" xr:uid="{3134422D-F40F-446F-899C-5B8B887CA431}"/>
    <cellStyle name="Comma 22 9 8 3" xfId="25198" xr:uid="{BA7AAE90-073E-41E5-B60F-B924A6DD5A51}"/>
    <cellStyle name="Comma 22 9 8 4" xfId="25201" xr:uid="{C6F4F524-DC71-48AA-B2B1-C040A2CF2527}"/>
    <cellStyle name="Comma 22 9 8 5" xfId="26529" xr:uid="{38D0CEC0-F4C7-44E0-84FB-BD753F30A61E}"/>
    <cellStyle name="Comma 22 9 8 6" xfId="26530" xr:uid="{FF86DE45-B166-4849-B947-39C6D4245C00}"/>
    <cellStyle name="Comma 22 9 9" xfId="26531" xr:uid="{72494EDB-5489-4183-A8EF-87C691381052}"/>
    <cellStyle name="Comma 23" xfId="24822" xr:uid="{EA237370-8784-4A98-96D7-D2CD39C38551}"/>
    <cellStyle name="Comma 23 10" xfId="9456" xr:uid="{F96C6F62-F96E-40AA-A749-768FB26F075E}"/>
    <cellStyle name="Comma 23 11" xfId="9462" xr:uid="{EA4DEC31-A154-40C9-BCDA-29CCEDCEAF12}"/>
    <cellStyle name="Comma 23 11 10" xfId="26534" xr:uid="{EBC25213-43FD-4293-895F-60DCEDCE6AAC}"/>
    <cellStyle name="Comma 23 11 11" xfId="26537" xr:uid="{9CA19F8F-CCD7-4862-B79A-39A6E1ADB6A4}"/>
    <cellStyle name="Comma 23 11 2" xfId="9465" xr:uid="{277C2E32-BA35-42FE-8008-61409D7E86DC}"/>
    <cellStyle name="Comma 23 11 2 2" xfId="26539" xr:uid="{67D6C858-A776-43A7-B2FB-3983D40F16F2}"/>
    <cellStyle name="Comma 23 11 2 2 2" xfId="26540" xr:uid="{A3473838-3499-475A-B473-49BCD16C5A14}"/>
    <cellStyle name="Comma 23 11 2 2 3" xfId="26541" xr:uid="{79D5D185-DCA8-457C-8141-D1BBE382590F}"/>
    <cellStyle name="Comma 23 11 2 2 4" xfId="26542" xr:uid="{9A18C88F-3886-4185-A8F9-0077B4F3A203}"/>
    <cellStyle name="Comma 23 11 2 2 5" xfId="26543" xr:uid="{758223A3-F815-40F0-845C-3352262CB96A}"/>
    <cellStyle name="Comma 23 11 2 2 6" xfId="26545" xr:uid="{088302DF-443F-4787-8E07-5EAA09A2EEAE}"/>
    <cellStyle name="Comma 23 11 2 3" xfId="26547" xr:uid="{1F4618D6-8C26-4798-B4B8-04C0F86ABC09}"/>
    <cellStyle name="Comma 23 11 2 4" xfId="26550" xr:uid="{0EDD79D9-79F2-46A4-BF47-91DA87D36F3D}"/>
    <cellStyle name="Comma 23 11 2 5" xfId="26552" xr:uid="{A51F9574-5322-47F8-A358-5A7BBB376D8A}"/>
    <cellStyle name="Comma 23 11 2 6" xfId="26553" xr:uid="{22B06DD4-6542-4664-869C-A9504F561960}"/>
    <cellStyle name="Comma 23 11 2 7" xfId="15756" xr:uid="{490B30AC-331D-4140-A125-1C8C9363762B}"/>
    <cellStyle name="Comma 23 11 3" xfId="9469" xr:uid="{2990181F-E3F3-47D9-90ED-30C38B96E079}"/>
    <cellStyle name="Comma 23 11 3 2" xfId="26555" xr:uid="{BB8DC088-62D4-48A2-B0AC-07AB018F851B}"/>
    <cellStyle name="Comma 23 11 3 3" xfId="26557" xr:uid="{66636AE4-FCBD-4FC1-96F4-8DBE69F59E95}"/>
    <cellStyle name="Comma 23 11 4" xfId="26559" xr:uid="{EA764386-47EF-497E-8778-5E67350A88A4}"/>
    <cellStyle name="Comma 23 11 5" xfId="26562" xr:uid="{94C62C94-9A75-4F9F-A120-A9BACD80A781}"/>
    <cellStyle name="Comma 23 11 6" xfId="26564" xr:uid="{77464CC2-1BE6-42D3-929C-1778E44061A9}"/>
    <cellStyle name="Comma 23 11 6 2" xfId="26565" xr:uid="{A670AFD9-B9B8-4867-891D-66004C1CCB59}"/>
    <cellStyle name="Comma 23 11 6 3" xfId="26566" xr:uid="{C50C4A40-6DA8-4198-B8F9-ABAFB067D6C8}"/>
    <cellStyle name="Comma 23 11 6 4" xfId="26567" xr:uid="{27145641-C451-4628-9DA3-2425D88902B9}"/>
    <cellStyle name="Comma 23 11 6 5" xfId="26568" xr:uid="{DD3EA2C2-D68E-4991-B613-BFCD4AA97BDD}"/>
    <cellStyle name="Comma 23 11 6 6" xfId="26569" xr:uid="{BFC99F16-1337-45A6-86CA-880596566CFD}"/>
    <cellStyle name="Comma 23 11 7" xfId="26570" xr:uid="{36458877-0337-410C-AAB3-EE28D743CF93}"/>
    <cellStyle name="Comma 23 11 8" xfId="26571" xr:uid="{EFA109E0-D583-4E80-AC01-AC9B1AF4E48A}"/>
    <cellStyle name="Comma 23 11 9" xfId="26572" xr:uid="{13A6390F-1A1D-4230-80A6-CEBDF23D1FA2}"/>
    <cellStyle name="Comma 23 12" xfId="9474" xr:uid="{DF53F555-69C9-4AF9-9323-0DDCED2EA7B4}"/>
    <cellStyle name="Comma 23 12 2" xfId="9476" xr:uid="{21CB589C-6CD7-4C04-8E31-A7D74A82A42C}"/>
    <cellStyle name="Comma 23 12 2 2" xfId="24985" xr:uid="{4A6212D8-5722-41E4-9DC2-C45E5CDEF9BA}"/>
    <cellStyle name="Comma 23 12 2 3" xfId="24988" xr:uid="{A75A074A-6968-4026-86FF-5904BF70F0D0}"/>
    <cellStyle name="Comma 23 12 2 4" xfId="24992" xr:uid="{0DC6004B-9571-48D8-B491-2D20FC460876}"/>
    <cellStyle name="Comma 23 12 2 5" xfId="24994" xr:uid="{96954AB9-DCE8-423D-963C-5A1FA50EC631}"/>
    <cellStyle name="Comma 23 12 2 6" xfId="16041" xr:uid="{A92332B1-7279-4C21-BDD0-CE60DC08C2E8}"/>
    <cellStyle name="Comma 23 12 3" xfId="9478" xr:uid="{076C7F8C-BCAD-4CBA-8293-A81C300976A5}"/>
    <cellStyle name="Comma 23 12 4" xfId="2406" xr:uid="{95899AE2-7F00-4215-ACC5-E69AD35C295B}"/>
    <cellStyle name="Comma 23 12 5" xfId="2411" xr:uid="{16F121EC-E94E-4D5D-8E8A-72A7B876FB1F}"/>
    <cellStyle name="Comma 23 12 6" xfId="2418" xr:uid="{68F11EDB-16AE-4267-BA97-3522AEAED22C}"/>
    <cellStyle name="Comma 23 12 7" xfId="2423" xr:uid="{E31DF82B-0419-43CD-9A07-11F515E8209D}"/>
    <cellStyle name="Comma 23 13" xfId="9481" xr:uid="{FE72A19F-F82F-49A5-A0DC-019769EC364D}"/>
    <cellStyle name="Comma 23 13 2" xfId="26573" xr:uid="{F8410F4E-9BD7-498F-8C45-B658DDA40986}"/>
    <cellStyle name="Comma 23 13 3" xfId="26574" xr:uid="{04719934-5F6F-4330-9C46-1C863420CBC8}"/>
    <cellStyle name="Comma 23 14" xfId="9484" xr:uid="{3FDA99B3-EF99-46BD-804C-C20CBE5588EE}"/>
    <cellStyle name="Comma 23 14 2" xfId="26576" xr:uid="{D18AD0B1-B4DB-4BA2-BA05-5E411EDE94B1}"/>
    <cellStyle name="Comma 23 14 3" xfId="26577" xr:uid="{3EF7C9D7-5ECD-437C-98DE-DF606B6BF3C2}"/>
    <cellStyle name="Comma 23 14 4" xfId="26578" xr:uid="{8B2B91E8-B510-45B6-9408-499CB7E2A0A5}"/>
    <cellStyle name="Comma 23 14 5" xfId="26579" xr:uid="{74F2C869-D50C-4C71-85A2-7AD681B85059}"/>
    <cellStyle name="Comma 23 14 6" xfId="21673" xr:uid="{92E939EE-2215-4285-B95A-0773A225A272}"/>
    <cellStyle name="Comma 23 15" xfId="26581" xr:uid="{6D1D928E-9C9E-45AA-9077-9B7275595CB2}"/>
    <cellStyle name="Comma 23 16" xfId="26584" xr:uid="{09198F1E-B8E4-441E-BCA2-573B4853005E}"/>
    <cellStyle name="Comma 23 17" xfId="26585" xr:uid="{22C41E3E-6CAD-42DF-B0F2-3F46E4429ACF}"/>
    <cellStyle name="Comma 23 18" xfId="26586" xr:uid="{6D4EEAB1-A169-4EE2-BC73-02FBD29BD5C1}"/>
    <cellStyle name="Comma 23 19" xfId="26587" xr:uid="{0F9F4A89-04EC-45EF-95EB-D2F21182BBB2}"/>
    <cellStyle name="Comma 23 2" xfId="9361" xr:uid="{80EF9C83-091B-4417-8AC5-F6FCF5AC27F0}"/>
    <cellStyle name="Comma 23 2 10" xfId="26589" xr:uid="{80494BCA-4DA6-4857-AA16-8751ACD970BF}"/>
    <cellStyle name="Comma 23 2 11" xfId="26590" xr:uid="{AD367331-D1F8-4B6C-B9FB-4860C87EBE78}"/>
    <cellStyle name="Comma 23 2 12" xfId="26591" xr:uid="{A480C7C8-4E9B-44F7-8908-1234D086C827}"/>
    <cellStyle name="Comma 23 2 13" xfId="26592" xr:uid="{7B5AFAFF-933F-442E-B5A2-B9FBF21D4909}"/>
    <cellStyle name="Comma 23 2 2" xfId="9366" xr:uid="{14E06CA0-6279-4089-9C60-8E18E426CF9A}"/>
    <cellStyle name="Comma 23 2 2 10" xfId="3501" xr:uid="{A895E192-C6FD-4A2C-BE9C-24FCF0AA3916}"/>
    <cellStyle name="Comma 23 2 2 11" xfId="3509" xr:uid="{EFBE339D-30A5-45D7-B8AA-57B757A6BD3D}"/>
    <cellStyle name="Comma 23 2 2 12" xfId="26593" xr:uid="{FCAB7DFC-5A30-431F-A34B-56510151A935}"/>
    <cellStyle name="Comma 23 2 2 2" xfId="6743" xr:uid="{3508C79E-8723-41B2-A33E-6ABE07E243E8}"/>
    <cellStyle name="Comma 23 2 2 2 2" xfId="26594" xr:uid="{6170C0D0-1953-474C-9B8E-3DA671C118CA}"/>
    <cellStyle name="Comma 23 2 2 2 2 2" xfId="26595" xr:uid="{061DBCD0-FDB6-46F2-94B2-06F045745F61}"/>
    <cellStyle name="Comma 23 2 2 2 2 3" xfId="26596" xr:uid="{66965231-64BC-430B-A204-EABDE6BB370A}"/>
    <cellStyle name="Comma 23 2 2 2 2 4" xfId="26597" xr:uid="{16262337-445C-49D1-A91F-B97A7CFB229A}"/>
    <cellStyle name="Comma 23 2 2 2 2 5" xfId="26598" xr:uid="{5CE05150-3DD0-4BAE-A785-9EA1FA32BF4C}"/>
    <cellStyle name="Comma 23 2 2 2 2 6" xfId="26600" xr:uid="{5C48E921-4864-4899-A8DA-AF471F1A4D2A}"/>
    <cellStyle name="Comma 23 2 2 2 3" xfId="26602" xr:uid="{97898A26-F00A-4EA3-9879-BFC7D75A2404}"/>
    <cellStyle name="Comma 23 2 2 2 4" xfId="26605" xr:uid="{0B49E3B3-DA0A-45A3-823C-20A980E13860}"/>
    <cellStyle name="Comma 23 2 2 2 5" xfId="22899" xr:uid="{7BFF5392-7BD4-4438-A79F-3FC0114267CD}"/>
    <cellStyle name="Comma 23 2 2 2 6" xfId="4590" xr:uid="{AC3057A0-E59B-4269-BA80-EE20D18AC215}"/>
    <cellStyle name="Comma 23 2 2 2 7" xfId="4599" xr:uid="{E6A82309-64D1-40EF-A090-337782906823}"/>
    <cellStyle name="Comma 23 2 2 3" xfId="6749" xr:uid="{78CA4A9F-F1F3-4ED3-8E00-FDCFEEBA8246}"/>
    <cellStyle name="Comma 23 2 2 4" xfId="6751" xr:uid="{569FAA1C-9109-4FFA-B4CB-0CB67F9A4FEA}"/>
    <cellStyle name="Comma 23 2 2 4 2" xfId="10734" xr:uid="{869C0745-B36E-49AC-8452-730F52167231}"/>
    <cellStyle name="Comma 23 2 2 4 3" xfId="10736" xr:uid="{25A5E8DB-D90A-4C2D-908F-03CFB85D9B7F}"/>
    <cellStyle name="Comma 23 2 2 5" xfId="26606" xr:uid="{A15D7D1A-6E17-486C-97CA-9BB2D7964A18}"/>
    <cellStyle name="Comma 23 2 2 6" xfId="26607" xr:uid="{FD442D67-11F3-428E-BBD0-E0F90DDC6922}"/>
    <cellStyle name="Comma 23 2 2 7" xfId="26608" xr:uid="{AF6F6268-9676-4F0B-9AEC-912881C828F6}"/>
    <cellStyle name="Comma 23 2 2 7 2" xfId="26609" xr:uid="{F4EDE6AA-EFF1-48EF-AE32-1F0A10C6E3C1}"/>
    <cellStyle name="Comma 23 2 2 7 3" xfId="20270" xr:uid="{4813E711-988C-4B3F-B262-E8BC17C0EC9D}"/>
    <cellStyle name="Comma 23 2 2 7 4" xfId="20277" xr:uid="{1DD6DCD0-3FE7-4657-A485-332955FA06A5}"/>
    <cellStyle name="Comma 23 2 2 7 5" xfId="26611" xr:uid="{5CD59AD3-D792-4307-B6F9-0D5FCB880C29}"/>
    <cellStyle name="Comma 23 2 2 7 6" xfId="3603" xr:uid="{DF2F3D81-63C0-4BD1-A86B-A96034E042DE}"/>
    <cellStyle name="Comma 23 2 2 8" xfId="26612" xr:uid="{1A7A36D0-866C-469B-8584-8A4FE140C429}"/>
    <cellStyle name="Comma 23 2 2 9" xfId="26613" xr:uid="{69F1859F-801B-4829-9159-B091EF1C9064}"/>
    <cellStyle name="Comma 23 2 3" xfId="9370" xr:uid="{10054D11-8A5B-4E6F-B14A-947F204D1FE4}"/>
    <cellStyle name="Comma 23 2 3 10" xfId="26614" xr:uid="{65E53807-81D8-4D03-93A7-FD80E9598A7C}"/>
    <cellStyle name="Comma 23 2 3 11" xfId="26615" xr:uid="{8E27C2D0-6069-4233-810D-F393B5538151}"/>
    <cellStyle name="Comma 23 2 3 2" xfId="6773" xr:uid="{FE95ED33-3C67-4C61-870B-B52D6E8B0231}"/>
    <cellStyle name="Comma 23 2 3 2 2" xfId="26616" xr:uid="{244590AE-57D9-4F2F-9146-149A731B572F}"/>
    <cellStyle name="Comma 23 2 3 2 2 2" xfId="26618" xr:uid="{990D65CE-91E6-4CCA-BFFF-4C53677F83E2}"/>
    <cellStyle name="Comma 23 2 3 2 2 3" xfId="26620" xr:uid="{121272A3-229F-4E9C-8AD1-A9D3AAC54744}"/>
    <cellStyle name="Comma 23 2 3 2 2 4" xfId="26622" xr:uid="{0A354C21-98A3-457F-888B-EBE09559102B}"/>
    <cellStyle name="Comma 23 2 3 2 2 5" xfId="26624" xr:uid="{96695607-4854-4B89-98F6-92751A3D42B3}"/>
    <cellStyle name="Comma 23 2 3 2 2 6" xfId="26629" xr:uid="{35A2169A-3FE7-4A0A-9F94-82D34C255834}"/>
    <cellStyle name="Comma 23 2 3 2 3" xfId="26630" xr:uid="{7C724EAC-F068-49CD-8DBD-80873BC4AFA1}"/>
    <cellStyle name="Comma 23 2 3 2 4" xfId="26631" xr:uid="{9ADE9A2C-FAAD-412F-9995-AE9F165048A5}"/>
    <cellStyle name="Comma 23 2 3 2 5" xfId="22998" xr:uid="{C3B57592-0A71-4F2F-845F-4B3E8E2F4947}"/>
    <cellStyle name="Comma 23 2 3 2 6" xfId="4696" xr:uid="{90A5F058-D002-460F-80B8-66557159A7FE}"/>
    <cellStyle name="Comma 23 2 3 2 7" xfId="4718" xr:uid="{DEC9FB42-117D-4A76-A50A-E10B6AFAD339}"/>
    <cellStyle name="Comma 23 2 3 3" xfId="6780" xr:uid="{EAD2A6EC-FD38-4469-A5BF-90E3B8DCFAC8}"/>
    <cellStyle name="Comma 23 2 3 3 2" xfId="26632" xr:uid="{EFCD91F7-A087-4157-920E-07185154E00A}"/>
    <cellStyle name="Comma 23 2 3 3 3" xfId="20340" xr:uid="{D2717BB5-F995-4E47-9776-B3E87DBC2196}"/>
    <cellStyle name="Comma 23 2 3 4" xfId="3073" xr:uid="{C37154C8-8D29-452E-A1DC-73D9C359FB01}"/>
    <cellStyle name="Comma 23 2 3 5" xfId="449" xr:uid="{57CABAB7-5E6D-4165-BBCC-8C5486806182}"/>
    <cellStyle name="Comma 23 2 3 6" xfId="26633" xr:uid="{06968F49-4BBD-4C15-9E37-A84C21BD5CB7}"/>
    <cellStyle name="Comma 23 2 3 6 2" xfId="26634" xr:uid="{EBE203F8-B9DF-466B-ADA8-3F7707565930}"/>
    <cellStyle name="Comma 23 2 3 6 3" xfId="20409" xr:uid="{BCCD1252-BFC7-4DA7-9347-6CFB76C431E9}"/>
    <cellStyle name="Comma 23 2 3 6 4" xfId="20418" xr:uid="{FE9876BC-EAAC-4875-8592-284D9E139339}"/>
    <cellStyle name="Comma 23 2 3 6 5" xfId="20425" xr:uid="{7040CFD7-1D4D-4D24-AFBA-AA6522B06007}"/>
    <cellStyle name="Comma 23 2 3 6 6" xfId="3707" xr:uid="{13597838-77E7-463D-8BC9-57107AF51302}"/>
    <cellStyle name="Comma 23 2 3 7" xfId="26635" xr:uid="{12EADF44-4C85-43DE-BC75-38A5CD422CFA}"/>
    <cellStyle name="Comma 23 2 3 8" xfId="26636" xr:uid="{FFF9BF67-1FDE-4650-99D6-E398C18E4E34}"/>
    <cellStyle name="Comma 23 2 3 9" xfId="26637" xr:uid="{40B70BFB-0732-47DD-B890-20539E3C4A99}"/>
    <cellStyle name="Comma 23 2 4" xfId="11960" xr:uid="{4EB6BC8C-F914-44EF-BD43-8C2279F4EFB2}"/>
    <cellStyle name="Comma 23 2 5" xfId="11963" xr:uid="{18CE26E2-56C8-4D12-96A7-88D022A920BF}"/>
    <cellStyle name="Comma 23 2 5 10" xfId="26638" xr:uid="{2AB0886B-68D1-4215-BD1A-1365CAE36095}"/>
    <cellStyle name="Comma 23 2 5 11" xfId="26639" xr:uid="{DAC23287-AD3C-443B-83FB-604B25226124}"/>
    <cellStyle name="Comma 23 2 5 2" xfId="26640" xr:uid="{03516213-E7F6-4DDE-9976-D37A7CE4C1E9}"/>
    <cellStyle name="Comma 23 2 5 2 2" xfId="26641" xr:uid="{9D9D57A0-961F-4DBD-B148-AFE03E9CCB49}"/>
    <cellStyle name="Comma 23 2 5 2 2 2" xfId="8688" xr:uid="{C8021F79-B7EE-4CE9-A844-4825C9C607AE}"/>
    <cellStyle name="Comma 23 2 5 2 2 3" xfId="8690" xr:uid="{A8C50BFB-E211-4484-8D3A-CA081F971A63}"/>
    <cellStyle name="Comma 23 2 5 2 2 4" xfId="8692" xr:uid="{465F4B31-30CE-4C07-BCE6-290B31E3B4E8}"/>
    <cellStyle name="Comma 23 2 5 2 2 5" xfId="8696" xr:uid="{163FFB8A-B8D7-4BD2-9CAF-C5A624FD04F2}"/>
    <cellStyle name="Comma 23 2 5 2 2 6" xfId="18361" xr:uid="{1E3C2B3E-CD1A-46DD-830D-83DAFE875756}"/>
    <cellStyle name="Comma 23 2 5 2 3" xfId="26642" xr:uid="{9CC8A5DA-2ED6-493C-833D-8B265BC1C41C}"/>
    <cellStyle name="Comma 23 2 5 2 4" xfId="26643" xr:uid="{70FC80BE-6B6C-4280-9085-2E0A654E6EDB}"/>
    <cellStyle name="Comma 23 2 5 2 5" xfId="23227" xr:uid="{12407567-88FF-48A7-896B-784C075674C9}"/>
    <cellStyle name="Comma 23 2 5 2 6" xfId="4525" xr:uid="{8FB3A4FB-0675-43B2-9555-BB286A652020}"/>
    <cellStyle name="Comma 23 2 5 2 7" xfId="4529" xr:uid="{80AA854C-6794-4C69-9E4B-CC347264F9EB}"/>
    <cellStyle name="Comma 23 2 5 3" xfId="26646" xr:uid="{E152A323-796B-4794-9764-1F65121C154C}"/>
    <cellStyle name="Comma 23 2 5 3 2" xfId="7739" xr:uid="{1F4ACF4E-AD14-44EF-818D-1399CCBB7751}"/>
    <cellStyle name="Comma 23 2 5 3 3" xfId="7741" xr:uid="{2A03DF3F-1E3F-4C40-BC46-3F84660B9529}"/>
    <cellStyle name="Comma 23 2 5 4" xfId="26647" xr:uid="{856072B5-6AF3-48E4-919A-6933CDB5B235}"/>
    <cellStyle name="Comma 23 2 5 5" xfId="26648" xr:uid="{B7FCF302-C688-4EAE-AF11-7CB93DAAFE6D}"/>
    <cellStyle name="Comma 23 2 5 6" xfId="26649" xr:uid="{E1318A5C-4810-4944-AA9A-31BDA8BC332D}"/>
    <cellStyle name="Comma 23 2 5 6 2" xfId="26652" xr:uid="{13FB83DA-3974-4F9A-9997-0DB54F727E8C}"/>
    <cellStyle name="Comma 23 2 5 6 3" xfId="20512" xr:uid="{E4522C22-F031-4C26-BF45-089DCB0837BD}"/>
    <cellStyle name="Comma 23 2 5 6 4" xfId="20514" xr:uid="{99922697-A51B-4818-9516-F3C6C8C73E30}"/>
    <cellStyle name="Comma 23 2 5 6 5" xfId="23232" xr:uid="{0D873F7B-D9FF-4026-A2BB-D07ADA9B7C2A}"/>
    <cellStyle name="Comma 23 2 5 6 6" xfId="3871" xr:uid="{DBD99B15-77F0-49F2-9B2E-C5B3586FA858}"/>
    <cellStyle name="Comma 23 2 5 7" xfId="26653" xr:uid="{A60109DD-0FA5-490A-AFCA-038BE0CBF93A}"/>
    <cellStyle name="Comma 23 2 5 8" xfId="26654" xr:uid="{37177D99-E9AE-4D41-A027-7CCF9284E606}"/>
    <cellStyle name="Comma 23 2 5 9" xfId="26655" xr:uid="{96610A95-797D-49B6-B2F0-56AE0989ACC3}"/>
    <cellStyle name="Comma 23 2 6" xfId="11966" xr:uid="{B39BC088-B01E-409F-A9F2-7E7E40254A2D}"/>
    <cellStyle name="Comma 23 2 6 2" xfId="26656" xr:uid="{8C5743F6-7A23-4581-BF46-731DD2855580}"/>
    <cellStyle name="Comma 23 2 6 2 2" xfId="26657" xr:uid="{767F15F9-C2E5-4E1D-8BCF-D1CFB8649F28}"/>
    <cellStyle name="Comma 23 2 6 2 3" xfId="26659" xr:uid="{89F88359-C8DB-47A3-93C1-E303EE95F235}"/>
    <cellStyle name="Comma 23 2 6 2 4" xfId="26661" xr:uid="{0B62BFC5-F0D4-4D3D-931E-3EF9C6EEBCDD}"/>
    <cellStyle name="Comma 23 2 6 2 5" xfId="23602" xr:uid="{8506DFF1-A740-4893-B17A-729BCF65F290}"/>
    <cellStyle name="Comma 23 2 6 2 6" xfId="4825" xr:uid="{B4352C26-5F01-41E8-A365-475FA7ECC446}"/>
    <cellStyle name="Comma 23 2 6 3" xfId="26664" xr:uid="{F8617833-BA91-43AC-9454-9D378B4657DB}"/>
    <cellStyle name="Comma 23 2 6 4" xfId="26665" xr:uid="{6F4B52F5-207A-4F97-A680-78EFFECC0803}"/>
    <cellStyle name="Comma 23 2 6 5" xfId="26666" xr:uid="{E87199E3-3615-41E9-9AAA-8D2C4274F027}"/>
    <cellStyle name="Comma 23 2 6 6" xfId="26667" xr:uid="{63E09E25-379D-4035-A170-A1C9A333C12C}"/>
    <cellStyle name="Comma 23 2 6 7" xfId="26668" xr:uid="{9694223D-CE1F-45B2-BD48-9A931987395F}"/>
    <cellStyle name="Comma 23 2 7" xfId="11969" xr:uid="{DA7D1E3C-CB9B-4256-A6A9-CEBFA1BF742C}"/>
    <cellStyle name="Comma 23 2 7 2" xfId="26669" xr:uid="{E2DD870C-0485-4574-B7CB-59687F4DF59F}"/>
    <cellStyle name="Comma 23 2 7 3" xfId="26671" xr:uid="{0ABA184C-423C-4B15-9CCF-AC9DA37514C0}"/>
    <cellStyle name="Comma 23 2 8" xfId="26672" xr:uid="{0B39304D-FF4B-4D0D-A285-D39ACF7B8A45}"/>
    <cellStyle name="Comma 23 2 8 2" xfId="12621" xr:uid="{CAE17260-70A3-42C8-BE92-025B1055D2C8}"/>
    <cellStyle name="Comma 23 2 8 3" xfId="12623" xr:uid="{FBC71C34-0CC2-4507-8E5E-E5D8A5C993E7}"/>
    <cellStyle name="Comma 23 2 8 4" xfId="12625" xr:uid="{D28E52D1-A7CE-4CA2-BED1-F83AE61C36EB}"/>
    <cellStyle name="Comma 23 2 8 5" xfId="26673" xr:uid="{E59E29E0-5102-4385-8A5F-723136C1F0D7}"/>
    <cellStyle name="Comma 23 2 8 6" xfId="26674" xr:uid="{EF23FB26-A8D2-4AE4-ABA5-7FBD41DAEC23}"/>
    <cellStyle name="Comma 23 2 9" xfId="26675" xr:uid="{01622CB6-52D3-46E0-ABAC-9B61BE2484E9}"/>
    <cellStyle name="Comma 23 20" xfId="26582" xr:uid="{D23EC04A-49E3-4F9F-98D6-DDDF4ACBF6AB}"/>
    <cellStyle name="Comma 23 3" xfId="9374" xr:uid="{352888ED-3713-4877-9B50-5774199005AA}"/>
    <cellStyle name="Comma 23 3 10" xfId="26679" xr:uid="{7EEEFA13-7D49-4E30-9DA5-D0A706D01269}"/>
    <cellStyle name="Comma 23 3 11" xfId="26682" xr:uid="{087B4F6C-544F-43D4-B588-9CEBAA360476}"/>
    <cellStyle name="Comma 23 3 12" xfId="26689" xr:uid="{4A4A41EA-2FFE-42E0-9937-3447874BAE61}"/>
    <cellStyle name="Comma 23 3 13" xfId="26692" xr:uid="{6D9D0DA4-78F0-4B9E-873D-10CD3608845C}"/>
    <cellStyle name="Comma 23 3 2" xfId="24824" xr:uid="{836A9608-1C59-4413-9081-187A7D9FE038}"/>
    <cellStyle name="Comma 23 3 2 10" xfId="2465" xr:uid="{2141491E-B8C6-4C9D-B8C3-B9B3A2528F81}"/>
    <cellStyle name="Comma 23 3 2 11" xfId="6480" xr:uid="{4E47ECAD-783A-476E-B2BB-5EF00EE3BA75}"/>
    <cellStyle name="Comma 23 3 2 12" xfId="26694" xr:uid="{B6EC894E-9570-4F6F-AAD9-3BBC6667DCED}"/>
    <cellStyle name="Comma 23 3 2 2" xfId="25343" xr:uid="{055E067C-E520-4B64-8A8F-FCF2376BD01E}"/>
    <cellStyle name="Comma 23 3 2 2 2" xfId="26696" xr:uid="{3F51DBC1-B940-4808-80AC-1A2BFA6B1E0D}"/>
    <cellStyle name="Comma 23 3 2 2 2 2" xfId="26697" xr:uid="{601DB4AF-86CB-409D-AA59-F5B61749C695}"/>
    <cellStyle name="Comma 23 3 2 2 2 3" xfId="26698" xr:uid="{D31A5566-251E-4E9A-B19D-DB49AAAA1A91}"/>
    <cellStyle name="Comma 23 3 2 2 2 4" xfId="26699" xr:uid="{A8EB1BA3-F94E-4BF3-AD26-96ECF7A42B7B}"/>
    <cellStyle name="Comma 23 3 2 2 2 5" xfId="26701" xr:uid="{80A6910A-BDEA-4B9D-9520-68936C7BB280}"/>
    <cellStyle name="Comma 23 3 2 2 2 6" xfId="26702" xr:uid="{B6A38109-6C05-4949-A1F7-2724D90B54FC}"/>
    <cellStyle name="Comma 23 3 2 2 3" xfId="26704" xr:uid="{73EA1842-9305-407A-BD94-CBC992AA1930}"/>
    <cellStyle name="Comma 23 3 2 2 4" xfId="26707" xr:uid="{AF41FF9E-F3FD-4281-8E1A-C997C735362E}"/>
    <cellStyle name="Comma 23 3 2 2 5" xfId="26710" xr:uid="{1502F0C8-B345-4AB8-B87C-322B1C40082F}"/>
    <cellStyle name="Comma 23 3 2 2 6" xfId="5086" xr:uid="{A9E4F7C2-2BE8-441B-9002-18870E691007}"/>
    <cellStyle name="Comma 23 3 2 2 7" xfId="5097" xr:uid="{F1301517-8405-4FBC-85AA-5560AFA38B06}"/>
    <cellStyle name="Comma 23 3 2 3" xfId="25345" xr:uid="{C9AC6874-CBE7-464D-B43C-93835067C715}"/>
    <cellStyle name="Comma 23 3 2 4" xfId="26711" xr:uid="{4EF50208-3450-494C-B9A7-E112099906A5}"/>
    <cellStyle name="Comma 23 3 2 4 2" xfId="26713" xr:uid="{9854B263-E200-4404-B1F1-262435B7B8BA}"/>
    <cellStyle name="Comma 23 3 2 4 3" xfId="26715" xr:uid="{DFD518FF-2F92-43EA-9F51-08C0861AF8A3}"/>
    <cellStyle name="Comma 23 3 2 5" xfId="26716" xr:uid="{06D8ECD7-4157-4DF7-89DE-25C1AE185F54}"/>
    <cellStyle name="Comma 23 3 2 6" xfId="26717" xr:uid="{8CD65BA1-87AE-48A3-AE18-6BD881DAED95}"/>
    <cellStyle name="Comma 23 3 2 7" xfId="26718" xr:uid="{B07FDD8F-CE7F-4896-9497-534EED18F20A}"/>
    <cellStyle name="Comma 23 3 2 7 2" xfId="26719" xr:uid="{81008025-B52A-4634-B1D8-FE6B7A27DE23}"/>
    <cellStyle name="Comma 23 3 2 7 3" xfId="15215" xr:uid="{EE161CB6-FF79-42FE-A524-3302AB18401C}"/>
    <cellStyle name="Comma 23 3 2 7 4" xfId="15218" xr:uid="{B356081A-91FA-4E04-813C-69A88B366707}"/>
    <cellStyle name="Comma 23 3 2 7 5" xfId="15221" xr:uid="{F4D1264E-727B-4DA9-90EF-20BCF18FF440}"/>
    <cellStyle name="Comma 23 3 2 7 6" xfId="4890" xr:uid="{571EB2D4-7A0F-4591-A4FF-0C7B4F67159E}"/>
    <cellStyle name="Comma 23 3 2 8" xfId="26720" xr:uid="{DF8DA3EC-3323-4411-8C2D-20DFCDC93898}"/>
    <cellStyle name="Comma 23 3 2 9" xfId="26721" xr:uid="{E88C061C-6DE9-40AD-9DC7-795F5C886849}"/>
    <cellStyle name="Comma 23 3 3" xfId="26722" xr:uid="{CEB64751-E690-428F-BA47-C92F32D2EE86}"/>
    <cellStyle name="Comma 23 3 3 10" xfId="26724" xr:uid="{916E9CF2-A832-4284-92A3-7EB65BB9C671}"/>
    <cellStyle name="Comma 23 3 3 11" xfId="26726" xr:uid="{18729149-89BF-478C-AF72-72D7E979920D}"/>
    <cellStyle name="Comma 23 3 3 2" xfId="26729" xr:uid="{B1AC6377-C8E6-4BA2-87D1-D88E9B021CEF}"/>
    <cellStyle name="Comma 23 3 3 2 2" xfId="26730" xr:uid="{944DFAD1-3C2D-4885-9E9C-8FB633E1428A}"/>
    <cellStyle name="Comma 23 3 3 2 2 2" xfId="23813" xr:uid="{1AFDF3C0-BA35-4C0C-AEA4-E18C7C61106F}"/>
    <cellStyle name="Comma 23 3 3 2 2 3" xfId="23815" xr:uid="{565F5D48-3BE6-468B-93BE-6C10F332782B}"/>
    <cellStyle name="Comma 23 3 3 2 2 4" xfId="23817" xr:uid="{50D8BAC0-C5C0-440E-916E-F2C999C22853}"/>
    <cellStyle name="Comma 23 3 3 2 2 5" xfId="23820" xr:uid="{2E6E41B3-0026-4291-A8F1-BD13C8709E8F}"/>
    <cellStyle name="Comma 23 3 3 2 2 6" xfId="23825" xr:uid="{F7779B97-351B-4DBF-9F3A-176E6863D105}"/>
    <cellStyle name="Comma 23 3 3 2 3" xfId="26731" xr:uid="{0DE02097-5D87-49BA-A34D-9AFCAFDB5665}"/>
    <cellStyle name="Comma 23 3 3 2 4" xfId="26732" xr:uid="{5273E543-2086-4147-B311-5CD9C25ADF5B}"/>
    <cellStyle name="Comma 23 3 3 2 5" xfId="26733" xr:uid="{88EDA720-C7A1-48C9-A7C8-BD4206A6CECF}"/>
    <cellStyle name="Comma 23 3 3 2 6" xfId="5258" xr:uid="{6AF5BC2A-A026-4B5C-8F16-FE326CB0F951}"/>
    <cellStyle name="Comma 23 3 3 2 7" xfId="5264" xr:uid="{E7A67F5C-A700-47B8-85E2-3ABD8A8A03D6}"/>
    <cellStyle name="Comma 23 3 3 3" xfId="26736" xr:uid="{713FFC4C-39B7-4B5F-A123-8844808E93CB}"/>
    <cellStyle name="Comma 23 3 3 3 2" xfId="26737" xr:uid="{3BA501E9-0C90-4989-A78E-51D5D08BF3AC}"/>
    <cellStyle name="Comma 23 3 3 3 3" xfId="26738" xr:uid="{24D2443D-10AE-4AE1-9300-2AC43AE38193}"/>
    <cellStyle name="Comma 23 3 3 4" xfId="3087" xr:uid="{148CFAB3-79BF-4862-8F9E-C3E65E5274DA}"/>
    <cellStyle name="Comma 23 3 3 5" xfId="3090" xr:uid="{ADC77856-D057-45AB-8323-B4E6A1DEFD5A}"/>
    <cellStyle name="Comma 23 3 3 6" xfId="26739" xr:uid="{2D1BAE7B-2622-4788-926D-EB992ADCAAC8}"/>
    <cellStyle name="Comma 23 3 3 6 2" xfId="26740" xr:uid="{BE72CD2C-3501-4710-AE39-E444C6F2BE95}"/>
    <cellStyle name="Comma 23 3 3 6 3" xfId="26741" xr:uid="{EA8133A6-073C-467A-AC7A-5803399DE455}"/>
    <cellStyle name="Comma 23 3 3 6 4" xfId="26744" xr:uid="{3177D22D-FD49-4408-BA98-BFCE8C2E0FDA}"/>
    <cellStyle name="Comma 23 3 3 6 5" xfId="26747" xr:uid="{4F2BEA80-A974-4DF6-98C0-3EB20CF848CD}"/>
    <cellStyle name="Comma 23 3 3 6 6" xfId="6162" xr:uid="{91F5DD5C-AF2D-4241-96D0-6D106A63EF3A}"/>
    <cellStyle name="Comma 23 3 3 7" xfId="26748" xr:uid="{0488B097-0C03-4213-B35D-17BD0130B782}"/>
    <cellStyle name="Comma 23 3 3 8" xfId="26749" xr:uid="{BAE009F3-A927-4FF6-8450-395AC774CD00}"/>
    <cellStyle name="Comma 23 3 3 9" xfId="26750" xr:uid="{C613FF5A-1613-4A54-B89F-3E39B8862A7E}"/>
    <cellStyle name="Comma 23 3 4" xfId="26751" xr:uid="{21E06579-1E6A-4A42-968D-101BAEEF71FD}"/>
    <cellStyle name="Comma 23 3 5" xfId="26752" xr:uid="{DEBDB762-A248-48C3-9591-14B47E87C2C8}"/>
    <cellStyle name="Comma 23 3 5 10" xfId="26754" xr:uid="{7DAA0784-3DC0-4D26-8E05-FE9EEF4773CD}"/>
    <cellStyle name="Comma 23 3 5 11" xfId="26755" xr:uid="{37858D35-E323-4BC1-905F-4439EEED0F33}"/>
    <cellStyle name="Comma 23 3 5 2" xfId="26756" xr:uid="{98AB1D34-936E-451F-96F7-7C873ECAA62C}"/>
    <cellStyle name="Comma 23 3 5 2 2" xfId="26757" xr:uid="{1987D07B-C8A0-474A-B1ED-DE5B94D0C75C}"/>
    <cellStyle name="Comma 23 3 5 2 2 2" xfId="9009" xr:uid="{DF229835-9CD1-40C6-9127-BE1DD0C8D945}"/>
    <cellStyle name="Comma 23 3 5 2 2 3" xfId="9012" xr:uid="{5B801386-61F1-40E5-88E6-A92599678189}"/>
    <cellStyle name="Comma 23 3 5 2 2 4" xfId="9015" xr:uid="{2A2E4550-9A07-4CE9-AEE2-6AC4CA8381F7}"/>
    <cellStyle name="Comma 23 3 5 2 2 5" xfId="9019" xr:uid="{DE4ADC1E-080A-4694-AB14-1C95A55193CD}"/>
    <cellStyle name="Comma 23 3 5 2 2 6" xfId="26759" xr:uid="{524345B6-4FF1-45CC-BFDA-07BCF718E6EC}"/>
    <cellStyle name="Comma 23 3 5 2 3" xfId="26760" xr:uid="{6166C5EF-F90E-444A-B24B-524D8EE89B28}"/>
    <cellStyle name="Comma 23 3 5 2 4" xfId="26761" xr:uid="{FC832138-029B-4468-B31F-BB8A73D7220C}"/>
    <cellStyle name="Comma 23 3 5 2 5" xfId="26762" xr:uid="{6056F1F2-6D34-4606-A5EF-1F66BFFDB8BA}"/>
    <cellStyle name="Comma 23 3 5 2 6" xfId="3204" xr:uid="{218F266F-6605-4BDC-BE22-339A80504EDB}"/>
    <cellStyle name="Comma 23 3 5 2 7" xfId="5408" xr:uid="{492C8B3A-DDE2-4B76-B40D-408A41D84915}"/>
    <cellStyle name="Comma 23 3 5 3" xfId="26763" xr:uid="{0295CBAA-43F9-4E69-91F7-A641818039A4}"/>
    <cellStyle name="Comma 23 3 5 3 2" xfId="26764" xr:uid="{7ADE0805-6722-4507-A986-0E55075E20B0}"/>
    <cellStyle name="Comma 23 3 5 3 3" xfId="26765" xr:uid="{ADDC7BBA-1882-4285-9E78-ED30D54ACEE9}"/>
    <cellStyle name="Comma 23 3 5 4" xfId="26766" xr:uid="{C6DA326F-2C14-49CA-A07A-FBD979550977}"/>
    <cellStyle name="Comma 23 3 5 5" xfId="26767" xr:uid="{893A6FBC-9A52-4065-9657-EF8D56A7A435}"/>
    <cellStyle name="Comma 23 3 5 6" xfId="26768" xr:uid="{A32B5AD3-AC1F-4B59-AEE0-227CFA101743}"/>
    <cellStyle name="Comma 23 3 5 6 2" xfId="26772" xr:uid="{F570FCB7-BBC1-45A1-94EB-4E3087F871DE}"/>
    <cellStyle name="Comma 23 3 5 6 3" xfId="26774" xr:uid="{FC869836-8AEA-4239-8768-2D503CA9A200}"/>
    <cellStyle name="Comma 23 3 5 6 4" xfId="26775" xr:uid="{66B15432-A2D0-49C2-A370-2BECB59CE1B8}"/>
    <cellStyle name="Comma 23 3 5 6 5" xfId="26776" xr:uid="{768833D0-02EE-49D7-AB83-DBE185C2527C}"/>
    <cellStyle name="Comma 23 3 5 6 6" xfId="6202" xr:uid="{E66F9B53-6BE5-4E81-B727-CABF51F6FC9D}"/>
    <cellStyle name="Comma 23 3 5 7" xfId="26777" xr:uid="{0271B879-61F3-493F-B3DB-A22B2B4D48FA}"/>
    <cellStyle name="Comma 23 3 5 8" xfId="26778" xr:uid="{AE8A1319-76CF-4F76-9CE8-0BAF8081C075}"/>
    <cellStyle name="Comma 23 3 5 9" xfId="26779" xr:uid="{1D36E5E7-60DB-45C4-B372-E9B3ABD2FAA3}"/>
    <cellStyle name="Comma 23 3 6" xfId="26780" xr:uid="{45373B12-48B9-432B-B8EB-C380DAA15208}"/>
    <cellStyle name="Comma 23 3 6 2" xfId="26781" xr:uid="{25A244E9-2D98-4404-905F-BFA94EE2FE65}"/>
    <cellStyle name="Comma 23 3 6 2 2" xfId="26782" xr:uid="{7807E950-E065-4331-AF91-1FC1A17AD9C8}"/>
    <cellStyle name="Comma 23 3 6 2 3" xfId="26783" xr:uid="{FB1567DE-CB7D-4A5B-ADBB-04C052A2003B}"/>
    <cellStyle name="Comma 23 3 6 2 4" xfId="26784" xr:uid="{B3222333-C83D-4317-90E4-8538B949FA54}"/>
    <cellStyle name="Comma 23 3 6 2 5" xfId="26785" xr:uid="{08A0244B-5E23-4640-A262-645C97FC3F03}"/>
    <cellStyle name="Comma 23 3 6 2 6" xfId="167" xr:uid="{07624F7E-60B9-46D2-8C30-17F146D1FEA1}"/>
    <cellStyle name="Comma 23 3 6 3" xfId="26787" xr:uid="{9D550B3D-0BC0-4A93-A047-CC829608FE98}"/>
    <cellStyle name="Comma 23 3 6 4" xfId="26788" xr:uid="{A616738E-BDE4-4018-B06E-9CF86DE934AF}"/>
    <cellStyle name="Comma 23 3 6 5" xfId="26790" xr:uid="{F77CF569-8092-4706-A797-5015C830413E}"/>
    <cellStyle name="Comma 23 3 6 6" xfId="26792" xr:uid="{7B5756A6-2A2D-46B4-9998-8F810274F05B}"/>
    <cellStyle name="Comma 23 3 6 7" xfId="26794" xr:uid="{19D83488-BD8C-42A6-84AB-B807D2E248B5}"/>
    <cellStyle name="Comma 23 3 7" xfId="26796" xr:uid="{8DAC1461-228A-4124-8356-743367ECC038}"/>
    <cellStyle name="Comma 23 3 7 2" xfId="25561" xr:uid="{18E3BF8F-2DBE-4F81-939B-2E7300A02420}"/>
    <cellStyle name="Comma 23 3 7 3" xfId="26797" xr:uid="{4C49DBFF-575E-46B4-B3A1-98E3E0537F50}"/>
    <cellStyle name="Comma 23 3 8" xfId="26798" xr:uid="{EBB06467-8696-47EF-833F-B2F60B227D7C}"/>
    <cellStyle name="Comma 23 3 8 2" xfId="12671" xr:uid="{8B624D38-8550-4D3D-B8B7-CDEE9C80DDF9}"/>
    <cellStyle name="Comma 23 3 8 3" xfId="12675" xr:uid="{7046EEA1-1583-4281-99C1-88B77FD831A2}"/>
    <cellStyle name="Comma 23 3 8 4" xfId="12678" xr:uid="{86E33569-517B-4170-97B4-B5569B97FBAA}"/>
    <cellStyle name="Comma 23 3 8 5" xfId="26799" xr:uid="{1938C8C1-E8B9-402B-950C-68BBD3BEA118}"/>
    <cellStyle name="Comma 23 3 8 6" xfId="26800" xr:uid="{1D8A7455-A9B6-4A4D-A722-A9EF688F303F}"/>
    <cellStyle name="Comma 23 3 9" xfId="26801" xr:uid="{36748005-8760-46E8-9BEC-005D47E445A8}"/>
    <cellStyle name="Comma 23 4" xfId="24827" xr:uid="{7ED5FCD7-4B3C-45D5-9A0A-37CCEA1011DE}"/>
    <cellStyle name="Comma 23 4 10" xfId="9117" xr:uid="{2ACB259C-1384-4CD4-9514-4EFD5ABF3B2D}"/>
    <cellStyle name="Comma 23 4 11" xfId="26802" xr:uid="{D0B3D5DD-3255-4CCC-8621-F2B9919BAD53}"/>
    <cellStyle name="Comma 23 4 12" xfId="26803" xr:uid="{966F1DD0-58B6-44FC-A753-C7238BA54B0A}"/>
    <cellStyle name="Comma 23 4 13" xfId="26804" xr:uid="{34B01A0D-1DD8-4D6E-8A50-95835E8BCBDC}"/>
    <cellStyle name="Comma 23 4 2" xfId="24830" xr:uid="{4AA78D40-8F05-44EF-800E-5222CF24E3E7}"/>
    <cellStyle name="Comma 23 4 2 10" xfId="26805" xr:uid="{5E6F4376-19DE-4B56-9364-704468B4D8E9}"/>
    <cellStyle name="Comma 23 4 2 11" xfId="26806" xr:uid="{25CB0665-0B51-4595-919E-372DD048A70B}"/>
    <cellStyle name="Comma 23 4 2 12" xfId="26807" xr:uid="{26D56516-BC85-4E49-9B1F-570CC2F54130}"/>
    <cellStyle name="Comma 23 4 2 2" xfId="26808" xr:uid="{20BFD042-3457-4BF1-A7FB-CF9E2DD9F293}"/>
    <cellStyle name="Comma 23 4 2 2 2" xfId="26809" xr:uid="{8D064043-65E4-4B0D-944E-86CAB96DE023}"/>
    <cellStyle name="Comma 23 4 2 2 2 2" xfId="26812" xr:uid="{995BC8AD-D061-4A7E-904D-F00F9718D064}"/>
    <cellStyle name="Comma 23 4 2 2 2 3" xfId="26815" xr:uid="{C1851E0B-6142-4811-A7AD-7107DCCA166D}"/>
    <cellStyle name="Comma 23 4 2 2 2 4" xfId="26817" xr:uid="{1F120851-13C5-49F0-A9D6-78C1985E640A}"/>
    <cellStyle name="Comma 23 4 2 2 2 5" xfId="26819" xr:uid="{206FC73D-9AF0-499C-B45E-A7128F4E19DA}"/>
    <cellStyle name="Comma 23 4 2 2 2 6" xfId="26820" xr:uid="{4CC506BF-D882-417D-A859-56F0368A1855}"/>
    <cellStyle name="Comma 23 4 2 2 3" xfId="26821" xr:uid="{5A645869-11BF-41D5-ABF4-3BE28DC9D03F}"/>
    <cellStyle name="Comma 23 4 2 2 4" xfId="26822" xr:uid="{804792B0-C815-447A-A961-DEC1C3AE0EBE}"/>
    <cellStyle name="Comma 23 4 2 2 5" xfId="26823" xr:uid="{4878F86F-2E9D-48D4-B1F2-40C494AF205A}"/>
    <cellStyle name="Comma 23 4 2 2 6" xfId="5573" xr:uid="{D59A9746-9B8E-4D07-B8FB-8E9DC1A679D3}"/>
    <cellStyle name="Comma 23 4 2 2 7" xfId="5587" xr:uid="{A621993D-003D-4135-9F7C-17B28E39783A}"/>
    <cellStyle name="Comma 23 4 2 3" xfId="26824" xr:uid="{A3D7EE2A-0ECF-44CB-8815-CB0AD8CD0E2F}"/>
    <cellStyle name="Comma 23 4 2 4" xfId="26825" xr:uid="{0969E7F6-DF1E-484A-97E6-63D0307556D4}"/>
    <cellStyle name="Comma 23 4 2 4 2" xfId="26826" xr:uid="{5A8A8754-006F-4D67-B4A7-674E098825ED}"/>
    <cellStyle name="Comma 23 4 2 4 3" xfId="26827" xr:uid="{788BAA8A-C77F-4404-BBF8-587DC3CEE048}"/>
    <cellStyle name="Comma 23 4 2 5" xfId="26828" xr:uid="{CB66877A-A4C6-4D80-BAB5-E6572E7F42E2}"/>
    <cellStyle name="Comma 23 4 2 6" xfId="26829" xr:uid="{3C8D5600-BBC3-41FE-BE91-5940EA03C1C8}"/>
    <cellStyle name="Comma 23 4 2 7" xfId="26830" xr:uid="{B80B7457-0EC1-4EF2-BEFA-489A495AF466}"/>
    <cellStyle name="Comma 23 4 2 7 2" xfId="26831" xr:uid="{220FD680-D816-4FE1-81D3-959950260B06}"/>
    <cellStyle name="Comma 23 4 2 7 3" xfId="26832" xr:uid="{765D2D75-27F8-4CB5-9ADD-591DDAB3F977}"/>
    <cellStyle name="Comma 23 4 2 7 4" xfId="1168" xr:uid="{298F9F2B-6699-4195-8D29-EAAC0C6BB19B}"/>
    <cellStyle name="Comma 23 4 2 7 5" xfId="1202" xr:uid="{3833A78A-0B33-42F4-AFE1-C0CBAA88C708}"/>
    <cellStyle name="Comma 23 4 2 7 6" xfId="1216" xr:uid="{2F97F73F-E370-46D3-BDAC-035F0FD72DD5}"/>
    <cellStyle name="Comma 23 4 2 8" xfId="26833" xr:uid="{A822BB7F-AF78-45EB-BB32-50C904DAD7F6}"/>
    <cellStyle name="Comma 23 4 2 9" xfId="26834" xr:uid="{0CE53357-3943-4E34-BCEA-A14345148454}"/>
    <cellStyle name="Comma 23 4 3" xfId="24833" xr:uid="{E8834943-31B3-4EAA-B664-504787DC3E5E}"/>
    <cellStyle name="Comma 23 4 3 10" xfId="26835" xr:uid="{74EC08D1-D5C1-4F2B-84C8-E3AC16811AF8}"/>
    <cellStyle name="Comma 23 4 3 11" xfId="26836" xr:uid="{20412DBD-BF06-4081-8E3D-6906998DB159}"/>
    <cellStyle name="Comma 23 4 3 2" xfId="26837" xr:uid="{98661633-D8F3-437C-9DA2-4954CF3F378D}"/>
    <cellStyle name="Comma 23 4 3 2 2" xfId="26838" xr:uid="{F05B9078-BD08-4F42-8A11-3094AA68B25E}"/>
    <cellStyle name="Comma 23 4 3 2 2 2" xfId="26839" xr:uid="{C8CAA066-3C79-4606-BE28-3C1CCD108590}"/>
    <cellStyle name="Comma 23 4 3 2 2 3" xfId="26840" xr:uid="{F75D85B7-371F-41B8-A0CD-E474F2D3463D}"/>
    <cellStyle name="Comma 23 4 3 2 2 4" xfId="26841" xr:uid="{7DE5075A-8536-41FA-97BD-74E143B30087}"/>
    <cellStyle name="Comma 23 4 3 2 2 5" xfId="26842" xr:uid="{4F213E4C-B33F-4048-8F07-E2D77109188E}"/>
    <cellStyle name="Comma 23 4 3 2 2 6" xfId="26846" xr:uid="{CFE51C62-ABB6-452E-9498-C5FFD5657FB0}"/>
    <cellStyle name="Comma 23 4 3 2 3" xfId="26847" xr:uid="{06F860FD-2C04-4350-A6B2-CCC1AFE56E43}"/>
    <cellStyle name="Comma 23 4 3 2 4" xfId="26848" xr:uid="{A5ABD142-0CC7-40FF-BD7A-42F6D81C2A61}"/>
    <cellStyle name="Comma 23 4 3 2 5" xfId="22694" xr:uid="{D7F17FC6-7027-4756-A82F-CAA56C9B9A39}"/>
    <cellStyle name="Comma 23 4 3 2 6" xfId="22699" xr:uid="{A8D6E562-1B3A-46D1-8FBF-A7DD05A046C4}"/>
    <cellStyle name="Comma 23 4 3 2 7" xfId="26849" xr:uid="{584E11E6-0B08-40AE-8E51-3DBE1A1A37D5}"/>
    <cellStyle name="Comma 23 4 3 3" xfId="26850" xr:uid="{4662F90A-28C5-44E4-944A-C7CE9C2CAF1C}"/>
    <cellStyle name="Comma 23 4 3 3 2" xfId="26851" xr:uid="{ABF642D7-02B3-44BD-8281-2B754F805AE5}"/>
    <cellStyle name="Comma 23 4 3 3 3" xfId="26852" xr:uid="{D3CA82CB-AB7D-4DE7-8569-859ADC10B466}"/>
    <cellStyle name="Comma 23 4 3 4" xfId="1942" xr:uid="{CB80D539-B5D7-499A-8C38-289867055FDA}"/>
    <cellStyle name="Comma 23 4 3 5" xfId="1947" xr:uid="{492F6907-E0AE-444C-B815-9CBC17BB9A85}"/>
    <cellStyle name="Comma 23 4 3 6" xfId="26853" xr:uid="{793DC1C3-F625-485A-BB19-DC8EB697ADDE}"/>
    <cellStyle name="Comma 23 4 3 6 2" xfId="26854" xr:uid="{0079C11F-97CE-4796-A313-754FE1A1DE33}"/>
    <cellStyle name="Comma 23 4 3 6 3" xfId="26855" xr:uid="{157E9923-2A96-469C-91C2-DB6B3330B67A}"/>
    <cellStyle name="Comma 23 4 3 6 4" xfId="1292" xr:uid="{5341FB70-9F35-4BD0-B15A-377353AD66D5}"/>
    <cellStyle name="Comma 23 4 3 6 5" xfId="1298" xr:uid="{7428C75F-A834-4B89-88AC-8D4DB57C4FAA}"/>
    <cellStyle name="Comma 23 4 3 6 6" xfId="1305" xr:uid="{FFDB2CB9-B470-4FC1-A289-496A3817499D}"/>
    <cellStyle name="Comma 23 4 3 7" xfId="26856" xr:uid="{39FE3F62-B15D-4B6F-8395-600C737DE28E}"/>
    <cellStyle name="Comma 23 4 3 8" xfId="26857" xr:uid="{7F3F4542-8284-432D-9545-9FAD6F7434CD}"/>
    <cellStyle name="Comma 23 4 3 9" xfId="26858" xr:uid="{C2D83108-A76F-4AD0-9487-E44910E94B65}"/>
    <cellStyle name="Comma 23 4 4" xfId="26860" xr:uid="{9B971CD9-0635-47FE-B823-08D5F86C1BDD}"/>
    <cellStyle name="Comma 23 4 5" xfId="10348" xr:uid="{098CD578-A40E-4FE2-909C-8AB32C5B4B5F}"/>
    <cellStyle name="Comma 23 4 5 10" xfId="26862" xr:uid="{5069D851-BCFF-4181-BD12-9161F256AC5E}"/>
    <cellStyle name="Comma 23 4 5 11" xfId="26863" xr:uid="{DD990FDB-E049-491B-A4B1-706F64099F5A}"/>
    <cellStyle name="Comma 23 4 5 2" xfId="26864" xr:uid="{087917DD-9D90-4699-BBF5-D6A3392B91BC}"/>
    <cellStyle name="Comma 23 4 5 2 2" xfId="26865" xr:uid="{7E122F0E-929A-4D3D-80C7-2FB00115D928}"/>
    <cellStyle name="Comma 23 4 5 2 2 2" xfId="26866" xr:uid="{BE8A8AC5-0B78-4EFD-B66A-F01B25AEFC8C}"/>
    <cellStyle name="Comma 23 4 5 2 2 3" xfId="26867" xr:uid="{4D731C0B-120B-4BBB-9A57-2C8F37AE9BD8}"/>
    <cellStyle name="Comma 23 4 5 2 2 4" xfId="26868" xr:uid="{70C3C960-2452-487D-BEBB-00F525977ED7}"/>
    <cellStyle name="Comma 23 4 5 2 2 5" xfId="26869" xr:uid="{29B6158F-BC0B-497F-8F9F-FB0B9BF23944}"/>
    <cellStyle name="Comma 23 4 5 2 2 6" xfId="26575" xr:uid="{C67B8B4E-4C7D-4F3E-B6A1-D2BB0C8D7BC5}"/>
    <cellStyle name="Comma 23 4 5 2 3" xfId="26870" xr:uid="{58C07BC2-4CA5-4B92-A16F-0CD0D88A2F31}"/>
    <cellStyle name="Comma 23 4 5 2 4" xfId="26871" xr:uid="{B141BFC1-7A56-43A0-9CE4-B5D9934127F3}"/>
    <cellStyle name="Comma 23 4 5 2 5" xfId="26872" xr:uid="{32B3EC0F-66FA-41D0-881C-8AE9F23B209F}"/>
    <cellStyle name="Comma 23 4 5 2 6" xfId="5610" xr:uid="{28B188B6-ECC4-4AA7-9D21-EDC28138E419}"/>
    <cellStyle name="Comma 23 4 5 2 7" xfId="5615" xr:uid="{2A1AFE62-1A64-4218-9947-6941188F1ADA}"/>
    <cellStyle name="Comma 23 4 5 3" xfId="26873" xr:uid="{B22213AF-7AAF-4689-8031-9C987A48C835}"/>
    <cellStyle name="Comma 23 4 5 3 2" xfId="26874" xr:uid="{244DF5F4-851A-499D-8E0C-C0055D261F79}"/>
    <cellStyle name="Comma 23 4 5 3 3" xfId="26875" xr:uid="{366E60B0-4AA6-4AC2-99B2-F69208407D6D}"/>
    <cellStyle name="Comma 23 4 5 4" xfId="26876" xr:uid="{915635A4-9AC9-421F-91F5-A977EF1C4A95}"/>
    <cellStyle name="Comma 23 4 5 5" xfId="26877" xr:uid="{4F94EB63-4C5F-46C6-BA4A-DC7C59457900}"/>
    <cellStyle name="Comma 23 4 5 6" xfId="26878" xr:uid="{C22398EA-790B-4E54-82A4-2EED32ADFF17}"/>
    <cellStyle name="Comma 23 4 5 6 2" xfId="26881" xr:uid="{BA01C38E-FCC2-42BD-955E-16B5939AB0DA}"/>
    <cellStyle name="Comma 23 4 5 6 3" xfId="26883" xr:uid="{E4AC9400-DF93-49C2-B724-D63D1F5F111F}"/>
    <cellStyle name="Comma 23 4 5 6 4" xfId="26884" xr:uid="{6EF2771F-7D7E-4504-A0BD-274CC522C1A5}"/>
    <cellStyle name="Comma 23 4 5 6 5" xfId="26885" xr:uid="{373AFDC5-EDFA-4844-8F10-C9A31F372F55}"/>
    <cellStyle name="Comma 23 4 5 6 6" xfId="6296" xr:uid="{0D2F74F3-74B6-467B-BF6C-A039E13707F3}"/>
    <cellStyle name="Comma 23 4 5 7" xfId="26886" xr:uid="{36BBA641-F6FF-4EFB-A34A-3E58BAAC740F}"/>
    <cellStyle name="Comma 23 4 5 8" xfId="26887" xr:uid="{3F437B83-EE6E-4559-BEFC-258C98D50536}"/>
    <cellStyle name="Comma 23 4 5 9" xfId="26888" xr:uid="{3A0FB7E3-7196-4306-8088-A36380CA9213}"/>
    <cellStyle name="Comma 23 4 6" xfId="10351" xr:uid="{A923EE54-3C3E-4702-A3EA-CDB4D1EF0799}"/>
    <cellStyle name="Comma 23 4 6 2" xfId="26889" xr:uid="{C6CDC265-10C4-48E4-B897-481EDF65E3FD}"/>
    <cellStyle name="Comma 23 4 6 2 2" xfId="26890" xr:uid="{3E8CE4EF-DF6C-4EBA-ABA2-F96B4EC60E6A}"/>
    <cellStyle name="Comma 23 4 6 2 3" xfId="26891" xr:uid="{0BA3FC0C-4FB3-4218-98BD-08BC2ED29DB9}"/>
    <cellStyle name="Comma 23 4 6 2 4" xfId="26892" xr:uid="{E2692DF0-EFE2-411A-9FDD-C79FA6F0DE98}"/>
    <cellStyle name="Comma 23 4 6 2 5" xfId="26893" xr:uid="{7F04BC3C-FA39-4BAC-9F20-A01E2F2016CF}"/>
    <cellStyle name="Comma 23 4 6 2 6" xfId="26896" xr:uid="{89E6BA3B-BF83-46B6-8D92-04846D5403BB}"/>
    <cellStyle name="Comma 23 4 6 3" xfId="26897" xr:uid="{C1C48A00-B88C-49A7-BE0E-2A1F8FD99227}"/>
    <cellStyle name="Comma 23 4 6 4" xfId="26898" xr:uid="{80BD0051-51C6-4447-B01D-3D6F55FF443D}"/>
    <cellStyle name="Comma 23 4 6 5" xfId="26899" xr:uid="{D9BF095F-2372-4DEF-B7B2-D1B2FD1B1877}"/>
    <cellStyle name="Comma 23 4 6 6" xfId="26900" xr:uid="{A38B817A-F2A2-4648-9122-42AA8CB4C780}"/>
    <cellStyle name="Comma 23 4 6 7" xfId="26901" xr:uid="{9916FB84-D4B6-4404-8CC3-45974E72005F}"/>
    <cellStyle name="Comma 23 4 7" xfId="10353" xr:uid="{5E2CA8E6-4D42-4435-A227-364A57B8C184}"/>
    <cellStyle name="Comma 23 4 7 2" xfId="26902" xr:uid="{F7B3EE99-F825-43FC-9FDA-123D26D560D7}"/>
    <cellStyle name="Comma 23 4 7 3" xfId="26903" xr:uid="{8410A996-8345-4955-9411-1E12EDD642B0}"/>
    <cellStyle name="Comma 23 4 8" xfId="10355" xr:uid="{792CBCB9-5C75-427F-8C2F-77B3676D6F09}"/>
    <cellStyle name="Comma 23 4 8 2" xfId="12740" xr:uid="{252003F9-A259-4096-B449-7CEE75628B37}"/>
    <cellStyle name="Comma 23 4 8 3" xfId="12742" xr:uid="{9363E468-479F-4AE4-B770-4257ECB3C835}"/>
    <cellStyle name="Comma 23 4 8 4" xfId="12744" xr:uid="{BD473F69-5649-4935-BE5D-E2B220C0A75B}"/>
    <cellStyle name="Comma 23 4 8 5" xfId="26904" xr:uid="{BF6BA864-B746-4AB4-BBE8-5562B4EC1811}"/>
    <cellStyle name="Comma 23 4 8 6" xfId="26905" xr:uid="{19219F49-219C-4EE1-8216-FDA16FCB79C9}"/>
    <cellStyle name="Comma 23 4 9" xfId="10357" xr:uid="{FAB97140-B190-4111-8FA9-E49F77CE3845}"/>
    <cellStyle name="Comma 23 5" xfId="24836" xr:uid="{75357E5D-59C4-445F-B6FB-60AE055A327D}"/>
    <cellStyle name="Comma 23 5 10" xfId="14044" xr:uid="{87C3768A-7DDA-4F64-A32B-17F53ED0F25F}"/>
    <cellStyle name="Comma 23 5 11" xfId="14065" xr:uid="{2328A237-41D7-4C97-9C95-E285F9E3F831}"/>
    <cellStyle name="Comma 23 5 12" xfId="14079" xr:uid="{B8F4E5DB-A619-4524-B206-250E6EB05DF2}"/>
    <cellStyle name="Comma 23 5 13" xfId="14083" xr:uid="{805CA161-E4F2-4EED-8855-605E9DBF4DE1}"/>
    <cellStyle name="Comma 23 5 2" xfId="24839" xr:uid="{1D196F0F-E6E9-42E7-974C-842A4B5B6B26}"/>
    <cellStyle name="Comma 23 5 2 10" xfId="19828" xr:uid="{08F17984-1940-4470-898E-3F60CA986330}"/>
    <cellStyle name="Comma 23 5 2 11" xfId="19830" xr:uid="{3B23B102-65ED-42C9-8F45-4073358854FF}"/>
    <cellStyle name="Comma 23 5 2 12" xfId="26906" xr:uid="{76AD805E-A8B4-4866-A8CF-43774A1D6336}"/>
    <cellStyle name="Comma 23 5 2 2" xfId="26907" xr:uid="{AA33DBEF-F4F6-4D97-A415-72A0B302E566}"/>
    <cellStyle name="Comma 23 5 2 2 2" xfId="24563" xr:uid="{C58E9281-FF17-41B9-B0D1-D56B3B89E2F8}"/>
    <cellStyle name="Comma 23 5 2 2 2 2" xfId="26909" xr:uid="{77D833F3-A9DE-4D1D-9649-565515A18E80}"/>
    <cellStyle name="Comma 23 5 2 2 2 3" xfId="26910" xr:uid="{512F8C57-0120-4C3B-9595-8AB690E78065}"/>
    <cellStyle name="Comma 23 5 2 2 2 4" xfId="26911" xr:uid="{29164420-C3D0-41B0-BA25-4D426725BB30}"/>
    <cellStyle name="Comma 23 5 2 2 2 5" xfId="26912" xr:uid="{211DA87F-DD8F-421C-866B-9F01D5D8877D}"/>
    <cellStyle name="Comma 23 5 2 2 2 6" xfId="26913" xr:uid="{E6FB43CC-7F34-4CFD-A5C9-EF03D111D028}"/>
    <cellStyle name="Comma 23 5 2 2 3" xfId="24565" xr:uid="{DD7426FB-8459-4411-87CE-2F68E8DDD313}"/>
    <cellStyle name="Comma 23 5 2 2 4" xfId="24568" xr:uid="{968C04EF-C589-4425-BF47-0AEC0F976D57}"/>
    <cellStyle name="Comma 23 5 2 2 5" xfId="24571" xr:uid="{A41F66C2-BDF8-4B1C-AC9B-CD8A5FC1B8A2}"/>
    <cellStyle name="Comma 23 5 2 2 6" xfId="26914" xr:uid="{3475BBE7-1AA9-4520-AE4F-56610FD0741B}"/>
    <cellStyle name="Comma 23 5 2 2 7" xfId="26917" xr:uid="{0E0BCB5C-C448-43AA-A920-7092278A48D1}"/>
    <cellStyle name="Comma 23 5 2 3" xfId="26920" xr:uid="{C073CA68-4FF9-4E26-A54B-7BEA33FC9C16}"/>
    <cellStyle name="Comma 23 5 2 4" xfId="26921" xr:uid="{EFEAC161-4B83-4222-85D0-9E7646906AFE}"/>
    <cellStyle name="Comma 23 5 2 4 2" xfId="26922" xr:uid="{9BBA99B9-4526-44B6-A04D-5429214C57AF}"/>
    <cellStyle name="Comma 23 5 2 4 3" xfId="26923" xr:uid="{9BBBF8F7-262F-4250-8384-0673B2379A5E}"/>
    <cellStyle name="Comma 23 5 2 5" xfId="26924" xr:uid="{67089714-57BC-48DC-8E71-288C983E7E77}"/>
    <cellStyle name="Comma 23 5 2 6" xfId="26926" xr:uid="{1D066E10-2FEA-4470-A178-6324F0779431}"/>
    <cellStyle name="Comma 23 5 2 7" xfId="26928" xr:uid="{7D488C25-0B42-4C88-B705-66A8E716E669}"/>
    <cellStyle name="Comma 23 5 2 7 2" xfId="26929" xr:uid="{FC2E624E-69F8-42E4-9757-F774CBC3D5DA}"/>
    <cellStyle name="Comma 23 5 2 7 3" xfId="26930" xr:uid="{70579E8A-586A-4248-84A7-1107842994A1}"/>
    <cellStyle name="Comma 23 5 2 7 4" xfId="25435" xr:uid="{C4FF5315-786B-4C32-BF03-408443DCA3E5}"/>
    <cellStyle name="Comma 23 5 2 7 5" xfId="25445" xr:uid="{69D4BBA8-9CA6-4C30-8127-C20C48C0E5D6}"/>
    <cellStyle name="Comma 23 5 2 7 6" xfId="8179" xr:uid="{B330DF86-E0F9-4620-BB8D-8F00ECA1A4B6}"/>
    <cellStyle name="Comma 23 5 2 8" xfId="26932" xr:uid="{8FD30F22-D18A-4019-A66C-02B43992DE44}"/>
    <cellStyle name="Comma 23 5 2 9" xfId="26935" xr:uid="{5725C4B6-92F9-41B4-9391-767B2CCA2332}"/>
    <cellStyle name="Comma 23 5 3" xfId="24842" xr:uid="{CEA31DCE-9B69-452D-9B02-205E53705DFB}"/>
    <cellStyle name="Comma 23 5 3 10" xfId="26936" xr:uid="{8D535A8E-9D06-4778-A328-985C9CD8E95D}"/>
    <cellStyle name="Comma 23 5 3 11" xfId="26939" xr:uid="{A665CE0A-0835-4B2B-A0C3-2E2BF41E2462}"/>
    <cellStyle name="Comma 23 5 3 2" xfId="26942" xr:uid="{63FB6268-1039-4E64-8030-360EDB3E1E10}"/>
    <cellStyle name="Comma 23 5 3 2 2" xfId="26943" xr:uid="{5C6CD7EF-485D-4CE9-A986-F508E612703B}"/>
    <cellStyle name="Comma 23 5 3 2 2 2" xfId="26944" xr:uid="{456B86E6-C4DE-48CE-BC99-DCF736B754EF}"/>
    <cellStyle name="Comma 23 5 3 2 2 3" xfId="26945" xr:uid="{4E057977-2879-422C-B8FE-1C82FA96FF25}"/>
    <cellStyle name="Comma 23 5 3 2 2 4" xfId="26946" xr:uid="{B24E4CA2-90C8-4618-8F3F-2A9858A83376}"/>
    <cellStyle name="Comma 23 5 3 2 2 5" xfId="26947" xr:uid="{0A281660-DD7E-4335-B60A-0B68700ACE39}"/>
    <cellStyle name="Comma 23 5 3 2 2 6" xfId="26950" xr:uid="{FEB22402-F257-4ED1-8505-9A16CBDD8A4F}"/>
    <cellStyle name="Comma 23 5 3 2 3" xfId="26951" xr:uid="{1A31A334-6167-4C49-9768-9708130A93E0}"/>
    <cellStyle name="Comma 23 5 3 2 4" xfId="26952" xr:uid="{FB5734AB-EDC2-491B-9565-19926FC44653}"/>
    <cellStyle name="Comma 23 5 3 2 5" xfId="26953" xr:uid="{E8A36454-D45A-41F6-8719-2DCD7649BE43}"/>
    <cellStyle name="Comma 23 5 3 2 6" xfId="26954" xr:uid="{0A5FC7E8-0496-401C-8403-E2980686E9FF}"/>
    <cellStyle name="Comma 23 5 3 2 7" xfId="26956" xr:uid="{DF791331-71E3-408B-B964-C136664AC79D}"/>
    <cellStyle name="Comma 23 5 3 3" xfId="26957" xr:uid="{FC624EEE-F9BA-4260-AD42-53CDF1EDC223}"/>
    <cellStyle name="Comma 23 5 3 3 2" xfId="26958" xr:uid="{3A9ED01F-240E-4F5E-8ABA-F741D3D35A5F}"/>
    <cellStyle name="Comma 23 5 3 3 3" xfId="26959" xr:uid="{B5F46E4A-DCA8-4249-BE07-AE04C93ABFC4}"/>
    <cellStyle name="Comma 23 5 3 4" xfId="26960" xr:uid="{638EDA01-67DC-4F50-BE11-3EE67D237A32}"/>
    <cellStyle name="Comma 23 5 3 5" xfId="21500" xr:uid="{3FFB9B2F-E498-43E8-B925-44C2D73DDE6E}"/>
    <cellStyle name="Comma 23 5 3 6" xfId="26961" xr:uid="{45AC1AA4-117D-460E-9C80-712E07DE4F1B}"/>
    <cellStyle name="Comma 23 5 3 6 2" xfId="26962" xr:uid="{83CD2E48-0BF2-4805-A940-4A0397978D46}"/>
    <cellStyle name="Comma 23 5 3 6 3" xfId="26963" xr:uid="{06268293-5A3B-40DE-AAC2-1685B9E766FB}"/>
    <cellStyle name="Comma 23 5 3 6 4" xfId="1592" xr:uid="{1F8BF1E3-5183-46BB-97AD-BC00013ABAF1}"/>
    <cellStyle name="Comma 23 5 3 6 5" xfId="1535" xr:uid="{28B8F2CB-5946-4402-9B73-6185F0B688AB}"/>
    <cellStyle name="Comma 23 5 3 6 6" xfId="1550" xr:uid="{A0951ED9-DD94-4B86-991F-775D3DDE41FF}"/>
    <cellStyle name="Comma 23 5 3 7" xfId="26964" xr:uid="{B6930EB1-19C7-43CD-B065-484E0126797D}"/>
    <cellStyle name="Comma 23 5 3 8" xfId="26965" xr:uid="{25FDE241-0C07-4236-BEFB-0313FCB736DD}"/>
    <cellStyle name="Comma 23 5 3 9" xfId="26966" xr:uid="{C133BEE8-B692-46B0-B366-A6504CBC97F0}"/>
    <cellStyle name="Comma 23 5 4" xfId="26968" xr:uid="{79853201-065F-4ECC-829D-5114BD2BA816}"/>
    <cellStyle name="Comma 23 5 5" xfId="26969" xr:uid="{288C4353-0445-4E95-A562-C4471EEF8FA0}"/>
    <cellStyle name="Comma 23 5 5 10" xfId="25232" xr:uid="{693E93E6-510D-4000-803F-F3E2FB40AD90}"/>
    <cellStyle name="Comma 23 5 5 11" xfId="25237" xr:uid="{17C84622-FABD-4316-A228-99A614D65C57}"/>
    <cellStyle name="Comma 23 5 5 2" xfId="26970" xr:uid="{098F7C58-5E02-4183-9685-F802112CF7F7}"/>
    <cellStyle name="Comma 23 5 5 2 2" xfId="11748" xr:uid="{A03AC86D-5333-4D25-A284-17B2D466FFB2}"/>
    <cellStyle name="Comma 23 5 5 2 2 2" xfId="19316" xr:uid="{E105C8AA-72D4-499E-8403-314EA0C054F4}"/>
    <cellStyle name="Comma 23 5 5 2 2 3" xfId="19319" xr:uid="{7623988F-4B76-4CD8-AB63-7A04DE9892BF}"/>
    <cellStyle name="Comma 23 5 5 2 2 4" xfId="26971" xr:uid="{9B700484-C107-444A-B4C5-8D74FDA395EF}"/>
    <cellStyle name="Comma 23 5 5 2 2 5" xfId="26972" xr:uid="{058E43D5-A487-43F6-8309-B1F03D236BB8}"/>
    <cellStyle name="Comma 23 5 5 2 2 6" xfId="26973" xr:uid="{76EC1E9B-2EE6-4643-962A-B47D4D0240B2}"/>
    <cellStyle name="Comma 23 5 5 2 3" xfId="11751" xr:uid="{39AB4790-AEC2-477F-8C0A-39D20096A8FD}"/>
    <cellStyle name="Comma 23 5 5 2 4" xfId="6013" xr:uid="{E60B16CE-D5D2-47C9-9564-CF85264297AF}"/>
    <cellStyle name="Comma 23 5 5 2 5" xfId="6017" xr:uid="{AEA2F74B-F752-45C3-A781-0AEF9C24689A}"/>
    <cellStyle name="Comma 23 5 5 2 6" xfId="6019" xr:uid="{BF00F27F-B1FD-4056-9722-4C0EEEB4B34A}"/>
    <cellStyle name="Comma 23 5 5 2 7" xfId="6024" xr:uid="{EB190CA1-DD59-47AA-B031-5CEF4DF61F56}"/>
    <cellStyle name="Comma 23 5 5 3" xfId="26974" xr:uid="{3F475B5A-5290-41F5-9D9D-F0D15F5FF8B1}"/>
    <cellStyle name="Comma 23 5 5 3 2" xfId="11772" xr:uid="{9A6C5CEA-2FAF-41CA-BCB4-DCF7F366B22E}"/>
    <cellStyle name="Comma 23 5 5 3 3" xfId="11775" xr:uid="{B4D4C09D-40CE-4DAA-BEB2-83D60F0F5901}"/>
    <cellStyle name="Comma 23 5 5 4" xfId="26975" xr:uid="{E83C6300-7AFF-4896-A0D5-102D756C29D6}"/>
    <cellStyle name="Comma 23 5 5 5" xfId="26976" xr:uid="{232B0DDB-939D-4752-AA26-22E6E3B5CBE5}"/>
    <cellStyle name="Comma 23 5 5 6" xfId="26978" xr:uid="{8C5AF0AB-B15C-487C-8929-C55BD30FE081}"/>
    <cellStyle name="Comma 23 5 5 6 2" xfId="11832" xr:uid="{4E68C9E2-8666-4BFD-9847-716DEA83B125}"/>
    <cellStyle name="Comma 23 5 5 6 3" xfId="11835" xr:uid="{3530B9EB-04C6-48A0-84E3-179AD06541F1}"/>
    <cellStyle name="Comma 23 5 5 6 4" xfId="26979" xr:uid="{F494D0D5-01CC-48B3-9C38-D4AF9B92D6BC}"/>
    <cellStyle name="Comma 23 5 5 6 5" xfId="26980" xr:uid="{B1C165DA-3F63-4107-B85B-AB6137A4D15E}"/>
    <cellStyle name="Comma 23 5 5 6 6" xfId="8283" xr:uid="{3D4405C5-635E-4512-9AFD-FAC88A01FC57}"/>
    <cellStyle name="Comma 23 5 5 7" xfId="26982" xr:uid="{6B25FA75-E702-431F-8226-9A6F82AEF569}"/>
    <cellStyle name="Comma 23 5 5 8" xfId="26984" xr:uid="{3CE7EC2F-70CF-4ECF-880E-B878641B41E0}"/>
    <cellStyle name="Comma 23 5 5 9" xfId="26985" xr:uid="{812CDCD8-B0D7-42E8-BD4E-FA0C9F8833BE}"/>
    <cellStyle name="Comma 23 5 6" xfId="26986" xr:uid="{93872E1F-606E-44A2-9AF0-81EA5F68CFDF}"/>
    <cellStyle name="Comma 23 5 6 2" xfId="26987" xr:uid="{EAF58D09-A07D-4795-A5A0-36AADAAE9815}"/>
    <cellStyle name="Comma 23 5 6 2 2" xfId="11867" xr:uid="{BD8582A3-DCB5-4B1D-A576-A107BF248033}"/>
    <cellStyle name="Comma 23 5 6 2 3" xfId="11871" xr:uid="{3602E3A3-57CF-452B-99B4-4718D067EBF1}"/>
    <cellStyle name="Comma 23 5 6 2 4" xfId="11875" xr:uid="{9CFB78AC-D049-4EF6-B759-0746BE9E489C}"/>
    <cellStyle name="Comma 23 5 6 2 5" xfId="25946" xr:uid="{36DB04ED-36E7-432E-903F-DCA600CF8464}"/>
    <cellStyle name="Comma 23 5 6 2 6" xfId="26989" xr:uid="{B2B99D6A-CECB-4BEC-96D5-09E6F6576DE5}"/>
    <cellStyle name="Comma 23 5 6 3" xfId="26990" xr:uid="{6C62A7D4-5D18-4017-93AD-F9803BE4ADC7}"/>
    <cellStyle name="Comma 23 5 6 4" xfId="26991" xr:uid="{0FED6DEC-4E7C-4A15-8690-5E9D266C7D7B}"/>
    <cellStyle name="Comma 23 5 6 5" xfId="21469" xr:uid="{8B231903-730F-47C7-9D0D-78BBBBE8C317}"/>
    <cellStyle name="Comma 23 5 6 6" xfId="21471" xr:uid="{969E292C-6457-40AC-84D3-634A8A869A47}"/>
    <cellStyle name="Comma 23 5 6 7" xfId="21473" xr:uid="{39520D74-396D-414E-A2CF-33ED80C8BD4F}"/>
    <cellStyle name="Comma 23 5 7" xfId="26992" xr:uid="{9C218100-7F2A-46FC-A402-6736A756DF26}"/>
    <cellStyle name="Comma 23 5 7 2" xfId="26993" xr:uid="{348E88BC-4D3A-448D-80C8-06F884B5AFD5}"/>
    <cellStyle name="Comma 23 5 7 3" xfId="26994" xr:uid="{620E6C41-6EF3-45A2-BE91-3A7713364551}"/>
    <cellStyle name="Comma 23 5 8" xfId="26995" xr:uid="{65B9CE87-5423-40A2-AB86-6ECCCB141841}"/>
    <cellStyle name="Comma 23 5 8 2" xfId="12795" xr:uid="{021A985A-D508-4CD4-9946-5A69F2F70E20}"/>
    <cellStyle name="Comma 23 5 8 3" xfId="12797" xr:uid="{5761872D-6B70-408D-A24E-4F090F19E8CB}"/>
    <cellStyle name="Comma 23 5 8 4" xfId="26996" xr:uid="{9F359B49-5EC1-43DB-989F-5308AF516105}"/>
    <cellStyle name="Comma 23 5 8 5" xfId="26997" xr:uid="{B54880AE-E8C2-4550-B974-EDECDBD3670F}"/>
    <cellStyle name="Comma 23 5 8 6" xfId="26998" xr:uid="{F39922A5-0E9C-4B99-A605-EAFCF6786CCA}"/>
    <cellStyle name="Comma 23 5 9" xfId="27000" xr:uid="{ABFF6C39-FD81-4398-8697-DC6E38679CE1}"/>
    <cellStyle name="Comma 23 6" xfId="24845" xr:uid="{A2F97B00-FAF6-4445-895B-8C95F1D29731}"/>
    <cellStyle name="Comma 23 6 10" xfId="27005" xr:uid="{CC5D54A6-C9F1-498E-A4A9-A7215EF11FD4}"/>
    <cellStyle name="Comma 23 6 11" xfId="27009" xr:uid="{862E6ABD-3FBC-4777-B334-9045069F0AF5}"/>
    <cellStyle name="Comma 23 6 12" xfId="27013" xr:uid="{DCAAA7E8-C461-4416-8E0A-448FAD85A4EA}"/>
    <cellStyle name="Comma 23 6 13" xfId="27017" xr:uid="{27AE9605-54AD-4A53-9167-834CA27A8FBE}"/>
    <cellStyle name="Comma 23 6 2" xfId="26203" xr:uid="{B19A4391-3CC2-4989-99C4-6A870D8CCF9B}"/>
    <cellStyle name="Comma 23 6 2 10" xfId="27019" xr:uid="{A35DFA8B-D845-4B50-ADE4-2528C112C645}"/>
    <cellStyle name="Comma 23 6 2 11" xfId="27021" xr:uid="{AAEEAD90-0834-447E-8F85-D3C85DFFF221}"/>
    <cellStyle name="Comma 23 6 2 12" xfId="27023" xr:uid="{B5EAB265-2267-460F-A70E-074E66A86EB5}"/>
    <cellStyle name="Comma 23 6 2 2" xfId="27025" xr:uid="{25F17C69-6C19-41E4-B459-070389590321}"/>
    <cellStyle name="Comma 23 6 2 2 2" xfId="27029" xr:uid="{526BB3CA-AE14-412B-97BB-E5E403DC0A14}"/>
    <cellStyle name="Comma 23 6 2 2 2 2" xfId="27032" xr:uid="{3AC8111B-B247-4965-B42A-234A273F9853}"/>
    <cellStyle name="Comma 23 6 2 2 2 3" xfId="27035" xr:uid="{53840BD7-9F39-4112-8878-EF31465EA5E5}"/>
    <cellStyle name="Comma 23 6 2 2 2 4" xfId="27038" xr:uid="{D990A71A-7FAA-47C3-8F7B-E24F9B79DDE7}"/>
    <cellStyle name="Comma 23 6 2 2 2 5" xfId="27041" xr:uid="{BEC4161E-074E-4718-9B07-2E528803C3A1}"/>
    <cellStyle name="Comma 23 6 2 2 2 6" xfId="27044" xr:uid="{7CB176DC-90A1-4984-BF64-2073B7C018AC}"/>
    <cellStyle name="Comma 23 6 2 2 3" xfId="27048" xr:uid="{E66DD213-DCD1-420A-805E-C6CAC16D0DE3}"/>
    <cellStyle name="Comma 23 6 2 2 4" xfId="27052" xr:uid="{166F0D0B-6A63-467A-BCAE-C3E181B658C8}"/>
    <cellStyle name="Comma 23 6 2 2 5" xfId="27056" xr:uid="{2797CA2E-B676-4D0D-884F-F7CB0377CC68}"/>
    <cellStyle name="Comma 23 6 2 2 6" xfId="27060" xr:uid="{1D9B4AE4-F9AF-49A2-BE93-FB4186108354}"/>
    <cellStyle name="Comma 23 6 2 2 7" xfId="27064" xr:uid="{154052DD-135A-4DEE-9906-939D17C2AEF8}"/>
    <cellStyle name="Comma 23 6 2 3" xfId="27065" xr:uid="{1B7A7AB0-140F-4B63-8393-59C0AB0567AF}"/>
    <cellStyle name="Comma 23 6 2 4" xfId="12593" xr:uid="{DD811F6A-CE30-495E-8648-5E75DA114BEC}"/>
    <cellStyle name="Comma 23 6 2 4 2" xfId="27066" xr:uid="{B8A0D5A6-7AAA-47AE-8493-84366857849C}"/>
    <cellStyle name="Comma 23 6 2 4 3" xfId="27067" xr:uid="{8CEA63AC-9838-4EA9-A2CB-F76DF4157B9C}"/>
    <cellStyle name="Comma 23 6 2 5" xfId="12595" xr:uid="{4E40571E-029C-42A6-8D84-E5E00064077B}"/>
    <cellStyle name="Comma 23 6 2 6" xfId="12597" xr:uid="{2B907DC9-BB7C-4DDC-AA13-ED7F30E81DF4}"/>
    <cellStyle name="Comma 23 6 2 7" xfId="12599" xr:uid="{5E699357-8FB7-4DDE-9309-600B89095288}"/>
    <cellStyle name="Comma 23 6 2 7 2" xfId="27068" xr:uid="{6FE8855B-F1BA-443F-8EF8-885426B5B4D6}"/>
    <cellStyle name="Comma 23 6 2 7 3" xfId="27069" xr:uid="{385D79C9-516B-4732-AB37-0D94A0CC2598}"/>
    <cellStyle name="Comma 23 6 2 7 4" xfId="25588" xr:uid="{37416123-26D4-4DA1-B551-6AE14722F657}"/>
    <cellStyle name="Comma 23 6 2 7 5" xfId="25591" xr:uid="{62E9BC47-C768-410A-B32A-9E02C0F3E0F3}"/>
    <cellStyle name="Comma 23 6 2 7 6" xfId="9570" xr:uid="{BC1B0E59-B56D-4D93-9996-0D8F7AA7358D}"/>
    <cellStyle name="Comma 23 6 2 8" xfId="12601" xr:uid="{3CF5B97A-4164-4122-A88C-7ECA488E0401}"/>
    <cellStyle name="Comma 23 6 2 9" xfId="27070" xr:uid="{D8853BCF-30B0-41E2-99A6-27B69421E266}"/>
    <cellStyle name="Comma 23 6 3" xfId="27071" xr:uid="{2A2381F0-FBF0-4448-850C-9ECE23DB9558}"/>
    <cellStyle name="Comma 23 6 3 10" xfId="27072" xr:uid="{C0708D30-0382-4E4E-AB22-23B24112DF7B}"/>
    <cellStyle name="Comma 23 6 3 11" xfId="27073" xr:uid="{1E36223E-88B9-4736-A936-D49DE1F7EBDC}"/>
    <cellStyle name="Comma 23 6 3 2" xfId="27074" xr:uid="{B0048C6E-062F-49F9-81CB-82FB0646111B}"/>
    <cellStyle name="Comma 23 6 3 2 2" xfId="16424" xr:uid="{0A35B762-FFCA-4919-92F7-52830EBC9D41}"/>
    <cellStyle name="Comma 23 6 3 2 2 2" xfId="8921" xr:uid="{1C460879-EA98-423F-8FE5-74C9C60EA29B}"/>
    <cellStyle name="Comma 23 6 3 2 2 3" xfId="8923" xr:uid="{F367A8DF-0C55-4C3C-B58B-B62ED66CBA8E}"/>
    <cellStyle name="Comma 23 6 3 2 2 4" xfId="8925" xr:uid="{1B806304-83A5-4FA3-B8E0-1EB2855261DE}"/>
    <cellStyle name="Comma 23 6 3 2 2 5" xfId="27075" xr:uid="{660F1010-C723-4530-8FB7-F463E75DABFE}"/>
    <cellStyle name="Comma 23 6 3 2 2 6" xfId="27078" xr:uid="{05CC96FB-08C9-4CA8-8546-E1BD295CA6B1}"/>
    <cellStyle name="Comma 23 6 3 2 3" xfId="16427" xr:uid="{9DA54561-407D-4658-8DA1-48E4BED8E0E9}"/>
    <cellStyle name="Comma 23 6 3 2 4" xfId="16430" xr:uid="{2653A7C2-0EF9-4174-9716-B94EBE26DA07}"/>
    <cellStyle name="Comma 23 6 3 2 5" xfId="27080" xr:uid="{6BA2A5B0-C660-476A-AEEC-A715E9406756}"/>
    <cellStyle name="Comma 23 6 3 2 6" xfId="27082" xr:uid="{32E4E61B-4149-4015-AA89-DB76A7A1CD0D}"/>
    <cellStyle name="Comma 23 6 3 2 7" xfId="27083" xr:uid="{54EF1745-A4B5-44F2-99EC-BB2219B29F0B}"/>
    <cellStyle name="Comma 23 6 3 3" xfId="27084" xr:uid="{B479C54B-FCA8-4E48-8335-D5B265420324}"/>
    <cellStyle name="Comma 23 6 3 3 2" xfId="16445" xr:uid="{28AC6D22-6A2B-41AE-9D39-49863F9834E7}"/>
    <cellStyle name="Comma 23 6 3 3 3" xfId="16449" xr:uid="{C8774F51-0A50-4DD9-9F8A-80B0673B9736}"/>
    <cellStyle name="Comma 23 6 3 4" xfId="27085" xr:uid="{9792F053-7A03-46D8-8514-3040CC180DE5}"/>
    <cellStyle name="Comma 23 6 3 5" xfId="27088" xr:uid="{E1F0E5CC-0549-45D4-A48D-059856112C9F}"/>
    <cellStyle name="Comma 23 6 3 6" xfId="27091" xr:uid="{99402740-18E5-48FD-89F6-CC5F55AD0B83}"/>
    <cellStyle name="Comma 23 6 3 6 2" xfId="27093" xr:uid="{25ABB5B4-F01E-4EA5-8390-8C58291F6DFE}"/>
    <cellStyle name="Comma 23 6 3 6 3" xfId="27095" xr:uid="{87D4818A-A7A4-4DF7-A86A-38097A1C3D4B}"/>
    <cellStyle name="Comma 23 6 3 6 4" xfId="2293" xr:uid="{6485BD87-3EDA-4BDB-B2EE-9E37514F70F6}"/>
    <cellStyle name="Comma 23 6 3 6 5" xfId="2298" xr:uid="{CB3452C3-E4DB-4DD5-84B6-88E1366EC24B}"/>
    <cellStyle name="Comma 23 6 3 6 6" xfId="2302" xr:uid="{3B8EF684-9482-4C05-9554-AC47BB187DC9}"/>
    <cellStyle name="Comma 23 6 3 7" xfId="27096" xr:uid="{40003FAD-C668-4614-96C3-8939D32FA5EC}"/>
    <cellStyle name="Comma 23 6 3 8" xfId="27098" xr:uid="{F00F80CF-3106-4B80-A6D5-FFFA95B2E8B8}"/>
    <cellStyle name="Comma 23 6 3 9" xfId="27100" xr:uid="{7293E498-F04D-4C20-A62F-32B4EB20CF7D}"/>
    <cellStyle name="Comma 23 6 4" xfId="27103" xr:uid="{03783BE4-1F9A-4109-8E92-934CD539F525}"/>
    <cellStyle name="Comma 23 6 5" xfId="27104" xr:uid="{84960C93-DD35-4844-B9BA-DC6A5611A87F}"/>
    <cellStyle name="Comma 23 6 5 10" xfId="24320" xr:uid="{56E4D229-30D4-4B49-9363-7F828EE552BD}"/>
    <cellStyle name="Comma 23 6 5 11" xfId="24322" xr:uid="{7D007CA9-DCE8-417D-A731-38180B8BB437}"/>
    <cellStyle name="Comma 23 6 5 2" xfId="27106" xr:uid="{9379B6E1-9ECF-4EDA-99C8-44831A9F3122}"/>
    <cellStyle name="Comma 23 6 5 2 2" xfId="16635" xr:uid="{1BB37B41-DEF4-4862-B64F-586AED9A9006}"/>
    <cellStyle name="Comma 23 6 5 2 2 2" xfId="27107" xr:uid="{4FB3A327-2298-4D36-A8DA-C6E099038A20}"/>
    <cellStyle name="Comma 23 6 5 2 2 3" xfId="27108" xr:uid="{3918EEB7-8A73-4BD6-9345-23759F6B1D85}"/>
    <cellStyle name="Comma 23 6 5 2 2 4" xfId="27109" xr:uid="{74656A82-DB50-46CD-8362-48EFB8D60C61}"/>
    <cellStyle name="Comma 23 6 5 2 2 5" xfId="27111" xr:uid="{9B4F0D7A-CEA0-451F-94CD-4FBBEA4C6E61}"/>
    <cellStyle name="Comma 23 6 5 2 2 6" xfId="27113" xr:uid="{8BD77DF0-F3E4-42EB-8D10-B1E15E89F859}"/>
    <cellStyle name="Comma 23 6 5 2 3" xfId="16637" xr:uid="{7857A255-E82C-42DA-8BF6-92A4B6C09A07}"/>
    <cellStyle name="Comma 23 6 5 2 4" xfId="27114" xr:uid="{E85ABB17-E5A7-4303-BBEF-DDF1DA3F7194}"/>
    <cellStyle name="Comma 23 6 5 2 5" xfId="27115" xr:uid="{64FD25C3-FEB6-4DD3-A1BE-8D5F3D855425}"/>
    <cellStyle name="Comma 23 6 5 2 6" xfId="27116" xr:uid="{95A7670F-3B88-4D9E-962C-019EEF4BEB7B}"/>
    <cellStyle name="Comma 23 6 5 2 7" xfId="27119" xr:uid="{356B34AC-98E3-4E5B-A148-C21C6F75DC31}"/>
    <cellStyle name="Comma 23 6 5 3" xfId="27121" xr:uid="{EC78B8B1-4EE8-4014-9F3E-7F5B68754783}"/>
    <cellStyle name="Comma 23 6 5 3 2" xfId="27122" xr:uid="{D2730E71-21C5-4A01-A0CB-DD4FB61B533C}"/>
    <cellStyle name="Comma 23 6 5 3 3" xfId="27123" xr:uid="{B87AF4A4-CFDA-4FD3-A659-6E8E7D70B7FD}"/>
    <cellStyle name="Comma 23 6 5 4" xfId="27125" xr:uid="{F56DDA04-3469-4790-875B-C1E64F230884}"/>
    <cellStyle name="Comma 23 6 5 5" xfId="27127" xr:uid="{53726593-9AC2-4DF5-BDE9-33BD69E08B89}"/>
    <cellStyle name="Comma 23 6 5 6" xfId="27129" xr:uid="{06C52DB0-6173-4CC4-990F-ADFD85141502}"/>
    <cellStyle name="Comma 23 6 5 6 2" xfId="27132" xr:uid="{95CAAD49-15BC-405F-B937-CE6BC8447FB7}"/>
    <cellStyle name="Comma 23 6 5 6 3" xfId="27135" xr:uid="{8D4A3127-0EAC-4AC1-ADCB-5006E19E8133}"/>
    <cellStyle name="Comma 23 6 5 6 4" xfId="27136" xr:uid="{9531BBE0-8D33-4E75-994A-7858E6180AE5}"/>
    <cellStyle name="Comma 23 6 5 6 5" xfId="27137" xr:uid="{61248241-1736-4E24-A2D7-CC5F3283DD04}"/>
    <cellStyle name="Comma 23 6 5 6 6" xfId="9710" xr:uid="{5379AD52-48B8-44E9-BEDF-2091CD7E9671}"/>
    <cellStyle name="Comma 23 6 5 7" xfId="27138" xr:uid="{282BEA96-98BD-4C70-8A83-4B9A8D09402B}"/>
    <cellStyle name="Comma 23 6 5 8" xfId="27139" xr:uid="{6F1C7A50-B2C1-43C8-8755-8E567B91D4FF}"/>
    <cellStyle name="Comma 23 6 5 9" xfId="7014" xr:uid="{FF53C365-3BA9-45AA-9211-CE08EDDC85EF}"/>
    <cellStyle name="Comma 23 6 6" xfId="27140" xr:uid="{0745F8FC-D3F6-479B-9675-06DCF65FC3B4}"/>
    <cellStyle name="Comma 23 6 6 2" xfId="27142" xr:uid="{25BFADBD-9781-4F37-BB6A-A7AE8C8F11EF}"/>
    <cellStyle name="Comma 23 6 6 2 2" xfId="27143" xr:uid="{707927DD-EE93-401B-B2FA-1D0BDE80EC13}"/>
    <cellStyle name="Comma 23 6 6 2 3" xfId="27144" xr:uid="{501125DC-9BD1-4122-82DA-0B1D296E5590}"/>
    <cellStyle name="Comma 23 6 6 2 4" xfId="27145" xr:uid="{C77471F6-5C31-481A-B50E-BE6ACFD470A5}"/>
    <cellStyle name="Comma 23 6 6 2 5" xfId="27146" xr:uid="{EB116500-1863-4C7E-82D6-E226C37562BC}"/>
    <cellStyle name="Comma 23 6 6 2 6" xfId="27147" xr:uid="{1FF37733-B13B-4A2B-BD88-279380E1BC8B}"/>
    <cellStyle name="Comma 23 6 6 3" xfId="27149" xr:uid="{5458B032-78E2-451E-A3EB-475EFE9F4CBA}"/>
    <cellStyle name="Comma 23 6 6 4" xfId="27151" xr:uid="{9306B79C-AFF5-4F20-B065-6E49AEED8079}"/>
    <cellStyle name="Comma 23 6 6 5" xfId="27153" xr:uid="{E4DCAF46-7642-4186-A799-DB2838982987}"/>
    <cellStyle name="Comma 23 6 6 6" xfId="27155" xr:uid="{6D1BD3AC-64CB-4C06-8701-BD7FF8BCD483}"/>
    <cellStyle name="Comma 23 6 6 7" xfId="27156" xr:uid="{1185C02D-8A67-4FA3-A7D0-04895890F7F5}"/>
    <cellStyle name="Comma 23 6 7" xfId="27157" xr:uid="{C732532F-C736-4CFA-B945-E2AC6755EFE9}"/>
    <cellStyle name="Comma 23 6 7 2" xfId="27159" xr:uid="{7ECF451E-9B22-4685-A864-D4FDAB925B35}"/>
    <cellStyle name="Comma 23 6 7 3" xfId="27161" xr:uid="{3741B0E0-0188-4F87-A642-E9132F16AC71}"/>
    <cellStyle name="Comma 23 6 8" xfId="27162" xr:uid="{26A883C2-1E66-4AB0-96F9-87E4680AAFD1}"/>
    <cellStyle name="Comma 23 6 8 2" xfId="12814" xr:uid="{D16BDE8F-2ADB-494F-9E96-8BE68315AEC2}"/>
    <cellStyle name="Comma 23 6 8 3" xfId="12818" xr:uid="{65F20F4D-F29A-489B-BC38-A053FE014EFF}"/>
    <cellStyle name="Comma 23 6 8 4" xfId="27164" xr:uid="{87E43494-ABCC-4363-933A-0928827C0F52}"/>
    <cellStyle name="Comma 23 6 8 5" xfId="27166" xr:uid="{483E35B0-68F5-4E37-8552-FC1F89E3FEF5}"/>
    <cellStyle name="Comma 23 6 8 6" xfId="27167" xr:uid="{D02AFA19-CB8B-46E1-9BCF-B6D6FCD7540A}"/>
    <cellStyle name="Comma 23 6 9" xfId="27169" xr:uid="{AC48A7B6-540B-4353-9AA7-C223FD4F1BF9}"/>
    <cellStyle name="Comma 23 7" xfId="19745" xr:uid="{6EB9185F-038C-4F04-9023-153BEDC6E09E}"/>
    <cellStyle name="Comma 23 7 10" xfId="27171" xr:uid="{BAB0359B-F814-40D4-9E9D-24AAABA1788C}"/>
    <cellStyle name="Comma 23 7 11" xfId="27172" xr:uid="{A5042CDB-2CB7-479D-95D3-C6609F21BBEA}"/>
    <cellStyle name="Comma 23 7 2" xfId="18387" xr:uid="{D3A02CE6-6114-4544-9EAD-EEF3BE4F2AFC}"/>
    <cellStyle name="Comma 23 7 2 10" xfId="4585" xr:uid="{E73A024B-FBC8-43CA-948A-2327202A8244}"/>
    <cellStyle name="Comma 23 7 2 11" xfId="3542" xr:uid="{79714EF1-D6C5-4F7A-883A-F733CEF9EEFC}"/>
    <cellStyle name="Comma 23 7 2 2" xfId="7948" xr:uid="{A02F750F-A4A8-4534-8838-BBD39923E6E9}"/>
    <cellStyle name="Comma 23 7 2 2 2" xfId="20780" xr:uid="{D58BCED5-D314-45CE-B891-48FB5943518F}"/>
    <cellStyle name="Comma 23 7 2 2 2 2" xfId="27173" xr:uid="{644CC053-EF35-4CB0-A0FE-0F27AAEEE236}"/>
    <cellStyle name="Comma 23 7 2 2 2 3" xfId="27174" xr:uid="{D531BEBC-777E-4778-891B-DD2A4C5C6917}"/>
    <cellStyle name="Comma 23 7 2 2 2 4" xfId="27175" xr:uid="{4F1710AF-0E9B-4CB5-A62A-DB5DD4D5922B}"/>
    <cellStyle name="Comma 23 7 2 2 2 5" xfId="27176" xr:uid="{BC8AB905-D14B-41A6-A761-47D512ABA59B}"/>
    <cellStyle name="Comma 23 7 2 2 2 6" xfId="27177" xr:uid="{722A8C50-D295-4738-BF35-E336EAC0860D}"/>
    <cellStyle name="Comma 23 7 2 2 3" xfId="6945" xr:uid="{B10E0E1C-7F70-42F6-972C-B65FB06889F3}"/>
    <cellStyle name="Comma 23 7 2 2 4" xfId="6950" xr:uid="{AC97B0D6-BCB3-4A4B-8529-47A181BDCFA9}"/>
    <cellStyle name="Comma 23 7 2 2 5" xfId="20844" xr:uid="{72F57BB6-38C8-41E4-A2AE-36148A949ACF}"/>
    <cellStyle name="Comma 23 7 2 2 6" xfId="20846" xr:uid="{0066B694-C2E7-4889-B0CE-3E679D0A74CF}"/>
    <cellStyle name="Comma 23 7 2 2 7" xfId="27178" xr:uid="{1510FD2E-6909-4C46-ACD4-7933F2240F93}"/>
    <cellStyle name="Comma 23 7 2 3" xfId="7953" xr:uid="{5EF76B8F-98E0-4ADD-918F-8D4DF07583EB}"/>
    <cellStyle name="Comma 23 7 2 3 2" xfId="981" xr:uid="{73B309B2-B7B4-482E-809F-AE95EFDCC4D0}"/>
    <cellStyle name="Comma 23 7 2 3 3" xfId="401" xr:uid="{37083E94-8BDB-407E-B303-1A330CA3B5DA}"/>
    <cellStyle name="Comma 23 7 2 4" xfId="7955" xr:uid="{84B665D4-B3DA-4230-901A-FCF693D25204}"/>
    <cellStyle name="Comma 23 7 2 5" xfId="19373" xr:uid="{4C7FA5D4-C37C-4519-922B-9E56F9FD5949}"/>
    <cellStyle name="Comma 23 7 2 6" xfId="19375" xr:uid="{75353CEC-1EA0-46B7-BCCB-9BB39206DD04}"/>
    <cellStyle name="Comma 23 7 2 6 2" xfId="2675" xr:uid="{9CF9E816-1984-4BF1-8F02-C9635EC7135B}"/>
    <cellStyle name="Comma 23 7 2 6 3" xfId="2709" xr:uid="{41356D98-DC46-432F-A679-B204DA457EF8}"/>
    <cellStyle name="Comma 23 7 2 6 4" xfId="2711" xr:uid="{8611109D-B379-4D4C-BA00-815BEF492E7B}"/>
    <cellStyle name="Comma 23 7 2 6 5" xfId="27179" xr:uid="{F0197E63-732C-4121-8C5D-41C81B163C2F}"/>
    <cellStyle name="Comma 23 7 2 6 6" xfId="11397" xr:uid="{0D78367E-9185-4D36-A8B6-44A8080924BC}"/>
    <cellStyle name="Comma 23 7 2 7" xfId="19378" xr:uid="{96CB336D-0614-476F-9AC4-7D5FA003CCB9}"/>
    <cellStyle name="Comma 23 7 2 8" xfId="19380" xr:uid="{161839BB-23ED-4173-B3D2-62D4F8728528}"/>
    <cellStyle name="Comma 23 7 2 9" xfId="27180" xr:uid="{04463E41-B736-451B-96E8-3206EF427636}"/>
    <cellStyle name="Comma 23 7 3" xfId="18391" xr:uid="{D097FE94-87AF-4472-9F48-B91103871E77}"/>
    <cellStyle name="Comma 23 7 4" xfId="26334" xr:uid="{307D2128-7AB8-454C-8C7A-D0F58E275C14}"/>
    <cellStyle name="Comma 23 7 4 2" xfId="27181" xr:uid="{32373184-FFF4-4C56-B841-90E4308C1F54}"/>
    <cellStyle name="Comma 23 7 4 2 2" xfId="16869" xr:uid="{608DAEB9-3AE4-419A-9B24-04568400F103}"/>
    <cellStyle name="Comma 23 7 4 2 3" xfId="16873" xr:uid="{1A40C0ED-FF54-44B1-9023-2119BD0C8461}"/>
    <cellStyle name="Comma 23 7 4 2 4" xfId="27182" xr:uid="{AA03E941-DFF4-4522-B1FF-EAD8A1145137}"/>
    <cellStyle name="Comma 23 7 4 2 5" xfId="27183" xr:uid="{068550AF-D52C-4CCA-AF51-C935A3D3B399}"/>
    <cellStyle name="Comma 23 7 4 2 6" xfId="27184" xr:uid="{AF2E6C69-91F4-4795-AD64-9C963DC90AAD}"/>
    <cellStyle name="Comma 23 7 4 3" xfId="27187" xr:uid="{2669C31F-3B3C-4C48-BE05-B93A1A182BFD}"/>
    <cellStyle name="Comma 23 7 4 4" xfId="27188" xr:uid="{1E046877-7B1F-43A0-A084-AD07D8AACC10}"/>
    <cellStyle name="Comma 23 7 4 5" xfId="27189" xr:uid="{DD9A877F-A73B-48B6-B813-89354C2F7608}"/>
    <cellStyle name="Comma 23 7 4 6" xfId="27190" xr:uid="{EAF563FD-336C-4F21-BC8C-985389DFDBB3}"/>
    <cellStyle name="Comma 23 7 4 7" xfId="27191" xr:uid="{688BED73-0BB9-4DEF-8147-4FCE0862B834}"/>
    <cellStyle name="Comma 23 7 5" xfId="26336" xr:uid="{A78DF6D0-00AB-4B53-9649-46BFE051BADA}"/>
    <cellStyle name="Comma 23 7 5 2" xfId="27193" xr:uid="{DEAB4152-45CC-445A-B531-EC2ACE001DB7}"/>
    <cellStyle name="Comma 23 7 5 3" xfId="27195" xr:uid="{A95B52F6-FAE8-4FD4-9CFC-62C39508FD1B}"/>
    <cellStyle name="Comma 23 7 6" xfId="27199" xr:uid="{A513CA5A-9270-4FC1-8AE7-1356AAB13F79}"/>
    <cellStyle name="Comma 23 7 6 2" xfId="27201" xr:uid="{9558F451-834D-4143-BA3B-E877C42C872D}"/>
    <cellStyle name="Comma 23 7 6 3" xfId="27205" xr:uid="{D0C4608E-F3B8-48E5-8B04-FE4C544352D0}"/>
    <cellStyle name="Comma 23 7 6 4" xfId="27206" xr:uid="{BDA2E816-D6EC-44AC-9998-474942EE89BE}"/>
    <cellStyle name="Comma 23 7 6 5" xfId="27207" xr:uid="{5E34A355-6FC4-4734-BA24-5C23460BF2F9}"/>
    <cellStyle name="Comma 23 7 6 6" xfId="27208" xr:uid="{A3F5BF27-EB36-4C26-A6D6-00875181FDB4}"/>
    <cellStyle name="Comma 23 7 7" xfId="27209" xr:uid="{FB71DE86-378E-4A7E-82BE-5A7228512737}"/>
    <cellStyle name="Comma 23 7 8" xfId="27210" xr:uid="{00325077-9CC9-44CC-94DA-7643096C0C2E}"/>
    <cellStyle name="Comma 23 7 9" xfId="27212" xr:uid="{7370DEAC-F50A-4DEF-BAF0-AD16E00891CE}"/>
    <cellStyle name="Comma 23 8" xfId="19749" xr:uid="{92BFA79B-B0B4-4565-AADD-5B076F6771DD}"/>
    <cellStyle name="Comma 23 8 10" xfId="27214" xr:uid="{D875B035-C6F6-422A-ACD0-6F2175A9327C}"/>
    <cellStyle name="Comma 23 8 11" xfId="27217" xr:uid="{8C22AE10-32D5-4AB4-AB60-610C676E1C63}"/>
    <cellStyle name="Comma 23 8 12" xfId="27219" xr:uid="{A414F268-B511-4209-BC75-93F613E61513}"/>
    <cellStyle name="Comma 23 8 13" xfId="27220" xr:uid="{1A202E27-FA78-44B6-B46B-2A48AAC55FD3}"/>
    <cellStyle name="Comma 23 8 2" xfId="18405" xr:uid="{52046CBF-68D9-4B03-B392-169A3C0FF2B5}"/>
    <cellStyle name="Comma 23 8 2 10" xfId="1878" xr:uid="{C42C66BA-87FA-482B-A3DB-31F43B0BB66A}"/>
    <cellStyle name="Comma 23 8 2 11" xfId="11375" xr:uid="{17FBAFD9-DECD-4FCB-BBBA-94DC054CF242}"/>
    <cellStyle name="Comma 23 8 2 2" xfId="27221" xr:uid="{E756489A-5B4C-4562-B080-3DC20AC1EAE3}"/>
    <cellStyle name="Comma 23 8 2 2 2" xfId="10248" xr:uid="{E81CC73E-DB72-4863-B979-6ADA78B5B63B}"/>
    <cellStyle name="Comma 23 8 2 2 2 2" xfId="10252" xr:uid="{B1D9C4EA-E043-4274-9603-E9002ED305DE}"/>
    <cellStyle name="Comma 23 8 2 2 2 3" xfId="10274" xr:uid="{1E3E5B77-231B-4C1C-9B39-E28D9BC0642C}"/>
    <cellStyle name="Comma 23 8 2 2 2 4" xfId="10278" xr:uid="{45709644-CA96-4D6F-9CE8-7D196C326BCC}"/>
    <cellStyle name="Comma 23 8 2 2 2 5" xfId="10282" xr:uid="{87BA19DB-D5B9-4359-9F0F-ED2E671144ED}"/>
    <cellStyle name="Comma 23 8 2 2 2 6" xfId="10286" xr:uid="{65E153D7-4F5B-41A3-9E1B-642AF09C8CBA}"/>
    <cellStyle name="Comma 23 8 2 2 3" xfId="10292" xr:uid="{0EB77021-D62C-44A6-968C-AF30CA2100A0}"/>
    <cellStyle name="Comma 23 8 2 2 4" xfId="10301" xr:uid="{8F27D5B4-2C6B-4579-A846-3F30C14732FB}"/>
    <cellStyle name="Comma 23 8 2 2 5" xfId="27222" xr:uid="{EAA81134-E948-4D1A-87D3-21729F0FAE01}"/>
    <cellStyle name="Comma 23 8 2 2 6" xfId="8419" xr:uid="{D28A8E61-C39A-4643-B2DB-95AE4CEB3957}"/>
    <cellStyle name="Comma 23 8 2 2 7" xfId="8426" xr:uid="{2FF567E0-1C98-46F3-B6E2-3E7FE26E90E4}"/>
    <cellStyle name="Comma 23 8 2 3" xfId="19440" xr:uid="{DA8E57D4-38B5-49EB-8E4F-6B21C7676588}"/>
    <cellStyle name="Comma 23 8 2 3 2" xfId="10575" xr:uid="{44C31BFA-B548-41C4-887D-AFBDD2CCDB72}"/>
    <cellStyle name="Comma 23 8 2 3 3" xfId="10599" xr:uid="{30C6E856-CF74-41B1-A9F0-9E4B52A4EA21}"/>
    <cellStyle name="Comma 23 8 2 4" xfId="19444" xr:uid="{4535313C-D4DD-48E3-A43D-2DE864599EB8}"/>
    <cellStyle name="Comma 23 8 2 5" xfId="19446" xr:uid="{42B341A3-AFC1-40C9-BCC4-E1AF5A22FCBA}"/>
    <cellStyle name="Comma 23 8 2 6" xfId="19448" xr:uid="{615D6001-08ED-40BD-8E5C-178507129C0A}"/>
    <cellStyle name="Comma 23 8 2 6 2" xfId="14965" xr:uid="{58A6BAC8-E24F-45A0-970A-8F8D9D43EFE7}"/>
    <cellStyle name="Comma 23 8 2 6 3" xfId="24357" xr:uid="{F5324962-5B55-4512-8E1E-9C10F28C2882}"/>
    <cellStyle name="Comma 23 8 2 6 4" xfId="24358" xr:uid="{A09B3750-ADDA-4A21-8943-0DE9A4FDA995}"/>
    <cellStyle name="Comma 23 8 2 6 5" xfId="24360" xr:uid="{161CAA4C-5D93-41AB-8343-46E4A1EC7E1E}"/>
    <cellStyle name="Comma 23 8 2 6 6" xfId="24364" xr:uid="{E40B9FCA-5005-4ED8-8434-53DF7E7CE7AD}"/>
    <cellStyle name="Comma 23 8 2 7" xfId="19451" xr:uid="{AD32DB4C-4E47-4C53-9E01-61AF52186283}"/>
    <cellStyle name="Comma 23 8 2 8" xfId="19453" xr:uid="{578160EB-18EC-407F-A6F5-AD8972970F4D}"/>
    <cellStyle name="Comma 23 8 2 9" xfId="15825" xr:uid="{B80BC9F4-33F8-4EB7-B269-79FDFD1FE9EC}"/>
    <cellStyle name="Comma 23 8 3" xfId="27223" xr:uid="{3C76AF4A-CB7E-409F-99A7-ACD25836F099}"/>
    <cellStyle name="Comma 23 8 3 2" xfId="27226" xr:uid="{013B666D-175B-45FA-90C5-5793708BFD76}"/>
    <cellStyle name="Comma 23 8 3 2 2" xfId="27228" xr:uid="{0A5508BC-6CF0-4D36-B8D8-CE8C43BFB069}"/>
    <cellStyle name="Comma 23 8 3 2 3" xfId="27229" xr:uid="{60D79AC1-69B1-45DB-95FF-EB9A7DC7A90A}"/>
    <cellStyle name="Comma 23 8 3 2 4" xfId="27230" xr:uid="{8079223D-2083-4AB0-8F81-EFA085A4FE03}"/>
    <cellStyle name="Comma 23 8 3 2 5" xfId="27231" xr:uid="{96F71E80-EBF9-4EC4-A817-C7FBA5CECFC6}"/>
    <cellStyle name="Comma 23 8 3 2 6" xfId="8486" xr:uid="{BE25F171-F451-4295-A914-0D55FE60A598}"/>
    <cellStyle name="Comma 23 8 3 3" xfId="19458" xr:uid="{C2C1EDAD-6174-48DC-BD08-7B6917E7BB7C}"/>
    <cellStyle name="Comma 23 8 3 4" xfId="19461" xr:uid="{1F2C7189-1D02-4FA6-8F30-BF5F5437ACB1}"/>
    <cellStyle name="Comma 23 8 3 5" xfId="19464" xr:uid="{E6E184FD-FEDE-4669-B3E6-8D494F20B861}"/>
    <cellStyle name="Comma 23 8 3 6" xfId="19466" xr:uid="{AA810923-3888-4652-AE69-4136114E3104}"/>
    <cellStyle name="Comma 23 8 3 7" xfId="19468" xr:uid="{2469185C-BDD6-4985-A22F-629AC33C0133}"/>
    <cellStyle name="Comma 23 8 4" xfId="27232" xr:uid="{D1294161-37A4-450F-8456-02115F5B7A05}"/>
    <cellStyle name="Comma 23 8 5" xfId="27233" xr:uid="{7198D6DF-D5A4-4E52-9798-ADB9506CD674}"/>
    <cellStyle name="Comma 23 8 5 2" xfId="27234" xr:uid="{36FC94D1-CB3C-40B8-8ED0-4948BAD54D03}"/>
    <cellStyle name="Comma 23 8 5 3" xfId="27235" xr:uid="{6B0B64C2-92A6-4F4B-B854-5FE05B38940B}"/>
    <cellStyle name="Comma 23 8 6" xfId="27237" xr:uid="{8AD3C152-66C6-41E1-98EA-9E1C4EDFC988}"/>
    <cellStyle name="Comma 23 8 7" xfId="27239" xr:uid="{4B9EC2A5-1712-4451-A9C6-1E67021E21CC}"/>
    <cellStyle name="Comma 23 8 8" xfId="27241" xr:uid="{F97B45A8-DA27-4657-873E-F019019D7712}"/>
    <cellStyle name="Comma 23 8 8 2" xfId="27245" xr:uid="{6CBACA88-245D-49AD-8337-95398C6BB607}"/>
    <cellStyle name="Comma 23 8 8 3" xfId="27248" xr:uid="{7580CA70-DFC2-41DA-8863-2317CE97C386}"/>
    <cellStyle name="Comma 23 8 8 4" xfId="27250" xr:uid="{4D328AFF-27E3-4706-96A9-697738CA5062}"/>
    <cellStyle name="Comma 23 8 8 5" xfId="27252" xr:uid="{C8998EBD-233E-4EDF-82DD-5D6F87024A2D}"/>
    <cellStyle name="Comma 23 8 8 6" xfId="27253" xr:uid="{41896142-76EE-4196-B4CF-AB24FC1A84A9}"/>
    <cellStyle name="Comma 23 8 9" xfId="27256" xr:uid="{5BD8695D-A808-47EE-A1ED-D426164B2A54}"/>
    <cellStyle name="Comma 23 9" xfId="19753" xr:uid="{DCBBC88E-1077-40EF-9F25-E1316B36C7D5}"/>
    <cellStyle name="Comma 23 9 10" xfId="25513" xr:uid="{C37BE6AB-FBAA-4EDB-91A7-E791781B934F}"/>
    <cellStyle name="Comma 23 9 11" xfId="25517" xr:uid="{AC7EC2CE-CF96-4ECE-A3C3-E5A8FE632592}"/>
    <cellStyle name="Comma 23 9 12" xfId="27258" xr:uid="{479043BC-BE7D-4E1D-B9BC-5057E21D4E99}"/>
    <cellStyle name="Comma 23 9 2" xfId="27260" xr:uid="{9E86BF61-504B-4FC6-89DA-027CAAB0721A}"/>
    <cellStyle name="Comma 23 9 2 2" xfId="27261" xr:uid="{9BFEBB56-E603-49FE-A44C-069C3ED288C9}"/>
    <cellStyle name="Comma 23 9 2 2 2" xfId="27264" xr:uid="{D5A3C975-A941-4B8B-BAA8-E12696D77031}"/>
    <cellStyle name="Comma 23 9 2 2 3" xfId="27267" xr:uid="{B72C17AA-10BA-45D3-A327-A0E435918E86}"/>
    <cellStyle name="Comma 23 9 2 2 4" xfId="27270" xr:uid="{3E83484C-53D4-4C58-9690-C5818CC00D7E}"/>
    <cellStyle name="Comma 23 9 2 2 5" xfId="27272" xr:uid="{608DEA86-2211-492F-B3DD-944C7E93586B}"/>
    <cellStyle name="Comma 23 9 2 2 6" xfId="8711" xr:uid="{A0B3AFDE-8CCB-42A2-82F7-1146BE486A06}"/>
    <cellStyle name="Comma 23 9 2 3" xfId="19520" xr:uid="{C4D235F6-2963-45CC-9220-028B53C46181}"/>
    <cellStyle name="Comma 23 9 2 4" xfId="19522" xr:uid="{628424C0-6D3D-45DA-823C-F36BB3230331}"/>
    <cellStyle name="Comma 23 9 2 5" xfId="19524" xr:uid="{5EFB03DD-D2BB-4D23-9F80-F2161DD56F8C}"/>
    <cellStyle name="Comma 23 9 2 6" xfId="12016" xr:uid="{6D074BFE-89B6-469E-8764-9FA841F579A0}"/>
    <cellStyle name="Comma 23 9 2 7" xfId="12021" xr:uid="{8667815B-AB65-483D-A93E-AAC7FFF64167}"/>
    <cellStyle name="Comma 23 9 3" xfId="27274" xr:uid="{1CEE068F-2EFB-4F26-9290-4FA8607CBA18}"/>
    <cellStyle name="Comma 23 9 4" xfId="27275" xr:uid="{636B0CDD-03CA-46A9-8B03-6699B6A05B28}"/>
    <cellStyle name="Comma 23 9 4 2" xfId="27278" xr:uid="{2418A9A0-584B-48FB-B413-4FAAEAD36917}"/>
    <cellStyle name="Comma 23 9 4 3" xfId="27281" xr:uid="{ED26DC57-71D8-4CF5-B28F-56F838CF5CF7}"/>
    <cellStyle name="Comma 23 9 5" xfId="27282" xr:uid="{4D2EB708-95F6-4F08-A7FE-578F43E8CAB7}"/>
    <cellStyle name="Comma 23 9 6" xfId="27283" xr:uid="{14180603-9175-4EB8-A058-458B1CC2C32D}"/>
    <cellStyle name="Comma 23 9 7" xfId="27284" xr:uid="{530A9A85-F30E-4F18-BB95-9F00B6197BB4}"/>
    <cellStyle name="Comma 23 9 7 2" xfId="27288" xr:uid="{979FA483-631E-402F-A5E0-C0C0DD42CC94}"/>
    <cellStyle name="Comma 23 9 7 3" xfId="27292" xr:uid="{E9F42488-341C-4645-850D-72FAA56A1388}"/>
    <cellStyle name="Comma 23 9 7 4" xfId="27296" xr:uid="{19564B72-3D4E-466E-99F7-1C1268DD109B}"/>
    <cellStyle name="Comma 23 9 7 5" xfId="12307" xr:uid="{9EDFDF66-8738-4961-BC3F-F6FC6B1846FF}"/>
    <cellStyle name="Comma 23 9 7 6" xfId="12215" xr:uid="{91FEDE80-6C4E-4D77-8002-7B7A188565D3}"/>
    <cellStyle name="Comma 23 9 8" xfId="27297" xr:uid="{7D5C33DC-3F42-448C-8657-0DBB105A5F35}"/>
    <cellStyle name="Comma 23 9 9" xfId="27299" xr:uid="{BC5CCDEE-32D2-4F27-A193-B8AA279E99F5}"/>
    <cellStyle name="Comma 24" xfId="24847" xr:uid="{5C76FCA8-D3DC-45D3-85F2-D46A283F59E2}"/>
    <cellStyle name="Comma 24 10" xfId="18951" xr:uid="{C00C95F3-60BC-44C2-8A29-D6B7496CCFF6}"/>
    <cellStyle name="Comma 24 11" xfId="24849" xr:uid="{CC2237AB-438B-4645-99CD-22D9EEA83912}"/>
    <cellStyle name="Comma 24 11 10" xfId="10820" xr:uid="{A5E1C39A-8EFD-4DB2-9506-2A7615F85661}"/>
    <cellStyle name="Comma 24 11 11" xfId="10823" xr:uid="{D0A4DBFB-29EB-4928-86BB-19CE171AEBAA}"/>
    <cellStyle name="Comma 24 11 2" xfId="27301" xr:uid="{A2293C2A-6808-4DFF-9185-B8FE942B26DF}"/>
    <cellStyle name="Comma 24 11 2 2" xfId="9724" xr:uid="{15C315CC-0BCA-4E94-B036-D911CF1B72B5}"/>
    <cellStyle name="Comma 24 11 2 2 2" xfId="9726" xr:uid="{1AEB21C2-E1DD-4CC1-9DDD-A537C0813FA0}"/>
    <cellStyle name="Comma 24 11 2 2 3" xfId="9729" xr:uid="{037B85C4-F763-4676-A8D0-3A3A991A2369}"/>
    <cellStyle name="Comma 24 11 2 2 4" xfId="27303" xr:uid="{5B72B77F-4EBE-4F5B-9F93-7963607C3D04}"/>
    <cellStyle name="Comma 24 11 2 2 5" xfId="27304" xr:uid="{97E3F3B8-6477-43DD-AFE7-3C57E2CA4323}"/>
    <cellStyle name="Comma 24 11 2 2 6" xfId="27305" xr:uid="{D1D733DF-B4DD-42E7-9A7C-DBC53B16B6F9}"/>
    <cellStyle name="Comma 24 11 2 3" xfId="9734" xr:uid="{6CEA9373-93FB-40B0-8DB1-BE1720DDDB71}"/>
    <cellStyle name="Comma 24 11 2 4" xfId="18543" xr:uid="{5B47D3DF-20C1-4C8E-94D8-8B7B3BE48773}"/>
    <cellStyle name="Comma 24 11 2 5" xfId="10255" xr:uid="{A302E5FE-585E-4F15-96FF-FE5D959090E2}"/>
    <cellStyle name="Comma 24 11 2 6" xfId="10256" xr:uid="{5949CCA3-4BF6-4EBA-AFAA-55BD395A13FE}"/>
    <cellStyle name="Comma 24 11 2 7" xfId="10259" xr:uid="{9A06A828-6559-4929-BCC1-F8A99D691E8A}"/>
    <cellStyle name="Comma 24 11 3" xfId="27306" xr:uid="{7D05815D-D9E0-4F2E-8111-734A0DE42E23}"/>
    <cellStyle name="Comma 24 11 3 2" xfId="27307" xr:uid="{487027F2-3E48-4217-938F-FC2627EEB727}"/>
    <cellStyle name="Comma 24 11 3 3" xfId="27308" xr:uid="{DE5B3B7A-5E93-4AD4-9E16-D8D439A6330E}"/>
    <cellStyle name="Comma 24 11 4" xfId="27309" xr:uid="{6349CE54-A26B-4259-AC20-AB70D335D814}"/>
    <cellStyle name="Comma 24 11 5" xfId="27310" xr:uid="{58D7298C-78B5-4C2E-BBB6-0831E5A2BB47}"/>
    <cellStyle name="Comma 24 11 6" xfId="27311" xr:uid="{48571F1F-893D-408D-AC5C-06BA03719540}"/>
    <cellStyle name="Comma 24 11 6 2" xfId="27313" xr:uid="{2E8D2BB4-7561-47FA-8619-26C8DD73ABFE}"/>
    <cellStyle name="Comma 24 11 6 3" xfId="27315" xr:uid="{54424635-ED27-460A-B156-CF768D06F5DA}"/>
    <cellStyle name="Comma 24 11 6 4" xfId="27317" xr:uid="{52FBCC9D-E09F-412C-BE30-7CFBE392B95C}"/>
    <cellStyle name="Comma 24 11 6 5" xfId="21961" xr:uid="{D665B820-8FF9-4397-B827-9D4A184FC5E5}"/>
    <cellStyle name="Comma 24 11 6 6" xfId="21966" xr:uid="{0D7BA049-1E85-452B-976C-F08F703EEC95}"/>
    <cellStyle name="Comma 24 11 7" xfId="27318" xr:uid="{EB28AD2C-029E-49C1-99E9-FB33651BC274}"/>
    <cellStyle name="Comma 24 11 8" xfId="27319" xr:uid="{C929857C-39C6-4273-B651-4CA9F5E2AABE}"/>
    <cellStyle name="Comma 24 11 9" xfId="27320" xr:uid="{DA015324-FF7C-41B2-B75A-2E58AFE188ED}"/>
    <cellStyle name="Comma 24 12" xfId="24851" xr:uid="{EE077987-7A8C-413A-9A64-A0B955822930}"/>
    <cellStyle name="Comma 24 12 2" xfId="27321" xr:uid="{EBABDE14-DDCB-43ED-87DF-C1A1112D4F66}"/>
    <cellStyle name="Comma 24 12 2 2" xfId="11522" xr:uid="{02C5E2D2-5470-4589-A4FF-010B67BB4E8B}"/>
    <cellStyle name="Comma 24 12 2 3" xfId="11527" xr:uid="{EE64FD63-F75F-41F0-9BA3-649E31EC3FCF}"/>
    <cellStyle name="Comma 24 12 2 4" xfId="18553" xr:uid="{916E0172-92F4-47C6-A766-FD32AA9D04DC}"/>
    <cellStyle name="Comma 24 12 2 5" xfId="27323" xr:uid="{1CFE27ED-DD18-4329-8841-03F882B13D1C}"/>
    <cellStyle name="Comma 24 12 2 6" xfId="27324" xr:uid="{E1F2AE9C-6E9F-4FFE-839E-8AAD4E445CD7}"/>
    <cellStyle name="Comma 24 12 3" xfId="27325" xr:uid="{BF6FE3A4-B541-43C2-889A-FB2412CC4B7C}"/>
    <cellStyle name="Comma 24 12 4" xfId="27326" xr:uid="{2AA3CC3D-FF8A-4AAA-B561-228DBBCD6F3A}"/>
    <cellStyle name="Comma 24 12 5" xfId="27327" xr:uid="{6E69C5A0-86D0-48EC-A6E9-D98DA14096BB}"/>
    <cellStyle name="Comma 24 12 6" xfId="14272" xr:uid="{167CC8F8-0464-410E-B439-9DA89A11D755}"/>
    <cellStyle name="Comma 24 12 7" xfId="27328" xr:uid="{C7A1B58A-7167-4929-829C-550942EB129E}"/>
    <cellStyle name="Comma 24 13" xfId="27329" xr:uid="{23D3204D-69B1-4B00-AA92-F085BBEFD6FD}"/>
    <cellStyle name="Comma 24 13 2" xfId="27331" xr:uid="{BD3F9692-FE25-4EAE-B87F-15432CF755B5}"/>
    <cellStyle name="Comma 24 13 3" xfId="17960" xr:uid="{52925E3D-C004-4A92-8B2A-B1557AECB8DE}"/>
    <cellStyle name="Comma 24 13 4" xfId="17963" xr:uid="{3111CF16-6F45-4599-AFB7-AF0CC59C21EC}"/>
    <cellStyle name="Comma 24 14" xfId="27332" xr:uid="{59545892-C6D8-4ACF-ACDD-396BD85A654E}"/>
    <cellStyle name="Comma 24 14 2" xfId="27334" xr:uid="{58DE434E-A4D4-475E-AFB7-E0ECFD736801}"/>
    <cellStyle name="Comma 24 14 3" xfId="27338" xr:uid="{90B830F7-DA7D-485F-9549-A699E232B34F}"/>
    <cellStyle name="Comma 24 14 4" xfId="27342" xr:uid="{30F22A49-02F0-4206-B155-E929EFB2E0A0}"/>
    <cellStyle name="Comma 24 14 5" xfId="27346" xr:uid="{4EA88EA7-8680-4867-95B6-04367BC4BC4A}"/>
    <cellStyle name="Comma 24 14 6" xfId="27350" xr:uid="{33CE2BF2-963D-4D43-8FAA-A079EF165862}"/>
    <cellStyle name="Comma 24 15" xfId="27351" xr:uid="{13B6FA8A-62A0-4F7B-89CA-63559BA6FE9D}"/>
    <cellStyle name="Comma 24 16" xfId="27353" xr:uid="{10550C87-1955-4FD8-9B07-DE45754DAE9D}"/>
    <cellStyle name="Comma 24 17" xfId="27354" xr:uid="{89B021B6-D13E-4309-AD2E-8355FDEB1D7A}"/>
    <cellStyle name="Comma 24 18" xfId="27355" xr:uid="{FB0C0089-3562-40D0-8446-34CE18602AEA}"/>
    <cellStyle name="Comma 24 19" xfId="27357" xr:uid="{052F581C-5941-44F0-BB4F-F2903617034E}"/>
    <cellStyle name="Comma 24 2" xfId="13644" xr:uid="{F4E76092-D618-4852-BE59-A6AE68552A7B}"/>
    <cellStyle name="Comma 24 2 10" xfId="23592" xr:uid="{47015E9F-8A0B-408A-96B1-E33F3195619E}"/>
    <cellStyle name="Comma 24 2 11" xfId="23596" xr:uid="{BD305511-B462-4F58-A121-CBFF2FCF14E9}"/>
    <cellStyle name="Comma 24 2 12" xfId="14352" xr:uid="{B9D8EFDE-AD2B-422C-8266-74EDA7CD537A}"/>
    <cellStyle name="Comma 24 2 13" xfId="14354" xr:uid="{0B1AD022-FEA6-44BE-B18E-1C71678FEA8D}"/>
    <cellStyle name="Comma 24 2 2" xfId="24854" xr:uid="{0903F704-4154-4F2C-A08D-366FFA1F66BC}"/>
    <cellStyle name="Comma 24 2 2 10" xfId="11346" xr:uid="{AADB6A26-B503-42DC-8F1D-9CC32B9BA6E4}"/>
    <cellStyle name="Comma 24 2 2 11" xfId="11351" xr:uid="{409E87BB-C82A-4425-BDEE-4D26B398C6DB}"/>
    <cellStyle name="Comma 24 2 2 12" xfId="12842" xr:uid="{854A1092-4782-491E-9CCB-76E65392DC76}"/>
    <cellStyle name="Comma 24 2 2 2" xfId="543" xr:uid="{7A1BB726-6D14-47AF-B556-0761CCDD754C}"/>
    <cellStyle name="Comma 24 2 2 2 2" xfId="555" xr:uid="{F903FD87-710B-4AAA-9AB5-9A02F590AEF6}"/>
    <cellStyle name="Comma 24 2 2 2 2 2" xfId="565" xr:uid="{55EDD794-9C54-4E22-A9D6-85528AACDA2F}"/>
    <cellStyle name="Comma 24 2 2 2 2 3" xfId="576" xr:uid="{4DCBB94D-E789-4329-ACDC-C231E19F5324}"/>
    <cellStyle name="Comma 24 2 2 2 2 4" xfId="587" xr:uid="{49AE3F80-CC46-4BAF-B88F-AFA101BCC26B}"/>
    <cellStyle name="Comma 24 2 2 2 2 5" xfId="598" xr:uid="{F928A6BE-1C18-4A89-9266-77CA69A50FEB}"/>
    <cellStyle name="Comma 24 2 2 2 2 6" xfId="607" xr:uid="{B933BB2C-5516-44D7-AC82-ADED90A220AD}"/>
    <cellStyle name="Comma 24 2 2 2 3" xfId="622" xr:uid="{0D2B2196-C747-4096-B699-D98EABEF3FB4}"/>
    <cellStyle name="Comma 24 2 2 2 4" xfId="633" xr:uid="{80195106-C1F4-4A28-B321-3B5AAFCC7027}"/>
    <cellStyle name="Comma 24 2 2 2 5" xfId="642" xr:uid="{AFB40F21-5927-4AAD-A98C-B5837FBAC92C}"/>
    <cellStyle name="Comma 24 2 2 2 6" xfId="649" xr:uid="{CF3566A1-7A61-46FF-A5C5-FFAA8EE692B4}"/>
    <cellStyle name="Comma 24 2 2 2 7" xfId="654" xr:uid="{967847FD-AE82-4D02-8143-3FBBF0B6909D}"/>
    <cellStyle name="Comma 24 2 2 3" xfId="664" xr:uid="{DAA757E5-A46F-4156-A08D-E13C10FC1391}"/>
    <cellStyle name="Comma 24 2 2 4" xfId="16" xr:uid="{55AA9520-E096-4D38-962A-EAA8AB7E96AB}"/>
    <cellStyle name="Comma 24 2 2 4 2" xfId="27359" xr:uid="{21C328E7-B542-4AFF-A3E5-13744013E0DF}"/>
    <cellStyle name="Comma 24 2 2 4 3" xfId="27360" xr:uid="{354F06FD-90D4-4B9B-9942-BC55272BC7AA}"/>
    <cellStyle name="Comma 24 2 2 5" xfId="752" xr:uid="{4934A4DC-5652-4EEE-9980-6B81283C86CE}"/>
    <cellStyle name="Comma 24 2 2 6" xfId="757" xr:uid="{31E83459-A2E5-4FFC-A8B8-262D6B89FF95}"/>
    <cellStyle name="Comma 24 2 2 7" xfId="24192" xr:uid="{D4CE4CB3-27BF-4A3C-82DE-55E75124FBFA}"/>
    <cellStyle name="Comma 24 2 2 7 2" xfId="27361" xr:uid="{01CECE15-9ED5-4E15-8BED-B8BED2D2C423}"/>
    <cellStyle name="Comma 24 2 2 7 3" xfId="27362" xr:uid="{9C299D3E-6B47-4CF7-906E-7EFBA67EA679}"/>
    <cellStyle name="Comma 24 2 2 7 4" xfId="27363" xr:uid="{CE034BDF-37B4-443F-A15E-13361371C04D}"/>
    <cellStyle name="Comma 24 2 2 7 5" xfId="27364" xr:uid="{41DDCC43-593A-4C9D-8C4A-CFF7A1F73E4B}"/>
    <cellStyle name="Comma 24 2 2 7 6" xfId="27366" xr:uid="{1086C0FE-C913-4643-A3FB-6FB0A9091B35}"/>
    <cellStyle name="Comma 24 2 2 8" xfId="27367" xr:uid="{CFF8BD50-D238-459A-B18B-CEC032E66EE0}"/>
    <cellStyle name="Comma 24 2 2 9" xfId="27368" xr:uid="{F2A89D5C-8760-48E4-A87E-C0107B42BDE7}"/>
    <cellStyle name="Comma 24 2 3" xfId="24857" xr:uid="{52607658-3B37-4BB3-8B2D-5391397C46BA}"/>
    <cellStyle name="Comma 24 2 3 10" xfId="27369" xr:uid="{38F95ABF-40FB-4325-AC2D-E14A0EE7DA84}"/>
    <cellStyle name="Comma 24 2 3 11" xfId="27371" xr:uid="{D555A749-2BF5-43A5-B0CD-B21FF6AB88CB}"/>
    <cellStyle name="Comma 24 2 3 2" xfId="814" xr:uid="{4BACD715-18D6-41A8-8FA5-BCD1B2457421}"/>
    <cellStyle name="Comma 24 2 3 2 2" xfId="997" xr:uid="{19528DEA-5826-4876-8E74-495CCF630440}"/>
    <cellStyle name="Comma 24 2 3 2 2 2" xfId="55" xr:uid="{8988D41D-1402-4A8F-BC98-7C7313900C4E}"/>
    <cellStyle name="Comma 24 2 3 2 2 3" xfId="291" xr:uid="{9B17E02F-AF4A-48D3-94F4-985F327A8AF8}"/>
    <cellStyle name="Comma 24 2 3 2 2 4" xfId="314" xr:uid="{34394BC7-EB25-4837-9FB1-A90EF56E38D3}"/>
    <cellStyle name="Comma 24 2 3 2 2 5" xfId="1003" xr:uid="{E7F5B5E1-D919-4C52-885F-98DA54B58BEF}"/>
    <cellStyle name="Comma 24 2 3 2 2 6" xfId="1010" xr:uid="{90AAD5E0-BC41-4C61-8D9E-4FE1E374946A}"/>
    <cellStyle name="Comma 24 2 3 2 3" xfId="1016" xr:uid="{DD20908E-682F-434F-9C41-800B4797DEF5}"/>
    <cellStyle name="Comma 24 2 3 2 4" xfId="1022" xr:uid="{35F4D255-1D16-4659-9D4B-A9F45BD7325D}"/>
    <cellStyle name="Comma 24 2 3 2 5" xfId="1029" xr:uid="{12069396-5E57-4AA0-B0F2-8513352026EB}"/>
    <cellStyle name="Comma 24 2 3 2 6" xfId="1033" xr:uid="{03850616-ACF2-4585-AEF9-83B419E66F2C}"/>
    <cellStyle name="Comma 24 2 3 2 7" xfId="1038" xr:uid="{F4D4B484-FBBB-4432-A778-14A8356584DE}"/>
    <cellStyle name="Comma 24 2 3 3" xfId="821" xr:uid="{554CEB3B-062D-423F-B5F5-3FEB48E8D67E}"/>
    <cellStyle name="Comma 24 2 3 3 2" xfId="1042" xr:uid="{D4B23C29-185B-4C5F-97D1-BBB703602330}"/>
    <cellStyle name="Comma 24 2 3 3 3" xfId="1047" xr:uid="{0540BB7D-6419-4C62-B668-27974D9B7183}"/>
    <cellStyle name="Comma 24 2 3 4" xfId="834" xr:uid="{31805461-5CCA-4B54-BC2C-772A4FFEB0CB}"/>
    <cellStyle name="Comma 24 2 3 5" xfId="846" xr:uid="{306E0D04-313E-4BFC-AFBB-FE196F67E55A}"/>
    <cellStyle name="Comma 24 2 3 6" xfId="853" xr:uid="{6C24A31A-841C-403C-ACA7-DD3A3C36AECF}"/>
    <cellStyle name="Comma 24 2 3 6 2" xfId="27374" xr:uid="{5D7B16D7-9D4C-4FEB-8BE6-3C25B5E69876}"/>
    <cellStyle name="Comma 24 2 3 6 3" xfId="27376" xr:uid="{B5421EE0-0B8C-426F-AAD9-563538D1E633}"/>
    <cellStyle name="Comma 24 2 3 6 4" xfId="16469" xr:uid="{783856D2-6C96-4CB8-9EC6-6365F434B7BC}"/>
    <cellStyle name="Comma 24 2 3 6 5" xfId="16477" xr:uid="{02FD82FB-4909-43CB-B910-13D6C285D570}"/>
    <cellStyle name="Comma 24 2 3 6 6" xfId="16481" xr:uid="{8E33C9A3-D424-40E7-8988-90792CADE2E5}"/>
    <cellStyle name="Comma 24 2 3 7" xfId="24196" xr:uid="{F0EDA81C-C826-4BD0-9027-04B2CECCD125}"/>
    <cellStyle name="Comma 24 2 3 8" xfId="27377" xr:uid="{3F0E25DC-7732-4509-B038-A3093B5B04E9}"/>
    <cellStyle name="Comma 24 2 3 9" xfId="26650" xr:uid="{8C17271B-9ABA-4A05-9E51-B0A661F0D63A}"/>
    <cellStyle name="Comma 24 2 4" xfId="24860" xr:uid="{35C75B23-CFC9-4686-BD1A-EE801A57629E}"/>
    <cellStyle name="Comma 24 2 5" xfId="24862" xr:uid="{E7C833F5-7FE4-4AC9-8524-7A31E0F38626}"/>
    <cellStyle name="Comma 24 2 5 10" xfId="27378" xr:uid="{43ABC750-2A24-4FDD-BBFC-A8534052674A}"/>
    <cellStyle name="Comma 24 2 5 11" xfId="27379" xr:uid="{43EAD21D-D361-4A89-8D6C-0FE841566046}"/>
    <cellStyle name="Comma 24 2 5 2" xfId="614" xr:uid="{CDC76A86-6701-4915-8E8B-DDF141E2E5F3}"/>
    <cellStyle name="Comma 24 2 5 2 2" xfId="27380" xr:uid="{D321E5A3-98B0-44A4-B245-D2B1752039EA}"/>
    <cellStyle name="Comma 24 2 5 2 2 2" xfId="2171" xr:uid="{CC525E71-C798-4562-BDB2-58003CD9906C}"/>
    <cellStyle name="Comma 24 2 5 2 2 3" xfId="2175" xr:uid="{3344CD13-6598-469F-B838-DBC2CB7745F2}"/>
    <cellStyle name="Comma 24 2 5 2 2 4" xfId="27383" xr:uid="{329572C5-BAB1-4336-9A3F-D1329A334879}"/>
    <cellStyle name="Comma 24 2 5 2 2 5" xfId="27385" xr:uid="{60D05837-5827-43D6-ADE2-EAACC69F3FDE}"/>
    <cellStyle name="Comma 24 2 5 2 2 6" xfId="27387" xr:uid="{3800D713-36E5-45E1-84EA-21A204C8AB08}"/>
    <cellStyle name="Comma 24 2 5 2 3" xfId="22734" xr:uid="{64B1FF3C-4B28-4EB4-A5A1-A9839B9643A4}"/>
    <cellStyle name="Comma 24 2 5 2 4" xfId="7455" xr:uid="{B834C32F-378E-4310-8508-7C50EAD6C018}"/>
    <cellStyle name="Comma 24 2 5 2 5" xfId="1825" xr:uid="{8410EB7B-C179-4D81-B99F-A4ADDF4A80CA}"/>
    <cellStyle name="Comma 24 2 5 2 6" xfId="26453" xr:uid="{F3FD1F4F-6EA8-44E2-B2B6-6600819728F4}"/>
    <cellStyle name="Comma 24 2 5 2 7" xfId="26457" xr:uid="{8DA7CE78-6941-478A-B42D-3707D34B2746}"/>
    <cellStyle name="Comma 24 2 5 3" xfId="625" xr:uid="{450D3557-2933-49F3-A4F0-F62FA809E960}"/>
    <cellStyle name="Comma 24 2 5 3 2" xfId="22775" xr:uid="{671452B9-6506-4CDF-A061-974CBDD9E4B8}"/>
    <cellStyle name="Comma 24 2 5 3 3" xfId="22740" xr:uid="{FF7AC90A-B6B8-4DC9-A5D0-57CC39580540}"/>
    <cellStyle name="Comma 24 2 5 4" xfId="636" xr:uid="{B4B1EAC3-F453-4A1B-BCB4-9C9D8460BF56}"/>
    <cellStyle name="Comma 24 2 5 5" xfId="27388" xr:uid="{61F697E2-4958-418F-85CD-8E6F29A53D6C}"/>
    <cellStyle name="Comma 24 2 5 6" xfId="27389" xr:uid="{DD9BF6DA-7D68-40C7-9C2E-C0DEFD90776C}"/>
    <cellStyle name="Comma 24 2 5 6 2" xfId="4566" xr:uid="{29709DBC-B4CA-42F9-959D-D1E1BE182763}"/>
    <cellStyle name="Comma 24 2 5 6 3" xfId="4568" xr:uid="{BD6BC0AC-5ED1-4256-95D4-CE90906C43C4}"/>
    <cellStyle name="Comma 24 2 5 6 4" xfId="16655" xr:uid="{AABB2D64-70B4-4ACE-99DF-F500F41B84E0}"/>
    <cellStyle name="Comma 24 2 5 6 5" xfId="16657" xr:uid="{FABD1738-BF14-4DC2-B467-B5631CC568F0}"/>
    <cellStyle name="Comma 24 2 5 6 6" xfId="16659" xr:uid="{B4083F7C-5094-4559-956C-D7EC5A8C0995}"/>
    <cellStyle name="Comma 24 2 5 7" xfId="27390" xr:uid="{C5B27E4E-2180-44A3-8F47-E37CCE58243E}"/>
    <cellStyle name="Comma 24 2 5 8" xfId="27391" xr:uid="{B54BCECA-6597-44F6-9DC8-758FB79568FA}"/>
    <cellStyle name="Comma 24 2 5 9" xfId="27392" xr:uid="{6A200E96-ECCA-4714-BFC7-F39B306B56F6}"/>
    <cellStyle name="Comma 24 2 6" xfId="24864" xr:uid="{43091829-4F8C-4CB5-9998-5BC75A9B9441}"/>
    <cellStyle name="Comma 24 2 6 2" xfId="694" xr:uid="{E2D1FE74-8FD4-495B-83FD-2BFD95BCF618}"/>
    <cellStyle name="Comma 24 2 6 2 2" xfId="27393" xr:uid="{08AD4B6A-9573-46D0-98BA-39A7B64A49AA}"/>
    <cellStyle name="Comma 24 2 6 2 3" xfId="27395" xr:uid="{EB6E24E0-FF2F-4D78-A30C-30CA4BA440CD}"/>
    <cellStyle name="Comma 24 2 6 2 4" xfId="7472" xr:uid="{E4291F4E-73DF-432A-BFD3-9846059A0156}"/>
    <cellStyle name="Comma 24 2 6 2 5" xfId="319" xr:uid="{C4036672-6E0D-42E0-A1FC-7CF8CA7A743D}"/>
    <cellStyle name="Comma 24 2 6 2 6" xfId="339" xr:uid="{6A25E2C0-5D1C-401B-BCC4-293A3A5CCCD1}"/>
    <cellStyle name="Comma 24 2 6 3" xfId="705" xr:uid="{6B4E5C23-E57B-4197-A158-91FD77421EEF}"/>
    <cellStyle name="Comma 24 2 6 4" xfId="27397" xr:uid="{D3B60D9D-6D8A-43AC-81AA-BB7762166E09}"/>
    <cellStyle name="Comma 24 2 6 5" xfId="27398" xr:uid="{162F6D87-54E2-4B69-96E1-65508135F804}"/>
    <cellStyle name="Comma 24 2 6 6" xfId="27399" xr:uid="{26913D17-AB1A-4C4A-8369-1B6DCE6A8122}"/>
    <cellStyle name="Comma 24 2 6 7" xfId="27400" xr:uid="{C48AF0FB-E0C9-4245-B87A-0CD995AFA77A}"/>
    <cellStyle name="Comma 24 2 7" xfId="24866" xr:uid="{22B90758-1106-4D6A-A8D4-30A177BA661B}"/>
    <cellStyle name="Comma 24 2 7 2" xfId="27401" xr:uid="{339D515E-DF7D-42C4-AD45-24559431F1F5}"/>
    <cellStyle name="Comma 24 2 7 3" xfId="27402" xr:uid="{DFF7DA32-74D9-41FE-9279-299E0C29AC9E}"/>
    <cellStyle name="Comma 24 2 8" xfId="27403" xr:uid="{34D6D649-DE09-4FC9-85F9-C18B6D833905}"/>
    <cellStyle name="Comma 24 2 8 2" xfId="27404" xr:uid="{65ED2CB5-A1CB-484F-ACB1-AC922B61046B}"/>
    <cellStyle name="Comma 24 2 8 3" xfId="27405" xr:uid="{180D5431-66A1-4057-B21D-433A7BBD50F8}"/>
    <cellStyle name="Comma 24 2 8 4" xfId="27406" xr:uid="{C419C15E-DD0B-4099-B3AB-B80720D72557}"/>
    <cellStyle name="Comma 24 2 8 5" xfId="27407" xr:uid="{8115FAB0-CFFA-4DAF-B4D1-E8596EEBFD94}"/>
    <cellStyle name="Comma 24 2 8 6" xfId="27408" xr:uid="{C8928925-27B9-4A5C-A397-C7541A6B6779}"/>
    <cellStyle name="Comma 24 2 9" xfId="27409" xr:uid="{8EBE8300-03D6-4F0D-8DBD-76DF69A1D91E}"/>
    <cellStyle name="Comma 24 20" xfId="27352" xr:uid="{45914AB1-7951-4804-B2F1-3FC4F0ED2F2C}"/>
    <cellStyle name="Comma 24 3" xfId="24868" xr:uid="{20E97F45-592D-4A7A-8921-AF825864B0F2}"/>
    <cellStyle name="Comma 24 3 10" xfId="27411" xr:uid="{0572467B-47F8-479A-A65A-DB2BF97C8F38}"/>
    <cellStyle name="Comma 24 3 11" xfId="27413" xr:uid="{195B3E7A-3CD8-45E7-BBE3-82F6C0ACE205}"/>
    <cellStyle name="Comma 24 3 12" xfId="27414" xr:uid="{5C60ED9A-5EBD-4816-AE81-65473F71954B}"/>
    <cellStyle name="Comma 24 3 13" xfId="27415" xr:uid="{8D8804F0-80B9-4D7B-BFC7-B9865DCF61DC}"/>
    <cellStyle name="Comma 24 3 2" xfId="24871" xr:uid="{8BE5E8D5-3286-4D45-BFF1-8FB244BE344E}"/>
    <cellStyle name="Comma 24 3 2 10" xfId="10073" xr:uid="{C2EC918E-8BAB-40D4-9764-234E4D13F399}"/>
    <cellStyle name="Comma 24 3 2 11" xfId="27417" xr:uid="{0D961935-D92E-4331-9019-70B7BEFB33D2}"/>
    <cellStyle name="Comma 24 3 2 12" xfId="27419" xr:uid="{C6626A7A-3203-4441-975D-EAAE2A6A3BD4}"/>
    <cellStyle name="Comma 24 3 2 2" xfId="893" xr:uid="{25129A90-4C3C-4C55-87B0-63E9BBBABF4C}"/>
    <cellStyle name="Comma 24 3 2 2 2" xfId="1296" xr:uid="{FBC663F9-9DF0-40E7-8152-97B0149B91E7}"/>
    <cellStyle name="Comma 24 3 2 2 2 2" xfId="27421" xr:uid="{38CB3080-8D40-420C-A50A-B39C278960DC}"/>
    <cellStyle name="Comma 24 3 2 2 2 3" xfId="27423" xr:uid="{B8FA729C-BF2C-42B6-9AED-00667E1380B9}"/>
    <cellStyle name="Comma 24 3 2 2 2 4" xfId="27424" xr:uid="{27E3BFF6-18DC-471D-9B58-9BFC2914B1F4}"/>
    <cellStyle name="Comma 24 3 2 2 2 5" xfId="27425" xr:uid="{F71C3C2A-D697-4801-B098-D3CD18970A28}"/>
    <cellStyle name="Comma 24 3 2 2 2 6" xfId="27426" xr:uid="{5A100754-A930-4C2B-8E43-9B5DBC39342E}"/>
    <cellStyle name="Comma 24 3 2 2 3" xfId="1304" xr:uid="{452A513B-EE38-4805-B404-D9C3A98AF0A5}"/>
    <cellStyle name="Comma 24 3 2 2 4" xfId="1311" xr:uid="{65249FC9-1763-4647-816D-057A945375B8}"/>
    <cellStyle name="Comma 24 3 2 2 5" xfId="1319" xr:uid="{FCF36C4D-A0B4-4CB0-BD97-D45DB9EA8545}"/>
    <cellStyle name="Comma 24 3 2 2 6" xfId="1646" xr:uid="{23892566-64F0-44B5-9D1F-7F38A83C8B25}"/>
    <cellStyle name="Comma 24 3 2 2 7" xfId="27428" xr:uid="{CCF25943-F0FE-48B3-A28C-AE4EB60C82DA}"/>
    <cellStyle name="Comma 24 3 2 3" xfId="900" xr:uid="{DA0F2A56-C956-481F-8E9B-D7C9258FBC09}"/>
    <cellStyle name="Comma 24 3 2 4" xfId="910" xr:uid="{09FBE239-58D5-486D-8906-A76F8B9B04CE}"/>
    <cellStyle name="Comma 24 3 2 4 2" xfId="27431" xr:uid="{8053C795-0726-4CED-9A9B-5CFAB1A5B8D6}"/>
    <cellStyle name="Comma 24 3 2 4 3" xfId="27433" xr:uid="{FA6BCCFA-9601-4CB6-822C-3D64365E53AD}"/>
    <cellStyle name="Comma 24 3 2 5" xfId="919" xr:uid="{F3FA11D0-48DA-40DA-9D05-3DC7495E0AB6}"/>
    <cellStyle name="Comma 24 3 2 6" xfId="929" xr:uid="{4D9117BF-F102-454C-82A0-7324EB4387F4}"/>
    <cellStyle name="Comma 24 3 2 7" xfId="27436" xr:uid="{30472DB5-1F7F-4A67-9A8B-D06DD1C62674}"/>
    <cellStyle name="Comma 24 3 2 7 2" xfId="27438" xr:uid="{C1962158-6A24-4C29-BE66-54BB90F25A7B}"/>
    <cellStyle name="Comma 24 3 2 7 3" xfId="27439" xr:uid="{A0AE353A-893C-4AF2-9889-EE03B11C8A24}"/>
    <cellStyle name="Comma 24 3 2 7 4" xfId="16734" xr:uid="{649FF3C1-4A5E-438B-8DC4-B8BCE611D04B}"/>
    <cellStyle name="Comma 24 3 2 7 5" xfId="16240" xr:uid="{E184FB58-0C75-409D-8FEF-F5AC56570D13}"/>
    <cellStyle name="Comma 24 3 2 7 6" xfId="16243" xr:uid="{E3E2F2DC-A2CF-42E4-B068-BCB2A706D522}"/>
    <cellStyle name="Comma 24 3 2 8" xfId="27442" xr:uid="{437276A2-2262-4087-9455-EFB38DB3C4A4}"/>
    <cellStyle name="Comma 24 3 2 9" xfId="27443" xr:uid="{C7A3EBBA-1E28-4D89-A40B-F51EAA2DEB82}"/>
    <cellStyle name="Comma 24 3 3" xfId="27445" xr:uid="{7119BA2A-84B7-436D-B894-B97798BA3E6D}"/>
    <cellStyle name="Comma 24 3 3 10" xfId="27447" xr:uid="{4B242147-E10E-4B31-8DAA-9D952CB55FE5}"/>
    <cellStyle name="Comma 24 3 3 11" xfId="27449" xr:uid="{66D99F65-3811-4E48-9DC5-BB1705A8431C}"/>
    <cellStyle name="Comma 24 3 3 2" xfId="173" xr:uid="{E71711F0-4118-4A6F-A417-C529B04AAE14}"/>
    <cellStyle name="Comma 24 3 3 2 2" xfId="1596" xr:uid="{03772E32-B7D0-44FB-A2B0-B788C6A007EE}"/>
    <cellStyle name="Comma 24 3 3 2 2 2" xfId="27450" xr:uid="{C8D7A154-E36B-4B95-B55D-EA3C2CF8AFDF}"/>
    <cellStyle name="Comma 24 3 3 2 2 3" xfId="27451" xr:uid="{ECD7494A-4F0F-40C1-A031-2C560515A85A}"/>
    <cellStyle name="Comma 24 3 3 2 2 4" xfId="27453" xr:uid="{553AE8CA-8464-44A7-92D1-9D2051270F61}"/>
    <cellStyle name="Comma 24 3 3 2 2 5" xfId="27455" xr:uid="{5EE5DFB4-9E26-4E2A-8716-B085A24712A0}"/>
    <cellStyle name="Comma 24 3 3 2 2 6" xfId="27457" xr:uid="{63CE52F0-8814-4193-817A-A18CB4E6F000}"/>
    <cellStyle name="Comma 24 3 3 2 3" xfId="1648" xr:uid="{F0EEC8C0-4CCB-4D5D-BD03-54893FE66253}"/>
    <cellStyle name="Comma 24 3 3 2 4" xfId="1723" xr:uid="{87E032F8-83F2-45E8-8E4D-CCC22C53BA30}"/>
    <cellStyle name="Comma 24 3 3 2 5" xfId="1733" xr:uid="{84B735B3-9967-46F2-B124-F3D43C56449E}"/>
    <cellStyle name="Comma 24 3 3 2 6" xfId="1740" xr:uid="{0E616FEB-EB4B-4394-8A15-CA0920E02091}"/>
    <cellStyle name="Comma 24 3 3 2 7" xfId="26493" xr:uid="{298DDAE0-2F92-48DF-BFA6-3EAA0A8F1D02}"/>
    <cellStyle name="Comma 24 3 3 3" xfId="208" xr:uid="{5B88AC30-91A9-4D95-A7E3-2DBC483D8647}"/>
    <cellStyle name="Comma 24 3 3 3 2" xfId="25384" xr:uid="{E9A58E00-5021-4272-BDBE-A5287E9A8830}"/>
    <cellStyle name="Comma 24 3 3 3 3" xfId="25398" xr:uid="{7F99DDE2-EA04-4436-ADB4-E93CCE3337D9}"/>
    <cellStyle name="Comma 24 3 3 4" xfId="96" xr:uid="{A21764C8-EE91-433A-AE54-7A79AC81BF7C}"/>
    <cellStyle name="Comma 24 3 3 5" xfId="51" xr:uid="{24CFF2B0-89B1-48D4-ADE9-BBDB0EEDA89D}"/>
    <cellStyle name="Comma 24 3 3 6" xfId="285" xr:uid="{61AEBA07-E575-4576-8E39-676CE7E46EB3}"/>
    <cellStyle name="Comma 24 3 3 6 2" xfId="25428" xr:uid="{1DC8BDAA-A093-4E7C-994A-20CB21399119}"/>
    <cellStyle name="Comma 24 3 3 6 3" xfId="19711" xr:uid="{724C56B7-D422-4717-A9E5-A3228AAFDECC}"/>
    <cellStyle name="Comma 24 3 3 6 4" xfId="16786" xr:uid="{C4F1902B-43FD-4156-9FD1-9DB517CCB7D9}"/>
    <cellStyle name="Comma 24 3 3 6 5" xfId="16805" xr:uid="{A426A51B-D9D9-4281-AF5F-3F59F4F3ED4D}"/>
    <cellStyle name="Comma 24 3 3 6 6" xfId="16810" xr:uid="{4AEDC95F-CD4B-4048-83A5-032DC49AF660}"/>
    <cellStyle name="Comma 24 3 3 7" xfId="25430" xr:uid="{7A4A36EA-2148-4A44-85C6-387E04146A82}"/>
    <cellStyle name="Comma 24 3 3 8" xfId="27458" xr:uid="{8A839529-11CD-409C-86BE-28BAD346B8DC}"/>
    <cellStyle name="Comma 24 3 3 9" xfId="27459" xr:uid="{3723D60A-5D2C-44B4-B363-A3EFC688A1DA}"/>
    <cellStyle name="Comma 24 3 4" xfId="27461" xr:uid="{1E22A031-528B-4A32-B074-8256F52755FD}"/>
    <cellStyle name="Comma 24 3 5" xfId="27462" xr:uid="{4FF81BEA-93D4-48FD-8A4C-9BFA6502E24D}"/>
    <cellStyle name="Comma 24 3 5 10" xfId="27463" xr:uid="{4DCA0DD8-8212-4403-A598-FB9AE512A79D}"/>
    <cellStyle name="Comma 24 3 5 11" xfId="27464" xr:uid="{50EFE760-CB2C-4128-B4D7-C0660AD4CE92}"/>
    <cellStyle name="Comma 24 3 5 2" xfId="1014" xr:uid="{6B904A4F-1E79-4934-BB8F-FF607E46B2E1}"/>
    <cellStyle name="Comma 24 3 5 2 2" xfId="27466" xr:uid="{D32A3712-DBAA-414C-A865-1C02EDEE32B4}"/>
    <cellStyle name="Comma 24 3 5 2 2 2" xfId="26021" xr:uid="{8D138C09-0D9A-4E20-B7C2-75DA562A6A81}"/>
    <cellStyle name="Comma 24 3 5 2 2 3" xfId="27469" xr:uid="{959278C6-7EAD-4778-A671-112A1D4ACD59}"/>
    <cellStyle name="Comma 24 3 5 2 2 4" xfId="27472" xr:uid="{BFD93C36-DB3E-4B09-A835-53664835F5BC}"/>
    <cellStyle name="Comma 24 3 5 2 2 5" xfId="27474" xr:uid="{A79D7F20-0D25-41E7-991B-0A7D8DDF1189}"/>
    <cellStyle name="Comma 24 3 5 2 2 6" xfId="27476" xr:uid="{10FDE513-0B88-423C-83AB-2F854CEB895B}"/>
    <cellStyle name="Comma 24 3 5 2 3" xfId="27478" xr:uid="{EABC4FF5-3F48-40C7-9DCC-E5BC44C9A789}"/>
    <cellStyle name="Comma 24 3 5 2 4" xfId="3998" xr:uid="{D0C5CFBD-DFC2-4355-8C21-7D53343A04F1}"/>
    <cellStyle name="Comma 24 3 5 2 5" xfId="4007" xr:uid="{5C6130DF-9E1D-4BE9-9B09-D3D4235C195D}"/>
    <cellStyle name="Comma 24 3 5 2 6" xfId="4013" xr:uid="{6B0C2185-5E75-4BB8-96BD-38D6776AB032}"/>
    <cellStyle name="Comma 24 3 5 2 7" xfId="4016" xr:uid="{679490CD-5A89-4948-BD46-4C17878F18CF}"/>
    <cellStyle name="Comma 24 3 5 3" xfId="1020" xr:uid="{2F55CA31-59E6-4425-A736-D1857FEA79FC}"/>
    <cellStyle name="Comma 24 3 5 3 2" xfId="27480" xr:uid="{0FCC4348-6472-49DA-AB49-D1C62D83A441}"/>
    <cellStyle name="Comma 24 3 5 3 3" xfId="27482" xr:uid="{47364315-E754-4306-83D4-1ECEC7D095FA}"/>
    <cellStyle name="Comma 24 3 5 4" xfId="1027" xr:uid="{37FBFF2D-70AC-429A-B87A-5B256F9554DF}"/>
    <cellStyle name="Comma 24 3 5 5" xfId="25497" xr:uid="{4F91DD22-6E7D-4925-8F55-ED3AC215203E}"/>
    <cellStyle name="Comma 24 3 5 6" xfId="25499" xr:uid="{B1E265CA-F258-418A-A1C0-B8B46A43F654}"/>
    <cellStyle name="Comma 24 3 5 6 2" xfId="4900" xr:uid="{D4F430D5-322F-4296-A6E2-34250C94AA8D}"/>
    <cellStyle name="Comma 24 3 5 6 3" xfId="27484" xr:uid="{A29B326C-016A-416C-A024-ACC1DD235AD3}"/>
    <cellStyle name="Comma 24 3 5 6 4" xfId="16986" xr:uid="{FE7544DC-BC8C-43AD-8F9C-DCDC34D6299B}"/>
    <cellStyle name="Comma 24 3 5 6 5" xfId="16990" xr:uid="{7D753170-22D3-4012-9B5D-7FD6B2A463DA}"/>
    <cellStyle name="Comma 24 3 5 6 6" xfId="16993" xr:uid="{E4CC63DA-AB50-4497-9EFE-047683A2CB88}"/>
    <cellStyle name="Comma 24 3 5 7" xfId="25501" xr:uid="{0EA936AB-0C84-4092-994D-A8299CC04654}"/>
    <cellStyle name="Comma 24 3 5 8" xfId="27485" xr:uid="{4639701F-DE13-479E-B93F-CDB6C00CD2D4}"/>
    <cellStyle name="Comma 24 3 5 9" xfId="2433" xr:uid="{09D20B7D-3083-4C91-AB06-26B5D0B47A33}"/>
    <cellStyle name="Comma 24 3 6" xfId="27486" xr:uid="{EB76D550-711D-4FB3-B64D-57BB3A4E1961}"/>
    <cellStyle name="Comma 24 3 6 2" xfId="1045" xr:uid="{AD6D3C7F-BE5A-47B9-AC4B-E45DFD341A74}"/>
    <cellStyle name="Comma 24 3 6 2 2" xfId="27487" xr:uid="{1A934294-7BF5-494F-AFDA-3EF75DEAC59F}"/>
    <cellStyle name="Comma 24 3 6 2 3" xfId="27488" xr:uid="{051E8D99-E111-49E3-982F-5BA5B5860F45}"/>
    <cellStyle name="Comma 24 3 6 2 4" xfId="4047" xr:uid="{46E896EF-9853-4971-B28E-77EF56503183}"/>
    <cellStyle name="Comma 24 3 6 2 5" xfId="2571" xr:uid="{21288AB2-D2C1-41EF-962F-1200E8C12888}"/>
    <cellStyle name="Comma 24 3 6 2 6" xfId="2603" xr:uid="{34AB9BC3-5CCC-4415-8E3E-49EFC11780F0}"/>
    <cellStyle name="Comma 24 3 6 3" xfId="1050" xr:uid="{1C2DA5E4-CE24-4EEE-824B-8C189B6B801A}"/>
    <cellStyle name="Comma 24 3 6 4" xfId="1055" xr:uid="{18BFA953-BA31-4AAE-9A42-B997217C490C}"/>
    <cellStyle name="Comma 24 3 6 5" xfId="27489" xr:uid="{119BCF83-C211-476F-B630-C408C2817BBE}"/>
    <cellStyle name="Comma 24 3 6 6" xfId="27491" xr:uid="{2E66D5A7-514B-46EC-8FA5-76B823B24231}"/>
    <cellStyle name="Comma 24 3 6 7" xfId="27493" xr:uid="{9534F441-9022-4A0D-80A6-B8B6DFA02909}"/>
    <cellStyle name="Comma 24 3 7" xfId="27495" xr:uid="{9654FE11-E063-4C70-AAAE-F45694B0A5D8}"/>
    <cellStyle name="Comma 24 3 7 2" xfId="1811" xr:uid="{CD2FD6E1-32A1-4C78-BA89-759CDDD6F4FE}"/>
    <cellStyle name="Comma 24 3 7 3" xfId="1814" xr:uid="{AA022E21-F910-4604-BF82-223028511090}"/>
    <cellStyle name="Comma 24 3 8" xfId="27496" xr:uid="{05FE68FC-A97A-43D9-809B-9CE281F84207}"/>
    <cellStyle name="Comma 24 3 8 2" xfId="12922" xr:uid="{20415807-856B-479B-90FD-68F5BDC52869}"/>
    <cellStyle name="Comma 24 3 8 3" xfId="12925" xr:uid="{67B60358-6044-420C-A1EF-7B1A1DCD74A1}"/>
    <cellStyle name="Comma 24 3 8 4" xfId="12928" xr:uid="{1A4F6E78-9579-43A8-BB81-CF28801ED002}"/>
    <cellStyle name="Comma 24 3 8 5" xfId="25545" xr:uid="{28AA6B9B-20B1-4DE5-AD58-FB830A8D0C4C}"/>
    <cellStyle name="Comma 24 3 8 6" xfId="27497" xr:uid="{32A3CD60-6E64-4C92-A5B6-DE1A5C6474F4}"/>
    <cellStyle name="Comma 24 3 9" xfId="27498" xr:uid="{567E79A5-D223-46BE-9B8D-96B1D892855B}"/>
    <cellStyle name="Comma 24 4" xfId="24875" xr:uid="{815141E6-00D1-45C4-8217-C52412699E85}"/>
    <cellStyle name="Comma 24 4 10" xfId="27499" xr:uid="{E250707D-CE77-48A7-8573-E0E035F097AA}"/>
    <cellStyle name="Comma 24 4 11" xfId="27501" xr:uid="{EF1FA633-4BCE-49E1-B3FE-0E0394420B58}"/>
    <cellStyle name="Comma 24 4 12" xfId="27502" xr:uid="{44EF1DBA-F320-4352-AE21-6B54B059CCA0}"/>
    <cellStyle name="Comma 24 4 13" xfId="27503" xr:uid="{531D8C57-6234-45EB-9BEE-47A1F529BE2D}"/>
    <cellStyle name="Comma 24 4 2" xfId="27504" xr:uid="{6ACBD5E0-983B-4DA9-A6EC-47531D05E0C4}"/>
    <cellStyle name="Comma 24 4 2 10" xfId="27506" xr:uid="{09D13635-2150-4275-8283-16D5E5AE246E}"/>
    <cellStyle name="Comma 24 4 2 11" xfId="27508" xr:uid="{2236866A-142E-466F-BBB8-74C988552B1C}"/>
    <cellStyle name="Comma 24 4 2 12" xfId="27510" xr:uid="{8B6316D4-F582-42CE-8B84-664F133FEAD5}"/>
    <cellStyle name="Comma 24 4 2 2" xfId="2037" xr:uid="{5A02B3CB-BE25-42CA-8958-9A9B3BF7B6E8}"/>
    <cellStyle name="Comma 24 4 2 2 2" xfId="2040" xr:uid="{5ADF238A-C834-4DAC-8EF1-FA77B0AC4BA8}"/>
    <cellStyle name="Comma 24 4 2 2 2 2" xfId="27511" xr:uid="{444B2531-7922-4122-AF1E-4EA36934018A}"/>
    <cellStyle name="Comma 24 4 2 2 2 3" xfId="27512" xr:uid="{D65A9BDE-CD15-46B0-BF74-01BB2CA93E3A}"/>
    <cellStyle name="Comma 24 4 2 2 2 4" xfId="27514" xr:uid="{C0C7F221-03A3-42DF-AB29-0100632071D1}"/>
    <cellStyle name="Comma 24 4 2 2 2 5" xfId="27516" xr:uid="{0FB585EB-3D8D-4ED0-9CD6-5387A73C3380}"/>
    <cellStyle name="Comma 24 4 2 2 2 6" xfId="27519" xr:uid="{E0616612-9C3A-4B29-B8B7-3D133CCDF086}"/>
    <cellStyle name="Comma 24 4 2 2 3" xfId="2045" xr:uid="{10636A60-11CA-435B-BAE9-B7DBBFDF6E31}"/>
    <cellStyle name="Comma 24 4 2 2 4" xfId="2049" xr:uid="{D641324E-72F7-48DE-A283-61496DF540C4}"/>
    <cellStyle name="Comma 24 4 2 2 5" xfId="2055" xr:uid="{3535A96B-458D-4352-AC02-5E9E0B152A16}"/>
    <cellStyle name="Comma 24 4 2 2 6" xfId="2060" xr:uid="{8ADCDD70-8010-41A0-9365-8408E562A8B4}"/>
    <cellStyle name="Comma 24 4 2 2 7" xfId="27521" xr:uid="{13C536AE-FF6C-4B23-9B26-391022E7142F}"/>
    <cellStyle name="Comma 24 4 2 3" xfId="2063" xr:uid="{1CAEC940-E0EF-41C5-9205-6358E6EB0FFA}"/>
    <cellStyle name="Comma 24 4 2 4" xfId="2068" xr:uid="{DD9B2631-0B05-4A27-AC82-A156A529A211}"/>
    <cellStyle name="Comma 24 4 2 4 2" xfId="27523" xr:uid="{668CC48F-A46E-4961-A0DC-0E443B2A6572}"/>
    <cellStyle name="Comma 24 4 2 4 3" xfId="27524" xr:uid="{0C4BA6ED-5246-4346-8E59-EBCAE1556FD2}"/>
    <cellStyle name="Comma 24 4 2 5" xfId="2073" xr:uid="{1D81FB56-4511-4F26-9ABC-BDCFBCCF26F0}"/>
    <cellStyle name="Comma 24 4 2 6" xfId="2078" xr:uid="{9B584185-62A1-48A8-ACA7-1BF54AA3BA58}"/>
    <cellStyle name="Comma 24 4 2 7" xfId="27525" xr:uid="{EEFE6A1B-2534-41DC-8783-C485B29D0596}"/>
    <cellStyle name="Comma 24 4 2 7 2" xfId="27527" xr:uid="{F61EFCF1-AB3D-4B17-87C1-A6951D8DB44B}"/>
    <cellStyle name="Comma 24 4 2 7 3" xfId="27529" xr:uid="{9BCAD349-98A0-4B2A-A28C-B1A06B688870}"/>
    <cellStyle name="Comma 24 4 2 7 4" xfId="17050" xr:uid="{2E35F113-A9D8-47E8-AB33-42460FAA1D28}"/>
    <cellStyle name="Comma 24 4 2 7 5" xfId="17059" xr:uid="{DDA2B8C4-C224-443C-9314-8FD8867D7A5D}"/>
    <cellStyle name="Comma 24 4 2 7 6" xfId="17062" xr:uid="{DFAE5BE6-8440-4FB1-B5CD-5FB97368A2D8}"/>
    <cellStyle name="Comma 24 4 2 8" xfId="27530" xr:uid="{06C01B0D-5BEB-4BCF-ACC2-109897A49FFB}"/>
    <cellStyle name="Comma 24 4 2 9" xfId="27531" xr:uid="{7BFB52E0-5BAB-4CE4-978D-0B969088922D}"/>
    <cellStyle name="Comma 24 4 3" xfId="27532" xr:uid="{0A7512C5-4905-4526-A8BD-3E8B0AACDDBD}"/>
    <cellStyle name="Comma 24 4 3 10" xfId="27533" xr:uid="{CE034125-AFB6-48CF-9EA9-0C86FC90643F}"/>
    <cellStyle name="Comma 24 4 3 11" xfId="18769" xr:uid="{61988D36-51C6-428C-ACE7-49AF35815F41}"/>
    <cellStyle name="Comma 24 4 3 2" xfId="2230" xr:uid="{086A3141-4F77-42DD-9756-7B919FA5FADD}"/>
    <cellStyle name="Comma 24 4 3 2 2" xfId="2233" xr:uid="{81F1547F-B1F6-49C8-9BA2-F3386978E67E}"/>
    <cellStyle name="Comma 24 4 3 2 2 2" xfId="27534" xr:uid="{7362B763-4185-4D21-B82D-48882A02BF11}"/>
    <cellStyle name="Comma 24 4 3 2 2 3" xfId="27535" xr:uid="{1F1CDC36-3227-4CE6-B71C-F91539DB8A8F}"/>
    <cellStyle name="Comma 24 4 3 2 2 4" xfId="23527" xr:uid="{6C7DF850-7261-4805-8718-8A754B27DBF2}"/>
    <cellStyle name="Comma 24 4 3 2 2 5" xfId="27537" xr:uid="{7A2EACF9-14FB-4D0D-B207-C4B677BB6866}"/>
    <cellStyle name="Comma 24 4 3 2 2 6" xfId="27539" xr:uid="{AD77FDD2-6642-41FC-A417-85A92B4DD2AC}"/>
    <cellStyle name="Comma 24 4 3 2 3" xfId="2237" xr:uid="{AE91F083-CBE0-4C77-9D82-645656C0870A}"/>
    <cellStyle name="Comma 24 4 3 2 4" xfId="2239" xr:uid="{3A934A2C-C638-4DA1-AA51-181E19A7EBEF}"/>
    <cellStyle name="Comma 24 4 3 2 5" xfId="2242" xr:uid="{7F6B9C90-96FF-43ED-924B-61D59941BE94}"/>
    <cellStyle name="Comma 24 4 3 2 6" xfId="2245" xr:uid="{2803C767-6913-422A-83AD-A686C26AAA7D}"/>
    <cellStyle name="Comma 24 4 3 2 7" xfId="27540" xr:uid="{0CBE8CD4-2DD0-42A7-8FA0-684B258F10BD}"/>
    <cellStyle name="Comma 24 4 3 3" xfId="2098" xr:uid="{6397FAE9-2683-40BD-8A18-A0E16749314C}"/>
    <cellStyle name="Comma 24 4 3 3 2" xfId="18904" xr:uid="{63E51917-1564-4C39-A104-2978BA5525C5}"/>
    <cellStyle name="Comma 24 4 3 3 3" xfId="18934" xr:uid="{508DBB42-BAA0-4F8A-88DD-2DFCB720A993}"/>
    <cellStyle name="Comma 24 4 3 4" xfId="2103" xr:uid="{1CD56406-4C45-4E88-9550-478E982C88D4}"/>
    <cellStyle name="Comma 24 4 3 5" xfId="2108" xr:uid="{494F5B43-A08C-4D47-912B-89ECCBE7A9F9}"/>
    <cellStyle name="Comma 24 4 3 6" xfId="2113" xr:uid="{CE2D563D-76E7-4B45-896B-C18690827326}"/>
    <cellStyle name="Comma 24 4 3 6 2" xfId="19045" xr:uid="{C19F61BF-1E07-4010-A8C3-4757407CB95E}"/>
    <cellStyle name="Comma 24 4 3 6 3" xfId="19052" xr:uid="{548C4C8D-64E9-41CE-A485-0EF1BC11C6E9}"/>
    <cellStyle name="Comma 24 4 3 6 4" xfId="17101" xr:uid="{749E60EE-AB4A-4ED6-AB1E-141582AC9416}"/>
    <cellStyle name="Comma 24 4 3 6 5" xfId="17113" xr:uid="{7D021D18-D079-425A-A3E4-ECB0DBECB32A}"/>
    <cellStyle name="Comma 24 4 3 6 6" xfId="17119" xr:uid="{F4D4451E-3C0D-4D8D-9D21-0BFFC61F227D}"/>
    <cellStyle name="Comma 24 4 3 7" xfId="25578" xr:uid="{C126BE40-DE4C-4CAC-9D4B-2B63EB1754B5}"/>
    <cellStyle name="Comma 24 4 3 8" xfId="27541" xr:uid="{83C183C3-8C50-4C4A-9F14-8FD72A28BACA}"/>
    <cellStyle name="Comma 24 4 3 9" xfId="27542" xr:uid="{24CAECAB-51FB-472F-889D-7D436B398A6E}"/>
    <cellStyle name="Comma 24 4 4" xfId="14258" xr:uid="{6110280C-8D15-4213-ADDC-D14A69F3CA32}"/>
    <cellStyle name="Comma 24 4 5" xfId="10365" xr:uid="{236AEED2-15E7-479D-B94F-7BF037EA7D0A}"/>
    <cellStyle name="Comma 24 4 5 10" xfId="15900" xr:uid="{75BAD677-3A5A-479B-97E4-53E4E5BBC093}"/>
    <cellStyle name="Comma 24 4 5 11" xfId="27543" xr:uid="{0D4E0BED-01DE-43CE-9D06-CE31C98E8317}"/>
    <cellStyle name="Comma 24 4 5 2" xfId="2318" xr:uid="{2CB927A2-8591-49F2-809A-8D4D4B95562D}"/>
    <cellStyle name="Comma 24 4 5 2 2" xfId="27544" xr:uid="{CF6DD23C-3EFA-4611-997E-648A9DB71001}"/>
    <cellStyle name="Comma 24 4 5 2 2 2" xfId="3411" xr:uid="{CB1F00BD-ADAC-4916-A92A-70B97B818090}"/>
    <cellStyle name="Comma 24 4 5 2 2 3" xfId="3422" xr:uid="{D15ACB9F-D517-4AF8-9330-F052832622C4}"/>
    <cellStyle name="Comma 24 4 5 2 2 4" xfId="3437" xr:uid="{458839EA-9B1B-40F1-8536-89E76F13AABF}"/>
    <cellStyle name="Comma 24 4 5 2 2 5" xfId="3450" xr:uid="{B8A298BF-9593-4CE5-97D5-903A67C9F52E}"/>
    <cellStyle name="Comma 24 4 5 2 2 6" xfId="3465" xr:uid="{A8D21EDC-829A-40FC-A6B9-54959F2A4D8C}"/>
    <cellStyle name="Comma 24 4 5 2 3" xfId="27545" xr:uid="{7F0D6B50-B5BC-4543-B58D-294230226E84}"/>
    <cellStyle name="Comma 24 4 5 2 4" xfId="9625" xr:uid="{50545F1E-9114-46F0-9A7D-489D2DD72DE8}"/>
    <cellStyle name="Comma 24 4 5 2 5" xfId="9628" xr:uid="{D7151DD9-09A7-4B62-A1D5-6C89291C6B0A}"/>
    <cellStyle name="Comma 24 4 5 2 6" xfId="27547" xr:uid="{29B14DBE-2F75-42AF-82F8-6F33FA766005}"/>
    <cellStyle name="Comma 24 4 5 2 7" xfId="27549" xr:uid="{E66E2F38-3F5A-4466-98C8-BF3AFA6E6300}"/>
    <cellStyle name="Comma 24 4 5 3" xfId="2323" xr:uid="{F397CB02-A6BA-49F5-830B-ECE4637188B7}"/>
    <cellStyle name="Comma 24 4 5 3 2" xfId="19207" xr:uid="{3DACC91E-4A77-4533-999C-14B7410F0AC3}"/>
    <cellStyle name="Comma 24 4 5 3 3" xfId="19212" xr:uid="{9AA2075C-C937-4836-A4F6-D00DC1FD73E3}"/>
    <cellStyle name="Comma 24 4 5 4" xfId="2327" xr:uid="{74BCFC0A-30CB-4C40-8D90-059711E7137C}"/>
    <cellStyle name="Comma 24 4 5 5" xfId="27550" xr:uid="{AA5CC309-138B-45E0-AC43-462DEEFC60D8}"/>
    <cellStyle name="Comma 24 4 5 6" xfId="27551" xr:uid="{9405622B-5BFB-441A-86C8-B6AE39651729}"/>
    <cellStyle name="Comma 24 4 5 6 2" xfId="19267" xr:uid="{CA10336A-4646-4D9D-9E6A-DF188ADB3E82}"/>
    <cellStyle name="Comma 24 4 5 6 3" xfId="19269" xr:uid="{B169622A-1670-46CC-B854-CE3C1D97ADF9}"/>
    <cellStyle name="Comma 24 4 5 6 4" xfId="19272" xr:uid="{3D183DBA-FF4D-47AC-B501-02DF037AE652}"/>
    <cellStyle name="Comma 24 4 5 6 5" xfId="27553" xr:uid="{968C6329-AD30-4D7D-A5FD-3160BC261341}"/>
    <cellStyle name="Comma 24 4 5 6 6" xfId="27555" xr:uid="{75D9927D-6284-4328-B58E-FD623EE56EB2}"/>
    <cellStyle name="Comma 24 4 5 7" xfId="24892" xr:uid="{A7C09541-4C8D-4780-A19F-2BA99C918871}"/>
    <cellStyle name="Comma 24 4 5 8" xfId="27557" xr:uid="{3EB1BF2F-A4C7-40CF-999B-E3DF9AA9B87B}"/>
    <cellStyle name="Comma 24 4 5 9" xfId="27559" xr:uid="{038138F0-4DA0-4B65-AFE6-663688105EAF}"/>
    <cellStyle name="Comma 24 4 6" xfId="10368" xr:uid="{1CEE562C-B08A-45B8-9269-A600DC5E4930}"/>
    <cellStyle name="Comma 24 4 6 2" xfId="128" xr:uid="{B59CE2C6-BEB7-440A-9735-03FEDB6E817E}"/>
    <cellStyle name="Comma 24 4 6 2 2" xfId="27560" xr:uid="{66FF531F-3A1E-4FDB-ABED-5E024B5820D1}"/>
    <cellStyle name="Comma 24 4 6 2 3" xfId="27561" xr:uid="{0BB9A7D4-876A-48FC-9548-2C1A5B15692D}"/>
    <cellStyle name="Comma 24 4 6 2 4" xfId="9679" xr:uid="{7103F0C1-6D03-4B9A-ACB5-CAFDFE8C5B61}"/>
    <cellStyle name="Comma 24 4 6 2 5" xfId="3628" xr:uid="{92C99ACD-F8D5-4A55-B0CB-DACC9ED17AFB}"/>
    <cellStyle name="Comma 24 4 6 2 6" xfId="3763" xr:uid="{7875F535-4B25-4DB7-BF68-DC2962FCA05D}"/>
    <cellStyle name="Comma 24 4 6 3" xfId="201" xr:uid="{265B3371-E02B-4588-BD8A-63CED76D589B}"/>
    <cellStyle name="Comma 24 4 6 4" xfId="241" xr:uid="{0C2DE2F4-AC42-411B-A44F-075C81A3EAEC}"/>
    <cellStyle name="Comma 24 4 6 5" xfId="25636" xr:uid="{572FA548-BC1A-4531-A9C8-54C505D89CB2}"/>
    <cellStyle name="Comma 24 4 6 6" xfId="25638" xr:uid="{BAAD30D5-E7EE-450D-BB65-C574BFE587D9}"/>
    <cellStyle name="Comma 24 4 6 7" xfId="25640" xr:uid="{16E8F4F7-8F5D-4719-AADD-678E82C136CE}"/>
    <cellStyle name="Comma 24 4 7" xfId="10370" xr:uid="{651A847C-D991-4DD8-AAB5-738B998CD797}"/>
    <cellStyle name="Comma 24 4 7 2" xfId="2365" xr:uid="{11F52E7B-7B7C-4387-96A4-CB98C6B6A5F4}"/>
    <cellStyle name="Comma 24 4 7 3" xfId="2368" xr:uid="{F5E8F192-A0CA-42BA-8F9D-AF8920D06520}"/>
    <cellStyle name="Comma 24 4 8" xfId="10372" xr:uid="{9ADC2023-917A-41DA-B799-1F18F313B91B}"/>
    <cellStyle name="Comma 24 4 8 2" xfId="27562" xr:uid="{BA02A1ED-46E0-48C2-BF4A-F55242DADA4D}"/>
    <cellStyle name="Comma 24 4 8 3" xfId="27563" xr:uid="{2FC15E3A-D651-48FD-BACE-F75885C925E0}"/>
    <cellStyle name="Comma 24 4 8 4" xfId="27564" xr:uid="{35C48379-64B2-4E18-A08F-B7F0878761B2}"/>
    <cellStyle name="Comma 24 4 8 5" xfId="27565" xr:uid="{9EF5ADAA-9ECF-4C03-9A41-68BCF82FB92F}"/>
    <cellStyle name="Comma 24 4 8 6" xfId="27566" xr:uid="{F6511CB1-CAEA-4F75-AD60-238A9A1143D5}"/>
    <cellStyle name="Comma 24 4 9" xfId="10374" xr:uid="{9BFE67D1-7B45-4B34-B2E6-3EBFAA87FFED}"/>
    <cellStyle name="Comma 24 5" xfId="24879" xr:uid="{E3F692A7-1393-40FE-B7A5-93718A609892}"/>
    <cellStyle name="Comma 24 5 10" xfId="27567" xr:uid="{C6019B15-055D-4112-A33D-7D05D2191899}"/>
    <cellStyle name="Comma 24 5 11" xfId="27570" xr:uid="{9AE8B1F9-EB6A-4A61-96F2-A4DD62B5F5EA}"/>
    <cellStyle name="Comma 24 5 12" xfId="27572" xr:uid="{92BFBDEA-FC26-4BA6-A5D6-E423BC394AE5}"/>
    <cellStyle name="Comma 24 5 13" xfId="27574" xr:uid="{4B9520C1-8E6B-4CF4-B383-C512D4A34F55}"/>
    <cellStyle name="Comma 24 5 2" xfId="24881" xr:uid="{6E600BAC-7630-4032-B6B5-994AD8EAAB05}"/>
    <cellStyle name="Comma 24 5 2 10" xfId="1569" xr:uid="{D666DD7C-B9A9-4A20-88CB-EB9FDFA4F6BB}"/>
    <cellStyle name="Comma 24 5 2 11" xfId="380" xr:uid="{FE6F7A92-13E7-4AAF-94EC-FAC671896333}"/>
    <cellStyle name="Comma 24 5 2 12" xfId="389" xr:uid="{B2BD7E9F-C06B-46FF-A5C7-EBD5F82943B3}"/>
    <cellStyle name="Comma 24 5 2 2" xfId="12580" xr:uid="{C271156C-8109-411C-A1B8-7E1720D03A81}"/>
    <cellStyle name="Comma 24 5 2 2 2" xfId="12582" xr:uid="{A4A6909A-9195-4066-ABAC-78DAB32E47DD}"/>
    <cellStyle name="Comma 24 5 2 2 2 2" xfId="27576" xr:uid="{F535E125-A336-4168-B530-EA9F1CA5BAB3}"/>
    <cellStyle name="Comma 24 5 2 2 2 3" xfId="27577" xr:uid="{BEA9A48D-E31E-4FB3-ABBE-6B2262DC90D0}"/>
    <cellStyle name="Comma 24 5 2 2 2 4" xfId="27579" xr:uid="{C1685AC1-180C-4514-A685-D390278BEBAC}"/>
    <cellStyle name="Comma 24 5 2 2 2 5" xfId="25069" xr:uid="{66935600-B7D3-49FE-83EC-4AF544D3CFB7}"/>
    <cellStyle name="Comma 24 5 2 2 2 6" xfId="25072" xr:uid="{F80CC67E-770E-4F44-B024-479B72E636E2}"/>
    <cellStyle name="Comma 24 5 2 2 3" xfId="12584" xr:uid="{DFCDD6AC-E321-4F93-9F9F-543D782A58A6}"/>
    <cellStyle name="Comma 24 5 2 2 4" xfId="11093" xr:uid="{D6CF5D73-DAE5-4F9E-990B-FBEC0DE1F8ED}"/>
    <cellStyle name="Comma 24 5 2 2 5" xfId="11096" xr:uid="{3B1D1DA3-F5CC-4438-A010-EA8CE927C5D4}"/>
    <cellStyle name="Comma 24 5 2 2 6" xfId="12586" xr:uid="{32C4E4B4-7737-452F-A0F9-38B3B4BB1231}"/>
    <cellStyle name="Comma 24 5 2 2 7" xfId="27581" xr:uid="{C2628CF3-0945-4B86-9ADC-4B5BAA2CF54A}"/>
    <cellStyle name="Comma 24 5 2 3" xfId="12588" xr:uid="{9B141847-6E83-4BF7-AF01-C6B849C344DA}"/>
    <cellStyle name="Comma 24 5 2 4" xfId="27582" xr:uid="{580E6166-BFDB-46B4-85B7-0F66EF17B70B}"/>
    <cellStyle name="Comma 24 5 2 4 2" xfId="27583" xr:uid="{46E84D79-39E8-451A-A36E-B707B896C1DC}"/>
    <cellStyle name="Comma 24 5 2 4 3" xfId="27584" xr:uid="{33469C92-ABF8-4FB8-AC94-7011746AD005}"/>
    <cellStyle name="Comma 24 5 2 5" xfId="27585" xr:uid="{A6741CBA-8B84-411A-8FB7-97CA6907B836}"/>
    <cellStyle name="Comma 24 5 2 6" xfId="27586" xr:uid="{3B1262B0-03FA-4D20-95D9-F2708FDB3BFC}"/>
    <cellStyle name="Comma 24 5 2 7" xfId="27587" xr:uid="{90343CC2-C90D-442F-A631-31F825F721FD}"/>
    <cellStyle name="Comma 24 5 2 7 2" xfId="27588" xr:uid="{64393DAC-8D75-4E10-B74D-FE5E4484A11C}"/>
    <cellStyle name="Comma 24 5 2 7 3" xfId="27589" xr:uid="{208414C7-3A1F-42CC-A719-092F56A86488}"/>
    <cellStyle name="Comma 24 5 2 7 4" xfId="27590" xr:uid="{27BA6922-9199-4B8F-8714-F87348045705}"/>
    <cellStyle name="Comma 24 5 2 7 5" xfId="27591" xr:uid="{BEE05166-D634-4FA4-A0DF-3063E148C198}"/>
    <cellStyle name="Comma 24 5 2 7 6" xfId="27592" xr:uid="{2204F1D0-1D87-4559-9F3B-1FB15509B09C}"/>
    <cellStyle name="Comma 24 5 2 8" xfId="27593" xr:uid="{ED0AFB72-A6E8-4244-93EA-FA9D08092F8A}"/>
    <cellStyle name="Comma 24 5 2 9" xfId="27594" xr:uid="{91B153CE-3BDD-4DD2-87BF-AE2C32BE61EC}"/>
    <cellStyle name="Comma 24 5 3" xfId="24883" xr:uid="{BB5646DF-2B76-48F1-AE2F-B27A0649BACB}"/>
    <cellStyle name="Comma 24 5 3 10" xfId="27102" xr:uid="{67C858D8-C884-4D9C-88CD-2C1740FF7804}"/>
    <cellStyle name="Comma 24 5 3 11" xfId="19201" xr:uid="{655F4344-E576-44A9-A66C-14FD84DB77DA}"/>
    <cellStyle name="Comma 24 5 3 2" xfId="12851" xr:uid="{150FDE39-82A8-41B8-AB8F-10243D23FA01}"/>
    <cellStyle name="Comma 24 5 3 2 2" xfId="12854" xr:uid="{1AC0272D-5C9D-493C-A37D-337F76161044}"/>
    <cellStyle name="Comma 24 5 3 2 2 2" xfId="27595" xr:uid="{AEDD19BE-7414-4EA3-BC95-3E0DD43D12ED}"/>
    <cellStyle name="Comma 24 5 3 2 2 3" xfId="27596" xr:uid="{1C8FF541-1B40-4349-8E79-31340AC7FDB0}"/>
    <cellStyle name="Comma 24 5 3 2 2 4" xfId="27597" xr:uid="{6970DF4F-1F24-48E3-99F3-AF41ED06E97D}"/>
    <cellStyle name="Comma 24 5 3 2 2 5" xfId="27244" xr:uid="{3A126B54-F1B5-48C4-9F89-427E05520D30}"/>
    <cellStyle name="Comma 24 5 3 2 2 6" xfId="27247" xr:uid="{0E1B3C17-E8F2-4715-A858-A8B4FAD7080C}"/>
    <cellStyle name="Comma 24 5 3 2 3" xfId="12857" xr:uid="{606F5397-D71C-451F-A86A-07C0EFCEBADF}"/>
    <cellStyle name="Comma 24 5 3 2 4" xfId="11356" xr:uid="{5F110EC7-9032-4219-AD00-54BBB2982F22}"/>
    <cellStyle name="Comma 24 5 3 2 5" xfId="11360" xr:uid="{9C5EC2E9-8C86-486F-9C73-D4D0719321D7}"/>
    <cellStyle name="Comma 24 5 3 2 6" xfId="12860" xr:uid="{6D5AF1C3-1C9A-4529-B2F1-FE99E3D3506B}"/>
    <cellStyle name="Comma 24 5 3 2 7" xfId="27602" xr:uid="{C0E5148B-5B4F-4EE5-802F-676ACA08BB31}"/>
    <cellStyle name="Comma 24 5 3 3" xfId="12863" xr:uid="{2E165FE0-C597-49B0-B813-7E9583A6893C}"/>
    <cellStyle name="Comma 24 5 3 3 2" xfId="27603" xr:uid="{19004D36-BE21-4B5B-BAA7-0674EB2149B8}"/>
    <cellStyle name="Comma 24 5 3 3 3" xfId="27604" xr:uid="{837757C3-CB8D-4B72-8D51-8AFF88B613EB}"/>
    <cellStyle name="Comma 24 5 3 4" xfId="25680" xr:uid="{F6C1C140-93E8-4C6D-94F5-C78BA00A685E}"/>
    <cellStyle name="Comma 24 5 3 5" xfId="25682" xr:uid="{679CE475-6AEE-49CC-9B55-5C7FDCA738DE}"/>
    <cellStyle name="Comma 24 5 3 6" xfId="25690" xr:uid="{249D7325-A929-4BB6-954B-E93AEE49EF27}"/>
    <cellStyle name="Comma 24 5 3 6 2" xfId="27605" xr:uid="{E39B7C3A-05D5-457F-95E2-DB8CC2ADF910}"/>
    <cellStyle name="Comma 24 5 3 6 3" xfId="27606" xr:uid="{60C41DFA-651C-4B88-8955-C1D7C69F8456}"/>
    <cellStyle name="Comma 24 5 3 6 4" xfId="27370" xr:uid="{CB53A801-8AF8-4939-BB12-9C44613A820A}"/>
    <cellStyle name="Comma 24 5 3 6 5" xfId="27372" xr:uid="{85AD546D-3D41-4699-B762-ABECE7824780}"/>
    <cellStyle name="Comma 24 5 3 6 6" xfId="27607" xr:uid="{C38F85C5-8B68-44AA-8E4F-8FE98138563F}"/>
    <cellStyle name="Comma 24 5 3 7" xfId="25692" xr:uid="{B9096698-0A14-4D31-9907-269722386F5B}"/>
    <cellStyle name="Comma 24 5 3 8" xfId="27608" xr:uid="{6BAE62F5-1D79-451F-BD7A-5E998B1E101A}"/>
    <cellStyle name="Comma 24 5 3 9" xfId="27609" xr:uid="{B252D3AA-8469-4AF5-9F2F-E62DD961F749}"/>
    <cellStyle name="Comma 24 5 4" xfId="14261" xr:uid="{56A7EB7E-8090-4DF0-93AE-E8135918892D}"/>
    <cellStyle name="Comma 24 5 5" xfId="14263" xr:uid="{6422EBE8-8FFE-49E5-8DB2-313B3FE720D5}"/>
    <cellStyle name="Comma 24 5 5 10" xfId="27610" xr:uid="{C909116F-86D9-4503-8E30-6FDF63D3DA81}"/>
    <cellStyle name="Comma 24 5 5 11" xfId="20031" xr:uid="{68A4A6A8-AA70-40C1-BF34-A2F3C367B5B7}"/>
    <cellStyle name="Comma 24 5 5 2" xfId="2663" xr:uid="{E9AE278B-1C0C-4057-A391-F072B0EC6214}"/>
    <cellStyle name="Comma 24 5 5 2 2" xfId="17423" xr:uid="{D8D4C3E4-6CEB-4BE4-99F2-30FBCCBA6E75}"/>
    <cellStyle name="Comma 24 5 5 2 2 2" xfId="12371" xr:uid="{0DD8D5CC-B7DC-4FDE-99C8-7CF468B86ED8}"/>
    <cellStyle name="Comma 24 5 5 2 2 3" xfId="12374" xr:uid="{A262236E-BDF7-4631-B47A-B548983FECF6}"/>
    <cellStyle name="Comma 24 5 5 2 2 4" xfId="12377" xr:uid="{FC5731CB-730D-4209-A38B-E49623564914}"/>
    <cellStyle name="Comma 24 5 5 2 2 5" xfId="27614" xr:uid="{A6041A6C-8836-4C6D-AC4A-5B6FCFE2E0BD}"/>
    <cellStyle name="Comma 24 5 5 2 2 6" xfId="27619" xr:uid="{9252017D-7CCF-467F-8F8D-BE034FD7314F}"/>
    <cellStyle name="Comma 24 5 5 2 3" xfId="27621" xr:uid="{0D35B710-5EEC-4F06-A00E-993E6EE8047B}"/>
    <cellStyle name="Comma 24 5 5 2 4" xfId="11456" xr:uid="{A86DDA5E-9CAF-4816-9EB5-2F97CC645294}"/>
    <cellStyle name="Comma 24 5 5 2 5" xfId="11458" xr:uid="{3CF234DB-23DD-4BA7-985B-FEEEEB9AE106}"/>
    <cellStyle name="Comma 24 5 5 2 6" xfId="27622" xr:uid="{561C7898-84EF-447B-A4DD-69967F0BA9FC}"/>
    <cellStyle name="Comma 24 5 5 2 7" xfId="27624" xr:uid="{553C2661-0393-4C03-B931-26F9D958AB78}"/>
    <cellStyle name="Comma 24 5 5 3" xfId="2666" xr:uid="{08316FFD-11E4-4919-9D85-AA676489FD11}"/>
    <cellStyle name="Comma 24 5 5 3 2" xfId="17429" xr:uid="{56E4EE76-17A6-43AE-A737-079C04196708}"/>
    <cellStyle name="Comma 24 5 5 3 3" xfId="27625" xr:uid="{BB3A50C5-2B0B-40B1-8E66-71BC2130DEA4}"/>
    <cellStyle name="Comma 24 5 5 4" xfId="2669" xr:uid="{BEA5740A-9D09-4324-8395-1CA0C5B3BC82}"/>
    <cellStyle name="Comma 24 5 5 5" xfId="27626" xr:uid="{96A57858-8189-4647-9E63-C89C82ED7E7B}"/>
    <cellStyle name="Comma 24 5 5 6" xfId="27627" xr:uid="{AE835DEC-28DF-4B82-8DB9-3CB46DCA926C}"/>
    <cellStyle name="Comma 24 5 5 6 2" xfId="27628" xr:uid="{B9CD2F42-F804-402C-8C1A-D5624AA941D9}"/>
    <cellStyle name="Comma 24 5 5 6 3" xfId="27629" xr:uid="{6E63FEEA-3284-4463-A1E3-F593AFD755F6}"/>
    <cellStyle name="Comma 24 5 5 6 4" xfId="27630" xr:uid="{B08CDA0D-4127-4D47-9627-9F8B2A30AAF7}"/>
    <cellStyle name="Comma 24 5 5 6 5" xfId="27631" xr:uid="{361F192F-D08C-479E-9A46-63092982CD5A}"/>
    <cellStyle name="Comma 24 5 5 6 6" xfId="27632" xr:uid="{0641FA68-C039-4B41-8224-B616C735C22C}"/>
    <cellStyle name="Comma 24 5 5 7" xfId="27633" xr:uid="{3AC8B52B-88D4-4B9F-B078-15747E9BF4CD}"/>
    <cellStyle name="Comma 24 5 5 8" xfId="27634" xr:uid="{07946EBC-41C9-466E-BA2A-CDDFF5020467}"/>
    <cellStyle name="Comma 24 5 5 9" xfId="27635" xr:uid="{55F4EDBE-58AC-498C-B0C1-2B019C6B737D}"/>
    <cellStyle name="Comma 24 5 6" xfId="27636" xr:uid="{E63A9821-3845-43ED-AE4C-167021A639AB}"/>
    <cellStyle name="Comma 24 5 6 2" xfId="2698" xr:uid="{5E0C4605-714C-4AF4-A9DB-BB4EB06BC14F}"/>
    <cellStyle name="Comma 24 5 6 2 2" xfId="24219" xr:uid="{9411A0FF-6A65-47D4-A258-7C3B5E253B26}"/>
    <cellStyle name="Comma 24 5 6 2 3" xfId="24221" xr:uid="{46B812F4-9D4D-4D50-9F76-2665688EDD68}"/>
    <cellStyle name="Comma 24 5 6 2 4" xfId="11496" xr:uid="{E9253A5A-0187-4FD8-AD5B-EA3EBBE24829}"/>
    <cellStyle name="Comma 24 5 6 2 5" xfId="7484" xr:uid="{BB3B1022-B213-4EB6-A3DD-B86BC2879419}"/>
    <cellStyle name="Comma 24 5 6 2 6" xfId="7488" xr:uid="{1A68F1E3-FF58-4A04-ACF7-485709CE7219}"/>
    <cellStyle name="Comma 24 5 6 3" xfId="2706" xr:uid="{941054A7-7E30-45CF-AC2D-9BCFC5C53FEA}"/>
    <cellStyle name="Comma 24 5 6 4" xfId="24226" xr:uid="{252CC13D-0107-49F0-A53D-25CDBFF4A1A5}"/>
    <cellStyle name="Comma 24 5 6 5" xfId="24233" xr:uid="{9D58035D-2C18-40C4-9D29-A78254BF3090}"/>
    <cellStyle name="Comma 24 5 6 6" xfId="25715" xr:uid="{137FEA69-A6A6-407C-A13D-3E960552F423}"/>
    <cellStyle name="Comma 24 5 6 7" xfId="25717" xr:uid="{BFE27F45-B0E8-4AAD-8DCA-8A06A4320153}"/>
    <cellStyle name="Comma 24 5 7" xfId="27637" xr:uid="{4DC53691-11D4-4E29-BC00-8E6FEA792AF9}"/>
    <cellStyle name="Comma 24 5 7 2" xfId="25724" xr:uid="{FDF3092B-AADE-4CDD-9E2E-6415FEAB5FC2}"/>
    <cellStyle name="Comma 24 5 7 3" xfId="25726" xr:uid="{83037E9A-B35A-4A12-A9A7-437A4455E89D}"/>
    <cellStyle name="Comma 24 5 8" xfId="27638" xr:uid="{0F00F9DB-FE58-446E-951E-BC71DD27C2D4}"/>
    <cellStyle name="Comma 24 5 8 2" xfId="27639" xr:uid="{76A13CDE-287A-4ECE-A6DE-A24FB4E8223B}"/>
    <cellStyle name="Comma 24 5 8 3" xfId="27640" xr:uid="{4885FBB0-A9FD-437C-A95F-46386D78483B}"/>
    <cellStyle name="Comma 24 5 8 4" xfId="27641" xr:uid="{482BA7FB-F161-432E-9426-9EEFC6816D11}"/>
    <cellStyle name="Comma 24 5 8 5" xfId="27642" xr:uid="{F641250D-BB96-4A9A-856C-088042205DCC}"/>
    <cellStyle name="Comma 24 5 8 6" xfId="27643" xr:uid="{587D55B6-F7A9-4F92-8CB9-9706DBA8ACEB}"/>
    <cellStyle name="Comma 24 5 9" xfId="27644" xr:uid="{A7BD2E53-46FF-4C19-A675-0F259D13AE66}"/>
    <cellStyle name="Comma 24 6" xfId="24885" xr:uid="{627500AE-FD93-45E2-8946-C872B0920647}"/>
    <cellStyle name="Comma 24 6 10" xfId="27646" xr:uid="{62DC5C69-3BE3-423C-9512-5A9B2E532D9F}"/>
    <cellStyle name="Comma 24 6 11" xfId="27648" xr:uid="{D6F8783F-B29F-4076-BADC-7E2F125FF421}"/>
    <cellStyle name="Comma 24 6 12" xfId="14366" xr:uid="{8BC77DD3-A887-4A39-86ED-4EC9F9BF0EE1}"/>
    <cellStyle name="Comma 24 6 13" xfId="14369" xr:uid="{B3942669-8397-4C9E-8CB8-3E5F07EBF552}"/>
    <cellStyle name="Comma 24 6 2" xfId="18425" xr:uid="{33454052-BDA4-4F7A-8803-E6A5604DFE2D}"/>
    <cellStyle name="Comma 24 6 2 10" xfId="27650" xr:uid="{9F591BD6-3B65-4363-B111-AEAABC169280}"/>
    <cellStyle name="Comma 24 6 2 11" xfId="27654" xr:uid="{59C72CB6-8A05-4663-B27F-AC7290115E65}"/>
    <cellStyle name="Comma 24 6 2 12" xfId="27658" xr:uid="{2D5DC2DB-F725-438F-96D5-40193BEDC513}"/>
    <cellStyle name="Comma 24 6 2 2" xfId="20937" xr:uid="{35239FB1-6EA0-45D7-B65C-F17BEBD1C65F}"/>
    <cellStyle name="Comma 24 6 2 2 2" xfId="27660" xr:uid="{180EAB6A-8801-460A-BC7A-86926767B9BE}"/>
    <cellStyle name="Comma 24 6 2 2 2 2" xfId="27661" xr:uid="{0ED21B77-D1D4-48C6-AD51-2B05460E7E1F}"/>
    <cellStyle name="Comma 24 6 2 2 2 3" xfId="27662" xr:uid="{9ECF628B-3865-4C5F-B77C-4E549C3A1C26}"/>
    <cellStyle name="Comma 24 6 2 2 2 4" xfId="1393" xr:uid="{A54A8740-7182-4CC2-B71F-DE274CA6AC49}"/>
    <cellStyle name="Comma 24 6 2 2 2 5" xfId="1411" xr:uid="{0BCDD0DB-23FD-4742-BCFC-DFE3A923072C}"/>
    <cellStyle name="Comma 24 6 2 2 2 6" xfId="117" xr:uid="{A0DDB272-433B-4FCE-B28A-6105FC104FB3}"/>
    <cellStyle name="Comma 24 6 2 2 3" xfId="27663" xr:uid="{5C6FF3E3-1D65-4A59-8A51-FFD64FF8F023}"/>
    <cellStyle name="Comma 24 6 2 2 4" xfId="880" xr:uid="{15A6EB95-D398-4E32-82A1-81B4146CD29F}"/>
    <cellStyle name="Comma 24 6 2 2 5" xfId="890" xr:uid="{BB83017E-39B2-4644-BED3-90278EB91032}"/>
    <cellStyle name="Comma 24 6 2 2 6" xfId="898" xr:uid="{EA9E4AD7-910A-48F1-8CC3-0D269EE05D98}"/>
    <cellStyle name="Comma 24 6 2 2 7" xfId="908" xr:uid="{4EE48B75-7459-4399-98E6-CEB7FFEC9C4B}"/>
    <cellStyle name="Comma 24 6 2 3" xfId="19615" xr:uid="{8310528C-7B98-4A3D-A94B-38CFB9B67339}"/>
    <cellStyle name="Comma 24 6 2 4" xfId="19619" xr:uid="{22B8931B-D1F9-4D08-831D-AC629346F547}"/>
    <cellStyle name="Comma 24 6 2 4 2" xfId="27664" xr:uid="{27425FB7-4C42-4215-AD06-4D084CDDF2A0}"/>
    <cellStyle name="Comma 24 6 2 4 3" xfId="27665" xr:uid="{958DDF04-BC0F-4BCC-A88E-6A29D440F1EA}"/>
    <cellStyle name="Comma 24 6 2 5" xfId="19621" xr:uid="{3C546450-674E-4EF9-95E2-18F9B6FDDEEB}"/>
    <cellStyle name="Comma 24 6 2 6" xfId="19623" xr:uid="{4EB96FD9-825F-4240-BA96-476BB71E579C}"/>
    <cellStyle name="Comma 24 6 2 7" xfId="19626" xr:uid="{1F18F857-93B2-4A30-98D7-521CAA348916}"/>
    <cellStyle name="Comma 24 6 2 7 2" xfId="27666" xr:uid="{0C6EFEDF-3C66-40E2-AA84-EEAFE38DDF3C}"/>
    <cellStyle name="Comma 24 6 2 7 3" xfId="27667" xr:uid="{7D444BB0-67E8-41D8-BB2D-AB7CBF0ACD5C}"/>
    <cellStyle name="Comma 24 6 2 7 4" xfId="27668" xr:uid="{AB520717-C1A2-4989-85CB-D2FBAA065465}"/>
    <cellStyle name="Comma 24 6 2 7 5" xfId="27669" xr:uid="{10D2FA26-D617-462D-A0ED-4BFFDD41B82E}"/>
    <cellStyle name="Comma 24 6 2 7 6" xfId="27672" xr:uid="{4FDBF8CC-8E33-44E5-99B3-F67ECF0D9A2C}"/>
    <cellStyle name="Comma 24 6 2 8" xfId="19629" xr:uid="{4A8A67A6-9F22-4834-BE71-CE17CF8E45B8}"/>
    <cellStyle name="Comma 24 6 2 9" xfId="27673" xr:uid="{9E54C63B-05FA-4E00-8E94-69EA82C1E1CA}"/>
    <cellStyle name="Comma 24 6 3" xfId="18428" xr:uid="{F5D0CE49-4891-46B9-A2A8-3FA13D76C2E2}"/>
    <cellStyle name="Comma 24 6 3 10" xfId="15923" xr:uid="{C0AC7EC2-52F0-4AA8-B5A8-55817FFC286C}"/>
    <cellStyle name="Comma 24 6 3 11" xfId="15926" xr:uid="{2B25B0BC-8293-43DE-B66A-EC7E4BAA129E}"/>
    <cellStyle name="Comma 24 6 3 2" xfId="20945" xr:uid="{495C9C83-9448-4262-BD6F-6F13D84BB105}"/>
    <cellStyle name="Comma 24 6 3 2 2" xfId="25752" xr:uid="{59ADD46C-5412-4397-826F-FE7017FCBDB7}"/>
    <cellStyle name="Comma 24 6 3 2 2 2" xfId="27674" xr:uid="{92F897C3-51EC-42BF-BC40-81169BAC4480}"/>
    <cellStyle name="Comma 24 6 3 2 2 3" xfId="27675" xr:uid="{135000E1-2407-4200-A6BC-C4C1315522A5}"/>
    <cellStyle name="Comma 24 6 3 2 2 4" xfId="18831" xr:uid="{1E4E49E4-154E-405C-91E0-9882F45D350C}"/>
    <cellStyle name="Comma 24 6 3 2 2 5" xfId="18833" xr:uid="{B266D223-0BAB-4218-9743-86C82C3C76FB}"/>
    <cellStyle name="Comma 24 6 3 2 2 6" xfId="27676" xr:uid="{B1443CFD-2470-46F4-9546-19CE7FC8CA25}"/>
    <cellStyle name="Comma 24 6 3 2 3" xfId="25754" xr:uid="{0C12B028-A741-46F7-A290-9BC8A0759CBA}"/>
    <cellStyle name="Comma 24 6 3 2 4" xfId="1990" xr:uid="{254E5F19-DA3C-4F44-AD90-B370C4FF0DAF}"/>
    <cellStyle name="Comma 24 6 3 2 5" xfId="2034" xr:uid="{F7AAEB97-2BAD-4D5A-BA85-AAFB2012747E}"/>
    <cellStyle name="Comma 24 6 3 2 6" xfId="2061" xr:uid="{15509771-6518-4665-AAD1-019661C7369E}"/>
    <cellStyle name="Comma 24 6 3 2 7" xfId="2066" xr:uid="{330CB6F1-9279-46B8-B9F9-3A4F0F34C792}"/>
    <cellStyle name="Comma 24 6 3 3" xfId="19635" xr:uid="{63866B4A-0E4E-4715-88E1-BDB23F4C04C3}"/>
    <cellStyle name="Comma 24 6 3 3 2" xfId="27677" xr:uid="{75338DC9-51AB-4EBE-A9A2-447048E44486}"/>
    <cellStyle name="Comma 24 6 3 3 3" xfId="27678" xr:uid="{BA1CC8B7-50D6-43A2-8366-D66DCFA69D99}"/>
    <cellStyle name="Comma 24 6 3 4" xfId="19639" xr:uid="{C515A8DB-AD08-4CA4-AB19-CECF67AA552B}"/>
    <cellStyle name="Comma 24 6 3 5" xfId="19643" xr:uid="{927D8D79-E70D-40C5-B6C6-6DB7492C6F88}"/>
    <cellStyle name="Comma 24 6 3 6" xfId="2200" xr:uid="{BEB4FBD9-8AED-43FE-A1B1-DDE02FB2F2D3}"/>
    <cellStyle name="Comma 24 6 3 6 2" xfId="27680" xr:uid="{AB5B6B2B-318E-4C46-98D7-6AA23323CDC0}"/>
    <cellStyle name="Comma 24 6 3 6 3" xfId="27681" xr:uid="{8D4FB2A9-E59A-43E8-8CE6-4B08BF0419C2}"/>
    <cellStyle name="Comma 24 6 3 6 4" xfId="2351" xr:uid="{CDB91378-0FBE-462F-87E6-3A2857E6F1D1}"/>
    <cellStyle name="Comma 24 6 3 6 5" xfId="124" xr:uid="{4B6EDFC6-6B58-4006-9EEB-4BBADB2B5798}"/>
    <cellStyle name="Comma 24 6 3 6 6" xfId="197" xr:uid="{55F72808-7944-4AD3-9D30-564DCCB06386}"/>
    <cellStyle name="Comma 24 6 3 7" xfId="19647" xr:uid="{9D89FD14-43E7-4425-B9A1-AB7D83C07B81}"/>
    <cellStyle name="Comma 24 6 3 8" xfId="27683" xr:uid="{2982C7D2-C1DA-4FEB-8308-714B9C4EFF17}"/>
    <cellStyle name="Comma 24 6 3 9" xfId="27684" xr:uid="{5774ADEC-7A96-46A1-9D98-FB5A5CEB6C7D}"/>
    <cellStyle name="Comma 24 6 4" xfId="27685" xr:uid="{539EE668-1EA0-4C9B-B9C8-964EF486EC91}"/>
    <cellStyle name="Comma 24 6 5" xfId="27686" xr:uid="{3CEA1AB6-BF0E-46EF-BBB8-CAE92DEA418B}"/>
    <cellStyle name="Comma 24 6 5 10" xfId="24782" xr:uid="{1DEE1EBB-0F52-4709-9956-1937F8E0186D}"/>
    <cellStyle name="Comma 24 6 5 11" xfId="24788" xr:uid="{502EF06D-0135-448E-A015-C58B71810C30}"/>
    <cellStyle name="Comma 24 6 5 2" xfId="27687" xr:uid="{521383AD-2009-41D7-88AB-732571C32F13}"/>
    <cellStyle name="Comma 24 6 5 2 2" xfId="27688" xr:uid="{726D39E3-1A76-4F3F-BD60-2FD7A5DDF659}"/>
    <cellStyle name="Comma 24 6 5 2 2 2" xfId="26299" xr:uid="{46D64705-36BC-482B-AEF4-79227A7C652F}"/>
    <cellStyle name="Comma 24 6 5 2 2 3" xfId="27689" xr:uid="{7B6DC5DD-7C9E-425A-B075-6D9557F2DECF}"/>
    <cellStyle name="Comma 24 6 5 2 2 4" xfId="27690" xr:uid="{04DBC6A2-1CE0-4A8B-AF04-5343D37BDFB2}"/>
    <cellStyle name="Comma 24 6 5 2 2 5" xfId="27691" xr:uid="{D01EDF6A-FBFE-49F7-8F9B-28154EEC180F}"/>
    <cellStyle name="Comma 24 6 5 2 2 6" xfId="8338" xr:uid="{DAC58C9E-849D-4E41-BA0F-B902C6D94227}"/>
    <cellStyle name="Comma 24 6 5 2 3" xfId="27692" xr:uid="{B8543332-895E-4C25-8CD5-A47FD7896CC6}"/>
    <cellStyle name="Comma 24 6 5 2 4" xfId="27693" xr:uid="{2630AF41-6792-4CE4-BC76-510D58A70A77}"/>
    <cellStyle name="Comma 24 6 5 2 5" xfId="27694" xr:uid="{D985B470-8521-45CB-A0AC-3EE2E3E38F9B}"/>
    <cellStyle name="Comma 24 6 5 2 6" xfId="27695" xr:uid="{B36253BB-A13C-45A9-A6E7-3826FE30330A}"/>
    <cellStyle name="Comma 24 6 5 2 7" xfId="23368" xr:uid="{B35224B7-8236-4FD4-AE3C-05638D16D36E}"/>
    <cellStyle name="Comma 24 6 5 3" xfId="27696" xr:uid="{BBFE81A9-B349-46AF-9C18-B10ED951E461}"/>
    <cellStyle name="Comma 24 6 5 3 2" xfId="27697" xr:uid="{FFFDF1FA-4DD8-4735-A80C-B173B9B95B04}"/>
    <cellStyle name="Comma 24 6 5 3 3" xfId="27698" xr:uid="{01548FA7-04F7-4850-A83A-8B9C1330A063}"/>
    <cellStyle name="Comma 24 6 5 4" xfId="27699" xr:uid="{9F5D2875-E31A-4D41-BDA2-ECCC7D3CCA19}"/>
    <cellStyle name="Comma 24 6 5 5" xfId="27700" xr:uid="{7CAAFB94-E0E2-46E6-B109-027BD14EF956}"/>
    <cellStyle name="Comma 24 6 5 6" xfId="27701" xr:uid="{ADD3F32B-4946-4B48-9289-D24C8FB123C5}"/>
    <cellStyle name="Comma 24 6 5 6 2" xfId="27703" xr:uid="{A3BF8763-51A1-46F8-97E3-5155B8B4A0FE}"/>
    <cellStyle name="Comma 24 6 5 6 3" xfId="27705" xr:uid="{24D64A46-5931-47E3-BFCD-4A38902AD59F}"/>
    <cellStyle name="Comma 24 6 5 6 4" xfId="27707" xr:uid="{84026A8C-1156-444A-9BCE-C7E7D706A0D2}"/>
    <cellStyle name="Comma 24 6 5 6 5" xfId="27709" xr:uid="{7E90081D-ACCE-4462-A0A1-05FEE18D40D4}"/>
    <cellStyle name="Comma 24 6 5 6 6" xfId="27712" xr:uid="{27BEC2CC-8C0D-43EF-BDF3-8B196FCDD504}"/>
    <cellStyle name="Comma 24 6 5 7" xfId="27713" xr:uid="{0D8F885F-7C10-4209-8F2E-5608CB0D7F82}"/>
    <cellStyle name="Comma 24 6 5 8" xfId="27714" xr:uid="{BDB4D701-2863-45E6-A138-732EBAD0BC78}"/>
    <cellStyle name="Comma 24 6 5 9" xfId="39" xr:uid="{7C98EBD5-E221-4416-B08C-AC00145BE4FA}"/>
    <cellStyle name="Comma 24 6 6" xfId="27715" xr:uid="{0BCE0220-2754-4B48-8199-B1F418B14FDE}"/>
    <cellStyle name="Comma 24 6 6 2" xfId="25801" xr:uid="{9F883CB4-9374-4179-8170-C297009EE6E4}"/>
    <cellStyle name="Comma 24 6 6 2 2" xfId="27716" xr:uid="{EC0888B8-0026-4A92-89E1-8FA9E473D369}"/>
    <cellStyle name="Comma 24 6 6 2 3" xfId="27717" xr:uid="{5D1362E5-A530-4D1A-83A8-1DA81E4BF561}"/>
    <cellStyle name="Comma 24 6 6 2 4" xfId="27718" xr:uid="{D3D97459-7D11-494B-AC30-1C1912C0BFE4}"/>
    <cellStyle name="Comma 24 6 6 2 5" xfId="8608" xr:uid="{16B020B4-D4D4-405D-AF81-CD4EED1E36DC}"/>
    <cellStyle name="Comma 24 6 6 2 6" xfId="8612" xr:uid="{4333B3F4-E3B9-4FC0-ADA6-145D64C72CB3}"/>
    <cellStyle name="Comma 24 6 6 3" xfId="25803" xr:uid="{9D3135A3-61E5-45B6-B603-DD1F84991E67}"/>
    <cellStyle name="Comma 24 6 6 4" xfId="25805" xr:uid="{3BA210E3-63F9-462E-B05D-B6E05E6656E1}"/>
    <cellStyle name="Comma 24 6 6 5" xfId="25808" xr:uid="{92781B60-350B-47F3-9BC1-0F36D2E873B4}"/>
    <cellStyle name="Comma 24 6 6 6" xfId="25810" xr:uid="{F6CCFEB6-A4C7-48E2-A161-759E39893BD6}"/>
    <cellStyle name="Comma 24 6 6 7" xfId="25812" xr:uid="{D61A1976-F2D4-463B-A907-CB7F51A75F69}"/>
    <cellStyle name="Comma 24 6 7" xfId="27719" xr:uid="{2D6B53EF-DF68-4096-A2BE-F266D62D4BFF}"/>
    <cellStyle name="Comma 24 6 7 2" xfId="25822" xr:uid="{D30E675F-071D-443E-8528-CEA089E68C1B}"/>
    <cellStyle name="Comma 24 6 7 3" xfId="25824" xr:uid="{F5E7EC19-F4BC-4D58-B4D2-C5C991C46A65}"/>
    <cellStyle name="Comma 24 6 8" xfId="27720" xr:uid="{18B4630F-6E47-4352-923F-2F1F4B0F5BEE}"/>
    <cellStyle name="Comma 24 6 8 2" xfId="12942" xr:uid="{35085C5C-7DC1-4417-8509-D41D2357E138}"/>
    <cellStyle name="Comma 24 6 8 3" xfId="12945" xr:uid="{BBB1E9BF-F2A9-4E57-8235-46EA65D8E196}"/>
    <cellStyle name="Comma 24 6 8 4" xfId="27721" xr:uid="{981F267C-1581-423E-8B66-C4E6F5425DD2}"/>
    <cellStyle name="Comma 24 6 8 5" xfId="27722" xr:uid="{807C86D9-370D-41D4-9BD8-DABBC36B312C}"/>
    <cellStyle name="Comma 24 6 8 6" xfId="27723" xr:uid="{21CCADDD-897B-4149-80B8-662A25D5CEC1}"/>
    <cellStyle name="Comma 24 6 9" xfId="27724" xr:uid="{74D90645-6302-4642-82D9-CADB29940E47}"/>
    <cellStyle name="Comma 24 7" xfId="24887" xr:uid="{225BECF4-E0ED-46F3-A139-7B73AB47C863}"/>
    <cellStyle name="Comma 24 7 10" xfId="23675" xr:uid="{2400675D-2C1C-4A06-8E96-B6D019B5FA91}"/>
    <cellStyle name="Comma 24 7 11" xfId="23678" xr:uid="{F0A74491-7A8C-4449-A671-F61DC58CE8CF}"/>
    <cellStyle name="Comma 24 7 2" xfId="27725" xr:uid="{FB6429BD-F62C-4106-BBA8-3E2099D9A5E1}"/>
    <cellStyle name="Comma 24 7 2 10" xfId="1860" xr:uid="{47D3E35D-F9A5-4C97-B495-29FCCB7F6CE8}"/>
    <cellStyle name="Comma 24 7 2 11" xfId="1913" xr:uid="{C68EF781-F779-4E11-A076-A43C3DBB52D6}"/>
    <cellStyle name="Comma 24 7 2 2" xfId="27726" xr:uid="{0413F1D1-1574-4886-BFFB-67A99DCBBAF9}"/>
    <cellStyle name="Comma 24 7 2 2 2" xfId="27727" xr:uid="{FC0A5A95-194A-4604-8B03-A0BFF25A5333}"/>
    <cellStyle name="Comma 24 7 2 2 2 2" xfId="17466" xr:uid="{C3FA5976-BA9B-4B7A-8C01-E3332C7B143D}"/>
    <cellStyle name="Comma 24 7 2 2 2 3" xfId="27728" xr:uid="{1857C8C4-6699-4FC9-9F4B-3711D2B47BC3}"/>
    <cellStyle name="Comma 24 7 2 2 2 4" xfId="23546" xr:uid="{0AE0C761-5569-433B-AC40-F072912B7763}"/>
    <cellStyle name="Comma 24 7 2 2 2 5" xfId="27729" xr:uid="{20FF61A1-51CE-4C72-BC55-9BB6E97C94C2}"/>
    <cellStyle name="Comma 24 7 2 2 2 6" xfId="27730" xr:uid="{AF7F2A8B-DC45-443C-80DD-052340DDC660}"/>
    <cellStyle name="Comma 24 7 2 2 3" xfId="27731" xr:uid="{3B6EAE2F-25A4-48C7-9C4A-0E01974E9B72}"/>
    <cellStyle name="Comma 24 7 2 2 4" xfId="27732" xr:uid="{9907E2D6-FC15-4062-879A-D0DF640728B3}"/>
    <cellStyle name="Comma 24 7 2 2 5" xfId="27733" xr:uid="{1232092F-9B18-4478-8A3B-1B0FB371F782}"/>
    <cellStyle name="Comma 24 7 2 2 6" xfId="27734" xr:uid="{590B6DF8-C195-4924-A6C8-2C9C94D5F012}"/>
    <cellStyle name="Comma 24 7 2 2 7" xfId="27736" xr:uid="{6FD0C864-51EE-4179-8648-6AB841151DD0}"/>
    <cellStyle name="Comma 24 7 2 3" xfId="19689" xr:uid="{88A209EC-A1EA-4E34-8BFE-17E0EC150CEE}"/>
    <cellStyle name="Comma 24 7 2 3 2" xfId="27738" xr:uid="{F6051DC7-AB44-4FC3-86D5-CB98423E9E8B}"/>
    <cellStyle name="Comma 24 7 2 3 3" xfId="27740" xr:uid="{34E06095-0C85-45DF-905B-BFE0409D9F7C}"/>
    <cellStyle name="Comma 24 7 2 4" xfId="19691" xr:uid="{C72F1AB8-877A-4BC9-ABDD-489EA281CC24}"/>
    <cellStyle name="Comma 24 7 2 5" xfId="19693" xr:uid="{C374BA89-CC20-4F2B-9059-9DEC04B24884}"/>
    <cellStyle name="Comma 24 7 2 6" xfId="19695" xr:uid="{3FF549EB-3007-451F-B2FE-4F3D986423E5}"/>
    <cellStyle name="Comma 24 7 2 6 2" xfId="27742" xr:uid="{760264F2-E20E-452C-A54D-A7067C8A510C}"/>
    <cellStyle name="Comma 24 7 2 6 3" xfId="27744" xr:uid="{9DA32F04-B4DC-40D6-98AE-21840C6D18DE}"/>
    <cellStyle name="Comma 24 7 2 6 4" xfId="27747" xr:uid="{D90B1841-D30A-4A65-806C-8229013FCE9F}"/>
    <cellStyle name="Comma 24 7 2 6 5" xfId="17906" xr:uid="{D87F067C-EAE7-4C06-9008-482C5400FC3F}"/>
    <cellStyle name="Comma 24 7 2 6 6" xfId="27750" xr:uid="{3232E7D2-7727-4A70-A1DE-9729CCA701F7}"/>
    <cellStyle name="Comma 24 7 2 7" xfId="19698" xr:uid="{E160F409-B109-4DDD-9E01-4D80E6D1A26C}"/>
    <cellStyle name="Comma 24 7 2 8" xfId="27753" xr:uid="{76FEDDDB-1BFD-4740-979E-CAB1E202E9A1}"/>
    <cellStyle name="Comma 24 7 2 9" xfId="27754" xr:uid="{DD290187-037E-4C33-8AA8-2C18F4BDE575}"/>
    <cellStyle name="Comma 24 7 3" xfId="27755" xr:uid="{FC79FD75-1E67-45EC-8227-21C2809D478F}"/>
    <cellStyle name="Comma 24 7 4" xfId="27756" xr:uid="{007AFBFF-30AB-4451-8E8A-8D6BCD50E498}"/>
    <cellStyle name="Comma 24 7 4 2" xfId="738" xr:uid="{8AEF2C6B-AD09-4974-92D4-C4E64FDA8320}"/>
    <cellStyle name="Comma 24 7 4 2 2" xfId="21620" xr:uid="{9AC66815-9941-4FDC-BBA8-DBC33ABC3327}"/>
    <cellStyle name="Comma 24 7 4 2 3" xfId="21622" xr:uid="{40B82A2F-C641-4017-AEEC-53723BD269B9}"/>
    <cellStyle name="Comma 24 7 4 2 4" xfId="27757" xr:uid="{42D7DB94-F8EE-43EA-871A-85A77F269914}"/>
    <cellStyle name="Comma 24 7 4 2 5" xfId="27758" xr:uid="{4B67DDE8-7CA9-4DF8-96A2-545C87704FF2}"/>
    <cellStyle name="Comma 24 7 4 2 6" xfId="27759" xr:uid="{538CC144-A69C-42AC-BE1D-26ED51C1B134}"/>
    <cellStyle name="Comma 24 7 4 3" xfId="25890" xr:uid="{D8B62E86-4AFC-4D09-8955-1653E2539E44}"/>
    <cellStyle name="Comma 24 7 4 4" xfId="25892" xr:uid="{FFC50600-7A0D-4984-AF20-356952997F6E}"/>
    <cellStyle name="Comma 24 7 4 5" xfId="25894" xr:uid="{AD086478-DEDE-48BE-AEFB-5B7CD608045C}"/>
    <cellStyle name="Comma 24 7 4 6" xfId="27760" xr:uid="{39055306-8319-4993-AFD9-136A1FF68561}"/>
    <cellStyle name="Comma 24 7 4 7" xfId="27761" xr:uid="{D69DD0AE-8D7B-4ED6-9570-57D6F2874BB1}"/>
    <cellStyle name="Comma 24 7 5" xfId="27762" xr:uid="{EC788FBA-1471-4776-8E16-4018B7D32F1B}"/>
    <cellStyle name="Comma 24 7 5 2" xfId="27763" xr:uid="{43FAE708-4578-428C-A501-814B9B1C3AD0}"/>
    <cellStyle name="Comma 24 7 5 3" xfId="27764" xr:uid="{74D5B03A-6251-4040-A5D5-C1133A0E4B47}"/>
    <cellStyle name="Comma 24 7 6" xfId="27766" xr:uid="{368C3B4A-1B76-4D35-AE92-4935B6EA8276}"/>
    <cellStyle name="Comma 24 7 6 2" xfId="27767" xr:uid="{0AC1EF3D-389B-4B26-91CE-3254E0F72DDE}"/>
    <cellStyle name="Comma 24 7 6 3" xfId="27768" xr:uid="{CAE20B7B-EA9C-4628-815F-52B9B9C950B5}"/>
    <cellStyle name="Comma 24 7 6 4" xfId="27769" xr:uid="{403F9A7E-C651-4167-8B5A-746D237CB607}"/>
    <cellStyle name="Comma 24 7 6 5" xfId="26554" xr:uid="{BBC86ACB-83AE-486A-852C-3F27F54E3FB2}"/>
    <cellStyle name="Comma 24 7 6 6" xfId="26556" xr:uid="{7AB45F4A-5F93-4F6A-ADBF-B723E82FC478}"/>
    <cellStyle name="Comma 24 7 7" xfId="27770" xr:uid="{AF4B6EA0-3323-4CE9-9064-0A742CDCC97E}"/>
    <cellStyle name="Comma 24 7 8" xfId="27771" xr:uid="{CF139595-CB26-43C6-9F35-697F5220E028}"/>
    <cellStyle name="Comma 24 7 9" xfId="27772" xr:uid="{053BBB74-335C-43B2-A17D-7A3A25C15A60}"/>
    <cellStyle name="Comma 24 8" xfId="24889" xr:uid="{0EA03D43-4979-4645-87FF-7C1A436741F0}"/>
    <cellStyle name="Comma 24 8 10" xfId="27774" xr:uid="{2C951337-B1FE-4639-8C18-529FA9F00C5A}"/>
    <cellStyle name="Comma 24 8 11" xfId="27776" xr:uid="{03DE2D57-BBD8-4892-9B3F-3E326CC00196}"/>
    <cellStyle name="Comma 24 8 12" xfId="27777" xr:uid="{80E1485B-DBE8-4B22-A8B7-33C3C31D5337}"/>
    <cellStyle name="Comma 24 8 13" xfId="27778" xr:uid="{C59568F7-302B-4855-B432-957780895EE1}"/>
    <cellStyle name="Comma 24 8 2" xfId="27779" xr:uid="{8C9BFE5E-9941-4469-AE3B-2E47F83B6149}"/>
    <cellStyle name="Comma 24 8 2 10" xfId="10418" xr:uid="{699622BD-E8F8-4FC1-91D1-716F119F100A}"/>
    <cellStyle name="Comma 24 8 2 11" xfId="27780" xr:uid="{94FDEA8B-B512-4AE5-939B-37E3B1398BF9}"/>
    <cellStyle name="Comma 24 8 2 2" xfId="27781" xr:uid="{E1D9AFA1-44FA-42EE-896E-756FE655D6BA}"/>
    <cellStyle name="Comma 24 8 2 2 2" xfId="22802" xr:uid="{1EE7BFBA-793D-473C-A1FD-06ABCDB6234A}"/>
    <cellStyle name="Comma 24 8 2 2 2 2" xfId="22805" xr:uid="{74192AB1-AA19-43B1-8B93-FA212CDF6D47}"/>
    <cellStyle name="Comma 24 8 2 2 2 3" xfId="27782" xr:uid="{624C2E2F-29CF-491A-81A8-19A9A9D79B2A}"/>
    <cellStyle name="Comma 24 8 2 2 2 4" xfId="27783" xr:uid="{BEE46218-A4F9-4243-86CF-F8C6D235368F}"/>
    <cellStyle name="Comma 24 8 2 2 2 5" xfId="27784" xr:uid="{3B3D6E38-9298-4CA7-A4EB-B8EBD594239B}"/>
    <cellStyle name="Comma 24 8 2 2 2 6" xfId="27785" xr:uid="{FF173E63-A99D-4493-88A9-E9B8562FA109}"/>
    <cellStyle name="Comma 24 8 2 2 3" xfId="27787" xr:uid="{36A1E9CC-7508-47DB-9F14-E318F7D6C1A5}"/>
    <cellStyle name="Comma 24 8 2 2 4" xfId="27789" xr:uid="{20C6AF0F-0132-4D3F-93A7-80C1F5302835}"/>
    <cellStyle name="Comma 24 8 2 2 5" xfId="23534" xr:uid="{E3EB6AA3-2D9C-4D43-BA0A-DDBAC9F13430}"/>
    <cellStyle name="Comma 24 8 2 2 6" xfId="27790" xr:uid="{6482BBC7-54E2-42C2-821E-EE4EE4307B96}"/>
    <cellStyle name="Comma 24 8 2 2 7" xfId="22180" xr:uid="{1320BB0E-3E7A-451A-9645-1F3BBCDF5D76}"/>
    <cellStyle name="Comma 24 8 2 3" xfId="19768" xr:uid="{3FDDF126-6C5F-4444-B58B-C17C880F191E}"/>
    <cellStyle name="Comma 24 8 2 3 2" xfId="27794" xr:uid="{EE00FEA7-0CA3-431F-8500-119E97C32633}"/>
    <cellStyle name="Comma 24 8 2 3 3" xfId="27796" xr:uid="{474D93F3-F99C-44D7-A2FB-457382381779}"/>
    <cellStyle name="Comma 24 8 2 4" xfId="19770" xr:uid="{E927585E-87D6-41D4-B317-B454EA9B41DB}"/>
    <cellStyle name="Comma 24 8 2 5" xfId="19772" xr:uid="{721EA571-50AE-4C9E-84CC-2A7A2317246F}"/>
    <cellStyle name="Comma 24 8 2 6" xfId="19774" xr:uid="{23AA6FE4-0537-49D9-813D-79E5192B05EC}"/>
    <cellStyle name="Comma 24 8 2 6 2" xfId="27800" xr:uid="{FFD5B232-DDE6-4D07-9099-A9979E51DECB}"/>
    <cellStyle name="Comma 24 8 2 6 3" xfId="27802" xr:uid="{03D28C96-0A1C-41C4-B7A6-FE1D060322BA}"/>
    <cellStyle name="Comma 24 8 2 6 4" xfId="27803" xr:uid="{9DB0A192-2994-416A-9C8F-F0E3A3AD8CEF}"/>
    <cellStyle name="Comma 24 8 2 6 5" xfId="27804" xr:uid="{6F6540D6-0459-421C-8B6D-5B784C629BEF}"/>
    <cellStyle name="Comma 24 8 2 6 6" xfId="27806" xr:uid="{7018FC21-4F8D-4D0A-9571-08CEE317912A}"/>
    <cellStyle name="Comma 24 8 2 7" xfId="19776" xr:uid="{063DCB8B-01DC-4D68-A5EE-D50CC64720BE}"/>
    <cellStyle name="Comma 24 8 2 8" xfId="27807" xr:uid="{ED593B88-128A-46E0-92D5-207CD1AEE253}"/>
    <cellStyle name="Comma 24 8 2 9" xfId="16031" xr:uid="{9B17E7A0-042F-46C6-9DBD-61CFAC52DB15}"/>
    <cellStyle name="Comma 24 8 3" xfId="27808" xr:uid="{E6074BB3-44DD-4184-9BBC-D003A0EBA793}"/>
    <cellStyle name="Comma 24 8 3 2" xfId="25919" xr:uid="{74F4DFD0-5391-4D92-B2CD-5FBCE4B2C273}"/>
    <cellStyle name="Comma 24 8 3 2 2" xfId="27809" xr:uid="{46D8B54C-4C1D-437D-98EB-889B40313F06}"/>
    <cellStyle name="Comma 24 8 3 2 3" xfId="27810" xr:uid="{FE611C1A-95D8-4528-8D87-D93FBC1C7224}"/>
    <cellStyle name="Comma 24 8 3 2 4" xfId="27811" xr:uid="{94157533-62A2-4363-859F-1F1D75A0A766}"/>
    <cellStyle name="Comma 24 8 3 2 5" xfId="23624" xr:uid="{876A431A-1A1A-442C-8F33-CF3C3B5C0C9A}"/>
    <cellStyle name="Comma 24 8 3 2 6" xfId="27812" xr:uid="{290F4CE2-D079-4000-A38D-AE3A7FE08C21}"/>
    <cellStyle name="Comma 24 8 3 3" xfId="25921" xr:uid="{01A1CBE4-967F-4CCD-A9E7-D9C1A947D190}"/>
    <cellStyle name="Comma 24 8 3 4" xfId="25923" xr:uid="{610B1B35-EC5C-4F49-B677-CDAB3FE2FF7B}"/>
    <cellStyle name="Comma 24 8 3 5" xfId="25925" xr:uid="{D8DCA3C6-4DA2-4E23-B193-7DB582E08C8C}"/>
    <cellStyle name="Comma 24 8 3 6" xfId="27813" xr:uid="{FB096980-BFC5-4614-BF56-976922B485B4}"/>
    <cellStyle name="Comma 24 8 3 7" xfId="27814" xr:uid="{D740D44D-8191-4973-9828-25EB03A74AE3}"/>
    <cellStyle name="Comma 24 8 4" xfId="27815" xr:uid="{949A1C89-BD90-4A41-B204-EC4E3313A4D4}"/>
    <cellStyle name="Comma 24 8 5" xfId="27816" xr:uid="{3F0142EF-05F2-4B40-8DAD-14BCDF2EE6C3}"/>
    <cellStyle name="Comma 24 8 5 2" xfId="24974" xr:uid="{67DF3E00-1DA5-4CC0-AF34-EA9229D0F64D}"/>
    <cellStyle name="Comma 24 8 5 3" xfId="24979" xr:uid="{DE3200FA-414B-4D76-99ED-6BC91DCB78B9}"/>
    <cellStyle name="Comma 24 8 6" xfId="27817" xr:uid="{5230D64E-2A02-43BA-AF56-FD2F55ED1EB4}"/>
    <cellStyle name="Comma 24 8 7" xfId="27818" xr:uid="{6123FEB8-0B2C-4704-B061-4067CD479130}"/>
    <cellStyle name="Comma 24 8 8" xfId="27819" xr:uid="{BF5BF6F3-5B0E-43B4-B0C3-703A15862EFF}"/>
    <cellStyle name="Comma 24 8 8 2" xfId="25938" xr:uid="{3CAC1AF8-C74A-4AAC-B443-DCEAFDBE27F8}"/>
    <cellStyle name="Comma 24 8 8 3" xfId="25941" xr:uid="{DC374C95-6D63-41A6-AA6A-E1829ABF2307}"/>
    <cellStyle name="Comma 24 8 8 4" xfId="25943" xr:uid="{01B9B982-BD07-41DF-A2A0-6117F6C5A9A4}"/>
    <cellStyle name="Comma 24 8 8 5" xfId="27820" xr:uid="{4ABCC5F5-CFCB-4D37-A296-F373C0AB035B}"/>
    <cellStyle name="Comma 24 8 8 6" xfId="27821" xr:uid="{BA350A1C-99E4-40C3-8612-08B126D175CE}"/>
    <cellStyle name="Comma 24 8 9" xfId="27822" xr:uid="{CFD1DEE2-0CE2-4108-BFBA-46462A4467C4}"/>
    <cellStyle name="Comma 24 9" xfId="24891" xr:uid="{5C7F4D24-8F5E-48B8-A1D2-39D7AD33CE1E}"/>
    <cellStyle name="Comma 24 9 10" xfId="27823" xr:uid="{2910AF7C-9AE4-4CBD-8A99-E631F40B7DEC}"/>
    <cellStyle name="Comma 24 9 11" xfId="27825" xr:uid="{89669C0F-F16F-47E3-9741-FE293A0E3B15}"/>
    <cellStyle name="Comma 24 9 12" xfId="27826" xr:uid="{8C3C2037-8717-43F0-B4F6-6FD4E4230649}"/>
    <cellStyle name="Comma 24 9 2" xfId="27828" xr:uid="{F8775E67-8EB9-40A8-8EEB-A4DBDF4D6B50}"/>
    <cellStyle name="Comma 24 9 2 2" xfId="27829" xr:uid="{8B3645B6-EB8C-45FD-8CDF-18C6DE358241}"/>
    <cellStyle name="Comma 24 9 2 2 2" xfId="27830" xr:uid="{EF9F0A35-A20A-49D9-9D7F-5B0D48FCB061}"/>
    <cellStyle name="Comma 24 9 2 2 3" xfId="27831" xr:uid="{E32EC81C-E2CA-4D21-84BB-0792D1BFA19C}"/>
    <cellStyle name="Comma 24 9 2 2 4" xfId="27832" xr:uid="{74B30097-CEB9-4C1D-A13A-B7B97CF85B67}"/>
    <cellStyle name="Comma 24 9 2 2 5" xfId="27833" xr:uid="{163CAD34-DE32-46C1-B5CB-FB36EDD46C3D}"/>
    <cellStyle name="Comma 24 9 2 2 6" xfId="27834" xr:uid="{879514E4-4508-43B3-B192-CA06CB2B7696}"/>
    <cellStyle name="Comma 24 9 2 3" xfId="27835" xr:uid="{65A82F0A-5B9B-4D8C-A804-DED67CA585E7}"/>
    <cellStyle name="Comma 24 9 2 4" xfId="27836" xr:uid="{C9B026DE-1BEA-4C46-9C49-DF566D00009C}"/>
    <cellStyle name="Comma 24 9 2 5" xfId="27837" xr:uid="{D8A30CBF-9727-4FE6-B8BA-D01609F8EC85}"/>
    <cellStyle name="Comma 24 9 2 6" xfId="27838" xr:uid="{3CB3BBAB-61D3-48DD-BCE5-2F7A7785FFE8}"/>
    <cellStyle name="Comma 24 9 2 7" xfId="27839" xr:uid="{1934C53E-4734-4C8F-9BE7-6161495CE69B}"/>
    <cellStyle name="Comma 24 9 3" xfId="27840" xr:uid="{71DAC540-D3A2-4A37-84B3-5FD4A437A5A9}"/>
    <cellStyle name="Comma 24 9 4" xfId="27841" xr:uid="{51B530C9-2F04-4796-9616-8D0AB75DA884}"/>
    <cellStyle name="Comma 24 9 4 2" xfId="27842" xr:uid="{4FD31921-B4FF-4907-B202-6C8C4D6E659A}"/>
    <cellStyle name="Comma 24 9 4 3" xfId="27843" xr:uid="{E717979F-E47B-4414-974C-A29226360888}"/>
    <cellStyle name="Comma 24 9 5" xfId="27844" xr:uid="{B47A9535-0417-4963-ABA6-64709D646598}"/>
    <cellStyle name="Comma 24 9 6" xfId="27845" xr:uid="{81242A90-8647-471F-B00C-32E37031E20B}"/>
    <cellStyle name="Comma 24 9 7" xfId="27846" xr:uid="{0DE7225C-64D8-4753-9A2A-4F3A76B873AC}"/>
    <cellStyle name="Comma 24 9 7 2" xfId="27847" xr:uid="{2080F17E-AE92-4064-A5E1-1AAB8B067D73}"/>
    <cellStyle name="Comma 24 9 7 3" xfId="27848" xr:uid="{200D5BE0-70E6-4D4B-B068-4CAD52721461}"/>
    <cellStyle name="Comma 24 9 7 4" xfId="27849" xr:uid="{D305CE85-DFEE-4320-84A9-62DE086CB72A}"/>
    <cellStyle name="Comma 24 9 7 5" xfId="27850" xr:uid="{494AF054-4A3B-42E5-9F26-59C90690252B}"/>
    <cellStyle name="Comma 24 9 7 6" xfId="24176" xr:uid="{C765E433-873B-4415-A825-FC29CF55DF30}"/>
    <cellStyle name="Comma 24 9 8" xfId="27851" xr:uid="{9866B2D9-B2F5-4BDD-A54C-66A91CA826FE}"/>
    <cellStyle name="Comma 24 9 9" xfId="27852" xr:uid="{36059FC6-360C-480A-8226-39136A20E751}"/>
    <cellStyle name="Comma 25" xfId="27853" xr:uid="{89B2B23C-B7C5-4D69-94BF-49C1396B0CA3}"/>
    <cellStyle name="Comma 25 10" xfId="27855" xr:uid="{64620E9E-7D24-433F-9CEC-849FF9DBDB98}"/>
    <cellStyle name="Comma 25 11" xfId="27857" xr:uid="{73A1531F-9C97-4D43-9941-D503C64CC6F1}"/>
    <cellStyle name="Comma 25 11 10" xfId="27859" xr:uid="{32D8F23C-131F-4EC0-863A-1429E030ED3E}"/>
    <cellStyle name="Comma 25 11 11" xfId="27861" xr:uid="{E7EEE273-E5B9-442C-B1FE-49A9F8649E4F}"/>
    <cellStyle name="Comma 25 11 2" xfId="27863" xr:uid="{A0C20A99-DBBD-436A-94CC-5B839FBBC4D0}"/>
    <cellStyle name="Comma 25 11 2 2" xfId="27865" xr:uid="{CCA1FC04-4CD8-469F-AD92-E230637B4D0B}"/>
    <cellStyle name="Comma 25 11 2 2 2" xfId="27869" xr:uid="{3083DAF8-C08F-44D0-9E65-962A8E681729}"/>
    <cellStyle name="Comma 25 11 2 2 3" xfId="27873" xr:uid="{31A0E73C-062B-4244-91D0-551D25E218A2}"/>
    <cellStyle name="Comma 25 11 2 2 4" xfId="27877" xr:uid="{CCC78F10-9FF1-4D21-A50E-7F776082DE33}"/>
    <cellStyle name="Comma 25 11 2 2 5" xfId="27881" xr:uid="{9502855E-95B6-4405-AC69-11118E35855B}"/>
    <cellStyle name="Comma 25 11 2 2 6" xfId="27885" xr:uid="{029EB584-802E-493E-855F-4D445975B9A9}"/>
    <cellStyle name="Comma 25 11 2 3" xfId="27887" xr:uid="{CFABCE3B-35FB-4CFA-8E69-3D7DD7284519}"/>
    <cellStyle name="Comma 25 11 2 4" xfId="27889" xr:uid="{82CFA317-BFC0-47DC-B9E3-282ABDD884F3}"/>
    <cellStyle name="Comma 25 11 2 5" xfId="27891" xr:uid="{92527869-7A7D-4BBE-9250-9B4FDED339F2}"/>
    <cellStyle name="Comma 25 11 2 6" xfId="27893" xr:uid="{731CBEF6-81F1-41E4-BE8C-220B6528260A}"/>
    <cellStyle name="Comma 25 11 2 7" xfId="27895" xr:uid="{67DA6C51-02D6-4674-8B9B-76C42C000593}"/>
    <cellStyle name="Comma 25 11 3" xfId="27897" xr:uid="{27872AC1-2CBA-4221-ACDB-B8977CED7A10}"/>
    <cellStyle name="Comma 25 11 3 2" xfId="21731" xr:uid="{856A6E56-0F31-4A2B-AB9F-80086FE99365}"/>
    <cellStyle name="Comma 25 11 3 3" xfId="21735" xr:uid="{7AF220FD-8774-4CF8-AB66-BE307C89DA95}"/>
    <cellStyle name="Comma 25 11 4" xfId="27899" xr:uid="{624E1EF6-BAFE-410A-B274-5A100D159A0B}"/>
    <cellStyle name="Comma 25 11 5" xfId="27901" xr:uid="{8BF045FF-E653-4415-81F9-96B19DD9F80B}"/>
    <cellStyle name="Comma 25 11 6" xfId="27903" xr:uid="{58A7F622-43AF-461C-88A1-3B2C6D5D6F36}"/>
    <cellStyle name="Comma 25 11 6 2" xfId="27907" xr:uid="{952A563A-1574-49A4-8B8D-C849213BF70C}"/>
    <cellStyle name="Comma 25 11 6 3" xfId="27909" xr:uid="{9DE94CA4-7B47-4295-A46C-AA179B91DA1C}"/>
    <cellStyle name="Comma 25 11 6 4" xfId="27911" xr:uid="{31221ACD-73B0-41E1-A0EF-999158C4C71B}"/>
    <cellStyle name="Comma 25 11 6 5" xfId="27913" xr:uid="{81228BE2-B705-42A6-86ED-D65BDF6EFA57}"/>
    <cellStyle name="Comma 25 11 6 6" xfId="22053" xr:uid="{41019307-01EF-411D-B84F-EE68C5CABC8C}"/>
    <cellStyle name="Comma 25 11 7" xfId="27915" xr:uid="{AB07D780-3E8B-4AAE-9BB0-7CCC1A439F34}"/>
    <cellStyle name="Comma 25 11 8" xfId="27917" xr:uid="{25005F49-8F63-4ECA-9C47-9D45A24046A7}"/>
    <cellStyle name="Comma 25 11 9" xfId="27919" xr:uid="{78D518F6-96D7-4A3B-BB6A-5298A6715D86}"/>
    <cellStyle name="Comma 25 12" xfId="27921" xr:uid="{F77648D1-E1BE-4EEC-8916-7C99EE019410}"/>
    <cellStyle name="Comma 25 12 2" xfId="27923" xr:uid="{83C4789D-00FC-437A-A688-CCE72620F233}"/>
    <cellStyle name="Comma 25 12 2 2" xfId="27926" xr:uid="{000F4E0F-947B-40DA-862D-01995B8D6FC9}"/>
    <cellStyle name="Comma 25 12 2 3" xfId="27929" xr:uid="{79F6CC76-C934-460D-BA39-15EB52494FAA}"/>
    <cellStyle name="Comma 25 12 2 4" xfId="27932" xr:uid="{9077E880-C3F4-4EAD-B357-053148F552E4}"/>
    <cellStyle name="Comma 25 12 2 5" xfId="27934" xr:uid="{27B04805-1848-4497-A7EB-DE68FCDD5057}"/>
    <cellStyle name="Comma 25 12 2 6" xfId="24156" xr:uid="{5468B068-5505-426F-8705-835A4702E134}"/>
    <cellStyle name="Comma 25 12 3" xfId="27936" xr:uid="{E02FC266-0B75-441A-ACBF-9EB5F1464047}"/>
    <cellStyle name="Comma 25 12 4" xfId="15253" xr:uid="{6DA2DDA9-C795-411C-B92C-1F9F12963ADE}"/>
    <cellStyle name="Comma 25 12 5" xfId="15257" xr:uid="{EA8ABDC1-27E2-4C6B-AC4C-681C51170248}"/>
    <cellStyle name="Comma 25 12 6" xfId="15262" xr:uid="{B953076D-523B-4BC6-9B2D-23A014BBE473}"/>
    <cellStyle name="Comma 25 12 7" xfId="15268" xr:uid="{F882F21E-42EF-422F-9B41-C183D49D1C51}"/>
    <cellStyle name="Comma 25 13" xfId="27938" xr:uid="{4D41BFF1-0788-4D18-B567-BC54D4EAE1F1}"/>
    <cellStyle name="Comma 25 13 2" xfId="27940" xr:uid="{9771E3E3-B2BB-48E5-9A67-6B45FF698E8C}"/>
    <cellStyle name="Comma 25 13 3" xfId="27942" xr:uid="{E28AAAAF-AC9C-4F57-B9EF-55E0D36A6AB2}"/>
    <cellStyle name="Comma 25 14" xfId="8540" xr:uid="{2B5ED3FB-0D2B-4BF0-B0CA-3EDFF2CFF738}"/>
    <cellStyle name="Comma 25 14 2" xfId="27944" xr:uid="{E126AA99-8247-4E0C-A6FB-CF879D850981}"/>
    <cellStyle name="Comma 25 14 3" xfId="27946" xr:uid="{C6F8F667-BB86-4452-9035-0F53E17F3EF7}"/>
    <cellStyle name="Comma 25 14 4" xfId="27948" xr:uid="{5214D161-B40B-477A-B743-F3117DA01537}"/>
    <cellStyle name="Comma 25 14 5" xfId="27950" xr:uid="{F622DD75-A173-4DF3-9C53-C52ACAEAF31C}"/>
    <cellStyle name="Comma 25 14 6" xfId="27952" xr:uid="{B9D263B4-3D1B-4012-A63F-F492AE99E32E}"/>
    <cellStyle name="Comma 25 15" xfId="8543" xr:uid="{0318CB5F-E8A0-4CA7-B10A-9A62653A4EA9}"/>
    <cellStyle name="Comma 25 16" xfId="8548" xr:uid="{43DC306D-A3DA-42B0-B64C-43C04A9CC321}"/>
    <cellStyle name="Comma 25 17" xfId="8551" xr:uid="{6B381255-6FDD-4A7F-89DA-BFA050D39953}"/>
    <cellStyle name="Comma 25 18" xfId="8554" xr:uid="{C6723E90-016B-4451-B536-0BDC64DB1044}"/>
    <cellStyle name="Comma 25 19" xfId="27954" xr:uid="{63C2E1E4-2D05-4B8D-983B-19F92308D860}"/>
    <cellStyle name="Comma 25 2" xfId="27956" xr:uid="{77FA86C5-7590-4B76-8707-015008F6E32E}"/>
    <cellStyle name="Comma 25 2 10" xfId="24740" xr:uid="{A4A3C1B1-14BC-401F-A488-1240EA14F3ED}"/>
    <cellStyle name="Comma 25 2 11" xfId="2846" xr:uid="{0F3CB68C-A423-4FC4-8EF2-C9E1B8A9E5C1}"/>
    <cellStyle name="Comma 25 2 12" xfId="2183" xr:uid="{A51B141E-30D9-4293-8100-E6D5152F41F2}"/>
    <cellStyle name="Comma 25 2 13" xfId="2213" xr:uid="{EEA5E918-89E9-4990-B133-A20D0DBAEF3F}"/>
    <cellStyle name="Comma 25 2 2" xfId="2087" xr:uid="{A602C7B3-11FA-4232-849A-F7F4D763F28C}"/>
    <cellStyle name="Comma 25 2 2 10" xfId="7532" xr:uid="{4073DEA0-7221-413E-AA91-63E2B8841A4D}"/>
    <cellStyle name="Comma 25 2 2 11" xfId="7535" xr:uid="{C223FCC3-61DC-44FF-A0CF-676E033682A6}"/>
    <cellStyle name="Comma 25 2 2 12" xfId="7538" xr:uid="{4E1FD209-B5B8-44B4-8BC8-F6D333CD7839}"/>
    <cellStyle name="Comma 25 2 2 2" xfId="27958" xr:uid="{261E960B-4184-45AB-AC58-77B1B1B3C1BC}"/>
    <cellStyle name="Comma 25 2 2 2 2" xfId="27961" xr:uid="{70653F34-A10F-4E32-AC63-08E49B53A13C}"/>
    <cellStyle name="Comma 25 2 2 2 2 2" xfId="10168" xr:uid="{A42AE527-902E-4539-AFEF-B1FB91BFF433}"/>
    <cellStyle name="Comma 25 2 2 2 2 3" xfId="10171" xr:uid="{FCEF8B2C-6944-4948-A865-DBEC9A0EC56E}"/>
    <cellStyle name="Comma 25 2 2 2 2 4" xfId="27963" xr:uid="{2824FAE2-9A0E-487F-95FD-B6ECF8D9CF3C}"/>
    <cellStyle name="Comma 25 2 2 2 2 5" xfId="27965" xr:uid="{DB0ACF59-3211-41B9-B6DE-0BCF5064B064}"/>
    <cellStyle name="Comma 25 2 2 2 2 6" xfId="27967" xr:uid="{536734F1-836F-4C17-9153-F909BA42845B}"/>
    <cellStyle name="Comma 25 2 2 2 3" xfId="27970" xr:uid="{FACFB871-86E7-4353-A86C-88DE84222A8F}"/>
    <cellStyle name="Comma 25 2 2 2 4" xfId="27973" xr:uid="{56248C16-22CC-4584-A32A-C21728F3D2F6}"/>
    <cellStyle name="Comma 25 2 2 2 5" xfId="27976" xr:uid="{76437874-D0DD-4CFD-9364-14BF893DDA2A}"/>
    <cellStyle name="Comma 25 2 2 2 6" xfId="27978" xr:uid="{7F4A60E4-1224-4E05-85A5-C2F26783F6E7}"/>
    <cellStyle name="Comma 25 2 2 2 7" xfId="27980" xr:uid="{A83F03B4-C846-4394-80FE-56B13A4A8FB5}"/>
    <cellStyle name="Comma 25 2 2 3" xfId="27982" xr:uid="{1E7CB6DD-9A9B-43FB-ABCD-6E030F2D911E}"/>
    <cellStyle name="Comma 25 2 2 4" xfId="27984" xr:uid="{D9986179-5DD2-406D-ACD8-71E4BE44F09B}"/>
    <cellStyle name="Comma 25 2 2 4 2" xfId="27986" xr:uid="{299D3295-117E-4AC0-BA97-54ECAF8C240F}"/>
    <cellStyle name="Comma 25 2 2 4 3" xfId="27988" xr:uid="{4702AB21-4107-4B16-8064-AEBA68A99C5B}"/>
    <cellStyle name="Comma 25 2 2 5" xfId="27990" xr:uid="{A0F2B86F-35BB-4F0F-8BD9-077B6BA947E5}"/>
    <cellStyle name="Comma 25 2 2 6" xfId="27992" xr:uid="{D7E00474-4B48-4AA9-AEDF-FD537A2EEFC8}"/>
    <cellStyle name="Comma 25 2 2 7" xfId="27994" xr:uid="{61DD939E-CCBF-47A7-8090-9619A73373D7}"/>
    <cellStyle name="Comma 25 2 2 7 2" xfId="17787" xr:uid="{5DA104C5-0FF3-439F-B71F-4C7861098E70}"/>
    <cellStyle name="Comma 25 2 2 7 3" xfId="27996" xr:uid="{972F4AB4-6CF5-4043-ABD8-2AA18FFA699F}"/>
    <cellStyle name="Comma 25 2 2 7 4" xfId="27998" xr:uid="{28B336B2-3EDB-4ADD-A73C-64167CF04D35}"/>
    <cellStyle name="Comma 25 2 2 7 5" xfId="28000" xr:uid="{ADE33E28-6228-4D10-B5D9-E4FB394CDABD}"/>
    <cellStyle name="Comma 25 2 2 7 6" xfId="28002" xr:uid="{65E880D5-FEDB-43A6-A5EA-FEAA1BA898BA}"/>
    <cellStyle name="Comma 25 2 2 8" xfId="28005" xr:uid="{656BA0E2-E3A6-45E3-BD99-AD0E6DBD2D17}"/>
    <cellStyle name="Comma 25 2 2 9" xfId="28008" xr:uid="{C63C0E0B-B2C7-4586-96C6-8EB16DD05C87}"/>
    <cellStyle name="Comma 25 2 3" xfId="28011" xr:uid="{87E25422-EAEC-403F-B940-566FEC0C8B38}"/>
    <cellStyle name="Comma 25 2 3 10" xfId="28013" xr:uid="{DC483DB7-7C6C-430C-925D-AC762D4317D3}"/>
    <cellStyle name="Comma 25 2 3 11" xfId="28015" xr:uid="{F7B3AB0F-E6FC-4FC1-93F2-EDCA2A0FC230}"/>
    <cellStyle name="Comma 25 2 3 2" xfId="28017" xr:uid="{69417BDA-BB9D-4ADF-A8B8-925315A615FE}"/>
    <cellStyle name="Comma 25 2 3 2 2" xfId="10122" xr:uid="{9988C26D-A182-4C58-ACC2-87906AE5C6F8}"/>
    <cellStyle name="Comma 25 2 3 2 2 2" xfId="10127" xr:uid="{A0573EBF-5990-4408-A584-FB8F26FFF1DE}"/>
    <cellStyle name="Comma 25 2 3 2 2 3" xfId="10143" xr:uid="{7FB0D55C-6AF8-4191-B2F2-64E542892B39}"/>
    <cellStyle name="Comma 25 2 3 2 2 4" xfId="10174" xr:uid="{0AE66095-A5F2-496B-B8E3-08F1F0C32E67}"/>
    <cellStyle name="Comma 25 2 3 2 2 5" xfId="10185" xr:uid="{B9D0F714-8A6E-4825-913C-7377C554F862}"/>
    <cellStyle name="Comma 25 2 3 2 2 6" xfId="10194" xr:uid="{E9EE67FD-C12E-45C6-8739-C1E7FFD324BB}"/>
    <cellStyle name="Comma 25 2 3 2 3" xfId="10201" xr:uid="{30015960-AF4A-41DA-8E79-D8A6F5899DB5}"/>
    <cellStyle name="Comma 25 2 3 2 4" xfId="10230" xr:uid="{831953D0-5FD5-4B7F-88F9-3EB9F67F83AE}"/>
    <cellStyle name="Comma 25 2 3 2 5" xfId="10245" xr:uid="{F9F30860-5162-4EB3-AB0C-B1AD1539894E}"/>
    <cellStyle name="Comma 25 2 3 2 6" xfId="10289" xr:uid="{65DC7CC6-CF9F-4F74-9AC3-462CADCC17AF}"/>
    <cellStyle name="Comma 25 2 3 2 7" xfId="10298" xr:uid="{A75ECA19-F609-4CAC-B350-914F69FFE51B}"/>
    <cellStyle name="Comma 25 2 3 3" xfId="28020" xr:uid="{11A773BF-7F9F-4C41-944E-62A3D6F1478F}"/>
    <cellStyle name="Comma 25 2 3 3 2" xfId="10470" xr:uid="{E3C683A7-5B24-44E0-AE0D-C36EBFDB9695}"/>
    <cellStyle name="Comma 25 2 3 3 3" xfId="10531" xr:uid="{8E21B6F9-15DD-4C61-92FC-891230897F91}"/>
    <cellStyle name="Comma 25 2 3 4" xfId="28023" xr:uid="{237934BB-FB41-4594-96F2-753F3CF2B2E5}"/>
    <cellStyle name="Comma 25 2 3 5" xfId="28026" xr:uid="{ABDAF9DA-89A3-456A-81B1-C4C699C551C7}"/>
    <cellStyle name="Comma 25 2 3 6" xfId="28029" xr:uid="{6CCDA968-17BA-4C08-B2E3-EB983F7752AD}"/>
    <cellStyle name="Comma 25 2 3 6 2" xfId="14949" xr:uid="{57FDE2FA-5A23-4514-8497-28220CCB51F6}"/>
    <cellStyle name="Comma 25 2 3 6 3" xfId="14955" xr:uid="{0AAD09E9-867E-47C2-9FBE-45FB1E5ED933}"/>
    <cellStyle name="Comma 25 2 3 6 4" xfId="14959" xr:uid="{3740FC29-0CB3-4F6C-8A45-5BF678DE42ED}"/>
    <cellStyle name="Comma 25 2 3 6 5" xfId="14963" xr:uid="{60EE8EFE-4515-4C36-8696-3927D812A0D4}"/>
    <cellStyle name="Comma 25 2 3 6 6" xfId="24355" xr:uid="{78421FEC-423C-4F10-820C-5FFF5393B767}"/>
    <cellStyle name="Comma 25 2 3 7" xfId="28032" xr:uid="{E76DC77A-91EF-43E5-8969-95EF3B356A56}"/>
    <cellStyle name="Comma 25 2 3 8" xfId="28035" xr:uid="{47077C77-6925-4BF6-9FBF-D70C1B55BCF2}"/>
    <cellStyle name="Comma 25 2 3 9" xfId="26769" xr:uid="{3E821B3A-575B-4B6A-97EE-AFB7181D01E9}"/>
    <cellStyle name="Comma 25 2 4" xfId="28038" xr:uid="{9DE588CC-6693-45B6-8FB4-492022B61707}"/>
    <cellStyle name="Comma 25 2 5" xfId="28040" xr:uid="{FF7BCB0D-650A-4F2F-ACA3-95CCFE82E14B}"/>
    <cellStyle name="Comma 25 2 5 10" xfId="28042" xr:uid="{051A2EDE-0296-46B1-8360-49E497332645}"/>
    <cellStyle name="Comma 25 2 5 11" xfId="28044" xr:uid="{6291D7F4-2B1F-407B-8503-B575D40D27C7}"/>
    <cellStyle name="Comma 25 2 5 2" xfId="28046" xr:uid="{10189885-881F-4E1B-8DB7-BDE67767E5AB}"/>
    <cellStyle name="Comma 25 2 5 2 2" xfId="28049" xr:uid="{193F9318-093F-4A6F-B99D-36BB69722E2E}"/>
    <cellStyle name="Comma 25 2 5 2 2 2" xfId="26626" xr:uid="{4860A3E9-F148-4B66-B5D1-14CDFF6775F6}"/>
    <cellStyle name="Comma 25 2 5 2 2 3" xfId="13227" xr:uid="{E42AFAA9-797D-4FE4-9172-376F90241679}"/>
    <cellStyle name="Comma 25 2 5 2 2 4" xfId="13231" xr:uid="{F7E8A775-7F87-498A-A3C1-27F1732C9BA7}"/>
    <cellStyle name="Comma 25 2 5 2 2 5" xfId="28052" xr:uid="{9F5E89C2-3F7B-427C-85B9-1885CC12124C}"/>
    <cellStyle name="Comma 25 2 5 2 2 6" xfId="28055" xr:uid="{6C98B872-02D6-4114-B324-8CDCABA72C7F}"/>
    <cellStyle name="Comma 25 2 5 2 3" xfId="28059" xr:uid="{0DB8D6EC-8ED2-4D05-B42E-504D869573EF}"/>
    <cellStyle name="Comma 25 2 5 2 4" xfId="28063" xr:uid="{8AC8F744-4EEA-4A6E-834C-DFA963ED30CA}"/>
    <cellStyle name="Comma 25 2 5 2 5" xfId="28066" xr:uid="{557B5434-F414-41E3-AD84-8FD6CC0E5A0A}"/>
    <cellStyle name="Comma 25 2 5 2 6" xfId="28068" xr:uid="{33D0BC70-6C3E-4BBA-945F-33E375E39135}"/>
    <cellStyle name="Comma 25 2 5 2 7" xfId="28070" xr:uid="{6FB8319F-6183-451E-A5FB-6A25485A68F6}"/>
    <cellStyle name="Comma 25 2 5 3" xfId="28073" xr:uid="{0CD13C38-6648-4525-A29E-1E4301CFC461}"/>
    <cellStyle name="Comma 25 2 5 3 2" xfId="15067" xr:uid="{E92AAF15-8FB5-41DB-B027-DF3A844AF6FE}"/>
    <cellStyle name="Comma 25 2 5 3 3" xfId="15072" xr:uid="{C3924433-E929-48F4-8EEE-FE7E37C21988}"/>
    <cellStyle name="Comma 25 2 5 4" xfId="28076" xr:uid="{65D11A7A-E9AE-414D-AED6-15A933E5467C}"/>
    <cellStyle name="Comma 25 2 5 5" xfId="28079" xr:uid="{5564045A-1AB9-45F4-800C-5F39914700ED}"/>
    <cellStyle name="Comma 25 2 5 6" xfId="28082" xr:uid="{C863B26F-4F9B-4AB1-B82B-6CFEA16D8A5F}"/>
    <cellStyle name="Comma 25 2 5 6 2" xfId="15107" xr:uid="{1ADF0956-6747-406E-A32A-4F70EFA87FED}"/>
    <cellStyle name="Comma 25 2 5 6 3" xfId="15110" xr:uid="{612135B2-492E-4FF1-AB5D-85451A074267}"/>
    <cellStyle name="Comma 25 2 5 6 4" xfId="15113" xr:uid="{BDA8A00F-E8EB-479C-949F-44BFF0C57FDB}"/>
    <cellStyle name="Comma 25 2 5 6 5" xfId="28084" xr:uid="{BA004D6A-49C4-42A9-8D95-5EBCE9E6E105}"/>
    <cellStyle name="Comma 25 2 5 6 6" xfId="28087" xr:uid="{39C117C5-AB82-4152-87AB-94D6E6BE09B5}"/>
    <cellStyle name="Comma 25 2 5 7" xfId="28091" xr:uid="{DD557AA0-B263-417E-A221-6C372AE9FF21}"/>
    <cellStyle name="Comma 25 2 5 8" xfId="28094" xr:uid="{5D935846-9582-40B6-91E2-D80DE25430B6}"/>
    <cellStyle name="Comma 25 2 5 9" xfId="28096" xr:uid="{071C69AB-1E10-4AC9-BA6B-B34878977F90}"/>
    <cellStyle name="Comma 25 2 6" xfId="28098" xr:uid="{E2ED894A-1036-466D-A3D4-06C338BBBF88}"/>
    <cellStyle name="Comma 25 2 6 2" xfId="28100" xr:uid="{78637695-6B47-4514-90D5-9DEF2132406A}"/>
    <cellStyle name="Comma 25 2 6 2 2" xfId="28103" xr:uid="{B95CC29B-1D15-49FC-88B1-E218A3F03359}"/>
    <cellStyle name="Comma 25 2 6 2 3" xfId="28105" xr:uid="{62909F9A-92E1-43F8-963E-71545FA41B5E}"/>
    <cellStyle name="Comma 25 2 6 2 4" xfId="28107" xr:uid="{147849A1-410B-4297-A2D4-66A4ECC3B151}"/>
    <cellStyle name="Comma 25 2 6 2 5" xfId="28109" xr:uid="{25DC9443-319C-46F7-8336-236BC9DA23B1}"/>
    <cellStyle name="Comma 25 2 6 2 6" xfId="28111" xr:uid="{9ACBD095-E3CD-4CC5-99B1-C467B38CBDDD}"/>
    <cellStyle name="Comma 25 2 6 3" xfId="28114" xr:uid="{B665D219-18CE-4062-AE1D-254E477E8543}"/>
    <cellStyle name="Comma 25 2 6 4" xfId="28117" xr:uid="{DF7F1A93-85DC-4C57-8D6F-F7356FDD5C5C}"/>
    <cellStyle name="Comma 25 2 6 5" xfId="28120" xr:uid="{63F0DD48-E2D8-40FC-A2DA-ED58B6A77532}"/>
    <cellStyle name="Comma 25 2 6 6" xfId="28123" xr:uid="{818C2CDF-FD2B-4368-8260-C068B3CE86F5}"/>
    <cellStyle name="Comma 25 2 6 7" xfId="28126" xr:uid="{9AB2B609-E5B7-466C-9A6F-7E89C2ACB11E}"/>
    <cellStyle name="Comma 25 2 7" xfId="25563" xr:uid="{E288D7EA-1406-4590-97B9-5F974410BBE3}"/>
    <cellStyle name="Comma 25 2 7 2" xfId="28128" xr:uid="{AE000A75-10AF-437F-8929-BA3AFCC2F4C7}"/>
    <cellStyle name="Comma 25 2 7 3" xfId="28130" xr:uid="{5B07AB22-3A08-4994-A358-52C8D99CBFC5}"/>
    <cellStyle name="Comma 25 2 8" xfId="25567" xr:uid="{B4A90737-5C83-453F-A9D2-FDB0D786586E}"/>
    <cellStyle name="Comma 25 2 8 2" xfId="17147" xr:uid="{833CA8E1-32A5-4946-96B8-11CB5B9028B0}"/>
    <cellStyle name="Comma 25 2 8 3" xfId="17150" xr:uid="{4E57779E-BE97-4A28-BB61-2CD98C043B6D}"/>
    <cellStyle name="Comma 25 2 8 4" xfId="17153" xr:uid="{22E8173C-EC7B-487B-B8F0-4B94E2362616}"/>
    <cellStyle name="Comma 25 2 8 5" xfId="28132" xr:uid="{862F3495-3CBC-4F5D-A425-A5214884B218}"/>
    <cellStyle name="Comma 25 2 8 6" xfId="28134" xr:uid="{98DCDE63-6D7B-466A-A255-F5063B7874C1}"/>
    <cellStyle name="Comma 25 2 9" xfId="25571" xr:uid="{E4394BA4-DBF2-403A-AB84-4948C8FFCC31}"/>
    <cellStyle name="Comma 25 20" xfId="8544" xr:uid="{7148FB20-7A33-448C-A1F4-3F83D7386AA1}"/>
    <cellStyle name="Comma 25 3" xfId="28136" xr:uid="{A41112BA-960C-42D0-8909-5E35F2C8E0CE}"/>
    <cellStyle name="Comma 25 3 10" xfId="19024" xr:uid="{E88BF9F9-02B8-4244-BD1B-6A1A01E97B76}"/>
    <cellStyle name="Comma 25 3 11" xfId="19036" xr:uid="{8B7A6E4E-2CFB-4941-9A12-5D0A6D9BECED}"/>
    <cellStyle name="Comma 25 3 12" xfId="19042" xr:uid="{D2BDF122-7E51-4BED-A02A-7A9433E2DA17}"/>
    <cellStyle name="Comma 25 3 13" xfId="19049" xr:uid="{AB8FABF4-BA49-49FD-8208-EC2C9B4F64BB}"/>
    <cellStyle name="Comma 25 3 2" xfId="28138" xr:uid="{FDB01A19-1DC9-4CD0-8161-E42AACCEE98C}"/>
    <cellStyle name="Comma 25 3 2 10" xfId="18068" xr:uid="{F99AFA87-0F20-4FCE-9DDA-E157EE3992E7}"/>
    <cellStyle name="Comma 25 3 2 11" xfId="1444" xr:uid="{CE108FD7-24C1-4247-98DB-8318AEA59297}"/>
    <cellStyle name="Comma 25 3 2 12" xfId="1461" xr:uid="{EC8E2452-F10C-4F5F-A563-7D77FF9D9CB5}"/>
    <cellStyle name="Comma 25 3 2 2" xfId="28140" xr:uid="{E98FF563-9B7A-438F-AF56-3B7573A75694}"/>
    <cellStyle name="Comma 25 3 2 2 2" xfId="28142" xr:uid="{B7A13564-A8F1-45ED-B5D9-E64FAB606AFC}"/>
    <cellStyle name="Comma 25 3 2 2 2 2" xfId="28144" xr:uid="{1B703684-1D07-42E3-BDE8-5250CB68CC5A}"/>
    <cellStyle name="Comma 25 3 2 2 2 3" xfId="28147" xr:uid="{29D0C759-7C0E-4365-AB35-CB4B6EF7B30E}"/>
    <cellStyle name="Comma 25 3 2 2 2 4" xfId="28150" xr:uid="{3FA9A3E0-F926-4FF1-889A-9193F3C6E8B3}"/>
    <cellStyle name="Comma 25 3 2 2 2 5" xfId="28152" xr:uid="{EF4F4619-17B3-4FDF-A340-3F130AE78364}"/>
    <cellStyle name="Comma 25 3 2 2 2 6" xfId="28154" xr:uid="{B9157569-930F-4896-AD64-6C6FB58B8097}"/>
    <cellStyle name="Comma 25 3 2 2 3" xfId="28156" xr:uid="{E607FC01-CF27-4594-B100-D2127C52CF1B}"/>
    <cellStyle name="Comma 25 3 2 2 4" xfId="28158" xr:uid="{9EB5177F-6FD6-4706-A511-F9093C0941D0}"/>
    <cellStyle name="Comma 25 3 2 2 5" xfId="28161" xr:uid="{B5B6DA34-D89C-48E9-91D3-AA155C233CF3}"/>
    <cellStyle name="Comma 25 3 2 2 6" xfId="21118" xr:uid="{91544ECD-F727-4447-BE3F-7FF6B62D948D}"/>
    <cellStyle name="Comma 25 3 2 2 7" xfId="21121" xr:uid="{E1774814-2B16-443D-BAE1-6FEE4B1DF01C}"/>
    <cellStyle name="Comma 25 3 2 3" xfId="28163" xr:uid="{785322B6-ECB3-4185-AB7C-1652BFCBA36D}"/>
    <cellStyle name="Comma 25 3 2 4" xfId="28165" xr:uid="{ADA3A611-553C-4AD4-B398-E7B62B88682F}"/>
    <cellStyle name="Comma 25 3 2 4 2" xfId="28167" xr:uid="{5903A7E7-E988-40D4-B05D-BAA9254440C7}"/>
    <cellStyle name="Comma 25 3 2 4 3" xfId="28169" xr:uid="{50E42FA3-8DC8-44AB-A9D1-922E5F0BBFC0}"/>
    <cellStyle name="Comma 25 3 2 5" xfId="28171" xr:uid="{94945CE3-ED69-46F7-94B0-C3159CD08259}"/>
    <cellStyle name="Comma 25 3 2 6" xfId="28173" xr:uid="{E9551E08-89FF-448B-B6AC-3D26E1002419}"/>
    <cellStyle name="Comma 25 3 2 7" xfId="28175" xr:uid="{8098E30F-82AC-4430-901A-8A26BA953FF4}"/>
    <cellStyle name="Comma 25 3 2 7 2" xfId="15234" xr:uid="{C118B82E-F570-4D62-8A1B-70514C654B84}"/>
    <cellStyle name="Comma 25 3 2 7 3" xfId="15237" xr:uid="{DBB205A8-289A-4FD8-9187-30A028556490}"/>
    <cellStyle name="Comma 25 3 2 7 4" xfId="15240" xr:uid="{EC2B282C-D723-417B-901F-FE6F3A0AA4A5}"/>
    <cellStyle name="Comma 25 3 2 7 5" xfId="28177" xr:uid="{1E022FBF-901A-49E7-9FBA-D54C6C73EB88}"/>
    <cellStyle name="Comma 25 3 2 7 6" xfId="21134" xr:uid="{DCEAF7CA-470E-4CF7-9B0D-7E0FE3C80DB4}"/>
    <cellStyle name="Comma 25 3 2 8" xfId="28179" xr:uid="{B8FAEF4A-33F1-4F5D-A8BD-399A9D14E358}"/>
    <cellStyle name="Comma 25 3 2 9" xfId="28181" xr:uid="{2A27AE47-9C8A-47D9-806C-7C3634405557}"/>
    <cellStyle name="Comma 25 3 3" xfId="28183" xr:uid="{684DAAF1-81E0-4B82-83D6-365F8EF34C10}"/>
    <cellStyle name="Comma 25 3 3 10" xfId="28185" xr:uid="{C898059E-DE2D-4429-B4FA-5A7645A8BD65}"/>
    <cellStyle name="Comma 25 3 3 11" xfId="28189" xr:uid="{7EDC0CC3-7A0B-4E06-9013-E1B237B16C4E}"/>
    <cellStyle name="Comma 25 3 3 2" xfId="25972" xr:uid="{30E0974B-7B2F-4531-B4A2-7641B36C6E43}"/>
    <cellStyle name="Comma 25 3 3 2 2" xfId="28191" xr:uid="{8543CC36-406D-4E55-B6D7-6A9BCF8927FB}"/>
    <cellStyle name="Comma 25 3 3 2 2 2" xfId="28193" xr:uid="{778A5892-5B70-446B-9BE3-361083C655F4}"/>
    <cellStyle name="Comma 25 3 3 2 2 3" xfId="28195" xr:uid="{4AC8BFCB-00AD-4EFD-B3C9-90F127D75BF3}"/>
    <cellStyle name="Comma 25 3 3 2 2 4" xfId="22499" xr:uid="{196EDCA8-0BAB-4046-9E4C-2116BC9D53C4}"/>
    <cellStyle name="Comma 25 3 3 2 2 5" xfId="22505" xr:uid="{D9173E3B-1932-4699-B2E4-804E4DAC35B5}"/>
    <cellStyle name="Comma 25 3 3 2 2 6" xfId="28197" xr:uid="{7D6477DB-7079-47A2-B758-802D62B721A5}"/>
    <cellStyle name="Comma 25 3 3 2 3" xfId="28199" xr:uid="{54462330-6F8A-44DC-B3C1-B9ECDC2D547E}"/>
    <cellStyle name="Comma 25 3 3 2 4" xfId="28201" xr:uid="{E76EAB11-1DAB-43CF-A139-85A4D7039E5A}"/>
    <cellStyle name="Comma 25 3 3 2 5" xfId="27262" xr:uid="{ABC38B74-979B-4C32-A569-B5A353A363DE}"/>
    <cellStyle name="Comma 25 3 3 2 6" xfId="27265" xr:uid="{7E04EA90-A5B9-44EE-BFE8-9A167CA98B06}"/>
    <cellStyle name="Comma 25 3 3 2 7" xfId="27268" xr:uid="{690DCADB-2B88-45EB-8940-A9A0FA3B90F1}"/>
    <cellStyle name="Comma 25 3 3 3" xfId="25977" xr:uid="{00E83747-4852-4022-8826-35296006C17E}"/>
    <cellStyle name="Comma 25 3 3 3 2" xfId="15279" xr:uid="{B193B406-C1A6-4A2C-B935-7FA17050AA0C}"/>
    <cellStyle name="Comma 25 3 3 3 3" xfId="15284" xr:uid="{4A3BEB03-EDF0-4AFE-A4A5-0724221387A6}"/>
    <cellStyle name="Comma 25 3 3 4" xfId="25982" xr:uid="{55E6FE8C-B6FC-4E5E-B27C-B71AB107040A}"/>
    <cellStyle name="Comma 25 3 3 5" xfId="25987" xr:uid="{4C03B987-8990-45BD-8D2D-44723895EEE2}"/>
    <cellStyle name="Comma 25 3 3 6" xfId="28205" xr:uid="{402DB233-1148-4DAC-86AA-2D73CC23727F}"/>
    <cellStyle name="Comma 25 3 3 6 2" xfId="15315" xr:uid="{BA871BF0-EAE7-4317-9F0F-8D0F30B8D76C}"/>
    <cellStyle name="Comma 25 3 3 6 3" xfId="15318" xr:uid="{C8A80707-5985-4FE1-A951-F79443FFCAC1}"/>
    <cellStyle name="Comma 25 3 3 6 4" xfId="15321" xr:uid="{F060C1B6-625A-459C-B1DA-1C0CC91CBA48}"/>
    <cellStyle name="Comma 25 3 3 6 5" xfId="28207" xr:uid="{D72700B2-8E2C-4FB7-A8E3-DDD3BFC404DD}"/>
    <cellStyle name="Comma 25 3 3 6 6" xfId="28209" xr:uid="{5AEE5B21-D5E4-4600-952F-1CFB35D8F28E}"/>
    <cellStyle name="Comma 25 3 3 7" xfId="28213" xr:uid="{99CFA92D-1D8E-4974-9C91-2CD5E98CBBE0}"/>
    <cellStyle name="Comma 25 3 3 8" xfId="28215" xr:uid="{6A23EAC9-BA9D-41E6-9028-8846D22B50A3}"/>
    <cellStyle name="Comma 25 3 3 9" xfId="28217" xr:uid="{90DB4DA4-D115-4EA3-A6E1-DFC580807F3F}"/>
    <cellStyle name="Comma 25 3 4" xfId="28219" xr:uid="{D3B7FC2C-7EB0-45E1-A513-7C064E5E4077}"/>
    <cellStyle name="Comma 25 3 5" xfId="28221" xr:uid="{C00EF43A-D44C-4DD5-A028-26BAEAC3608A}"/>
    <cellStyle name="Comma 25 3 5 10" xfId="28223" xr:uid="{36D04F91-043A-401E-9D41-918CC6CC2AE3}"/>
    <cellStyle name="Comma 25 3 5 11" xfId="28225" xr:uid="{3AF6DC19-BF83-4FBF-B3F5-A923D404F9B4}"/>
    <cellStyle name="Comma 25 3 5 2" xfId="28227" xr:uid="{4737E1E2-8BC8-4D52-B639-E9A493989B27}"/>
    <cellStyle name="Comma 25 3 5 2 2" xfId="28230" xr:uid="{87A48A65-0AAC-4035-A7B7-EA2671E9FF27}"/>
    <cellStyle name="Comma 25 3 5 2 2 2" xfId="23822" xr:uid="{CA789678-EF96-4F24-BFF9-0230132089FC}"/>
    <cellStyle name="Comma 25 3 5 2 2 3" xfId="28232" xr:uid="{28FED221-9839-4DC4-9683-461158C14BF8}"/>
    <cellStyle name="Comma 25 3 5 2 2 4" xfId="28235" xr:uid="{D3AA8697-7C7F-4426-8EDB-186ED93B9C09}"/>
    <cellStyle name="Comma 25 3 5 2 2 5" xfId="28238" xr:uid="{559D6C9F-D3B5-4C19-8BE6-240285DA795B}"/>
    <cellStyle name="Comma 25 3 5 2 2 6" xfId="28241" xr:uid="{1DD18C83-F36A-49A8-95DD-670A15901C10}"/>
    <cellStyle name="Comma 25 3 5 2 3" xfId="28245" xr:uid="{83B4D337-5F38-4598-8119-0B44047E77CE}"/>
    <cellStyle name="Comma 25 3 5 2 4" xfId="28248" xr:uid="{4C7A2D1D-9AA4-448C-9F7F-10260824B768}"/>
    <cellStyle name="Comma 25 3 5 2 5" xfId="28252" xr:uid="{C7F3AF5C-38A7-4A0E-B654-EF06B3210724}"/>
    <cellStyle name="Comma 25 3 5 2 6" xfId="28256" xr:uid="{C2DEC132-9966-4779-95C7-455173A7F7D4}"/>
    <cellStyle name="Comma 25 3 5 2 7" xfId="28259" xr:uid="{43CF12DC-D890-4B40-841B-FD9C87673AB1}"/>
    <cellStyle name="Comma 25 3 5 3" xfId="28261" xr:uid="{3337853C-492C-4E3C-8D00-664B9FA31FD0}"/>
    <cellStyle name="Comma 25 3 5 3 2" xfId="15372" xr:uid="{249A2973-B503-4AB8-BB01-2F99B05D1268}"/>
    <cellStyle name="Comma 25 3 5 3 3" xfId="15378" xr:uid="{09164B94-6356-49FA-8FC6-8B2B6BDD0C77}"/>
    <cellStyle name="Comma 25 3 5 4" xfId="28263" xr:uid="{49DCFE87-4867-4A99-917D-59C5CD04DBF5}"/>
    <cellStyle name="Comma 25 3 5 5" xfId="28265" xr:uid="{D2CFCC1F-017D-4EED-8DDE-DDF9A5A47763}"/>
    <cellStyle name="Comma 25 3 5 6" xfId="28267" xr:uid="{3B25B744-9B37-4E1A-8D2D-F5A11E0C140E}"/>
    <cellStyle name="Comma 25 3 5 6 2" xfId="28269" xr:uid="{603EF94A-E688-468B-BEC3-95DB1B825C46}"/>
    <cellStyle name="Comma 25 3 5 6 3" xfId="28271" xr:uid="{EB2F28B4-7819-40A0-812A-8312C5D5FE95}"/>
    <cellStyle name="Comma 25 3 5 6 4" xfId="28273" xr:uid="{CBE7487A-4D36-44EF-9C81-8169B4FA594C}"/>
    <cellStyle name="Comma 25 3 5 6 5" xfId="28277" xr:uid="{22873C1C-D9E7-473B-B441-6E96F190FD6C}"/>
    <cellStyle name="Comma 25 3 5 6 6" xfId="28281" xr:uid="{738A75B7-C02E-4140-B990-444C1DE5839A}"/>
    <cellStyle name="Comma 25 3 5 7" xfId="28283" xr:uid="{22133E5A-91E7-4B19-99DA-05B624A9C70B}"/>
    <cellStyle name="Comma 25 3 5 8" xfId="28285" xr:uid="{DA322FBC-1A55-481A-ADFD-8B19BE8B2197}"/>
    <cellStyle name="Comma 25 3 5 9" xfId="108" xr:uid="{0E57BCA8-5C5B-41DA-973D-D36EE99C5757}"/>
    <cellStyle name="Comma 25 3 6" xfId="28287" xr:uid="{F6120457-70D8-4431-B310-E894D5B11C94}"/>
    <cellStyle name="Comma 25 3 6 2" xfId="28290" xr:uid="{62C71102-5828-495D-9562-27E4718B8739}"/>
    <cellStyle name="Comma 25 3 6 2 2" xfId="28292" xr:uid="{E880EA13-F4D3-4F49-B84C-DEC1B24DDB21}"/>
    <cellStyle name="Comma 25 3 6 2 3" xfId="28296" xr:uid="{594F454B-422D-4985-B7F2-60E485532EF5}"/>
    <cellStyle name="Comma 25 3 6 2 4" xfId="17205" xr:uid="{23765F66-562B-4F7B-A0E0-73DBB3F7C12A}"/>
    <cellStyle name="Comma 25 3 6 2 5" xfId="17212" xr:uid="{CA3A065C-941D-46FA-AA41-6142C7BDBC42}"/>
    <cellStyle name="Comma 25 3 6 2 6" xfId="28300" xr:uid="{37E17070-ECF6-4F7B-9F78-3BA76E7FD1CE}"/>
    <cellStyle name="Comma 25 3 6 3" xfId="28303" xr:uid="{4FEF45EC-1F0A-4F75-BCDE-2D3E0C88E71C}"/>
    <cellStyle name="Comma 25 3 6 4" xfId="28305" xr:uid="{398369C2-38BA-4D9B-8739-E46F91424157}"/>
    <cellStyle name="Comma 25 3 6 5" xfId="28307" xr:uid="{912CBC58-DAE7-4F83-A0CA-0BE063FF4876}"/>
    <cellStyle name="Comma 25 3 6 6" xfId="28309" xr:uid="{56B4A6A3-A92F-41AE-8A7E-189B8F3EF371}"/>
    <cellStyle name="Comma 25 3 6 7" xfId="28311" xr:uid="{E7871B71-AA5D-4568-9E88-7F078EACCD6B}"/>
    <cellStyle name="Comma 25 3 7" xfId="28313" xr:uid="{30F5CA8C-B8AF-484E-B22D-95210A4D8EEF}"/>
    <cellStyle name="Comma 25 3 7 2" xfId="28315" xr:uid="{D5847ABA-C239-49AB-A404-9A47EB85FE5D}"/>
    <cellStyle name="Comma 25 3 7 3" xfId="28317" xr:uid="{685D2956-B7BB-4585-9C98-1B6D4C8579BE}"/>
    <cellStyle name="Comma 25 3 8" xfId="28319" xr:uid="{3AEEDC6E-6A8B-462E-BAF2-18911DFB5CE5}"/>
    <cellStyle name="Comma 25 3 8 2" xfId="25997" xr:uid="{25E14D45-E22B-4E42-A0FC-128545D763BB}"/>
    <cellStyle name="Comma 25 3 8 3" xfId="26000" xr:uid="{997F767A-D515-4E11-8993-7C80BD20A599}"/>
    <cellStyle name="Comma 25 3 8 4" xfId="26003" xr:uid="{659FC503-F029-4C65-91F8-5579EA3D6A8E}"/>
    <cellStyle name="Comma 25 3 8 5" xfId="28321" xr:uid="{CA75BB5C-5E60-4EBF-A7D1-A71122A8AE56}"/>
    <cellStyle name="Comma 25 3 8 6" xfId="28323" xr:uid="{92E31C63-199C-4F20-8B77-EFE4C9F61E78}"/>
    <cellStyle name="Comma 25 3 9" xfId="28325" xr:uid="{D61CCE7B-8B05-44A6-B27E-4EF939BAFFDD}"/>
    <cellStyle name="Comma 25 4" xfId="28327" xr:uid="{729E0CB9-83CC-41DA-8137-972431C07397}"/>
    <cellStyle name="Comma 25 4 10" xfId="870" xr:uid="{EA32F6FA-6216-4A7C-9978-A77D2F217F20}"/>
    <cellStyle name="Comma 25 4 11" xfId="956" xr:uid="{90BEEF63-9584-45F8-82FE-B982D0DA70FF}"/>
    <cellStyle name="Comma 25 4 12" xfId="972" xr:uid="{76CBFDDA-C23F-4DE1-A8DD-C598AEA8AE1B}"/>
    <cellStyle name="Comma 25 4 13" xfId="986" xr:uid="{306260AF-A083-49B7-8C7F-402A4184F079}"/>
    <cellStyle name="Comma 25 4 2" xfId="28329" xr:uid="{CECFC94D-2278-4AB3-A21E-38E9085D0E4B}"/>
    <cellStyle name="Comma 25 4 2 10" xfId="16522" xr:uid="{33F4F593-8EF5-4C99-AC60-AEA2F908973E}"/>
    <cellStyle name="Comma 25 4 2 11" xfId="16527" xr:uid="{2D6249F2-698E-40E8-B1B1-420FB5C07FD1}"/>
    <cellStyle name="Comma 25 4 2 12" xfId="16533" xr:uid="{0291D325-415F-46B3-83C8-77EAE0751662}"/>
    <cellStyle name="Comma 25 4 2 2" xfId="28331" xr:uid="{815B22C2-60B6-4076-BCCD-8559CECF9F67}"/>
    <cellStyle name="Comma 25 4 2 2 2" xfId="28334" xr:uid="{6F6D1989-2621-4478-9160-FA3D8C28BBDE}"/>
    <cellStyle name="Comma 25 4 2 2 2 2" xfId="28336" xr:uid="{315121C6-88E3-4162-AFCE-3AD804C0B00C}"/>
    <cellStyle name="Comma 25 4 2 2 2 3" xfId="28338" xr:uid="{295E69ED-7460-4C8C-B5E1-A664A2A22695}"/>
    <cellStyle name="Comma 25 4 2 2 2 4" xfId="28340" xr:uid="{43E8ACA2-9BBA-4908-A5A4-23B0B19788FC}"/>
    <cellStyle name="Comma 25 4 2 2 2 5" xfId="28342" xr:uid="{73C6B6A9-0CB3-496F-889F-DACD146878AA}"/>
    <cellStyle name="Comma 25 4 2 2 2 6" xfId="28344" xr:uid="{011F0456-B919-4E50-984B-F306FD71DA65}"/>
    <cellStyle name="Comma 25 4 2 2 3" xfId="28347" xr:uid="{1EC1C84C-F8CF-440E-A09A-82DD9AA38025}"/>
    <cellStyle name="Comma 25 4 2 2 4" xfId="18631" xr:uid="{844E7127-423A-42E1-BD17-3003D35CA775}"/>
    <cellStyle name="Comma 25 4 2 2 5" xfId="22834" xr:uid="{F4228BC0-3843-4C4E-9EE5-3553C437B6DE}"/>
    <cellStyle name="Comma 25 4 2 2 6" xfId="21239" xr:uid="{013DDC49-5505-42B0-AFD1-2528D7B469AE}"/>
    <cellStyle name="Comma 25 4 2 2 7" xfId="28349" xr:uid="{8EBAC5B5-24F1-4962-9286-DECEF8675D88}"/>
    <cellStyle name="Comma 25 4 2 3" xfId="28351" xr:uid="{0E9B85E2-D1A2-4165-8CE4-67E302410963}"/>
    <cellStyle name="Comma 25 4 2 4" xfId="28353" xr:uid="{81FFFEBC-D239-43AF-8F8B-A029DFBDCE90}"/>
    <cellStyle name="Comma 25 4 2 4 2" xfId="15485" xr:uid="{0775339B-FF7A-4B23-820B-FD3206AF772C}"/>
    <cellStyle name="Comma 25 4 2 4 3" xfId="15490" xr:uid="{6AE47BAF-DF84-4663-AFED-5FA75C9B90C4}"/>
    <cellStyle name="Comma 25 4 2 5" xfId="28355" xr:uid="{EACBDA21-210A-421E-9395-6EF37C4E2657}"/>
    <cellStyle name="Comma 25 4 2 6" xfId="28357" xr:uid="{D6591095-18DC-4439-9705-06605DB12064}"/>
    <cellStyle name="Comma 25 4 2 7" xfId="28359" xr:uid="{8FA657D4-9F76-4C49-8CEC-AFFF65FCBA6C}"/>
    <cellStyle name="Comma 25 4 2 7 2" xfId="13742" xr:uid="{4672DDAE-D003-49E2-A6B1-96478479CAF1}"/>
    <cellStyle name="Comma 25 4 2 7 3" xfId="13745" xr:uid="{F40F3BAE-8194-486B-9A2E-C26D6842A165}"/>
    <cellStyle name="Comma 25 4 2 7 4" xfId="28361" xr:uid="{7A079721-85BC-46F7-8AB7-49141211476D}"/>
    <cellStyle name="Comma 25 4 2 7 5" xfId="28363" xr:uid="{3DAA1141-615D-4CC5-B90A-453B8DD54A55}"/>
    <cellStyle name="Comma 25 4 2 7 6" xfId="28365" xr:uid="{8C429D08-E3C7-4CB4-B199-2D5ECD281846}"/>
    <cellStyle name="Comma 25 4 2 8" xfId="28367" xr:uid="{F5451A16-2618-45F7-B1A3-BF69B3BA2F94}"/>
    <cellStyle name="Comma 25 4 2 9" xfId="28369" xr:uid="{19680760-3F6F-49A3-BFEC-942CE927829B}"/>
    <cellStyle name="Comma 25 4 3" xfId="28371" xr:uid="{22030E5E-7F8E-42A8-93A6-927FEE18DAC8}"/>
    <cellStyle name="Comma 25 4 3 10" xfId="28373" xr:uid="{4E1FE053-FF31-4584-886E-9C5256F4F74E}"/>
    <cellStyle name="Comma 25 4 3 11" xfId="28376" xr:uid="{2F31A5AB-AA73-42AD-BA75-938F5922C5B6}"/>
    <cellStyle name="Comma 25 4 3 2" xfId="17685" xr:uid="{7BFB6D58-E43D-4E06-98EF-B5D2C90CFEA9}"/>
    <cellStyle name="Comma 25 4 3 2 2" xfId="10884" xr:uid="{9F3CB53D-FBCA-45C5-892E-D060F13E81B9}"/>
    <cellStyle name="Comma 25 4 3 2 2 2" xfId="28380" xr:uid="{E461C309-3311-448E-A1EC-D41AFBE11E1D}"/>
    <cellStyle name="Comma 25 4 3 2 2 3" xfId="28383" xr:uid="{6C404AB9-3192-43C7-A3BB-A7559F70AE99}"/>
    <cellStyle name="Comma 25 4 3 2 2 4" xfId="28386" xr:uid="{DF15C25B-8F90-44F9-8A6A-D6E313261D12}"/>
    <cellStyle name="Comma 25 4 3 2 2 5" xfId="28389" xr:uid="{560D1520-C1F3-4663-AAF2-F4C48FA5A2DC}"/>
    <cellStyle name="Comma 25 4 3 2 2 6" xfId="28392" xr:uid="{8AAC462B-0400-455E-AD0A-5DA558DA516E}"/>
    <cellStyle name="Comma 25 4 3 2 3" xfId="17689" xr:uid="{71BB9A32-A722-493B-BD55-660B0633DD7A}"/>
    <cellStyle name="Comma 25 4 3 2 4" xfId="17693" xr:uid="{6843438E-6AF6-471F-8C22-1AA35CC69DF7}"/>
    <cellStyle name="Comma 25 4 3 2 5" xfId="17697" xr:uid="{622680D9-58DC-481E-A64F-434AF992F152}"/>
    <cellStyle name="Comma 25 4 3 2 6" xfId="17700" xr:uid="{1604657F-B41E-4E5D-9462-89D06FE0373A}"/>
    <cellStyle name="Comma 25 4 3 2 7" xfId="28394" xr:uid="{7276DF33-A814-49CF-9D7E-F131A09F7DD8}"/>
    <cellStyle name="Comma 25 4 3 3" xfId="17705" xr:uid="{14A11D51-D45F-485F-BE02-16E3F057501D}"/>
    <cellStyle name="Comma 25 4 3 3 2" xfId="15537" xr:uid="{D5CEEB39-A90F-4FC6-94DA-DC3CD9884566}"/>
    <cellStyle name="Comma 25 4 3 3 3" xfId="15540" xr:uid="{90796BA1-4D03-4CD8-AFC4-721615A29670}"/>
    <cellStyle name="Comma 25 4 3 4" xfId="17711" xr:uid="{28634739-264C-4F2D-8EAF-5A3413E39CFF}"/>
    <cellStyle name="Comma 25 4 3 5" xfId="17717" xr:uid="{A5953F14-E45A-4189-B58A-0AC864B000A5}"/>
    <cellStyle name="Comma 25 4 3 6" xfId="17723" xr:uid="{336F1BDA-4A89-4D46-9C5E-19D0C7994FF0}"/>
    <cellStyle name="Comma 25 4 3 6 2" xfId="15578" xr:uid="{28318B78-7510-4FFA-BE16-53640C2D0635}"/>
    <cellStyle name="Comma 25 4 3 6 3" xfId="15581" xr:uid="{6B9623B3-B49F-4E42-A018-D0256CA29E8A}"/>
    <cellStyle name="Comma 25 4 3 6 4" xfId="15584" xr:uid="{D883E787-9B5E-4CE2-A1FC-B19FC9FEEEDB}"/>
    <cellStyle name="Comma 25 4 3 6 5" xfId="28396" xr:uid="{F436AAFF-1892-4973-A7B3-74C5A8A5AFCD}"/>
    <cellStyle name="Comma 25 4 3 6 6" xfId="28398" xr:uid="{AE494184-B277-4326-AD58-2D458C10C408}"/>
    <cellStyle name="Comma 25 4 3 7" xfId="17729" xr:uid="{3573D3F4-E1C4-482A-86B2-273DF26D8544}"/>
    <cellStyle name="Comma 25 4 3 8" xfId="28401" xr:uid="{801D0AAD-6B22-4C26-822F-970FD665B43F}"/>
    <cellStyle name="Comma 25 4 3 9" xfId="28404" xr:uid="{91CE3C98-774E-4C0D-9920-C056FE141843}"/>
    <cellStyle name="Comma 25 4 4" xfId="28406" xr:uid="{4FACC396-F161-4135-8EF2-3700D8857644}"/>
    <cellStyle name="Comma 25 4 5" xfId="28408" xr:uid="{1881DC36-0982-4782-8AE5-CA6D831BA0B0}"/>
    <cellStyle name="Comma 25 4 5 10" xfId="28411" xr:uid="{44F1DAF0-A22A-472E-8ACC-8B1F77ED37EE}"/>
    <cellStyle name="Comma 25 4 5 11" xfId="28415" xr:uid="{EA58025A-DF4C-4254-8474-7DA01ED99B45}"/>
    <cellStyle name="Comma 25 4 5 2" xfId="28418" xr:uid="{CE7613E9-8712-480C-B4C1-DEA70B8E4579}"/>
    <cellStyle name="Comma 25 4 5 2 2" xfId="28421" xr:uid="{6A352191-B572-4E1C-9D5C-A69A36160443}"/>
    <cellStyle name="Comma 25 4 5 2 2 2" xfId="26844" xr:uid="{FB6AA6A9-6A06-4FC9-8596-171FE098A053}"/>
    <cellStyle name="Comma 25 4 5 2 2 3" xfId="7231" xr:uid="{7D073778-CE25-4046-97C4-A7D02F191D90}"/>
    <cellStyle name="Comma 25 4 5 2 2 4" xfId="7237" xr:uid="{FB9FD5B9-929B-4485-917A-5A3B0B11B94E}"/>
    <cellStyle name="Comma 25 4 5 2 2 5" xfId="24290" xr:uid="{47E4FA0E-FA6B-4D26-AB41-DAA7DC9E120F}"/>
    <cellStyle name="Comma 25 4 5 2 2 6" xfId="24300" xr:uid="{544731DF-8F43-4FC2-B1B5-810A505FAEDD}"/>
    <cellStyle name="Comma 25 4 5 2 3" xfId="28424" xr:uid="{BC3B4905-F7A1-4F6B-AE81-A66466FD2CB2}"/>
    <cellStyle name="Comma 25 4 5 2 4" xfId="28427" xr:uid="{A45FCE86-A8E8-4C85-BF3F-EC467C5C4571}"/>
    <cellStyle name="Comma 25 4 5 2 5" xfId="28430" xr:uid="{539D9937-867B-49D3-9329-0E70663C185A}"/>
    <cellStyle name="Comma 25 4 5 2 6" xfId="28433" xr:uid="{A1DE5CB5-0373-4F63-B8B8-4F2995CDC77D}"/>
    <cellStyle name="Comma 25 4 5 2 7" xfId="28435" xr:uid="{248935A2-B12B-4070-8C07-679F7A91E53C}"/>
    <cellStyle name="Comma 25 4 5 3" xfId="28437" xr:uid="{62D102BA-AA95-47C2-977B-72CD0F85C25B}"/>
    <cellStyle name="Comma 25 4 5 3 2" xfId="15649" xr:uid="{F259B9A5-8C2B-45C9-B70F-B8C094A04FEA}"/>
    <cellStyle name="Comma 25 4 5 3 3" xfId="15653" xr:uid="{706CCB67-888C-4CA4-A1C9-9F65381C3C06}"/>
    <cellStyle name="Comma 25 4 5 4" xfId="28439" xr:uid="{4E8A2F9F-1E76-46A3-B9B9-1CC2B93EC821}"/>
    <cellStyle name="Comma 25 4 5 5" xfId="28441" xr:uid="{330B3981-E555-401B-9EEE-2124D814C9E0}"/>
    <cellStyle name="Comma 25 4 5 6" xfId="28443" xr:uid="{26054AD3-FBAC-4C15-B956-D11D08527FE3}"/>
    <cellStyle name="Comma 25 4 5 6 2" xfId="28446" xr:uid="{ADB3FB12-35D8-4404-AFD1-F231687EBF15}"/>
    <cellStyle name="Comma 25 4 5 6 3" xfId="28449" xr:uid="{92B5F9F2-5821-4175-B75C-5D5B3D5143B2}"/>
    <cellStyle name="Comma 25 4 5 6 4" xfId="28452" xr:uid="{B54A8E5D-EDEB-40F8-8A1F-C9836FCF6994}"/>
    <cellStyle name="Comma 25 4 5 6 5" xfId="28454" xr:uid="{E985E28D-E439-4D8C-BD91-BDE3CAA71703}"/>
    <cellStyle name="Comma 25 4 5 6 6" xfId="28456" xr:uid="{6E5E03C9-5C8F-4AD7-BFE4-84545927890B}"/>
    <cellStyle name="Comma 25 4 5 7" xfId="28458" xr:uid="{F71A5409-D08C-4230-9EDA-4E9D042B1F99}"/>
    <cellStyle name="Comma 25 4 5 8" xfId="28460" xr:uid="{1865CA95-7CEB-4E47-BF00-FB52196FDDA9}"/>
    <cellStyle name="Comma 25 4 5 9" xfId="6172" xr:uid="{C1319608-04E3-487D-903F-DB140D45DF69}"/>
    <cellStyle name="Comma 25 4 6" xfId="28462" xr:uid="{2A361C7B-4B2D-4874-9B19-DEC101A1F494}"/>
    <cellStyle name="Comma 25 4 6 2" xfId="17746" xr:uid="{43DF0AB6-D3E8-4362-8F94-BAF88A09BD6C}"/>
    <cellStyle name="Comma 25 4 6 2 2" xfId="9279" xr:uid="{2AB3D8DD-98E6-4156-B815-A41ED96801D4}"/>
    <cellStyle name="Comma 25 4 6 2 3" xfId="24549" xr:uid="{96928620-91B8-4A9E-AC42-694ED2B000A0}"/>
    <cellStyle name="Comma 25 4 6 2 4" xfId="24553" xr:uid="{E0797C4A-16F7-41FF-B6E9-01E47E7D6726}"/>
    <cellStyle name="Comma 25 4 6 2 5" xfId="28465" xr:uid="{D21CF343-00FB-4120-BD34-12E87287F2EA}"/>
    <cellStyle name="Comma 25 4 6 2 6" xfId="28468" xr:uid="{410B1B12-0B0D-48DC-B3D8-56AA7C3060BD}"/>
    <cellStyle name="Comma 25 4 6 3" xfId="17749" xr:uid="{910AEE4A-2C9A-4469-9B7A-80D9D7377749}"/>
    <cellStyle name="Comma 25 4 6 4" xfId="17753" xr:uid="{2671C429-1A92-4C84-B5E6-6BBA69DFF1FB}"/>
    <cellStyle name="Comma 25 4 6 5" xfId="17757" xr:uid="{8FBB4F64-4BDB-497D-8EF9-464B52B0D242}"/>
    <cellStyle name="Comma 25 4 6 6" xfId="17760" xr:uid="{00793DE0-5F7D-4105-A49F-447AF0BCD203}"/>
    <cellStyle name="Comma 25 4 6 7" xfId="28470" xr:uid="{AD83F5AE-2B4B-43CF-817A-553869C84DAA}"/>
    <cellStyle name="Comma 25 4 7" xfId="15053" xr:uid="{A0730DDE-D9DD-4B41-B7BF-31742B627C40}"/>
    <cellStyle name="Comma 25 4 7 2" xfId="17767" xr:uid="{D977E030-7563-432F-9150-7BAE29580CEC}"/>
    <cellStyle name="Comma 25 4 7 3" xfId="17771" xr:uid="{AAF2BE5C-BB79-4DD7-BD53-003080AE8DDD}"/>
    <cellStyle name="Comma 25 4 8" xfId="28472" xr:uid="{6ED0E2C4-6B2F-418E-B090-44B48207881E}"/>
    <cellStyle name="Comma 25 4 8 2" xfId="28474" xr:uid="{068501B3-2239-40A9-B285-DC72D2BD70BF}"/>
    <cellStyle name="Comma 25 4 8 3" xfId="28476" xr:uid="{A40F0923-E0DB-4EA7-8D79-4994FCF5C14B}"/>
    <cellStyle name="Comma 25 4 8 4" xfId="28478" xr:uid="{DE1D0B92-6448-415F-A846-1130F10A0BED}"/>
    <cellStyle name="Comma 25 4 8 5" xfId="28480" xr:uid="{11E4C201-558F-4A93-BC39-B80B2E8E2D2F}"/>
    <cellStyle name="Comma 25 4 8 6" xfId="28482" xr:uid="{1B6814F9-1965-404F-BCF6-809578CB6DB8}"/>
    <cellStyle name="Comma 25 4 9" xfId="28484" xr:uid="{92212AAF-9C96-4DCB-8FC3-BB71744E5270}"/>
    <cellStyle name="Comma 25 5" xfId="28486" xr:uid="{B2E835E5-A1CE-492D-B188-DFFA01E72388}"/>
    <cellStyle name="Comma 25 5 10" xfId="28488" xr:uid="{6C0E7D48-AD66-494A-A867-E4F9CFF5E04E}"/>
    <cellStyle name="Comma 25 5 11" xfId="28490" xr:uid="{10EC10EE-49A3-4211-BA08-378BE8BF8FE0}"/>
    <cellStyle name="Comma 25 5 12" xfId="28492" xr:uid="{9409837B-34DC-4CCB-AAF0-6598242D3DC6}"/>
    <cellStyle name="Comma 25 5 13" xfId="28494" xr:uid="{F6872D87-E052-4E85-B94F-2443043F08B6}"/>
    <cellStyle name="Comma 25 5 2" xfId="28497" xr:uid="{C0DD45E2-4029-4D2B-981E-F2D0E8D25D07}"/>
    <cellStyle name="Comma 25 5 2 10" xfId="28500" xr:uid="{236815EA-8B4D-4655-8A6F-35FB3DECBBE6}"/>
    <cellStyle name="Comma 25 5 2 11" xfId="20819" xr:uid="{71894FE7-0BA0-4F10-82AE-85E9F3321A04}"/>
    <cellStyle name="Comma 25 5 2 12" xfId="20823" xr:uid="{BCBC3215-78D2-4B8C-8B35-359511E9EFF7}"/>
    <cellStyle name="Comma 25 5 2 2" xfId="19832" xr:uid="{5A87B1EE-51A8-417A-8B74-75AE8D7337E6}"/>
    <cellStyle name="Comma 25 5 2 2 2" xfId="19835" xr:uid="{34182DEA-9091-431E-90B6-4DCEF22AEC71}"/>
    <cellStyle name="Comma 25 5 2 2 2 2" xfId="28502" xr:uid="{5B938BB1-41BF-43FF-A2E6-B24CC7C20E72}"/>
    <cellStyle name="Comma 25 5 2 2 2 3" xfId="28504" xr:uid="{77D4F0CB-5EEA-478B-A526-9812A8474E9F}"/>
    <cellStyle name="Comma 25 5 2 2 2 4" xfId="28506" xr:uid="{69340351-D80F-4497-AC17-A8CD2C32E9F1}"/>
    <cellStyle name="Comma 25 5 2 2 2 5" xfId="28508" xr:uid="{BC0197D6-A23B-4ED7-989F-68086307A31A}"/>
    <cellStyle name="Comma 25 5 2 2 2 6" xfId="28510" xr:uid="{773F1506-ACCC-4961-B268-184C2557072F}"/>
    <cellStyle name="Comma 25 5 2 2 3" xfId="19838" xr:uid="{8C806391-A7F6-4F57-9646-C035D261899D}"/>
    <cellStyle name="Comma 25 5 2 2 4" xfId="19841" xr:uid="{21488C24-0CA0-4423-9763-C6E99456FD17}"/>
    <cellStyle name="Comma 25 5 2 2 5" xfId="19844" xr:uid="{C02B1529-898D-4896-ACE9-9E7D481FB400}"/>
    <cellStyle name="Comma 25 5 2 2 6" xfId="19847" xr:uid="{A96EB4CA-37C0-43BF-BACA-C6E68F2916A5}"/>
    <cellStyle name="Comma 25 5 2 2 7" xfId="28512" xr:uid="{16809487-A5F1-4BBA-9243-B7C11972E7F8}"/>
    <cellStyle name="Comma 25 5 2 3" xfId="19851" xr:uid="{9C8561E6-A079-47F2-9E8C-D3E984AFEDEF}"/>
    <cellStyle name="Comma 25 5 2 4" xfId="28514" xr:uid="{CFB6983A-1AD6-4756-8E31-0073D23CFD38}"/>
    <cellStyle name="Comma 25 5 2 4 2" xfId="15703" xr:uid="{C1B82CCD-BDF0-4828-A3B3-8EC8BF60BF32}"/>
    <cellStyle name="Comma 25 5 2 4 3" xfId="15706" xr:uid="{62A48C5B-E6D6-4366-B773-D1AC47931C1C}"/>
    <cellStyle name="Comma 25 5 2 5" xfId="28516" xr:uid="{A7C245B3-5321-4A99-B6E2-7CA714DD22C3}"/>
    <cellStyle name="Comma 25 5 2 6" xfId="28518" xr:uid="{761F3DB2-028D-4A2B-916C-0D78D1BA2C56}"/>
    <cellStyle name="Comma 25 5 2 7" xfId="28520" xr:uid="{8038115E-AA1E-4A92-B395-33C2E7E4CF77}"/>
    <cellStyle name="Comma 25 5 2 7 2" xfId="14023" xr:uid="{7CA27FE0-7CC1-42C4-884A-1A68AE4E13EB}"/>
    <cellStyle name="Comma 25 5 2 7 3" xfId="14027" xr:uid="{BAC9599D-5DCF-4371-B8A4-19F9494AE46D}"/>
    <cellStyle name="Comma 25 5 2 7 4" xfId="28523" xr:uid="{4C4E4B27-0F53-4D87-99A0-8A9AB0479AC5}"/>
    <cellStyle name="Comma 25 5 2 7 5" xfId="28526" xr:uid="{BE8315FD-4619-4EC8-8EFF-BA252C165846}"/>
    <cellStyle name="Comma 25 5 2 7 6" xfId="28530" xr:uid="{9BD4552E-2D18-4DCD-BDB0-C9E357B355A8}"/>
    <cellStyle name="Comma 25 5 2 8" xfId="28532" xr:uid="{EB9C0B1C-9619-4120-8F52-60F1D2D528FB}"/>
    <cellStyle name="Comma 25 5 2 9" xfId="28534" xr:uid="{E7B33A6E-DB73-4F25-804E-32861BB55240}"/>
    <cellStyle name="Comma 25 5 3" xfId="28537" xr:uid="{C576239F-82FB-4FAE-BED1-8E7F9B380680}"/>
    <cellStyle name="Comma 25 5 3 10" xfId="28539" xr:uid="{9FA423EE-4C61-41B7-829E-62F9BFD3F0E0}"/>
    <cellStyle name="Comma 25 5 3 11" xfId="28541" xr:uid="{5AE06C4A-9C17-4EEB-A899-8A87F84DAB1A}"/>
    <cellStyle name="Comma 25 5 3 2" xfId="17806" xr:uid="{250C7C98-8CCE-4630-85AC-7695A7A32A09}"/>
    <cellStyle name="Comma 25 5 3 2 2" xfId="20071" xr:uid="{BD118019-A37B-4064-B575-69A1BB5B2719}"/>
    <cellStyle name="Comma 25 5 3 2 2 2" xfId="28544" xr:uid="{5B2E4DD3-9AC1-4ABD-B228-A6FB2DE60B27}"/>
    <cellStyle name="Comma 25 5 3 2 2 3" xfId="28548" xr:uid="{2C75E69F-FD59-4B58-9120-087D596E84CB}"/>
    <cellStyle name="Comma 25 5 3 2 2 4" xfId="28552" xr:uid="{1412FD38-0C52-420B-B98C-223638CDD19C}"/>
    <cellStyle name="Comma 25 5 3 2 2 5" xfId="28556" xr:uid="{5A42D0E5-2964-4430-AA25-EC5F973F71B8}"/>
    <cellStyle name="Comma 25 5 3 2 2 6" xfId="28560" xr:uid="{8A9D0B57-60BE-4538-8D64-27528B12AD9D}"/>
    <cellStyle name="Comma 25 5 3 2 3" xfId="20074" xr:uid="{23F37CDC-89F7-4617-B8BA-966B10520B54}"/>
    <cellStyle name="Comma 25 5 3 2 4" xfId="20077" xr:uid="{FCC04273-03D4-4D0C-8F7C-2B3DFBCCF9CD}"/>
    <cellStyle name="Comma 25 5 3 2 5" xfId="20080" xr:uid="{6B8BFC7F-C2A8-47EA-80AC-E589E9F05E47}"/>
    <cellStyle name="Comma 25 5 3 2 6" xfId="20083" xr:uid="{84E96560-FB6F-44BA-BBBC-5A819DB690B8}"/>
    <cellStyle name="Comma 25 5 3 2 7" xfId="28562" xr:uid="{F5EFCE84-53BC-42A0-A08B-07D2F378F2F0}"/>
    <cellStyle name="Comma 25 5 3 3" xfId="17811" xr:uid="{A9A4FB8B-5BA2-4583-9818-39D1DD6ED38B}"/>
    <cellStyle name="Comma 25 5 3 3 2" xfId="15728" xr:uid="{120C9E8E-9EBD-4792-A582-C1904E042D6F}"/>
    <cellStyle name="Comma 25 5 3 3 3" xfId="15731" xr:uid="{CB299B8F-DF7E-4182-8246-FD1710F7ED67}"/>
    <cellStyle name="Comma 25 5 3 4" xfId="17817" xr:uid="{20621534-C080-482B-8E1B-07AEBB40413F}"/>
    <cellStyle name="Comma 25 5 3 5" xfId="17822" xr:uid="{D5D202E9-83B1-47F6-84DB-FC045A375100}"/>
    <cellStyle name="Comma 25 5 3 6" xfId="17826" xr:uid="{104EDAEC-C784-4554-84FD-17A0448AE59C}"/>
    <cellStyle name="Comma 25 5 3 6 2" xfId="11601" xr:uid="{EC62CDD5-2655-4E1C-82EC-22022CE8E05E}"/>
    <cellStyle name="Comma 25 5 3 6 3" xfId="11604" xr:uid="{4F4D9626-3C28-43A7-8133-FCF1C59066E9}"/>
    <cellStyle name="Comma 25 5 3 6 4" xfId="11607" xr:uid="{954B4278-DF0E-45C9-9B77-9950130F7B3E}"/>
    <cellStyle name="Comma 25 5 3 6 5" xfId="28564" xr:uid="{4ADBA9CB-E484-4989-AF89-0DC41B6F8500}"/>
    <cellStyle name="Comma 25 5 3 6 6" xfId="28566" xr:uid="{38F35123-314A-49FB-B68F-D4BDFF3A1B15}"/>
    <cellStyle name="Comma 25 5 3 7" xfId="28569" xr:uid="{4F4C64EF-78B9-42EC-AA4F-DEFB6EE9868F}"/>
    <cellStyle name="Comma 25 5 3 8" xfId="28571" xr:uid="{32E370F4-9823-4308-9806-662E5D367C41}"/>
    <cellStyle name="Comma 25 5 3 9" xfId="28573" xr:uid="{CB967855-BE74-40D2-99A6-1E97CE479BC9}"/>
    <cellStyle name="Comma 25 5 4" xfId="28576" xr:uid="{8481D86D-506F-4196-A817-0FEC65E3B0EF}"/>
    <cellStyle name="Comma 25 5 5" xfId="28578" xr:uid="{99CB8B16-EED7-4D23-B014-B9947D9DCC6E}"/>
    <cellStyle name="Comma 25 5 5 10" xfId="28580" xr:uid="{306EE4B2-2E88-4A92-8AD2-0588FB0DCA5A}"/>
    <cellStyle name="Comma 25 5 5 11" xfId="28583" xr:uid="{2D38BA62-060D-4E12-83B3-7F75608A65C4}"/>
    <cellStyle name="Comma 25 5 5 2" xfId="17862" xr:uid="{B2D97333-0E5C-494D-963B-725EEA9BEB39}"/>
    <cellStyle name="Comma 25 5 5 2 2" xfId="28587" xr:uid="{651C58C4-1A83-480B-932A-23745D1D3A1D}"/>
    <cellStyle name="Comma 25 5 5 2 2 2" xfId="26948" xr:uid="{34E22AF0-9D60-4230-8C26-4FD5C45C8E58}"/>
    <cellStyle name="Comma 25 5 5 2 2 3" xfId="17363" xr:uid="{7B2E1368-6EAC-4DAC-810B-0E62AC20F17D}"/>
    <cellStyle name="Comma 25 5 5 2 2 4" xfId="17370" xr:uid="{F1398C63-DA24-4E91-A8C1-1B2F3503191F}"/>
    <cellStyle name="Comma 25 5 5 2 2 5" xfId="28592" xr:uid="{F9D7A648-56A2-4501-B7B9-6D3AF0596D3A}"/>
    <cellStyle name="Comma 25 5 5 2 2 6" xfId="13509" xr:uid="{96FE7BEE-AA45-4EF0-A93E-F14C17CE7CFC}"/>
    <cellStyle name="Comma 25 5 5 2 3" xfId="28596" xr:uid="{68599237-2DB3-4EE0-BD57-2EBEC5E37C12}"/>
    <cellStyle name="Comma 25 5 5 2 4" xfId="28600" xr:uid="{CD99FBC3-556D-426F-8D6A-1AE6F36D0248}"/>
    <cellStyle name="Comma 25 5 5 2 5" xfId="28602" xr:uid="{A2A4E36A-DA66-4005-B1D4-9E58AB40398C}"/>
    <cellStyle name="Comma 25 5 5 2 6" xfId="28604" xr:uid="{E2A5B683-AED2-4AE8-8274-BDB6ED839351}"/>
    <cellStyle name="Comma 25 5 5 2 7" xfId="28606" xr:uid="{838AC5A6-0BCB-4E4D-BAFD-D7690E117A6A}"/>
    <cellStyle name="Comma 25 5 5 3" xfId="17865" xr:uid="{4DF2FB0D-9097-47BE-98E6-E68DB87E8C02}"/>
    <cellStyle name="Comma 25 5 5 3 2" xfId="28610" xr:uid="{589F781F-9F6B-4ECD-A79E-6D719F62015A}"/>
    <cellStyle name="Comma 25 5 5 3 3" xfId="28614" xr:uid="{DFF72DD0-0B6C-4CB5-920C-3073A353E8F7}"/>
    <cellStyle name="Comma 25 5 5 4" xfId="17869" xr:uid="{FB2FDECD-A98B-4C1C-9A3E-08AEA9316670}"/>
    <cellStyle name="Comma 25 5 5 5" xfId="17873" xr:uid="{7F3EFBEE-ABBC-423B-B8CF-8CA38496DDB0}"/>
    <cellStyle name="Comma 25 5 5 6" xfId="17877" xr:uid="{C411BD1B-DDD4-4E25-8462-D06DD0C00BEB}"/>
    <cellStyle name="Comma 25 5 5 6 2" xfId="28616" xr:uid="{0C1053C1-7DF8-42F3-BD51-E3B364B144BD}"/>
    <cellStyle name="Comma 25 5 5 6 3" xfId="28618" xr:uid="{1C0ACAA5-DCF4-46AF-AADF-801412F55042}"/>
    <cellStyle name="Comma 25 5 5 6 4" xfId="28620" xr:uid="{87379048-B1A6-4C23-863A-BEA330516933}"/>
    <cellStyle name="Comma 25 5 5 6 5" xfId="28622" xr:uid="{2D220AF4-44A7-4B53-B741-2C29B2BDD7F4}"/>
    <cellStyle name="Comma 25 5 5 6 6" xfId="28624" xr:uid="{AC12975D-AC3E-4FEF-94D9-946721EC1F6F}"/>
    <cellStyle name="Comma 25 5 5 7" xfId="28626" xr:uid="{0F820936-E44E-4DFC-9B2C-203F14EA04D4}"/>
    <cellStyle name="Comma 25 5 5 8" xfId="28628" xr:uid="{3035B471-1F97-47FA-A336-7B24AEF67E6E}"/>
    <cellStyle name="Comma 25 5 5 9" xfId="6549" xr:uid="{B031D5FB-0416-44C6-8D47-EADFE1DAF8FE}"/>
    <cellStyle name="Comma 25 5 6" xfId="28630" xr:uid="{D3E1483E-C841-4284-B6CF-07DA1980F62A}"/>
    <cellStyle name="Comma 25 5 6 2" xfId="17882" xr:uid="{2AE21F73-B6C7-40EB-BAC6-7C71A5616AF8}"/>
    <cellStyle name="Comma 25 5 6 2 2" xfId="11045" xr:uid="{A21077F1-F2FA-4A1C-94AE-1896C0E6BFDF}"/>
    <cellStyle name="Comma 25 5 6 2 3" xfId="28634" xr:uid="{92BFE04E-4BA6-4140-9ACB-0F9F98E0B47E}"/>
    <cellStyle name="Comma 25 5 6 2 4" xfId="28638" xr:uid="{627C1949-69D3-420C-978C-42C455E084A8}"/>
    <cellStyle name="Comma 25 5 6 2 5" xfId="28640" xr:uid="{60CF6183-B723-4D2A-9EE9-37519EA079A2}"/>
    <cellStyle name="Comma 25 5 6 2 6" xfId="28642" xr:uid="{63C7FC0D-1F58-4E84-9040-E494EE57316C}"/>
    <cellStyle name="Comma 25 5 6 3" xfId="17885" xr:uid="{A37E84B2-24A0-499D-82B5-6A7EBEDA33C7}"/>
    <cellStyle name="Comma 25 5 6 4" xfId="17888" xr:uid="{5DD8CA89-5CF5-444A-9BC6-1F439F1CD8E5}"/>
    <cellStyle name="Comma 25 5 6 5" xfId="17891" xr:uid="{E854907B-5799-41D5-B9B0-52706B7D3F5E}"/>
    <cellStyle name="Comma 25 5 6 6" xfId="28644" xr:uid="{AE00E955-54A2-41A8-8148-19729E74CC28}"/>
    <cellStyle name="Comma 25 5 6 7" xfId="28646" xr:uid="{5D12BF17-C395-40F3-9D84-42A563225B52}"/>
    <cellStyle name="Comma 25 5 7" xfId="28648" xr:uid="{86A721B5-E41A-4E57-9604-274861B80BC2}"/>
    <cellStyle name="Comma 25 5 7 2" xfId="28650" xr:uid="{88BCCE08-6D86-4F42-AD14-3825E4D39A30}"/>
    <cellStyle name="Comma 25 5 7 3" xfId="28652" xr:uid="{524100B5-DD4E-4444-B63B-E691D6336DA9}"/>
    <cellStyle name="Comma 25 5 8" xfId="28654" xr:uid="{82A76956-15CE-4450-928C-776E606A734E}"/>
    <cellStyle name="Comma 25 5 8 2" xfId="28656" xr:uid="{A0D72039-2859-47B5-A1C9-F1F8B6817A0A}"/>
    <cellStyle name="Comma 25 5 8 3" xfId="28658" xr:uid="{7FD74F35-A838-4506-8FB4-8D53DAE68ECE}"/>
    <cellStyle name="Comma 25 5 8 4" xfId="28660" xr:uid="{9BAC0182-B396-4F53-86EF-4CE74EDE8973}"/>
    <cellStyle name="Comma 25 5 8 5" xfId="28662" xr:uid="{73CE9240-5D54-49F5-83F8-0882D18D3B17}"/>
    <cellStyle name="Comma 25 5 8 6" xfId="28664" xr:uid="{D5548D64-5FEA-4EE9-B31B-5F614A1F910C}"/>
    <cellStyle name="Comma 25 5 9" xfId="28666" xr:uid="{9AA3A217-AB7D-4912-B801-174B53E8B17C}"/>
    <cellStyle name="Comma 25 6" xfId="28668" xr:uid="{36FB393E-6897-4202-9012-1CE6FE18A51E}"/>
    <cellStyle name="Comma 25 6 10" xfId="28670" xr:uid="{141FCFDB-3107-41DC-AC44-133B0A72BEA2}"/>
    <cellStyle name="Comma 25 6 11" xfId="28674" xr:uid="{9F1D8FD1-DECC-4D81-87E4-B46EF1368569}"/>
    <cellStyle name="Comma 25 6 12" xfId="28679" xr:uid="{46604F41-1C7D-492B-A745-55713FD54994}"/>
    <cellStyle name="Comma 25 6 13" xfId="28682" xr:uid="{44199116-9EDB-4A41-8DE2-F157BA77ACFA}"/>
    <cellStyle name="Comma 25 6 2" xfId="26227" xr:uid="{1799EE43-0FE5-416C-BA0B-13822C4E11D8}"/>
    <cellStyle name="Comma 25 6 2 10" xfId="28684" xr:uid="{56452076-549B-4F47-BF9E-0F81C1A814EF}"/>
    <cellStyle name="Comma 25 6 2 11" xfId="2727" xr:uid="{7BB8C46F-A6A3-4B0C-944D-7D140826552E}"/>
    <cellStyle name="Comma 25 6 2 12" xfId="20932" xr:uid="{F8D64AE7-A25F-4743-AF4D-8D8B2DF7D5BC}"/>
    <cellStyle name="Comma 25 6 2 2" xfId="28686" xr:uid="{F77E29A4-C42E-43AB-AB19-225A16303910}"/>
    <cellStyle name="Comma 25 6 2 2 2" xfId="23680" xr:uid="{526DFA6B-4510-4625-B8DF-56DDD89A3D47}"/>
    <cellStyle name="Comma 25 6 2 2 2 2" xfId="23684" xr:uid="{9D086D3A-82ED-4EAB-B83B-A3635C56A434}"/>
    <cellStyle name="Comma 25 6 2 2 2 3" xfId="28688" xr:uid="{397FD5C4-0CB6-488F-B760-EB0F0B897668}"/>
    <cellStyle name="Comma 25 6 2 2 2 4" xfId="28690" xr:uid="{977BA6BD-FD1B-4200-9994-5E039420A442}"/>
    <cellStyle name="Comma 25 6 2 2 2 5" xfId="28692" xr:uid="{E3601EE5-FF79-4A7A-BBF6-D2EA7D5AD2C7}"/>
    <cellStyle name="Comma 25 6 2 2 2 6" xfId="28694" xr:uid="{7DFB22A1-76BC-4CD8-AD73-36D397CBD1E7}"/>
    <cellStyle name="Comma 25 6 2 2 3" xfId="23688" xr:uid="{02FAB8E9-BAAE-440E-ABEC-072D5E69F5CE}"/>
    <cellStyle name="Comma 25 6 2 2 4" xfId="23694" xr:uid="{4D74E815-E3BC-4243-B797-05DA25B6EC6E}"/>
    <cellStyle name="Comma 25 6 2 2 5" xfId="23700" xr:uid="{FD71FC4C-8ADC-4F0F-8132-18FD54A83250}"/>
    <cellStyle name="Comma 25 6 2 2 6" xfId="21385" xr:uid="{A64B2E19-F7EA-4172-8BE6-3AC48154F350}"/>
    <cellStyle name="Comma 25 6 2 2 7" xfId="21390" xr:uid="{5BBE3F45-538E-46D4-AD7D-4DACA84E24C8}"/>
    <cellStyle name="Comma 25 6 2 3" xfId="19897" xr:uid="{2540CF88-5566-4509-998B-EAEF7D318DA9}"/>
    <cellStyle name="Comma 25 6 2 4" xfId="15427" xr:uid="{FB6DEA71-D214-430B-B919-6208611F6547}"/>
    <cellStyle name="Comma 25 6 2 4 2" xfId="28696" xr:uid="{67617DD9-207B-437C-8F69-69533D0A9E07}"/>
    <cellStyle name="Comma 25 6 2 4 3" xfId="28698" xr:uid="{C2A92C9E-9A45-4F97-A6CB-7894DF1D08AD}"/>
    <cellStyle name="Comma 25 6 2 5" xfId="15431" xr:uid="{5AC88600-4097-4CA2-87ED-33299B87B675}"/>
    <cellStyle name="Comma 25 6 2 6" xfId="15435" xr:uid="{D2B30AFA-FAD0-41A2-BB92-0C79FB093404}"/>
    <cellStyle name="Comma 25 6 2 7" xfId="15440" xr:uid="{4EEB9E92-3A77-49E8-9171-55852DFE8111}"/>
    <cellStyle name="Comma 25 6 2 7 2" xfId="5656" xr:uid="{541131B1-CC77-4481-8A0C-CF39D26F2782}"/>
    <cellStyle name="Comma 25 6 2 7 3" xfId="5669" xr:uid="{37699025-002D-4245-A53C-81E7A2769FC1}"/>
    <cellStyle name="Comma 25 6 2 7 4" xfId="23798" xr:uid="{0707D029-25C6-4496-AFD9-CE4A4F68C409}"/>
    <cellStyle name="Comma 25 6 2 7 5" xfId="23802" xr:uid="{0EF60899-34CC-4B06-9FA5-413D701DFD96}"/>
    <cellStyle name="Comma 25 6 2 7 6" xfId="21405" xr:uid="{15C9ED2C-E353-48F3-AD2D-21101E6B7BC7}"/>
    <cellStyle name="Comma 25 6 2 8" xfId="15445" xr:uid="{F265C48E-6673-4BD6-AC17-FBD2909BB4E8}"/>
    <cellStyle name="Comma 25 6 2 9" xfId="25246" xr:uid="{F819A798-3BBE-4752-B50C-92972BED0206}"/>
    <cellStyle name="Comma 25 6 3" xfId="28700" xr:uid="{80FBCC96-88B1-498A-976D-DD0762391C16}"/>
    <cellStyle name="Comma 25 6 3 10" xfId="28702" xr:uid="{79036F64-E696-478E-9355-7C19FD079719}"/>
    <cellStyle name="Comma 25 6 3 11" xfId="28704" xr:uid="{40BFB312-F133-4CEE-BC85-6329E2A3C27C}"/>
    <cellStyle name="Comma 25 6 3 2" xfId="17920" xr:uid="{00B66606-9134-4D72-9027-EACD8174890F}"/>
    <cellStyle name="Comma 25 6 3 2 2" xfId="28707" xr:uid="{20966CA1-9525-4F98-8AEE-3C5DCEFF05A5}"/>
    <cellStyle name="Comma 25 6 3 2 2 2" xfId="28709" xr:uid="{2ABAD4A1-8DDD-4D3F-8A6A-999326B5E7B1}"/>
    <cellStyle name="Comma 25 6 3 2 2 3" xfId="28711" xr:uid="{142B9E71-B763-4BE6-9DE7-DE7AD04D5CF5}"/>
    <cellStyle name="Comma 25 6 3 2 2 4" xfId="28713" xr:uid="{A3EEAE4C-3A93-49F5-8C70-7BB8E7454161}"/>
    <cellStyle name="Comma 25 6 3 2 2 5" xfId="28715" xr:uid="{DFF2DBFF-9F3F-43F0-A0B3-84B06AF7FA94}"/>
    <cellStyle name="Comma 25 6 3 2 2 6" xfId="28717" xr:uid="{CCF6BF8D-2C77-44A7-A4DF-B1D3B5D9E3E6}"/>
    <cellStyle name="Comma 25 6 3 2 3" xfId="28719" xr:uid="{CC5CCE3D-27B7-4CB7-8D72-F852BABAC279}"/>
    <cellStyle name="Comma 25 6 3 2 4" xfId="28721" xr:uid="{03487923-91C9-409C-82C3-279952B3BD5A}"/>
    <cellStyle name="Comma 25 6 3 2 5" xfId="28723" xr:uid="{275DE654-E2B5-4D96-B09D-5BAA60C13361}"/>
    <cellStyle name="Comma 25 6 3 2 6" xfId="28725" xr:uid="{BA2971B3-C674-4A83-929A-90721F721AC1}"/>
    <cellStyle name="Comma 25 6 3 2 7" xfId="28727" xr:uid="{7C752DC8-83C3-474A-81CE-EB77F68B5CA1}"/>
    <cellStyle name="Comma 25 6 3 3" xfId="17924" xr:uid="{04AFCBE5-82C9-4567-AC72-2504EBE12023}"/>
    <cellStyle name="Comma 25 6 3 3 2" xfId="28731" xr:uid="{14A47573-F299-4357-8648-70B062B6F71C}"/>
    <cellStyle name="Comma 25 6 3 3 3" xfId="28733" xr:uid="{E3265CE4-EA35-4DBB-A539-11FE91744524}"/>
    <cellStyle name="Comma 25 6 3 4" xfId="17929" xr:uid="{9764A29A-1DEB-4AEE-B833-D36D60D96F6A}"/>
    <cellStyle name="Comma 25 6 3 5" xfId="17934" xr:uid="{BBEF02B8-4FB9-45FD-AD5C-ADD4680B7A73}"/>
    <cellStyle name="Comma 25 6 3 6" xfId="17937" xr:uid="{22694A90-C753-458F-A37B-1BC1150AE57C}"/>
    <cellStyle name="Comma 25 6 3 6 2" xfId="21868" xr:uid="{86BD9C46-1F05-4CB2-99E3-B296CAAB7EA9}"/>
    <cellStyle name="Comma 25 6 3 6 3" xfId="21879" xr:uid="{3B4459CC-19E8-40C5-82FA-4ABD45AF4D23}"/>
    <cellStyle name="Comma 25 6 3 6 4" xfId="21891" xr:uid="{0FD3913A-EA72-4E7C-AF0D-DF077D75A0F7}"/>
    <cellStyle name="Comma 25 6 3 6 5" xfId="21899" xr:uid="{5830F4CF-661F-4D87-9257-EA7CC1001352}"/>
    <cellStyle name="Comma 25 6 3 6 6" xfId="21911" xr:uid="{DA71345F-CE79-4565-A27B-1B639834879F}"/>
    <cellStyle name="Comma 25 6 3 7" xfId="28735" xr:uid="{8AB18E0E-AECA-4DEB-8D27-DC5729D79378}"/>
    <cellStyle name="Comma 25 6 3 8" xfId="28737" xr:uid="{7E65DB79-1DA2-47E8-9943-06D3205C06C7}"/>
    <cellStyle name="Comma 25 6 3 9" xfId="28739" xr:uid="{C38341F4-E4A0-4369-AA20-BEDD5AE2AC08}"/>
    <cellStyle name="Comma 25 6 4" xfId="28741" xr:uid="{2574FCB0-4665-42B5-A4EA-F6112177D9B6}"/>
    <cellStyle name="Comma 25 6 5" xfId="28743" xr:uid="{F6E4FF52-93A6-4756-8821-B4B66E74FB21}"/>
    <cellStyle name="Comma 25 6 5 10" xfId="26143" xr:uid="{6543ED7E-631B-4825-95ED-EE64C43ECE74}"/>
    <cellStyle name="Comma 25 6 5 11" xfId="26146" xr:uid="{5321C303-5636-4520-B71F-5A7DBAE1A280}"/>
    <cellStyle name="Comma 25 6 5 2" xfId="17968" xr:uid="{82F258D5-70F7-4A5A-8F48-F69D31FD576B}"/>
    <cellStyle name="Comma 25 6 5 2 2" xfId="27335" xr:uid="{9DEDF0EE-ED26-4809-A82E-9E4AF82185CB}"/>
    <cellStyle name="Comma 25 6 5 2 2 2" xfId="27076" xr:uid="{562312E9-4ADE-42AA-AEDD-980778F06923}"/>
    <cellStyle name="Comma 25 6 5 2 2 3" xfId="28745" xr:uid="{28F0C9FE-CA17-4F6C-ADF8-0A2018452F7E}"/>
    <cellStyle name="Comma 25 6 5 2 2 4" xfId="20311" xr:uid="{6980AB9B-B2E9-4EFA-987E-359A1A591926}"/>
    <cellStyle name="Comma 25 6 5 2 2 5" xfId="20314" xr:uid="{DC1F28DC-F37A-4DD4-962D-E23B3E7308CA}"/>
    <cellStyle name="Comma 25 6 5 2 2 6" xfId="20317" xr:uid="{EFDAB2B3-A24A-46D5-A6A5-580B021087E1}"/>
    <cellStyle name="Comma 25 6 5 2 3" xfId="27339" xr:uid="{C2746E80-4162-4FE1-9410-81317103FBC5}"/>
    <cellStyle name="Comma 25 6 5 2 4" xfId="27343" xr:uid="{96660A2E-9060-4142-A4E8-2BB24DF71291}"/>
    <cellStyle name="Comma 25 6 5 2 5" xfId="27347" xr:uid="{05AC35F8-83FE-4F5A-B95F-290DA218D571}"/>
    <cellStyle name="Comma 25 6 5 2 6" xfId="28747" xr:uid="{D23AC282-7BE2-4BA7-9D22-116760B0C91A}"/>
    <cellStyle name="Comma 25 6 5 2 7" xfId="28749" xr:uid="{B6AA4859-8828-4DF4-8C50-CF4D5F3E1215}"/>
    <cellStyle name="Comma 25 6 5 3" xfId="17971" xr:uid="{837512EB-3D7D-480E-B1F9-27663A5F6D40}"/>
    <cellStyle name="Comma 25 6 5 3 2" xfId="28751" xr:uid="{EF76BF06-C885-4CE2-A957-3CE6BD524D3A}"/>
    <cellStyle name="Comma 25 6 5 3 3" xfId="28753" xr:uid="{A20CB8BC-0803-4263-AB53-76504B461656}"/>
    <cellStyle name="Comma 25 6 5 4" xfId="17975" xr:uid="{9F11C6F0-D513-4C1A-B24A-C32A46495E61}"/>
    <cellStyle name="Comma 25 6 5 5" xfId="17979" xr:uid="{4028B2D3-D94F-466F-8AFF-BE2E1C0A417F}"/>
    <cellStyle name="Comma 25 6 5 6" xfId="17983" xr:uid="{DD0561F8-7BAC-4B56-8759-9994F63F81F6}"/>
    <cellStyle name="Comma 25 6 5 6 2" xfId="28755" xr:uid="{E4A191B6-1ACD-4877-81FC-CACDECC2A436}"/>
    <cellStyle name="Comma 25 6 5 6 3" xfId="28757" xr:uid="{2C6E071F-F1CA-4603-B012-559EA16945A0}"/>
    <cellStyle name="Comma 25 6 5 6 4" xfId="28759" xr:uid="{3500161A-DBDD-49F7-886E-E1D588ABA923}"/>
    <cellStyle name="Comma 25 6 5 6 5" xfId="28761" xr:uid="{2FA1131B-F0DD-4631-9671-FA0F0E31301C}"/>
    <cellStyle name="Comma 25 6 5 6 6" xfId="28763" xr:uid="{FA1ED3F3-4136-494F-8BC1-68115FB78CC5}"/>
    <cellStyle name="Comma 25 6 5 7" xfId="28765" xr:uid="{806E2F1F-4913-4EC0-ACB9-3BF6B2D42786}"/>
    <cellStyle name="Comma 25 6 5 8" xfId="25285" xr:uid="{39572B4F-2A75-467D-81B7-F88EB936ACEE}"/>
    <cellStyle name="Comma 25 6 5 9" xfId="25299" xr:uid="{28BEA51F-A795-4054-BBF5-9CAF92A438AD}"/>
    <cellStyle name="Comma 25 6 6" xfId="28767" xr:uid="{9C1369BF-9470-497C-AB7D-4D5917823B99}"/>
    <cellStyle name="Comma 25 6 6 2" xfId="17990" xr:uid="{924BFCF2-EE2E-494E-958B-4C74844A631A}"/>
    <cellStyle name="Comma 25 6 6 2 2" xfId="28769" xr:uid="{171F9E0F-A1F5-48B6-9EC8-081E1E5DC41D}"/>
    <cellStyle name="Comma 25 6 6 2 3" xfId="28771" xr:uid="{A904BFB8-CAFD-4EFA-9F50-95BF83E01E19}"/>
    <cellStyle name="Comma 25 6 6 2 4" xfId="28773" xr:uid="{ABCAA622-4215-4C81-9ACE-9123FF8CF455}"/>
    <cellStyle name="Comma 25 6 6 2 5" xfId="28775" xr:uid="{411DFFBF-A2EF-4F70-93AA-E0182EBA5375}"/>
    <cellStyle name="Comma 25 6 6 2 6" xfId="28777" xr:uid="{70439064-59E3-402F-BCCB-CF8CAB5545FA}"/>
    <cellStyle name="Comma 25 6 6 3" xfId="17994" xr:uid="{D267F533-FFC3-4398-8568-8FE2EAA720E5}"/>
    <cellStyle name="Comma 25 6 6 4" xfId="17998" xr:uid="{2DBFDAAE-9693-4C88-B31C-23D9A8128E46}"/>
    <cellStyle name="Comma 25 6 6 5" xfId="18002" xr:uid="{1D5E0432-BE4A-4917-93E5-C8A503DC34E9}"/>
    <cellStyle name="Comma 25 6 6 6" xfId="28779" xr:uid="{8EEEEA98-2BAE-4544-B8E9-A4B5B546A072}"/>
    <cellStyle name="Comma 25 6 6 7" xfId="28781" xr:uid="{2904EAEB-782A-4881-9435-93DD240CE564}"/>
    <cellStyle name="Comma 25 6 7" xfId="28783" xr:uid="{A5C4506D-1FBE-4444-A158-DB5545267E61}"/>
    <cellStyle name="Comma 25 6 7 2" xfId="26053" xr:uid="{5D841811-1654-4FFC-9CC3-F51F47C4D13A}"/>
    <cellStyle name="Comma 25 6 7 3" xfId="26056" xr:uid="{38AB9A2C-7C17-48BA-B41A-45C653B38A66}"/>
    <cellStyle name="Comma 25 6 8" xfId="28785" xr:uid="{0432B79A-D56A-45D9-A918-B3C29D83E8C9}"/>
    <cellStyle name="Comma 25 6 8 2" xfId="28787" xr:uid="{76123883-2559-4D3A-9D75-1506FA28EA75}"/>
    <cellStyle name="Comma 25 6 8 3" xfId="26532" xr:uid="{C896618E-5DB4-4870-AFB4-D83FCCF608E5}"/>
    <cellStyle name="Comma 25 6 8 4" xfId="26535" xr:uid="{1BBFF020-77DE-47ED-B531-4BD21AA00E24}"/>
    <cellStyle name="Comma 25 6 8 5" xfId="28789" xr:uid="{5A69FC1C-4A10-4C6F-B4F0-903DC30F3458}"/>
    <cellStyle name="Comma 25 6 8 6" xfId="28791" xr:uid="{BFEAAD26-55DD-47C4-9F17-2A37AE0A81E1}"/>
    <cellStyle name="Comma 25 6 9" xfId="28793" xr:uid="{31CCF729-0B94-45E2-A5D7-AE775CB4F4CF}"/>
    <cellStyle name="Comma 25 7" xfId="28795" xr:uid="{46CEF3D8-3CA5-4E3E-ABA4-C5E036057409}"/>
    <cellStyle name="Comma 25 7 10" xfId="28797" xr:uid="{3DBD7E0E-2117-4CA4-8E66-384E42BDB023}"/>
    <cellStyle name="Comma 25 7 11" xfId="28799" xr:uid="{0375E9F0-2FCC-4FC3-BEEE-53E599135BF2}"/>
    <cellStyle name="Comma 25 7 2" xfId="28801" xr:uid="{43CEBD89-291D-4A1C-8F11-199B42C14FF6}"/>
    <cellStyle name="Comma 25 7 2 10" xfId="4940" xr:uid="{4D5FB650-A356-4F56-ABE3-747055FCBAEE}"/>
    <cellStyle name="Comma 25 7 2 11" xfId="4999" xr:uid="{1E41F807-56FB-484E-988F-AB9E61D52806}"/>
    <cellStyle name="Comma 25 7 2 2" xfId="28803" xr:uid="{05F3F365-AAFF-4D08-95A5-32E2C10312D3}"/>
    <cellStyle name="Comma 25 7 2 2 2" xfId="28806" xr:uid="{5350C699-0F98-4D2D-8641-C34ADEC7DAFA}"/>
    <cellStyle name="Comma 25 7 2 2 2 2" xfId="7972" xr:uid="{16D019FA-36E2-4120-A562-2A6DB4B4A1AE}"/>
    <cellStyle name="Comma 25 7 2 2 2 3" xfId="7980" xr:uid="{C85AB482-172D-4AAB-B4B8-808FB0D23D4C}"/>
    <cellStyle name="Comma 25 7 2 2 2 4" xfId="7985" xr:uid="{52434BE0-7C8B-482F-BCEE-FB7A4892E230}"/>
    <cellStyle name="Comma 25 7 2 2 2 5" xfId="26406" xr:uid="{6F501EF8-0A22-4A5D-82A6-EB8FA773BF18}"/>
    <cellStyle name="Comma 25 7 2 2 2 6" xfId="26409" xr:uid="{F3F5AFE2-B489-48AA-A50E-46ED27B71625}"/>
    <cellStyle name="Comma 25 7 2 2 3" xfId="28809" xr:uid="{C4EB4004-D470-4F26-8221-2CB9858049D6}"/>
    <cellStyle name="Comma 25 7 2 2 4" xfId="28812" xr:uid="{322561F4-579E-44D3-B2E0-B96DE0D08BD4}"/>
    <cellStyle name="Comma 25 7 2 2 5" xfId="28815" xr:uid="{F7186F3D-223B-4188-B184-0D6FB1CED6A0}"/>
    <cellStyle name="Comma 25 7 2 2 6" xfId="21495" xr:uid="{B93E1F9E-DF6D-4A01-9DE1-220674228118}"/>
    <cellStyle name="Comma 25 7 2 2 7" xfId="14265" xr:uid="{A2AA2B35-CBFE-449F-8BCA-6399E55C5E43}"/>
    <cellStyle name="Comma 25 7 2 3" xfId="19941" xr:uid="{D285A0E7-E21C-4D5F-8D67-4B4FEC1101E8}"/>
    <cellStyle name="Comma 25 7 2 3 2" xfId="28817" xr:uid="{A1A0F1B2-CFA3-4CB2-B4CD-408984EDCA2B}"/>
    <cellStyle name="Comma 25 7 2 3 3" xfId="28819" xr:uid="{90F85D53-B00A-4BF3-89F1-9B3E62162CC7}"/>
    <cellStyle name="Comma 25 7 2 4" xfId="19944" xr:uid="{9AB249AF-DD04-4A03-B462-E8A59C4E7615}"/>
    <cellStyle name="Comma 25 7 2 5" xfId="19947" xr:uid="{0506CB38-C4FF-47DF-964F-979478B020B8}"/>
    <cellStyle name="Comma 25 7 2 6" xfId="19950" xr:uid="{BDA1134B-EF49-40B0-AF9C-37C9A3725DA7}"/>
    <cellStyle name="Comma 25 7 2 6 2" xfId="28821" xr:uid="{0BF4CE21-B09E-46F3-876C-AA8F34FD75B5}"/>
    <cellStyle name="Comma 25 7 2 6 3" xfId="28824" xr:uid="{FCDFEC70-CF0A-4B9D-A511-5FF42646739A}"/>
    <cellStyle name="Comma 25 7 2 6 4" xfId="28827" xr:uid="{75843566-A041-4B96-9FDC-A49DB3F3C35A}"/>
    <cellStyle name="Comma 25 7 2 6 5" xfId="28830" xr:uid="{F65513BE-69D5-4CC2-B57A-A66EEEA25E23}"/>
    <cellStyle name="Comma 25 7 2 6 6" xfId="28833" xr:uid="{0F0EDC33-E075-48FE-B6FB-ACBFF8C12DF5}"/>
    <cellStyle name="Comma 25 7 2 7" xfId="19953" xr:uid="{0B8BE8C3-CCFF-4758-BEF2-C1C03A56BB3E}"/>
    <cellStyle name="Comma 25 7 2 8" xfId="28835" xr:uid="{C37DE64E-F5D3-4304-9C91-D05AFFE3ECB2}"/>
    <cellStyle name="Comma 25 7 2 9" xfId="28837" xr:uid="{641A50FE-4657-42E0-B61F-4C07474007C7}"/>
    <cellStyle name="Comma 25 7 3" xfId="28839" xr:uid="{70426CF8-A1AB-4FE2-984F-203B771F622F}"/>
    <cellStyle name="Comma 25 7 4" xfId="28841" xr:uid="{81DA6E19-4676-48B3-B3DD-D37629A24F52}"/>
    <cellStyle name="Comma 25 7 4 2" xfId="7664" xr:uid="{D86D2FF9-5576-4374-8321-2BEF1F2CBA62}"/>
    <cellStyle name="Comma 25 7 4 2 2" xfId="28844" xr:uid="{AC135531-5EFC-4314-BA32-BBF380F9FD1C}"/>
    <cellStyle name="Comma 25 7 4 2 3" xfId="28846" xr:uid="{FE2579A7-88DB-4EB0-9B49-D0DD4171EA56}"/>
    <cellStyle name="Comma 25 7 4 2 4" xfId="28848" xr:uid="{663566D7-64AB-45CC-801F-3F03F00E35B9}"/>
    <cellStyle name="Comma 25 7 4 2 5" xfId="23039" xr:uid="{4F9E8D73-CABB-41D8-A84C-0C9767FCC812}"/>
    <cellStyle name="Comma 25 7 4 2 6" xfId="28850" xr:uid="{130623AE-F3A0-4FD8-8953-701334C54BE4}"/>
    <cellStyle name="Comma 25 7 4 3" xfId="17184" xr:uid="{D9DFB66F-0184-49C2-B32C-157CF40B2B0A}"/>
    <cellStyle name="Comma 25 7 4 4" xfId="28854" xr:uid="{7CAC1172-B58B-4CEC-8A22-614651C12021}"/>
    <cellStyle name="Comma 25 7 4 5" xfId="28856" xr:uid="{4DE2F4DC-4659-4AAB-B0F0-EF4B51D6454E}"/>
    <cellStyle name="Comma 25 7 4 6" xfId="28858" xr:uid="{48AFCC7F-72E9-4B4B-A4F9-E04D1CFABB24}"/>
    <cellStyle name="Comma 25 7 4 7" xfId="28860" xr:uid="{D608ADE0-8898-4C0C-910D-388DCD86A979}"/>
    <cellStyle name="Comma 25 7 5" xfId="28862" xr:uid="{333983C8-FBAC-4560-9B61-DFDA516B9851}"/>
    <cellStyle name="Comma 25 7 5 2" xfId="28865" xr:uid="{F14E5D42-3E02-4CB5-B98D-E434E2A17A2E}"/>
    <cellStyle name="Comma 25 7 5 3" xfId="28868" xr:uid="{C3D81110-7632-4279-AE88-E916B4BF9EB8}"/>
    <cellStyle name="Comma 25 7 6" xfId="28870" xr:uid="{44DFE9FE-DC7E-40C8-AF9B-D6FF563D1C0B}"/>
    <cellStyle name="Comma 25 7 6 2" xfId="28873" xr:uid="{A8FB39BA-19A4-4317-A6CD-FA34FB926620}"/>
    <cellStyle name="Comma 25 7 6 3" xfId="28876" xr:uid="{DA8802E0-D20F-4F02-8220-F7B3FCA12AA7}"/>
    <cellStyle name="Comma 25 7 6 4" xfId="28879" xr:uid="{9E112EFF-4F8A-48FE-A17A-8A91E65CE555}"/>
    <cellStyle name="Comma 25 7 6 5" xfId="28881" xr:uid="{C1E237EF-4DB1-4FE5-8BDB-D9489055F118}"/>
    <cellStyle name="Comma 25 7 6 6" xfId="28883" xr:uid="{81B816AA-0A96-466D-99B1-6ED0F45EEBFD}"/>
    <cellStyle name="Comma 25 7 7" xfId="25579" xr:uid="{20402C4D-2497-4B89-B8C1-C739C28895F2}"/>
    <cellStyle name="Comma 25 7 8" xfId="25584" xr:uid="{1BC2BE91-446B-49E3-AF26-2357EDC63B8C}"/>
    <cellStyle name="Comma 25 7 9" xfId="28885" xr:uid="{703B5D6D-D14A-4FEF-8EFD-674A1C4BB375}"/>
    <cellStyle name="Comma 25 8" xfId="28887" xr:uid="{CA05402C-46EB-40D0-9011-4C8331230730}"/>
    <cellStyle name="Comma 25 8 10" xfId="19148" xr:uid="{E1937A77-6996-4782-8E21-9529B650F47E}"/>
    <cellStyle name="Comma 25 8 11" xfId="19161" xr:uid="{AF36DE3D-6357-4872-A4D4-9E5F05C8ED26}"/>
    <cellStyle name="Comma 25 8 12" xfId="19167" xr:uid="{EF0A9080-C8FC-4E1A-8424-DD5E31703E38}"/>
    <cellStyle name="Comma 25 8 13" xfId="19173" xr:uid="{FB8F749E-3DCF-4AFC-A292-7AB554BE196A}"/>
    <cellStyle name="Comma 25 8 2" xfId="28889" xr:uid="{A33D0BB9-A9AC-41FF-BB8C-AD60BB884D0B}"/>
    <cellStyle name="Comma 25 8 2 10" xfId="28892" xr:uid="{FD67C0CC-E6EF-445A-8ECF-EBEB6393E1E8}"/>
    <cellStyle name="Comma 25 8 2 11" xfId="21057" xr:uid="{D8B28D1F-A552-4E83-B39A-AED55E9CFFD4}"/>
    <cellStyle name="Comma 25 8 2 2" xfId="28894" xr:uid="{85FD7910-1BF1-4E43-A0F3-F6DD20F0805E}"/>
    <cellStyle name="Comma 25 8 2 2 2" xfId="28896" xr:uid="{C45F37CB-EE5A-475E-80BB-678F40522EB6}"/>
    <cellStyle name="Comma 25 8 2 2 2 2" xfId="20906" xr:uid="{80F3415B-2DE8-48A6-BCA1-89C3A865D3B8}"/>
    <cellStyle name="Comma 25 8 2 2 2 3" xfId="20913" xr:uid="{214BE3DA-0D9C-4959-BDD6-7C38479745B8}"/>
    <cellStyle name="Comma 25 8 2 2 2 4" xfId="20918" xr:uid="{675EB4C7-299A-4F2D-B6B7-25DEF1C84B5F}"/>
    <cellStyle name="Comma 25 8 2 2 2 5" xfId="20923" xr:uid="{659D2E0C-48C0-4501-A388-8C8C50348AE9}"/>
    <cellStyle name="Comma 25 8 2 2 2 6" xfId="20928" xr:uid="{3F2AB6BD-3DC6-4AF8-843F-2A4611AB5C1F}"/>
    <cellStyle name="Comma 25 8 2 2 3" xfId="28898" xr:uid="{BCC14E4E-CC82-48F6-9F6D-777ACDC4326B}"/>
    <cellStyle name="Comma 25 8 2 2 4" xfId="28900" xr:uid="{ED9294D5-0C3E-4F26-B696-403C51AE53C7}"/>
    <cellStyle name="Comma 25 8 2 2 5" xfId="28902" xr:uid="{7086A964-2A08-416B-85F5-A9DABBC1FB2C}"/>
    <cellStyle name="Comma 25 8 2 2 6" xfId="21555" xr:uid="{D64650C3-D7BE-49B8-BB84-05B50229D15F}"/>
    <cellStyle name="Comma 25 8 2 2 7" xfId="28904" xr:uid="{41990070-8BFC-486E-92E5-023F8B897320}"/>
    <cellStyle name="Comma 25 8 2 3" xfId="20008" xr:uid="{BB84A78B-EF4C-43BF-9EE4-BFEFCD21D733}"/>
    <cellStyle name="Comma 25 8 2 3 2" xfId="28907" xr:uid="{F0E5B095-4DBC-405F-9355-E5AD7B07D6A3}"/>
    <cellStyle name="Comma 25 8 2 3 3" xfId="28911" xr:uid="{64C35B7F-9883-4269-839B-70E5D2E6C5BC}"/>
    <cellStyle name="Comma 25 8 2 4" xfId="20011" xr:uid="{46AB868C-8B7F-4D2D-BDFC-8AE7A9E617AA}"/>
    <cellStyle name="Comma 25 8 2 5" xfId="20014" xr:uid="{AE7466BF-B871-4158-9850-F7ECC09B14D4}"/>
    <cellStyle name="Comma 25 8 2 6" xfId="20017" xr:uid="{5B0CEDD4-BC00-448C-9C58-61AE6DEDFC9C}"/>
    <cellStyle name="Comma 25 8 2 6 2" xfId="26676" xr:uid="{C213B151-AE15-4897-8436-2BD19267D554}"/>
    <cellStyle name="Comma 25 8 2 6 3" xfId="26684" xr:uid="{6B534427-4B3E-4450-B809-E4586FC62EAD}"/>
    <cellStyle name="Comma 25 8 2 6 4" xfId="26686" xr:uid="{57D7A739-C572-455B-9964-A5E55612671E}"/>
    <cellStyle name="Comma 25 8 2 6 5" xfId="26690" xr:uid="{275D2D57-2810-48B0-9245-ABC5661CD728}"/>
    <cellStyle name="Comma 25 8 2 6 6" xfId="28913" xr:uid="{378486E9-E464-4AA2-8F7E-BA3CCF72F938}"/>
    <cellStyle name="Comma 25 8 2 7" xfId="20020" xr:uid="{DA0FCE07-AA96-4BD6-BF6E-0501005504B3}"/>
    <cellStyle name="Comma 25 8 2 8" xfId="28915" xr:uid="{F770CA9E-7051-45C7-A21E-AA9FF74C4AF7}"/>
    <cellStyle name="Comma 25 8 2 9" xfId="28917" xr:uid="{0B138EF0-9A78-40A8-9B37-023B309B7733}"/>
    <cellStyle name="Comma 25 8 3" xfId="28919" xr:uid="{06703B11-CE5B-4DD8-BA0C-347BC990B08F}"/>
    <cellStyle name="Comma 25 8 3 2" xfId="18042" xr:uid="{914EEE34-184F-48EA-B7CF-E5F7752EF7DA}"/>
    <cellStyle name="Comma 25 8 3 2 2" xfId="28922" xr:uid="{2BC01D6C-528E-4B6F-8B65-F4FA5B643F3D}"/>
    <cellStyle name="Comma 25 8 3 2 3" xfId="28925" xr:uid="{5C5160E8-A1E7-4484-AE96-529CEF5EC5C4}"/>
    <cellStyle name="Comma 25 8 3 2 4" xfId="28927" xr:uid="{6EC07B56-9526-401F-8249-B8825DDE815C}"/>
    <cellStyle name="Comma 25 8 3 2 5" xfId="28929" xr:uid="{34E92E0C-55A8-405C-A0A3-8F02845397E7}"/>
    <cellStyle name="Comma 25 8 3 2 6" xfId="28931" xr:uid="{A63F3A3A-7447-444C-9FE9-E3C67C755FC2}"/>
    <cellStyle name="Comma 25 8 3 3" xfId="18046" xr:uid="{EE258866-0186-4C37-951D-6B3581DAE61F}"/>
    <cellStyle name="Comma 25 8 3 4" xfId="18049" xr:uid="{485F13A5-42F2-4DDC-AF82-C523C815F9CE}"/>
    <cellStyle name="Comma 25 8 3 5" xfId="18052" xr:uid="{1F489C5C-E05C-44EC-B89C-61FEB1A0411F}"/>
    <cellStyle name="Comma 25 8 3 6" xfId="28934" xr:uid="{73BB205F-92C4-4EA7-9ED9-AAE836A1EF27}"/>
    <cellStyle name="Comma 25 8 3 7" xfId="28936" xr:uid="{6E8C7B0A-EC23-46A5-98F0-1E19CE81D6AE}"/>
    <cellStyle name="Comma 25 8 4" xfId="28938" xr:uid="{7CD9599F-B2F7-423B-A97F-FF7B462E1BC7}"/>
    <cellStyle name="Comma 25 8 5" xfId="28940" xr:uid="{83BE6550-49C3-4A2F-89AD-5B803D6DBC55}"/>
    <cellStyle name="Comma 25 8 5 2" xfId="28942" xr:uid="{FF58F9C5-5E37-4B71-B4F9-7AF77793F78E}"/>
    <cellStyle name="Comma 25 8 5 3" xfId="28945" xr:uid="{3F081A18-58F4-4ED7-97F0-6612803F739C}"/>
    <cellStyle name="Comma 25 8 6" xfId="28948" xr:uid="{77CC08D3-5B4E-41A0-B67F-EC484B67008A}"/>
    <cellStyle name="Comma 25 8 7" xfId="28950" xr:uid="{C28182BB-1AB7-4D97-B592-588A0E636485}"/>
    <cellStyle name="Comma 25 8 8" xfId="28952" xr:uid="{9499E8C9-0D1A-4269-8503-4CFA03B558C1}"/>
    <cellStyle name="Comma 25 8 8 2" xfId="27611" xr:uid="{F00AE373-9EC5-4FB9-97DC-E35D7024E135}"/>
    <cellStyle name="Comma 25 8 8 3" xfId="27616" xr:uid="{81271A0A-D3A4-4C43-AC5A-5E39125EFAA0}"/>
    <cellStyle name="Comma 25 8 8 4" xfId="28955" xr:uid="{5E52D9A2-4FD2-4EE3-AFBB-C1441179E31E}"/>
    <cellStyle name="Comma 25 8 8 5" xfId="28958" xr:uid="{8D8F389D-23E6-49F3-883B-3E10EDC9DB8B}"/>
    <cellStyle name="Comma 25 8 8 6" xfId="28961" xr:uid="{3FAF4825-507E-467A-97F4-D3682A9115B6}"/>
    <cellStyle name="Comma 25 8 9" xfId="28964" xr:uid="{ACF07F68-0517-4983-BC95-1EFCAC111C78}"/>
    <cellStyle name="Comma 25 9" xfId="28966" xr:uid="{48395848-7B4F-41CF-BC3C-43AF6B91C3CD}"/>
    <cellStyle name="Comma 25 9 10" xfId="858" xr:uid="{5D43B021-DB51-409B-8F1C-786AF2E2F075}"/>
    <cellStyle name="Comma 25 9 11" xfId="28969" xr:uid="{68C7EE1C-98BC-401F-BD39-C740E1485852}"/>
    <cellStyle name="Comma 25 9 12" xfId="28972" xr:uid="{B8D17D65-BFB1-43CD-B3F9-B5490823D283}"/>
    <cellStyle name="Comma 25 9 2" xfId="28976" xr:uid="{F53BC1C4-F446-4A74-BCD5-94257A857096}"/>
    <cellStyle name="Comma 25 9 2 2" xfId="28978" xr:uid="{9E16ED00-AD48-4AF7-8777-6703B705731D}"/>
    <cellStyle name="Comma 25 9 2 2 2" xfId="28980" xr:uid="{B5703DA6-BA79-41BD-832F-9A6A5F3B698C}"/>
    <cellStyle name="Comma 25 9 2 2 3" xfId="28982" xr:uid="{AB927BC2-60BD-4AFE-9232-EA41366CA07B}"/>
    <cellStyle name="Comma 25 9 2 2 4" xfId="28984" xr:uid="{DF8EBE0A-8E14-4266-BD90-A6786C1508E7}"/>
    <cellStyle name="Comma 25 9 2 2 5" xfId="25030" xr:uid="{1E83672C-1ECA-4C51-B1C2-DC4E8C76C105}"/>
    <cellStyle name="Comma 25 9 2 2 6" xfId="28986" xr:uid="{E3410A9B-8265-4EBA-AB07-769E6758DB98}"/>
    <cellStyle name="Comma 25 9 2 3" xfId="28988" xr:uid="{2FF33D46-58BC-4DB7-B1B8-C39BD8CF7D75}"/>
    <cellStyle name="Comma 25 9 2 4" xfId="28990" xr:uid="{6A9C79F0-9D6A-4CCE-9B69-3D97549F4B65}"/>
    <cellStyle name="Comma 25 9 2 5" xfId="28992" xr:uid="{14D6DF2A-D55F-4917-97CA-B291032A26A1}"/>
    <cellStyle name="Comma 25 9 2 6" xfId="28994" xr:uid="{74B85A95-812E-4849-87DC-373C96AE7A1E}"/>
    <cellStyle name="Comma 25 9 2 7" xfId="28996" xr:uid="{9BA8EFBE-9F3B-4206-97DF-9D91B2D35FA6}"/>
    <cellStyle name="Comma 25 9 3" xfId="29000" xr:uid="{84DE5320-551E-496A-807E-B2E1430A9E2A}"/>
    <cellStyle name="Comma 25 9 4" xfId="29002" xr:uid="{B35A3E93-1C9F-4790-87FB-9E4E6EDC647A}"/>
    <cellStyle name="Comma 25 9 4 2" xfId="29004" xr:uid="{975EC7C4-9F9C-494B-8BD3-50CBC37D43D0}"/>
    <cellStyle name="Comma 25 9 4 3" xfId="29006" xr:uid="{2491D8BD-EFA8-4A20-B916-DA8C97D4B79E}"/>
    <cellStyle name="Comma 25 9 5" xfId="29008" xr:uid="{FAAD4AB9-4A43-4A93-B140-A14F525A4369}"/>
    <cellStyle name="Comma 25 9 6" xfId="29010" xr:uid="{2F1EDAE2-B08B-4EE7-AEC6-15804F92A05A}"/>
    <cellStyle name="Comma 25 9 7" xfId="29012" xr:uid="{1F963801-7743-4977-93E0-18DB097A5040}"/>
    <cellStyle name="Comma 25 9 7 2" xfId="29015" xr:uid="{AE5A57DB-A0EF-4F45-B707-468A1EADBFBA}"/>
    <cellStyle name="Comma 25 9 7 3" xfId="29020" xr:uid="{E9DC3229-59E3-4152-86CA-4F9B85951A17}"/>
    <cellStyle name="Comma 25 9 7 4" xfId="29023" xr:uid="{5EEEE468-2C7B-4297-8DDD-D2C0F8AF7FA9}"/>
    <cellStyle name="Comma 25 9 7 5" xfId="29025" xr:uid="{C5E1494E-0722-4179-BA0E-774183858CDA}"/>
    <cellStyle name="Comma 25 9 7 6" xfId="29027" xr:uid="{D9AA18ED-3202-438B-9525-0891D92DDEF8}"/>
    <cellStyle name="Comma 25 9 8" xfId="29029" xr:uid="{41B2A914-4787-412D-9B50-4397DAE5F67A}"/>
    <cellStyle name="Comma 25 9 9" xfId="29031" xr:uid="{3D59EEFF-DF98-44B1-83DB-8E0374BD71F8}"/>
    <cellStyle name="Comma 253" xfId="29033" xr:uid="{E4E3E265-2CA4-495B-BCD6-6B9645FAA9DF}"/>
    <cellStyle name="Comma 253 2" xfId="29036" xr:uid="{BAFCD9FD-A66D-40ED-98CD-1C8B7636C69C}"/>
    <cellStyle name="Comma 253 2 2" xfId="5811" xr:uid="{9B1DBDF0-A198-48F2-89A0-CCC55EC5E505}"/>
    <cellStyle name="Comma 253 2 3" xfId="6589" xr:uid="{7A760CC9-61D6-4C74-AD2D-1D30ACB694E1}"/>
    <cellStyle name="Comma 253 3" xfId="29038" xr:uid="{32915846-D57E-4C8E-934C-DB4FF5B38026}"/>
    <cellStyle name="Comma 253 4" xfId="29039" xr:uid="{8C58855B-3E0E-453C-A1C2-3ABDFC2FEF20}"/>
    <cellStyle name="Comma 26" xfId="6222" xr:uid="{BB05BA96-B26C-44CC-AF2A-222E889998B7}"/>
    <cellStyle name="Comma 26 2" xfId="29040" xr:uid="{6C105AEC-BFAE-4F3B-8B4E-BCAC5CCE363F}"/>
    <cellStyle name="Comma 26 3" xfId="29042" xr:uid="{A140C868-50D2-4FB8-9F43-4E0FD744D7D0}"/>
    <cellStyle name="Comma 26 4" xfId="29045" xr:uid="{6664DDC2-74AB-42E1-A2D4-59380DE8A0CD}"/>
    <cellStyle name="Comma 26 4 2" xfId="29047" xr:uid="{E0EE0780-F0D4-406F-81D4-03825AF890F1}"/>
    <cellStyle name="Comma 26 4 3" xfId="29049" xr:uid="{C3BF76C6-0D6D-4850-9DE7-E8B64EDB1137}"/>
    <cellStyle name="Comma 26 5" xfId="29052" xr:uid="{BB496DF3-3DD1-4B61-AAF4-92E3BA2A7BA5}"/>
    <cellStyle name="Comma 26 5 2" xfId="29055" xr:uid="{CA5EA3AC-8D63-4305-9580-2C58572E2F4E}"/>
    <cellStyle name="Comma 26 5 3" xfId="29058" xr:uid="{EC780FA2-9630-4252-AA13-107625283029}"/>
    <cellStyle name="Comma 27" xfId="6226" xr:uid="{11B6267B-025F-489E-A9D3-2B9A09B9FAB7}"/>
    <cellStyle name="Comma 27 2" xfId="14788" xr:uid="{68AFEFE1-272C-4FEC-AAFB-61358135A222}"/>
    <cellStyle name="Comma 27 2 2" xfId="29060" xr:uid="{26041B0A-A554-417D-B7E6-35E6F4B3B66F}"/>
    <cellStyle name="Comma 27 2 3" xfId="29062" xr:uid="{BE4FFEA8-C36F-4763-B835-0C150EBBBA28}"/>
    <cellStyle name="Comma 27 2 4" xfId="29064" xr:uid="{A6E359DD-3A0D-49EC-ABDD-FBD25A70D1DA}"/>
    <cellStyle name="Comma 27 2 5" xfId="29066" xr:uid="{EA7E5CFD-F9CE-4CC9-9103-3E7F1A1A415E}"/>
    <cellStyle name="Comma 27 2 6" xfId="29068" xr:uid="{3D2ACE22-C43B-4D8B-9976-3FB0F8F19917}"/>
    <cellStyle name="Comma 27 2 7" xfId="29070" xr:uid="{53A63FB4-1595-4DD4-BC91-18BA0F5EFA73}"/>
    <cellStyle name="Comma 27 3" xfId="14791" xr:uid="{E3A6E913-4696-4818-A8E9-C28E7A8C309C}"/>
    <cellStyle name="Comma 27 4" xfId="14794" xr:uid="{757B2AD9-C61B-4658-A1A9-CC2FED4ABA2A}"/>
    <cellStyle name="Comma 27 5" xfId="29072" xr:uid="{5FF91725-37A8-40D9-AE3A-4B0EBA9CB22A}"/>
    <cellStyle name="Comma 27 6" xfId="29075" xr:uid="{1E1C1968-FDF7-49C2-BCA9-667B7A379FFF}"/>
    <cellStyle name="Comma 27 7" xfId="29078" xr:uid="{BB5E620A-AA4C-4D51-9BB6-D4EBCB185E60}"/>
    <cellStyle name="Comma 27 8" xfId="29081" xr:uid="{17ADA333-B7F4-41FD-8AA2-A52F7507A8A8}"/>
    <cellStyle name="Comma 28" xfId="29084" xr:uid="{3B0C7099-115D-45FB-94E4-001485B26E70}"/>
    <cellStyle name="Comma 28 2" xfId="29087" xr:uid="{F0DE05F4-F9D0-4D04-96A8-16899E63A71E}"/>
    <cellStyle name="Comma 28 2 2" xfId="17244" xr:uid="{9B11B981-27AB-47BC-AF6A-BFC421FE1514}"/>
    <cellStyle name="Comma 28 2 3" xfId="25313" xr:uid="{4067E9C0-85F9-497B-8AAB-793461830A13}"/>
    <cellStyle name="Comma 28 2 4" xfId="13249" xr:uid="{A99FF283-DE24-4BFE-87B8-6539F119836C}"/>
    <cellStyle name="Comma 28 2 5" xfId="13256" xr:uid="{897501B4-6282-4ED8-86BA-C0EAF983C0BC}"/>
    <cellStyle name="Comma 28 2 6" xfId="29089" xr:uid="{168D70FE-256A-43FB-83F3-EAE475FF0CA2}"/>
    <cellStyle name="Comma 28 2 7" xfId="29091" xr:uid="{B08B378C-DCA2-406E-A30E-2C2F6BD4B846}"/>
    <cellStyle name="Comma 28 3" xfId="29094" xr:uid="{38DAC59A-EF18-485E-879A-D941351C71D6}"/>
    <cellStyle name="Comma 28 3 2" xfId="29096" xr:uid="{978CBA1B-15E3-4E27-9043-A74743F6F486}"/>
    <cellStyle name="Comma 28 4" xfId="29099" xr:uid="{25A7EB24-BEAB-4CB4-BDF9-E5D1C1520098}"/>
    <cellStyle name="Comma 28 4 2" xfId="29101" xr:uid="{3E49794C-5765-4F1F-A88D-90BB181A0513}"/>
    <cellStyle name="Comma 28 5" xfId="29102" xr:uid="{D93F3995-298B-4AA1-AE9C-C69CCD25A9AE}"/>
    <cellStyle name="Comma 28 6" xfId="29104" xr:uid="{54F1D19D-27F2-4F83-B0AF-BD9E6AE151FF}"/>
    <cellStyle name="Comma 28 7" xfId="29106" xr:uid="{C9606CA3-46F6-49A1-B999-1AD348F76CDA}"/>
    <cellStyle name="Comma 28 8" xfId="29108" xr:uid="{18F47872-57CE-4441-83AB-9F3888BDB3C2}"/>
    <cellStyle name="Comma 28 8 2" xfId="29110" xr:uid="{E79529BC-0829-4E6F-AE48-E250A77F6013}"/>
    <cellStyle name="Comma 28 8 3" xfId="29112" xr:uid="{C0DFCC55-341A-41AA-8645-FCC175747617}"/>
    <cellStyle name="Comma 29" xfId="29114" xr:uid="{46CEB359-7710-4561-9B59-0D19814F6BD2}"/>
    <cellStyle name="Comma 29 2" xfId="29116" xr:uid="{5431D024-35F0-4D41-941B-9388EA69D9D0}"/>
    <cellStyle name="Comma 29 2 2" xfId="17273" xr:uid="{DC5944C4-9442-4ED5-83E8-1935EE8EA388}"/>
    <cellStyle name="Comma 29 2 3" xfId="29118" xr:uid="{2B6D919A-F54E-46D7-8532-1D84C8A638C0}"/>
    <cellStyle name="Comma 29 2 4" xfId="13438" xr:uid="{1CC698E4-2BAE-4B68-B8E9-4C9D17169136}"/>
    <cellStyle name="Comma 29 2 5" xfId="13441" xr:uid="{87331D96-C24A-4F64-8DF7-AE6543536B46}"/>
    <cellStyle name="Comma 29 2 6" xfId="29120" xr:uid="{3F02963B-240F-44F5-850A-EEE9A6EC2394}"/>
    <cellStyle name="Comma 29 2 7" xfId="29122" xr:uid="{29BEBFCF-3B8E-4FC3-A1F1-6740F2488994}"/>
    <cellStyle name="Comma 29 3" xfId="29124" xr:uid="{6E1DBF4F-722D-4121-834B-9FA77BAA9507}"/>
    <cellStyle name="Comma 29 4" xfId="29126" xr:uid="{3D7553A2-DDAE-45CE-956F-2D002E243143}"/>
    <cellStyle name="Comma 29 5" xfId="29128" xr:uid="{B6D04CF1-5FFD-4AF5-BE44-8122F35D6408}"/>
    <cellStyle name="Comma 29 6" xfId="29130" xr:uid="{54245062-8924-4B36-975C-012739F010D1}"/>
    <cellStyle name="Comma 29 7" xfId="29132" xr:uid="{09DC01DB-F1C7-43D7-BB4B-974D42B96C38}"/>
    <cellStyle name="Comma 29 8" xfId="29134" xr:uid="{2DDCEBA1-D1A3-4F9C-B51E-F75700BB801E}"/>
    <cellStyle name="Comma 293" xfId="29136" xr:uid="{36B3CF4C-1359-42FE-9538-5352235C1BA3}"/>
    <cellStyle name="Comma 297" xfId="29140" xr:uid="{9598D645-16DE-4333-A228-5B06B4A2C03B}"/>
    <cellStyle name="Comma 299" xfId="29142" xr:uid="{C0389392-48D4-4315-AF9C-122972D1CCD5}"/>
    <cellStyle name="Comma 3" xfId="27556" xr:uid="{2FDEF742-A0AE-48F3-8E17-47E21C6E0F3E}"/>
    <cellStyle name="Comma 3 10" xfId="25250" xr:uid="{92D6B518-43A2-4B4A-8598-3178CC42C13B}"/>
    <cellStyle name="Comma 3 10 2" xfId="29145" xr:uid="{3E33F8C4-2C95-4FAF-ADA1-063944988731}"/>
    <cellStyle name="Comma 3 10 3" xfId="29149" xr:uid="{E76E3A56-0D45-4261-A755-90F73FC319DE}"/>
    <cellStyle name="Comma 3 11" xfId="29151" xr:uid="{F358525A-6E01-4424-A9BA-FE49EAD78267}"/>
    <cellStyle name="Comma 3 11 2" xfId="25860" xr:uid="{DA4E0CDA-5A6F-4714-A1E3-5F4F6F387987}"/>
    <cellStyle name="Comma 3 11 3" xfId="29158" xr:uid="{B4693F93-E19D-41BE-81A7-091720DAF878}"/>
    <cellStyle name="Comma 3 12" xfId="29163" xr:uid="{496E27C3-7E06-4A0A-9DAA-AFDF300E2EA2}"/>
    <cellStyle name="Comma 3 12 2" xfId="29164" xr:uid="{3230F109-6B2F-489D-AC81-30BEEBABE85D}"/>
    <cellStyle name="Comma 3 13" xfId="29165" xr:uid="{FBA80E6F-70DA-4BA5-94DD-1EED6A80F555}"/>
    <cellStyle name="Comma 3 13 2" xfId="29167" xr:uid="{AC56A17D-0D70-44F0-90DA-0A912234D052}"/>
    <cellStyle name="Comma 3 14" xfId="29168" xr:uid="{AA6C894A-C829-4D5B-B448-51134C377E78}"/>
    <cellStyle name="Comma 3 14 2" xfId="29169" xr:uid="{46AD742E-6DF3-4EC2-B60F-897EAB19E01E}"/>
    <cellStyle name="Comma 3 15" xfId="29171" xr:uid="{05442CBA-9570-4503-BB0E-43DC7B1FFCBB}"/>
    <cellStyle name="Comma 3 15 2" xfId="29173" xr:uid="{2619D917-23DF-403D-B4A5-64405358915A}"/>
    <cellStyle name="Comma 3 16" xfId="29174" xr:uid="{175AE4A7-1260-41B6-8C2B-67372118ECC2}"/>
    <cellStyle name="Comma 3 16 2" xfId="29176" xr:uid="{AC82256F-F244-467F-A29E-F10B06115D3F}"/>
    <cellStyle name="Comma 3 17" xfId="29177" xr:uid="{41DCF58F-D633-4277-B502-672196FC326F}"/>
    <cellStyle name="Comma 3 17 2" xfId="29180" xr:uid="{B5164615-E517-4586-B6A9-251715F84F56}"/>
    <cellStyle name="Comma 3 18" xfId="29181" xr:uid="{EC486D71-9BE1-4956-8867-255F1B9B89A3}"/>
    <cellStyle name="Comma 3 18 2" xfId="29183" xr:uid="{2E5DE91A-6313-4817-82FA-71E76E3E2633}"/>
    <cellStyle name="Comma 3 18 3" xfId="29184" xr:uid="{6D9398AB-99AB-4121-8A4E-931599603094}"/>
    <cellStyle name="Comma 3 18 4" xfId="29185" xr:uid="{B1B9F3E1-1331-4CFB-A1D3-10CA2482274E}"/>
    <cellStyle name="Comma 3 18 5" xfId="29186" xr:uid="{D92092EC-FC34-413E-845E-8C1266B6E4D5}"/>
    <cellStyle name="Comma 3 18 6" xfId="29187" xr:uid="{B14B201A-A412-4B58-9B4F-0E84F5CDD44E}"/>
    <cellStyle name="Comma 3 19" xfId="29188" xr:uid="{416B555D-E416-46FD-B751-91AEA663DBD1}"/>
    <cellStyle name="Comma 3 2" xfId="7282" xr:uid="{88B105C3-357F-42D4-9BBC-3D20782B80AD}"/>
    <cellStyle name="Comma 3 2 10" xfId="29191" xr:uid="{5DDA97C3-47FC-4682-9A3D-0338D593C139}"/>
    <cellStyle name="Comma 3 2 11" xfId="29192" xr:uid="{586BE499-43D7-44C2-9725-C4DD387F5C71}"/>
    <cellStyle name="Comma 3 2 12" xfId="29193" xr:uid="{A72DB94C-0C9C-4CF2-996B-65892C2661D0}"/>
    <cellStyle name="Comma 3 2 13" xfId="29194" xr:uid="{65151C58-EAD3-43A1-87C8-41C5BC6E8947}"/>
    <cellStyle name="Comma 3 2 14" xfId="29195" xr:uid="{890267BB-A2B9-4F32-AB0A-A10FC4DFEC3B}"/>
    <cellStyle name="Comma 3 2 15" xfId="29196" xr:uid="{9364499B-FBB0-43F8-BE64-7C55D9CF835F}"/>
    <cellStyle name="Comma 3 2 16" xfId="29198" xr:uid="{3CCECC71-FCF8-4F1B-8CF7-18D45356C007}"/>
    <cellStyle name="Comma 3 2 17" xfId="29200" xr:uid="{182EC033-2B8B-4D14-939E-FB58F386A4A6}"/>
    <cellStyle name="Comma 3 2 18" xfId="29202" xr:uid="{8206AEFA-F5F8-4AD6-92C7-AE556FA100AA}"/>
    <cellStyle name="Comma 3 2 19" xfId="29204" xr:uid="{05F86D11-22ED-4B35-8ADB-805430256D47}"/>
    <cellStyle name="Comma 3 2 2" xfId="5732" xr:uid="{EAA52FEC-F767-4E42-866E-42F095BBCA51}"/>
    <cellStyle name="Comma 3 2 2 2" xfId="29206" xr:uid="{5B0F9639-CDE6-4236-9231-00A79B0401EF}"/>
    <cellStyle name="Comma 3 2 2 2 2" xfId="23335" xr:uid="{EE91C9E6-3D5B-4C9C-96D1-782B233D365F}"/>
    <cellStyle name="Comma 3 2 2 2 2 2" xfId="29209" xr:uid="{2D1391C5-40E7-4FFF-979C-786A3E8E7476}"/>
    <cellStyle name="Comma 3 2 2 2 3" xfId="23341" xr:uid="{B3A16FC4-3DDF-44F4-B0B4-DB64A028EFF1}"/>
    <cellStyle name="Comma 3 2 2 2 4" xfId="29213" xr:uid="{FC33FDF2-D250-4AA7-A96A-D346AAAB85F5}"/>
    <cellStyle name="Comma 3 2 2 2 5" xfId="29216" xr:uid="{F44174C1-3FB7-4E04-983C-54CFFD4D1FFC}"/>
    <cellStyle name="Comma 3 2 2 2 6" xfId="29219" xr:uid="{F00445F6-920E-4481-9A8C-CFFDD92D097D}"/>
    <cellStyle name="Comma 3 2 2 2 7" xfId="29222" xr:uid="{79A2E52A-F5BB-4684-8F31-7F621A5AFF77}"/>
    <cellStyle name="Comma 3 2 2 3" xfId="28944" xr:uid="{28ACAE84-DC0D-461F-8D00-1636F2DF450B}"/>
    <cellStyle name="Comma 3 2 2 4" xfId="28947" xr:uid="{A96121FF-EEAA-46EF-8D36-E1ABBE870CD5}"/>
    <cellStyle name="Comma 3 2 2 5" xfId="29223" xr:uid="{2179EA06-F9F6-4E92-9755-C49347E18035}"/>
    <cellStyle name="Comma 3 2 2 6" xfId="29224" xr:uid="{D4EA8541-E616-4415-A1F4-A634AB141535}"/>
    <cellStyle name="Comma 3 2 2 7" xfId="29225" xr:uid="{1EABC80C-1912-4CA6-8910-551A350A86BC}"/>
    <cellStyle name="Comma 3 2 2 8" xfId="29227" xr:uid="{211E04B7-CF06-4E86-BED6-7AB1B77D9FE0}"/>
    <cellStyle name="Comma 3 2 20" xfId="29197" xr:uid="{0F31B230-E4BF-4460-9B45-9CFEAFFB17FA}"/>
    <cellStyle name="Comma 3 2 21" xfId="29199" xr:uid="{42D5F360-AF88-4682-A7A0-6AEE48B5DC7F}"/>
    <cellStyle name="Comma 3 2 22" xfId="29201" xr:uid="{C15E21F9-AF77-416B-AC93-4FF958BA3D0F}"/>
    <cellStyle name="Comma 3 2 23" xfId="29203" xr:uid="{281B5FE6-F50F-4418-B49F-79AF87379166}"/>
    <cellStyle name="Comma 3 2 24" xfId="29205" xr:uid="{E71F4487-0E03-4781-9CFA-26E6568732C1}"/>
    <cellStyle name="Comma 3 2 3" xfId="7287" xr:uid="{38F3E15B-B533-4BC5-90A5-4DAA1BD0D527}"/>
    <cellStyle name="Comma 3 2 3 10" xfId="29229" xr:uid="{DC652833-D67F-45A6-A0FA-640E96D48C92}"/>
    <cellStyle name="Comma 3 2 3 11" xfId="29230" xr:uid="{1BB54461-D368-473C-99AB-7CBA3FD74798}"/>
    <cellStyle name="Comma 3 2 3 12" xfId="29231" xr:uid="{4AA0741B-F5C8-47E8-B53E-3FA55249129B}"/>
    <cellStyle name="Comma 3 2 3 13" xfId="29232" xr:uid="{006C5199-31D4-4335-9093-A448D9270CF0}"/>
    <cellStyle name="Comma 3 2 3 2" xfId="29233" xr:uid="{9C14831F-1217-4166-9F63-F82D18391FA3}"/>
    <cellStyle name="Comma 3 2 3 2 10" xfId="29234" xr:uid="{4D74DB88-8A81-4977-8F8F-8C3F212E7526}"/>
    <cellStyle name="Comma 3 2 3 2 11" xfId="29235" xr:uid="{83C50184-BFFC-4DB1-BCC1-301CB16F3486}"/>
    <cellStyle name="Comma 3 2 3 2 12" xfId="9687" xr:uid="{15BF37A2-3539-409B-9EE1-36E98C6D7986}"/>
    <cellStyle name="Comma 3 2 3 2 2" xfId="23487" xr:uid="{141952F8-1560-403F-99D6-54E8122150EB}"/>
    <cellStyle name="Comma 3 2 3 2 2 2" xfId="29236" xr:uid="{557B9E20-0E47-4B28-8F33-32F9B2B963F5}"/>
    <cellStyle name="Comma 3 2 3 2 2 2 2" xfId="29237" xr:uid="{4988591C-D988-4BCC-AFAF-D5272B922D4C}"/>
    <cellStyle name="Comma 3 2 3 2 2 2 3" xfId="29238" xr:uid="{B6B1E6AC-EB06-4D7E-B7E8-541AEC9F3DEC}"/>
    <cellStyle name="Comma 3 2 3 2 2 2 4" xfId="29240" xr:uid="{72B3FCF2-D2A9-4149-974C-528648725CE1}"/>
    <cellStyle name="Comma 3 2 3 2 2 2 5" xfId="29242" xr:uid="{590409D8-F8B8-444B-8B25-E7EA96C698F9}"/>
    <cellStyle name="Comma 3 2 3 2 2 2 6" xfId="29244" xr:uid="{82C5AF37-9E6B-40F4-80D2-CB8AB8697B56}"/>
    <cellStyle name="Comma 3 2 3 2 2 3" xfId="29245" xr:uid="{6D7639FF-38F7-4DED-A9A9-658BF973F890}"/>
    <cellStyle name="Comma 3 2 3 2 2 4" xfId="29246" xr:uid="{CEDB3630-ADA1-4E4F-9008-ADBD1652ECEB}"/>
    <cellStyle name="Comma 3 2 3 2 2 5" xfId="24761" xr:uid="{43EA535C-7CEF-4F71-9430-48129A078EB8}"/>
    <cellStyle name="Comma 3 2 3 2 2 6" xfId="24765" xr:uid="{B833C740-7F8F-4EF7-B243-483F67E9C6CF}"/>
    <cellStyle name="Comma 3 2 3 2 2 7" xfId="24768" xr:uid="{720AFEF7-0C3A-4CA0-A28B-8CBE4BBFCA70}"/>
    <cellStyle name="Comma 3 2 3 2 3" xfId="23494" xr:uid="{DC10D998-4EB6-4CA2-9A1D-4C044723E8C3}"/>
    <cellStyle name="Comma 3 2 3 2 4" xfId="14299" xr:uid="{8BDA44A1-300D-4148-A98E-6B6CB1AF0BCC}"/>
    <cellStyle name="Comma 3 2 3 2 4 2" xfId="15264" xr:uid="{94A53359-05C3-4B41-B626-FD679CAFD174}"/>
    <cellStyle name="Comma 3 2 3 2 4 3" xfId="15270" xr:uid="{C36302C2-FDF4-4661-B9F5-6FAB442BAE77}"/>
    <cellStyle name="Comma 3 2 3 2 5" xfId="14302" xr:uid="{C5FD62C7-5940-483F-AC36-B67D73F01D13}"/>
    <cellStyle name="Comma 3 2 3 2 6" xfId="29247" xr:uid="{DD794F9C-1FAB-42B8-85F7-1172E7D02DFF}"/>
    <cellStyle name="Comma 3 2 3 2 7" xfId="29248" xr:uid="{C05D46D4-A774-4396-AD10-2409BA878620}"/>
    <cellStyle name="Comma 3 2 3 2 7 2" xfId="29250" xr:uid="{AEB2F542-A3BB-43AF-87B5-66A1F8DAC0C1}"/>
    <cellStyle name="Comma 3 2 3 2 7 3" xfId="29252" xr:uid="{817762E9-9FD6-4E3D-85F8-CFC1D1952C89}"/>
    <cellStyle name="Comma 3 2 3 2 7 4" xfId="29254" xr:uid="{8D535ECD-5DEB-45ED-8928-F7A824F2CE73}"/>
    <cellStyle name="Comma 3 2 3 2 7 5" xfId="29256" xr:uid="{7450DF31-DCAF-42B7-8E3D-0BC235E58699}"/>
    <cellStyle name="Comma 3 2 3 2 7 6" xfId="29257" xr:uid="{36762D52-27FF-449D-A85F-63C182ED9B93}"/>
    <cellStyle name="Comma 3 2 3 2 8" xfId="22703" xr:uid="{7A835584-52C2-42E5-A98A-C8F172F65F57}"/>
    <cellStyle name="Comma 3 2 3 2 9" xfId="29258" xr:uid="{6D7715D6-1A31-40AC-96B2-93D148CC0F8D}"/>
    <cellStyle name="Comma 3 2 3 3" xfId="29259" xr:uid="{EDD8D161-D071-44CD-8178-9572D8135D77}"/>
    <cellStyle name="Comma 3 2 3 3 10" xfId="29261" xr:uid="{45D6D54A-3C57-4F4B-B686-2CA097635222}"/>
    <cellStyle name="Comma 3 2 3 3 11" xfId="29262" xr:uid="{900FA924-6B87-4028-92F3-76BE016134D2}"/>
    <cellStyle name="Comma 3 2 3 3 2" xfId="23517" xr:uid="{5C1F3FF1-6B9D-45B1-8E41-42B123C21DDA}"/>
    <cellStyle name="Comma 3 2 3 3 2 2" xfId="29263" xr:uid="{DCD9A476-15B7-44DB-AAF5-6D1BAE67EABC}"/>
    <cellStyle name="Comma 3 2 3 3 2 2 2" xfId="29265" xr:uid="{5CF6AE36-69BA-4E4B-B21F-3E031E6D35FB}"/>
    <cellStyle name="Comma 3 2 3 3 2 2 3" xfId="29267" xr:uid="{F6767F6E-EFB9-4A04-B212-4FB49340AAC0}"/>
    <cellStyle name="Comma 3 2 3 3 2 2 4" xfId="29270" xr:uid="{6325E0A5-BDC0-4E0D-8950-4E554776A440}"/>
    <cellStyle name="Comma 3 2 3 3 2 2 5" xfId="1822" xr:uid="{C7B90E97-67F5-4CCF-9589-5E8A1C278B13}"/>
    <cellStyle name="Comma 3 2 3 3 2 2 6" xfId="1935" xr:uid="{0EBB4707-C701-4032-A801-1BEB5D32E65D}"/>
    <cellStyle name="Comma 3 2 3 3 2 3" xfId="7112" xr:uid="{48293BF8-A817-443C-B04F-11AC7DB20E13}"/>
    <cellStyle name="Comma 3 2 3 3 2 4" xfId="7123" xr:uid="{C23484A9-9D0B-4635-A151-B1DA8475DD94}"/>
    <cellStyle name="Comma 3 2 3 3 2 5" xfId="7135" xr:uid="{06465173-7A95-49D3-A287-20776F390125}"/>
    <cellStyle name="Comma 3 2 3 3 2 6" xfId="7144" xr:uid="{01D54CD5-35A3-47F0-AD07-4B598D0F1813}"/>
    <cellStyle name="Comma 3 2 3 3 2 7" xfId="7153" xr:uid="{53E2485E-6716-4507-84E3-073BDEE6DD8A}"/>
    <cellStyle name="Comma 3 2 3 3 3" xfId="23519" xr:uid="{4BCA6A15-707C-490F-8835-88B111145740}"/>
    <cellStyle name="Comma 3 2 3 3 3 2" xfId="546" xr:uid="{BC16912A-D9A5-4AC4-B7A0-48B894862728}"/>
    <cellStyle name="Comma 3 2 3 3 3 3" xfId="670" xr:uid="{3C19B170-8520-4C73-BAC7-3368DBD8B889}"/>
    <cellStyle name="Comma 3 2 3 3 4" xfId="29271" xr:uid="{EEFD44B5-D0A6-46A1-BA9C-1BE87BFDE130}"/>
    <cellStyle name="Comma 3 2 3 3 5" xfId="29272" xr:uid="{E6FD36E9-3010-46FC-9160-9AEFA3536BA8}"/>
    <cellStyle name="Comma 3 2 3 3 6" xfId="29273" xr:uid="{EC21F43D-ECE9-4F7A-932E-CF2934BB72B5}"/>
    <cellStyle name="Comma 3 2 3 3 6 2" xfId="621" xr:uid="{B660F8F6-89B8-4F44-A535-826BAF9B8962}"/>
    <cellStyle name="Comma 3 2 3 3 6 3" xfId="632" xr:uid="{D1F95886-EDC1-480C-85FF-C71FBE2E8943}"/>
    <cellStyle name="Comma 3 2 3 3 6 4" xfId="641" xr:uid="{222ED10A-F31A-4744-B115-5A0C8E62B65F}"/>
    <cellStyle name="Comma 3 2 3 3 6 5" xfId="648" xr:uid="{B27AE047-C67F-4C00-AFA7-417E26BE47B3}"/>
    <cellStyle name="Comma 3 2 3 3 6 6" xfId="653" xr:uid="{46A46480-EBBB-4E2A-A818-9132197C0422}"/>
    <cellStyle name="Comma 3 2 3 3 7" xfId="29274" xr:uid="{5AA78B39-BC11-43AA-9F30-A6F52CF3BB7B}"/>
    <cellStyle name="Comma 3 2 3 3 8" xfId="29275" xr:uid="{B63B0D70-55F4-4B3B-9CAD-D61C9342BC6F}"/>
    <cellStyle name="Comma 3 2 3 3 9" xfId="29276" xr:uid="{EE3ED5EB-8B8B-4930-B0EC-03FFE8EEDFD6}"/>
    <cellStyle name="Comma 3 2 3 4" xfId="29277" xr:uid="{4DC741F8-312E-42D8-8224-9D07852C8233}"/>
    <cellStyle name="Comma 3 2 3 5" xfId="29278" xr:uid="{220B578A-017D-41D3-80D7-72CF86929E51}"/>
    <cellStyle name="Comma 3 2 3 5 10" xfId="29279" xr:uid="{8E6BE90D-D3E0-48CB-865E-E611B2E314FA}"/>
    <cellStyle name="Comma 3 2 3 5 11" xfId="29280" xr:uid="{28E23B3A-A744-4EA3-9FD5-CD801A03EECB}"/>
    <cellStyle name="Comma 3 2 3 5 2" xfId="29281" xr:uid="{385CC12F-5C5D-4865-8F00-0AF605436859}"/>
    <cellStyle name="Comma 3 2 3 5 2 2" xfId="29282" xr:uid="{80BD7332-05FB-46F7-8440-26682B2363AD}"/>
    <cellStyle name="Comma 3 2 3 5 2 2 2" xfId="29284" xr:uid="{1DA45739-3F63-4B66-A0EE-09074C2E9F25}"/>
    <cellStyle name="Comma 3 2 3 5 2 2 3" xfId="29285" xr:uid="{E46A3A9B-F896-4B99-81B1-2765357505DE}"/>
    <cellStyle name="Comma 3 2 3 5 2 2 4" xfId="29286" xr:uid="{CCB3C79B-696D-4E5A-AC9E-67C116831B96}"/>
    <cellStyle name="Comma 3 2 3 5 2 2 5" xfId="15303" xr:uid="{98FC4092-A1A2-461C-A0C3-18A9D9297565}"/>
    <cellStyle name="Comma 3 2 3 5 2 2 6" xfId="15308" xr:uid="{41A79E0C-EA80-4E70-8453-FC85B1CD1862}"/>
    <cellStyle name="Comma 3 2 3 5 2 3" xfId="7424" xr:uid="{C7A9109D-63FD-4788-96A5-455F7FA06842}"/>
    <cellStyle name="Comma 3 2 3 5 2 4" xfId="7428" xr:uid="{64788165-94C2-4204-A3A6-AE9A538BEE9C}"/>
    <cellStyle name="Comma 3 2 3 5 2 5" xfId="29288" xr:uid="{31BC5C5D-3714-442B-B8F9-D0B8E2ABB22E}"/>
    <cellStyle name="Comma 3 2 3 5 2 6" xfId="28413" xr:uid="{8036C572-0F33-43E9-8107-8F5CCCAC06E9}"/>
    <cellStyle name="Comma 3 2 3 5 2 7" xfId="28417" xr:uid="{3D2F1686-255F-4C20-9F27-5113CB44A1DC}"/>
    <cellStyle name="Comma 3 2 3 5 3" xfId="29289" xr:uid="{49A2FA1B-C275-4C70-9703-5CB801B143A9}"/>
    <cellStyle name="Comma 3 2 3 5 3 2" xfId="1115" xr:uid="{CA360FA5-1D8F-453C-A1C2-5578000921D8}"/>
    <cellStyle name="Comma 3 2 3 5 3 3" xfId="1126" xr:uid="{82B4E242-ADD0-4A99-83D7-39704097C817}"/>
    <cellStyle name="Comma 3 2 3 5 4" xfId="29290" xr:uid="{ED3CB883-4543-4941-AB8A-4DCFE2B5D1DC}"/>
    <cellStyle name="Comma 3 2 3 5 5" xfId="29291" xr:uid="{00E83FD0-B775-4FA8-8F61-3CEAB4B87CE9}"/>
    <cellStyle name="Comma 3 2 3 5 6" xfId="29292" xr:uid="{60F06234-0904-4EDB-88C4-60B83AC6B9CE}"/>
    <cellStyle name="Comma 3 2 3 5 6 2" xfId="1281" xr:uid="{840F0ECE-91B4-4AA8-81BB-19624A83BAD7}"/>
    <cellStyle name="Comma 3 2 3 5 6 3" xfId="1283" xr:uid="{42A9E5EF-C188-4E21-9C93-25CE8EEA2DC4}"/>
    <cellStyle name="Comma 3 2 3 5 6 4" xfId="1286" xr:uid="{774310D9-7979-442A-A6A7-F82120996EEB}"/>
    <cellStyle name="Comma 3 2 3 5 6 5" xfId="1289" xr:uid="{61F26522-83CF-4AAD-8DC1-8115D89E5F7E}"/>
    <cellStyle name="Comma 3 2 3 5 6 6" xfId="29293" xr:uid="{0AB7F4E2-91CA-4498-A844-6F0CE450A7E3}"/>
    <cellStyle name="Comma 3 2 3 5 7" xfId="29294" xr:uid="{62537328-3101-4F74-8C36-5DBBB33CD588}"/>
    <cellStyle name="Comma 3 2 3 5 8" xfId="29295" xr:uid="{974B1256-8FAF-4C9B-AD40-8CE0B06E592A}"/>
    <cellStyle name="Comma 3 2 3 5 9" xfId="13665" xr:uid="{16522F52-6063-4346-BFA6-DEA5144DA4C6}"/>
    <cellStyle name="Comma 3 2 3 6" xfId="29296" xr:uid="{99846CBD-B240-4C51-BA98-C818BD04E112}"/>
    <cellStyle name="Comma 3 2 3 6 2" xfId="22710" xr:uid="{6FB1E82D-5BB8-4AF3-AEDB-2E249D4B23A4}"/>
    <cellStyle name="Comma 3 2 3 6 2 2" xfId="22712" xr:uid="{A4242C5D-12B4-493D-85C4-70E6D0DAF195}"/>
    <cellStyle name="Comma 3 2 3 6 2 3" xfId="7444" xr:uid="{5811635B-1A71-4541-AB52-0B1E9F7B3FAD}"/>
    <cellStyle name="Comma 3 2 3 6 2 4" xfId="7446" xr:uid="{154E3125-01E2-42D4-B448-7596B3ED3F70}"/>
    <cellStyle name="Comma 3 2 3 6 2 5" xfId="29297" xr:uid="{22CD4EC8-F9B0-4026-B216-DC6B17DD83B8}"/>
    <cellStyle name="Comma 3 2 3 6 2 6" xfId="29298" xr:uid="{02F67410-2DB1-4730-88E3-FF426B15E0D6}"/>
    <cellStyle name="Comma 3 2 3 6 3" xfId="22717" xr:uid="{A23BB8E3-7D48-4D73-9908-49A5889FE9C1}"/>
    <cellStyle name="Comma 3 2 3 6 4" xfId="22722" xr:uid="{C4BA8D5E-639B-4377-A9E2-B476686267B1}"/>
    <cellStyle name="Comma 3 2 3 6 5" xfId="22727" xr:uid="{CB2649D0-7D72-40BD-A831-F97B75AD5A9C}"/>
    <cellStyle name="Comma 3 2 3 6 6" xfId="22733" xr:uid="{775BF318-C412-41A8-8953-9F98256801AD}"/>
    <cellStyle name="Comma 3 2 3 6 7" xfId="22739" xr:uid="{A0588FED-E2E4-4002-B1A3-E2FD84D41482}"/>
    <cellStyle name="Comma 3 2 3 7" xfId="29299" xr:uid="{AC32E735-CAA0-403E-809C-BDF1874A383F}"/>
    <cellStyle name="Comma 3 2 3 7 2" xfId="29300" xr:uid="{27DEC30C-225A-4B0D-A23C-1142FA029A66}"/>
    <cellStyle name="Comma 3 2 3 7 3" xfId="29301" xr:uid="{044363E1-D3A0-4BEA-81A5-F4E991E37BF5}"/>
    <cellStyle name="Comma 3 2 3 8" xfId="29302" xr:uid="{1D42303A-E1AB-480B-B300-BAD3E3F6FC83}"/>
    <cellStyle name="Comma 3 2 3 8 2" xfId="29303" xr:uid="{C4CEE9BA-681C-43F8-96C3-A3ED6BD9BDBE}"/>
    <cellStyle name="Comma 3 2 3 8 3" xfId="29304" xr:uid="{E1B0E512-F72E-478C-B96A-F5F8EFE57BD1}"/>
    <cellStyle name="Comma 3 2 3 8 4" xfId="29305" xr:uid="{74AE96D6-3657-409C-8778-512F485026AC}"/>
    <cellStyle name="Comma 3 2 3 8 5" xfId="29306" xr:uid="{C0E14CA1-26DA-41BA-AD17-617D113036E7}"/>
    <cellStyle name="Comma 3 2 3 8 6" xfId="29307" xr:uid="{C8D3F0C4-CF06-480D-8779-2B66A4552A97}"/>
    <cellStyle name="Comma 3 2 3 9" xfId="29308" xr:uid="{17AE0E42-6B21-4531-AF57-577330D1A2D0}"/>
    <cellStyle name="Comma 3 2 4" xfId="1380" xr:uid="{A3D211E7-32FB-499A-936D-E2D19F7DA76A}"/>
    <cellStyle name="Comma 3 2 4 10" xfId="29309" xr:uid="{369527B7-56A5-44D6-913C-B8FEA2E2EC5D}"/>
    <cellStyle name="Comma 3 2 4 11" xfId="29310" xr:uid="{B0655FD4-E06C-416A-A08E-5EDF9D3EA536}"/>
    <cellStyle name="Comma 3 2 4 12" xfId="29311" xr:uid="{815C911E-8E09-4D40-B1ED-7C334D207AED}"/>
    <cellStyle name="Comma 3 2 4 13" xfId="29312" xr:uid="{26548BA9-1AD5-48EF-BF8F-015AD5B368C9}"/>
    <cellStyle name="Comma 3 2 4 2" xfId="1382" xr:uid="{34767310-82A6-4A4C-8EE7-D332CF5DA870}"/>
    <cellStyle name="Comma 3 2 4 2 10" xfId="1165" xr:uid="{6B9573EB-FBEB-4F07-9A6C-08F37F394F8C}"/>
    <cellStyle name="Comma 3 2 4 2 11" xfId="438" xr:uid="{D5D8510C-063B-4B48-B46F-E43428FD215E}"/>
    <cellStyle name="Comma 3 2 4 2 12" xfId="503" xr:uid="{D68D10CF-F208-4167-9E70-D519CF325CD0}"/>
    <cellStyle name="Comma 3 2 4 2 2" xfId="23591" xr:uid="{217DB4B5-5653-4BBF-93EB-C24B135CDA77}"/>
    <cellStyle name="Comma 3 2 4 2 2 2" xfId="29315" xr:uid="{98B161F9-7708-4159-9774-EC292BF6D50C}"/>
    <cellStyle name="Comma 3 2 4 2 2 2 2" xfId="25117" xr:uid="{F76A238E-42ED-4C5B-A7B9-EE20CAD0DEEB}"/>
    <cellStyle name="Comma 3 2 4 2 2 2 3" xfId="25119" xr:uid="{F8127C29-81AD-4A89-87F1-F691329DF925}"/>
    <cellStyle name="Comma 3 2 4 2 2 2 4" xfId="25126" xr:uid="{A94EBDC8-F171-4D0E-BAD9-9D6F05498088}"/>
    <cellStyle name="Comma 3 2 4 2 2 2 5" xfId="25129" xr:uid="{6E6B2EAC-2C72-4DAA-A97A-404AD2E0FFA3}"/>
    <cellStyle name="Comma 3 2 4 2 2 2 6" xfId="25132" xr:uid="{42A2F50D-D587-418D-96F3-4F45600C23FE}"/>
    <cellStyle name="Comma 3 2 4 2 2 3" xfId="29317" xr:uid="{73216ABF-7B0F-41C1-84F9-D78F414562B0}"/>
    <cellStyle name="Comma 3 2 4 2 2 4" xfId="29319" xr:uid="{8C4D9051-FE6C-4F51-9BD2-04B73F790154}"/>
    <cellStyle name="Comma 3 2 4 2 2 5" xfId="29321" xr:uid="{FDE0B5A1-4ACF-4311-86FA-0F4A8AFD9E9E}"/>
    <cellStyle name="Comma 3 2 4 2 2 6" xfId="29323" xr:uid="{C6E8145D-BB60-4636-8D85-F60BFD7C9632}"/>
    <cellStyle name="Comma 3 2 4 2 2 7" xfId="29324" xr:uid="{740FA0D2-CCC1-40A8-AE78-123FF2FF0C2D}"/>
    <cellStyle name="Comma 3 2 4 2 3" xfId="23595" xr:uid="{1B92B587-89D0-4A3D-A60F-BFC26DFFB9D3}"/>
    <cellStyle name="Comma 3 2 4 2 4" xfId="14351" xr:uid="{F9F013C8-5CF4-4546-8D5B-B316443E4B8E}"/>
    <cellStyle name="Comma 3 2 4 2 4 2" xfId="6262" xr:uid="{F2AF0318-5FF7-4297-A17A-975F38D75152}"/>
    <cellStyle name="Comma 3 2 4 2 4 3" xfId="6267" xr:uid="{D7D9D783-E1ED-4087-AAD7-0740A69FF74A}"/>
    <cellStyle name="Comma 3 2 4 2 5" xfId="14353" xr:uid="{C1CD5D51-34B4-441D-82C1-2071CCFA9CE2}"/>
    <cellStyle name="Comma 3 2 4 2 6" xfId="29327" xr:uid="{BB0A2E2F-10B5-482B-9723-E205B05ED3E0}"/>
    <cellStyle name="Comma 3 2 4 2 7" xfId="29328" xr:uid="{16FC7D84-21E6-4815-A5CF-300DBA0D2152}"/>
    <cellStyle name="Comma 3 2 4 2 7 2" xfId="1212" xr:uid="{511E264A-3C4E-4877-A890-70294AD7BE07}"/>
    <cellStyle name="Comma 3 2 4 2 7 3" xfId="1224" xr:uid="{773B1496-0A37-4B7D-991A-6EE615FC42D8}"/>
    <cellStyle name="Comma 3 2 4 2 7 4" xfId="1234" xr:uid="{7D4E8238-DB8F-4AD2-9BCD-FCED7C8072BA}"/>
    <cellStyle name="Comma 3 2 4 2 7 5" xfId="1241" xr:uid="{14D3467A-C33B-406B-B766-51728D85ABBD}"/>
    <cellStyle name="Comma 3 2 4 2 7 6" xfId="29329" xr:uid="{4B6AD530-AEB6-4CD1-8987-ADFB30EB74E5}"/>
    <cellStyle name="Comma 3 2 4 2 8" xfId="22707" xr:uid="{77FD513C-7697-4785-93FB-7E446D63107A}"/>
    <cellStyle name="Comma 3 2 4 2 9" xfId="29330" xr:uid="{2AC190BB-FA6F-4615-AB30-C48BC4097E3E}"/>
    <cellStyle name="Comma 3 2 4 3" xfId="1385" xr:uid="{2302CDB6-1E8B-4E94-9DA9-93113C116515}"/>
    <cellStyle name="Comma 3 2 4 3 10" xfId="12885" xr:uid="{5705F4F4-F5A8-4BE1-BAAA-9B7B41252423}"/>
    <cellStyle name="Comma 3 2 4 3 11" xfId="12887" xr:uid="{6FA8EE84-4FAD-440C-B792-707B86E3FF75}"/>
    <cellStyle name="Comma 3 2 4 3 2" xfId="23607" xr:uid="{0007B2F8-CFCC-4D10-A60E-446B21AB52D1}"/>
    <cellStyle name="Comma 3 2 4 3 2 2" xfId="29332" xr:uid="{6C0822E6-D2F4-42BC-83FE-6B79AE09B4D8}"/>
    <cellStyle name="Comma 3 2 4 3 2 2 2" xfId="15361" xr:uid="{AFF3AEE7-7968-4739-8076-B64485648E7C}"/>
    <cellStyle name="Comma 3 2 4 3 2 2 3" xfId="15387" xr:uid="{C947709C-E8B1-40B7-935A-9D4D5AFB92C8}"/>
    <cellStyle name="Comma 3 2 4 3 2 2 4" xfId="15406" xr:uid="{8B3248EC-C132-4E50-BDD4-7495800C7A84}"/>
    <cellStyle name="Comma 3 2 4 3 2 2 5" xfId="15419" xr:uid="{658F4FB6-A95B-4C16-8981-D49C3F163F61}"/>
    <cellStyle name="Comma 3 2 4 3 2 2 6" xfId="15425" xr:uid="{D394DBF0-B973-40DA-A2AB-BF115516A60B}"/>
    <cellStyle name="Comma 3 2 4 3 2 3" xfId="7723" xr:uid="{00F1362E-C2C7-4466-878B-756B430514C6}"/>
    <cellStyle name="Comma 3 2 4 3 2 4" xfId="7745" xr:uid="{5EA0F465-C5BC-43D1-9401-ED32BCCF6235}"/>
    <cellStyle name="Comma 3 2 4 3 2 5" xfId="7754" xr:uid="{C19D6238-AD7C-448F-B9B2-7C30E833A8C8}"/>
    <cellStyle name="Comma 3 2 4 3 2 6" xfId="7757" xr:uid="{A8F75419-D4DE-46A9-BFB7-65D898B87C67}"/>
    <cellStyle name="Comma 3 2 4 3 2 7" xfId="7760" xr:uid="{2033B6BB-CB99-4724-9C32-146844938633}"/>
    <cellStyle name="Comma 3 2 4 3 3" xfId="23610" xr:uid="{B336CB6A-E1D3-450A-97B9-ACDB5D8EBD9B}"/>
    <cellStyle name="Comma 3 2 4 3 3 2" xfId="1371" xr:uid="{8EA68F04-CAB1-4362-B255-99D874CD9727}"/>
    <cellStyle name="Comma 3 2 4 3 3 3" xfId="1388" xr:uid="{BCD0FF53-3073-4A3D-9D34-623B75609103}"/>
    <cellStyle name="Comma 3 2 4 3 4" xfId="29334" xr:uid="{A8021CD5-6C17-41C7-AFCE-DB610593C0B2}"/>
    <cellStyle name="Comma 3 2 4 3 5" xfId="29336" xr:uid="{B5481267-5770-45B7-A866-B1F3D6EE729D}"/>
    <cellStyle name="Comma 3 2 4 3 6" xfId="29338" xr:uid="{76322A16-281D-465A-AC6F-2814859808D3}"/>
    <cellStyle name="Comma 3 2 4 3 6 2" xfId="1303" xr:uid="{B9E463EB-FFD4-4B64-9EBF-98854056A919}"/>
    <cellStyle name="Comma 3 2 4 3 6 3" xfId="1310" xr:uid="{7727BA89-70E3-472F-8C1A-DE6E7354A761}"/>
    <cellStyle name="Comma 3 2 4 3 6 4" xfId="1318" xr:uid="{9A169296-A890-42F2-B2D2-9948A6597CB3}"/>
    <cellStyle name="Comma 3 2 4 3 6 5" xfId="1645" xr:uid="{B47A0DA7-CD85-4B95-8E41-2E283F962EDF}"/>
    <cellStyle name="Comma 3 2 4 3 6 6" xfId="27427" xr:uid="{1D5740DB-8E74-4F78-B9B5-8F68DD862979}"/>
    <cellStyle name="Comma 3 2 4 3 7" xfId="29340" xr:uid="{278A32AE-C16D-4150-B0B1-EAA15EDF4E82}"/>
    <cellStyle name="Comma 3 2 4 3 8" xfId="29342" xr:uid="{7451B7CC-2A3C-43FE-8A36-DD037FC48F20}"/>
    <cellStyle name="Comma 3 2 4 3 9" xfId="29343" xr:uid="{611F31D0-7A82-4F82-8A7A-691791CCEE6E}"/>
    <cellStyle name="Comma 3 2 4 4" xfId="874" xr:uid="{4FCF8DC5-0C98-441E-B727-BBD95E4D59C2}"/>
    <cellStyle name="Comma 3 2 4 5" xfId="135" xr:uid="{C644FCA8-487F-4E45-AB85-59E0416F17C7}"/>
    <cellStyle name="Comma 3 2 4 5 10" xfId="29345" xr:uid="{43F5F12E-23F4-4291-8B5C-C2197E16124B}"/>
    <cellStyle name="Comma 3 2 4 5 11" xfId="29347" xr:uid="{3DAD4C81-8024-4484-AB53-1606C467D92B}"/>
    <cellStyle name="Comma 3 2 4 5 2" xfId="29348" xr:uid="{9CF3B9D8-7ACF-4501-ACDD-7A3F31F241CE}"/>
    <cellStyle name="Comma 3 2 4 5 2 2" xfId="29350" xr:uid="{FC8647DD-C1FD-484B-83EB-468483C8F4D8}"/>
    <cellStyle name="Comma 3 2 4 5 2 2 2" xfId="29354" xr:uid="{3C8C76A6-162E-4571-A66B-D988278C7831}"/>
    <cellStyle name="Comma 3 2 4 5 2 2 3" xfId="29357" xr:uid="{926C740B-7DE3-460D-B559-9A33B4A88C9C}"/>
    <cellStyle name="Comma 3 2 4 5 2 2 4" xfId="29360" xr:uid="{1209E799-AA48-4313-A1D2-F93A193C1E61}"/>
    <cellStyle name="Comma 3 2 4 5 2 2 5" xfId="29363" xr:uid="{1A12EFD5-6CD9-4A0D-8B44-94CAD1F23218}"/>
    <cellStyle name="Comma 3 2 4 5 2 2 6" xfId="29366" xr:uid="{003C74F1-421F-4348-800C-07F379B5765C}"/>
    <cellStyle name="Comma 3 2 4 5 2 3" xfId="8167" xr:uid="{3F29AFF2-92AF-4AE3-B74A-855869AFF308}"/>
    <cellStyle name="Comma 3 2 4 5 2 4" xfId="8170" xr:uid="{63B1464F-0387-4F69-9BAF-473C951DE649}"/>
    <cellStyle name="Comma 3 2 4 5 2 5" xfId="29367" xr:uid="{0FB540E8-E27C-43AB-84D8-B0FAAAF95F80}"/>
    <cellStyle name="Comma 3 2 4 5 2 6" xfId="29369" xr:uid="{7A723BED-9AFB-4D1E-9E1B-DD7A0EB78DF9}"/>
    <cellStyle name="Comma 3 2 4 5 2 7" xfId="29371" xr:uid="{0BE4EB4E-3679-4E94-9C10-0B252FF2C7FF}"/>
    <cellStyle name="Comma 3 2 4 5 3" xfId="29372" xr:uid="{6A94C1EA-3456-42BB-94AE-D9FA5ADD7731}"/>
    <cellStyle name="Comma 3 2 4 5 3 2" xfId="261" xr:uid="{964DA894-7EDA-455D-A794-5A0AA2EDEE2E}"/>
    <cellStyle name="Comma 3 2 4 5 3 3" xfId="276" xr:uid="{DA1746F0-BB4B-4496-9FC6-E40ED2EFD532}"/>
    <cellStyle name="Comma 3 2 4 5 4" xfId="29374" xr:uid="{F55890C6-5425-46CD-BD9D-4F3BDA12C2F3}"/>
    <cellStyle name="Comma 3 2 4 5 5" xfId="29376" xr:uid="{779A2A45-03DD-4549-8ED0-2504AEE63590}"/>
    <cellStyle name="Comma 3 2 4 5 6" xfId="29378" xr:uid="{2D6CDE9A-E0A4-4DCA-9F3D-82CC8EA941F9}"/>
    <cellStyle name="Comma 3 2 4 5 6 2" xfId="25450" xr:uid="{D9A86843-7AE2-41A2-8D64-8EAFDFE89755}"/>
    <cellStyle name="Comma 3 2 4 5 6 3" xfId="8194" xr:uid="{5B0CAB4A-8C93-4D68-A903-A02BD53A70CB}"/>
    <cellStyle name="Comma 3 2 4 5 6 4" xfId="8197" xr:uid="{101DBB42-AC5E-40FC-BF2A-F303B45521A7}"/>
    <cellStyle name="Comma 3 2 4 5 6 5" xfId="26509" xr:uid="{C2F255CB-5B15-4E52-BF26-43C2AA01EB93}"/>
    <cellStyle name="Comma 3 2 4 5 6 6" xfId="26511" xr:uid="{E6977B13-9D07-4DC1-AA85-8DB6C8E8F94A}"/>
    <cellStyle name="Comma 3 2 4 5 7" xfId="29379" xr:uid="{6E114306-F7A2-4872-B4C5-E011BDF09ED2}"/>
    <cellStyle name="Comma 3 2 4 5 8" xfId="29380" xr:uid="{74E50443-48A7-4B4D-95F3-50F7B2C106AB}"/>
    <cellStyle name="Comma 3 2 4 5 9" xfId="13748" xr:uid="{30DBE5F5-8777-42FC-A4B5-763FC175409C}"/>
    <cellStyle name="Comma 3 2 4 6" xfId="1067" xr:uid="{ED9E5133-7700-4220-8A50-AEEF130F6D12}"/>
    <cellStyle name="Comma 3 2 4 6 2" xfId="29381" xr:uid="{0C23E81A-0F08-40EA-BE46-5FF5E965A18A}"/>
    <cellStyle name="Comma 3 2 4 6 2 2" xfId="29383" xr:uid="{771E7698-3D44-46DB-A158-53A9438B72AF}"/>
    <cellStyle name="Comma 3 2 4 6 2 3" xfId="8214" xr:uid="{2C4E61C8-BAC3-426B-9835-0B6CE77EE4BB}"/>
    <cellStyle name="Comma 3 2 4 6 2 4" xfId="8216" xr:uid="{35896557-E311-4EB5-B1CF-C5394CFDBBB4}"/>
    <cellStyle name="Comma 3 2 4 6 2 5" xfId="29384" xr:uid="{E259CAB2-AA26-4561-B29C-158E446D521E}"/>
    <cellStyle name="Comma 3 2 4 6 2 6" xfId="21302" xr:uid="{CC2A5971-FF17-48D1-B87E-A4DF9AA70F44}"/>
    <cellStyle name="Comma 3 2 4 6 3" xfId="29387" xr:uid="{299869C9-949D-472F-9EDF-74D57269AB03}"/>
    <cellStyle name="Comma 3 2 4 6 4" xfId="29390" xr:uid="{D78E6BAB-35F0-481B-AE8C-10C34B4BBF4F}"/>
    <cellStyle name="Comma 3 2 4 6 5" xfId="29392" xr:uid="{6576ED03-E9B5-407C-BE5B-A2BAAED3C394}"/>
    <cellStyle name="Comma 3 2 4 6 6" xfId="29393" xr:uid="{B218E471-9ED1-472A-8715-3FAA224F3A61}"/>
    <cellStyle name="Comma 3 2 4 6 7" xfId="29395" xr:uid="{1CB279F8-5BA6-40BD-BFF6-E086601C0353}"/>
    <cellStyle name="Comma 3 2 4 7" xfId="29397" xr:uid="{14EF8F62-333F-4FE8-8156-75F0BFF32461}"/>
    <cellStyle name="Comma 3 2 4 7 2" xfId="27410" xr:uid="{48F98FE3-D3E9-423D-82E8-A8C1F9A82040}"/>
    <cellStyle name="Comma 3 2 4 7 3" xfId="27412" xr:uid="{D1D562C8-B25D-4C5F-A027-5F9226CB6ECC}"/>
    <cellStyle name="Comma 3 2 4 8" xfId="29398" xr:uid="{79C3C56F-C68C-4211-9B3C-F13E51300104}"/>
    <cellStyle name="Comma 3 2 4 8 2" xfId="29399" xr:uid="{2CA242F3-E1D5-4C5A-B9AD-51C98AF1177C}"/>
    <cellStyle name="Comma 3 2 4 8 3" xfId="29401" xr:uid="{145F2525-16DD-4514-ADC5-318C81CC0287}"/>
    <cellStyle name="Comma 3 2 4 8 4" xfId="29403" xr:uid="{DE2244D2-F05A-469F-B480-1BC797B1D279}"/>
    <cellStyle name="Comma 3 2 4 8 5" xfId="29404" xr:uid="{D1B471F8-0996-4A58-B2C6-6040BAA71A00}"/>
    <cellStyle name="Comma 3 2 4 8 6" xfId="29405" xr:uid="{ED479B82-E5CC-42A9-8E49-C2636353F613}"/>
    <cellStyle name="Comma 3 2 4 9" xfId="29406" xr:uid="{E1D08618-E40F-4D3A-869F-899E3C627399}"/>
    <cellStyle name="Comma 3 2 5" xfId="1401" xr:uid="{7D863A0A-C5D2-4D3E-B98A-08DD8612EF19}"/>
    <cellStyle name="Comma 3 2 5 10" xfId="29407" xr:uid="{35868EAE-967D-42A1-9656-CE11247D59BA}"/>
    <cellStyle name="Comma 3 2 5 11" xfId="29408" xr:uid="{A3AE6D30-D060-4347-B6C4-5BD0315F1509}"/>
    <cellStyle name="Comma 3 2 5 12" xfId="29409" xr:uid="{F135DA2D-5CD3-4FA5-98C5-BC97F7190514}"/>
    <cellStyle name="Comma 3 2 5 13" xfId="29410" xr:uid="{C47B5157-BCE0-4B21-94F7-5FAB62061F5A}"/>
    <cellStyle name="Comma 3 2 5 2" xfId="12376" xr:uid="{C1F3E20F-5E7A-4117-8D96-1594ABBAFBFB}"/>
    <cellStyle name="Comma 3 2 5 2 10" xfId="715" xr:uid="{0837CC5F-E654-4E90-A8D0-ABC51F5D3E23}"/>
    <cellStyle name="Comma 3 2 5 2 11" xfId="725" xr:uid="{B0835C45-81E8-4BEE-AB0E-BF0B3F448C86}"/>
    <cellStyle name="Comma 3 2 5 2 12" xfId="734" xr:uid="{09378D95-7CB5-4AD3-971E-6834F448F01A}"/>
    <cellStyle name="Comma 3 2 5 2 2" xfId="23674" xr:uid="{CBDAE5B9-9CE9-4802-A4A6-BC8FAB060194}"/>
    <cellStyle name="Comma 3 2 5 2 2 2" xfId="29412" xr:uid="{8DF545F9-D067-4DB6-B103-1F408156D944}"/>
    <cellStyle name="Comma 3 2 5 2 2 2 2" xfId="29414" xr:uid="{1FAAEA56-9665-4821-8606-C6081AD16BFA}"/>
    <cellStyle name="Comma 3 2 5 2 2 2 3" xfId="27651" xr:uid="{5CB0476A-8003-46EB-A74D-F56FA5520C5F}"/>
    <cellStyle name="Comma 3 2 5 2 2 2 4" xfId="27655" xr:uid="{08C07F02-3F28-45BC-B008-D23E1408EBBB}"/>
    <cellStyle name="Comma 3 2 5 2 2 2 5" xfId="27659" xr:uid="{841192FE-B90B-491B-80B0-B3D86123D0D5}"/>
    <cellStyle name="Comma 3 2 5 2 2 2 6" xfId="29416" xr:uid="{43658B23-3435-4DD3-AE79-204316F594B5}"/>
    <cellStyle name="Comma 3 2 5 2 2 3" xfId="29417" xr:uid="{25B8E702-D66A-4707-8183-0D34C4901089}"/>
    <cellStyle name="Comma 3 2 5 2 2 4" xfId="29418" xr:uid="{55AB1430-8D71-41D7-86EB-B470516FF175}"/>
    <cellStyle name="Comma 3 2 5 2 2 5" xfId="29419" xr:uid="{A08C69CD-4BF0-47F0-A13C-6D096A816369}"/>
    <cellStyle name="Comma 3 2 5 2 2 6" xfId="29420" xr:uid="{87701A6B-69C7-49AE-B35A-F0241D6EA4DF}"/>
    <cellStyle name="Comma 3 2 5 2 2 7" xfId="29421" xr:uid="{67D326AF-B56C-4FF1-AA4C-524A9C6D5793}"/>
    <cellStyle name="Comma 3 2 5 2 3" xfId="23677" xr:uid="{27BEF6DE-8B90-4F4A-9A4A-9D4E28B524DD}"/>
    <cellStyle name="Comma 3 2 5 2 4" xfId="14406" xr:uid="{C6A71F33-9A90-4235-A397-1A060D216116}"/>
    <cellStyle name="Comma 3 2 5 2 4 2" xfId="418" xr:uid="{BD259591-4A93-4980-A6C3-9C7D6B44E504}"/>
    <cellStyle name="Comma 3 2 5 2 4 3" xfId="1854" xr:uid="{763FA33F-3FBB-492C-A7FB-F0B98850E5F2}"/>
    <cellStyle name="Comma 3 2 5 2 5" xfId="14410" xr:uid="{69EE363C-931F-4081-8EFC-88819CBD6028}"/>
    <cellStyle name="Comma 3 2 5 2 6" xfId="29424" xr:uid="{6C91E8F0-2D5B-43CF-957D-7D8B6C57FBBC}"/>
    <cellStyle name="Comma 3 2 5 2 7" xfId="29426" xr:uid="{D1924552-AC3E-4E93-815B-523BFE2AEBB2}"/>
    <cellStyle name="Comma 3 2 5 2 7 2" xfId="29427" xr:uid="{AE598754-7345-4E79-A8F9-48A8216FA0F0}"/>
    <cellStyle name="Comma 3 2 5 2 7 3" xfId="29428" xr:uid="{93B7DB57-6487-4D04-BDED-9A94D242A69B}"/>
    <cellStyle name="Comma 3 2 5 2 7 4" xfId="29429" xr:uid="{562CAF46-C1F7-4B83-AEB0-E8DCD62D1E86}"/>
    <cellStyle name="Comma 3 2 5 2 7 5" xfId="29430" xr:uid="{7EA39A43-9681-4E32-ACC5-BB434C1618DE}"/>
    <cellStyle name="Comma 3 2 5 2 7 6" xfId="13841" xr:uid="{CAFA2912-E8FF-47E0-B474-A06C855B4DF5}"/>
    <cellStyle name="Comma 3 2 5 2 8" xfId="22714" xr:uid="{BBE8473E-CD30-4845-A684-FFC3D72213C0}"/>
    <cellStyle name="Comma 3 2 5 2 9" xfId="29431" xr:uid="{FD08FD32-7BC0-49C4-8BE1-C3613919B659}"/>
    <cellStyle name="Comma 3 2 5 3" xfId="27613" xr:uid="{544065F4-C6E2-4231-B635-198F6537D167}"/>
    <cellStyle name="Comma 3 2 5 3 10" xfId="25902" xr:uid="{34528351-9E38-4230-BC53-318A90DBF3CE}"/>
    <cellStyle name="Comma 3 2 5 3 11" xfId="25905" xr:uid="{7FC227D8-0E88-4C43-8657-610C56E8D1BD}"/>
    <cellStyle name="Comma 3 2 5 3 2" xfId="23714" xr:uid="{929F4A7E-421D-4555-9D99-F131934AC449}"/>
    <cellStyle name="Comma 3 2 5 3 2 2" xfId="29432" xr:uid="{F775F9B6-B132-43AD-8B0A-0C4226EA05AE}"/>
    <cellStyle name="Comma 3 2 5 3 2 2 2" xfId="29433" xr:uid="{E2A0A8E6-F2EC-42FA-B155-BFFE95BCF411}"/>
    <cellStyle name="Comma 3 2 5 3 2 2 3" xfId="29434" xr:uid="{2F8895EA-F0A1-4C60-88C5-2A9669368201}"/>
    <cellStyle name="Comma 3 2 5 3 2 2 4" xfId="29436" xr:uid="{3019FA48-EE62-40A1-979A-3D16473A7419}"/>
    <cellStyle name="Comma 3 2 5 3 2 2 5" xfId="29438" xr:uid="{8FA6C365-2832-412B-AE7F-4A99B34943B5}"/>
    <cellStyle name="Comma 3 2 5 3 2 2 6" xfId="24908" xr:uid="{B6AB2617-F5BC-4BE8-82F7-2BE1DB64C00E}"/>
    <cellStyle name="Comma 3 2 5 3 2 3" xfId="9230" xr:uid="{74B37BE6-FFFD-4BC2-8995-98EE3FE591DF}"/>
    <cellStyle name="Comma 3 2 5 3 2 4" xfId="9234" xr:uid="{059FF708-AAD5-4C4D-AD11-8A6345D0712E}"/>
    <cellStyle name="Comma 3 2 5 3 2 5" xfId="9242" xr:uid="{C80F997D-8367-4445-9E3B-B85860F82A53}"/>
    <cellStyle name="Comma 3 2 5 3 2 6" xfId="9247" xr:uid="{0B94D4DA-A2C6-4FDD-991D-736208C85692}"/>
    <cellStyle name="Comma 3 2 5 3 2 7" xfId="9257" xr:uid="{D7A8EC76-1B34-4F2B-A42D-6AFA8B10F1B1}"/>
    <cellStyle name="Comma 3 2 5 3 3" xfId="23717" xr:uid="{63049259-FFD6-44C1-8087-E2504BD7C49A}"/>
    <cellStyle name="Comma 3 2 5 3 3 2" xfId="338" xr:uid="{CB97EAD1-6045-48E0-AFA0-C326DF0D0DD2}"/>
    <cellStyle name="Comma 3 2 5 3 3 3" xfId="356" xr:uid="{22F865AA-B07D-411A-92FF-76AEE30176FE}"/>
    <cellStyle name="Comma 3 2 5 3 4" xfId="29439" xr:uid="{1C2D9213-70AE-46B9-A4D5-39AB25A92576}"/>
    <cellStyle name="Comma 3 2 5 3 5" xfId="29440" xr:uid="{B7171366-76CC-4985-9362-54B0F3798F90}"/>
    <cellStyle name="Comma 3 2 5 3 6" xfId="29441" xr:uid="{4C5C6C14-C7E4-4B13-B51A-E8F2AEF149A9}"/>
    <cellStyle name="Comma 3 2 5 3 6 2" xfId="2044" xr:uid="{D939B8BA-B455-4802-8AA2-1F93EF05D108}"/>
    <cellStyle name="Comma 3 2 5 3 6 3" xfId="2048" xr:uid="{3FF0D584-C601-4387-B477-F53EDF064FB3}"/>
    <cellStyle name="Comma 3 2 5 3 6 4" xfId="2054" xr:uid="{42641B56-210F-44FD-95E6-0D8E7610350C}"/>
    <cellStyle name="Comma 3 2 5 3 6 5" xfId="2059" xr:uid="{B5E73DB0-5052-4B5C-A8CC-770A79EED053}"/>
    <cellStyle name="Comma 3 2 5 3 6 6" xfId="27520" xr:uid="{ABF37DB6-0E1C-40FD-B01C-BD6921B1F4DF}"/>
    <cellStyle name="Comma 3 2 5 3 7" xfId="29442" xr:uid="{52D6ACAD-5353-4E72-9F0E-09180F2E9F96}"/>
    <cellStyle name="Comma 3 2 5 3 8" xfId="29443" xr:uid="{10581615-E720-492B-939A-648F443153E3}"/>
    <cellStyle name="Comma 3 2 5 3 9" xfId="29444" xr:uid="{68E285A0-18C1-40C8-9631-5B6112A3BF81}"/>
    <cellStyle name="Comma 3 2 5 4" xfId="27618" xr:uid="{E5FE0D90-6053-44FB-998A-3127B063BC4E}"/>
    <cellStyle name="Comma 3 2 5 5" xfId="28957" xr:uid="{50E26625-F3BA-4970-BD1B-5C5D57711893}"/>
    <cellStyle name="Comma 3 2 5 5 10" xfId="29445" xr:uid="{8842A274-6653-4F36-8849-1F05CF6588FA}"/>
    <cellStyle name="Comma 3 2 5 5 11" xfId="3434" xr:uid="{831701E5-3C97-4E1F-955A-C739E63B6949}"/>
    <cellStyle name="Comma 3 2 5 5 2" xfId="29446" xr:uid="{BEDEEF87-F478-4BBC-B4C5-C4CC970A72B6}"/>
    <cellStyle name="Comma 3 2 5 5 2 2" xfId="29447" xr:uid="{C5C62ADF-2F89-4531-9967-31D0EAED5974}"/>
    <cellStyle name="Comma 3 2 5 5 2 2 2" xfId="29448" xr:uid="{F54DC522-C461-4864-A5A7-9B41058F1FD1}"/>
    <cellStyle name="Comma 3 2 5 5 2 2 3" xfId="29449" xr:uid="{AAF40BD2-974C-437A-86CE-A1D560DA031A}"/>
    <cellStyle name="Comma 3 2 5 5 2 2 4" xfId="29450" xr:uid="{493744AD-9305-4DF4-AF3D-67EA8477A838}"/>
    <cellStyle name="Comma 3 2 5 5 2 2 5" xfId="29451" xr:uid="{AB2E6441-AE9B-472F-98C9-29635095F81A}"/>
    <cellStyle name="Comma 3 2 5 5 2 2 6" xfId="22259" xr:uid="{2EA98C64-D538-4E51-9BBB-B05C71BC07C4}"/>
    <cellStyle name="Comma 3 2 5 5 2 3" xfId="9558" xr:uid="{8489815E-4895-4AC6-8A26-20603827BEF2}"/>
    <cellStyle name="Comma 3 2 5 5 2 4" xfId="9560" xr:uid="{02A757D7-119D-400B-A3A3-C5AA8CF6CBA8}"/>
    <cellStyle name="Comma 3 2 5 5 2 5" xfId="29452" xr:uid="{30BA4F68-520B-4E30-9E19-BC391919C57B}"/>
    <cellStyle name="Comma 3 2 5 5 2 6" xfId="29454" xr:uid="{8CCF93BD-29A4-4DF3-A663-43DB11D06B3F}"/>
    <cellStyle name="Comma 3 2 5 5 2 7" xfId="29455" xr:uid="{2C5A0B96-B896-4C1A-B8C8-3AC739E68666}"/>
    <cellStyle name="Comma 3 2 5 5 3" xfId="29458" xr:uid="{92561D5F-BA29-4FE6-AFF7-24A4FFEF1E1C}"/>
    <cellStyle name="Comma 3 2 5 5 3 2" xfId="2253" xr:uid="{BF5AE07D-F695-4CB2-A049-AE22912BC644}"/>
    <cellStyle name="Comma 3 2 5 5 3 3" xfId="2258" xr:uid="{CCD81BBF-583E-46EE-8D64-76700067043F}"/>
    <cellStyle name="Comma 3 2 5 5 4" xfId="29459" xr:uid="{C7B010E4-7A08-46F9-A40F-79C70EB836D6}"/>
    <cellStyle name="Comma 3 2 5 5 5" xfId="29460" xr:uid="{63EF04D6-0ED2-4F59-B841-D69CCBE4AAEC}"/>
    <cellStyle name="Comma 3 2 5 5 6" xfId="29461" xr:uid="{A38E7BE7-EDA3-4612-848A-25BD75C13FF0}"/>
    <cellStyle name="Comma 3 2 5 5 6 2" xfId="29462" xr:uid="{32F381F4-7224-458F-9ABF-284ABC468914}"/>
    <cellStyle name="Comma 3 2 5 5 6 3" xfId="9582" xr:uid="{C6582701-C111-47D7-A020-572BE72F8BC7}"/>
    <cellStyle name="Comma 3 2 5 5 6 4" xfId="9585" xr:uid="{163AF337-B7BF-492B-BAE5-5138246EB0B5}"/>
    <cellStyle name="Comma 3 2 5 5 6 5" xfId="29463" xr:uid="{4AAB42E6-7468-41A2-8A62-999258E10047}"/>
    <cellStyle name="Comma 3 2 5 5 6 6" xfId="29464" xr:uid="{7DD708E2-A860-47CC-9926-DC9D9F01229F}"/>
    <cellStyle name="Comma 3 2 5 5 7" xfId="29465" xr:uid="{99CE8AFC-7670-41C1-9A82-3831EB25CB57}"/>
    <cellStyle name="Comma 3 2 5 5 8" xfId="29466" xr:uid="{34585418-9193-4D82-BD65-27B9AF06D0AA}"/>
    <cellStyle name="Comma 3 2 5 5 9" xfId="29467" xr:uid="{6ED2B5A7-739A-48D0-8060-77E101053B7C}"/>
    <cellStyle name="Comma 3 2 5 6" xfId="28960" xr:uid="{8900771A-AF0F-4A87-8FE2-5BD7E38A9323}"/>
    <cellStyle name="Comma 3 2 5 6 2" xfId="29468" xr:uid="{C4372189-C572-486A-896E-038ABDDE4CA1}"/>
    <cellStyle name="Comma 3 2 5 6 2 2" xfId="29470" xr:uid="{64BEC7B1-5741-4EDC-B678-6A2CC5114A5A}"/>
    <cellStyle name="Comma 3 2 5 6 2 3" xfId="9605" xr:uid="{52D2F570-EA57-49C0-ABE5-F795697C8A03}"/>
    <cellStyle name="Comma 3 2 5 6 2 4" xfId="9608" xr:uid="{9E5D3AAA-3F32-4599-AA8F-4086A29C94D5}"/>
    <cellStyle name="Comma 3 2 5 6 2 5" xfId="29472" xr:uid="{AD98CE30-C33E-4A8F-9D27-74A3CF16C861}"/>
    <cellStyle name="Comma 3 2 5 6 2 6" xfId="29475" xr:uid="{7B9D5999-6B67-4B35-BB2F-DF36D730FF20}"/>
    <cellStyle name="Comma 3 2 5 6 3" xfId="29477" xr:uid="{96BAED2F-25CA-4E4D-9353-2977B48FE816}"/>
    <cellStyle name="Comma 3 2 5 6 4" xfId="29479" xr:uid="{EF7747F3-D750-4BB4-93E1-965C0A56E55B}"/>
    <cellStyle name="Comma 3 2 5 6 5" xfId="29480" xr:uid="{79B3A451-FF23-45AC-AC9E-7E4AE5F6527E}"/>
    <cellStyle name="Comma 3 2 5 6 6" xfId="29481" xr:uid="{DA5B13E1-D784-48AA-BE4B-E3D2865CBFD6}"/>
    <cellStyle name="Comma 3 2 5 6 7" xfId="29482" xr:uid="{7D296785-2E00-44C9-B928-4F0AE7EABD3D}"/>
    <cellStyle name="Comma 3 2 5 7" xfId="28963" xr:uid="{7F710D71-9EE9-45DB-8A11-52C33F12D5CA}"/>
    <cellStyle name="Comma 3 2 5 7 2" xfId="27773" xr:uid="{9AB78A46-5797-49B5-96E7-300FB2F6C898}"/>
    <cellStyle name="Comma 3 2 5 7 3" xfId="27775" xr:uid="{2AEEC67B-0313-497F-A561-1065630FE981}"/>
    <cellStyle name="Comma 3 2 5 8" xfId="29483" xr:uid="{E624A3F0-6ED1-48EB-845D-F296586A0486}"/>
    <cellStyle name="Comma 3 2 5 8 2" xfId="29484" xr:uid="{0AAE0881-B87E-4C34-B2FE-FBB4DDA55D95}"/>
    <cellStyle name="Comma 3 2 5 8 3" xfId="29485" xr:uid="{B51DAB70-5F05-421B-85C3-B6740FB7CBE3}"/>
    <cellStyle name="Comma 3 2 5 8 4" xfId="29486" xr:uid="{577AF745-F205-4E96-86CC-4EEBFC74B3B8}"/>
    <cellStyle name="Comma 3 2 5 8 5" xfId="15529" xr:uid="{C8606DBA-3E3D-44E2-B5AD-0347EBB3E805}"/>
    <cellStyle name="Comma 3 2 5 8 6" xfId="15531" xr:uid="{50A41FC1-A4F5-4D76-B072-BF7F84FA9273}"/>
    <cellStyle name="Comma 3 2 5 9" xfId="29487" xr:uid="{8EC1C0DE-F86A-4411-B135-6213A58BE48C}"/>
    <cellStyle name="Comma 3 2 6" xfId="1416" xr:uid="{BA79BEA4-D369-48E6-9D47-97CD24B006E0}"/>
    <cellStyle name="Comma 3 2 6 10" xfId="29488" xr:uid="{20AB5755-7E7A-4FA4-A5B8-5088EF1E37CD}"/>
    <cellStyle name="Comma 3 2 6 11" xfId="29489" xr:uid="{3C209A6B-78E6-4B3E-B93A-382570494AF3}"/>
    <cellStyle name="Comma 3 2 6 12" xfId="29490" xr:uid="{D2E61334-14AE-4BB2-8317-35029ED67A70}"/>
    <cellStyle name="Comma 3 2 6 13" xfId="29491" xr:uid="{FE470D50-A3C5-4D92-B3FF-E1DFCBCEDC2A}"/>
    <cellStyle name="Comma 3 2 6 2" xfId="1555" xr:uid="{763C00AA-0259-4CF7-AC34-6D6520B8B10A}"/>
    <cellStyle name="Comma 3 2 6 2 10" xfId="1489" xr:uid="{28FA4026-7186-4B8C-95A1-F49F85D92AB7}"/>
    <cellStyle name="Comma 3 2 6 2 11" xfId="1498" xr:uid="{8B576864-DF8C-4B57-A52A-ADDED90684C9}"/>
    <cellStyle name="Comma 3 2 6 2 2" xfId="23790" xr:uid="{A7329B30-8F46-4782-A197-74D8B12C63BB}"/>
    <cellStyle name="Comma 3 2 6 2 2 2" xfId="12235" xr:uid="{E09A654C-BCB2-4295-BF78-5721B77653F5}"/>
    <cellStyle name="Comma 3 2 6 2 2 2 2" xfId="12238" xr:uid="{3BE5D080-E755-4DB7-AE17-FD6DC4265107}"/>
    <cellStyle name="Comma 3 2 6 2 2 2 3" xfId="12247" xr:uid="{6EC7BE50-ED63-4EF4-B542-B23F3954FFFC}"/>
    <cellStyle name="Comma 3 2 6 2 2 2 4" xfId="12250" xr:uid="{BB8589FD-31A2-440B-9437-CAFE7FB28989}"/>
    <cellStyle name="Comma 3 2 6 2 2 2 5" xfId="12252" xr:uid="{2BEFD6F9-871A-458D-9A61-0EF1AA9E00FB}"/>
    <cellStyle name="Comma 3 2 6 2 2 2 6" xfId="12254" xr:uid="{06AF045C-FE40-49EF-9AC6-633D88D7CD98}"/>
    <cellStyle name="Comma 3 2 6 2 2 3" xfId="12258" xr:uid="{D1C26925-BF25-43F6-BC8C-970009609AD8}"/>
    <cellStyle name="Comma 3 2 6 2 2 4" xfId="12261" xr:uid="{102AA6A4-DE43-43BB-A0C4-AE1BBB614E5F}"/>
    <cellStyle name="Comma 3 2 6 2 2 5" xfId="12275" xr:uid="{9B640BE2-3AE3-49D3-AA61-3A531BC3A300}"/>
    <cellStyle name="Comma 3 2 6 2 2 6" xfId="12286" xr:uid="{1BADB72D-397D-4A6F-A611-797723EA2227}"/>
    <cellStyle name="Comma 3 2 6 2 2 7" xfId="12288" xr:uid="{C5755736-A768-4AB7-AF98-1AB68C2FFCC7}"/>
    <cellStyle name="Comma 3 2 6 2 3" xfId="23792" xr:uid="{DE30E07A-B588-4188-A82B-ECF2A50B70F2}"/>
    <cellStyle name="Comma 3 2 6 2 3 2" xfId="12304" xr:uid="{EADED366-3A8A-412B-9706-B20BDF8CD3C0}"/>
    <cellStyle name="Comma 3 2 6 2 3 3" xfId="12318" xr:uid="{7B6AAF06-34AB-4450-BBA3-EE75E07EB389}"/>
    <cellStyle name="Comma 3 2 6 2 4" xfId="14444" xr:uid="{6A393EBE-33AB-496A-9DB3-B32F8F8DBBAD}"/>
    <cellStyle name="Comma 3 2 6 2 5" xfId="14446" xr:uid="{2523C2FA-1B0F-4B0B-91E9-BD7F952F5308}"/>
    <cellStyle name="Comma 3 2 6 2 6" xfId="29492" xr:uid="{19BFA84B-80B4-43A8-86A1-77F7D4CC82F6}"/>
    <cellStyle name="Comma 3 2 6 2 6 2" xfId="29493" xr:uid="{06DD5501-4747-4254-98A8-71E598CC4F42}"/>
    <cellStyle name="Comma 3 2 6 2 6 3" xfId="29494" xr:uid="{F1E4D07F-233A-405B-A088-8E5FFE786C24}"/>
    <cellStyle name="Comma 3 2 6 2 6 4" xfId="29495" xr:uid="{B9F10393-60E2-4CEB-A42F-714C39851C59}"/>
    <cellStyle name="Comma 3 2 6 2 6 5" xfId="29496" xr:uid="{B617935F-638E-4FAE-A48A-876265C9809E}"/>
    <cellStyle name="Comma 3 2 6 2 6 6" xfId="29497" xr:uid="{D4B4EA30-4681-455E-BBC7-D60D96F34FDE}"/>
    <cellStyle name="Comma 3 2 6 2 7" xfId="29498" xr:uid="{4F1EC7FE-2BEC-41C7-A5F0-659D7401A01E}"/>
    <cellStyle name="Comma 3 2 6 2 8" xfId="22718" xr:uid="{B9C71293-FBCC-4245-87A6-F60F693BA721}"/>
    <cellStyle name="Comma 3 2 6 2 9" xfId="29499" xr:uid="{4956409F-432C-4512-92F8-B1BE7AB3A3B0}"/>
    <cellStyle name="Comma 3 2 6 3" xfId="1568" xr:uid="{C6762B3A-8CB9-4B71-8F7D-101579848191}"/>
    <cellStyle name="Comma 3 2 6 3 2" xfId="23819" xr:uid="{8FB35F61-06FE-4C72-B9DF-8006CCD5271A}"/>
    <cellStyle name="Comma 3 2 6 3 2 2" xfId="12507" xr:uid="{9E5ACC12-D7F0-4761-94A7-018F6C250238}"/>
    <cellStyle name="Comma 3 2 6 3 2 3" xfId="10991" xr:uid="{A26635B1-CF9E-45F3-887D-2971E6020483}"/>
    <cellStyle name="Comma 3 2 6 3 2 4" xfId="10998" xr:uid="{BA6B765B-F8FA-4275-9AEC-3DA8ADE38211}"/>
    <cellStyle name="Comma 3 2 6 3 2 5" xfId="11006" xr:uid="{7359A832-6FB8-4C80-BC30-B241A604F022}"/>
    <cellStyle name="Comma 3 2 6 3 2 6" xfId="11012" xr:uid="{767A87FC-064B-420D-AAC7-D6E36CA881F0}"/>
    <cellStyle name="Comma 3 2 6 3 3" xfId="23824" xr:uid="{6CC5EFE4-47C3-43AF-A4AF-385ACA7B31C5}"/>
    <cellStyle name="Comma 3 2 6 3 4" xfId="28234" xr:uid="{36B10891-AA19-401E-9723-CFF163B7D6E8}"/>
    <cellStyle name="Comma 3 2 6 3 5" xfId="28237" xr:uid="{4408F912-9DC7-4238-94BB-78ECC8F08D5C}"/>
    <cellStyle name="Comma 3 2 6 3 6" xfId="28240" xr:uid="{16B196CF-5647-4100-8C3D-67CFA9AA9EE0}"/>
    <cellStyle name="Comma 3 2 6 3 7" xfId="28243" xr:uid="{A88789E6-E3EE-4C26-B116-2840FBF66C2F}"/>
    <cellStyle name="Comma 3 2 6 4" xfId="379" xr:uid="{BB4193AB-0ED0-43DE-B311-39078272B864}"/>
    <cellStyle name="Comma 3 2 6 5" xfId="388" xr:uid="{F8175366-685D-4F31-A47C-93C1FB5D98D4}"/>
    <cellStyle name="Comma 3 2 6 5 2" xfId="29500" xr:uid="{C2E756EF-F62B-42A1-89B2-E3EBAF0BE3D9}"/>
    <cellStyle name="Comma 3 2 6 5 3" xfId="29501" xr:uid="{7BDDC527-E13B-4F97-AC74-C960611FEA2F}"/>
    <cellStyle name="Comma 3 2 6 6" xfId="21345" xr:uid="{5B62667A-57C6-489D-BFB2-0532B15D332B}"/>
    <cellStyle name="Comma 3 2 6 7" xfId="29502" xr:uid="{A379442E-2DFA-43E8-BAB2-15212E156B6D}"/>
    <cellStyle name="Comma 3 2 6 8" xfId="29503" xr:uid="{ADC5FE56-F590-4FC5-B98B-264507F29CC0}"/>
    <cellStyle name="Comma 3 2 6 8 2" xfId="29505" xr:uid="{326FE90E-67B7-488E-BF43-8D38916DD87C}"/>
    <cellStyle name="Comma 3 2 6 8 3" xfId="29507" xr:uid="{889A7469-8FA8-40E5-AE77-1B73E4F8F679}"/>
    <cellStyle name="Comma 3 2 6 8 4" xfId="29509" xr:uid="{38FB2677-35A8-46CA-B0F3-2C6544427D88}"/>
    <cellStyle name="Comma 3 2 6 8 5" xfId="15548" xr:uid="{C4BB65C3-EFD6-4730-A89D-16658A66C2D4}"/>
    <cellStyle name="Comma 3 2 6 8 6" xfId="15550" xr:uid="{F242EAAF-E2FB-41F5-B808-0F5F68045B2F}"/>
    <cellStyle name="Comma 3 2 6 9" xfId="29510" xr:uid="{CCBC060A-73E9-4E0E-8936-6E88B0BBCB4E}"/>
    <cellStyle name="Comma 3 2 7" xfId="121" xr:uid="{CE68F2DB-D455-4FA3-88FF-F3583731F96D}"/>
    <cellStyle name="Comma 3 2 7 2" xfId="29511" xr:uid="{9361E9F3-46C8-4492-A77D-2B8D4B478FDD}"/>
    <cellStyle name="Comma 3 2 8" xfId="1424" xr:uid="{5C45F03C-2B93-4D94-830D-F36F6084385D}"/>
    <cellStyle name="Comma 3 2 8 2" xfId="29512" xr:uid="{89BA5404-CCD0-4486-90E6-869DCA441464}"/>
    <cellStyle name="Comma 3 2 9" xfId="1427" xr:uid="{9CFB7CF6-A8D4-466F-8202-494EE507A3AF}"/>
    <cellStyle name="Comma 3 20" xfId="29172" xr:uid="{73D8C1A9-889C-4313-B225-3D9FAF0368C0}"/>
    <cellStyle name="Comma 3 21" xfId="29175" xr:uid="{77E90C78-176F-4FDE-AC04-8C0832CE962A}"/>
    <cellStyle name="Comma 3 22" xfId="29178" xr:uid="{B1B3510F-B9ED-4F86-B9F7-33DCA9540AA5}"/>
    <cellStyle name="Comma 3 23" xfId="29182" xr:uid="{2CB115AE-3EDA-4F84-A9D4-8AC4544C6B40}"/>
    <cellStyle name="Comma 3 24" xfId="29189" xr:uid="{2D8A6645-8A64-44CC-AA0D-B6909F2E685D}"/>
    <cellStyle name="Comma 3 25" xfId="29513" xr:uid="{5526A5EC-3B28-49BE-9AF9-037B9E918138}"/>
    <cellStyle name="Comma 3 26" xfId="29515" xr:uid="{14425DE3-7E8F-4005-8B60-833F13D16135}"/>
    <cellStyle name="Comma 3 27" xfId="29517" xr:uid="{94ED1AC8-9375-46E3-8D0F-4D3C971680A5}"/>
    <cellStyle name="Comma 3 28" xfId="29519" xr:uid="{9AD28737-AE41-4A4E-BAA6-7C1B2BE86ED7}"/>
    <cellStyle name="Comma 3 29" xfId="29521" xr:uid="{B1C99551-6058-4FDB-8BFF-6D9AA0DEB49A}"/>
    <cellStyle name="Comma 3 3" xfId="4357" xr:uid="{44D34767-DA6F-4B2A-AB5D-E21BEB6A4A9B}"/>
    <cellStyle name="Comma 3 3 10" xfId="29523" xr:uid="{7338E338-6748-4DFC-96A8-3C56C92BD56E}"/>
    <cellStyle name="Comma 3 3 11" xfId="29524" xr:uid="{C312B986-7334-4BEA-95A8-A7147EFB9118}"/>
    <cellStyle name="Comma 3 3 12" xfId="29525" xr:uid="{C83E3097-88F7-4449-81FD-BE097801ED42}"/>
    <cellStyle name="Comma 3 3 13" xfId="29526" xr:uid="{C0D4680A-BAAE-4706-B703-83BD93E4381B}"/>
    <cellStyle name="Comma 3 3 14" xfId="29527" xr:uid="{F7BD30BF-E1C6-4703-BE3C-256DC834AFDB}"/>
    <cellStyle name="Comma 3 3 2" xfId="18066" xr:uid="{FEFA508E-0AD4-4DB8-9DF0-2C1E687C95D7}"/>
    <cellStyle name="Comma 3 3 2 2" xfId="29528" xr:uid="{9001BA60-E537-4DE4-82E4-30954C588A75}"/>
    <cellStyle name="Comma 3 3 2 2 2" xfId="29530" xr:uid="{3F142D3D-6B5E-41D3-9348-EED3B1C63AA5}"/>
    <cellStyle name="Comma 3 3 2 2 3" xfId="29532" xr:uid="{01082603-FCD4-403E-BCB9-285FE59976F5}"/>
    <cellStyle name="Comma 3 3 2 3" xfId="29533" xr:uid="{CC9A9B71-4E25-47CB-9404-A8140429D733}"/>
    <cellStyle name="Comma 3 3 2 4" xfId="29534" xr:uid="{EA38DB5A-1C17-4309-B0F7-E54B2C13E4C1}"/>
    <cellStyle name="Comma 3 3 2 5" xfId="29535" xr:uid="{E89984CB-5CF4-4CB1-91CE-5F621A290C8B}"/>
    <cellStyle name="Comma 3 3 3" xfId="18069" xr:uid="{B4AB42EF-16A6-4E17-A727-91821CEBA44F}"/>
    <cellStyle name="Comma 3 3 3 2" xfId="21080" xr:uid="{6F192AA3-5A3E-40C4-86A3-DFF54C582D50}"/>
    <cellStyle name="Comma 3 3 4" xfId="1445" xr:uid="{9D2E374C-A16B-4138-928F-BD80AD78EC9E}"/>
    <cellStyle name="Comma 3 3 5" xfId="1462" xr:uid="{277B174A-8C95-49D2-91A1-F1EFEDAFB95D}"/>
    <cellStyle name="Comma 3 3 6" xfId="1479" xr:uid="{6337D144-2053-41DF-BB06-66C7520D410C}"/>
    <cellStyle name="Comma 3 3 6 2" xfId="6324" xr:uid="{9D1E277C-ECD7-45D0-BC41-A092ED2195C1}"/>
    <cellStyle name="Comma 3 3 6 2 2" xfId="15804" xr:uid="{5E08BBF4-15E4-4BFF-84EB-E3D86EEBA7FE}"/>
    <cellStyle name="Comma 3 3 6 3" xfId="6326" xr:uid="{ADE0675D-382D-4BE0-A4BC-85149918929D}"/>
    <cellStyle name="Comma 3 3 6 3 2" xfId="15983" xr:uid="{EFAB7E8B-0478-4464-82F9-F540CCEC44B9}"/>
    <cellStyle name="Comma 3 3 7" xfId="1253" xr:uid="{97B2149B-D929-4902-B93A-86ADD523548A}"/>
    <cellStyle name="Comma 3 3 8" xfId="1261" xr:uid="{1B0CEA0D-10AF-4668-BB53-E58359BC5BE8}"/>
    <cellStyle name="Comma 3 3 9" xfId="29536" xr:uid="{891AA75D-0E04-445A-A01A-955129E1D1F1}"/>
    <cellStyle name="Comma 3 30" xfId="29514" xr:uid="{093B53F7-0AA9-4D5B-9D0A-50038240CDB7}"/>
    <cellStyle name="Comma 3 31" xfId="29516" xr:uid="{AA910CA3-187B-4C43-A354-0DA6C055566E}"/>
    <cellStyle name="Comma 3 32" xfId="29518" xr:uid="{498D8112-BDA2-4152-BB44-85265475947F}"/>
    <cellStyle name="Comma 3 33" xfId="29520" xr:uid="{D5B1226E-9B47-41DE-9635-344074D2176E}"/>
    <cellStyle name="Comma 3 34" xfId="29522" xr:uid="{D6BA6A92-167A-41ED-B7B6-B00F98270540}"/>
    <cellStyle name="Comma 3 4" xfId="4362" xr:uid="{70EB311E-D1F2-4B84-9958-6A778D12146F}"/>
    <cellStyle name="Comma 3 4 10" xfId="29537" xr:uid="{AB7AA173-AD2B-4C0F-946B-3333C2F9D9E7}"/>
    <cellStyle name="Comma 3 4 11" xfId="29538" xr:uid="{18ABA41A-C23A-4FEF-9469-6C88A0207211}"/>
    <cellStyle name="Comma 3 4 12" xfId="29539" xr:uid="{D8B2B3FC-8A82-4584-BB9B-9FA86B54EFD3}"/>
    <cellStyle name="Comma 3 4 2" xfId="18078" xr:uid="{8F5407EB-BD56-4D73-B602-E1A11CAF6437}"/>
    <cellStyle name="Comma 3 4 2 2" xfId="29540" xr:uid="{6DB34F07-814E-4889-828D-16155A95FB5F}"/>
    <cellStyle name="Comma 3 4 3" xfId="18080" xr:uid="{94B9F5C2-9CC3-45A9-904F-77AEBF75A977}"/>
    <cellStyle name="Comma 3 4 3 2" xfId="21524" xr:uid="{9E84A7B2-00CA-4A2D-94D1-40BD6F239F4F}"/>
    <cellStyle name="Comma 3 4 4" xfId="18082" xr:uid="{9FFE619B-B17C-4E47-8B13-A5E6A02AB4B3}"/>
    <cellStyle name="Comma 3 4 5" xfId="20594" xr:uid="{638560F7-8740-4C2B-8779-B30B04F52DF8}"/>
    <cellStyle name="Comma 3 4 6" xfId="20599" xr:uid="{1526228B-2F1B-4103-AB52-339CB9EBAFA3}"/>
    <cellStyle name="Comma 3 4 7" xfId="20601" xr:uid="{C6006E83-34A4-47CE-A1BB-71C6B0BBFA59}"/>
    <cellStyle name="Comma 3 4 8" xfId="20603" xr:uid="{7A9ED023-5A2A-4B9B-B52B-A64703D9674E}"/>
    <cellStyle name="Comma 3 4 9" xfId="29541" xr:uid="{6A1BA03A-291F-48BE-896B-B5B4C3A2D779}"/>
    <cellStyle name="Comma 3 5" xfId="29542" xr:uid="{6EE13DD6-5F1D-4AFC-9E9B-855CEEB34816}"/>
    <cellStyle name="Comma 3 5 2" xfId="29544" xr:uid="{23745FAF-B369-40FD-9706-8150928AEE26}"/>
    <cellStyle name="Comma 3 5 2 2" xfId="29545" xr:uid="{BA3C24D9-54F5-4A35-8923-D4B81A826DF0}"/>
    <cellStyle name="Comma 3 5 3" xfId="29547" xr:uid="{A38642FE-B624-46F8-9EE0-E34EDF5A0119}"/>
    <cellStyle name="Comma 3 6" xfId="29548" xr:uid="{02EB70BF-47D6-41C0-92E7-E215E9899074}"/>
    <cellStyle name="Comma 3 6 2" xfId="29549" xr:uid="{128EDAAE-4C3E-4F0B-9A48-FABF137A099B}"/>
    <cellStyle name="Comma 3 6 2 2" xfId="14737" xr:uid="{F1874CEC-327B-4553-A4FC-EE8573B9CD73}"/>
    <cellStyle name="Comma 3 6 3" xfId="29550" xr:uid="{D3A82E6D-24FC-446E-AEE3-CBC8C31857AC}"/>
    <cellStyle name="Comma 3 7" xfId="29553" xr:uid="{CE8C7EBC-BAE4-4244-8272-69B09CE0F3CF}"/>
    <cellStyle name="Comma 3 7 2" xfId="29555" xr:uid="{34B8A8CE-BEBF-4E2D-88E2-3FF61C843318}"/>
    <cellStyle name="Comma 3 7 3" xfId="29557" xr:uid="{63F428B4-3BF8-4485-8947-87EBCE1711CC}"/>
    <cellStyle name="Comma 3 8" xfId="29558" xr:uid="{FCA9C187-6434-4088-8E6D-339451EADFEC}"/>
    <cellStyle name="Comma 3 8 2" xfId="29559" xr:uid="{BEAAFA9A-624B-4CC4-98A8-6F530D4D2DE4}"/>
    <cellStyle name="Comma 3 8 3" xfId="28186" xr:uid="{EEB36458-59A3-4F5D-8912-9E7F97E15DDA}"/>
    <cellStyle name="Comma 3 9" xfId="29560" xr:uid="{CF535153-3128-4A38-93B1-99A5A31DC8B9}"/>
    <cellStyle name="Comma 3 9 2" xfId="29561" xr:uid="{30E2FF90-5CE0-4156-86E5-2887F74169E6}"/>
    <cellStyle name="Comma 3 9 3" xfId="29562" xr:uid="{A640912D-BB5E-46F0-98E4-B50706511C35}"/>
    <cellStyle name="Comma 3_APL Monthly Accounts - Dec'  2010" xfId="29565" xr:uid="{E7B9B90F-4ACB-4D29-B10E-B6C63ED919FD}"/>
    <cellStyle name="Comma 30" xfId="27854" xr:uid="{FB560716-538F-430F-9A27-CDCA0318A906}"/>
    <cellStyle name="Comma 30 10" xfId="27856" xr:uid="{E5B0A051-F692-4092-8656-81F65C90E289}"/>
    <cellStyle name="Comma 30 11" xfId="27858" xr:uid="{0C004EB5-363D-4267-8444-D9B5A9A6119E}"/>
    <cellStyle name="Comma 30 11 10" xfId="27860" xr:uid="{0F0EDE4D-98F2-4D83-A928-D6B84E7B3EB3}"/>
    <cellStyle name="Comma 30 11 11" xfId="27862" xr:uid="{D24D5E19-5C22-4561-AF45-DE4FFDF4FE20}"/>
    <cellStyle name="Comma 30 11 2" xfId="27864" xr:uid="{86DC7156-2D48-4100-B005-E6B5A6868DC0}"/>
    <cellStyle name="Comma 30 11 2 2" xfId="27866" xr:uid="{2DDBB40A-5006-474A-B304-0ED048C91F3C}"/>
    <cellStyle name="Comma 30 11 2 2 2" xfId="27870" xr:uid="{F12F4BA2-C9C6-41C1-B4DA-D7B7AE6B0D26}"/>
    <cellStyle name="Comma 30 11 2 2 3" xfId="27874" xr:uid="{A49483F6-9699-4BB9-A748-B437050DD867}"/>
    <cellStyle name="Comma 30 11 2 2 4" xfId="27878" xr:uid="{1A359366-420A-4CF9-9B78-2769C3868ED1}"/>
    <cellStyle name="Comma 30 11 2 2 5" xfId="27882" xr:uid="{123FCFAE-F573-410A-B3EE-9C9031D5F300}"/>
    <cellStyle name="Comma 30 11 2 2 6" xfId="27886" xr:uid="{B172A837-B287-4FA9-817D-CD225C5EACA1}"/>
    <cellStyle name="Comma 30 11 2 3" xfId="27888" xr:uid="{F1DA934C-2F89-4066-BFD9-0D0A8506546A}"/>
    <cellStyle name="Comma 30 11 2 4" xfId="27890" xr:uid="{8B386482-79C2-4D10-B746-D3817F29CD91}"/>
    <cellStyle name="Comma 30 11 2 5" xfId="27892" xr:uid="{46301635-5FED-4AAD-B954-7011F19A1E08}"/>
    <cellStyle name="Comma 30 11 2 6" xfId="27894" xr:uid="{523326EB-5E32-4FD5-B626-89E45CBD4C24}"/>
    <cellStyle name="Comma 30 11 2 7" xfId="27896" xr:uid="{97FD320D-62DC-4595-86A1-5A15E2094263}"/>
    <cellStyle name="Comma 30 11 3" xfId="27898" xr:uid="{D4502E12-6139-4910-9664-5E0C408ABB33}"/>
    <cellStyle name="Comma 30 11 3 2" xfId="21732" xr:uid="{8CD068F0-6740-42F0-A4D8-FD8267D468BA}"/>
    <cellStyle name="Comma 30 11 3 3" xfId="21736" xr:uid="{1212BBAA-84E9-45E8-9EC5-B28B80E63C6C}"/>
    <cellStyle name="Comma 30 11 4" xfId="27900" xr:uid="{FEF55D34-2411-42A7-AE6F-A51689FD2D37}"/>
    <cellStyle name="Comma 30 11 5" xfId="27902" xr:uid="{BD78FB4E-86EC-4082-930D-E27D3C46EFE6}"/>
    <cellStyle name="Comma 30 11 6" xfId="27904" xr:uid="{870580CD-4444-4309-953B-8D95A777204D}"/>
    <cellStyle name="Comma 30 11 6 2" xfId="27908" xr:uid="{60778030-A692-42ED-BEE4-B615EF9C43F8}"/>
    <cellStyle name="Comma 30 11 6 3" xfId="27910" xr:uid="{1F4E465C-137F-4423-A197-F166A2122848}"/>
    <cellStyle name="Comma 30 11 6 4" xfId="27912" xr:uid="{959EA9E7-7CD0-411A-A3F1-74840E8E2D4E}"/>
    <cellStyle name="Comma 30 11 6 5" xfId="27914" xr:uid="{7E4881A7-8380-460F-A16D-9767C8881E6F}"/>
    <cellStyle name="Comma 30 11 6 6" xfId="22054" xr:uid="{40EFE0A3-040A-464F-92E9-66D29343A91A}"/>
    <cellStyle name="Comma 30 11 7" xfId="27916" xr:uid="{D59CD570-DD21-449D-A590-C92FFDED7E45}"/>
    <cellStyle name="Comma 30 11 8" xfId="27918" xr:uid="{CF941494-E27F-461C-8289-E532848105A5}"/>
    <cellStyle name="Comma 30 11 9" xfId="27920" xr:uid="{F40262F3-A2FA-4B99-B04E-FCB3CB1B7E99}"/>
    <cellStyle name="Comma 30 12" xfId="27922" xr:uid="{179EA1B5-5FD0-4461-B968-FEBA4C28B4D3}"/>
    <cellStyle name="Comma 30 12 2" xfId="27924" xr:uid="{F2E3CECD-44DA-443B-84F9-4D56AC39E639}"/>
    <cellStyle name="Comma 30 12 2 2" xfId="27927" xr:uid="{71E29DED-E530-4066-B970-656F92AD2556}"/>
    <cellStyle name="Comma 30 12 2 3" xfId="27930" xr:uid="{272AC1F8-A2DF-40FC-AAEC-3978A6B01CB2}"/>
    <cellStyle name="Comma 30 12 2 4" xfId="27933" xr:uid="{BF7BA554-7E36-4D28-86C1-28D64144AA39}"/>
    <cellStyle name="Comma 30 12 2 5" xfId="27935" xr:uid="{33DC97E9-B7F3-4C7C-84CB-94204AF25339}"/>
    <cellStyle name="Comma 30 12 2 6" xfId="24157" xr:uid="{9F771B9E-4D10-4F9F-AD1C-C297127B443E}"/>
    <cellStyle name="Comma 30 12 3" xfId="27937" xr:uid="{344650D5-8290-41D5-93CF-AB6F88958A61}"/>
    <cellStyle name="Comma 30 12 4" xfId="15254" xr:uid="{C209E4F5-0292-426C-8016-BC608132C2CB}"/>
    <cellStyle name="Comma 30 12 5" xfId="15258" xr:uid="{F86E798D-4797-4E3C-A4CA-8B193B65514A}"/>
    <cellStyle name="Comma 30 12 6" xfId="15263" xr:uid="{27D23D75-6211-4C9E-9CF4-C88AEC6B6A79}"/>
    <cellStyle name="Comma 30 12 7" xfId="15269" xr:uid="{0765591A-3D3E-48B4-8297-77CEC96551A7}"/>
    <cellStyle name="Comma 30 13" xfId="27939" xr:uid="{16CCC6FF-0891-4D94-A4BA-FE6047981767}"/>
    <cellStyle name="Comma 30 13 2" xfId="27941" xr:uid="{4F8E564E-BAFD-4B9A-B7E5-78BEAFA427CC}"/>
    <cellStyle name="Comma 30 13 3" xfId="27943" xr:uid="{7C428CE4-F75B-4DA7-818E-A9725F3F4A80}"/>
    <cellStyle name="Comma 30 14" xfId="8541" xr:uid="{D9C1CAC7-0A38-4CC2-9433-1159CE655F9F}"/>
    <cellStyle name="Comma 30 14 2" xfId="27945" xr:uid="{C2FAF7D5-E1E1-42C6-BF3A-A0067C76043F}"/>
    <cellStyle name="Comma 30 14 3" xfId="27947" xr:uid="{6D128E90-7DAB-4FF7-8C45-9A5EE10A09D1}"/>
    <cellStyle name="Comma 30 14 4" xfId="27949" xr:uid="{1080DE50-15DF-422E-8444-AF5C8BA19FB0}"/>
    <cellStyle name="Comma 30 14 5" xfId="27951" xr:uid="{005E24ED-21CB-4A32-82D5-D20D8176F582}"/>
    <cellStyle name="Comma 30 14 6" xfId="27953" xr:uid="{6CDE13E2-BD71-4581-8877-337995FF4566}"/>
    <cellStyle name="Comma 30 15" xfId="8545" xr:uid="{8815067D-7232-4BD9-BA78-5C310A96C78E}"/>
    <cellStyle name="Comma 30 16" xfId="8549" xr:uid="{3727FC02-B964-4161-BD1E-F773920DB18C}"/>
    <cellStyle name="Comma 30 17" xfId="8552" xr:uid="{A760E500-E4CB-44E8-AD6C-A0B9F3E4DC31}"/>
    <cellStyle name="Comma 30 18" xfId="8555" xr:uid="{66FA8C4B-C84B-4834-9E96-D4D3CF674656}"/>
    <cellStyle name="Comma 30 19" xfId="27955" xr:uid="{8E6230FA-1B6A-4461-A755-B903AC85CF24}"/>
    <cellStyle name="Comma 30 2" xfId="27957" xr:uid="{6CBE48AA-2E00-4AA1-AD02-2AFE17E1718E}"/>
    <cellStyle name="Comma 30 2 10" xfId="24741" xr:uid="{42A41709-8148-469B-8125-E64A7629D7A3}"/>
    <cellStyle name="Comma 30 2 11" xfId="2847" xr:uid="{12C7B73B-90D7-48C9-AB09-07FA15FFDB70}"/>
    <cellStyle name="Comma 30 2 12" xfId="2184" xr:uid="{9FF193A1-2C46-4DC0-846D-C029D1F31E7E}"/>
    <cellStyle name="Comma 30 2 13" xfId="2214" xr:uid="{36DBCBFB-DB56-4FE5-B3E7-DC907D10DBF6}"/>
    <cellStyle name="Comma 30 2 2" xfId="2088" xr:uid="{E5DE6917-2E1F-47AD-9F78-3678A86757E3}"/>
    <cellStyle name="Comma 30 2 2 10" xfId="7533" xr:uid="{50AD773C-F943-4CD3-A491-80F2E1160C6B}"/>
    <cellStyle name="Comma 30 2 2 11" xfId="7536" xr:uid="{75C4B9E5-431F-4513-B8C6-801B8C4E543F}"/>
    <cellStyle name="Comma 30 2 2 12" xfId="7539" xr:uid="{139A4618-1BA1-423F-A0D2-293137E61440}"/>
    <cellStyle name="Comma 30 2 2 2" xfId="27959" xr:uid="{2915A80B-D74A-4CF1-BEFA-CD7A2FEEA429}"/>
    <cellStyle name="Comma 30 2 2 2 2" xfId="27962" xr:uid="{93808DF1-116F-4D18-912A-BD664F19B66E}"/>
    <cellStyle name="Comma 30 2 2 2 2 2" xfId="10169" xr:uid="{79691558-4223-494C-9233-DF01004860D1}"/>
    <cellStyle name="Comma 30 2 2 2 2 3" xfId="10172" xr:uid="{31313F57-FB14-4CFA-B443-D1DCF4674C24}"/>
    <cellStyle name="Comma 30 2 2 2 2 4" xfId="27964" xr:uid="{F68D7AC5-267C-437C-A128-4AA71F7E9A0F}"/>
    <cellStyle name="Comma 30 2 2 2 2 5" xfId="27966" xr:uid="{282ACB9B-C329-4CEC-8F99-D52A50C67DA0}"/>
    <cellStyle name="Comma 30 2 2 2 2 6" xfId="27968" xr:uid="{B87F9E0C-EE4A-44D8-9CEB-BCF52F0C4D90}"/>
    <cellStyle name="Comma 30 2 2 2 3" xfId="27971" xr:uid="{0434FAAB-3E72-4ECA-A824-E308622B8565}"/>
    <cellStyle name="Comma 30 2 2 2 4" xfId="27974" xr:uid="{F0DDC8BA-AEDB-45D5-8459-622BA8C76DDC}"/>
    <cellStyle name="Comma 30 2 2 2 5" xfId="27977" xr:uid="{FFDF2CC6-5572-40FD-BEAA-7589BA0671E4}"/>
    <cellStyle name="Comma 30 2 2 2 6" xfId="27979" xr:uid="{D3F491D4-572D-4A49-B740-2D2130B09C9D}"/>
    <cellStyle name="Comma 30 2 2 2 7" xfId="27981" xr:uid="{8AE590AE-D9F0-40DF-8573-B5A4ACAC60EE}"/>
    <cellStyle name="Comma 30 2 2 3" xfId="27983" xr:uid="{20C1B08D-8389-421E-ABA5-579FE9F1A884}"/>
    <cellStyle name="Comma 30 2 2 4" xfId="27985" xr:uid="{BA61F13A-807A-4C2A-8061-B0C359628D4B}"/>
    <cellStyle name="Comma 30 2 2 4 2" xfId="27987" xr:uid="{B2EA0ED7-15FC-48C4-BD39-9811B43BC100}"/>
    <cellStyle name="Comma 30 2 2 4 3" xfId="27989" xr:uid="{0E6860B9-9819-4C9B-BD86-7D7A8A8F0356}"/>
    <cellStyle name="Comma 30 2 2 5" xfId="27991" xr:uid="{B047B1F4-7418-4420-81E8-991BC97E59A7}"/>
    <cellStyle name="Comma 30 2 2 6" xfId="27993" xr:uid="{B78C2C2E-CD86-4485-98DF-EDABB6C03598}"/>
    <cellStyle name="Comma 30 2 2 7" xfId="27995" xr:uid="{E5BF49AA-9C56-4669-8E2D-4ECFB5C283C0}"/>
    <cellStyle name="Comma 30 2 2 7 2" xfId="17788" xr:uid="{A8DCE4EC-0637-4FB3-ABCD-9DC609BE258C}"/>
    <cellStyle name="Comma 30 2 2 7 3" xfId="27997" xr:uid="{BC05CA02-AA01-43CF-BB99-C121ED737278}"/>
    <cellStyle name="Comma 30 2 2 7 4" xfId="27999" xr:uid="{A0C6D79C-0E13-4015-8447-86CFE25F681A}"/>
    <cellStyle name="Comma 30 2 2 7 5" xfId="28001" xr:uid="{BFE9143A-DEA5-4850-A525-D38AD9150609}"/>
    <cellStyle name="Comma 30 2 2 7 6" xfId="28003" xr:uid="{BF84C8A1-EA88-4943-A669-A8A19198302B}"/>
    <cellStyle name="Comma 30 2 2 8" xfId="28006" xr:uid="{A0D869E1-CAD2-4A96-BDE8-BE0C81BF343D}"/>
    <cellStyle name="Comma 30 2 2 9" xfId="28009" xr:uid="{6A654004-86E7-46ED-89B0-8CC4FD131C6E}"/>
    <cellStyle name="Comma 30 2 3" xfId="28012" xr:uid="{9DFDE21B-501F-4754-A09E-24D75B32F7EB}"/>
    <cellStyle name="Comma 30 2 3 10" xfId="28014" xr:uid="{334932DF-7712-435A-8491-4C9964ABDBD8}"/>
    <cellStyle name="Comma 30 2 3 11" xfId="28016" xr:uid="{A5639623-DC9F-4CEA-88E3-A9550AFD3B95}"/>
    <cellStyle name="Comma 30 2 3 2" xfId="28018" xr:uid="{128B97C0-3FF9-450D-9750-F7CDE8D94E9B}"/>
    <cellStyle name="Comma 30 2 3 2 2" xfId="10123" xr:uid="{F5105D4A-CB36-4BAA-A9E8-FF762557C6EB}"/>
    <cellStyle name="Comma 30 2 3 2 2 2" xfId="10128" xr:uid="{948ED21A-6C70-4362-8118-8158C9B0F09D}"/>
    <cellStyle name="Comma 30 2 3 2 2 3" xfId="10144" xr:uid="{FE8CC9D4-F7E1-469F-84A4-A21CE4110C8C}"/>
    <cellStyle name="Comma 30 2 3 2 2 4" xfId="10175" xr:uid="{CC2C58EE-EE85-434D-B3AE-447DF50CDA26}"/>
    <cellStyle name="Comma 30 2 3 2 2 5" xfId="10186" xr:uid="{C787B678-3A00-4A6A-892A-633BA44DFC87}"/>
    <cellStyle name="Comma 30 2 3 2 2 6" xfId="10195" xr:uid="{6C404776-4EB0-4141-BC3B-B5CE4FBEC228}"/>
    <cellStyle name="Comma 30 2 3 2 3" xfId="10202" xr:uid="{17B88A23-EB3A-4FA2-8BB8-845066368783}"/>
    <cellStyle name="Comma 30 2 3 2 4" xfId="10231" xr:uid="{2DFFEDE1-04AD-42EC-A087-6CB26B06A387}"/>
    <cellStyle name="Comma 30 2 3 2 5" xfId="10246" xr:uid="{7B209F06-BBE6-43F8-87A2-D1853B411F99}"/>
    <cellStyle name="Comma 30 2 3 2 6" xfId="10290" xr:uid="{2C60D21C-AE4D-4AC5-A24B-FA70A8AFE646}"/>
    <cellStyle name="Comma 30 2 3 2 7" xfId="10299" xr:uid="{10110344-81DB-4E4C-8C8D-8227AEB54C71}"/>
    <cellStyle name="Comma 30 2 3 3" xfId="28021" xr:uid="{07557D13-FE9E-4D29-A913-314646991995}"/>
    <cellStyle name="Comma 30 2 3 3 2" xfId="10471" xr:uid="{FC69FC96-3A8A-4427-9EF7-ED290B95A313}"/>
    <cellStyle name="Comma 30 2 3 3 3" xfId="10532" xr:uid="{55D74C68-5EA4-4CE4-92BF-870C3A477BB8}"/>
    <cellStyle name="Comma 30 2 3 4" xfId="28024" xr:uid="{99D51B94-60A2-4C0C-B263-6EB4D0C1BC69}"/>
    <cellStyle name="Comma 30 2 3 5" xfId="28027" xr:uid="{6BA4FCB6-325C-43A6-8E4E-0020E033A664}"/>
    <cellStyle name="Comma 30 2 3 6" xfId="28030" xr:uid="{3CF4ACBA-B30C-43F0-A9BE-60CF7B89939E}"/>
    <cellStyle name="Comma 30 2 3 6 2" xfId="14950" xr:uid="{E3246D1E-BB75-4598-8935-448524C83A14}"/>
    <cellStyle name="Comma 30 2 3 6 3" xfId="14956" xr:uid="{9C1C85E0-3949-45C7-A271-E97939FE5D9A}"/>
    <cellStyle name="Comma 30 2 3 6 4" xfId="14960" xr:uid="{ABE2489C-6E09-4DA6-933E-D5E40725FACC}"/>
    <cellStyle name="Comma 30 2 3 6 5" xfId="14964" xr:uid="{028E78BA-3D41-40CC-B3F2-0E4E2BB5D5FF}"/>
    <cellStyle name="Comma 30 2 3 6 6" xfId="24356" xr:uid="{1266CDA8-3038-4634-87CA-646B6E8E9F55}"/>
    <cellStyle name="Comma 30 2 3 7" xfId="28033" xr:uid="{E19F80EE-2C6E-4545-98B4-CBBE157811C6}"/>
    <cellStyle name="Comma 30 2 3 8" xfId="28036" xr:uid="{7624E6ED-7C56-46E0-9473-60E98E61CE1E}"/>
    <cellStyle name="Comma 30 2 3 9" xfId="26770" xr:uid="{0B24BCF2-F4AA-4DB1-98E6-318A10ED75C2}"/>
    <cellStyle name="Comma 30 2 4" xfId="28039" xr:uid="{6E7FC7DD-F19B-4ABE-8370-8320F8C6C3FD}"/>
    <cellStyle name="Comma 30 2 5" xfId="28041" xr:uid="{0FCBF041-AFFF-46E1-84D9-9C604A2D6752}"/>
    <cellStyle name="Comma 30 2 5 10" xfId="28043" xr:uid="{09046659-7CA6-40B7-A096-F904F08F46A4}"/>
    <cellStyle name="Comma 30 2 5 11" xfId="28045" xr:uid="{07B7DD16-314C-4D0B-8B46-E6981337DB98}"/>
    <cellStyle name="Comma 30 2 5 2" xfId="28047" xr:uid="{E8694ECB-3407-49DE-9389-AE00A3D5CCE2}"/>
    <cellStyle name="Comma 30 2 5 2 2" xfId="28050" xr:uid="{9DF0D4FB-8A31-4EF6-B6CE-2369E9143C9E}"/>
    <cellStyle name="Comma 30 2 5 2 2 2" xfId="26627" xr:uid="{6E50A722-FF1F-4D7C-85EA-BF8500569B3D}"/>
    <cellStyle name="Comma 30 2 5 2 2 3" xfId="13228" xr:uid="{70283C27-998C-4EE8-8AAB-6D29D80145C3}"/>
    <cellStyle name="Comma 30 2 5 2 2 4" xfId="13232" xr:uid="{01D18411-68A4-4B40-8924-49E475930AE5}"/>
    <cellStyle name="Comma 30 2 5 2 2 5" xfId="28053" xr:uid="{09EA46C6-3749-4689-8953-A284E7FA3F5D}"/>
    <cellStyle name="Comma 30 2 5 2 2 6" xfId="28056" xr:uid="{52CDBC8E-D35D-4E63-B5F9-B5306D8F8A98}"/>
    <cellStyle name="Comma 30 2 5 2 3" xfId="28060" xr:uid="{D81E7CCC-623B-4BAE-95DE-4B947B588139}"/>
    <cellStyle name="Comma 30 2 5 2 4" xfId="28064" xr:uid="{4DAA1493-9F4F-4233-B6FE-0575EA3E1852}"/>
    <cellStyle name="Comma 30 2 5 2 5" xfId="28067" xr:uid="{E63C58E9-82D8-4794-955F-ACDF7D56FE3D}"/>
    <cellStyle name="Comma 30 2 5 2 6" xfId="28069" xr:uid="{B059451F-C5AA-4E17-A732-940F84702996}"/>
    <cellStyle name="Comma 30 2 5 2 7" xfId="28071" xr:uid="{385ADB6A-1CD0-4735-A93E-8FDFA64507EA}"/>
    <cellStyle name="Comma 30 2 5 3" xfId="28074" xr:uid="{BC347D07-1008-473B-9707-F6DAF0DB175B}"/>
    <cellStyle name="Comma 30 2 5 3 2" xfId="15068" xr:uid="{1F0478BE-E7DA-492B-B4C2-09C4AD577791}"/>
    <cellStyle name="Comma 30 2 5 3 3" xfId="15073" xr:uid="{4233CB44-B273-482E-8648-0E573A6A6A89}"/>
    <cellStyle name="Comma 30 2 5 4" xfId="28077" xr:uid="{539266A5-740F-48D2-B205-B7380EB87E22}"/>
    <cellStyle name="Comma 30 2 5 5" xfId="28080" xr:uid="{84E86437-720A-4CDF-A8A2-A02B42C4144E}"/>
    <cellStyle name="Comma 30 2 5 6" xfId="28083" xr:uid="{A4028755-B00E-4306-B376-0B79651AE78D}"/>
    <cellStyle name="Comma 30 2 5 6 2" xfId="15108" xr:uid="{07017283-61BB-4552-94B4-9558D0427E34}"/>
    <cellStyle name="Comma 30 2 5 6 3" xfId="15111" xr:uid="{C7EB62D8-1AC8-474B-AC7B-D15579B7AB95}"/>
    <cellStyle name="Comma 30 2 5 6 4" xfId="15114" xr:uid="{46D0469A-1746-4710-928A-2C6163C6C14D}"/>
    <cellStyle name="Comma 30 2 5 6 5" xfId="28085" xr:uid="{AC036AD3-6884-4A0B-BCC3-57B2D6FA01A2}"/>
    <cellStyle name="Comma 30 2 5 6 6" xfId="28088" xr:uid="{DDBC9996-5670-4833-9AD3-2ADC8AE00DE7}"/>
    <cellStyle name="Comma 30 2 5 7" xfId="28092" xr:uid="{F1D36164-6E7B-4156-8E40-EF6782D6498D}"/>
    <cellStyle name="Comma 30 2 5 8" xfId="28095" xr:uid="{8AB59BF5-6FE6-4CBA-BE0B-3C7E963E00C2}"/>
    <cellStyle name="Comma 30 2 5 9" xfId="28097" xr:uid="{3E1BCB77-B4B3-4179-BBBF-8C20A32EAF4D}"/>
    <cellStyle name="Comma 30 2 6" xfId="28099" xr:uid="{F41461D5-A98C-46C0-9D31-8E3240EE9EEE}"/>
    <cellStyle name="Comma 30 2 6 2" xfId="28101" xr:uid="{8CD56053-CF94-4FB0-AD29-47111710CB81}"/>
    <cellStyle name="Comma 30 2 6 2 2" xfId="28104" xr:uid="{AFF9B156-E439-43D0-B543-67B70387920C}"/>
    <cellStyle name="Comma 30 2 6 2 3" xfId="28106" xr:uid="{832A8462-78B6-49F4-A33B-7275396F365B}"/>
    <cellStyle name="Comma 30 2 6 2 4" xfId="28108" xr:uid="{C301AF57-0ABF-4BCE-9CCF-A5D598D5876B}"/>
    <cellStyle name="Comma 30 2 6 2 5" xfId="28110" xr:uid="{34C62842-C464-4801-BD55-197DEEFB2F8E}"/>
    <cellStyle name="Comma 30 2 6 2 6" xfId="28112" xr:uid="{FB4F6864-4096-4733-B5CC-FBB41067B3F8}"/>
    <cellStyle name="Comma 30 2 6 3" xfId="28115" xr:uid="{086C53C4-4C6C-4BCD-B5F5-4B53A898D65F}"/>
    <cellStyle name="Comma 30 2 6 4" xfId="28118" xr:uid="{F3B370B1-B566-4C5B-B4B6-42E448FE29F8}"/>
    <cellStyle name="Comma 30 2 6 5" xfId="28121" xr:uid="{3425F291-9E54-49FA-BC24-72CA2CAD7CEC}"/>
    <cellStyle name="Comma 30 2 6 6" xfId="28124" xr:uid="{7D16ECA0-29AC-4133-A8CA-60404336FFD0}"/>
    <cellStyle name="Comma 30 2 6 7" xfId="28127" xr:uid="{10CC0289-15B1-483B-B597-6ADF59E06AE9}"/>
    <cellStyle name="Comma 30 2 7" xfId="25564" xr:uid="{7AD5A1E8-CBF8-4625-BAA0-A9E9D2941A37}"/>
    <cellStyle name="Comma 30 2 7 2" xfId="28129" xr:uid="{58967328-7891-45BD-A698-6D57326C423F}"/>
    <cellStyle name="Comma 30 2 7 3" xfId="28131" xr:uid="{9B0C625C-7A48-4FDD-BD01-7809D28B9985}"/>
    <cellStyle name="Comma 30 2 7 4" xfId="29566" xr:uid="{65FC5151-F8C2-48CB-B144-FD4D2EA6A4A2}"/>
    <cellStyle name="Comma 30 2 8" xfId="25568" xr:uid="{C5AC00AB-4481-43E9-80D0-E307BD476277}"/>
    <cellStyle name="Comma 30 2 8 2" xfId="17148" xr:uid="{4FD53687-EE58-4AB1-A4C2-A1C9ADF0FE46}"/>
    <cellStyle name="Comma 30 2 8 3" xfId="17151" xr:uid="{FF4BD48F-9D7B-459B-A6C2-786BA0B6E730}"/>
    <cellStyle name="Comma 30 2 8 4" xfId="17154" xr:uid="{E9A2265A-C85F-4D43-9529-03FF2C2F4A4A}"/>
    <cellStyle name="Comma 30 2 8 5" xfId="28133" xr:uid="{9D3DF8E4-E70C-4D7C-9D7F-921244AD0DD7}"/>
    <cellStyle name="Comma 30 2 8 6" xfId="28135" xr:uid="{691C79B8-4DEE-4324-B999-404E6005AC2D}"/>
    <cellStyle name="Comma 30 2 9" xfId="25572" xr:uid="{C177A01D-A85C-4F19-BE91-4E4082C5119A}"/>
    <cellStyle name="Comma 30 20" xfId="8546" xr:uid="{4F39E679-74C9-4A80-A33D-2D3831F6CB5D}"/>
    <cellStyle name="Comma 30 3" xfId="28137" xr:uid="{FED61FFF-13A3-40C0-A54B-84ECD667F3ED}"/>
    <cellStyle name="Comma 30 3 10" xfId="19025" xr:uid="{D6C70BC9-2571-4D1F-8BF3-1C59B299C177}"/>
    <cellStyle name="Comma 30 3 11" xfId="19037" xr:uid="{C91C5323-7874-41E3-8F7B-E4F651271C58}"/>
    <cellStyle name="Comma 30 3 12" xfId="19043" xr:uid="{797E15A1-7B38-4D96-812C-761D9ECE5EE3}"/>
    <cellStyle name="Comma 30 3 13" xfId="19050" xr:uid="{BC577E2E-1243-41C4-B6D9-60141C9EF335}"/>
    <cellStyle name="Comma 30 3 2" xfId="28139" xr:uid="{B8FF7CBC-7B3A-482B-8B08-E3FE3A6404AF}"/>
    <cellStyle name="Comma 30 3 2 10" xfId="18070" xr:uid="{9D782AB2-D0FC-4A89-9364-E749D5D5DD8D}"/>
    <cellStyle name="Comma 30 3 2 11" xfId="1446" xr:uid="{711CD516-B946-4369-A8A2-438561EE5ABF}"/>
    <cellStyle name="Comma 30 3 2 12" xfId="1463" xr:uid="{7E6EDA4A-521C-42E0-B3C1-82AC588DBC07}"/>
    <cellStyle name="Comma 30 3 2 2" xfId="28141" xr:uid="{E4825F03-0A6E-4A60-BA30-FA0731A3AAEB}"/>
    <cellStyle name="Comma 30 3 2 2 2" xfId="28143" xr:uid="{B0CB3788-9772-4542-B1E7-5E239A903649}"/>
    <cellStyle name="Comma 30 3 2 2 2 2" xfId="28145" xr:uid="{532657EE-2CEF-466F-81FA-C019ED3D6CE9}"/>
    <cellStyle name="Comma 30 3 2 2 2 3" xfId="28148" xr:uid="{93B69F21-01DC-4D9B-AA8B-8D1D0E285924}"/>
    <cellStyle name="Comma 30 3 2 2 2 4" xfId="28151" xr:uid="{88BEE8F2-5AB3-4697-B08D-97F3823592B9}"/>
    <cellStyle name="Comma 30 3 2 2 2 5" xfId="28153" xr:uid="{22BF3179-4BB9-4DDF-A6D9-85303619F597}"/>
    <cellStyle name="Comma 30 3 2 2 2 6" xfId="28155" xr:uid="{9FAF920C-8E60-40A2-B167-3C5E2727917E}"/>
    <cellStyle name="Comma 30 3 2 2 3" xfId="28157" xr:uid="{DBAEFFAC-EF7E-4CE6-90FA-18C862ADE348}"/>
    <cellStyle name="Comma 30 3 2 2 4" xfId="28159" xr:uid="{6A964732-977A-4B93-8ECF-421E06B675F7}"/>
    <cellStyle name="Comma 30 3 2 2 5" xfId="28162" xr:uid="{322120DF-9706-4FFB-B02D-506DE7903888}"/>
    <cellStyle name="Comma 30 3 2 2 6" xfId="21119" xr:uid="{056A0A5D-ADB1-4801-899C-A6069D2E830C}"/>
    <cellStyle name="Comma 30 3 2 2 7" xfId="21122" xr:uid="{0261888B-772A-480F-97B4-FD254EE12844}"/>
    <cellStyle name="Comma 30 3 2 3" xfId="28164" xr:uid="{44952335-D859-4BF1-87FD-58C1B6A77B57}"/>
    <cellStyle name="Comma 30 3 2 4" xfId="28166" xr:uid="{F31468A7-EABD-47C2-BB11-FF7F16FF874F}"/>
    <cellStyle name="Comma 30 3 2 4 2" xfId="28168" xr:uid="{45672059-6C92-4606-A2B0-3C81F97EE6C0}"/>
    <cellStyle name="Comma 30 3 2 4 3" xfId="28170" xr:uid="{74229D7D-1450-42BB-A9E0-D1E4D18D7F51}"/>
    <cellStyle name="Comma 30 3 2 5" xfId="28172" xr:uid="{5F69B62C-397C-4CC7-B8A1-C6FD383F3FD4}"/>
    <cellStyle name="Comma 30 3 2 6" xfId="28174" xr:uid="{482D7086-F43E-45A3-9EC4-D739735967D5}"/>
    <cellStyle name="Comma 30 3 2 7" xfId="28176" xr:uid="{32DC59F4-847D-4D42-A460-D20D636C3FA2}"/>
    <cellStyle name="Comma 30 3 2 7 2" xfId="15235" xr:uid="{D29C8DD2-28D2-4DD1-BCD0-0A8456603149}"/>
    <cellStyle name="Comma 30 3 2 7 3" xfId="15238" xr:uid="{D76B3185-9249-4E28-BCF7-96714DBA1DA0}"/>
    <cellStyle name="Comma 30 3 2 7 4" xfId="15241" xr:uid="{09C9916F-A310-4F9D-827A-98B3127BEF6B}"/>
    <cellStyle name="Comma 30 3 2 7 5" xfId="28178" xr:uid="{8C732D8B-AB69-45C9-823B-35B04C70B95B}"/>
    <cellStyle name="Comma 30 3 2 7 6" xfId="21135" xr:uid="{85E9B38B-882C-4DD6-B6FB-3F2F946F139D}"/>
    <cellStyle name="Comma 30 3 2 8" xfId="28180" xr:uid="{76E5D826-3F20-496F-98FF-DAD26677DCE4}"/>
    <cellStyle name="Comma 30 3 2 9" xfId="28182" xr:uid="{B6CED50E-1FE0-46AC-86B4-7541C13040BD}"/>
    <cellStyle name="Comma 30 3 3" xfId="28184" xr:uid="{21162359-287E-450D-8D56-74A448D4E701}"/>
    <cellStyle name="Comma 30 3 3 10" xfId="28187" xr:uid="{369978A2-B103-4FA8-A919-83CE745590B8}"/>
    <cellStyle name="Comma 30 3 3 11" xfId="28190" xr:uid="{5FA35643-5916-4901-AF0F-639CAF68ED32}"/>
    <cellStyle name="Comma 30 3 3 2" xfId="25973" xr:uid="{16B13620-B464-46B8-9565-CB69DD96D857}"/>
    <cellStyle name="Comma 30 3 3 2 2" xfId="28192" xr:uid="{BD30C70E-B181-49E9-8175-AF58CAC3D90E}"/>
    <cellStyle name="Comma 30 3 3 2 2 2" xfId="28194" xr:uid="{2942F7EE-A915-49E0-AA61-FFAD4681340F}"/>
    <cellStyle name="Comma 30 3 3 2 2 3" xfId="28196" xr:uid="{35F86DD8-B141-4795-B5AD-7F8F7DD8AC2E}"/>
    <cellStyle name="Comma 30 3 3 2 2 4" xfId="22500" xr:uid="{629AE9F9-FA74-4159-9D82-1FD7C77D92ED}"/>
    <cellStyle name="Comma 30 3 3 2 2 5" xfId="22506" xr:uid="{A6E18811-1D0B-4476-A543-A86BC3E8D94B}"/>
    <cellStyle name="Comma 30 3 3 2 2 6" xfId="28198" xr:uid="{51812F1A-4E54-4E81-B926-6664A71BB110}"/>
    <cellStyle name="Comma 30 3 3 2 3" xfId="28200" xr:uid="{71906EF7-E6D0-447E-8A74-5E0C42704B04}"/>
    <cellStyle name="Comma 30 3 3 2 4" xfId="28202" xr:uid="{042CF743-C407-431E-830E-611D59BCE5C1}"/>
    <cellStyle name="Comma 30 3 3 2 5" xfId="27263" xr:uid="{D5EBBE4B-2EE4-4807-BE22-9E56A6450836}"/>
    <cellStyle name="Comma 30 3 3 2 6" xfId="27266" xr:uid="{5EB58C37-C885-4A71-BE3A-A9CE6FD74D18}"/>
    <cellStyle name="Comma 30 3 3 2 7" xfId="27269" xr:uid="{118738D6-76BD-4573-BFB0-9A1F9EC3B62B}"/>
    <cellStyle name="Comma 30 3 3 3" xfId="25978" xr:uid="{84C00BEC-72FF-4CC0-8251-B34767DA2752}"/>
    <cellStyle name="Comma 30 3 3 3 2" xfId="15280" xr:uid="{34D30EE6-512A-44D7-96C2-B56B4CBAE641}"/>
    <cellStyle name="Comma 30 3 3 3 3" xfId="15285" xr:uid="{DB6D96B1-A927-4300-AF06-61B04E2E3C55}"/>
    <cellStyle name="Comma 30 3 3 4" xfId="25983" xr:uid="{B615E577-C572-46FA-92F7-99F6B6812822}"/>
    <cellStyle name="Comma 30 3 3 5" xfId="25988" xr:uid="{135B4029-071C-4F5D-825A-DFA3FD8BD117}"/>
    <cellStyle name="Comma 30 3 3 6" xfId="28206" xr:uid="{F4993B4B-E43A-4D75-842C-A5C25E7AE8D9}"/>
    <cellStyle name="Comma 30 3 3 6 2" xfId="15316" xr:uid="{4391D0C4-F77D-4F0D-A875-CA2168D3BBC0}"/>
    <cellStyle name="Comma 30 3 3 6 3" xfId="15319" xr:uid="{0F33E397-23E4-4361-9D54-8F5C68FEE5D1}"/>
    <cellStyle name="Comma 30 3 3 6 4" xfId="15322" xr:uid="{2D7012FC-B461-49D0-AA82-9259B869C5CF}"/>
    <cellStyle name="Comma 30 3 3 6 5" xfId="28208" xr:uid="{539448F9-6EB6-4DB6-A9E2-6312AB00D2EA}"/>
    <cellStyle name="Comma 30 3 3 6 6" xfId="28210" xr:uid="{11D840FE-4064-4BE7-AE06-E0AE49FD9C1E}"/>
    <cellStyle name="Comma 30 3 3 7" xfId="28214" xr:uid="{C76F0309-0322-4D8B-854E-70820BCD227C}"/>
    <cellStyle name="Comma 30 3 3 8" xfId="28216" xr:uid="{2C814F82-E9DC-4D20-8261-666CA07425B5}"/>
    <cellStyle name="Comma 30 3 3 9" xfId="28218" xr:uid="{A868E053-91E5-4999-91A6-5A148997066B}"/>
    <cellStyle name="Comma 30 3 4" xfId="28220" xr:uid="{33702BD7-702A-4935-9F9D-9B75AF498856}"/>
    <cellStyle name="Comma 30 3 5" xfId="28222" xr:uid="{5C905FEB-DC73-4810-9ABB-F8442A5CB58E}"/>
    <cellStyle name="Comma 30 3 5 10" xfId="28224" xr:uid="{B7AE4B60-7D38-4859-849C-D77BE6BE6E28}"/>
    <cellStyle name="Comma 30 3 5 11" xfId="28226" xr:uid="{EC357F7C-2C4D-48FE-83A8-78A969381D17}"/>
    <cellStyle name="Comma 30 3 5 2" xfId="28228" xr:uid="{2DE0A027-E031-4713-8401-C282BBB14D63}"/>
    <cellStyle name="Comma 30 3 5 2 2" xfId="28231" xr:uid="{9A32BBF6-4D53-40D8-9037-71167B6F4C07}"/>
    <cellStyle name="Comma 30 3 5 2 2 2" xfId="23823" xr:uid="{25F38C82-E305-4616-BE0A-03648AA1A322}"/>
    <cellStyle name="Comma 30 3 5 2 2 3" xfId="28233" xr:uid="{59C2D15B-1E92-49E6-A1B6-C18B8E73E5DD}"/>
    <cellStyle name="Comma 30 3 5 2 2 4" xfId="28236" xr:uid="{2ED50AF4-BA63-4DF2-A130-5836AE3C0A66}"/>
    <cellStyle name="Comma 30 3 5 2 2 5" xfId="28239" xr:uid="{EFF4EF3C-A940-4C39-A17B-FD3E522667C3}"/>
    <cellStyle name="Comma 30 3 5 2 2 6" xfId="28242" xr:uid="{4DC63824-34E7-44AA-AD77-359AF7618789}"/>
    <cellStyle name="Comma 30 3 5 2 3" xfId="28246" xr:uid="{D8194B81-0818-4C79-9E15-268445D3D1C5}"/>
    <cellStyle name="Comma 30 3 5 2 4" xfId="28249" xr:uid="{3F2D9F91-0BA7-4F73-B7A1-C579BC6441EF}"/>
    <cellStyle name="Comma 30 3 5 2 5" xfId="28253" xr:uid="{E4F78A3B-3EC9-4300-84D9-B46DFF7A8D6D}"/>
    <cellStyle name="Comma 30 3 5 2 6" xfId="28257" xr:uid="{338A93A4-5F0C-4DFB-9BC6-BB964B8478B3}"/>
    <cellStyle name="Comma 30 3 5 2 7" xfId="28260" xr:uid="{7178E602-AA0C-4AEC-AFC0-CF98A9EA1AD4}"/>
    <cellStyle name="Comma 30 3 5 3" xfId="28262" xr:uid="{E46BEEE6-B275-44DA-8037-5DB0585EE548}"/>
    <cellStyle name="Comma 30 3 5 3 2" xfId="15373" xr:uid="{1EFB57BD-E512-466E-8A2B-2FDFE0753D7E}"/>
    <cellStyle name="Comma 30 3 5 3 3" xfId="15379" xr:uid="{FFDCE734-7175-494A-AC68-B63FE5917C20}"/>
    <cellStyle name="Comma 30 3 5 4" xfId="28264" xr:uid="{9DF82D2B-D084-4991-92F0-E989B209F0D2}"/>
    <cellStyle name="Comma 30 3 5 5" xfId="28266" xr:uid="{5F767EDA-8DB8-4937-9C53-00FEF4FA5493}"/>
    <cellStyle name="Comma 30 3 5 6" xfId="28268" xr:uid="{3CA8C83E-4B4F-4F6D-A03E-95D110C45622}"/>
    <cellStyle name="Comma 30 3 5 6 2" xfId="28270" xr:uid="{71804A4E-6B3C-478D-958E-029ACF3D2113}"/>
    <cellStyle name="Comma 30 3 5 6 3" xfId="28272" xr:uid="{377E4435-33E4-4EF3-A1BB-E63DB0897338}"/>
    <cellStyle name="Comma 30 3 5 6 4" xfId="28274" xr:uid="{F711FDEF-512D-46A6-B6C2-F873472F27B2}"/>
    <cellStyle name="Comma 30 3 5 6 5" xfId="28278" xr:uid="{50519236-E54F-4FA8-AC58-CE7213033290}"/>
    <cellStyle name="Comma 30 3 5 6 6" xfId="28282" xr:uid="{14875732-8B25-46C1-8DBD-927A7327FF60}"/>
    <cellStyle name="Comma 30 3 5 7" xfId="28284" xr:uid="{61CC7923-6530-4025-A20C-F9F0F26193E2}"/>
    <cellStyle name="Comma 30 3 5 8" xfId="28286" xr:uid="{33EADED4-FF9B-41CE-A95D-8D1E17836C03}"/>
    <cellStyle name="Comma 30 3 5 9" xfId="109" xr:uid="{7ED9418C-DEDB-4343-B68D-27C2DE3575B3}"/>
    <cellStyle name="Comma 30 3 6" xfId="28288" xr:uid="{BB3129D2-528A-4AC1-82ED-863B92CC2C7F}"/>
    <cellStyle name="Comma 30 3 6 2" xfId="28291" xr:uid="{0C195EB9-FEF3-4C29-92E2-0A7A78E9F6D5}"/>
    <cellStyle name="Comma 30 3 6 2 2" xfId="28293" xr:uid="{BF6472F3-A209-4B02-9A96-27E791CC0599}"/>
    <cellStyle name="Comma 30 3 6 2 3" xfId="28297" xr:uid="{E6446707-BC2D-4072-A93B-DD5A7D918827}"/>
    <cellStyle name="Comma 30 3 6 2 4" xfId="17206" xr:uid="{48421F42-7D43-4C33-B3C1-E09CC19ED70A}"/>
    <cellStyle name="Comma 30 3 6 2 5" xfId="17213" xr:uid="{80424EBA-4568-4197-B651-E36A281706B8}"/>
    <cellStyle name="Comma 30 3 6 2 6" xfId="28301" xr:uid="{6E02F3C2-9BED-4FEC-92F3-478EBB9B18B7}"/>
    <cellStyle name="Comma 30 3 6 3" xfId="28304" xr:uid="{B91ACCE1-3414-439F-91E1-60C6FA879187}"/>
    <cellStyle name="Comma 30 3 6 4" xfId="28306" xr:uid="{0D0F6844-6730-4078-ABDF-46A957972416}"/>
    <cellStyle name="Comma 30 3 6 5" xfId="28308" xr:uid="{26746A6C-1E5E-451F-89D5-2A94266AFC76}"/>
    <cellStyle name="Comma 30 3 6 6" xfId="28310" xr:uid="{0E22030B-1E16-4FA1-A8FB-8DA0154A468A}"/>
    <cellStyle name="Comma 30 3 6 7" xfId="28312" xr:uid="{97DE20A1-1199-460A-8535-121A4738E4D8}"/>
    <cellStyle name="Comma 30 3 7" xfId="28314" xr:uid="{5BB3C509-6027-4B70-8DB1-0932D1471057}"/>
    <cellStyle name="Comma 30 3 7 2" xfId="28316" xr:uid="{7AE73132-419B-4CC4-8201-97CB7B146905}"/>
    <cellStyle name="Comma 30 3 7 3" xfId="28318" xr:uid="{C6D835F7-7943-4A59-8A93-43BEB8352C6E}"/>
    <cellStyle name="Comma 30 3 8" xfId="28320" xr:uid="{68814FCC-0977-4454-95F5-49DED064A030}"/>
    <cellStyle name="Comma 30 3 8 2" xfId="25998" xr:uid="{8EF00469-D39A-40CA-B77F-CE43987CAB37}"/>
    <cellStyle name="Comma 30 3 8 3" xfId="26001" xr:uid="{F08F776A-A964-4AB8-BB91-61D0CFF8F9AC}"/>
    <cellStyle name="Comma 30 3 8 4" xfId="26004" xr:uid="{2FCBBC1D-A0F4-4357-A19B-2B0DFCC8CC77}"/>
    <cellStyle name="Comma 30 3 8 5" xfId="28322" xr:uid="{1E7BC051-3AAA-4805-82BF-DC6931E5BCD3}"/>
    <cellStyle name="Comma 30 3 8 6" xfId="28324" xr:uid="{FC7D8B83-48F2-481F-A283-82D2C03E3BA3}"/>
    <cellStyle name="Comma 30 3 9" xfId="28326" xr:uid="{448E6834-D6BD-4837-AE0B-0CA3F081160B}"/>
    <cellStyle name="Comma 30 4" xfId="28328" xr:uid="{591894F3-109C-447E-887C-49360B65513F}"/>
    <cellStyle name="Comma 30 4 10" xfId="871" xr:uid="{9437DBFE-AAED-4A99-90CB-DDEEFFCB7271}"/>
    <cellStyle name="Comma 30 4 11" xfId="957" xr:uid="{83D5B6E5-429D-4084-B085-627029899BE4}"/>
    <cellStyle name="Comma 30 4 12" xfId="973" xr:uid="{1CC2E7B3-0533-4A25-BEA8-66944460D15E}"/>
    <cellStyle name="Comma 30 4 13" xfId="987" xr:uid="{42A7BDE3-3CAF-422B-9CE0-96CFCD65F6C1}"/>
    <cellStyle name="Comma 30 4 2" xfId="28330" xr:uid="{E1292424-8186-4B16-A7E0-16B50E6C6F37}"/>
    <cellStyle name="Comma 30 4 2 10" xfId="16523" xr:uid="{488BBDE2-E8E6-4492-B2C2-A8CF91893A95}"/>
    <cellStyle name="Comma 30 4 2 11" xfId="16528" xr:uid="{6789CF5D-B715-47CB-B540-B725AC9170CF}"/>
    <cellStyle name="Comma 30 4 2 12" xfId="16534" xr:uid="{D99E85C0-C435-416F-8CFF-D9C0824021F4}"/>
    <cellStyle name="Comma 30 4 2 2" xfId="28332" xr:uid="{E2E3B351-8290-4D18-9C34-0C614DCCACBF}"/>
    <cellStyle name="Comma 30 4 2 2 2" xfId="28335" xr:uid="{A8AFDD46-ACC6-4080-92F5-2D3BB1B55E45}"/>
    <cellStyle name="Comma 30 4 2 2 2 2" xfId="28337" xr:uid="{96A55745-DBBC-4BF4-8705-2A1202C6D86A}"/>
    <cellStyle name="Comma 30 4 2 2 2 3" xfId="28339" xr:uid="{7578DEC0-D7BA-4D7D-BBE6-87817F22D6D4}"/>
    <cellStyle name="Comma 30 4 2 2 2 4" xfId="28341" xr:uid="{EA9C70A5-309F-4E97-9B41-EA5848844D6C}"/>
    <cellStyle name="Comma 30 4 2 2 2 5" xfId="28343" xr:uid="{F1C627DB-A8DE-4132-979F-E7EBF8D10B40}"/>
    <cellStyle name="Comma 30 4 2 2 2 6" xfId="28345" xr:uid="{29F58463-03A6-4A31-BE97-8C737384B816}"/>
    <cellStyle name="Comma 30 4 2 2 3" xfId="28348" xr:uid="{924D7027-1963-4CE7-AF0F-953EF55A6D37}"/>
    <cellStyle name="Comma 30 4 2 2 4" xfId="18632" xr:uid="{803ED8CE-B6D1-4466-9AE8-B4A5AC9A4550}"/>
    <cellStyle name="Comma 30 4 2 2 5" xfId="22835" xr:uid="{42A64D64-3406-436B-B771-93279606B8E2}"/>
    <cellStyle name="Comma 30 4 2 2 6" xfId="21240" xr:uid="{E23D4BE8-9A90-4DB7-9071-C8210AF8D7E6}"/>
    <cellStyle name="Comma 30 4 2 2 7" xfId="28350" xr:uid="{4C0327A8-13B5-4E13-AECC-F76CC70D3469}"/>
    <cellStyle name="Comma 30 4 2 3" xfId="28352" xr:uid="{A301326C-18D3-45D1-A006-3DC9B8082299}"/>
    <cellStyle name="Comma 30 4 2 4" xfId="28354" xr:uid="{27F4BC8B-56B6-4783-94A4-BAE17C81826C}"/>
    <cellStyle name="Comma 30 4 2 4 2" xfId="15486" xr:uid="{BAAB74D8-E293-48D9-9778-95530103B328}"/>
    <cellStyle name="Comma 30 4 2 4 3" xfId="15491" xr:uid="{332E0D31-5211-4AD7-86F1-75B8AB25A277}"/>
    <cellStyle name="Comma 30 4 2 5" xfId="28356" xr:uid="{8C94AD2B-F5F0-4D52-8DFF-BF1A9A2CBA42}"/>
    <cellStyle name="Comma 30 4 2 6" xfId="28358" xr:uid="{F645579B-57FA-4B54-802E-E812A02169C9}"/>
    <cellStyle name="Comma 30 4 2 7" xfId="28360" xr:uid="{7702986F-BC07-45A7-BFFA-7F7A9D615C9F}"/>
    <cellStyle name="Comma 30 4 2 7 2" xfId="13743" xr:uid="{952A2F84-E527-4BC6-9AA4-A41A36E43FAB}"/>
    <cellStyle name="Comma 30 4 2 7 3" xfId="13746" xr:uid="{4138962F-86F9-4E40-8A41-22C5E5EF97EA}"/>
    <cellStyle name="Comma 30 4 2 7 4" xfId="28362" xr:uid="{7F6232B2-E4CB-4C02-A223-22870A83851F}"/>
    <cellStyle name="Comma 30 4 2 7 5" xfId="28364" xr:uid="{229511BB-E84E-4BC2-825E-9F1763FD2680}"/>
    <cellStyle name="Comma 30 4 2 7 6" xfId="28366" xr:uid="{D16D9AD0-80E0-45B5-B362-D32A6C75644E}"/>
    <cellStyle name="Comma 30 4 2 8" xfId="28368" xr:uid="{9CC49F0C-53B1-4F81-8F41-A60481345565}"/>
    <cellStyle name="Comma 30 4 2 9" xfId="28370" xr:uid="{5398B4FD-FD69-4432-9DAC-CE6A1EE3F40F}"/>
    <cellStyle name="Comma 30 4 3" xfId="28372" xr:uid="{CCAE1274-C571-4FBB-B4E0-DE254270D71C}"/>
    <cellStyle name="Comma 30 4 3 10" xfId="28374" xr:uid="{8D96C261-F0D9-4DDC-B562-BC4DECBB4D66}"/>
    <cellStyle name="Comma 30 4 3 11" xfId="28377" xr:uid="{B2E8A588-D6A5-4590-96A3-1EABFF815421}"/>
    <cellStyle name="Comma 30 4 3 2" xfId="17686" xr:uid="{966866DD-CAE9-42D1-B595-8D77E9699470}"/>
    <cellStyle name="Comma 30 4 3 2 2" xfId="10885" xr:uid="{73B746B6-63EC-4757-AE64-97B9D968333C}"/>
    <cellStyle name="Comma 30 4 3 2 2 2" xfId="28381" xr:uid="{6BF246AC-52DE-4FBA-B08F-5AA58B3575C0}"/>
    <cellStyle name="Comma 30 4 3 2 2 3" xfId="28384" xr:uid="{A7F8658E-E822-4693-9E26-D3D97A4C6FB6}"/>
    <cellStyle name="Comma 30 4 3 2 2 4" xfId="28387" xr:uid="{48298443-915B-4039-93D0-8B8E348950E8}"/>
    <cellStyle name="Comma 30 4 3 2 2 5" xfId="28390" xr:uid="{478E0F5F-7C6C-4613-89E9-67994FD35F3F}"/>
    <cellStyle name="Comma 30 4 3 2 2 6" xfId="28393" xr:uid="{26D40125-EC0B-4B48-BBA4-6D3009063848}"/>
    <cellStyle name="Comma 30 4 3 2 3" xfId="17690" xr:uid="{CF9C3C85-B6CA-45E3-ABD0-B39BB23A794A}"/>
    <cellStyle name="Comma 30 4 3 2 4" xfId="17694" xr:uid="{72D6005A-D723-4523-A23C-D2FD771EF911}"/>
    <cellStyle name="Comma 30 4 3 2 5" xfId="17698" xr:uid="{FD640A1D-00C8-49AB-9A83-216813B81542}"/>
    <cellStyle name="Comma 30 4 3 2 6" xfId="17701" xr:uid="{46DB0405-F29C-45F0-95C7-8EB1C3B5DE2E}"/>
    <cellStyle name="Comma 30 4 3 2 7" xfId="28395" xr:uid="{F7BAED9B-B5D2-4761-A70A-70EBD2A65029}"/>
    <cellStyle name="Comma 30 4 3 3" xfId="17706" xr:uid="{085CE681-BD0C-400C-B6CB-A04518A2A49C}"/>
    <cellStyle name="Comma 30 4 3 3 2" xfId="15538" xr:uid="{537C9E1E-15D2-4D70-8AC8-E63F1A2ED456}"/>
    <cellStyle name="Comma 30 4 3 3 3" xfId="15541" xr:uid="{58D49C79-8C33-4089-8169-0A50E9C59BA9}"/>
    <cellStyle name="Comma 30 4 3 4" xfId="17712" xr:uid="{B5F7037A-0413-4BC0-8618-DFC507847C88}"/>
    <cellStyle name="Comma 30 4 3 5" xfId="17718" xr:uid="{DFA5A544-6342-48FF-9157-28078AD1E739}"/>
    <cellStyle name="Comma 30 4 3 6" xfId="17724" xr:uid="{25289C00-1917-47D2-82A9-642F7DF3EF8E}"/>
    <cellStyle name="Comma 30 4 3 6 2" xfId="15579" xr:uid="{91AAF751-4E82-4851-89E4-7D574402F403}"/>
    <cellStyle name="Comma 30 4 3 6 3" xfId="15582" xr:uid="{81CF6C0D-E924-453C-A03A-C62AF3C0E263}"/>
    <cellStyle name="Comma 30 4 3 6 4" xfId="15585" xr:uid="{28F43BE6-7E1B-4234-9321-C41542A54A18}"/>
    <cellStyle name="Comma 30 4 3 6 5" xfId="28397" xr:uid="{64825A84-D184-41B2-A7C8-F227F63A64DD}"/>
    <cellStyle name="Comma 30 4 3 6 6" xfId="28399" xr:uid="{5DAF46A9-3533-4F7B-85E6-94959830CB9A}"/>
    <cellStyle name="Comma 30 4 3 7" xfId="17730" xr:uid="{37CD0234-FAF4-40B7-A496-BEED37EAE730}"/>
    <cellStyle name="Comma 30 4 3 8" xfId="28402" xr:uid="{F96FE2C8-3B60-40CE-913C-68CFABE0DD23}"/>
    <cellStyle name="Comma 30 4 3 9" xfId="28405" xr:uid="{348333A9-7963-4E15-8C94-55443C39BA4A}"/>
    <cellStyle name="Comma 30 4 4" xfId="28407" xr:uid="{1E755D6E-DF49-4650-8086-A20CD5A62ED8}"/>
    <cellStyle name="Comma 30 4 5" xfId="28409" xr:uid="{D6D2E04C-766E-493A-B3B9-E4858BCE065F}"/>
    <cellStyle name="Comma 30 4 5 10" xfId="28412" xr:uid="{2B90375F-EA0E-422E-83EA-3EA76C154CAE}"/>
    <cellStyle name="Comma 30 4 5 11" xfId="28416" xr:uid="{721ABE37-7155-4A12-AEAB-5A9A5946E025}"/>
    <cellStyle name="Comma 30 4 5 2" xfId="28419" xr:uid="{54D1C823-3F06-41EE-8FCE-E3A5D5500347}"/>
    <cellStyle name="Comma 30 4 5 2 2" xfId="28422" xr:uid="{12B7DEB9-B4F0-45DE-A6ED-D3BF0AFF30FA}"/>
    <cellStyle name="Comma 30 4 5 2 2 2" xfId="26845" xr:uid="{0C712492-BEE5-48A9-95FA-C3DE108023BF}"/>
    <cellStyle name="Comma 30 4 5 2 2 3" xfId="7232" xr:uid="{3538F50A-B067-4FE6-98BF-75B471732DB5}"/>
    <cellStyle name="Comma 30 4 5 2 2 4" xfId="7238" xr:uid="{650D2992-836B-42BE-80A4-C133DA380463}"/>
    <cellStyle name="Comma 30 4 5 2 2 5" xfId="24291" xr:uid="{DAA6E8FA-C33F-4E86-AE9A-F08ECB473D1E}"/>
    <cellStyle name="Comma 30 4 5 2 2 6" xfId="24301" xr:uid="{5E357EEC-EFA1-48FB-BF03-E9744C25A75B}"/>
    <cellStyle name="Comma 30 4 5 2 3" xfId="28425" xr:uid="{0891A8A0-4263-406D-889C-E4EDD3B5924C}"/>
    <cellStyle name="Comma 30 4 5 2 4" xfId="28428" xr:uid="{45D3E443-787C-4080-86AA-A7219A969515}"/>
    <cellStyle name="Comma 30 4 5 2 5" xfId="28431" xr:uid="{58DCC507-5688-4FFD-911D-03B9F910CB38}"/>
    <cellStyle name="Comma 30 4 5 2 6" xfId="28434" xr:uid="{84F86AB5-9777-401C-AC59-894F34912AE6}"/>
    <cellStyle name="Comma 30 4 5 2 7" xfId="28436" xr:uid="{86C30E13-ACA7-406C-8D8A-48BC3A4BC57D}"/>
    <cellStyle name="Comma 30 4 5 3" xfId="28438" xr:uid="{AE4D270C-5A3A-4663-B25E-A00FABC2D8DA}"/>
    <cellStyle name="Comma 30 4 5 3 2" xfId="15650" xr:uid="{378EFB1D-C00D-4605-AA78-B5FCBFF86824}"/>
    <cellStyle name="Comma 30 4 5 3 3" xfId="15654" xr:uid="{5A2EE751-1913-49B9-B2A6-0D420B0BBDD7}"/>
    <cellStyle name="Comma 30 4 5 4" xfId="28440" xr:uid="{E2BFC152-1A10-4F46-AA0B-022C4F960A9B}"/>
    <cellStyle name="Comma 30 4 5 5" xfId="28442" xr:uid="{E3A5EBB9-7ADE-4C10-93B1-114AC556C0B4}"/>
    <cellStyle name="Comma 30 4 5 6" xfId="28444" xr:uid="{634596C3-C3AB-48D8-959C-A1555A75D05C}"/>
    <cellStyle name="Comma 30 4 5 6 2" xfId="28447" xr:uid="{951562C2-A916-435B-A480-649E057B709B}"/>
    <cellStyle name="Comma 30 4 5 6 3" xfId="28450" xr:uid="{1617E2CC-658D-46EF-947C-FF42E884C672}"/>
    <cellStyle name="Comma 30 4 5 6 4" xfId="28453" xr:uid="{C842D3E9-409B-40DE-8BC9-B866C4CC6ED2}"/>
    <cellStyle name="Comma 30 4 5 6 5" xfId="28455" xr:uid="{471835C6-D9CE-456C-9B42-C777FA91B87C}"/>
    <cellStyle name="Comma 30 4 5 6 6" xfId="28457" xr:uid="{3601C1DA-B882-4EB8-A323-B944E4008125}"/>
    <cellStyle name="Comma 30 4 5 7" xfId="28459" xr:uid="{B82F70D6-D730-44A3-B5BE-55BD6FF37BA4}"/>
    <cellStyle name="Comma 30 4 5 8" xfId="28461" xr:uid="{102DDCFB-3799-4F55-9B25-F37F565D16A8}"/>
    <cellStyle name="Comma 30 4 5 9" xfId="6173" xr:uid="{3606FF78-735C-47A2-8E57-EE872C46AB62}"/>
    <cellStyle name="Comma 30 4 6" xfId="28463" xr:uid="{8CDC7D02-7EC0-4C07-8900-BECDEB0BD79F}"/>
    <cellStyle name="Comma 30 4 6 2" xfId="17747" xr:uid="{49DE776A-9B70-40D4-8604-FD3B67A16FF8}"/>
    <cellStyle name="Comma 30 4 6 2 2" xfId="9280" xr:uid="{121F9150-1733-413D-A8CD-6FEAC53C7AA1}"/>
    <cellStyle name="Comma 30 4 6 2 3" xfId="24550" xr:uid="{A0EE8847-80C9-4466-ADBB-87A9352063DF}"/>
    <cellStyle name="Comma 30 4 6 2 4" xfId="24554" xr:uid="{7BBC7AA2-D672-4FD2-8275-6E4562649281}"/>
    <cellStyle name="Comma 30 4 6 2 5" xfId="28466" xr:uid="{D3C58463-5F1E-4654-8A99-F120BDE119FA}"/>
    <cellStyle name="Comma 30 4 6 2 6" xfId="28469" xr:uid="{D21385D0-95CE-4D74-89E4-409887A63AFC}"/>
    <cellStyle name="Comma 30 4 6 3" xfId="17750" xr:uid="{DC83555F-8F5B-4BF5-80F5-8CF77F163E4E}"/>
    <cellStyle name="Comma 30 4 6 4" xfId="17754" xr:uid="{61DE92FA-4042-4D91-8677-15F7BC788B70}"/>
    <cellStyle name="Comma 30 4 6 5" xfId="17758" xr:uid="{79AF32D9-21B5-4942-91DF-9BF64FCD91AA}"/>
    <cellStyle name="Comma 30 4 6 6" xfId="17761" xr:uid="{6D49A782-C116-4814-B7AA-643CB26CBAA1}"/>
    <cellStyle name="Comma 30 4 6 7" xfId="28471" xr:uid="{176FAB71-D5B3-4D31-9585-612099623B56}"/>
    <cellStyle name="Comma 30 4 7" xfId="15054" xr:uid="{850058FA-17FF-4CB7-AFB9-867A6ABEDD2B}"/>
    <cellStyle name="Comma 30 4 7 2" xfId="17768" xr:uid="{20E7AD19-9D2C-43E7-B573-C273FBDF48F1}"/>
    <cellStyle name="Comma 30 4 7 3" xfId="17772" xr:uid="{0F8C7A9F-7EAD-4D91-AA09-CA4FAFD93ADD}"/>
    <cellStyle name="Comma 30 4 8" xfId="28473" xr:uid="{661A8568-FD95-436F-A322-E9FE2FF6671E}"/>
    <cellStyle name="Comma 30 4 8 2" xfId="28475" xr:uid="{A57F3D3C-0D65-4FC3-9782-AA40415B0C67}"/>
    <cellStyle name="Comma 30 4 8 3" xfId="28477" xr:uid="{E7F31341-6E3D-4370-8189-E36EE5C2B134}"/>
    <cellStyle name="Comma 30 4 8 4" xfId="28479" xr:uid="{742F0584-581C-485C-914C-0EF002BDA36E}"/>
    <cellStyle name="Comma 30 4 8 5" xfId="28481" xr:uid="{9B50AEC6-940A-4BE7-B2A1-F4B2D1A7B888}"/>
    <cellStyle name="Comma 30 4 8 6" xfId="28483" xr:uid="{1AF54C4C-994E-447A-BF38-F746E721B6A9}"/>
    <cellStyle name="Comma 30 4 9" xfId="28485" xr:uid="{738944D8-D24C-4FCD-A62E-60BA5460FFBF}"/>
    <cellStyle name="Comma 30 5" xfId="28487" xr:uid="{ED4BE807-0E91-48E8-976A-560F5FF5B98A}"/>
    <cellStyle name="Comma 30 5 10" xfId="28489" xr:uid="{420C48AB-64A6-4402-95FF-A6507A327E53}"/>
    <cellStyle name="Comma 30 5 11" xfId="28491" xr:uid="{7342CC08-B598-427E-9521-A27F1D0C6F47}"/>
    <cellStyle name="Comma 30 5 12" xfId="28493" xr:uid="{F49EA2BC-4FF5-4714-BAF8-9CCF1B86380B}"/>
    <cellStyle name="Comma 30 5 13" xfId="28495" xr:uid="{D326654F-2E05-4384-A85E-78190DD5B889}"/>
    <cellStyle name="Comma 30 5 2" xfId="28498" xr:uid="{662870AD-C73B-42B6-BBAE-BD9AB0DCDBB4}"/>
    <cellStyle name="Comma 30 5 2 10" xfId="28501" xr:uid="{FB5D17CC-E885-4E63-A20B-99BA8C117014}"/>
    <cellStyle name="Comma 30 5 2 11" xfId="20820" xr:uid="{5B0F7F1E-782C-4830-ABA2-AFB58D0F9B07}"/>
    <cellStyle name="Comma 30 5 2 12" xfId="20824" xr:uid="{69F2BD23-6FED-4B62-860C-780F4B0C0DBD}"/>
    <cellStyle name="Comma 30 5 2 2" xfId="19833" xr:uid="{7E1116C0-3C99-445C-BD80-C4005AA87DAD}"/>
    <cellStyle name="Comma 30 5 2 2 2" xfId="19836" xr:uid="{13159E8B-3DD9-43DB-863B-37003B90BFE0}"/>
    <cellStyle name="Comma 30 5 2 2 2 2" xfId="28503" xr:uid="{B802CE4B-578D-468F-88BD-E70DCB17A87F}"/>
    <cellStyle name="Comma 30 5 2 2 2 3" xfId="28505" xr:uid="{BC0550AA-0DD7-40A0-B5D1-CCB1A9CAA065}"/>
    <cellStyle name="Comma 30 5 2 2 2 4" xfId="28507" xr:uid="{57374E64-6163-4912-BAB8-95CC2F94B640}"/>
    <cellStyle name="Comma 30 5 2 2 2 5" xfId="28509" xr:uid="{A4032DB7-AC94-4B71-A5BF-BE92744EB523}"/>
    <cellStyle name="Comma 30 5 2 2 2 6" xfId="28511" xr:uid="{FF771FAB-EAAA-447B-8D40-CB9483278C67}"/>
    <cellStyle name="Comma 30 5 2 2 3" xfId="19839" xr:uid="{1B72BB7E-C570-48EF-8A3B-B8763205CF25}"/>
    <cellStyle name="Comma 30 5 2 2 4" xfId="19842" xr:uid="{431F605A-A96E-46C3-8087-5DEF68458F2F}"/>
    <cellStyle name="Comma 30 5 2 2 5" xfId="19845" xr:uid="{996324F2-2CBB-453B-88BF-812ACFA0A4F1}"/>
    <cellStyle name="Comma 30 5 2 2 6" xfId="19848" xr:uid="{16A32BD8-ED0D-49D7-9851-052EE743050E}"/>
    <cellStyle name="Comma 30 5 2 2 7" xfId="28513" xr:uid="{688FC6B2-9690-45F0-BA60-6197371FC399}"/>
    <cellStyle name="Comma 30 5 2 3" xfId="19852" xr:uid="{0DA58AC2-6B36-4A44-AD47-229E420B1D2F}"/>
    <cellStyle name="Comma 30 5 2 4" xfId="28515" xr:uid="{FA49A059-89F0-4E96-AC23-BE8151125284}"/>
    <cellStyle name="Comma 30 5 2 4 2" xfId="15704" xr:uid="{5F717E70-385F-4470-8EFF-6BE70E9D3796}"/>
    <cellStyle name="Comma 30 5 2 4 3" xfId="15707" xr:uid="{96ADE680-98F5-44E2-9137-35ACDD5B2138}"/>
    <cellStyle name="Comma 30 5 2 5" xfId="28517" xr:uid="{06192337-1594-421A-8C8C-0E99560CEB0B}"/>
    <cellStyle name="Comma 30 5 2 6" xfId="28519" xr:uid="{AE313286-8BDE-45E1-A4FC-F46ADA2E6C7F}"/>
    <cellStyle name="Comma 30 5 2 7" xfId="28521" xr:uid="{6A4C544E-2CF3-47C1-8D6D-5DF1C746C2AF}"/>
    <cellStyle name="Comma 30 5 2 7 2" xfId="14024" xr:uid="{A51F24EB-AA5A-40FC-AFE4-726D899CB3DD}"/>
    <cellStyle name="Comma 30 5 2 7 3" xfId="14028" xr:uid="{1C1F3122-3177-4992-AD46-E4B3F0553ACB}"/>
    <cellStyle name="Comma 30 5 2 7 4" xfId="28524" xr:uid="{EBD31BF4-F53D-4E88-B1E9-D2393828EFF3}"/>
    <cellStyle name="Comma 30 5 2 7 5" xfId="28527" xr:uid="{AFC73652-EA33-443C-B773-1CB464EF5965}"/>
    <cellStyle name="Comma 30 5 2 7 6" xfId="28531" xr:uid="{B00D5687-1A23-4E6C-899E-77022806EE56}"/>
    <cellStyle name="Comma 30 5 2 8" xfId="28533" xr:uid="{9685135A-E467-4FF1-B439-CC8AD78A0C37}"/>
    <cellStyle name="Comma 30 5 2 9" xfId="28535" xr:uid="{A5C8B9F0-3F28-46D3-9F52-CD01180C42C7}"/>
    <cellStyle name="Comma 30 5 3" xfId="28538" xr:uid="{547AB94B-3B3B-4F61-A4BB-D13BD0855F4F}"/>
    <cellStyle name="Comma 30 5 3 10" xfId="28540" xr:uid="{AADEB43C-D21F-4796-A903-6CD7A1B12010}"/>
    <cellStyle name="Comma 30 5 3 11" xfId="28542" xr:uid="{6C7DE31C-F3A7-468B-BC2B-0CCEB7BC503F}"/>
    <cellStyle name="Comma 30 5 3 2" xfId="17807" xr:uid="{EFE56BA1-2D6C-47FC-9B15-464DAB87AD83}"/>
    <cellStyle name="Comma 30 5 3 2 2" xfId="20072" xr:uid="{753D70D7-FB7A-4325-82E0-EC665930419F}"/>
    <cellStyle name="Comma 30 5 3 2 2 2" xfId="28545" xr:uid="{D4303037-A830-4DAD-BE15-25429A887FEB}"/>
    <cellStyle name="Comma 30 5 3 2 2 3" xfId="28549" xr:uid="{EC737F43-B92D-4938-B974-DECE53D7F251}"/>
    <cellStyle name="Comma 30 5 3 2 2 4" xfId="28553" xr:uid="{D6A05E80-D91A-41C1-B737-F70B78ADEAE4}"/>
    <cellStyle name="Comma 30 5 3 2 2 5" xfId="28557" xr:uid="{EBFC11DD-24DF-486F-AA4B-F264847B9B99}"/>
    <cellStyle name="Comma 30 5 3 2 2 6" xfId="28561" xr:uid="{BAA19AEF-4F7A-460F-AF8A-79234DA4A2D2}"/>
    <cellStyle name="Comma 30 5 3 2 3" xfId="20075" xr:uid="{1BB48C05-E7D6-4CB1-8D56-2EE3D8D84BB2}"/>
    <cellStyle name="Comma 30 5 3 2 4" xfId="20078" xr:uid="{44E93BC6-62DE-448B-A208-D476044DAAAB}"/>
    <cellStyle name="Comma 30 5 3 2 5" xfId="20081" xr:uid="{EF7EA6A2-CD90-40ED-B3B0-3136405C112D}"/>
    <cellStyle name="Comma 30 5 3 2 6" xfId="20084" xr:uid="{EA6A9BE9-851A-448E-8458-B39B7F90FB3C}"/>
    <cellStyle name="Comma 30 5 3 2 7" xfId="28563" xr:uid="{A9E77C25-9E90-4584-967F-BCB8856B2ED2}"/>
    <cellStyle name="Comma 30 5 3 3" xfId="17812" xr:uid="{B9EF173B-756F-4A6C-BC36-4421DF92C7C3}"/>
    <cellStyle name="Comma 30 5 3 3 2" xfId="15729" xr:uid="{EAD38F61-CD76-47B0-BB41-D87DFB60062B}"/>
    <cellStyle name="Comma 30 5 3 3 3" xfId="15732" xr:uid="{2930AF85-4E97-4573-8FD7-775CB427BC12}"/>
    <cellStyle name="Comma 30 5 3 4" xfId="17818" xr:uid="{8F02217C-1D0E-4F48-93D2-6DA3698D0932}"/>
    <cellStyle name="Comma 30 5 3 5" xfId="17823" xr:uid="{6DC9FD85-3D6E-43B8-B01A-7B977C85646E}"/>
    <cellStyle name="Comma 30 5 3 6" xfId="17827" xr:uid="{D8251DF4-7B13-43C9-88B4-6A816980B5E2}"/>
    <cellStyle name="Comma 30 5 3 6 2" xfId="11602" xr:uid="{6CD5634E-B144-4950-9A0B-0479F933661D}"/>
    <cellStyle name="Comma 30 5 3 6 3" xfId="11605" xr:uid="{55282DF6-4990-4A80-BC89-7F8D44FFF1D8}"/>
    <cellStyle name="Comma 30 5 3 6 4" xfId="11608" xr:uid="{994D7DE7-C7FF-4559-8B6E-58AF9D9E9CD9}"/>
    <cellStyle name="Comma 30 5 3 6 5" xfId="28565" xr:uid="{11AD75BE-F967-4ADB-B11E-4A3B47FFE4A9}"/>
    <cellStyle name="Comma 30 5 3 6 6" xfId="28567" xr:uid="{2863BF5E-5644-4DCF-90AB-06015DED527E}"/>
    <cellStyle name="Comma 30 5 3 7" xfId="28570" xr:uid="{6AF5E20E-AC55-41B6-A28F-85BE8C633B9A}"/>
    <cellStyle name="Comma 30 5 3 8" xfId="28572" xr:uid="{246F5FFA-65FB-47CA-B25B-B082446B756B}"/>
    <cellStyle name="Comma 30 5 3 9" xfId="28574" xr:uid="{E6B0B464-8BF5-4301-BD2B-2E1FF3A6A65F}"/>
    <cellStyle name="Comma 30 5 4" xfId="28577" xr:uid="{344AA8C3-3F10-4E9D-ABC1-14B1C539A932}"/>
    <cellStyle name="Comma 30 5 5" xfId="28579" xr:uid="{85EC5777-8617-4044-BDB3-C8ECB5D68F68}"/>
    <cellStyle name="Comma 30 5 5 10" xfId="28581" xr:uid="{9DB7AE47-61B2-41A2-9723-069CC4319B5B}"/>
    <cellStyle name="Comma 30 5 5 11" xfId="28584" xr:uid="{1D20D3C1-96D6-4FA2-A092-578C17EC3CF9}"/>
    <cellStyle name="Comma 30 5 5 2" xfId="17863" xr:uid="{859F7139-BD30-48FD-BF29-31C4EEFD7A49}"/>
    <cellStyle name="Comma 30 5 5 2 2" xfId="28588" xr:uid="{47766065-64F2-4DC2-98E8-58F8739F5110}"/>
    <cellStyle name="Comma 30 5 5 2 2 2" xfId="26949" xr:uid="{9212965B-3373-4E16-97E3-B640AF8E2D13}"/>
    <cellStyle name="Comma 30 5 5 2 2 3" xfId="17364" xr:uid="{B309003A-324B-459E-AA8B-40EC5E564E76}"/>
    <cellStyle name="Comma 30 5 5 2 2 4" xfId="17371" xr:uid="{468F65BA-3645-4E4B-A290-66D90F7D108F}"/>
    <cellStyle name="Comma 30 5 5 2 2 5" xfId="28593" xr:uid="{BD2B4656-C4E8-4B7D-927F-347B386075F9}"/>
    <cellStyle name="Comma 30 5 5 2 2 6" xfId="13510" xr:uid="{DDBC5EC5-8004-4A87-8DFD-F696B7D84767}"/>
    <cellStyle name="Comma 30 5 5 2 3" xfId="28597" xr:uid="{3E0F432F-C40A-451B-846D-8C88ED00B35D}"/>
    <cellStyle name="Comma 30 5 5 2 4" xfId="28601" xr:uid="{72D6347F-F700-47BF-8CBC-F0ACB1F7E478}"/>
    <cellStyle name="Comma 30 5 5 2 5" xfId="28603" xr:uid="{6F13DF79-92A7-4300-8060-6F331219A2A5}"/>
    <cellStyle name="Comma 30 5 5 2 6" xfId="28605" xr:uid="{B8E33926-5519-4A7B-B2E1-963BFDEE96BB}"/>
    <cellStyle name="Comma 30 5 5 2 7" xfId="28607" xr:uid="{989EF3B5-489C-42B1-B5D3-8253E8964F47}"/>
    <cellStyle name="Comma 30 5 5 3" xfId="17866" xr:uid="{B0A7AE0F-205B-48C6-8B63-055E731951EB}"/>
    <cellStyle name="Comma 30 5 5 3 2" xfId="28611" xr:uid="{16ACF54D-A685-4144-80BC-2BB52EC05B0F}"/>
    <cellStyle name="Comma 30 5 5 3 3" xfId="28615" xr:uid="{25CB504B-3734-411D-B1F7-7DB7CC7179F3}"/>
    <cellStyle name="Comma 30 5 5 4" xfId="17870" xr:uid="{3CF10678-A668-4E8E-B718-454CD8A48C87}"/>
    <cellStyle name="Comma 30 5 5 5" xfId="17874" xr:uid="{3CB6596F-D9B0-4AFC-84E6-C770B0A05088}"/>
    <cellStyle name="Comma 30 5 5 6" xfId="17878" xr:uid="{66A146CA-A475-4019-A9BF-89C96069DE98}"/>
    <cellStyle name="Comma 30 5 5 6 2" xfId="28617" xr:uid="{F069A5EE-EE5A-428C-9ACD-BD55ABD3DB01}"/>
    <cellStyle name="Comma 30 5 5 6 3" xfId="28619" xr:uid="{33DBCF44-779F-4B4F-A67F-80CF0DFD1504}"/>
    <cellStyle name="Comma 30 5 5 6 4" xfId="28621" xr:uid="{C8147ECC-68B4-4781-84AB-BB8E1938E83D}"/>
    <cellStyle name="Comma 30 5 5 6 5" xfId="28623" xr:uid="{10D48A76-4E8F-4534-A683-4D48BE856B23}"/>
    <cellStyle name="Comma 30 5 5 6 6" xfId="28625" xr:uid="{CEEDEB4C-3733-4177-AB3A-221276163D2E}"/>
    <cellStyle name="Comma 30 5 5 7" xfId="28627" xr:uid="{238ADB60-E188-45AC-8EEA-7FBD71A5B367}"/>
    <cellStyle name="Comma 30 5 5 8" xfId="28629" xr:uid="{15395532-B1A9-4BD5-8AC4-181F1F850C0B}"/>
    <cellStyle name="Comma 30 5 5 9" xfId="6550" xr:uid="{2B6C7E7B-78D4-4E3F-80E9-65594A5CCB85}"/>
    <cellStyle name="Comma 30 5 6" xfId="28631" xr:uid="{121D6E63-1593-49E2-8BB8-E91F6F3065AB}"/>
    <cellStyle name="Comma 30 5 6 2" xfId="17883" xr:uid="{4B2E1BDA-59DE-45F4-9719-5E7BCB7870FC}"/>
    <cellStyle name="Comma 30 5 6 2 2" xfId="11046" xr:uid="{3450694A-412F-4785-87DA-87D80784F8DD}"/>
    <cellStyle name="Comma 30 5 6 2 3" xfId="28635" xr:uid="{68330505-FD9F-40AF-860D-88C1855FE719}"/>
    <cellStyle name="Comma 30 5 6 2 4" xfId="28639" xr:uid="{69453BC1-9565-41F3-B221-5A8595980C52}"/>
    <cellStyle name="Comma 30 5 6 2 5" xfId="28641" xr:uid="{59D9D6AC-A5F5-4267-A175-401FA937D1C3}"/>
    <cellStyle name="Comma 30 5 6 2 6" xfId="28643" xr:uid="{4AE3FC10-0BCE-49DA-9A3E-06113959CD00}"/>
    <cellStyle name="Comma 30 5 6 3" xfId="17886" xr:uid="{68308D41-C9A8-4E3A-BCFC-28719BC49D89}"/>
    <cellStyle name="Comma 30 5 6 4" xfId="17889" xr:uid="{48EFDFBD-5BED-45F0-8F83-9D6F84ABEEE1}"/>
    <cellStyle name="Comma 30 5 6 5" xfId="17892" xr:uid="{351D54F1-3EE7-4AF7-9CC8-00442800D65E}"/>
    <cellStyle name="Comma 30 5 6 6" xfId="28645" xr:uid="{B0205B39-5188-4891-AA5F-37F8AA655E6F}"/>
    <cellStyle name="Comma 30 5 6 7" xfId="28647" xr:uid="{3258E2EE-8D76-4337-AF50-4D5103936EA1}"/>
    <cellStyle name="Comma 30 5 7" xfId="28649" xr:uid="{C63EE74A-16AE-485D-B652-02767783382A}"/>
    <cellStyle name="Comma 30 5 7 2" xfId="28651" xr:uid="{9BF67ED6-F454-4A1A-B079-7E4152C0E843}"/>
    <cellStyle name="Comma 30 5 7 3" xfId="28653" xr:uid="{0FE1ECB8-5281-42A0-A8C1-573BE2F2EC6E}"/>
    <cellStyle name="Comma 30 5 8" xfId="28655" xr:uid="{68CE899C-E397-42C3-8199-C4684449D23F}"/>
    <cellStyle name="Comma 30 5 8 2" xfId="28657" xr:uid="{C9706922-B660-4FD3-A5D8-35322AD8C4F1}"/>
    <cellStyle name="Comma 30 5 8 3" xfId="28659" xr:uid="{46A2CDD3-9976-4A7E-9683-AF072A505115}"/>
    <cellStyle name="Comma 30 5 8 4" xfId="28661" xr:uid="{A5E8E8A1-073C-4E19-AFAF-14577F23D3FD}"/>
    <cellStyle name="Comma 30 5 8 5" xfId="28663" xr:uid="{DA52204E-E30E-48E5-9EB8-FD6F64CD2938}"/>
    <cellStyle name="Comma 30 5 8 6" xfId="28665" xr:uid="{5F8CF9E2-755C-4178-BBAB-D939A38326DE}"/>
    <cellStyle name="Comma 30 5 9" xfId="28667" xr:uid="{AD2DC0D0-78A8-498A-A147-1CF541787B90}"/>
    <cellStyle name="Comma 30 6" xfId="28669" xr:uid="{35CC4CDE-64ED-4050-B4BE-A3FF66FAB2CD}"/>
    <cellStyle name="Comma 30 6 10" xfId="28671" xr:uid="{2CBB913E-C5E0-480F-80B2-1B47C1196DF7}"/>
    <cellStyle name="Comma 30 6 11" xfId="28675" xr:uid="{8FE6F817-C567-4710-A659-17BF19AC5A91}"/>
    <cellStyle name="Comma 30 6 12" xfId="28680" xr:uid="{D96FC03C-BA47-4130-9A10-531A4E80F6CC}"/>
    <cellStyle name="Comma 30 6 13" xfId="28683" xr:uid="{F3CAA1BA-24C6-4D28-9CB9-DC036B00DD9D}"/>
    <cellStyle name="Comma 30 6 2" xfId="26228" xr:uid="{A4AA9809-05DD-4883-8A0F-B6D24FBE7592}"/>
    <cellStyle name="Comma 30 6 2 10" xfId="28685" xr:uid="{86377C85-5180-400C-B4CE-DA89BD7C3C9E}"/>
    <cellStyle name="Comma 30 6 2 11" xfId="2728" xr:uid="{170EF1A7-8AC3-406F-B897-11AB6C8AF0D6}"/>
    <cellStyle name="Comma 30 6 2 12" xfId="20933" xr:uid="{3FE125F1-FA7B-49F7-A0E4-1824882CCDCE}"/>
    <cellStyle name="Comma 30 6 2 2" xfId="28687" xr:uid="{F2E25353-7A3F-4A7A-A0B8-D218E8893063}"/>
    <cellStyle name="Comma 30 6 2 2 2" xfId="23681" xr:uid="{83C96D64-7AFA-4D22-9677-28600792C8FE}"/>
    <cellStyle name="Comma 30 6 2 2 2 2" xfId="23685" xr:uid="{7193A834-3098-4D66-B393-DA9A54E72F0E}"/>
    <cellStyle name="Comma 30 6 2 2 2 3" xfId="28689" xr:uid="{6B1B274E-0742-45AB-BB32-3DCCF45CD682}"/>
    <cellStyle name="Comma 30 6 2 2 2 4" xfId="28691" xr:uid="{EAA17B56-9B31-469B-A112-1C29C375DE04}"/>
    <cellStyle name="Comma 30 6 2 2 2 5" xfId="28693" xr:uid="{CA52FF26-2B11-4E2B-9A4F-9FF710781E78}"/>
    <cellStyle name="Comma 30 6 2 2 2 6" xfId="28695" xr:uid="{534A94C3-4FA2-4CB7-B5AD-CE46D053D763}"/>
    <cellStyle name="Comma 30 6 2 2 3" xfId="23689" xr:uid="{CD16E796-59DC-4A5C-B707-AFB735C8C589}"/>
    <cellStyle name="Comma 30 6 2 2 4" xfId="23695" xr:uid="{28AD77F7-0873-45C2-BFC8-EBB4C4B899FD}"/>
    <cellStyle name="Comma 30 6 2 2 5" xfId="23701" xr:uid="{7D411B20-55DD-4F4C-AACE-D6B3D75084D3}"/>
    <cellStyle name="Comma 30 6 2 2 6" xfId="21386" xr:uid="{576F4ED5-062D-4EA0-B437-FAF49CC44653}"/>
    <cellStyle name="Comma 30 6 2 2 7" xfId="21391" xr:uid="{B37C8D5F-D8C9-48A2-8E69-60185FC5C017}"/>
    <cellStyle name="Comma 30 6 2 3" xfId="19898" xr:uid="{EFD7BF79-D270-483B-8498-BDBD9A5F7DD9}"/>
    <cellStyle name="Comma 30 6 2 4" xfId="15428" xr:uid="{BBC8D4CD-0D2A-492B-93A1-70E925E6335E}"/>
    <cellStyle name="Comma 30 6 2 4 2" xfId="28697" xr:uid="{FA5386A4-26BD-48DE-BAF5-B8D9B7ADC3D4}"/>
    <cellStyle name="Comma 30 6 2 4 3" xfId="28699" xr:uid="{A4541A59-CB1D-4CCD-AA5B-A222AF3DD79F}"/>
    <cellStyle name="Comma 30 6 2 5" xfId="15432" xr:uid="{88F95F0E-E5AB-470C-B9BF-033BD8C412BC}"/>
    <cellStyle name="Comma 30 6 2 6" xfId="15436" xr:uid="{F88FD74C-D754-45FF-AA6D-C5287CE23A07}"/>
    <cellStyle name="Comma 30 6 2 7" xfId="15441" xr:uid="{606DFE28-3C03-43BB-A596-1C42360163BF}"/>
    <cellStyle name="Comma 30 6 2 7 2" xfId="5657" xr:uid="{3B674FF1-44B6-44BE-8607-0EDCE8E33122}"/>
    <cellStyle name="Comma 30 6 2 7 3" xfId="5670" xr:uid="{56F73E47-EF11-4558-9493-8A835E8DA066}"/>
    <cellStyle name="Comma 30 6 2 7 4" xfId="23799" xr:uid="{6A49C6A1-0E14-492F-B0BA-C60628144F94}"/>
    <cellStyle name="Comma 30 6 2 7 5" xfId="23803" xr:uid="{640F6B88-4130-48E3-AE4C-16096BC4C43A}"/>
    <cellStyle name="Comma 30 6 2 7 6" xfId="21406" xr:uid="{2574DC1B-9415-433E-930E-9F842D08FE94}"/>
    <cellStyle name="Comma 30 6 2 8" xfId="15446" xr:uid="{C1D99BEE-8D7D-4D4A-9BD6-A9B5DF4432C4}"/>
    <cellStyle name="Comma 30 6 2 9" xfId="25247" xr:uid="{63F01344-A7A4-4D06-B1E1-864B056AC52B}"/>
    <cellStyle name="Comma 30 6 3" xfId="28701" xr:uid="{A7D44D5C-0237-4AAA-B017-186438EB0FBE}"/>
    <cellStyle name="Comma 30 6 3 10" xfId="28703" xr:uid="{1F45D83F-6673-47C3-9B8F-254E2B23BCE4}"/>
    <cellStyle name="Comma 30 6 3 11" xfId="28705" xr:uid="{731C9E8B-2447-429F-8E78-8A4F6B5B037F}"/>
    <cellStyle name="Comma 30 6 3 2" xfId="17921" xr:uid="{0AAE9503-C0BC-4F96-AA4C-969C91762892}"/>
    <cellStyle name="Comma 30 6 3 2 2" xfId="28708" xr:uid="{10C277A3-9B78-4B81-8A85-4FE0C162FC5A}"/>
    <cellStyle name="Comma 30 6 3 2 2 2" xfId="28710" xr:uid="{383E84BA-13D3-4829-B07A-90AD5BFDA2B0}"/>
    <cellStyle name="Comma 30 6 3 2 2 3" xfId="28712" xr:uid="{1F17B254-69F6-4F90-B9FB-73F06B88BA7B}"/>
    <cellStyle name="Comma 30 6 3 2 2 4" xfId="28714" xr:uid="{546A7E2D-BC18-421B-BBCF-61F53E12B733}"/>
    <cellStyle name="Comma 30 6 3 2 2 5" xfId="28716" xr:uid="{612106DE-1707-44D2-B34E-6A94469C59C0}"/>
    <cellStyle name="Comma 30 6 3 2 2 6" xfId="28718" xr:uid="{B43BAF8D-6D42-4D7A-892C-C36157421663}"/>
    <cellStyle name="Comma 30 6 3 2 3" xfId="28720" xr:uid="{B11402E2-7359-4E9D-A000-69073207E926}"/>
    <cellStyle name="Comma 30 6 3 2 4" xfId="28722" xr:uid="{F8BD5322-0AB3-4AB8-AB65-2BBF5943C494}"/>
    <cellStyle name="Comma 30 6 3 2 5" xfId="28724" xr:uid="{C3575EC4-B4B1-4ACF-AC2C-7A0410E3EC98}"/>
    <cellStyle name="Comma 30 6 3 2 6" xfId="28726" xr:uid="{8B6EB3A4-8238-435F-8AB0-DD10697BB3A9}"/>
    <cellStyle name="Comma 30 6 3 2 7" xfId="28728" xr:uid="{95ED549C-7096-4CD4-8A83-3795B9ADD254}"/>
    <cellStyle name="Comma 30 6 3 3" xfId="17925" xr:uid="{31BED4CA-4BD1-40E6-B117-FA8E96A1E687}"/>
    <cellStyle name="Comma 30 6 3 3 2" xfId="28732" xr:uid="{4EB102EC-F21F-473E-9C13-55AC5E759D43}"/>
    <cellStyle name="Comma 30 6 3 3 3" xfId="28734" xr:uid="{CE67D736-764E-4629-9157-42FA63BFE5BB}"/>
    <cellStyle name="Comma 30 6 3 4" xfId="17930" xr:uid="{B02E0E3F-98B0-4332-AAB2-696656686489}"/>
    <cellStyle name="Comma 30 6 3 5" xfId="17935" xr:uid="{0E882B42-42B5-4F4F-8400-32AE18E2A6CE}"/>
    <cellStyle name="Comma 30 6 3 6" xfId="17938" xr:uid="{1775ABF7-91C4-4081-8B01-89651446A2D7}"/>
    <cellStyle name="Comma 30 6 3 6 2" xfId="21869" xr:uid="{84E1ECAE-99D0-40A2-B55A-063A96F348AB}"/>
    <cellStyle name="Comma 30 6 3 6 3" xfId="21880" xr:uid="{0447049E-A657-4940-8ABA-77E712393E1D}"/>
    <cellStyle name="Comma 30 6 3 6 4" xfId="21892" xr:uid="{A106C947-94CD-4B8F-BC15-4306FAF0C3D2}"/>
    <cellStyle name="Comma 30 6 3 6 5" xfId="21900" xr:uid="{46249239-AFB8-432E-B44D-8245D2EEDB87}"/>
    <cellStyle name="Comma 30 6 3 6 6" xfId="21912" xr:uid="{D28AE5C3-E4EA-4577-953A-D607F8D3FCEA}"/>
    <cellStyle name="Comma 30 6 3 7" xfId="28736" xr:uid="{51AD1D1D-E1DD-4255-B330-359640D8261A}"/>
    <cellStyle name="Comma 30 6 3 8" xfId="28738" xr:uid="{C2F505AB-9D26-4738-B42E-3D61783282C1}"/>
    <cellStyle name="Comma 30 6 3 9" xfId="28740" xr:uid="{1906FEE1-2A56-40B3-9C9B-100F87809D84}"/>
    <cellStyle name="Comma 30 6 4" xfId="28742" xr:uid="{D1313D3B-E242-48F3-99B9-E421AB1E31F5}"/>
    <cellStyle name="Comma 30 6 5" xfId="28744" xr:uid="{875AB5B3-D4B6-4C20-8887-CC09EA7B9FED}"/>
    <cellStyle name="Comma 30 6 5 10" xfId="26144" xr:uid="{B1D5382E-4F46-494F-AEE6-7EE2B773D301}"/>
    <cellStyle name="Comma 30 6 5 11" xfId="26147" xr:uid="{B9746419-5058-45F8-8165-8AB4348F47CE}"/>
    <cellStyle name="Comma 30 6 5 2" xfId="17969" xr:uid="{44DED7E5-CDC3-4981-AF0C-49799A40E625}"/>
    <cellStyle name="Comma 30 6 5 2 2" xfId="27336" xr:uid="{67DE39B2-6024-405B-AAC3-A5102A1A652F}"/>
    <cellStyle name="Comma 30 6 5 2 2 2" xfId="27077" xr:uid="{4DD78D47-83C9-4EFB-BB89-22E40DCF813D}"/>
    <cellStyle name="Comma 30 6 5 2 2 3" xfId="28746" xr:uid="{DD7C164F-708A-4CB8-BC69-22D344CE73B3}"/>
    <cellStyle name="Comma 30 6 5 2 2 4" xfId="20312" xr:uid="{45C4E0D4-237E-4F66-8E12-B0780A1BDC11}"/>
    <cellStyle name="Comma 30 6 5 2 2 5" xfId="20315" xr:uid="{4E232A3E-018A-4CCF-B77F-672FD415DE91}"/>
    <cellStyle name="Comma 30 6 5 2 2 6" xfId="20318" xr:uid="{2258C176-D837-4730-86FA-1A53A400F412}"/>
    <cellStyle name="Comma 30 6 5 2 3" xfId="27340" xr:uid="{BCB7D435-DA8D-46EE-B5C7-8BE6AFB29A11}"/>
    <cellStyle name="Comma 30 6 5 2 4" xfId="27344" xr:uid="{ABC212F5-C2A6-4869-9B21-FEF13F0B5E42}"/>
    <cellStyle name="Comma 30 6 5 2 5" xfId="27348" xr:uid="{4278987C-BC32-44BE-9DCE-DB81FF524503}"/>
    <cellStyle name="Comma 30 6 5 2 6" xfId="28748" xr:uid="{DE845064-3B41-41E6-A482-D029A681F5AD}"/>
    <cellStyle name="Comma 30 6 5 2 7" xfId="28750" xr:uid="{B23C115F-41E2-411C-B39E-A6173058F08E}"/>
    <cellStyle name="Comma 30 6 5 3" xfId="17972" xr:uid="{EB393F20-4DD2-4F52-8CF8-446883ED3200}"/>
    <cellStyle name="Comma 30 6 5 3 2" xfId="28752" xr:uid="{0D9E1A2E-4678-4CB8-B775-96628B2D7B65}"/>
    <cellStyle name="Comma 30 6 5 3 3" xfId="28754" xr:uid="{DC9BE753-21B1-4B2F-8D96-BE363CD7F235}"/>
    <cellStyle name="Comma 30 6 5 4" xfId="17976" xr:uid="{4DF30F93-7C21-4E67-93BF-2A882C1CBA9B}"/>
    <cellStyle name="Comma 30 6 5 5" xfId="17980" xr:uid="{1B297C6A-64AE-4CAA-AC21-7900EB6999D6}"/>
    <cellStyle name="Comma 30 6 5 6" xfId="17984" xr:uid="{38B42895-4A31-4E53-A62C-9B739CD6B5C9}"/>
    <cellStyle name="Comma 30 6 5 6 2" xfId="28756" xr:uid="{0992F1EB-4046-4C86-8B44-1449E40BCECD}"/>
    <cellStyle name="Comma 30 6 5 6 3" xfId="28758" xr:uid="{04E62318-E64C-41EC-A93A-8B3383C5CE15}"/>
    <cellStyle name="Comma 30 6 5 6 4" xfId="28760" xr:uid="{A87640A2-CC51-46AF-91F7-C3720D70F6EE}"/>
    <cellStyle name="Comma 30 6 5 6 5" xfId="28762" xr:uid="{79B95103-0232-432F-8162-9765B2D85C7A}"/>
    <cellStyle name="Comma 30 6 5 6 6" xfId="28764" xr:uid="{B2A38954-EDB7-497B-90D6-B4399D7CCCDC}"/>
    <cellStyle name="Comma 30 6 5 7" xfId="28766" xr:uid="{ED3E6423-6FFC-48EF-A2A4-D1152AD2C772}"/>
    <cellStyle name="Comma 30 6 5 8" xfId="25286" xr:uid="{A073A2A2-DF3E-4E1C-8D67-F8377EE0AF43}"/>
    <cellStyle name="Comma 30 6 5 9" xfId="25300" xr:uid="{0407725B-EEFA-49DB-8DAF-10B6F45D714C}"/>
    <cellStyle name="Comma 30 6 6" xfId="28768" xr:uid="{FC50C375-A55A-4FA4-97DB-61A6B80E049B}"/>
    <cellStyle name="Comma 30 6 6 2" xfId="17991" xr:uid="{72C78A88-D1D8-4B4D-A34F-D7D851EF9421}"/>
    <cellStyle name="Comma 30 6 6 2 2" xfId="28770" xr:uid="{381A44DF-F274-443E-9E1A-228D86A752F1}"/>
    <cellStyle name="Comma 30 6 6 2 3" xfId="28772" xr:uid="{D9A80BC0-51B6-40F1-9C45-1C507FF4D85A}"/>
    <cellStyle name="Comma 30 6 6 2 4" xfId="28774" xr:uid="{0C6F3C54-AC56-4FFF-888C-10B42DFD03E4}"/>
    <cellStyle name="Comma 30 6 6 2 5" xfId="28776" xr:uid="{5B34D07F-D96A-455F-866B-E399CBE64D6B}"/>
    <cellStyle name="Comma 30 6 6 2 6" xfId="28778" xr:uid="{932A2108-4801-4081-A706-8AEC1AC6698A}"/>
    <cellStyle name="Comma 30 6 6 3" xfId="17995" xr:uid="{3EBF49E2-C15A-4BE3-B690-D644F2C3F11B}"/>
    <cellStyle name="Comma 30 6 6 4" xfId="17999" xr:uid="{397B8F32-0E9D-42B7-A4F4-BF322F139F7A}"/>
    <cellStyle name="Comma 30 6 6 5" xfId="18003" xr:uid="{96840707-C58A-46AD-81E2-C1C508057BC3}"/>
    <cellStyle name="Comma 30 6 6 6" xfId="28780" xr:uid="{3F6306BC-42AA-4423-9097-A64AAA879C7C}"/>
    <cellStyle name="Comma 30 6 6 7" xfId="28782" xr:uid="{9CB8E377-278C-4FEC-98D7-1A42D429CB69}"/>
    <cellStyle name="Comma 30 6 7" xfId="28784" xr:uid="{6845DED6-3A97-4EBD-A6F1-49FD7D830585}"/>
    <cellStyle name="Comma 30 6 7 2" xfId="26054" xr:uid="{52226D5D-9A49-4D73-8382-0C5A4B519C66}"/>
    <cellStyle name="Comma 30 6 7 3" xfId="26057" xr:uid="{07B41DD5-8ABC-4036-A11E-3FCEAA05DFCA}"/>
    <cellStyle name="Comma 30 6 8" xfId="28786" xr:uid="{A71EB760-E907-4E0E-921B-EC85308C6A49}"/>
    <cellStyle name="Comma 30 6 8 2" xfId="28788" xr:uid="{19C4E0FE-5535-408B-9EBD-58E09E768C8D}"/>
    <cellStyle name="Comma 30 6 8 3" xfId="26533" xr:uid="{8B172432-4410-45E5-95E4-CDE844BEDEFC}"/>
    <cellStyle name="Comma 30 6 8 4" xfId="26536" xr:uid="{ACF735CC-D407-4F39-8235-42ECF6F9AAC1}"/>
    <cellStyle name="Comma 30 6 8 5" xfId="28790" xr:uid="{5EF2714E-A56B-4C07-84EF-378CE6AF271E}"/>
    <cellStyle name="Comma 30 6 8 6" xfId="28792" xr:uid="{6D19A9EF-C5CE-42D2-B958-77F7621794C3}"/>
    <cellStyle name="Comma 30 6 9" xfId="28794" xr:uid="{C02D4340-3DA3-44BB-9E1A-8ABFBC1A6143}"/>
    <cellStyle name="Comma 30 7" xfId="28796" xr:uid="{5AFBCE14-E019-4F8F-BCD6-4E504C95B7D3}"/>
    <cellStyle name="Comma 30 7 10" xfId="28798" xr:uid="{851FC378-BF1B-4960-9C5E-21175A11C725}"/>
    <cellStyle name="Comma 30 7 11" xfId="28800" xr:uid="{B6D4D752-62B4-45D2-AB1D-AE22BF5A41D9}"/>
    <cellStyle name="Comma 30 7 2" xfId="28802" xr:uid="{792457B1-2AA1-4782-B99B-5965F6F2E6BC}"/>
    <cellStyle name="Comma 30 7 2 10" xfId="4941" xr:uid="{AD3D5151-80A8-4D8F-A623-8848D901436E}"/>
    <cellStyle name="Comma 30 7 2 11" xfId="5000" xr:uid="{4A04303A-2CEA-4F23-8605-2908D7A90873}"/>
    <cellStyle name="Comma 30 7 2 2" xfId="28804" xr:uid="{58C1EA2A-AC63-483B-A6C0-5E0C0900D7FE}"/>
    <cellStyle name="Comma 30 7 2 2 2" xfId="28807" xr:uid="{641AED49-57FF-4D9A-8B27-C471DB5943BE}"/>
    <cellStyle name="Comma 30 7 2 2 2 2" xfId="7973" xr:uid="{08098010-B5AE-4C95-907A-08426928DA66}"/>
    <cellStyle name="Comma 30 7 2 2 2 3" xfId="7981" xr:uid="{CCA8D232-7E14-42B6-B00C-61CDE3E06E00}"/>
    <cellStyle name="Comma 30 7 2 2 2 4" xfId="7986" xr:uid="{779FF3EB-1C76-467C-9152-3FAB1E3C98AC}"/>
    <cellStyle name="Comma 30 7 2 2 2 5" xfId="26407" xr:uid="{40A686DC-82B0-4F41-B54E-12B3ABA3394A}"/>
    <cellStyle name="Comma 30 7 2 2 2 6" xfId="26410" xr:uid="{ECA421CE-79AD-435C-A5B6-F41867207284}"/>
    <cellStyle name="Comma 30 7 2 2 3" xfId="28810" xr:uid="{85F3C903-7A9B-45DA-83A8-60CCE854731E}"/>
    <cellStyle name="Comma 30 7 2 2 4" xfId="28813" xr:uid="{C50E6E24-A937-4731-AA0E-CCEDE979E984}"/>
    <cellStyle name="Comma 30 7 2 2 5" xfId="28816" xr:uid="{D3F06B8C-4230-4444-AE03-674E00DC7EF6}"/>
    <cellStyle name="Comma 30 7 2 2 6" xfId="21496" xr:uid="{CE7DA238-D090-4D3A-BB88-84C17CBC2F67}"/>
    <cellStyle name="Comma 30 7 2 2 7" xfId="14266" xr:uid="{F486FA84-E789-4033-A14B-91D62CF0F096}"/>
    <cellStyle name="Comma 30 7 2 3" xfId="19942" xr:uid="{2B548977-F85F-4A77-B5E2-A9296006DB27}"/>
    <cellStyle name="Comma 30 7 2 3 2" xfId="28818" xr:uid="{602B494D-FB77-45F9-8B98-CDD303BA5EC9}"/>
    <cellStyle name="Comma 30 7 2 3 3" xfId="28820" xr:uid="{ADDB9D64-6D65-44E6-B0D0-27D077DD2F14}"/>
    <cellStyle name="Comma 30 7 2 4" xfId="19945" xr:uid="{05CF8B35-523D-4C3E-85FE-39E109346DCF}"/>
    <cellStyle name="Comma 30 7 2 5" xfId="19948" xr:uid="{49873774-EA17-4936-9971-8782CE9C8D18}"/>
    <cellStyle name="Comma 30 7 2 6" xfId="19951" xr:uid="{EDC6D77E-DBC9-4A4F-94E5-75E1150C0C04}"/>
    <cellStyle name="Comma 30 7 2 6 2" xfId="28822" xr:uid="{C7E445DD-4485-402C-A5ED-B7B0183CB12E}"/>
    <cellStyle name="Comma 30 7 2 6 3" xfId="28825" xr:uid="{449F20EE-3952-42AA-AB9B-256C322D5C89}"/>
    <cellStyle name="Comma 30 7 2 6 4" xfId="28828" xr:uid="{4A8489B9-AB36-4620-B63C-E07BFCE3DF57}"/>
    <cellStyle name="Comma 30 7 2 6 5" xfId="28831" xr:uid="{A77E662A-41A9-4450-A24E-85F8155D01EC}"/>
    <cellStyle name="Comma 30 7 2 6 6" xfId="28834" xr:uid="{6941F8FA-FABA-4804-A3A2-45B3D4FEAEC7}"/>
    <cellStyle name="Comma 30 7 2 7" xfId="19954" xr:uid="{186CDD3E-9EBF-405D-B368-8F4D1C49AE15}"/>
    <cellStyle name="Comma 30 7 2 8" xfId="28836" xr:uid="{B1CFF0A9-F230-4E13-BFE7-47E16740DE82}"/>
    <cellStyle name="Comma 30 7 2 9" xfId="28838" xr:uid="{70E9EDFD-878C-4E36-A870-53BF9BB554C6}"/>
    <cellStyle name="Comma 30 7 3" xfId="28840" xr:uid="{53A76DC8-3420-4EEF-A49D-6E2F3A1C437B}"/>
    <cellStyle name="Comma 30 7 4" xfId="28842" xr:uid="{51F6FFC7-DE5B-4F6B-9005-BD91280DC9D7}"/>
    <cellStyle name="Comma 30 7 4 2" xfId="7665" xr:uid="{A790ED7C-4697-4545-A5E1-8E718D0C8899}"/>
    <cellStyle name="Comma 30 7 4 2 2" xfId="28845" xr:uid="{DE18FF16-E102-4224-8CD1-429E49845DF4}"/>
    <cellStyle name="Comma 30 7 4 2 3" xfId="28847" xr:uid="{51481E23-727D-472D-BD6B-F76D7433DAC6}"/>
    <cellStyle name="Comma 30 7 4 2 4" xfId="28849" xr:uid="{C1E617B8-7520-4C2E-B6BA-3EDD2E69B43B}"/>
    <cellStyle name="Comma 30 7 4 2 5" xfId="23040" xr:uid="{8F898545-28D9-4C0D-844D-65A79ED08AFD}"/>
    <cellStyle name="Comma 30 7 4 2 6" xfId="28851" xr:uid="{660C3180-FB1E-492F-BA79-F37B4E910937}"/>
    <cellStyle name="Comma 30 7 4 3" xfId="17185" xr:uid="{2742BEDC-1C46-448F-B6A6-5EEF133D1957}"/>
    <cellStyle name="Comma 30 7 4 4" xfId="28855" xr:uid="{F623CE61-6B33-4274-B4F7-7FC5B13F5750}"/>
    <cellStyle name="Comma 30 7 4 5" xfId="28857" xr:uid="{D9720086-691D-44AD-9F5C-F7343C1DD5BE}"/>
    <cellStyle name="Comma 30 7 4 6" xfId="28859" xr:uid="{9E89ACC4-6618-4D60-B0A0-5BD711108868}"/>
    <cellStyle name="Comma 30 7 4 7" xfId="28861" xr:uid="{6E698B4E-3CB3-4BA4-B25D-A6B8E202AC41}"/>
    <cellStyle name="Comma 30 7 5" xfId="28863" xr:uid="{E0F0A970-04D6-484B-9A11-6F5888DE79D3}"/>
    <cellStyle name="Comma 30 7 5 2" xfId="28866" xr:uid="{640F7AB2-4E55-4962-9A13-8A722472D1A8}"/>
    <cellStyle name="Comma 30 7 5 3" xfId="28869" xr:uid="{D45C841E-96DA-4E68-BAFE-151E41A4F101}"/>
    <cellStyle name="Comma 30 7 6" xfId="28871" xr:uid="{1FC2AD09-C258-4F56-BF10-16E7878D8284}"/>
    <cellStyle name="Comma 30 7 6 2" xfId="28874" xr:uid="{A4F03154-220B-45F7-B775-ACCFFC577DA0}"/>
    <cellStyle name="Comma 30 7 6 3" xfId="28877" xr:uid="{6BEEC1FF-86B5-48CD-A4CC-381A4DA67762}"/>
    <cellStyle name="Comma 30 7 6 4" xfId="28880" xr:uid="{0A6768F6-0DAC-4970-BB81-7FF92A876B48}"/>
    <cellStyle name="Comma 30 7 6 5" xfId="28882" xr:uid="{701B0724-00B4-4E3B-B4A0-25971ACE48D0}"/>
    <cellStyle name="Comma 30 7 6 6" xfId="28884" xr:uid="{2970BFA8-5DA3-4038-8B46-E204D4152F38}"/>
    <cellStyle name="Comma 30 7 7" xfId="25580" xr:uid="{C30BAF2B-8206-4592-A966-47DE6E43D878}"/>
    <cellStyle name="Comma 30 7 8" xfId="25585" xr:uid="{E42F5D64-5C16-467A-8510-4EC3243939C5}"/>
    <cellStyle name="Comma 30 7 9" xfId="28886" xr:uid="{28BC68AE-C402-4049-B754-F2C00255959A}"/>
    <cellStyle name="Comma 30 8" xfId="28888" xr:uid="{8F6D536A-0A30-4A20-B1C0-F68B0C79F493}"/>
    <cellStyle name="Comma 30 8 10" xfId="19149" xr:uid="{CBE5E763-DD8B-4C91-8E57-2D6DE9E97B33}"/>
    <cellStyle name="Comma 30 8 11" xfId="19162" xr:uid="{0E215718-DBEC-44E5-B611-63CEB7606DD2}"/>
    <cellStyle name="Comma 30 8 12" xfId="19168" xr:uid="{BF9CAB2A-3CBF-4D18-8E6F-389B27953CB1}"/>
    <cellStyle name="Comma 30 8 13" xfId="19174" xr:uid="{ACC4B5B9-5E39-44DA-909D-DEB2246C8FA3}"/>
    <cellStyle name="Comma 30 8 2" xfId="28890" xr:uid="{11432744-8B11-4B05-97C4-E54246286840}"/>
    <cellStyle name="Comma 30 8 2 10" xfId="28893" xr:uid="{09260CDE-D035-4257-8195-0009C2D15605}"/>
    <cellStyle name="Comma 30 8 2 11" xfId="21058" xr:uid="{F46A9E08-D484-433B-921E-A64E1FD514AA}"/>
    <cellStyle name="Comma 30 8 2 2" xfId="28895" xr:uid="{E3E6CFE4-A388-4E7B-92AD-EA85B7E66983}"/>
    <cellStyle name="Comma 30 8 2 2 2" xfId="28897" xr:uid="{05BDC3B2-0BA5-4728-914E-B4654E78C991}"/>
    <cellStyle name="Comma 30 8 2 2 2 2" xfId="20907" xr:uid="{E04D843F-DD6E-4D58-9D4F-122CA9FDD1A8}"/>
    <cellStyle name="Comma 30 8 2 2 2 3" xfId="20914" xr:uid="{84F0A28F-12C4-44D0-BB4F-545F4BE4E07B}"/>
    <cellStyle name="Comma 30 8 2 2 2 4" xfId="20919" xr:uid="{5EA5ACD1-5EB1-42E3-A742-7B7A84B6E6CF}"/>
    <cellStyle name="Comma 30 8 2 2 2 5" xfId="20924" xr:uid="{7043B0F6-0D3F-4776-A13F-6D8618E506A5}"/>
    <cellStyle name="Comma 30 8 2 2 2 6" xfId="20929" xr:uid="{0A754E1F-EBC7-47A2-8A4C-7077F0CC135B}"/>
    <cellStyle name="Comma 30 8 2 2 3" xfId="28899" xr:uid="{20909D71-531A-4F56-B8EB-9B93BCEB9E31}"/>
    <cellStyle name="Comma 30 8 2 2 4" xfId="28901" xr:uid="{9691DFC8-246B-48EF-827F-A0268B11C961}"/>
    <cellStyle name="Comma 30 8 2 2 5" xfId="28903" xr:uid="{388F2039-D1D6-408A-9798-5C0D2B229FFD}"/>
    <cellStyle name="Comma 30 8 2 2 6" xfId="21556" xr:uid="{C960A4E7-6B29-4370-8799-B834E5F9E96F}"/>
    <cellStyle name="Comma 30 8 2 2 7" xfId="28905" xr:uid="{D6928BF4-81E3-42A6-B170-BB9E814E2B8D}"/>
    <cellStyle name="Comma 30 8 2 3" xfId="20009" xr:uid="{67D969B3-F630-496B-9477-0FE1D8C39539}"/>
    <cellStyle name="Comma 30 8 2 3 2" xfId="28908" xr:uid="{2C93CA36-89F2-4DCF-9BD2-08D406DC76EB}"/>
    <cellStyle name="Comma 30 8 2 3 3" xfId="28912" xr:uid="{9CF79107-19DC-4072-BAA2-238FDEF6B54C}"/>
    <cellStyle name="Comma 30 8 2 4" xfId="20012" xr:uid="{C317EA2E-5D78-4F10-8BE9-8DFCE957316B}"/>
    <cellStyle name="Comma 30 8 2 5" xfId="20015" xr:uid="{64CB5901-6956-402A-B477-FAAF3D18388D}"/>
    <cellStyle name="Comma 30 8 2 6" xfId="20018" xr:uid="{7A1F55C5-6552-4C76-BF95-48E308A30522}"/>
    <cellStyle name="Comma 30 8 2 6 2" xfId="26677" xr:uid="{6A29CA5F-1906-4A0F-88BA-0E2140A69F82}"/>
    <cellStyle name="Comma 30 8 2 6 3" xfId="26685" xr:uid="{466B56C3-6099-468B-A833-27EABADF0509}"/>
    <cellStyle name="Comma 30 8 2 6 4" xfId="26687" xr:uid="{3197F158-B7C4-4C14-8A2F-31FB1D8FFC6F}"/>
    <cellStyle name="Comma 30 8 2 6 5" xfId="26691" xr:uid="{72ACD483-E256-4A70-AC6C-7FAB4E759590}"/>
    <cellStyle name="Comma 30 8 2 6 6" xfId="28914" xr:uid="{A1BDBEB5-81F6-4A34-BA13-CCC28D02B616}"/>
    <cellStyle name="Comma 30 8 2 7" xfId="20021" xr:uid="{665733B0-3031-4A18-9907-6A04A02F0993}"/>
    <cellStyle name="Comma 30 8 2 8" xfId="28916" xr:uid="{89409A4B-EF80-4F81-B30C-1CDC72E0CFF4}"/>
    <cellStyle name="Comma 30 8 2 9" xfId="28918" xr:uid="{84F3BD22-3D0A-4EC1-90E2-5E7693147513}"/>
    <cellStyle name="Comma 30 8 3" xfId="28920" xr:uid="{CD50865C-BB7B-46E6-B60A-CDF8E0073D6D}"/>
    <cellStyle name="Comma 30 8 3 2" xfId="18043" xr:uid="{3A887880-3043-4787-8AA3-D50BD34C1B0A}"/>
    <cellStyle name="Comma 30 8 3 2 2" xfId="28923" xr:uid="{9A6EF8B1-E2A6-467D-8DD1-9571C28721E4}"/>
    <cellStyle name="Comma 30 8 3 2 3" xfId="28926" xr:uid="{18C82CAB-FD19-41B9-B357-20E187CE46F7}"/>
    <cellStyle name="Comma 30 8 3 2 4" xfId="28928" xr:uid="{EB0BA63F-DA16-40C4-91A2-D2ED450C0942}"/>
    <cellStyle name="Comma 30 8 3 2 5" xfId="28930" xr:uid="{5962D24D-93AF-4DC3-A65A-BCB82C5831BA}"/>
    <cellStyle name="Comma 30 8 3 2 6" xfId="28932" xr:uid="{6F9D1836-9A0A-49B7-9316-20F5DD3C2271}"/>
    <cellStyle name="Comma 30 8 3 3" xfId="18047" xr:uid="{14230BCC-AE43-42F1-9A3F-C04483D328BF}"/>
    <cellStyle name="Comma 30 8 3 4" xfId="18050" xr:uid="{F4EE090D-6BFC-4164-9B5E-04D06DB27277}"/>
    <cellStyle name="Comma 30 8 3 5" xfId="18053" xr:uid="{12223F64-6C33-4F94-B6BA-97D2AD3E6472}"/>
    <cellStyle name="Comma 30 8 3 6" xfId="28935" xr:uid="{F7D699C1-1EDD-4273-9558-4E2A9DAD2BEB}"/>
    <cellStyle name="Comma 30 8 3 7" xfId="28937" xr:uid="{EA95EC61-DAC0-465E-8B83-CB12B9477477}"/>
    <cellStyle name="Comma 30 8 4" xfId="28939" xr:uid="{BD027ECA-E0C7-4649-A930-A40D868C0170}"/>
    <cellStyle name="Comma 30 8 5" xfId="28941" xr:uid="{83D88B67-B33E-4446-BCC6-E9A29C4D5D5D}"/>
    <cellStyle name="Comma 30 8 5 2" xfId="28943" xr:uid="{39AB2D1C-9EEC-4FF8-8754-5B2597CF6B8E}"/>
    <cellStyle name="Comma 30 8 5 3" xfId="28946" xr:uid="{63117EC1-B9C4-4608-AA46-B58EFE0C6E98}"/>
    <cellStyle name="Comma 30 8 6" xfId="28949" xr:uid="{E8A3BF9E-8AA9-405F-A74B-A93B42598BBB}"/>
    <cellStyle name="Comma 30 8 7" xfId="28951" xr:uid="{56926480-0ABE-4127-A505-D861D37AF6A1}"/>
    <cellStyle name="Comma 30 8 8" xfId="28953" xr:uid="{0F6CC71B-9F2B-4112-BB78-677562F1D081}"/>
    <cellStyle name="Comma 30 8 8 2" xfId="27612" xr:uid="{F5E3B339-A45B-4790-A2B5-A7747967047A}"/>
    <cellStyle name="Comma 30 8 8 3" xfId="27617" xr:uid="{20A5341F-AD9F-4F77-BD95-BA122ABFFA5B}"/>
    <cellStyle name="Comma 30 8 8 4" xfId="28956" xr:uid="{272F3148-CD5E-4F37-A02A-D49D11688EC3}"/>
    <cellStyle name="Comma 30 8 8 5" xfId="28959" xr:uid="{4221D9AE-3E90-44D3-A9DA-17644A07325C}"/>
    <cellStyle name="Comma 30 8 8 6" xfId="28962" xr:uid="{4430E20D-39EB-4635-B08C-9BAD40AB4A55}"/>
    <cellStyle name="Comma 30 8 9" xfId="28965" xr:uid="{2848E7E4-6B47-42DE-BC3D-534E853151AA}"/>
    <cellStyle name="Comma 30 9" xfId="28967" xr:uid="{3BF96F1E-B393-4DF4-A614-4AD8BEE64718}"/>
    <cellStyle name="Comma 30 9 10" xfId="859" xr:uid="{496A4674-7A98-4215-91E5-FC1AC16FDAB9}"/>
    <cellStyle name="Comma 30 9 11" xfId="28970" xr:uid="{E3572711-C2BA-4ADA-B8EC-1C84D543EAE4}"/>
    <cellStyle name="Comma 30 9 12" xfId="28973" xr:uid="{3D61236A-A9ED-4E28-B403-A9AD2D990B63}"/>
    <cellStyle name="Comma 30 9 2" xfId="28977" xr:uid="{D201C683-1B9D-4CA6-A27C-E679DA91D3CD}"/>
    <cellStyle name="Comma 30 9 2 2" xfId="28979" xr:uid="{AC4FC65B-C4E8-4BA1-A07A-5AFE6292DD01}"/>
    <cellStyle name="Comma 30 9 2 2 2" xfId="28981" xr:uid="{1EF91B5A-A86B-4CF8-9A61-F4DBD3178E12}"/>
    <cellStyle name="Comma 30 9 2 2 3" xfId="28983" xr:uid="{8E6F79D2-E39A-48C5-82B9-A0AB4383AB2F}"/>
    <cellStyle name="Comma 30 9 2 2 4" xfId="28985" xr:uid="{D462F4DC-9C50-4209-8AF3-569532DBDE6E}"/>
    <cellStyle name="Comma 30 9 2 2 5" xfId="25031" xr:uid="{382510C2-BC0B-488C-B062-B729256F1367}"/>
    <cellStyle name="Comma 30 9 2 2 6" xfId="28987" xr:uid="{C34D06F5-AAD8-4E61-82E8-F4427371B116}"/>
    <cellStyle name="Comma 30 9 2 3" xfId="28989" xr:uid="{9938F346-CBDE-489C-8B3A-13101675518F}"/>
    <cellStyle name="Comma 30 9 2 4" xfId="28991" xr:uid="{F2F476E4-E2D1-4114-9755-EBF189C36A06}"/>
    <cellStyle name="Comma 30 9 2 5" xfId="28993" xr:uid="{82BC9AF5-D667-4DFA-A986-6BEDE47E2115}"/>
    <cellStyle name="Comma 30 9 2 6" xfId="28995" xr:uid="{23930394-6919-4603-9EE3-4DFFA2CF657B}"/>
    <cellStyle name="Comma 30 9 2 7" xfId="28997" xr:uid="{D16D0031-841E-4312-89F1-2BFAE5643B46}"/>
    <cellStyle name="Comma 30 9 3" xfId="29001" xr:uid="{7BEFB773-3346-43A5-B819-A268DF34B1AC}"/>
    <cellStyle name="Comma 30 9 4" xfId="29003" xr:uid="{0E6D3062-6261-487F-B5D8-08A353877511}"/>
    <cellStyle name="Comma 30 9 4 2" xfId="29005" xr:uid="{1594607A-B3A1-42BB-9F6B-42E7B8BB74EF}"/>
    <cellStyle name="Comma 30 9 4 3" xfId="29007" xr:uid="{C2BA608A-3A38-47DD-9DE3-29166908E05B}"/>
    <cellStyle name="Comma 30 9 5" xfId="29009" xr:uid="{E611D07D-3998-41CA-906C-68644B550817}"/>
    <cellStyle name="Comma 30 9 6" xfId="29011" xr:uid="{5CC9105B-D93D-42F6-B3A4-224E6DC8A74F}"/>
    <cellStyle name="Comma 30 9 7" xfId="29013" xr:uid="{A3D94B14-22A3-4A5A-BC85-F01D996FEF67}"/>
    <cellStyle name="Comma 30 9 7 2" xfId="29016" xr:uid="{861C0C69-FB71-4D6F-9416-21873E8C5C63}"/>
    <cellStyle name="Comma 30 9 7 3" xfId="29021" xr:uid="{7CFB3E4E-F12A-4508-99BB-363D90367BE8}"/>
    <cellStyle name="Comma 30 9 7 4" xfId="29024" xr:uid="{EDE04373-0CE5-46AE-9478-D576AB999FB0}"/>
    <cellStyle name="Comma 30 9 7 5" xfId="29026" xr:uid="{B93AD84C-32C4-42BE-8208-B61319114729}"/>
    <cellStyle name="Comma 30 9 7 6" xfId="29028" xr:uid="{3B389973-5F79-4D74-8CA3-E33F76E275F8}"/>
    <cellStyle name="Comma 30 9 8" xfId="29030" xr:uid="{4D0F09C8-95D0-40CD-B45F-399D7423EAB8}"/>
    <cellStyle name="Comma 30 9 9" xfId="29032" xr:uid="{940CE90A-C87E-4C0D-8043-17594FE9F3B6}"/>
    <cellStyle name="Comma 302" xfId="29567" xr:uid="{BDBA770B-B772-4F32-B1A4-51C4EB1B876D}"/>
    <cellStyle name="Comma 303" xfId="29034" xr:uid="{83AFCF71-91F3-4CC5-8F09-8AB4A0102E5B}"/>
    <cellStyle name="Comma 304" xfId="29570" xr:uid="{904968B9-D6FD-4FAA-BD32-CF163AF5DE10}"/>
    <cellStyle name="Comma 305" xfId="29572" xr:uid="{92992720-6EB3-43D1-8BEF-E205A85E1A7C}"/>
    <cellStyle name="Comma 31" xfId="6223" xr:uid="{78EF55DD-7F7E-4AB6-9A6B-A73F1E2AC834}"/>
    <cellStyle name="Comma 31 10" xfId="28086" xr:uid="{E150DBC6-CC29-4505-A6EE-291071AA9818}"/>
    <cellStyle name="Comma 31 10 2" xfId="29573" xr:uid="{B87E19FB-0CD5-4ADF-B84D-C45CC5FC0053}"/>
    <cellStyle name="Comma 31 10 3" xfId="29574" xr:uid="{BF9683AC-AD7E-4D34-8278-08F766A7A669}"/>
    <cellStyle name="Comma 31 10 4" xfId="29575" xr:uid="{4C2A93F7-20EE-41B3-AE15-4B9900EB7533}"/>
    <cellStyle name="Comma 31 10 5" xfId="29576" xr:uid="{006A9E3C-B462-4CB9-A048-DE7F87D0F990}"/>
    <cellStyle name="Comma 31 10 6" xfId="29577" xr:uid="{8F8654F2-60A9-4832-8545-1208C4A414FD}"/>
    <cellStyle name="Comma 31 11" xfId="28089" xr:uid="{12A92EF8-50C2-4508-A00B-90E3F7560B2F}"/>
    <cellStyle name="Comma 31 12" xfId="29578" xr:uid="{1F083D42-5B8F-4F35-AB21-71BF38BD9949}"/>
    <cellStyle name="Comma 31 13" xfId="29579" xr:uid="{06B5541B-6CFF-447D-BA9D-CDDD6DACB8CE}"/>
    <cellStyle name="Comma 31 14" xfId="29580" xr:uid="{2E144C68-54D7-41BF-8CF9-CDEFE360D347}"/>
    <cellStyle name="Comma 31 15" xfId="29582" xr:uid="{3A7931D1-F086-4EC1-A927-467E3864DE02}"/>
    <cellStyle name="Comma 31 2" xfId="29041" xr:uid="{5B05061F-4A31-4D14-9B1B-EDEF0ED9D2BC}"/>
    <cellStyle name="Comma 31 2 10" xfId="29584" xr:uid="{37384A5F-F225-4AD1-B357-08DB3DA2ABC8}"/>
    <cellStyle name="Comma 31 2 11" xfId="2870" xr:uid="{463963DC-DD5A-4445-BC17-E8A940A34F07}"/>
    <cellStyle name="Comma 31 2 12" xfId="3181" xr:uid="{24CEA45A-7887-4995-A435-28EC9C938FA8}"/>
    <cellStyle name="Comma 31 2 13" xfId="29585" xr:uid="{F99CC810-A0C0-4E1B-A884-3D38CA4510BD}"/>
    <cellStyle name="Comma 31 2 2" xfId="29586" xr:uid="{5F3A83BE-619A-47AA-909E-65838E0CCA78}"/>
    <cellStyle name="Comma 31 2 2 10" xfId="6512" xr:uid="{F35A9992-9DE1-4620-AA79-C41BA235B1B7}"/>
    <cellStyle name="Comma 31 2 2 11" xfId="6515" xr:uid="{2C3A919F-5657-40E8-9861-5851A6DB81D0}"/>
    <cellStyle name="Comma 31 2 2 12" xfId="15679" xr:uid="{89A0CEF8-BC5D-48C6-920A-A089A784E0A3}"/>
    <cellStyle name="Comma 31 2 2 2" xfId="29587" xr:uid="{6F45F7B4-989E-4F76-BA73-D5CBFD282E43}"/>
    <cellStyle name="Comma 31 2 2 2 2" xfId="24793" xr:uid="{89735648-2AE6-404D-86EA-2395F45E2AF9}"/>
    <cellStyle name="Comma 31 2 2 2 2 2" xfId="26073" xr:uid="{407106F6-5BE6-492B-B781-43F2E807FE88}"/>
    <cellStyle name="Comma 31 2 2 2 2 3" xfId="11909" xr:uid="{DA6B667C-D513-4D20-A045-09694DFC6307}"/>
    <cellStyle name="Comma 31 2 2 2 2 4" xfId="11926" xr:uid="{3AE1FD38-42EB-4821-8BFE-DB861D044921}"/>
    <cellStyle name="Comma 31 2 2 2 2 5" xfId="10320" xr:uid="{05E3C0AF-58D5-4693-B3E8-67E4771A7746}"/>
    <cellStyle name="Comma 31 2 2 2 2 6" xfId="10324" xr:uid="{EB5E776E-BE73-42B6-882F-894F4F645E9A}"/>
    <cellStyle name="Comma 31 2 2 2 3" xfId="24796" xr:uid="{E86D5166-DA16-4F37-AD1F-ECC75FD090D4}"/>
    <cellStyle name="Comma 31 2 2 2 4" xfId="24799" xr:uid="{85E915E1-B0AB-48E2-80AD-B454FA56CF4D}"/>
    <cellStyle name="Comma 31 2 2 2 5" xfId="24802" xr:uid="{81886548-438F-4A64-A8BF-265E7D7D5286}"/>
    <cellStyle name="Comma 31 2 2 2 6" xfId="24805" xr:uid="{FA959150-D31E-45D4-B465-00CDB024BBBC}"/>
    <cellStyle name="Comma 31 2 2 2 7" xfId="24812" xr:uid="{569A495B-841B-4D56-8D1F-434B8B132F1A}"/>
    <cellStyle name="Comma 31 2 2 3" xfId="29589" xr:uid="{E3D6E721-41E5-4DD4-8D25-95DEF7D300BB}"/>
    <cellStyle name="Comma 31 2 2 4" xfId="29591" xr:uid="{62FE0C95-6BA1-4713-8AA1-D443BCE2839E}"/>
    <cellStyle name="Comma 31 2 2 4 2" xfId="24872" xr:uid="{6C148334-500A-4CCF-9D85-9E2F461723F9}"/>
    <cellStyle name="Comma 31 2 2 4 3" xfId="24876" xr:uid="{B208645E-BA6A-4606-869C-4F721DD41C0F}"/>
    <cellStyle name="Comma 31 2 2 5" xfId="29593" xr:uid="{0F3531A9-2148-47A0-8036-6413F5247676}"/>
    <cellStyle name="Comma 31 2 2 6" xfId="29595" xr:uid="{3BB90616-2B8C-489B-A798-098607AF59BB}"/>
    <cellStyle name="Comma 31 2 2 7" xfId="29597" xr:uid="{B6C5ED5D-CA76-4360-939A-051F8B07DBAD}"/>
    <cellStyle name="Comma 31 2 2 7 2" xfId="14796" xr:uid="{3FE2275B-9748-4304-876E-92CE75CFE0FA}"/>
    <cellStyle name="Comma 31 2 2 7 3" xfId="29074" xr:uid="{72B317BE-49BF-4162-AA8F-BAB7A51DD6C5}"/>
    <cellStyle name="Comma 31 2 2 7 4" xfId="29077" xr:uid="{D7F634AD-E393-4080-8058-7D2A6A80A534}"/>
    <cellStyle name="Comma 31 2 2 7 5" xfId="29080" xr:uid="{699321C8-E276-4474-9E57-45A56027E74C}"/>
    <cellStyle name="Comma 31 2 2 7 6" xfId="29083" xr:uid="{2EC2DA53-84B8-48F2-BA5D-E4E496EA7CC3}"/>
    <cellStyle name="Comma 31 2 2 8" xfId="29598" xr:uid="{BE0D65C4-DBD6-4FCB-A6C2-6C89D082E264}"/>
    <cellStyle name="Comma 31 2 2 9" xfId="29599" xr:uid="{CFE22363-16AD-499B-BDE1-8AED8310EB7B}"/>
    <cellStyle name="Comma 31 2 3" xfId="29600" xr:uid="{10FB7B65-9381-482A-8D17-A581DD9DF887}"/>
    <cellStyle name="Comma 31 2 3 10" xfId="29601" xr:uid="{88A07A54-7C77-4C82-915F-9128DECA5E6F}"/>
    <cellStyle name="Comma 31 2 3 11" xfId="29602" xr:uid="{E8522FA7-1DA9-41C5-A57D-1D3ECF99F545}"/>
    <cellStyle name="Comma 31 2 3 2" xfId="29603" xr:uid="{989839D0-267E-4FDA-92A3-1BAF94D5E489}"/>
    <cellStyle name="Comma 31 2 3 2 2" xfId="22790" xr:uid="{03324724-2DBD-40BA-BED7-CB8C9BFA031D}"/>
    <cellStyle name="Comma 31 2 3 2 2 2" xfId="22793" xr:uid="{F48C0F7D-0193-4682-9CE2-16CA18E8DCA8}"/>
    <cellStyle name="Comma 31 2 3 2 2 3" xfId="29604" xr:uid="{E12E8FE1-4549-4AF3-B865-171DC7A3D52F}"/>
    <cellStyle name="Comma 31 2 3 2 2 4" xfId="29605" xr:uid="{556248BA-34BF-4D2C-B5DF-F1110260E5CE}"/>
    <cellStyle name="Comma 31 2 3 2 2 5" xfId="10406" xr:uid="{7534A00A-5BE5-4C56-BDE4-A1AE406081B5}"/>
    <cellStyle name="Comma 31 2 3 2 2 6" xfId="10409" xr:uid="{75F19385-F9B5-44A4-A330-2A501CD32FBF}"/>
    <cellStyle name="Comma 31 2 3 2 3" xfId="22100" xr:uid="{AC50B77B-1D68-45F2-B279-A153F4861ECC}"/>
    <cellStyle name="Comma 31 2 3 2 4" xfId="22111" xr:uid="{1535ECA6-7602-47B0-A62F-995AD3D539B7}"/>
    <cellStyle name="Comma 31 2 3 2 5" xfId="22801" xr:uid="{4331DDBC-563C-4A5E-AD6B-97E951F27939}"/>
    <cellStyle name="Comma 31 2 3 2 6" xfId="27786" xr:uid="{9CB4C596-C64B-4CBF-9F0D-5E8C695C4651}"/>
    <cellStyle name="Comma 31 2 3 2 7" xfId="27788" xr:uid="{A8A9DEA2-4B64-42F1-A4C3-C01A145AA99D}"/>
    <cellStyle name="Comma 31 2 3 3" xfId="29607" xr:uid="{A0348F1E-F9D7-4A11-9608-261D959EB307}"/>
    <cellStyle name="Comma 31 2 3 3 2" xfId="29610" xr:uid="{345B9543-D304-4A91-96AF-700AADACB0B4}"/>
    <cellStyle name="Comma 31 2 3 3 3" xfId="22117" xr:uid="{DC2CBE92-DAE9-4677-A917-DD41996C2E81}"/>
    <cellStyle name="Comma 31 2 3 4" xfId="29612" xr:uid="{24A2A08A-D891-4BF0-BF96-D385B623DB32}"/>
    <cellStyle name="Comma 31 2 3 5" xfId="29614" xr:uid="{61CB6AE1-19D3-4F26-8318-D5DEE001CA69}"/>
    <cellStyle name="Comma 31 2 3 6" xfId="29616" xr:uid="{0A0154BE-5872-4ABB-A77C-7AEA4D9DA318}"/>
    <cellStyle name="Comma 31 2 3 6 2" xfId="29619" xr:uid="{D8395877-A3B9-4AA6-AACE-A48FA14ADAEB}"/>
    <cellStyle name="Comma 31 2 3 6 3" xfId="22143" xr:uid="{A246282A-940C-4FDC-857D-F9C0A419A1F8}"/>
    <cellStyle name="Comma 31 2 3 6 4" xfId="22151" xr:uid="{CD94F609-DF41-4556-802B-59FE8B03F64D}"/>
    <cellStyle name="Comma 31 2 3 6 5" xfId="27799" xr:uid="{8819658A-40F1-4DBA-8304-D937FB4F1125}"/>
    <cellStyle name="Comma 31 2 3 6 6" xfId="27801" xr:uid="{43EB101A-4F7E-4BF1-A1C2-E7C111BB1687}"/>
    <cellStyle name="Comma 31 2 3 7" xfId="29621" xr:uid="{316F8256-8C35-4DE8-B56B-08B90A162FFE}"/>
    <cellStyle name="Comma 31 2 3 8" xfId="29622" xr:uid="{3746764F-962D-4F2D-A5CA-FC596CFB6F88}"/>
    <cellStyle name="Comma 31 2 3 9" xfId="26879" xr:uid="{0355A260-1432-495C-B4D5-CCA786CC66D6}"/>
    <cellStyle name="Comma 31 2 4" xfId="29623" xr:uid="{4DF3A8BC-7D8B-4C55-B01C-F0CAEEC12042}"/>
    <cellStyle name="Comma 31 2 5" xfId="29624" xr:uid="{7D421DA6-6C94-4930-B805-965B98DF64A5}"/>
    <cellStyle name="Comma 31 2 5 10" xfId="29625" xr:uid="{5C981F9C-21C9-4759-A3CB-1873335CE82A}"/>
    <cellStyle name="Comma 31 2 5 11" xfId="29626" xr:uid="{15FC4C43-903A-4267-B860-E83F924D6F74}"/>
    <cellStyle name="Comma 31 2 5 2" xfId="29627" xr:uid="{9927A248-61AF-4EA6-98A8-2CB42AE1D208}"/>
    <cellStyle name="Comma 31 2 5 2 2" xfId="29628" xr:uid="{6CBAF4EC-D45E-4C59-8348-68F9FE83BC96}"/>
    <cellStyle name="Comma 31 2 5 2 2 2" xfId="1009" xr:uid="{C64F28E5-E1F8-421D-A47F-D63901B8C1C4}"/>
    <cellStyle name="Comma 31 2 5 2 2 3" xfId="29630" xr:uid="{E21399B7-FC5D-4A5E-8B3B-4E82BC8E7266}"/>
    <cellStyle name="Comma 31 2 5 2 2 4" xfId="29632" xr:uid="{376F2783-E691-43B7-BAAC-EEF41009E8C5}"/>
    <cellStyle name="Comma 31 2 5 2 2 5" xfId="29634" xr:uid="{8E5B9C60-F2A0-41F1-928D-F54E16EFF41B}"/>
    <cellStyle name="Comma 31 2 5 2 2 6" xfId="29569" xr:uid="{E4999792-4D15-4572-9C93-2199066C9598}"/>
    <cellStyle name="Comma 31 2 5 2 3" xfId="29635" xr:uid="{2218241D-D002-42D4-9AA8-910B5BBE9DF0}"/>
    <cellStyle name="Comma 31 2 5 2 4" xfId="29636" xr:uid="{BEC5CC56-DF58-4B75-805C-35C24AD37545}"/>
    <cellStyle name="Comma 31 2 5 2 5" xfId="29638" xr:uid="{5AF64D9E-BE1A-4819-A9E6-CACC7ADA80E3}"/>
    <cellStyle name="Comma 31 2 5 2 6" xfId="29639" xr:uid="{ABD3E3D2-AFFB-4585-B9C1-028E5D0934F9}"/>
    <cellStyle name="Comma 31 2 5 2 7" xfId="29640" xr:uid="{B7DBEB6A-6C65-4FF5-9515-89FBE5D5D44F}"/>
    <cellStyle name="Comma 31 2 5 3" xfId="29641" xr:uid="{7E7C163F-C695-427B-A830-79F1E28AC95C}"/>
    <cellStyle name="Comma 31 2 5 3 2" xfId="29642" xr:uid="{5290D016-B739-481C-8EEC-75F94521F125}"/>
    <cellStyle name="Comma 31 2 5 3 3" xfId="29643" xr:uid="{7C04AB0A-D71A-440C-B1FE-47C38E21F131}"/>
    <cellStyle name="Comma 31 2 5 4" xfId="29644" xr:uid="{0FA07341-D86E-4879-B581-8942831C5810}"/>
    <cellStyle name="Comma 31 2 5 5" xfId="29645" xr:uid="{2EDECBA5-C6DB-441B-B9C8-5EA263EBD56D}"/>
    <cellStyle name="Comma 31 2 5 6" xfId="29646" xr:uid="{8CD55BA3-C5BC-4010-A316-4036F581343E}"/>
    <cellStyle name="Comma 31 2 5 6 2" xfId="29647" xr:uid="{D595867D-1E8B-4941-9F74-CF58DA0020F5}"/>
    <cellStyle name="Comma 31 2 5 6 3" xfId="29648" xr:uid="{ED0EAB9B-5355-4116-9ACC-B342EC72C17A}"/>
    <cellStyle name="Comma 31 2 5 6 4" xfId="29649" xr:uid="{38404D8D-DA81-48A4-A320-261D33759A49}"/>
    <cellStyle name="Comma 31 2 5 6 5" xfId="29651" xr:uid="{5FD35A00-844B-47AB-A4A9-2F4C65DFBC29}"/>
    <cellStyle name="Comma 31 2 5 6 6" xfId="29653" xr:uid="{9E6DD15F-AA24-4E4B-9094-DE0B98495F04}"/>
    <cellStyle name="Comma 31 2 5 7" xfId="29654" xr:uid="{3CE22283-9052-4C1A-9FAB-AFB21736557C}"/>
    <cellStyle name="Comma 31 2 5 8" xfId="29655" xr:uid="{978C0AFF-DF47-47AE-B12A-504356583135}"/>
    <cellStyle name="Comma 31 2 5 9" xfId="29656" xr:uid="{9ACCD26C-04AA-4AE7-AF7E-E1EE9E636402}"/>
    <cellStyle name="Comma 31 2 6" xfId="29657" xr:uid="{8D67BED6-CFDC-41A2-BBB7-057340AA9043}"/>
    <cellStyle name="Comma 31 2 6 2" xfId="29658" xr:uid="{189B1DDF-5FC9-406C-8B1B-7E1E766BD01C}"/>
    <cellStyle name="Comma 31 2 6 2 2" xfId="29661" xr:uid="{75771DD1-236E-4A11-BA3C-6AC74A9CEFE6}"/>
    <cellStyle name="Comma 31 2 6 2 3" xfId="29664" xr:uid="{14AD3527-11DA-4B31-88A7-C6CD94A05A6F}"/>
    <cellStyle name="Comma 31 2 6 2 4" xfId="29667" xr:uid="{36193A60-250A-4C96-AF69-4FC084A92EC4}"/>
    <cellStyle name="Comma 31 2 6 2 5" xfId="24977" xr:uid="{1155C9C9-A953-4FF6-98D7-6F0017971785}"/>
    <cellStyle name="Comma 31 2 6 2 6" xfId="29669" xr:uid="{65EE9E62-B1D6-4926-BD93-713FD742E209}"/>
    <cellStyle name="Comma 31 2 6 3" xfId="29670" xr:uid="{6AC8E681-333E-4379-800A-5E128EDBF73A}"/>
    <cellStyle name="Comma 31 2 6 4" xfId="29671" xr:uid="{9B54A78F-F0F8-4CBD-855B-0DADDC231F5A}"/>
    <cellStyle name="Comma 31 2 6 5" xfId="29672" xr:uid="{752A7511-4FCE-4663-8712-D168CBCE6914}"/>
    <cellStyle name="Comma 31 2 6 6" xfId="29673" xr:uid="{E3F7F4B7-7952-4FA7-829E-254C84BEA122}"/>
    <cellStyle name="Comma 31 2 6 7" xfId="29674" xr:uid="{16A9DE1A-D224-4D90-9EE1-B5DADCE6EA0B}"/>
    <cellStyle name="Comma 31 2 7" xfId="29675" xr:uid="{25053ABB-EACE-4710-82A8-61FA8D94683B}"/>
    <cellStyle name="Comma 31 2 7 2" xfId="29676" xr:uid="{F98AB034-DF68-49F6-A6FC-1F61AC49CEEE}"/>
    <cellStyle name="Comma 31 2 7 3" xfId="29677" xr:uid="{CAE5EF57-190E-4FE3-AB29-5B6718AB73D7}"/>
    <cellStyle name="Comma 31 2 8" xfId="6763" xr:uid="{6A9BDDE5-7DA8-4446-B578-57EA233C3BCC}"/>
    <cellStyle name="Comma 31 2 8 2" xfId="14928" xr:uid="{C5F86A77-D17B-4FDF-87FC-803A0F227448}"/>
    <cellStyle name="Comma 31 2 8 3" xfId="14930" xr:uid="{213BDEF5-9AF4-40C7-993B-DBDD1A3BC4BA}"/>
    <cellStyle name="Comma 31 2 8 4" xfId="14932" xr:uid="{EFF922A1-80F4-4FB8-B47D-C0512F1CFE6D}"/>
    <cellStyle name="Comma 31 2 8 5" xfId="14935" xr:uid="{78D9405D-1521-4AE2-8537-400DD5AFE0CE}"/>
    <cellStyle name="Comma 31 2 8 6" xfId="22973" xr:uid="{8F4748CA-0E7D-42DA-A48D-8189736C439E}"/>
    <cellStyle name="Comma 31 2 9" xfId="6768" xr:uid="{EF979A1D-8DF4-4530-8E75-C32DE9E182DA}"/>
    <cellStyle name="Comma 31 3" xfId="29043" xr:uid="{92D09D5E-7BF2-4793-84B1-452F764C844F}"/>
    <cellStyle name="Comma 31 4" xfId="29046" xr:uid="{3FABB0D1-24C2-4319-AE23-0D9F8D07AE8F}"/>
    <cellStyle name="Comma 31 4 10" xfId="29678" xr:uid="{01318727-72F3-40A7-8093-CC15019217F2}"/>
    <cellStyle name="Comma 31 4 11" xfId="29679" xr:uid="{3EEAD0E4-6AFA-4762-B17D-F767728DC652}"/>
    <cellStyle name="Comma 31 4 2" xfId="29048" xr:uid="{ACC69CB7-FF10-4365-BBD7-FD17BEF9D2CB}"/>
    <cellStyle name="Comma 31 4 2 10" xfId="17858" xr:uid="{BC586676-ED42-4DF0-8415-704B9A4C00FB}"/>
    <cellStyle name="Comma 31 4 2 11" xfId="17860" xr:uid="{FBCD1DFB-420B-4B1D-9FC4-C2FD8B2C7EA7}"/>
    <cellStyle name="Comma 31 4 2 2" xfId="29680" xr:uid="{15C8682F-B43A-4E32-A26F-7E5752C253B9}"/>
    <cellStyle name="Comma 31 4 2 2 2" xfId="29682" xr:uid="{FF27B578-C516-4E71-A3A2-441AB1175AD9}"/>
    <cellStyle name="Comma 31 4 2 2 2 2" xfId="12555" xr:uid="{A0ECA09E-FE65-443E-88AC-F9E95F034700}"/>
    <cellStyle name="Comma 31 4 2 2 2 3" xfId="29685" xr:uid="{6832C358-E241-46B8-9F37-2EDBC2CC73E5}"/>
    <cellStyle name="Comma 31 4 2 2 2 4" xfId="29689" xr:uid="{4808FAAF-AA23-4F44-AC9C-BFE82ECA3E7F}"/>
    <cellStyle name="Comma 31 4 2 2 2 5" xfId="29694" xr:uid="{37BD9DF4-6EF6-44A3-B37F-77F6842F216F}"/>
    <cellStyle name="Comma 31 4 2 2 2 6" xfId="29699" xr:uid="{BADCF98C-A98A-4947-9027-F83AA0769916}"/>
    <cellStyle name="Comma 31 4 2 2 3" xfId="21718" xr:uid="{FA9157C7-640D-46B3-843B-EE5BEF33A508}"/>
    <cellStyle name="Comma 31 4 2 2 4" xfId="21723" xr:uid="{7F8D0507-6504-40F1-B7B2-81208BE980C0}"/>
    <cellStyle name="Comma 31 4 2 2 5" xfId="13573" xr:uid="{A7964932-021D-4822-9C18-190D696BBF35}"/>
    <cellStyle name="Comma 31 4 2 2 6" xfId="13578" xr:uid="{FE0B2A35-810F-4DBB-AABF-5C35C2E4995B}"/>
    <cellStyle name="Comma 31 4 2 2 7" xfId="14125" xr:uid="{535622CF-2482-424D-AE25-D86849F7C896}"/>
    <cellStyle name="Comma 31 4 2 3" xfId="29701" xr:uid="{68E30239-6453-41DF-81A5-24D4871EA5EA}"/>
    <cellStyle name="Comma 31 4 2 3 2" xfId="29703" xr:uid="{BD51A701-6FCF-4528-8103-58734BBB1735}"/>
    <cellStyle name="Comma 31 4 2 3 3" xfId="21752" xr:uid="{7EA57A67-B0C0-4682-A6E0-A9AA6FD45EF9}"/>
    <cellStyle name="Comma 31 4 2 4" xfId="29705" xr:uid="{E6520B07-0002-4808-A2A5-0496A57F25B6}"/>
    <cellStyle name="Comma 31 4 2 5" xfId="29707" xr:uid="{BA087CA7-3B53-4D3A-943B-102AEC534120}"/>
    <cellStyle name="Comma 31 4 2 6" xfId="29709" xr:uid="{E953DA06-BA47-4375-B1D5-63DDC6FF5E89}"/>
    <cellStyle name="Comma 31 4 2 6 2" xfId="29715" xr:uid="{CBB54065-C319-4A01-8E9D-FB0430D3D829}"/>
    <cellStyle name="Comma 31 4 2 6 3" xfId="21806" xr:uid="{AB69F7DE-B0D7-44F1-BF2E-B2CBB7E6758F}"/>
    <cellStyle name="Comma 31 4 2 6 4" xfId="21821" xr:uid="{D35F76D4-C8DC-4805-B4BA-EFFF44536B98}"/>
    <cellStyle name="Comma 31 4 2 6 5" xfId="29722" xr:uid="{DA6ECCEE-0063-4AC8-8371-B53149BEDF46}"/>
    <cellStyle name="Comma 31 4 2 6 6" xfId="29729" xr:uid="{4A76D249-25B7-47D8-9EA6-8EA26B624DCB}"/>
    <cellStyle name="Comma 31 4 2 7" xfId="29731" xr:uid="{E1DFE29D-BD70-440D-BAD4-A4C3A0384E3C}"/>
    <cellStyle name="Comma 31 4 2 8" xfId="29732" xr:uid="{4607F746-257A-4C36-AD55-ADF0ED896349}"/>
    <cellStyle name="Comma 31 4 2 9" xfId="29733" xr:uid="{A8772B5C-E42C-428F-B94A-91EA69A3B4A4}"/>
    <cellStyle name="Comma 31 4 3" xfId="29050" xr:uid="{A854CF4D-D1ED-48A7-9A2A-84CF41F36480}"/>
    <cellStyle name="Comma 31 4 4" xfId="29734" xr:uid="{3363BA16-1AD9-403B-AE3C-3851094509E9}"/>
    <cellStyle name="Comma 31 4 4 2" xfId="18122" xr:uid="{0B34E277-181B-46AA-8682-A645F5A3551B}"/>
    <cellStyle name="Comma 31 4 4 2 2" xfId="29735" xr:uid="{4C922D7B-BA9C-48C7-A658-B7B52EE3AC13}"/>
    <cellStyle name="Comma 31 4 4 2 3" xfId="29738" xr:uid="{2DF82417-3DEE-477B-9BE8-8E9AB12CE10A}"/>
    <cellStyle name="Comma 31 4 4 2 4" xfId="21420" xr:uid="{600199A6-0A07-416F-B561-08CFD82E5DC6}"/>
    <cellStyle name="Comma 31 4 4 2 5" xfId="3614" xr:uid="{AA7C1540-EF94-4470-A2BE-1F554D37508E}"/>
    <cellStyle name="Comma 31 4 4 2 6" xfId="3617" xr:uid="{2EE9AC76-5B9C-481C-B5F4-8F9682EFC308}"/>
    <cellStyle name="Comma 31 4 4 3" xfId="18125" xr:uid="{FA90446B-26E1-4840-83F4-7282C7B42693}"/>
    <cellStyle name="Comma 31 4 4 4" xfId="18129" xr:uid="{DE0D2393-5EF5-4A21-B8DE-696E465BB901}"/>
    <cellStyle name="Comma 31 4 4 5" xfId="18133" xr:uid="{AC809949-BEE2-4A4D-B831-B6258EABF7BD}"/>
    <cellStyle name="Comma 31 4 4 6" xfId="18137" xr:uid="{5B34C8D0-A40D-4E1F-8582-12514FFC2386}"/>
    <cellStyle name="Comma 31 4 4 7" xfId="29739" xr:uid="{A96CF7F3-1681-4D46-8F41-399D8ED077A7}"/>
    <cellStyle name="Comma 31 4 5" xfId="29740" xr:uid="{5544EEA1-338A-407E-A4B7-69330CF4B953}"/>
    <cellStyle name="Comma 31 4 5 2" xfId="18145" xr:uid="{F352DFDC-1C11-4372-A895-7B6E622D3176}"/>
    <cellStyle name="Comma 31 4 5 3" xfId="18148" xr:uid="{DBB49343-B9EF-4B02-82A1-8DB8BE31B7EC}"/>
    <cellStyle name="Comma 31 4 6" xfId="29741" xr:uid="{6A9F9A80-0A5C-4E40-AB0A-C98CD29D3E9C}"/>
    <cellStyle name="Comma 31 4 6 2" xfId="18163" xr:uid="{4042456D-3435-44CD-89D2-17E28E446EBD}"/>
    <cellStyle name="Comma 31 4 6 3" xfId="18166" xr:uid="{2B50A7D3-82A3-4218-B8E4-7570B39BFF4F}"/>
    <cellStyle name="Comma 31 4 6 4" xfId="18170" xr:uid="{5BFF1DB3-7E68-4062-AD0E-24F6A3A6E691}"/>
    <cellStyle name="Comma 31 4 6 5" xfId="18174" xr:uid="{61A0AA51-923C-4E93-B1BF-F33EBDBC1BC9}"/>
    <cellStyle name="Comma 31 4 6 6" xfId="29742" xr:uid="{F81F536C-0F3E-4259-8C0F-B1CAA5F30427}"/>
    <cellStyle name="Comma 31 4 7" xfId="29743" xr:uid="{1028CBE6-E0D5-499A-93F1-927D6F3ED82E}"/>
    <cellStyle name="Comma 31 4 8" xfId="29744" xr:uid="{0DE5D82D-91F6-41FF-BEBE-2B7EC0BC1786}"/>
    <cellStyle name="Comma 31 4 9" xfId="29745" xr:uid="{8EB9EE0A-5D6D-49A0-B8C3-4B6A38381304}"/>
    <cellStyle name="Comma 31 5" xfId="29053" xr:uid="{FC97E9A5-CBEA-491D-8B18-521AD1765479}"/>
    <cellStyle name="Comma 31 5 10" xfId="29746" xr:uid="{1DBD6D7F-D148-4432-90BD-5ADCDE26F407}"/>
    <cellStyle name="Comma 31 5 2" xfId="29056" xr:uid="{354260DB-2385-40D1-962D-077C46852ECF}"/>
    <cellStyle name="Comma 31 5 2 2" xfId="29747" xr:uid="{735F14FB-4656-4F8B-8CA0-18112E997A55}"/>
    <cellStyle name="Comma 31 5 3" xfId="29059" xr:uid="{21822FE1-A7F4-4C24-94B9-684563E77442}"/>
    <cellStyle name="Comma 31 5 3 2" xfId="18187" xr:uid="{E53FE51A-6315-45FE-B030-9F09D741F329}"/>
    <cellStyle name="Comma 31 5 3 2 2" xfId="29748" xr:uid="{44E5CE1E-3A12-430D-973E-EAF1479833B4}"/>
    <cellStyle name="Comma 31 5 3 2 3" xfId="29749" xr:uid="{7CB02658-6CEC-4D4F-864D-B49A7E3F0893}"/>
    <cellStyle name="Comma 31 5 3 2 4" xfId="29750" xr:uid="{87ABE0C1-E75D-470F-917C-EC984A4C70AB}"/>
    <cellStyle name="Comma 31 5 3 2 5" xfId="13588" xr:uid="{9F898069-56D1-4AC5-A8BC-77E8258A0EE1}"/>
    <cellStyle name="Comma 31 5 3 2 6" xfId="13595" xr:uid="{88D6403B-0882-439A-B706-9E81055ACE1A}"/>
    <cellStyle name="Comma 31 5 3 3" xfId="18189" xr:uid="{DCAC47BF-B35C-413C-B6A6-D5C6D2D27F22}"/>
    <cellStyle name="Comma 31 5 3 4" xfId="18192" xr:uid="{E83A6DA0-0092-41E9-B5EB-8C5E45558358}"/>
    <cellStyle name="Comma 31 5 3 5" xfId="18195" xr:uid="{B42F5C4E-796D-4AAB-8198-D4C9201D9797}"/>
    <cellStyle name="Comma 31 5 3 6" xfId="18199" xr:uid="{28E43DB1-2D04-41BD-AB76-66CD6455A796}"/>
    <cellStyle name="Comma 31 5 3 7" xfId="29751" xr:uid="{C2EC6A19-4184-4D1A-B9B9-8637A69DFB77}"/>
    <cellStyle name="Comma 31 5 4" xfId="29752" xr:uid="{6B483D74-262F-4F42-893A-F74063E2D7CE}"/>
    <cellStyle name="Comma 31 5 4 2" xfId="6116" xr:uid="{1DA5DA7E-0E88-49C3-9405-CACF37E9A5AA}"/>
    <cellStyle name="Comma 31 5 4 3" xfId="18204" xr:uid="{C3EA105A-BF38-4D23-9537-9D4827084064}"/>
    <cellStyle name="Comma 31 5 5" xfId="29753" xr:uid="{ADDA9D49-EA41-4834-8D41-7579715B37C3}"/>
    <cellStyle name="Comma 31 5 5 2" xfId="18221" xr:uid="{434C6F4B-C5BE-40E9-9CF3-3B06BE50A8F2}"/>
    <cellStyle name="Comma 31 5 5 3" xfId="18223" xr:uid="{9F502621-4721-4732-A8FC-A866F3D89837}"/>
    <cellStyle name="Comma 31 5 5 4" xfId="18226" xr:uid="{C730F00F-371E-49FF-AE7E-47E589DA3F9B}"/>
    <cellStyle name="Comma 31 5 5 5" xfId="18229" xr:uid="{17AD7A5A-EA18-4357-869A-C2867ACF4072}"/>
    <cellStyle name="Comma 31 5 5 6" xfId="18234" xr:uid="{74A7735E-69EC-4BB3-8919-53024BD988BD}"/>
    <cellStyle name="Comma 31 5 6" xfId="29754" xr:uid="{114686EA-EB95-49E9-AA0D-A8D464088D2C}"/>
    <cellStyle name="Comma 31 5 7" xfId="29755" xr:uid="{86EF600B-5C12-448B-938F-DE64FCF20648}"/>
    <cellStyle name="Comma 31 5 8" xfId="29756" xr:uid="{21D7C75F-AD38-4D20-B5F4-7CB8B1AA14D1}"/>
    <cellStyle name="Comma 31 5 9" xfId="29757" xr:uid="{34855A9E-1863-479B-A6D4-236CD0565DA3}"/>
    <cellStyle name="Comma 31 6" xfId="29759" xr:uid="{9857F8CB-71A4-4F04-8484-C2823787A79B}"/>
    <cellStyle name="Comma 31 6 10" xfId="29760" xr:uid="{779C1D6F-CEB4-4E34-9E0F-CBC1C5DEB14B}"/>
    <cellStyle name="Comma 31 6 11" xfId="29761" xr:uid="{0132F89D-A7F0-4BFA-AEE8-DD132CC07302}"/>
    <cellStyle name="Comma 31 6 2" xfId="29762" xr:uid="{EF6F2C6E-B7B8-4E64-9D82-AFCFC32DA860}"/>
    <cellStyle name="Comma 31 6 2 2" xfId="2948" xr:uid="{843BBB7D-63FB-4225-8974-EE51D1F225C9}"/>
    <cellStyle name="Comma 31 6 2 2 2" xfId="2958" xr:uid="{90470458-940E-4DA6-93F6-29089326CD34}"/>
    <cellStyle name="Comma 31 6 2 2 3" xfId="440" xr:uid="{597C8930-95D2-442D-9905-0E9441B7C160}"/>
    <cellStyle name="Comma 31 6 2 2 4" xfId="29763" xr:uid="{3DDCC578-5F35-4EA2-8D35-FFA67752FC4F}"/>
    <cellStyle name="Comma 31 6 2 2 5" xfId="16216" xr:uid="{C8B8993A-8BF8-4EF5-9555-0F881B702810}"/>
    <cellStyle name="Comma 31 6 2 2 6" xfId="16218" xr:uid="{B27422E0-B1BF-4196-9D5A-2FB8D9B56974}"/>
    <cellStyle name="Comma 31 6 2 3" xfId="2964" xr:uid="{AF17B577-FDAB-4CD6-95E2-ECABB384C6BB}"/>
    <cellStyle name="Comma 31 6 2 4" xfId="2976" xr:uid="{907994AD-3757-48B1-9436-F36C68F7991C}"/>
    <cellStyle name="Comma 31 6 2 5" xfId="2986" xr:uid="{A557DCB4-E7D0-471D-A7B3-915397E66C95}"/>
    <cellStyle name="Comma 31 6 2 6" xfId="2997" xr:uid="{EC59C074-49AC-4653-8903-69E1D1444D7B}"/>
    <cellStyle name="Comma 31 6 2 7" xfId="3007" xr:uid="{A72D311F-8B31-4F50-8B9E-F6D598880838}"/>
    <cellStyle name="Comma 31 6 3" xfId="29764" xr:uid="{BD7E4D2C-CB20-425D-8B9A-4149F99D9C6F}"/>
    <cellStyle name="Comma 31 6 3 2" xfId="18262" xr:uid="{F0CFC2AA-8A07-455B-A448-DCCF3B8EC961}"/>
    <cellStyle name="Comma 31 6 3 3" xfId="18265" xr:uid="{4E02AA63-223F-4967-A5AE-37787FC0C39D}"/>
    <cellStyle name="Comma 31 6 4" xfId="29765" xr:uid="{7C3C6E3D-C2B6-484A-8D25-5846C7FD1E67}"/>
    <cellStyle name="Comma 31 6 5" xfId="29766" xr:uid="{BF9C45D1-8E40-42B0-9E99-8F1FBD9E67CB}"/>
    <cellStyle name="Comma 31 6 6" xfId="29767" xr:uid="{6A860384-D6EE-4767-8821-BF01C0F7D691}"/>
    <cellStyle name="Comma 31 6 6 2" xfId="18299" xr:uid="{56BACE2F-46ED-4A1B-8ABD-37FD9832017F}"/>
    <cellStyle name="Comma 31 6 6 3" xfId="18302" xr:uid="{57FC9638-C7D2-4D5F-A8D7-48022802E6C9}"/>
    <cellStyle name="Comma 31 6 6 4" xfId="18304" xr:uid="{F0FEBCD2-1FA2-442A-BD03-9AE1D70E3BB0}"/>
    <cellStyle name="Comma 31 6 6 5" xfId="18306" xr:uid="{1618D8F1-FD39-4A39-BC11-CFFCBDEB4886}"/>
    <cellStyle name="Comma 31 6 6 6" xfId="26753" xr:uid="{1BDD4237-5740-4EAB-9875-496C962A8BAC}"/>
    <cellStyle name="Comma 31 6 7" xfId="29768" xr:uid="{B0DD93A7-72E6-4CD5-9B74-18901C2B955F}"/>
    <cellStyle name="Comma 31 6 8" xfId="29769" xr:uid="{40630FA5-A70D-42D0-AB89-F6FCB9007072}"/>
    <cellStyle name="Comma 31 6 9" xfId="29770" xr:uid="{CAB8C318-6738-4736-81C5-8CB658DEF2F7}"/>
    <cellStyle name="Comma 31 7" xfId="29772" xr:uid="{0BF54D9A-B8D0-4BB0-A06C-B25244E34862}"/>
    <cellStyle name="Comma 31 7 10" xfId="29773" xr:uid="{F23C315E-25F6-4097-8F87-EC20D84400DF}"/>
    <cellStyle name="Comma 31 7 11" xfId="29774" xr:uid="{6B1F46CD-5C63-4E6B-B00B-149B5E43DDB3}"/>
    <cellStyle name="Comma 31 7 2" xfId="29775" xr:uid="{87016724-93CD-43A4-80BE-7EADDC6BF1E7}"/>
    <cellStyle name="Comma 31 7 2 2" xfId="29776" xr:uid="{DDAD4F60-514C-4717-B3C0-2D9F415318E7}"/>
    <cellStyle name="Comma 31 7 2 2 2" xfId="26149" xr:uid="{BA45509E-7967-42C9-B931-5FC5B935987D}"/>
    <cellStyle name="Comma 31 7 2 2 3" xfId="159" xr:uid="{0D3E37A1-4F56-4B93-A2F9-E1B10C7E395E}"/>
    <cellStyle name="Comma 31 7 2 2 4" xfId="187" xr:uid="{73684A13-594C-4DD0-9C1D-93CA1C6BE3E4}"/>
    <cellStyle name="Comma 31 7 2 2 5" xfId="228" xr:uid="{A7F8DE14-58AC-404D-827E-3D4B0C199B5B}"/>
    <cellStyle name="Comma 31 7 2 2 6" xfId="251" xr:uid="{64FA6B60-941F-40F1-9B35-171C9E05453A}"/>
    <cellStyle name="Comma 31 7 2 3" xfId="29777" xr:uid="{8BD61F80-5014-414C-B7BD-66C699B2E188}"/>
    <cellStyle name="Comma 31 7 2 4" xfId="29778" xr:uid="{8F1B1451-ECB6-4AF6-92D2-1AA0A5500861}"/>
    <cellStyle name="Comma 31 7 2 5" xfId="29779" xr:uid="{AABF1047-CC25-4628-B081-6E06DA30549F}"/>
    <cellStyle name="Comma 31 7 2 6" xfId="29780" xr:uid="{17112A92-F994-4C67-B1DD-36502FB9254C}"/>
    <cellStyle name="Comma 31 7 2 7" xfId="29781" xr:uid="{C21CCB35-0DF2-4EF0-8BEF-EF20504C72B8}"/>
    <cellStyle name="Comma 31 7 3" xfId="29782" xr:uid="{44763F3F-3ECB-4DE6-88B1-CBFF6F213B2E}"/>
    <cellStyle name="Comma 31 7 3 2" xfId="18315" xr:uid="{86DB0E77-5F0D-4CDB-9D97-DECB5D144B97}"/>
    <cellStyle name="Comma 31 7 3 3" xfId="18318" xr:uid="{75588E35-592C-4610-9D56-EC6B273A9E43}"/>
    <cellStyle name="Comma 31 7 4" xfId="29783" xr:uid="{00B41402-E170-4AE7-9813-0E0BB35F25BA}"/>
    <cellStyle name="Comma 31 7 5" xfId="29784" xr:uid="{35F56CE3-397E-4B2E-B9D9-53D31BFBCA3C}"/>
    <cellStyle name="Comma 31 7 6" xfId="29785" xr:uid="{966DA8B0-17B9-4F0E-8047-B7148320F3B0}"/>
    <cellStyle name="Comma 31 7 6 2" xfId="29786" xr:uid="{6BE4ECD1-F2D7-47ED-95D9-E64911EC63BF}"/>
    <cellStyle name="Comma 31 7 6 3" xfId="29787" xr:uid="{C7445658-F912-4271-A519-EB7C82CA99F2}"/>
    <cellStyle name="Comma 31 7 6 4" xfId="29788" xr:uid="{4C13399D-8878-40BE-9EEE-5B1215D90F04}"/>
    <cellStyle name="Comma 31 7 6 5" xfId="29789" xr:uid="{14414626-BFDD-4146-AFA8-5F4EACD60A77}"/>
    <cellStyle name="Comma 31 7 6 6" xfId="29790" xr:uid="{D9325841-E606-424D-80E2-C3BB543E286A}"/>
    <cellStyle name="Comma 31 7 7" xfId="12609" xr:uid="{D9B77447-1B2A-4019-B101-79CCA52FDA3C}"/>
    <cellStyle name="Comma 31 7 8" xfId="12616" xr:uid="{B15CDCF4-F546-48D6-B346-5494ACD7F7AC}"/>
    <cellStyle name="Comma 31 7 9" xfId="12618" xr:uid="{331E0BD7-38F9-4931-8BDE-E15EFAC95230}"/>
    <cellStyle name="Comma 31 8" xfId="29792" xr:uid="{AFCC749D-6639-49EB-8FAC-48B206434D3E}"/>
    <cellStyle name="Comma 31 8 2" xfId="29793" xr:uid="{0D3B7DD0-FB1D-46B8-B795-12DF2810E2C4}"/>
    <cellStyle name="Comma 31 8 2 2" xfId="29794" xr:uid="{9511A180-7DD6-4AE8-8552-B36FEC905DAB}"/>
    <cellStyle name="Comma 31 8 2 3" xfId="29795" xr:uid="{8D302FEF-F19A-4068-AFB3-B4C80BF3E602}"/>
    <cellStyle name="Comma 31 8 2 4" xfId="29796" xr:uid="{5B874E33-BC95-4043-A10F-78ADF64F3C2D}"/>
    <cellStyle name="Comma 31 8 2 5" xfId="29797" xr:uid="{44E56C4B-D2D8-43DD-A578-68FCF8294452}"/>
    <cellStyle name="Comma 31 8 2 6" xfId="29798" xr:uid="{E4C02CED-15D6-4057-9CA9-4BF0FE424227}"/>
    <cellStyle name="Comma 31 8 3" xfId="29799" xr:uid="{876FE88C-FCAE-46A2-BC66-E83495DF2B5E}"/>
    <cellStyle name="Comma 31 8 4" xfId="29800" xr:uid="{9184B9CA-38CB-4FD4-9FA9-C9092DE60136}"/>
    <cellStyle name="Comma 31 8 5" xfId="29801" xr:uid="{73E57A80-7EB3-4E63-97DC-A455ED61DF18}"/>
    <cellStyle name="Comma 31 8 6" xfId="29802" xr:uid="{9F7CBC27-B9B4-4CAA-8FDF-8394D99D58FA}"/>
    <cellStyle name="Comma 31 8 7" xfId="12628" xr:uid="{BA9AA34E-8C97-48C5-B364-D2D0DC259C1E}"/>
    <cellStyle name="Comma 31 9" xfId="29804" xr:uid="{B3207789-53CB-469F-920C-1CEA204082F7}"/>
    <cellStyle name="Comma 31 9 2" xfId="29805" xr:uid="{F5B5E295-2C6A-4348-9B19-16B7B5BF8BC2}"/>
    <cellStyle name="Comma 31 9 3" xfId="29806" xr:uid="{FC561006-A13E-439F-B2B3-465D5D1982D3}"/>
    <cellStyle name="Comma 32" xfId="6227" xr:uid="{57673478-091A-441D-9B52-0819F2E05177}"/>
    <cellStyle name="Comma 32 10" xfId="29807" xr:uid="{68DD419A-EC91-4932-88B4-60910131129B}"/>
    <cellStyle name="Comma 32 11" xfId="10684" xr:uid="{30434223-2D66-411A-A24F-92ACE8C7FE0B}"/>
    <cellStyle name="Comma 32 12" xfId="10686" xr:uid="{14C4A5C9-B80E-471F-83EC-5C95B276848A}"/>
    <cellStyle name="Comma 32 13" xfId="10689" xr:uid="{2C5C1D77-6F7F-4485-AAC5-A97C34290716}"/>
    <cellStyle name="Comma 32 14" xfId="10692" xr:uid="{9CCA7C72-6B27-4DA8-AFC5-14EB8211EA01}"/>
    <cellStyle name="Comma 32 2" xfId="14789" xr:uid="{351A952E-5FEA-461B-91AF-1C76792EE9E8}"/>
    <cellStyle name="Comma 32 2 10" xfId="29808" xr:uid="{150D1A80-CB5E-44DD-9234-E53EA2FAD467}"/>
    <cellStyle name="Comma 32 2 11" xfId="29809" xr:uid="{FC9B5AF7-29EA-4C66-89E8-F9B118BC1CE4}"/>
    <cellStyle name="Comma 32 2 2" xfId="29061" xr:uid="{9C0461B8-069D-4C87-B6B2-416C5B852FFC}"/>
    <cellStyle name="Comma 32 2 2 10" xfId="10235" xr:uid="{FCBA0193-B0F2-47D3-B567-F14C1BF7F7B8}"/>
    <cellStyle name="Comma 32 2 2 11" xfId="17027" xr:uid="{B7858C5B-F40E-48A5-9F3D-7A9EBEF1F0CE}"/>
    <cellStyle name="Comma 32 2 2 2" xfId="29810" xr:uid="{42D53E2C-1485-4859-BA1E-73372AF0AA98}"/>
    <cellStyle name="Comma 32 2 2 2 2" xfId="29811" xr:uid="{C943D3EF-9876-425F-A534-A7BBE7872E16}"/>
    <cellStyle name="Comma 32 2 2 2 2 2" xfId="16607" xr:uid="{9927784E-7540-4315-AEB7-04C80325E6E4}"/>
    <cellStyle name="Comma 32 2 2 2 2 3" xfId="16609" xr:uid="{0EF3B031-D840-4C01-99BD-ADBA7CD676A3}"/>
    <cellStyle name="Comma 32 2 2 2 2 4" xfId="16611" xr:uid="{956B0E8C-2BF9-47A0-9B76-CEF5FA06308B}"/>
    <cellStyle name="Comma 32 2 2 2 2 5" xfId="16613" xr:uid="{80F0E12C-1303-447A-A9B1-E60FAC3F53D2}"/>
    <cellStyle name="Comma 32 2 2 2 2 6" xfId="29812" xr:uid="{1C193AA6-F237-45AE-9BF9-9633E5D6B580}"/>
    <cellStyle name="Comma 32 2 2 2 3" xfId="29813" xr:uid="{7DA22F7C-9542-4EB7-835D-BBDD96C2D3B3}"/>
    <cellStyle name="Comma 32 2 2 2 4" xfId="29814" xr:uid="{43D9ECDA-BE94-4EE1-908D-D87AD0C7BD85}"/>
    <cellStyle name="Comma 32 2 2 2 5" xfId="29815" xr:uid="{46307148-30A8-40C2-B835-7660493DD240}"/>
    <cellStyle name="Comma 32 2 2 2 6" xfId="29816" xr:uid="{B3AA9A4F-0811-451C-AFD1-25E009E8C9F2}"/>
    <cellStyle name="Comma 32 2 2 2 7" xfId="29817" xr:uid="{80E06112-6F21-4E16-8A55-1265D09BA738}"/>
    <cellStyle name="Comma 32 2 2 3" xfId="29818" xr:uid="{C4419432-C7CB-4BC7-88E7-FF67536FF151}"/>
    <cellStyle name="Comma 32 2 2 3 2" xfId="21433" xr:uid="{585D5D80-7DFA-41CE-826C-DAA153C857A3}"/>
    <cellStyle name="Comma 32 2 2 3 3" xfId="21435" xr:uid="{48161F0D-53C1-4A4C-BB16-34DA0E470E74}"/>
    <cellStyle name="Comma 32 2 2 4" xfId="29819" xr:uid="{1F78151D-B0CD-42DE-966C-2612434E0A21}"/>
    <cellStyle name="Comma 32 2 2 5" xfId="24724" xr:uid="{D0C69E4D-A0C9-4B0E-810C-CF5C55299D99}"/>
    <cellStyle name="Comma 32 2 2 6" xfId="11783" xr:uid="{05A648A3-65F6-4263-B0E8-C3A3D595AB09}"/>
    <cellStyle name="Comma 32 2 2 6 2" xfId="11788" xr:uid="{EB8D34EA-4101-4C7E-9D68-DECCCF64C220}"/>
    <cellStyle name="Comma 32 2 2 6 3" xfId="11791" xr:uid="{BF2AB180-94A6-4A86-9B8A-4B0D386A6C3D}"/>
    <cellStyle name="Comma 32 2 2 6 4" xfId="11794" xr:uid="{2554B3F1-578F-492F-8002-E51565A2F8FA}"/>
    <cellStyle name="Comma 32 2 2 6 5" xfId="11797" xr:uid="{DE9B4440-34B1-41CB-8056-42EFA7772F37}"/>
    <cellStyle name="Comma 32 2 2 6 6" xfId="11800" xr:uid="{2D214D89-B96A-4D4A-828F-440C9472CADD}"/>
    <cellStyle name="Comma 32 2 2 7" xfId="11804" xr:uid="{8DAE3AB7-02DF-4151-995A-DBE42CF76B54}"/>
    <cellStyle name="Comma 32 2 2 8" xfId="11808" xr:uid="{F7D61CCE-B41C-484C-84EA-1BE33616E97C}"/>
    <cellStyle name="Comma 32 2 2 9" xfId="11811" xr:uid="{0E87EABD-631C-49B6-A609-97AF91FC24D3}"/>
    <cellStyle name="Comma 32 2 3" xfId="29063" xr:uid="{B9A86815-0DC6-4B02-A174-92120FCD5804}"/>
    <cellStyle name="Comma 32 2 4" xfId="29065" xr:uid="{67847E42-AED6-4820-8D2D-CC17AF186A30}"/>
    <cellStyle name="Comma 32 2 4 2" xfId="29820" xr:uid="{BE84AD8D-D681-421F-96E9-45B78CD47125}"/>
    <cellStyle name="Comma 32 2 4 2 2" xfId="21875" xr:uid="{B24F085B-1422-4ABA-85EB-A451958A5312}"/>
    <cellStyle name="Comma 32 2 4 2 3" xfId="29821" xr:uid="{46FE33E4-C850-4C60-B4AB-D7607C440DBD}"/>
    <cellStyle name="Comma 32 2 4 2 4" xfId="29822" xr:uid="{1F00D086-02AC-4AFF-A71F-153E7DA2D9F4}"/>
    <cellStyle name="Comma 32 2 4 2 5" xfId="28921" xr:uid="{478B05E5-8143-4747-9D33-F80B3F641859}"/>
    <cellStyle name="Comma 32 2 4 2 6" xfId="28924" xr:uid="{0EA7E5AF-AEBB-43B0-A4B2-9FF03B1BFC40}"/>
    <cellStyle name="Comma 32 2 4 3" xfId="29823" xr:uid="{0C03655F-40DC-460C-9C4C-6A0A87CF2B37}"/>
    <cellStyle name="Comma 32 2 4 4" xfId="29824" xr:uid="{59D03710-8B4A-401F-8CD5-96EB9022F8C4}"/>
    <cellStyle name="Comma 32 2 4 5" xfId="24733" xr:uid="{4C940412-1D4D-4DB9-8ED3-A88CACE0AC41}"/>
    <cellStyle name="Comma 32 2 4 6" xfId="29825" xr:uid="{F2CDE540-4B06-44EC-BCB4-05F989FF89D7}"/>
    <cellStyle name="Comma 32 2 4 7" xfId="29826" xr:uid="{D301F320-6273-4F93-9240-1CA36D4DA613}"/>
    <cellStyle name="Comma 32 2 5" xfId="29067" xr:uid="{D63050DB-F140-443E-BABB-983735B53A20}"/>
    <cellStyle name="Comma 32 2 5 2" xfId="24530" xr:uid="{C4A938AB-5BE0-4DD0-B8CE-B7EDA3CCCF9F}"/>
    <cellStyle name="Comma 32 2 5 3" xfId="29827" xr:uid="{2826F28E-5203-427E-A2B3-EA25CC398A38}"/>
    <cellStyle name="Comma 32 2 6" xfId="29069" xr:uid="{C60F64D1-B02A-4519-98EE-D905CB47A19B}"/>
    <cellStyle name="Comma 32 2 6 2" xfId="29828" xr:uid="{9476D4C2-3A4F-4B5D-8C6C-C804F4924511}"/>
    <cellStyle name="Comma 32 2 6 3" xfId="29829" xr:uid="{CCE83C98-9F42-4006-9FCC-29FDAD7A042D}"/>
    <cellStyle name="Comma 32 2 6 4" xfId="29830" xr:uid="{9080935E-DB9C-4335-9B88-A222D26A298A}"/>
    <cellStyle name="Comma 32 2 6 5" xfId="24738" xr:uid="{FA7FE7FC-9A60-4BEB-9E9D-699933CF77FD}"/>
    <cellStyle name="Comma 32 2 6 6" xfId="29831" xr:uid="{97616C42-4B92-4FAF-8510-2A4C6087B919}"/>
    <cellStyle name="Comma 32 2 7" xfId="29071" xr:uid="{4D1F8218-C0E0-418C-A0B6-01F44A1919A5}"/>
    <cellStyle name="Comma 32 2 8" xfId="29832" xr:uid="{58AF6CBD-2D16-4472-88E4-B35E4137838E}"/>
    <cellStyle name="Comma 32 2 9" xfId="29834" xr:uid="{306AD646-8923-4D76-925F-2A557A078D4A}"/>
    <cellStyle name="Comma 32 3" xfId="14792" xr:uid="{F2EFA60E-716D-4E2E-B274-2BFEA498F6D6}"/>
    <cellStyle name="Comma 32 3 10" xfId="16357" xr:uid="{ADB6C124-8ADB-4CB4-ACEC-29A69B880645}"/>
    <cellStyle name="Comma 32 3 11" xfId="16359" xr:uid="{C1E812B0-0F5A-44EC-8F19-60989884E4D0}"/>
    <cellStyle name="Comma 32 3 12" xfId="29835" xr:uid="{0B8386F8-4D51-4DB0-BF6D-CF24A3958215}"/>
    <cellStyle name="Comma 32 3 2" xfId="29836" xr:uid="{6385E687-A18A-4D13-9C29-669D9F3BF0D2}"/>
    <cellStyle name="Comma 32 3 2 2" xfId="29837" xr:uid="{5C519AD2-20CA-4DC1-A099-A19B5760D844}"/>
    <cellStyle name="Comma 32 3 2 2 2" xfId="29838" xr:uid="{2E7F0577-5BDE-4C12-A343-A500A410F934}"/>
    <cellStyle name="Comma 32 3 2 2 3" xfId="29839" xr:uid="{345CBFD7-9DFB-459F-8114-08B8C321BDAD}"/>
    <cellStyle name="Comma 32 3 2 2 4" xfId="29840" xr:uid="{4FC33BC7-32D3-4236-BBAF-0826753FA1B1}"/>
    <cellStyle name="Comma 32 3 2 2 5" xfId="29841" xr:uid="{67DA5287-F8F7-42D6-95FC-A8CDA384E713}"/>
    <cellStyle name="Comma 32 3 2 2 6" xfId="29842" xr:uid="{939B5A4D-E1CF-47D5-82A8-035EA819A392}"/>
    <cellStyle name="Comma 32 3 2 3" xfId="29845" xr:uid="{C23AC4F0-DD7D-4E13-B501-E494CAEC7EBF}"/>
    <cellStyle name="Comma 32 3 2 4" xfId="29848" xr:uid="{09D6D7E6-1DBF-43F6-9629-8E6A9FE15E79}"/>
    <cellStyle name="Comma 32 3 2 5" xfId="26156" xr:uid="{6D5F762F-8975-4926-9F7E-19D63A47ED63}"/>
    <cellStyle name="Comma 32 3 2 6" xfId="11931" xr:uid="{BAE04747-C6D1-4308-86ED-C0375D7111CC}"/>
    <cellStyle name="Comma 32 3 2 7" xfId="11935" xr:uid="{C98C1ECA-1067-4525-8885-744A3E3051EC}"/>
    <cellStyle name="Comma 32 3 3" xfId="29849" xr:uid="{19E83BAD-0CD1-4A5C-9B74-653358AEF9CA}"/>
    <cellStyle name="Comma 32 3 4" xfId="29850" xr:uid="{6E4E0361-B339-446E-B90E-4E4E75ACA5D2}"/>
    <cellStyle name="Comma 32 3 4 2" xfId="29851" xr:uid="{E408BA16-C512-4670-816A-E892EA1BAB48}"/>
    <cellStyle name="Comma 32 3 4 3" xfId="29854" xr:uid="{EC7F7689-D3A8-4363-BE1A-ED5D210ABB5E}"/>
    <cellStyle name="Comma 32 3 5" xfId="29855" xr:uid="{C6A3737E-2124-4019-8EB5-2CDEFDC4F13C}"/>
    <cellStyle name="Comma 32 3 6" xfId="29856" xr:uid="{A67B007B-A301-4E6D-AB24-876B215ABA35}"/>
    <cellStyle name="Comma 32 3 7" xfId="29857" xr:uid="{5462E38C-60C7-47FD-AE61-44B5FD2DC61A}"/>
    <cellStyle name="Comma 32 3 7 2" xfId="29858" xr:uid="{383DE848-BE9F-4EAB-B03F-3A6C67D31FD3}"/>
    <cellStyle name="Comma 32 3 7 3" xfId="29859" xr:uid="{BD6E238B-24B4-46F2-BCC7-FA65DC302B65}"/>
    <cellStyle name="Comma 32 3 7 4" xfId="29860" xr:uid="{E98610D4-89EB-47B6-BC8D-8ACCB43B8C9B}"/>
    <cellStyle name="Comma 32 3 7 5" xfId="29862" xr:uid="{7EDE3FEB-F266-4291-9568-2E56DF55FD59}"/>
    <cellStyle name="Comma 32 3 7 6" xfId="29864" xr:uid="{C2F39EC4-34B0-4398-97F0-066D76BC79B1}"/>
    <cellStyle name="Comma 32 3 8" xfId="29865" xr:uid="{9853AA06-221E-44AD-AE1B-659F4DC09947}"/>
    <cellStyle name="Comma 32 3 9" xfId="29866" xr:uid="{E2D7F921-C29D-43B8-8C15-F43AE4BDAE3A}"/>
    <cellStyle name="Comma 32 4" xfId="14795" xr:uid="{8FA5E281-451C-42B3-9489-4F97DB3A7CD1}"/>
    <cellStyle name="Comma 32 4 10" xfId="29867" xr:uid="{6E67B427-171E-41C1-AEC2-ED18D5825126}"/>
    <cellStyle name="Comma 32 4 11" xfId="29868" xr:uid="{5252AD04-ACDA-46D0-A4E8-34C9CFB288FD}"/>
    <cellStyle name="Comma 32 4 2" xfId="29870" xr:uid="{D4AF3C85-C5AE-45D9-9227-5F21BC9B6AAC}"/>
    <cellStyle name="Comma 32 4 2 2" xfId="29871" xr:uid="{2EFC89A1-9895-4A9D-8E76-57AA067363D8}"/>
    <cellStyle name="Comma 32 4 2 2 2" xfId="13405" xr:uid="{5B32DBE1-7D45-4D23-8A9A-2341B5753464}"/>
    <cellStyle name="Comma 32 4 2 2 3" xfId="13407" xr:uid="{2F97E473-09C6-460C-BB76-11C23DA302CD}"/>
    <cellStyle name="Comma 32 4 2 2 4" xfId="29873" xr:uid="{823B04E3-24FD-4ACD-9F22-E6F8254806BA}"/>
    <cellStyle name="Comma 32 4 2 2 5" xfId="21453" xr:uid="{A44BB635-5564-4A7E-8E67-B6C2CA2D2038}"/>
    <cellStyle name="Comma 32 4 2 2 6" xfId="21456" xr:uid="{2E7E8601-1CE0-4CA7-B5CF-728134C59618}"/>
    <cellStyle name="Comma 32 4 2 3" xfId="29874" xr:uid="{B8931A16-F20C-46D3-A03E-0431B1F01F6E}"/>
    <cellStyle name="Comma 32 4 2 4" xfId="29875" xr:uid="{F7DB5A7E-D544-46ED-956A-A40B05D05EC7}"/>
    <cellStyle name="Comma 32 4 2 5" xfId="24837" xr:uid="{86CAE088-1C96-4978-9F3F-C3641D2B1F7C}"/>
    <cellStyle name="Comma 32 4 2 6" xfId="24840" xr:uid="{CEF811CF-1F4D-4CB8-9111-BD536837FCE5}"/>
    <cellStyle name="Comma 32 4 2 7" xfId="26967" xr:uid="{57FFCE3E-C59F-4A4A-A322-2F2CC12E1C71}"/>
    <cellStyle name="Comma 32 4 3" xfId="29876" xr:uid="{05CBC25A-2D06-4F4B-89A0-71C550FD4F39}"/>
    <cellStyle name="Comma 32 4 3 2" xfId="26199" xr:uid="{F2C4EBB9-CD7C-4266-A3D4-B128E0006914}"/>
    <cellStyle name="Comma 32 4 3 3" xfId="26201" xr:uid="{C96F92D6-649F-4E97-9AD9-B7FCD45718A7}"/>
    <cellStyle name="Comma 32 4 4" xfId="29877" xr:uid="{0EAE9AF6-2A11-407E-BD8D-67C179929099}"/>
    <cellStyle name="Comma 32 4 5" xfId="29878" xr:uid="{E06EAA69-694C-4023-B1D8-D95CB4FBFEE4}"/>
    <cellStyle name="Comma 32 4 6" xfId="29879" xr:uid="{94868D98-4C1F-4364-98C3-70D416831BEA}"/>
    <cellStyle name="Comma 32 4 6 2" xfId="29880" xr:uid="{E3FCBA1F-E718-45CD-A57E-D4B3DA9A3A12}"/>
    <cellStyle name="Comma 32 4 6 3" xfId="29881" xr:uid="{29A90582-B8AE-4BB6-B6D4-A6C9673C9A9E}"/>
    <cellStyle name="Comma 32 4 6 4" xfId="29882" xr:uid="{F55E02B7-435D-4A66-A200-59C84F68228A}"/>
    <cellStyle name="Comma 32 4 6 5" xfId="27259" xr:uid="{5EE7550F-44F7-445C-9CA6-2A19B071F07D}"/>
    <cellStyle name="Comma 32 4 6 6" xfId="27273" xr:uid="{6F0AB46F-35DB-4613-A1D0-25F5D2997668}"/>
    <cellStyle name="Comma 32 4 7" xfId="29883" xr:uid="{BFA04406-8C49-48A2-909E-B130CFC201EE}"/>
    <cellStyle name="Comma 32 4 8" xfId="29884" xr:uid="{A1918ABA-DE11-4BA2-8CB6-1EDB2A0AEBD4}"/>
    <cellStyle name="Comma 32 4 9" xfId="29885" xr:uid="{4EBB61B8-5737-43A1-BDEC-4DD2FC54C96C}"/>
    <cellStyle name="Comma 32 5" xfId="29073" xr:uid="{5CEE28D9-1176-4AEE-9919-6D28E281FC1D}"/>
    <cellStyle name="Comma 32 6" xfId="29076" xr:uid="{DD6E4D70-752E-49A4-87DD-5B3322C03718}"/>
    <cellStyle name="Comma 32 6 10" xfId="29887" xr:uid="{BC30085C-C41F-42A8-A703-1D23FC1A1009}"/>
    <cellStyle name="Comma 32 6 11" xfId="2249" xr:uid="{2239D52E-E2F5-4CF0-A4F6-0B8EBC3EE6B8}"/>
    <cellStyle name="Comma 32 6 2" xfId="18443" xr:uid="{AE54FF2D-E416-4569-89A4-C0DF3D3E509F}"/>
    <cellStyle name="Comma 32 6 2 2" xfId="29888" xr:uid="{D9C11B65-2D31-4E24-93A2-2B10AD01C729}"/>
    <cellStyle name="Comma 32 6 2 2 2" xfId="16086" xr:uid="{FD7C1E27-E8B1-4CB2-B79D-10D46501F2CC}"/>
    <cellStyle name="Comma 32 6 2 2 3" xfId="16088" xr:uid="{A76EF547-94FE-4BC3-817D-F7761CD3A57F}"/>
    <cellStyle name="Comma 32 6 2 2 4" xfId="29889" xr:uid="{31BB2C3F-53D2-4010-BB89-49B40EC05658}"/>
    <cellStyle name="Comma 32 6 2 2 5" xfId="29890" xr:uid="{E0E990F6-E4CA-486B-90BA-53775C27C3C5}"/>
    <cellStyle name="Comma 32 6 2 2 6" xfId="29891" xr:uid="{F6B3407B-1519-41E4-832F-27E27447A44F}"/>
    <cellStyle name="Comma 32 6 2 3" xfId="29892" xr:uid="{45D4C61D-F943-4986-A422-B4307DA905DB}"/>
    <cellStyle name="Comma 32 6 2 4" xfId="29893" xr:uid="{67B744CC-4399-4DA9-A3D7-A7E9F0FAF341}"/>
    <cellStyle name="Comma 32 6 2 5" xfId="28496" xr:uid="{4CBC8DB9-51C6-4F98-9942-50D73F67C8B5}"/>
    <cellStyle name="Comma 32 6 2 6" xfId="28536" xr:uid="{F62422E2-ABA8-4B6B-82D9-43821738747E}"/>
    <cellStyle name="Comma 32 6 2 7" xfId="28575" xr:uid="{C5E8ECB5-1E91-4098-8FD4-D84690AFFB5C}"/>
    <cellStyle name="Comma 32 6 3" xfId="29894" xr:uid="{C9405212-CE62-4233-81B1-664F55AF709E}"/>
    <cellStyle name="Comma 32 6 3 2" xfId="9891" xr:uid="{07CB8F56-BFBF-4A14-BECE-848D994E6068}"/>
    <cellStyle name="Comma 32 6 3 3" xfId="26225" xr:uid="{60392C70-941D-4525-B4BF-626798DC9752}"/>
    <cellStyle name="Comma 32 6 4" xfId="29895" xr:uid="{D3169FC0-402F-4B90-85D2-9294CC3F7763}"/>
    <cellStyle name="Comma 32 6 5" xfId="29896" xr:uid="{452D3515-F4AC-4641-837B-CB5663D7A659}"/>
    <cellStyle name="Comma 32 6 6" xfId="29897" xr:uid="{FC133F8B-5BCB-47BF-80AD-CB803AEC051B}"/>
    <cellStyle name="Comma 32 6 6 2" xfId="9913" xr:uid="{1854A187-E275-4F82-A61D-611295C7F545}"/>
    <cellStyle name="Comma 32 6 6 3" xfId="29899" xr:uid="{9C8EFD74-58ED-42A3-AB2B-A393085BFDDC}"/>
    <cellStyle name="Comma 32 6 6 4" xfId="29901" xr:uid="{01095DC5-7145-4732-AD72-E8C4A9F11380}"/>
    <cellStyle name="Comma 32 6 6 5" xfId="28975" xr:uid="{A5C73F73-10DD-4C4A-831A-2543D0DC3C63}"/>
    <cellStyle name="Comma 32 6 6 6" xfId="28999" xr:uid="{8A5ADB98-4C07-40BC-ABE7-3DDDF7968543}"/>
    <cellStyle name="Comma 32 6 7" xfId="25556" xr:uid="{AF6F1408-D20C-4331-A7A0-074C4B3C743F}"/>
    <cellStyle name="Comma 32 6 8" xfId="25558" xr:uid="{08E149F7-B6A2-4FAF-B051-5BFDF7BAAEBD}"/>
    <cellStyle name="Comma 32 6 9" xfId="25560" xr:uid="{D5804BB4-46BB-4A81-9FCF-AF45C0681587}"/>
    <cellStyle name="Comma 32 7" xfId="29079" xr:uid="{9C03568C-4261-4AC4-8B97-D1E30AE1D155}"/>
    <cellStyle name="Comma 32 7 2" xfId="29903" xr:uid="{99120861-9316-43A1-81D3-7F76526C0136}"/>
    <cellStyle name="Comma 32 7 2 2" xfId="29904" xr:uid="{2A79A623-5754-4AD9-8C91-7DCBE0A624EE}"/>
    <cellStyle name="Comma 32 7 2 3" xfId="29905" xr:uid="{8EF91A74-72E8-40DB-A6A0-B2AC2F6008B7}"/>
    <cellStyle name="Comma 32 7 2 4" xfId="29906" xr:uid="{554FA6E2-AA07-48C5-85E3-7C7AA68CC650}"/>
    <cellStyle name="Comma 32 7 2 5" xfId="29054" xr:uid="{9604FDB6-4910-45D6-8A7F-637B84FD6907}"/>
    <cellStyle name="Comma 32 7 2 6" xfId="29057" xr:uid="{132A417E-8F9C-4104-B797-E2218631EAD6}"/>
    <cellStyle name="Comma 32 7 3" xfId="29908" xr:uid="{9035B955-84AF-4138-B9B3-88C037EC814D}"/>
    <cellStyle name="Comma 32 7 4" xfId="29909" xr:uid="{36F53D0D-7703-4E78-862C-EE84763ED2BC}"/>
    <cellStyle name="Comma 32 7 5" xfId="29910" xr:uid="{DD682318-DA54-4637-B851-E206EDB5B0EB}"/>
    <cellStyle name="Comma 32 7 6" xfId="29911" xr:uid="{B74CF25F-D000-4275-9028-C843AD4725D9}"/>
    <cellStyle name="Comma 32 7 7" xfId="12659" xr:uid="{AD7D418D-A3BE-4D05-8E45-275C2F03C9E6}"/>
    <cellStyle name="Comma 32 8" xfId="29082" xr:uid="{1580636A-0AC8-4D2E-BE52-6F85DF96CE5B}"/>
    <cellStyle name="Comma 32 8 2" xfId="29913" xr:uid="{55EE6D22-EF47-4128-B0D2-F93AAE4DA476}"/>
    <cellStyle name="Comma 32 8 3" xfId="29915" xr:uid="{928ECCD6-CA49-4228-9C21-91947EC73207}"/>
    <cellStyle name="Comma 32 9" xfId="26032" xr:uid="{B5F037B0-3708-49C4-9F8B-B7D592129EF9}"/>
    <cellStyle name="Comma 32 9 2" xfId="25319" xr:uid="{76A7871C-1AB5-4E2E-918F-74EAC786616E}"/>
    <cellStyle name="Comma 32 9 3" xfId="25321" xr:uid="{584CE8AC-56D4-4843-B3D8-C01AC0852396}"/>
    <cellStyle name="Comma 32 9 4" xfId="25323" xr:uid="{3B8ED2F2-D2FE-43AB-A991-013E85DA465A}"/>
    <cellStyle name="Comma 32 9 5" xfId="29916" xr:uid="{62FEDF76-8314-4EE3-8ED2-970F663F5BB7}"/>
    <cellStyle name="Comma 32 9 6" xfId="29917" xr:uid="{3AD229D9-579C-4E69-A314-2CD24E2EA804}"/>
    <cellStyle name="Comma 33" xfId="29085" xr:uid="{FDCCDC79-C863-44C6-9E36-5741518983CC}"/>
    <cellStyle name="Comma 33 10" xfId="29453" xr:uid="{B125EF9D-42A7-442D-98F2-2D4AF5310424}"/>
    <cellStyle name="Comma 33 11" xfId="29457" xr:uid="{CFA4449E-7814-4419-8814-4BFCFDC91BF6}"/>
    <cellStyle name="Comma 33 12" xfId="29919" xr:uid="{696F1AF2-570D-46EE-9E74-3A4B6BD412F4}"/>
    <cellStyle name="Comma 33 13" xfId="11159" xr:uid="{1BDD8989-0E05-4EAA-B768-8DAB4D57DB6F}"/>
    <cellStyle name="Comma 33 2" xfId="29088" xr:uid="{F49C9B58-1AE8-4CBA-94FC-FFCBFBE11821}"/>
    <cellStyle name="Comma 33 2 10" xfId="29920" xr:uid="{4757AAC8-37B2-4E46-9755-3D6C39FC120B}"/>
    <cellStyle name="Comma 33 2 11" xfId="29921" xr:uid="{E4CA2D75-55A3-46C0-9451-58573FEA8084}"/>
    <cellStyle name="Comma 33 2 12" xfId="29922" xr:uid="{D4822A72-081C-4FB1-8BD8-ADC66B1E454C}"/>
    <cellStyle name="Comma 33 2 2" xfId="17245" xr:uid="{FBEF1C14-3C37-4D56-951B-176AF207216A}"/>
    <cellStyle name="Comma 33 2 2 2" xfId="29923" xr:uid="{DCE33C25-88FB-4EBA-93DF-DA99415641C4}"/>
    <cellStyle name="Comma 33 2 2 2 2" xfId="26789" xr:uid="{F9696701-C380-40FA-A348-0306B39871F9}"/>
    <cellStyle name="Comma 33 2 2 2 3" xfId="26791" xr:uid="{931EEE89-987D-408E-A7CD-4B703F157C77}"/>
    <cellStyle name="Comma 33 2 2 2 4" xfId="26793" xr:uid="{DE32D87F-EDEA-480C-B144-2EC1A685A1B1}"/>
    <cellStyle name="Comma 33 2 2 2 5" xfId="26795" xr:uid="{5DAE3C99-D34F-4DBB-80E9-2A6C1D2F3DFB}"/>
    <cellStyle name="Comma 33 2 2 2 6" xfId="1867" xr:uid="{A42EF441-9A39-4BC3-B8AB-F34B163BF041}"/>
    <cellStyle name="Comma 33 2 2 3" xfId="29924" xr:uid="{410796AE-322A-46C7-BBBA-CB4B1720EE0E}"/>
    <cellStyle name="Comma 33 2 2 4" xfId="29925" xr:uid="{D94B5B83-547D-4E22-803D-3DCA1279B50E}"/>
    <cellStyle name="Comma 33 2 2 5" xfId="22092" xr:uid="{EBFF2496-00C3-42C8-B218-0B2BDB06875D}"/>
    <cellStyle name="Comma 33 2 2 6" xfId="29926" xr:uid="{8C94EF8D-98DE-4FF6-A85F-0A470C059287}"/>
    <cellStyle name="Comma 33 2 2 7" xfId="29927" xr:uid="{95BF7BD7-43C7-4C6F-9C0E-965BF4B87946}"/>
    <cellStyle name="Comma 33 2 3" xfId="25314" xr:uid="{296B59A5-6A8C-4819-80F1-E6C007CA0E77}"/>
    <cellStyle name="Comma 33 2 4" xfId="13250" xr:uid="{FF0FC48E-41CC-4FA9-9030-142FCD55B324}"/>
    <cellStyle name="Comma 33 2 4 2" xfId="13252" xr:uid="{DF9B6771-C8CA-4E41-91E5-80D968362EDC}"/>
    <cellStyle name="Comma 33 2 4 3" xfId="13254" xr:uid="{88769557-7EB5-44E9-BF07-9E9B85639849}"/>
    <cellStyle name="Comma 33 2 5" xfId="13257" xr:uid="{8AC13246-11B3-4EDC-BC4A-7983C3AEBF8D}"/>
    <cellStyle name="Comma 33 2 6" xfId="29090" xr:uid="{410F9F25-D37D-487A-9CDF-B5450830DFC7}"/>
    <cellStyle name="Comma 33 2 7" xfId="29092" xr:uid="{E7E5F36B-D0B6-4840-8B37-14FA901D82EA}"/>
    <cellStyle name="Comma 33 2 7 2" xfId="29928" xr:uid="{21012E6E-7584-4AC3-AB87-2E01E5B34338}"/>
    <cellStyle name="Comma 33 2 7 3" xfId="29929" xr:uid="{1148CBCD-6BD4-42C7-95A0-36739CDD4F33}"/>
    <cellStyle name="Comma 33 2 7 4" xfId="29930" xr:uid="{B9411141-3311-48AE-B761-FA7136B3726F}"/>
    <cellStyle name="Comma 33 2 7 5" xfId="29931" xr:uid="{795D819D-5103-4E19-AC77-429340647043}"/>
    <cellStyle name="Comma 33 2 7 6" xfId="29932" xr:uid="{0488C6FB-D788-4680-8BBA-B4242078870C}"/>
    <cellStyle name="Comma 33 2 8" xfId="29933" xr:uid="{C0C78B04-8520-4EA6-ADAF-1618233357EE}"/>
    <cellStyle name="Comma 33 2 9" xfId="29935" xr:uid="{6D52AA68-D0DE-404B-9CB1-3C5EEB725FCD}"/>
    <cellStyle name="Comma 33 3" xfId="29095" xr:uid="{61D87E9B-4E00-4361-A2DC-9890209985F0}"/>
    <cellStyle name="Comma 33 3 10" xfId="26313" xr:uid="{6FE8FA7F-5BB3-445F-A65C-48F0B043AD21}"/>
    <cellStyle name="Comma 33 3 11" xfId="26316" xr:uid="{A8D8D3DB-8FE9-4807-B305-5BA295F8BD0F}"/>
    <cellStyle name="Comma 33 3 2" xfId="29097" xr:uid="{91836DD9-6001-410E-BF23-11F9726E2934}"/>
    <cellStyle name="Comma 33 3 2 2" xfId="29936" xr:uid="{3C11936C-6629-4522-9BC0-02D956E6760E}"/>
    <cellStyle name="Comma 33 3 2 2 2" xfId="1056" xr:uid="{F65623CE-7026-43C6-B6A4-6939DFD01687}"/>
    <cellStyle name="Comma 33 3 2 2 3" xfId="27490" xr:uid="{8392E67C-4D6D-4DFA-9B37-87D461C59635}"/>
    <cellStyle name="Comma 33 3 2 2 4" xfId="27492" xr:uid="{3092C4D5-DB55-4057-9355-FBBD1095808F}"/>
    <cellStyle name="Comma 33 3 2 2 5" xfId="27494" xr:uid="{4FD4A7AB-C9E9-4E10-AB27-9EDB8F666679}"/>
    <cellStyle name="Comma 33 3 2 2 6" xfId="2483" xr:uid="{C3566691-4ED4-4D51-BC57-CCBC127DD8E4}"/>
    <cellStyle name="Comma 33 3 2 3" xfId="29937" xr:uid="{339C1EC9-9F2A-477F-93BF-5195349EA5C2}"/>
    <cellStyle name="Comma 33 3 2 4" xfId="29938" xr:uid="{2EFC66A9-12C7-4E91-B284-B81661227FC4}"/>
    <cellStyle name="Comma 33 3 2 5" xfId="22104" xr:uid="{ACEDCD78-A7B4-451C-B3D3-B8FCC7C89C33}"/>
    <cellStyle name="Comma 33 3 2 6" xfId="29939" xr:uid="{9E28E889-65FD-4D44-B71D-467053F22BD8}"/>
    <cellStyle name="Comma 33 3 2 7" xfId="29940" xr:uid="{0B447882-AA30-4C8D-97CB-5F05D896D0B3}"/>
    <cellStyle name="Comma 33 3 3" xfId="29941" xr:uid="{031F0150-C017-4185-B72F-3C929110C56D}"/>
    <cellStyle name="Comma 33 3 3 2" xfId="26273" xr:uid="{0834F57B-4132-4C33-A1F3-4694013CD36F}"/>
    <cellStyle name="Comma 33 3 3 3" xfId="26275" xr:uid="{7E6D9547-92DF-4938-9A91-D243119F88B3}"/>
    <cellStyle name="Comma 33 3 4" xfId="13260" xr:uid="{26811D3A-1D24-4DFB-8659-BD3DE1567631}"/>
    <cellStyle name="Comma 33 3 5" xfId="13262" xr:uid="{4EBFB5A8-F89B-49A4-9FDE-EEB2C5A85E88}"/>
    <cellStyle name="Comma 33 3 6" xfId="26255" xr:uid="{C4A91B57-6A98-4362-8D97-0F17AFB20AE1}"/>
    <cellStyle name="Comma 33 3 6 2" xfId="29942" xr:uid="{C97795C4-1EC0-4440-AD3A-30EB45AF2E9E}"/>
    <cellStyle name="Comma 33 3 6 3" xfId="29943" xr:uid="{6385A920-291B-4412-8A79-11BA21BF7D06}"/>
    <cellStyle name="Comma 33 3 6 4" xfId="29944" xr:uid="{F93E8294-13FD-4E8C-8F28-89D912D775DD}"/>
    <cellStyle name="Comma 33 3 6 5" xfId="29945" xr:uid="{0A49CC39-B466-4AB4-B11D-1D97B9CB4C99}"/>
    <cellStyle name="Comma 33 3 6 6" xfId="29946" xr:uid="{5773E657-FAB3-4FA7-B643-4508E6630B1F}"/>
    <cellStyle name="Comma 33 3 7" xfId="26257" xr:uid="{5CFE9349-FFD9-420F-BE2B-BB9B04D4FF5E}"/>
    <cellStyle name="Comma 33 3 8" xfId="26259" xr:uid="{2102B8E4-F4DF-4232-9446-0E5A505152D8}"/>
    <cellStyle name="Comma 33 3 9" xfId="26261" xr:uid="{E1A40F75-952E-476B-A1FE-34B72A28B0F5}"/>
    <cellStyle name="Comma 33 4" xfId="29100" xr:uid="{9B032584-DB45-4965-A252-F501740252F4}"/>
    <cellStyle name="Comma 33 5" xfId="29103" xr:uid="{A53026B3-9941-428F-9A75-58EF73C4F643}"/>
    <cellStyle name="Comma 33 5 10" xfId="5820" xr:uid="{9021BE41-C720-430B-90D0-23EB74E3BBD1}"/>
    <cellStyle name="Comma 33 5 11" xfId="5829" xr:uid="{00B72A7A-29B8-4E83-8071-8829A9338BE5}"/>
    <cellStyle name="Comma 33 5 2" xfId="29947" xr:uid="{2C7B7662-38E8-4D92-8A25-0214B88868C3}"/>
    <cellStyle name="Comma 33 5 2 2" xfId="29949" xr:uid="{91C6699F-FA94-4D53-A1A1-FAEC1D1AF3C9}"/>
    <cellStyle name="Comma 33 5 2 2 2" xfId="29950" xr:uid="{5D920FEC-48D0-4903-9ADD-2480D68B6F27}"/>
    <cellStyle name="Comma 33 5 2 2 3" xfId="29951" xr:uid="{06CAE065-0933-4D39-AA04-8135E4026B9B}"/>
    <cellStyle name="Comma 33 5 2 2 4" xfId="29952" xr:uid="{C56D788E-106F-4533-AE93-66E35BC875A6}"/>
    <cellStyle name="Comma 33 5 2 2 5" xfId="29953" xr:uid="{6C63C2BD-0635-481D-A28B-C7A8D41A6BBC}"/>
    <cellStyle name="Comma 33 5 2 2 6" xfId="29954" xr:uid="{56157CA1-7C19-4284-9D48-DFB38640AB6D}"/>
    <cellStyle name="Comma 33 5 2 3" xfId="29956" xr:uid="{95573FC5-A138-43B4-A326-38939D39D7ED}"/>
    <cellStyle name="Comma 33 5 2 4" xfId="29957" xr:uid="{AA71A927-1D3C-4EEE-A568-ACF8CD519E6A}"/>
    <cellStyle name="Comma 33 5 2 5" xfId="22132" xr:uid="{E1AE0DA2-BD8D-46BD-8681-B7B27911CFAA}"/>
    <cellStyle name="Comma 33 5 2 6" xfId="29958" xr:uid="{18976E9F-8B64-4915-BA37-620E2C7BB044}"/>
    <cellStyle name="Comma 33 5 2 7" xfId="29959" xr:uid="{A0BE3F53-81B8-434D-A77E-D8790EE12C8A}"/>
    <cellStyle name="Comma 33 5 3" xfId="29960" xr:uid="{862EFE81-477A-45D4-9DDD-82C083A65070}"/>
    <cellStyle name="Comma 33 5 3 2" xfId="29961" xr:uid="{3D915B72-80B0-4915-9F57-4CAAFA610383}"/>
    <cellStyle name="Comma 33 5 3 3" xfId="29962" xr:uid="{B3D561A7-5691-4170-989C-FF14946F1156}"/>
    <cellStyle name="Comma 33 5 4" xfId="29963" xr:uid="{09483FC0-8899-44F9-8159-B83F1D53272D}"/>
    <cellStyle name="Comma 33 5 5" xfId="29964" xr:uid="{847755A1-4BCB-4209-AF4C-6A09834A5062}"/>
    <cellStyle name="Comma 33 5 6" xfId="29965" xr:uid="{6E240549-45A5-4167-9F53-C0C41CCD737A}"/>
    <cellStyle name="Comma 33 5 6 2" xfId="29966" xr:uid="{CAD22406-03E1-48FA-AC4D-061B6F69A983}"/>
    <cellStyle name="Comma 33 5 6 3" xfId="29967" xr:uid="{5012031D-1973-4172-9F3B-CEF4776F64F9}"/>
    <cellStyle name="Comma 33 5 6 4" xfId="29968" xr:uid="{9ACC563D-4373-4B48-A07B-9A898E0152DD}"/>
    <cellStyle name="Comma 33 5 6 5" xfId="29969" xr:uid="{3C6DED95-FC74-4447-8A37-ABFE1566A0D2}"/>
    <cellStyle name="Comma 33 5 6 6" xfId="29970" xr:uid="{045D814D-7800-49A6-B964-6B27E1871034}"/>
    <cellStyle name="Comma 33 5 7" xfId="29971" xr:uid="{2C4F2E29-934C-4E7C-A0E7-EB9AAE3B76C2}"/>
    <cellStyle name="Comma 33 5 8" xfId="29972" xr:uid="{792C67BC-E7CB-45CA-9D2D-265FA34201A2}"/>
    <cellStyle name="Comma 33 5 9" xfId="29973" xr:uid="{B0ADAA9E-F093-4045-8E22-050671E2355E}"/>
    <cellStyle name="Comma 33 6" xfId="29105" xr:uid="{F7976E02-DC02-46B2-868A-1A836AD4F61F}"/>
    <cellStyle name="Comma 33 6 2" xfId="29975" xr:uid="{442E1EAD-80C6-46F8-B763-2D1957EC904D}"/>
    <cellStyle name="Comma 33 6 2 2" xfId="29977" xr:uid="{204E9487-B2CC-4661-A6F7-A24A25BDB3F1}"/>
    <cellStyle name="Comma 33 6 2 3" xfId="29979" xr:uid="{20CD0D22-1454-4BBE-99C4-3DDB3CC479F4}"/>
    <cellStyle name="Comma 33 6 2 4" xfId="19855" xr:uid="{AA2BB5BB-337E-48EF-8ABD-29C9250D132E}"/>
    <cellStyle name="Comma 33 6 2 5" xfId="19857" xr:uid="{E5CD56FF-93E4-4495-A509-C30914AFE92D}"/>
    <cellStyle name="Comma 33 6 2 6" xfId="19863" xr:uid="{A6C0F72A-D7C7-4495-9BBB-4CF5E02AFC2A}"/>
    <cellStyle name="Comma 33 6 3" xfId="29980" xr:uid="{3849EA3C-E744-4E9F-8BA9-C437981EF91E}"/>
    <cellStyle name="Comma 33 6 4" xfId="29981" xr:uid="{B528AE9A-4467-40CE-8655-C33C338C7C1E}"/>
    <cellStyle name="Comma 33 6 5" xfId="29982" xr:uid="{32BA9F2C-A9AD-487E-8740-7D1D8413E78E}"/>
    <cellStyle name="Comma 33 6 6" xfId="29983" xr:uid="{1BFBC071-6B9F-4CCD-BF27-0731B0BBE277}"/>
    <cellStyle name="Comma 33 6 7" xfId="29984" xr:uid="{6E610E31-B22C-4132-AB9E-5DE78B9A2393}"/>
    <cellStyle name="Comma 33 7" xfId="29107" xr:uid="{6E7D5D34-AF7E-48DE-B252-AB9E658C0267}"/>
    <cellStyle name="Comma 33 7 2" xfId="29986" xr:uid="{C30ACDBD-810C-4C11-9965-50E68F9DD740}"/>
    <cellStyle name="Comma 33 7 3" xfId="29988" xr:uid="{7ECD8F57-B85C-44BE-B268-DB2431726DD5}"/>
    <cellStyle name="Comma 33 8" xfId="29109" xr:uid="{8CC2B40D-DEB6-4FDA-96BA-154907C7BCEA}"/>
    <cellStyle name="Comma 33 8 2" xfId="29111" xr:uid="{6C0AC661-87EE-4702-A596-CA299CDE3BCD}"/>
    <cellStyle name="Comma 33 8 3" xfId="29113" xr:uid="{8416CE5B-A052-4647-BD8B-FEE2898A57F4}"/>
    <cellStyle name="Comma 33 8 4" xfId="29989" xr:uid="{B488064F-EA91-4F16-94A5-A037BC5F6579}"/>
    <cellStyle name="Comma 33 8 5" xfId="29990" xr:uid="{0CE7D263-2805-4141-BF98-72F7C45020A7}"/>
    <cellStyle name="Comma 33 8 6" xfId="26392" xr:uid="{2845173F-3385-4356-8B99-E72F3D0BCC1A}"/>
    <cellStyle name="Comma 33 9" xfId="17911" xr:uid="{60904AF4-95B4-4072-BF57-3FA8EEA8850D}"/>
    <cellStyle name="Comma 34" xfId="29115" xr:uid="{B460DE0C-79A8-4EE7-B2B5-6E6050531F39}"/>
    <cellStyle name="Comma 34 10" xfId="29992" xr:uid="{EF5A8B91-EEA3-41B3-B9BD-353D6A951E6D}"/>
    <cellStyle name="Comma 34 11" xfId="29995" xr:uid="{1D0095E0-0BC0-48AD-A7AE-0BF1F7112E02}"/>
    <cellStyle name="Comma 34 12" xfId="29997" xr:uid="{F56441ED-9942-4697-BE73-FB445A5CDAFA}"/>
    <cellStyle name="Comma 34 13" xfId="29999" xr:uid="{C2092C39-ED3C-47AC-9FFE-D8F64E43A69E}"/>
    <cellStyle name="Comma 34 2" xfId="29117" xr:uid="{E777FDBF-C679-462B-94E7-D47484E96333}"/>
    <cellStyle name="Comma 34 2 10" xfId="20588" xr:uid="{20BD4E88-8BDD-4C40-BEB6-8B17FF4E8E3A}"/>
    <cellStyle name="Comma 34 2 11" xfId="6385" xr:uid="{1C220071-D723-4C45-A63B-905FB291AD65}"/>
    <cellStyle name="Comma 34 2 12" xfId="6391" xr:uid="{B1D99DAA-6272-49E2-8831-A5C4BED5AF9D}"/>
    <cellStyle name="Comma 34 2 2" xfId="17274" xr:uid="{50002A0D-8FD2-485A-A680-D206737EB1F8}"/>
    <cellStyle name="Comma 34 2 2 2" xfId="4160" xr:uid="{496EE583-D723-4A98-8F69-AE8E7D394A34}"/>
    <cellStyle name="Comma 34 2 2 2 2" xfId="983" xr:uid="{7E126DAF-2A6E-47D3-A8AC-9D4FBC59CC3B}"/>
    <cellStyle name="Comma 34 2 2 2 3" xfId="4161" xr:uid="{998526C4-7A11-46BE-8B64-A10A0E505A2E}"/>
    <cellStyle name="Comma 34 2 2 2 4" xfId="4164" xr:uid="{F2BCA387-EFE1-4985-8BEE-94DD2B3A58F2}"/>
    <cellStyle name="Comma 34 2 2 2 5" xfId="4174" xr:uid="{B8DCC048-E7AC-4665-BE8F-F0833101F332}"/>
    <cellStyle name="Comma 34 2 2 2 6" xfId="4182" xr:uid="{53E035FF-97C9-41C9-A26D-49B088AAD222}"/>
    <cellStyle name="Comma 34 2 2 3" xfId="4191" xr:uid="{A7CB5280-3B78-448A-BC42-F4F305F3FAFA}"/>
    <cellStyle name="Comma 34 2 2 4" xfId="4205" xr:uid="{8857E3F1-4F18-459C-B950-3A5BD1F377B3}"/>
    <cellStyle name="Comma 34 2 2 5" xfId="4208" xr:uid="{EFFC1BB8-665B-4D4A-939B-91D109647181}"/>
    <cellStyle name="Comma 34 2 2 6" xfId="4211" xr:uid="{49ECE0E6-3B68-440A-A2DE-C9B0DD438FDA}"/>
    <cellStyle name="Comma 34 2 2 7" xfId="30002" xr:uid="{0030F241-C87C-421F-9B11-5BE0E4B19042}"/>
    <cellStyle name="Comma 34 2 3" xfId="29119" xr:uid="{2A407D42-4029-4F08-A62A-521819B65707}"/>
    <cellStyle name="Comma 34 2 4" xfId="13439" xr:uid="{8180EBF0-9493-4DA1-9C77-4CD7EB3A8D5B}"/>
    <cellStyle name="Comma 34 2 4 2" xfId="4429" xr:uid="{209231D2-16DB-40B3-BF14-254555A3574A}"/>
    <cellStyle name="Comma 34 2 4 3" xfId="4441" xr:uid="{ACFD02E0-6828-4DC1-8080-C4A1DC1FE207}"/>
    <cellStyle name="Comma 34 2 4 4" xfId="4443" xr:uid="{B5B0AEC6-C480-4578-87AC-4D982E48C09C}"/>
    <cellStyle name="Comma 34 2 5" xfId="13442" xr:uid="{D572FFAF-CD4F-4799-9D8F-EF25A77CC023}"/>
    <cellStyle name="Comma 34 2 6" xfId="29121" xr:uid="{CE9FAF42-191B-4B3F-A026-C4F9D3A4D314}"/>
    <cellStyle name="Comma 34 2 6 2" xfId="4465" xr:uid="{B2AB5A6C-0A6B-4311-944C-053CE7816230}"/>
    <cellStyle name="Comma 34 2 7" xfId="29123" xr:uid="{C861F332-F49C-4EB0-9D61-56F6FDBC1551}"/>
    <cellStyle name="Comma 34 2 7 2" xfId="30005" xr:uid="{E1212E15-AB35-42B2-BE97-E105943842B6}"/>
    <cellStyle name="Comma 34 2 7 3" xfId="30006" xr:uid="{8798AAA8-420F-4547-BF8A-3D4003F8892E}"/>
    <cellStyle name="Comma 34 2 7 4" xfId="30007" xr:uid="{ED151316-8F7B-449F-8AF1-2E5F6B820D38}"/>
    <cellStyle name="Comma 34 2 7 5" xfId="30008" xr:uid="{66B54003-B307-40AD-9078-68051A89B795}"/>
    <cellStyle name="Comma 34 2 7 6" xfId="30009" xr:uid="{8CB4BB98-2474-4A08-A57F-4A178A3095B6}"/>
    <cellStyle name="Comma 34 2 8" xfId="30010" xr:uid="{B4B2786A-D2C6-445E-9504-A949215AB83D}"/>
    <cellStyle name="Comma 34 2 9" xfId="30011" xr:uid="{59E60978-BACA-4936-B73C-4DE3332E5DA2}"/>
    <cellStyle name="Comma 34 3" xfId="29125" xr:uid="{E18C930F-13D4-4D92-83D8-F8C396C07E8B}"/>
    <cellStyle name="Comma 34 3 10" xfId="30013" xr:uid="{8A440D3B-F52E-48AD-847F-A52767EA349B}"/>
    <cellStyle name="Comma 34 3 11" xfId="30015" xr:uid="{20837780-F263-49B6-95EC-0CD8B132897C}"/>
    <cellStyle name="Comma 34 3 2" xfId="30016" xr:uid="{23B1823E-34C1-43EB-AFD2-BE739B2E335F}"/>
    <cellStyle name="Comma 34 3 2 2" xfId="3580" xr:uid="{0C631B6B-2499-4A6B-A859-E493EB6CDFBA}"/>
    <cellStyle name="Comma 34 3 2 2 2" xfId="1186" xr:uid="{379918FE-37F1-4BCB-AD9C-436F2DDA5239}"/>
    <cellStyle name="Comma 34 3 2 2 3" xfId="3583" xr:uid="{62CC6630-C6A2-49EC-AD72-EB807DB739FE}"/>
    <cellStyle name="Comma 34 3 2 2 4" xfId="4663" xr:uid="{B61C550B-A548-4C57-B4C6-6607965B632D}"/>
    <cellStyle name="Comma 34 3 2 2 5" xfId="4673" xr:uid="{156A33EE-5925-47BC-A720-E247F33DE925}"/>
    <cellStyle name="Comma 34 3 2 2 6" xfId="4682" xr:uid="{9740B430-F622-4E6E-A2EC-96B6F4D3E6C1}"/>
    <cellStyle name="Comma 34 3 2 3" xfId="3589" xr:uid="{357E02FC-FC99-4367-AE42-B73E5C742A7C}"/>
    <cellStyle name="Comma 34 3 2 4" xfId="3595" xr:uid="{0DAD92E1-65DE-4444-BD4B-5400838E8E11}"/>
    <cellStyle name="Comma 34 3 2 5" xfId="3610" xr:uid="{7078B66F-AC38-40A9-9758-873BB8D1A45F}"/>
    <cellStyle name="Comma 34 3 2 6" xfId="3621" xr:uid="{FFD88AD3-3329-4E95-9583-6F291657E4D3}"/>
    <cellStyle name="Comma 34 3 2 7" xfId="30017" xr:uid="{790115DB-0428-45A4-B532-4DFE0FCEE97A}"/>
    <cellStyle name="Comma 34 3 3" xfId="30018" xr:uid="{B9C38EC1-8297-4FA0-B4E2-FA96FF194A5E}"/>
    <cellStyle name="Comma 34 3 3 2" xfId="3680" xr:uid="{36355316-BE9C-478F-8256-69E89DA76B20}"/>
    <cellStyle name="Comma 34 3 3 3" xfId="3696" xr:uid="{79D043E8-A60B-4A40-8020-CBE3AB8E926E}"/>
    <cellStyle name="Comma 34 3 4" xfId="13446" xr:uid="{F2D0400A-625D-4824-A375-91813F1A995D}"/>
    <cellStyle name="Comma 34 3 5" xfId="13448" xr:uid="{0BC2B29A-A568-4940-B5F6-C12A9A76AF4E}"/>
    <cellStyle name="Comma 34 3 6" xfId="30020" xr:uid="{993F6234-FC2F-4DC3-9BF7-31E05B717A92}"/>
    <cellStyle name="Comma 34 3 6 2" xfId="23" xr:uid="{56E0AA70-6E04-4A6B-A6AC-27BC374B75CF}"/>
    <cellStyle name="Comma 34 3 6 3" xfId="4553" xr:uid="{955774BF-4278-405C-B204-24A46984E4A9}"/>
    <cellStyle name="Comma 34 3 6 4" xfId="4849" xr:uid="{3BCA559F-D15C-4E40-8FF0-38125F044BAE}"/>
    <cellStyle name="Comma 34 3 6 5" xfId="30022" xr:uid="{BD72F321-5749-4CB6-BDAE-3760B78412BD}"/>
    <cellStyle name="Comma 34 3 6 6" xfId="30023" xr:uid="{987DC0C1-8933-4251-B112-84D928E12C2B}"/>
    <cellStyle name="Comma 34 3 7" xfId="30025" xr:uid="{CD182F51-4256-458C-9742-14605D349269}"/>
    <cellStyle name="Comma 34 3 8" xfId="30027" xr:uid="{AF6584EC-5C58-4AD9-843F-5362E2D08012}"/>
    <cellStyle name="Comma 34 3 9" xfId="30029" xr:uid="{3E0133A4-E520-4C98-B122-57E5A9329CCD}"/>
    <cellStyle name="Comma 34 4" xfId="29127" xr:uid="{29B19227-2523-43BF-ACEE-B5AA0F48F057}"/>
    <cellStyle name="Comma 34 5" xfId="29129" xr:uid="{3BFC48AB-360A-4BD9-BC40-F7AA0D92C40C}"/>
    <cellStyle name="Comma 34 5 10" xfId="7621" xr:uid="{BE216811-B76A-496C-836A-7B17EDCA54B9}"/>
    <cellStyle name="Comma 34 5 11" xfId="7624" xr:uid="{5EEB68EC-8A70-492D-A945-D3F95566C608}"/>
    <cellStyle name="Comma 34 5 2" xfId="30030" xr:uid="{18AF46C6-5899-4D4A-9518-4ABBC16B3A9F}"/>
    <cellStyle name="Comma 34 5 2 2" xfId="13" xr:uid="{0E2063DA-F702-492C-A1A9-3410B9FD9094}"/>
    <cellStyle name="Comma 34 5 2 2 2" xfId="7423" xr:uid="{A6D80CB7-A1D7-43C5-A80D-2CE64CE28171}"/>
    <cellStyle name="Comma 34 5 2 2 3" xfId="7427" xr:uid="{101BA34F-DAFD-425A-A727-DE4C90A2E38D}"/>
    <cellStyle name="Comma 34 5 2 2 4" xfId="29287" xr:uid="{2BD295C2-AB5D-428B-971A-4D23901DBBF6}"/>
    <cellStyle name="Comma 34 5 2 2 5" xfId="28410" xr:uid="{CC55D8E6-C832-4431-806A-EEFCF50A7BC7}"/>
    <cellStyle name="Comma 34 5 2 2 6" xfId="28414" xr:uid="{560ECA8E-772D-4D04-87A1-129B6D0CF492}"/>
    <cellStyle name="Comma 34 5 2 3" xfId="7432" xr:uid="{E49E245B-FE09-4E72-B52E-870247D46AAF}"/>
    <cellStyle name="Comma 34 5 2 4" xfId="7435" xr:uid="{6FDB6B07-6DB3-4A9D-821A-8834C1EE5592}"/>
    <cellStyle name="Comma 34 5 2 5" xfId="7438" xr:uid="{19FEF06C-9254-4080-A037-F4A0B25D0615}"/>
    <cellStyle name="Comma 34 5 2 6" xfId="7441" xr:uid="{AF678305-F195-40B3-B82D-9D256360F1D0}"/>
    <cellStyle name="Comma 34 5 2 7" xfId="18484" xr:uid="{CEA426D8-F1D5-4705-A9FE-7B0DB7BAF180}"/>
    <cellStyle name="Comma 34 5 3" xfId="30031" xr:uid="{AD52D828-203A-43A7-A037-6796034423FD}"/>
    <cellStyle name="Comma 34 5 3 2" xfId="1483" xr:uid="{FF53E019-EEF0-48C3-B6CE-7B9ACA143C6D}"/>
    <cellStyle name="Comma 34 5 3 3" xfId="1492" xr:uid="{62668496-73D2-4A1F-82E3-EC5E8B6DB732}"/>
    <cellStyle name="Comma 34 5 4" xfId="14493" xr:uid="{26D93118-9219-41EA-A41B-B69F08A0D3AC}"/>
    <cellStyle name="Comma 34 5 5" xfId="14495" xr:uid="{1291FB15-CDB0-40B9-BB39-0181A9A312B6}"/>
    <cellStyle name="Comma 34 5 6" xfId="30032" xr:uid="{63E75FAE-55D4-4135-8AE7-423E1473E7D7}"/>
    <cellStyle name="Comma 34 5 6 2" xfId="1133" xr:uid="{972791F1-5B38-47C0-90A1-2AC313DB6AB7}"/>
    <cellStyle name="Comma 34 5 6 3" xfId="1146" xr:uid="{51B9522C-A637-4C5E-8F67-54497A99D6AF}"/>
    <cellStyle name="Comma 34 5 6 4" xfId="30033" xr:uid="{2C546BA3-61B7-4725-A85D-345B3AB007B9}"/>
    <cellStyle name="Comma 34 5 6 5" xfId="30034" xr:uid="{CE3D90A4-AC02-4BCF-A001-1946F95ECB4F}"/>
    <cellStyle name="Comma 34 5 6 6" xfId="30035" xr:uid="{7C96F1AD-60C3-4628-9018-BF7BB1DDE524}"/>
    <cellStyle name="Comma 34 5 7" xfId="30036" xr:uid="{733B2A28-F68D-4175-9610-476407EF4A10}"/>
    <cellStyle name="Comma 34 5 8" xfId="30037" xr:uid="{AB7D3A16-E203-4636-9ED2-D493484877A2}"/>
    <cellStyle name="Comma 34 5 9" xfId="30038" xr:uid="{4E902563-0825-410A-804D-DD9A32EA95BF}"/>
    <cellStyle name="Comma 34 6" xfId="29131" xr:uid="{20FE9B72-FA18-4CFC-AADC-B09F1D2B91B0}"/>
    <cellStyle name="Comma 34 6 2" xfId="30039" xr:uid="{D06624CA-0C3D-466D-B93B-EE48EA2B1DDC}"/>
    <cellStyle name="Comma 34 6 2 2" xfId="8165" xr:uid="{B10885AE-DE74-48F4-8359-16530EDAFC92}"/>
    <cellStyle name="Comma 34 6 2 3" xfId="8174" xr:uid="{B2383426-6C16-49A4-8A02-E4D7AF1C09E9}"/>
    <cellStyle name="Comma 34 6 2 4" xfId="8177" xr:uid="{86D477D4-8EEF-46EE-8E72-C0A72FDC83BD}"/>
    <cellStyle name="Comma 34 6 2 5" xfId="8184" xr:uid="{1DF9D1E6-5CD4-4343-AFD6-DA6828C912EE}"/>
    <cellStyle name="Comma 34 6 2 6" xfId="8191" xr:uid="{5E1504B9-E964-4160-B38F-5EDA16962C21}"/>
    <cellStyle name="Comma 34 6 3" xfId="30040" xr:uid="{22912F80-0B48-4631-86CC-B2C18913EDC1}"/>
    <cellStyle name="Comma 34 6 4" xfId="30041" xr:uid="{37CF8D25-0A37-4541-AA7D-08F3D1E1C2E1}"/>
    <cellStyle name="Comma 34 6 5" xfId="30043" xr:uid="{5E2D306F-FF33-4C09-97CC-27F96A9A4F22}"/>
    <cellStyle name="Comma 34 6 6" xfId="30045" xr:uid="{23F1E35E-B981-42EF-AFCB-15DAFE4C2389}"/>
    <cellStyle name="Comma 34 6 7" xfId="30047" xr:uid="{56D15A1C-8CD8-4967-B98C-C8D5A42DBFF5}"/>
    <cellStyle name="Comma 34 7" xfId="29133" xr:uid="{2D84916A-99D6-4F84-9983-7CAC55E2F588}"/>
    <cellStyle name="Comma 34 7 2" xfId="30048" xr:uid="{0862DF2B-5AAF-44CB-9E0F-8DF7DD8614FC}"/>
    <cellStyle name="Comma 34 7 3" xfId="30049" xr:uid="{1D7B08F4-9CC4-45BC-9E28-27F743A0D390}"/>
    <cellStyle name="Comma 34 7 4" xfId="30050" xr:uid="{D5E108DD-9426-4889-B890-A7FFE1C9422F}"/>
    <cellStyle name="Comma 34 8" xfId="29135" xr:uid="{E266DE91-506D-46F6-8F6E-A6602ED294AC}"/>
    <cellStyle name="Comma 34 8 2" xfId="30051" xr:uid="{5F7C4B52-79AC-4995-BBBE-2C4FE54E2E14}"/>
    <cellStyle name="Comma 34 8 3" xfId="30052" xr:uid="{A59CC806-93BE-4753-BA57-BBC6906D7224}"/>
    <cellStyle name="Comma 34 8 4" xfId="30053" xr:uid="{EB06C6C9-BBFE-4A52-BE02-13E2A9EA5E08}"/>
    <cellStyle name="Comma 34 8 5" xfId="30054" xr:uid="{8A12106C-7100-4977-9534-0385E2692F77}"/>
    <cellStyle name="Comma 34 8 6" xfId="30055" xr:uid="{B804399F-B41A-4770-996A-1458085F4B7F}"/>
    <cellStyle name="Comma 34 9" xfId="28706" xr:uid="{0DC87820-D9E3-4B45-B072-153030051F2C}"/>
    <cellStyle name="Comma 35" xfId="30056" xr:uid="{D675F4F3-7E0C-44D1-9DA7-CC55751FBFB2}"/>
    <cellStyle name="Comma 35 10" xfId="30059" xr:uid="{70F20E66-80B1-487B-ADF0-E10CCAC55AFB}"/>
    <cellStyle name="Comma 35 11" xfId="30061" xr:uid="{D1AB84A8-0E6E-421A-8C06-49B170334059}"/>
    <cellStyle name="Comma 35 12" xfId="30063" xr:uid="{0387CFF8-E66B-4E10-8B92-0499B1095569}"/>
    <cellStyle name="Comma 35 13" xfId="30065" xr:uid="{8A4D45A0-355A-4C66-B116-143FCA76526D}"/>
    <cellStyle name="Comma 35 2" xfId="30068" xr:uid="{48D17354-7F14-4FE4-AAFC-00F0EBF8502F}"/>
    <cellStyle name="Comma 35 2 10" xfId="30070" xr:uid="{F50016A2-6270-4616-9097-003D373B6A2F}"/>
    <cellStyle name="Comma 35 2 11" xfId="30073" xr:uid="{0B5B7A0F-F08D-41F8-9D8A-BC7A0E35711F}"/>
    <cellStyle name="Comma 35 2 12" xfId="12833" xr:uid="{F67957F6-07E0-4E7B-BCFE-16212D52FA34}"/>
    <cellStyle name="Comma 35 2 2" xfId="17328" xr:uid="{E1265762-6448-4F3C-875C-ED425A3A1BFB}"/>
    <cellStyle name="Comma 35 2 2 2" xfId="528" xr:uid="{6D3BF6F9-7B8D-42BF-B99A-54B14BDD8CB2}"/>
    <cellStyle name="Comma 35 2 2 2 2" xfId="1687" xr:uid="{6343298A-97A9-492C-AB48-4C506947D473}"/>
    <cellStyle name="Comma 35 2 2 2 3" xfId="4463" xr:uid="{369E7D2A-A3E5-4F7C-ADE3-9F445107A459}"/>
    <cellStyle name="Comma 35 2 2 2 4" xfId="4467" xr:uid="{14B634A4-0AFF-4000-9F40-A1C7420AED83}"/>
    <cellStyle name="Comma 35 2 2 2 5" xfId="30075" xr:uid="{2A59D0B0-7C61-4246-AE57-992A8B712B6A}"/>
    <cellStyle name="Comma 35 2 2 2 6" xfId="30077" xr:uid="{502F3795-C0A9-45B6-A51A-98FFD474D020}"/>
    <cellStyle name="Comma 35 2 2 3" xfId="30079" xr:uid="{DD73485A-205E-4526-A984-122DD5108CE4}"/>
    <cellStyle name="Comma 35 2 2 4" xfId="30082" xr:uid="{87DD82C3-76D3-4ECB-9F01-A0B5C47FF600}"/>
    <cellStyle name="Comma 35 2 2 5" xfId="30085" xr:uid="{EC9C9453-B592-4A98-97C3-26E046F8E89B}"/>
    <cellStyle name="Comma 35 2 2 6" xfId="30088" xr:uid="{94C7CD83-8FF8-4238-8E0C-8D4F98DDFDE1}"/>
    <cellStyle name="Comma 35 2 2 7" xfId="30090" xr:uid="{D824F4D9-CD81-4D8D-86E0-439B1EB5DEA7}"/>
    <cellStyle name="Comma 35 2 3" xfId="30093" xr:uid="{BFE3A846-8CA9-4E5B-82E4-33CB4F5351C7}"/>
    <cellStyle name="Comma 35 2 4" xfId="13483" xr:uid="{3BA98011-114C-485A-A0E5-C0737B0AD791}"/>
    <cellStyle name="Comma 35 2 4 2" xfId="30096" xr:uid="{269C6E85-B182-424B-9D72-C9CC475CFD57}"/>
    <cellStyle name="Comma 35 2 4 3" xfId="30099" xr:uid="{D3DF5FFA-D69C-4DCD-843C-5F32823AABA9}"/>
    <cellStyle name="Comma 35 2 4 4" xfId="30102" xr:uid="{EF052C73-B1CA-4110-93F8-DCAEB03C46C4}"/>
    <cellStyle name="Comma 35 2 5" xfId="13488" xr:uid="{5A25F38F-5B8B-48B5-BCA5-9D3042959799}"/>
    <cellStyle name="Comma 35 2 6" xfId="30105" xr:uid="{BA23BF4C-D165-4624-9190-63ABCD67A960}"/>
    <cellStyle name="Comma 35 2 6 2" xfId="30109" xr:uid="{1CCB54C7-A79F-432E-A669-EE2FBD0BBD9F}"/>
    <cellStyle name="Comma 35 2 7" xfId="25662" xr:uid="{8A4CEF64-E482-4B0F-8CAD-B4D7344D06E9}"/>
    <cellStyle name="Comma 35 2 7 2" xfId="16398" xr:uid="{4DBD63CB-F47E-4C71-BEAB-DF7AA7BCCB23}"/>
    <cellStyle name="Comma 35 2 7 3" xfId="16403" xr:uid="{2B9E6896-8E48-4E14-9009-5C8349FC4A89}"/>
    <cellStyle name="Comma 35 2 7 4" xfId="16406" xr:uid="{CA5DFD9F-1B9D-4FF3-B8C3-9C75B7EED114}"/>
    <cellStyle name="Comma 35 2 7 5" xfId="16409" xr:uid="{BB04691F-1C6C-44E4-A1BA-31B58F6E8514}"/>
    <cellStyle name="Comma 35 2 7 6" xfId="30110" xr:uid="{6697BD1B-6D46-4927-915E-93C5C93FC9A0}"/>
    <cellStyle name="Comma 35 2 8" xfId="25669" xr:uid="{076CA879-CE92-4825-9DA5-0A2DF58E38CB}"/>
    <cellStyle name="Comma 35 2 9" xfId="25675" xr:uid="{711D2C78-72DF-44BF-B8F0-126DB0730610}"/>
    <cellStyle name="Comma 35 3" xfId="30113" xr:uid="{4AD15270-555D-4892-A3D8-8C051441769A}"/>
    <cellStyle name="Comma 35 3 10" xfId="30115" xr:uid="{DB822E74-3BAD-420E-A8C9-A5064E667038}"/>
    <cellStyle name="Comma 35 3 11" xfId="30116" xr:uid="{9AC49E30-5453-4EF8-8150-E0DBBE7F401C}"/>
    <cellStyle name="Comma 35 3 2" xfId="30118" xr:uid="{B49622C2-713F-4F1A-8001-CC7477B86545}"/>
    <cellStyle name="Comma 35 3 2 2" xfId="30121" xr:uid="{9A74AA18-FB85-46A4-A620-6C8CD05262EB}"/>
    <cellStyle name="Comma 35 3 2 2 2" xfId="30123" xr:uid="{8B7E2FFF-8F25-4B4D-980C-FBBADD02836B}"/>
    <cellStyle name="Comma 35 3 2 2 3" xfId="30107" xr:uid="{BD69E8A9-65F1-49F5-ADD7-32A5FFCC8746}"/>
    <cellStyle name="Comma 35 3 2 2 4" xfId="30124" xr:uid="{9E362353-17A6-42FB-8C45-AF6CAB475F0E}"/>
    <cellStyle name="Comma 35 3 2 2 5" xfId="30125" xr:uid="{FA51C7B2-EDA6-4FB8-8ABA-A0C8A4DF926B}"/>
    <cellStyle name="Comma 35 3 2 2 6" xfId="30126" xr:uid="{0CEC2D1C-8D2C-4C1A-9BC1-9F7A2D18A1BA}"/>
    <cellStyle name="Comma 35 3 2 3" xfId="30127" xr:uid="{3D981643-5B80-4B0D-B1A3-B9AEE0594488}"/>
    <cellStyle name="Comma 35 3 2 4" xfId="30130" xr:uid="{6102DA16-286E-4443-8E3D-7D9B82AF267F}"/>
    <cellStyle name="Comma 35 3 2 5" xfId="29138" xr:uid="{F77F4E86-A8EE-443A-A986-7B56A9CA6AC6}"/>
    <cellStyle name="Comma 35 3 2 6" xfId="30133" xr:uid="{9D98102A-6135-458D-BAB2-506D204591DF}"/>
    <cellStyle name="Comma 35 3 2 7" xfId="30136" xr:uid="{5CBFA309-E6E8-4D99-ACB2-100B744E3509}"/>
    <cellStyle name="Comma 35 3 3" xfId="30137" xr:uid="{1DEBFC4D-1B64-41B2-9B69-4E3DA15EA71B}"/>
    <cellStyle name="Comma 35 3 3 2" xfId="1037" xr:uid="{297C47DC-D102-43B8-BD47-79132D7A8625}"/>
    <cellStyle name="Comma 35 3 3 3" xfId="26438" xr:uid="{95DA1AA9-1CB3-4472-9736-0F5D9614A937}"/>
    <cellStyle name="Comma 35 3 3 4" xfId="26441" xr:uid="{7372DF28-2030-401A-B994-7EDC3814ECD2}"/>
    <cellStyle name="Comma 35 3 4" xfId="30139" xr:uid="{22271074-624B-4DEC-BC48-24B8382BC728}"/>
    <cellStyle name="Comma 35 3 5" xfId="30142" xr:uid="{A29FAFDB-A3A1-4F0D-88F9-B65C87317036}"/>
    <cellStyle name="Comma 35 3 6" xfId="30145" xr:uid="{56F7A635-FE09-4C38-B331-CF484E978DFE}"/>
    <cellStyle name="Comma 35 3 6 2" xfId="13656" xr:uid="{34A5812C-42C1-43FD-8CCA-225F909C0729}"/>
    <cellStyle name="Comma 35 3 6 3" xfId="30147" xr:uid="{A54D8F37-58C7-4810-BDB5-9A4B0AA116F6}"/>
    <cellStyle name="Comma 35 3 6 4" xfId="30148" xr:uid="{BE9BAB4B-3D39-45C6-A508-352B828F24AE}"/>
    <cellStyle name="Comma 35 3 6 5" xfId="30149" xr:uid="{9234A8F0-1797-4667-80D6-017CC4F8828A}"/>
    <cellStyle name="Comma 35 3 6 6" xfId="30150" xr:uid="{92D75CBD-83F5-464D-B100-8D78D0560A07}"/>
    <cellStyle name="Comma 35 3 7" xfId="30152" xr:uid="{07E22A72-6E89-42D4-B0AB-4D738443D36C}"/>
    <cellStyle name="Comma 35 3 8" xfId="30155" xr:uid="{337FF433-E321-4586-A608-1B3F7EC51C3C}"/>
    <cellStyle name="Comma 35 3 9" xfId="30157" xr:uid="{595C3FCA-2B84-40AA-AE70-158876E197D1}"/>
    <cellStyle name="Comma 35 4" xfId="30158" xr:uid="{2EE9D63B-A927-4A36-AB6F-12971E67CD00}"/>
    <cellStyle name="Comma 35 4 2" xfId="30161" xr:uid="{A6ED3941-F9FC-4961-BCAB-B2037937F1BB}"/>
    <cellStyle name="Comma 35 4 3" xfId="30162" xr:uid="{2E9BE7A0-C45A-4A37-A398-C72428E2E8CB}"/>
    <cellStyle name="Comma 35 4 4" xfId="30163" xr:uid="{FD5644FE-FDFA-4476-A230-33A1AED36AE9}"/>
    <cellStyle name="Comma 35 5" xfId="30164" xr:uid="{93902179-CB71-47A3-94C6-6D84678F10A0}"/>
    <cellStyle name="Comma 35 5 10" xfId="30166" xr:uid="{41F159FB-8FC8-40EB-9C87-E19DA633C922}"/>
    <cellStyle name="Comma 35 5 11" xfId="30167" xr:uid="{6A5804A4-433C-4A23-A8C6-E14A30664EF7}"/>
    <cellStyle name="Comma 35 5 2" xfId="30169" xr:uid="{2CA48F7E-9F2C-4C4C-B5C3-30F4444E638E}"/>
    <cellStyle name="Comma 35 5 2 2" xfId="30172" xr:uid="{6915FD73-2179-4E6C-8B97-774618318F23}"/>
    <cellStyle name="Comma 35 5 2 2 2" xfId="30175" xr:uid="{CF8E5B89-FD80-4A11-B464-F3D11676FE55}"/>
    <cellStyle name="Comma 35 5 2 2 3" xfId="30178" xr:uid="{F0294DF0-CF3D-4E95-8618-CB1C88CC4A11}"/>
    <cellStyle name="Comma 35 5 2 2 4" xfId="30179" xr:uid="{389D460D-EB43-40F4-9E4C-0E09C0643FD3}"/>
    <cellStyle name="Comma 35 5 2 2 5" xfId="30180" xr:uid="{EB76E23E-8BFB-4998-9819-97DD569B9CC5}"/>
    <cellStyle name="Comma 35 5 2 2 6" xfId="30182" xr:uid="{5DD3DF98-737C-4B76-9EE3-07FDB537AD18}"/>
    <cellStyle name="Comma 35 5 2 3" xfId="30184" xr:uid="{227B8FFA-00E1-466D-92F3-F98CCBD4C39B}"/>
    <cellStyle name="Comma 35 5 2 4" xfId="30186" xr:uid="{1B8A2103-69A4-474B-8218-A978AB9A2ED9}"/>
    <cellStyle name="Comma 35 5 2 5" xfId="30187" xr:uid="{6159093E-5993-4C8F-A7C9-4B20DE532D57}"/>
    <cellStyle name="Comma 35 5 2 6" xfId="30188" xr:uid="{F46F2A8C-8987-43BD-BFEF-7FD7DBC308DB}"/>
    <cellStyle name="Comma 35 5 2 7" xfId="20734" xr:uid="{033E5671-4608-47E8-B6F7-2C3FBDCCF007}"/>
    <cellStyle name="Comma 35 5 3" xfId="30189" xr:uid="{ABDF2265-5C87-479C-A50B-D131821C64C3}"/>
    <cellStyle name="Comma 35 5 3 2" xfId="26456" xr:uid="{11A3C937-7533-4871-BBC7-9D9C25866401}"/>
    <cellStyle name="Comma 35 5 3 3" xfId="26459" xr:uid="{44853796-DACB-42FB-BE1A-365C5CACE2BF}"/>
    <cellStyle name="Comma 35 5 4" xfId="30190" xr:uid="{971C2E1D-410F-4A15-B924-39A2FDE62D41}"/>
    <cellStyle name="Comma 35 5 5" xfId="30191" xr:uid="{55053D72-63DD-49E5-B92A-7F5928BA9F12}"/>
    <cellStyle name="Comma 35 5 6" xfId="30192" xr:uid="{A9F39FEE-D4D0-443A-9387-ADF8B549DA63}"/>
    <cellStyle name="Comma 35 5 6 2" xfId="13691" xr:uid="{5402C2C5-5E51-46EF-AF69-A233B679D394}"/>
    <cellStyle name="Comma 35 5 6 3" xfId="30193" xr:uid="{BD36C3AC-2FCF-4A67-BA6D-E517FE3675FC}"/>
    <cellStyle name="Comma 35 5 6 4" xfId="30194" xr:uid="{AB4E1B1E-A536-4ABE-9AB1-ABC9AA87B0A3}"/>
    <cellStyle name="Comma 35 5 6 5" xfId="30195" xr:uid="{6E78EAB6-B8F5-4EEC-9165-EC43594019B0}"/>
    <cellStyle name="Comma 35 5 6 6" xfId="30196" xr:uid="{BCA9D73F-C834-4254-9547-B13370E9B833}"/>
    <cellStyle name="Comma 35 5 7" xfId="30197" xr:uid="{9D5E0CEF-1403-41E8-9120-912D0018565D}"/>
    <cellStyle name="Comma 35 5 8" xfId="30198" xr:uid="{1F4EBDF8-1853-4E53-B855-60E571F75E45}"/>
    <cellStyle name="Comma 35 5 9" xfId="30200" xr:uid="{5D7ED678-0775-4A24-A932-0BD6EA0DE1AF}"/>
    <cellStyle name="Comma 35 6" xfId="30201" xr:uid="{7C0A6FF5-1560-4CFD-9F83-68BC0982454A}"/>
    <cellStyle name="Comma 35 6 2" xfId="30205" xr:uid="{692DF4EB-41FD-44BE-AD75-C2E324EEEBA6}"/>
    <cellStyle name="Comma 35 6 2 2" xfId="30209" xr:uid="{1F080161-6A62-40AF-91B3-BDAB246486B7}"/>
    <cellStyle name="Comma 35 6 2 3" xfId="30211" xr:uid="{D5C511B8-5CC6-4BF3-A142-132025F7AC9C}"/>
    <cellStyle name="Comma 35 6 2 4" xfId="30213" xr:uid="{45971A08-880E-43CE-B57F-BC9FBE671839}"/>
    <cellStyle name="Comma 35 6 2 5" xfId="30214" xr:uid="{48160864-A6BE-4EFA-B520-985ADAEE6D6C}"/>
    <cellStyle name="Comma 35 6 2 6" xfId="30215" xr:uid="{F3D75D09-5991-4CC2-97B8-33C3FFEE2DC2}"/>
    <cellStyle name="Comma 35 6 3" xfId="30216" xr:uid="{F4122ADE-E854-4B27-B15F-9DE912259BD0}"/>
    <cellStyle name="Comma 35 6 4" xfId="30218" xr:uid="{CAF4D294-EDAA-4064-A90F-E14F5C9B06B7}"/>
    <cellStyle name="Comma 35 6 5" xfId="30221" xr:uid="{738DAF62-E3A8-42C2-AFA6-18699787B5AA}"/>
    <cellStyle name="Comma 35 6 6" xfId="30223" xr:uid="{BC851C38-8986-42C7-B8DA-70B9437D192D}"/>
    <cellStyle name="Comma 35 6 7" xfId="30225" xr:uid="{3F8EDC28-3294-4498-BE8B-9B8A19541BEA}"/>
    <cellStyle name="Comma 35 7" xfId="30226" xr:uid="{55EC6349-6E4C-44FE-9504-14D931214403}"/>
    <cellStyle name="Comma 35 7 2" xfId="30230" xr:uid="{4FBAE2B7-CAF8-42E9-BA55-E7FB53B35474}"/>
    <cellStyle name="Comma 35 7 3" xfId="30232" xr:uid="{BFC66138-39B2-46F4-A1F9-9E012CFAE6B1}"/>
    <cellStyle name="Comma 35 7 4" xfId="30234" xr:uid="{D5665F49-2306-48A4-AEA7-B3D9864AB48C}"/>
    <cellStyle name="Comma 35 8" xfId="30235" xr:uid="{73E6C16C-54EA-4B3E-9CEB-7CEF16CAA4EF}"/>
    <cellStyle name="Comma 35 8 2" xfId="30238" xr:uid="{B1401153-2385-48C4-B1F2-D43D8BD72018}"/>
    <cellStyle name="Comma 35 8 3" xfId="30239" xr:uid="{C32927CF-3C86-44AB-84A4-6BA3498DE953}"/>
    <cellStyle name="Comma 35 8 4" xfId="30240" xr:uid="{F8B37F1E-48A4-48D2-A2E4-870098C80E7E}"/>
    <cellStyle name="Comma 35 8 5" xfId="30241" xr:uid="{12F4AAEA-077C-4D3E-B6AE-789FF5169372}"/>
    <cellStyle name="Comma 35 8 6" xfId="30242" xr:uid="{932DFBB6-F710-4FF8-8637-83BF6061B214}"/>
    <cellStyle name="Comma 35 9" xfId="28729" xr:uid="{12A50F6D-F0A0-482D-9E46-10848F62B168}"/>
    <cellStyle name="Comma 36" xfId="30243" xr:uid="{9E46602E-15FF-400B-BBF7-642B448E734F}"/>
    <cellStyle name="Comma 36 2" xfId="1787" xr:uid="{DDC043B4-0703-4F5D-A406-11F6F68A6D60}"/>
    <cellStyle name="Comma 36 2 2" xfId="17368" xr:uid="{7DDF9134-29DC-4D9E-8EEF-4E1C928EE09B}"/>
    <cellStyle name="Comma 36 2 2 2" xfId="300" xr:uid="{7C1DD112-F47C-493A-8F07-5168F27294F7}"/>
    <cellStyle name="Comma 36 2 3" xfId="28590" xr:uid="{A3FDC84C-DAD8-4591-A95D-44CBAFA58447}"/>
    <cellStyle name="Comma 36 2 4" xfId="13508" xr:uid="{6519AC0E-EFED-4126-9826-398491092942}"/>
    <cellStyle name="Comma 36 3" xfId="1792" xr:uid="{ABC47686-CCD5-4294-BC59-834D084011BA}"/>
    <cellStyle name="Comma 36 3 2" xfId="30247" xr:uid="{5C511C24-798B-444A-A266-9E4FB33F5E5A}"/>
    <cellStyle name="Comma 36 4" xfId="1798" xr:uid="{781EF800-9FF3-4026-8135-B4F88251447F}"/>
    <cellStyle name="Comma 36 4 2" xfId="30251" xr:uid="{E31AFF2E-C0F9-4F32-90D2-E79413636A80}"/>
    <cellStyle name="Comma 36 5" xfId="1807" xr:uid="{4350961D-F104-440E-A2E9-12469F7BDFC4}"/>
    <cellStyle name="Comma 36 6" xfId="30253" xr:uid="{338902D8-2EB1-4DB0-928D-8802F7EA8F60}"/>
    <cellStyle name="Comma 36 7" xfId="30255" xr:uid="{74C6A30E-44FF-44B3-AF7A-D6B8006A1764}"/>
    <cellStyle name="Comma 36 8" xfId="30257" xr:uid="{86B3E197-ED5D-494B-8D5D-029026189CD1}"/>
    <cellStyle name="Comma 37" xfId="30259" xr:uid="{40A33C45-6E81-482C-A611-BAEBF714E641}"/>
    <cellStyle name="Comma 37 2" xfId="30261" xr:uid="{6857280B-DF95-4519-8069-D5BC7224E67F}"/>
    <cellStyle name="Comma 37 2 2" xfId="30263" xr:uid="{5B6EB35B-F403-47B8-86CF-E9037A44E81E}"/>
    <cellStyle name="Comma 37 2 2 2" xfId="2032" xr:uid="{9A56D156-95E4-4579-8515-CFC351E288CA}"/>
    <cellStyle name="Comma 37 2 3" xfId="30265" xr:uid="{0E64C8E0-84E0-4EAC-8F92-80F127F3EDD5}"/>
    <cellStyle name="Comma 37 2 4" xfId="13542" xr:uid="{D9219D36-62B8-4BB7-A92D-E5FFA352889D}"/>
    <cellStyle name="Comma 37 3" xfId="30266" xr:uid="{ED673D88-2DC8-4B39-A82C-596A38ADB308}"/>
    <cellStyle name="Comma 37 3 2" xfId="30268" xr:uid="{8EC95D93-1128-4AE1-8A8A-3D009002A3DB}"/>
    <cellStyle name="Comma 37 4" xfId="30270" xr:uid="{58DFB412-C122-4B4C-9E4C-AACFAC86C815}"/>
    <cellStyle name="Comma 37 4 2" xfId="30272" xr:uid="{060A2B04-7B2E-41B3-B4BA-BC8F49FF4F6E}"/>
    <cellStyle name="Comma 37 5" xfId="30274" xr:uid="{012122A5-92BF-4501-8013-E4B9DA8031CD}"/>
    <cellStyle name="Comma 37 6" xfId="30276" xr:uid="{C5FAD9E9-D385-41A9-A357-48E75D78B694}"/>
    <cellStyle name="Comma 37 7" xfId="30278" xr:uid="{27977B23-EB0D-4A67-A1CE-4F5F273DA268}"/>
    <cellStyle name="Comma 37 8" xfId="30280" xr:uid="{5EDDA8EA-57EC-4928-A6FA-0BAC0513E71E}"/>
    <cellStyle name="Comma 38" xfId="30282" xr:uid="{4FD6D63C-0416-4B1B-A9E9-5EE6F1544663}"/>
    <cellStyle name="Comma 38 10" xfId="29473" xr:uid="{C8CF22B0-0FCD-4C7F-B32F-2D99228F9312}"/>
    <cellStyle name="Comma 38 11" xfId="30285" xr:uid="{983B1E54-0BF9-480F-A571-1280F324A969}"/>
    <cellStyle name="Comma 38 12" xfId="30288" xr:uid="{94FBA786-D23D-45FA-919E-0876927B1CC2}"/>
    <cellStyle name="Comma 38 13" xfId="30290" xr:uid="{DA19CB87-231D-4325-8634-52F8AACDE50A}"/>
    <cellStyle name="Comma 38 2" xfId="21711" xr:uid="{A752616D-AE1E-4988-9628-6D1C6BF6DA55}"/>
    <cellStyle name="Comma 38 2 10" xfId="30291" xr:uid="{214C4634-4ACA-4C23-A1D3-A11A9219BF38}"/>
    <cellStyle name="Comma 38 2 11" xfId="30292" xr:uid="{E8E20295-1FAE-485B-B7BD-D2084A2EFCFA}"/>
    <cellStyle name="Comma 38 2 12" xfId="1538" xr:uid="{8BF8C5AE-94CA-4030-BE5F-25FEC723E58C}"/>
    <cellStyle name="Comma 38 2 2" xfId="21715" xr:uid="{FD0EF425-7FA2-4B20-9DA7-9E193E7959E8}"/>
    <cellStyle name="Comma 38 2 2 2" xfId="12574" xr:uid="{7642E14E-A40C-4D9C-8432-EA1167DAEF9B}"/>
    <cellStyle name="Comma 38 2 2 2 2" xfId="30293" xr:uid="{C8C4F615-2956-44B9-939A-F5A8DEC5E76C}"/>
    <cellStyle name="Comma 38 2 2 2 3" xfId="30294" xr:uid="{1EF1DB55-95C9-4408-AD91-2BE9F601693F}"/>
    <cellStyle name="Comma 38 2 2 2 4" xfId="30295" xr:uid="{32375B54-AFE2-4C85-907D-E27B57A3485B}"/>
    <cellStyle name="Comma 38 2 2 2 5" xfId="30296" xr:uid="{28542ED3-6C6B-46C3-B81B-3A2FA8113FE4}"/>
    <cellStyle name="Comma 38 2 2 2 6" xfId="4950" xr:uid="{068F77C8-1869-43E4-8E1E-149C9A0C646C}"/>
    <cellStyle name="Comma 38 2 2 3" xfId="30297" xr:uid="{2552D242-7BF0-44D5-BA82-12DA482A3ACB}"/>
    <cellStyle name="Comma 38 2 2 4" xfId="30298" xr:uid="{57B8D4C4-7339-4C42-B601-055B5F977054}"/>
    <cellStyle name="Comma 38 2 2 5" xfId="30300" xr:uid="{D61BA301-F19C-4381-B648-98D63AA700F2}"/>
    <cellStyle name="Comma 38 2 2 6" xfId="30302" xr:uid="{3E8AB89D-8609-4A67-810E-EBCDE4052A5E}"/>
    <cellStyle name="Comma 38 2 2 7" xfId="30304" xr:uid="{D6199108-E7FC-4F57-815A-EC9312AA8111}"/>
    <cellStyle name="Comma 38 2 3" xfId="21721" xr:uid="{78BE4D35-F178-4977-9F5E-EF646D6959E6}"/>
    <cellStyle name="Comma 38 2 3 2" xfId="27580" xr:uid="{70CC622E-6A2E-4DEC-91D9-15CC6E2A8241}"/>
    <cellStyle name="Comma 38 2 4" xfId="13571" xr:uid="{A951F8BF-0E84-4F28-B243-AF6CB7A07F02}"/>
    <cellStyle name="Comma 38 2 4 2" xfId="30306" xr:uid="{83D2DAE2-5530-4DD4-B09E-4DB91BED8D98}"/>
    <cellStyle name="Comma 38 2 4 3" xfId="30308" xr:uid="{46559593-9A7A-41BF-8F59-83731AE39171}"/>
    <cellStyle name="Comma 38 2 5" xfId="13576" xr:uid="{FE190BD7-62CF-4F14-97D6-6364A5EC8EB1}"/>
    <cellStyle name="Comma 38 2 6" xfId="14123" xr:uid="{2504CC61-F393-4F8B-8DD9-F9BDE1C77A9A}"/>
    <cellStyle name="Comma 38 2 7" xfId="14127" xr:uid="{55A6DD4C-30CE-4151-BDEB-2023397D59E1}"/>
    <cellStyle name="Comma 38 2 7 2" xfId="30309" xr:uid="{3FA8183F-91C8-4D94-8E75-DD6223A295B0}"/>
    <cellStyle name="Comma 38 2 7 3" xfId="30310" xr:uid="{0A3AF728-01D1-4791-8B00-2980B794C712}"/>
    <cellStyle name="Comma 38 2 7 4" xfId="30311" xr:uid="{7BCF545F-84D1-4D52-97F2-E92827253BAD}"/>
    <cellStyle name="Comma 38 2 7 5" xfId="30312" xr:uid="{012FDA51-EA17-477F-AE58-BFBE0922EF74}"/>
    <cellStyle name="Comma 38 2 7 6" xfId="30313" xr:uid="{9DEDDBE1-4473-4A38-891F-46E056EABE69}"/>
    <cellStyle name="Comma 38 2 8" xfId="14129" xr:uid="{A61F376E-A22D-49BE-B9E6-850923A68FA5}"/>
    <cellStyle name="Comma 38 2 9" xfId="30314" xr:uid="{D47CB40E-0003-4E0D-AEBF-5BCCFA479565}"/>
    <cellStyle name="Comma 38 3" xfId="21744" xr:uid="{9130DFCB-EB01-4A8F-B515-76250D51DB62}"/>
    <cellStyle name="Comma 38 3 10" xfId="27087" xr:uid="{5B88218F-B03E-4482-AD51-CC5C1214D9D3}"/>
    <cellStyle name="Comma 38 3 11" xfId="27090" xr:uid="{D74ABA53-5AD3-497A-82CB-94AD04EDAAF3}"/>
    <cellStyle name="Comma 38 3 2" xfId="21749" xr:uid="{A35D724E-11BD-4C45-BAF0-33569A906525}"/>
    <cellStyle name="Comma 38 3 2 2" xfId="12844" xr:uid="{BA560292-A143-4EAB-A800-9A998E429EF3}"/>
    <cellStyle name="Comma 38 3 2 2 2" xfId="30315" xr:uid="{64BD14EB-B931-4941-97CF-327D5D3EA6D2}"/>
    <cellStyle name="Comma 38 3 2 2 3" xfId="30316" xr:uid="{20BC130B-D68E-43BD-8AF6-9709E04BB8D7}"/>
    <cellStyle name="Comma 38 3 2 2 4" xfId="30317" xr:uid="{F5849555-381E-4443-BDBF-2652BA6F892A}"/>
    <cellStyle name="Comma 38 3 2 2 5" xfId="30318" xr:uid="{E0EB8BE8-E5F9-4A4F-9B79-C7CD6BE2A889}"/>
    <cellStyle name="Comma 38 3 2 2 6" xfId="5537" xr:uid="{AD1BBBB7-A5C8-4CC4-8AD4-737D15F9233C}"/>
    <cellStyle name="Comma 38 3 2 3" xfId="30319" xr:uid="{D3095470-68E3-41BF-9B73-98E37C7C544D}"/>
    <cellStyle name="Comma 38 3 2 4" xfId="30320" xr:uid="{F6C18CF6-E54A-420F-9EB2-DAC92E247860}"/>
    <cellStyle name="Comma 38 3 2 5" xfId="30322" xr:uid="{05633C43-9BE4-46B7-BD2F-5291B4B4DC70}"/>
    <cellStyle name="Comma 38 3 2 6" xfId="30324" xr:uid="{242BC6D1-9474-4381-8624-8CBE5BCC78FC}"/>
    <cellStyle name="Comma 38 3 2 7" xfId="30326" xr:uid="{6BF12625-1BFC-498D-A3EF-B6CF657F9841}"/>
    <cellStyle name="Comma 38 3 3" xfId="21759" xr:uid="{59B27CB0-81E4-482D-B91A-CD63D14649E8}"/>
    <cellStyle name="Comma 38 3 3 2" xfId="27600" xr:uid="{ADFDC708-7E9C-48D5-8841-AE6A312F0E5E}"/>
    <cellStyle name="Comma 38 3 3 3" xfId="30329" xr:uid="{085F8520-9D50-4D40-8B06-BF15507B8314}"/>
    <cellStyle name="Comma 38 3 4" xfId="30334" xr:uid="{725D2A6A-921F-4354-9BD7-5F44478D941C}"/>
    <cellStyle name="Comma 38 3 5" xfId="30338" xr:uid="{94205285-C2CC-47A2-B8EA-A9C8A7FA1BBA}"/>
    <cellStyle name="Comma 38 3 6" xfId="27004" xr:uid="{AD09A2E4-ABB7-4C08-9686-8CD5226C1847}"/>
    <cellStyle name="Comma 38 3 6 2" xfId="30341" xr:uid="{46B4D158-8F25-48A7-B286-9E299DF0BA5B}"/>
    <cellStyle name="Comma 38 3 6 3" xfId="30344" xr:uid="{71309060-AE4E-4B17-8DE5-B665090F9A57}"/>
    <cellStyle name="Comma 38 3 6 4" xfId="30347" xr:uid="{1757B43A-4071-40B8-AFCB-F61BB557A0C1}"/>
    <cellStyle name="Comma 38 3 6 5" xfId="30350" xr:uid="{F3B33B15-A1D1-454A-98CB-821DD13AE00F}"/>
    <cellStyle name="Comma 38 3 6 6" xfId="30353" xr:uid="{CA82D09F-58AB-4855-BD33-2FD55B485C1B}"/>
    <cellStyle name="Comma 38 3 7" xfId="27008" xr:uid="{B37311F7-9F27-48F7-B806-BCA8E8C3C5A0}"/>
    <cellStyle name="Comma 38 3 8" xfId="27012" xr:uid="{A36E99C2-1B9D-4C91-9456-1B4451639F37}"/>
    <cellStyle name="Comma 38 3 9" xfId="27016" xr:uid="{7EB14C8C-E343-4D55-8292-D500F064B037}"/>
    <cellStyle name="Comma 38 4" xfId="21764" xr:uid="{6F939546-B7EC-4843-BC81-C73D392C0254}"/>
    <cellStyle name="Comma 38 5" xfId="21779" xr:uid="{251ECAEF-F91C-4042-9D44-E94FA08F6EA6}"/>
    <cellStyle name="Comma 38 5 10" xfId="41" xr:uid="{EFFF1927-EA7A-4561-8C30-98759E2B0396}"/>
    <cellStyle name="Comma 38 5 11" xfId="7081" xr:uid="{D9990933-A096-4BA7-B083-00EF9BD6AAD4}"/>
    <cellStyle name="Comma 38 5 2" xfId="21783" xr:uid="{DEF3870A-3623-418C-A138-ED9DD0457C81}"/>
    <cellStyle name="Comma 38 5 2 2" xfId="21787" xr:uid="{9444A036-F72F-4ACF-85B0-9026039A1555}"/>
    <cellStyle name="Comma 38 5 2 2 2" xfId="26925" xr:uid="{2F954461-C7D0-4EA1-B7DC-A67537313CDC}"/>
    <cellStyle name="Comma 38 5 2 2 3" xfId="26927" xr:uid="{2A023434-CD40-44ED-B419-490CB376DF7E}"/>
    <cellStyle name="Comma 38 5 2 2 4" xfId="26931" xr:uid="{9D8A6183-EFB8-4A02-BC57-B84FCA0370DC}"/>
    <cellStyle name="Comma 38 5 2 2 5" xfId="26934" xr:uid="{7EEBC5DF-C8CE-42C1-B931-954678127E20}"/>
    <cellStyle name="Comma 38 5 2 2 6" xfId="30355" xr:uid="{4B05705F-87D8-4FC7-98E7-762EA5663C1F}"/>
    <cellStyle name="Comma 38 5 2 3" xfId="30356" xr:uid="{570D7934-A3A8-49D1-9CDF-3738463A890D}"/>
    <cellStyle name="Comma 38 5 2 4" xfId="30357" xr:uid="{12A61F0F-B95F-4315-A063-07BA10BA8096}"/>
    <cellStyle name="Comma 38 5 2 5" xfId="30358" xr:uid="{A850DAE2-4DDF-40B9-981B-CDD86FCAF078}"/>
    <cellStyle name="Comma 38 5 2 6" xfId="30359" xr:uid="{C8C549F2-BDE3-4FA5-97C5-C017E26B80D4}"/>
    <cellStyle name="Comma 38 5 2 7" xfId="30361" xr:uid="{6B26F408-F5C3-432E-84E4-724737067F77}"/>
    <cellStyle name="Comma 38 5 3" xfId="21791" xr:uid="{0C797862-EDFF-4813-B54C-12574DA8A092}"/>
    <cellStyle name="Comma 38 5 3 2" xfId="27623" xr:uid="{3E473931-1C30-47F6-A512-10F4C6D15D8C}"/>
    <cellStyle name="Comma 38 5 3 3" xfId="30362" xr:uid="{DA87EAA9-3BDB-4726-BA6A-45C42FD329A5}"/>
    <cellStyle name="Comma 38 5 4" xfId="30363" xr:uid="{39EF9EEC-99DB-4511-85CE-79E5C6435E56}"/>
    <cellStyle name="Comma 38 5 5" xfId="30364" xr:uid="{D3345DCE-206A-4AB4-A3DE-22F2BD7A12B2}"/>
    <cellStyle name="Comma 38 5 6" xfId="30365" xr:uid="{16187601-408A-4B4E-AD9E-4B91884F5AC7}"/>
    <cellStyle name="Comma 38 5 6 2" xfId="30366" xr:uid="{4C83AF19-209C-4F0E-BB53-DA8BA51C7128}"/>
    <cellStyle name="Comma 38 5 6 3" xfId="30367" xr:uid="{6FCA34AE-D9D0-4C70-AAA9-9A225E0C9479}"/>
    <cellStyle name="Comma 38 5 6 4" xfId="30368" xr:uid="{6F72E3DC-B12F-46CE-A6C3-18C029335B6F}"/>
    <cellStyle name="Comma 38 5 6 5" xfId="30369" xr:uid="{6D87CC95-1ED9-4959-8391-716B9B95BD8D}"/>
    <cellStyle name="Comma 38 5 6 6" xfId="30370" xr:uid="{966F4F8F-AB01-4580-A17E-76FC142A625F}"/>
    <cellStyle name="Comma 38 5 7" xfId="30371" xr:uid="{25ED123E-F252-4338-AB52-3EAFC6D34FD4}"/>
    <cellStyle name="Comma 38 5 8" xfId="30372" xr:uid="{9F8AB619-E119-4D2E-B928-EA3ACB507817}"/>
    <cellStyle name="Comma 38 5 9" xfId="30373" xr:uid="{B3AC8789-36C7-4B76-95A7-ACCC04DF51BA}"/>
    <cellStyle name="Comma 38 6" xfId="21795" xr:uid="{30144AE1-07A5-4A26-A507-750360373969}"/>
    <cellStyle name="Comma 38 6 2" xfId="21800" xr:uid="{8AD6EC82-2BE0-4F52-A465-7E8D82632066}"/>
    <cellStyle name="Comma 38 6 2 2" xfId="21811" xr:uid="{C1992B74-C790-49DD-9C2B-23E6FA389E98}"/>
    <cellStyle name="Comma 38 6 2 3" xfId="30374" xr:uid="{24FB524C-914C-4E67-AEE1-4353E451E2F8}"/>
    <cellStyle name="Comma 38 6 2 4" xfId="30375" xr:uid="{5219F2BC-328D-4C94-A49E-2CF0A70D1C81}"/>
    <cellStyle name="Comma 38 6 2 5" xfId="30376" xr:uid="{1E54830D-B15D-46EC-9743-38D246CF39A6}"/>
    <cellStyle name="Comma 38 6 2 6" xfId="30377" xr:uid="{E82A2BB6-A9C8-49D4-988B-4166A7BCD18A}"/>
    <cellStyle name="Comma 38 6 3" xfId="21816" xr:uid="{F3D97206-4908-4C47-812E-F63F521E4259}"/>
    <cellStyle name="Comma 38 6 4" xfId="29717" xr:uid="{313291AD-F39A-4DF3-97E9-D2649D054C26}"/>
    <cellStyle name="Comma 38 6 5" xfId="29724" xr:uid="{44E77160-EDE1-4CF0-8645-8C05CD2FF617}"/>
    <cellStyle name="Comma 38 6 6" xfId="30378" xr:uid="{22AD4C6B-27C4-43AB-995D-3D833D6F830B}"/>
    <cellStyle name="Comma 38 6 7" xfId="30380" xr:uid="{7145D90E-3EDD-47BA-9CD6-D336E819DAF1}"/>
    <cellStyle name="Comma 38 7" xfId="21826" xr:uid="{3E437FA6-4844-4FB5-A170-624DFD13C919}"/>
    <cellStyle name="Comma 38 7 2" xfId="21830" xr:uid="{5F60538C-2687-44F4-AD96-241F4ACF52CB}"/>
    <cellStyle name="Comma 38 7 3" xfId="21835" xr:uid="{2456ECCC-BCD5-4612-97B3-4C89275FE55A}"/>
    <cellStyle name="Comma 38 8" xfId="21854" xr:uid="{D8883EC1-1156-4263-8587-6D1173BDB0BA}"/>
    <cellStyle name="Comma 38 8 2" xfId="21858" xr:uid="{40E790DF-E89A-41E1-9E4B-674023CBA9D0}"/>
    <cellStyle name="Comma 38 8 3" xfId="21863" xr:uid="{C067168E-C835-4917-9CC5-229001C72177}"/>
    <cellStyle name="Comma 38 8 4" xfId="30381" xr:uid="{EADD5730-D510-444E-B674-8BE5E76159CA}"/>
    <cellStyle name="Comma 38 8 5" xfId="30382" xr:uid="{20DBEA97-BEF1-447A-B197-AAFF26321515}"/>
    <cellStyle name="Comma 38 8 6" xfId="27170" xr:uid="{80828826-9AA6-4832-8075-EE93749A0836}"/>
    <cellStyle name="Comma 38 9" xfId="21866" xr:uid="{5CE5A621-0661-4C10-9AB9-74F5D6E57E66}"/>
    <cellStyle name="Comma 39" xfId="15936" xr:uid="{C83C4048-9AF8-4CA2-B72C-60D0F4113B4B}"/>
    <cellStyle name="Comma 39 10" xfId="30383" xr:uid="{0EF1D3C4-EE1D-49A2-AC8D-951F2E5DA1ED}"/>
    <cellStyle name="Comma 39 11" xfId="30385" xr:uid="{17CAB23B-64DB-4552-9621-85C2822E0DF7}"/>
    <cellStyle name="Comma 39 12" xfId="30387" xr:uid="{E1F5AAC4-1675-4B09-950E-FC72949260E6}"/>
    <cellStyle name="Comma 39 13" xfId="30388" xr:uid="{A9B9CF42-26C7-475B-8104-D6454725A48C}"/>
    <cellStyle name="Comma 39 2" xfId="15939" xr:uid="{A15C7FFD-43B3-4EB1-AD48-529A553CD665}"/>
    <cellStyle name="Comma 39 2 10" xfId="30390" xr:uid="{C33CDCF4-875D-4841-9108-CFAB9667C2E2}"/>
    <cellStyle name="Comma 39 2 11" xfId="30392" xr:uid="{7B814CF6-8FD5-4A23-B778-E7EFA06A2791}"/>
    <cellStyle name="Comma 39 2 12" xfId="30396" xr:uid="{A614E30B-F681-4A14-8C9E-B4E48FD425A7}"/>
    <cellStyle name="Comma 39 2 2" xfId="30397" xr:uid="{35FA4EE1-E292-4FDF-B3AF-B08AC3414493}"/>
    <cellStyle name="Comma 39 2 2 2" xfId="1581" xr:uid="{95295BA6-7FCD-43F1-8F6D-0BE414A41DE0}"/>
    <cellStyle name="Comma 39 2 2 2 2" xfId="3307" xr:uid="{002EC741-7D47-48C6-A00B-C8A5802C68D0}"/>
    <cellStyle name="Comma 39 2 2 2 3" xfId="6342" xr:uid="{47568618-816F-4676-AD22-F8AE20196B9D}"/>
    <cellStyle name="Comma 39 2 2 2 4" xfId="6350" xr:uid="{3D52526A-3054-4B10-A235-5D2B9AAC957F}"/>
    <cellStyle name="Comma 39 2 2 2 5" xfId="6356" xr:uid="{A73C8589-6902-4D5A-A36C-2612B7FB68F2}"/>
    <cellStyle name="Comma 39 2 2 2 6" xfId="6360" xr:uid="{209562AD-6B47-46EF-A642-64D91A6583F0}"/>
    <cellStyle name="Comma 39 2 2 3" xfId="1587" xr:uid="{09848CD2-4FF7-4BCD-9B14-8F352C034598}"/>
    <cellStyle name="Comma 39 2 2 4" xfId="1530" xr:uid="{B50AA3EC-8228-4EA5-9FF0-24434DCF7BEB}"/>
    <cellStyle name="Comma 39 2 2 5" xfId="1546" xr:uid="{D2279079-6994-4CF1-81B6-FEAD17BEB06E}"/>
    <cellStyle name="Comma 39 2 2 6" xfId="1562" xr:uid="{85665DE7-7C00-4CC0-8722-7565E0B7B77B}"/>
    <cellStyle name="Comma 39 2 2 7" xfId="30399" xr:uid="{E6D2566C-3B7F-443C-B91E-2ED3799976A8}"/>
    <cellStyle name="Comma 39 2 3" xfId="30400" xr:uid="{5540EE07-E145-4A23-A831-F44B2D6CCF37}"/>
    <cellStyle name="Comma 39 2 4" xfId="3494" xr:uid="{8038D8AC-3F42-4664-B445-3D538837C987}"/>
    <cellStyle name="Comma 39 2 4 2" xfId="93" xr:uid="{6A2063FC-4692-4D3C-8B67-AF9C44C04CAD}"/>
    <cellStyle name="Comma 39 2 4 3" xfId="48" xr:uid="{3180116F-05F0-4AF0-AC05-E9D759684200}"/>
    <cellStyle name="Comma 39 2 5" xfId="3503" xr:uid="{A1BE5AAE-667B-4F63-8F3E-EBD37D049989}"/>
    <cellStyle name="Comma 39 2 6" xfId="7522" xr:uid="{7FF5B400-600D-4028-8668-9FA0F38725E5}"/>
    <cellStyle name="Comma 39 2 7" xfId="7524" xr:uid="{50CC4DC1-2B2B-4CCA-ABA6-7B5EEDFAC59B}"/>
    <cellStyle name="Comma 39 2 7 2" xfId="30404" xr:uid="{78230F80-5F39-4D68-81B6-A73E0B87C8E5}"/>
    <cellStyle name="Comma 39 2 7 3" xfId="30406" xr:uid="{2C830168-DF60-48C2-BB8B-CC856EE3AF50}"/>
    <cellStyle name="Comma 39 2 7 4" xfId="30408" xr:uid="{CA2D5728-4BEC-4B95-A1B6-448E0C5A0407}"/>
    <cellStyle name="Comma 39 2 7 5" xfId="30410" xr:uid="{3D670269-7575-451D-A558-69334FEB0AC3}"/>
    <cellStyle name="Comma 39 2 7 6" xfId="30412" xr:uid="{14B3FFF7-02FE-471C-8826-3E33F9290D30}"/>
    <cellStyle name="Comma 39 2 8" xfId="7526" xr:uid="{FB338505-A151-461A-AEC0-DB05C1DE45B5}"/>
    <cellStyle name="Comma 39 2 9" xfId="30413" xr:uid="{3ACD804A-17EE-4B36-B1D1-DDFF33ACDB24}"/>
    <cellStyle name="Comma 39 3" xfId="15943" xr:uid="{C0114627-2AFF-4348-91EA-FFDABA547B0C}"/>
    <cellStyle name="Comma 39 3 10" xfId="30414" xr:uid="{CB1554C8-9803-4FEA-916C-3490F43D6012}"/>
    <cellStyle name="Comma 39 3 11" xfId="30415" xr:uid="{6EB8E3F3-EE12-4FF8-8FB0-BC34D7F52949}"/>
    <cellStyle name="Comma 39 3 2" xfId="30417" xr:uid="{A4653701-9D06-4D22-AEA5-47F425EB22AB}"/>
    <cellStyle name="Comma 39 3 2 2" xfId="1930" xr:uid="{614650E3-F944-4B8C-AA7E-EBF0BB062649}"/>
    <cellStyle name="Comma 39 3 2 2 2" xfId="6565" xr:uid="{60018A46-AAF4-4034-B274-3637CB200A61}"/>
    <cellStyle name="Comma 39 3 2 2 3" xfId="6567" xr:uid="{EC553CAB-798A-4596-B23B-D2D6BF69DAE1}"/>
    <cellStyle name="Comma 39 3 2 2 4" xfId="6569" xr:uid="{98333912-8604-4DB4-A3C7-3D91E284A8FB}"/>
    <cellStyle name="Comma 39 3 2 2 5" xfId="6571" xr:uid="{38B65E53-B2CF-4108-A99D-085EACE12F4A}"/>
    <cellStyle name="Comma 39 3 2 2 6" xfId="6573" xr:uid="{E02FDB11-BBCF-400A-9449-89531F62544E}"/>
    <cellStyle name="Comma 39 3 2 3" xfId="1766" xr:uid="{40E19D6F-0809-4D2B-B5B4-4F565B08EB1F}"/>
    <cellStyle name="Comma 39 3 2 4" xfId="1770" xr:uid="{8494DCE7-827C-45FB-8E08-94C9929E86C2}"/>
    <cellStyle name="Comma 39 3 2 5" xfId="1775" xr:uid="{23D920A2-EB4E-4916-B7C4-28FE8F99C8FD}"/>
    <cellStyle name="Comma 39 3 2 6" xfId="1780" xr:uid="{0AC7BB26-069A-4D93-BC57-220C656177DE}"/>
    <cellStyle name="Comma 39 3 2 7" xfId="30420" xr:uid="{1CF1C495-4571-4FF6-B3EA-81BADBA45C17}"/>
    <cellStyle name="Comma 39 3 3" xfId="30422" xr:uid="{D8D8304C-7729-41F4-804B-25B86BC0D70C}"/>
    <cellStyle name="Comma 39 3 3 2" xfId="2065" xr:uid="{63CD8F3F-731C-416F-BD59-8C82FD39286A}"/>
    <cellStyle name="Comma 39 3 3 3" xfId="2071" xr:uid="{7147CD57-C90A-4711-BC7F-50E598908379}"/>
    <cellStyle name="Comma 39 3 4" xfId="30424" xr:uid="{95A6900D-17B6-42DD-AEA0-97D423B5A066}"/>
    <cellStyle name="Comma 39 3 5" xfId="30427" xr:uid="{4190117F-2752-4021-A820-7E2DE518314F}"/>
    <cellStyle name="Comma 39 3 6" xfId="30430" xr:uid="{2F2C83AA-CD99-4174-AFDE-77044E3E8478}"/>
    <cellStyle name="Comma 39 3 6 2" xfId="2325" xr:uid="{DF995CAE-6973-4358-A79C-7FEFB52A4175}"/>
    <cellStyle name="Comma 39 3 6 3" xfId="6639" xr:uid="{DECF352C-3422-4C6C-924C-639BBFD0D3E8}"/>
    <cellStyle name="Comma 39 3 6 4" xfId="6641" xr:uid="{65321C8E-0834-4AFC-B0DD-2556D2A46027}"/>
    <cellStyle name="Comma 39 3 6 5" xfId="30431" xr:uid="{78EB74D4-D7F1-4779-A773-F31D59843205}"/>
    <cellStyle name="Comma 39 3 6 6" xfId="30432" xr:uid="{D15A1BE6-E7B3-485A-A801-FEC19ED6DE46}"/>
    <cellStyle name="Comma 39 3 7" xfId="30434" xr:uid="{44C88304-395A-4B4D-8E5E-C51DBB5202F7}"/>
    <cellStyle name="Comma 39 3 8" xfId="30436" xr:uid="{594C8CEC-348E-479E-B990-2317421081D1}"/>
    <cellStyle name="Comma 39 3 9" xfId="30438" xr:uid="{111C01C7-3AB7-4CC8-9DBE-881C2209EC36}"/>
    <cellStyle name="Comma 39 4" xfId="19586" xr:uid="{686400B3-597C-4FF5-BA99-D2B7B88BD12E}"/>
    <cellStyle name="Comma 39 5" xfId="3334" xr:uid="{C828A48D-75DC-4127-BE04-0545129ACE0C}"/>
    <cellStyle name="Comma 39 5 10" xfId="4415" xr:uid="{962E36A9-0B81-451F-8E89-2ED2591E9844}"/>
    <cellStyle name="Comma 39 5 11" xfId="6271" xr:uid="{0B80E932-4B19-4549-B3A3-4EF34FAFFEA4}"/>
    <cellStyle name="Comma 39 5 2" xfId="23358" xr:uid="{481D28D9-4707-46FC-980B-F19ADAF28430}"/>
    <cellStyle name="Comma 39 5 2 2" xfId="23361" xr:uid="{4ECA4279-5E7B-45A1-BEE6-69724262135D}"/>
    <cellStyle name="Comma 39 5 2 2 2" xfId="30439" xr:uid="{FA3B33B3-115A-4301-875A-F5AA177FC112}"/>
    <cellStyle name="Comma 39 5 2 2 3" xfId="30440" xr:uid="{886F7E2A-0DC1-45CF-84F6-A789BC64FA41}"/>
    <cellStyle name="Comma 39 5 2 2 4" xfId="30442" xr:uid="{72D973BF-5C64-4F8E-9179-CC1DC62169F4}"/>
    <cellStyle name="Comma 39 5 2 2 5" xfId="30445" xr:uid="{DA84A374-A176-4AA5-96BE-D12CB3288B81}"/>
    <cellStyle name="Comma 39 5 2 2 6" xfId="30448" xr:uid="{77381D89-711B-4F4B-8CE4-EDFEB9CF53D9}"/>
    <cellStyle name="Comma 39 5 2 3" xfId="30449" xr:uid="{6C9192A8-BC01-406F-A656-A1A7271F9ADC}"/>
    <cellStyle name="Comma 39 5 2 4" xfId="30450" xr:uid="{1006F5BA-A887-4993-8CF3-A0F08C05E835}"/>
    <cellStyle name="Comma 39 5 2 5" xfId="30451" xr:uid="{876A3976-FB09-4E2E-AE91-37E6748806FC}"/>
    <cellStyle name="Comma 39 5 2 6" xfId="30452" xr:uid="{97DA608E-A2E1-4297-8688-F2A33FD73BFC}"/>
    <cellStyle name="Comma 39 5 2 7" xfId="30453" xr:uid="{7081D1A4-BC1C-4BDB-B514-EB5AD3E70C46}"/>
    <cellStyle name="Comma 39 5 3" xfId="23364" xr:uid="{DF998FDA-8A86-4143-92D9-C42C88774B0A}"/>
    <cellStyle name="Comma 39 5 3 2" xfId="23367" xr:uid="{540DC634-3727-4DC3-AE6C-81E383A686F0}"/>
    <cellStyle name="Comma 39 5 3 3" xfId="1726" xr:uid="{217B838D-9AE8-464C-87EC-C242F4EBE0DC}"/>
    <cellStyle name="Comma 39 5 4" xfId="23386" xr:uid="{D6601B11-9C2A-486B-951B-2ED59C73308F}"/>
    <cellStyle name="Comma 39 5 5" xfId="23391" xr:uid="{8AAB3C4F-1755-4D0B-B6F8-F13E5D289337}"/>
    <cellStyle name="Comma 39 5 6" xfId="23394" xr:uid="{791E6DC0-E4B8-4284-9E13-1E3CFB608D2A}"/>
    <cellStyle name="Comma 39 5 6 2" xfId="6972" xr:uid="{3756D435-7CCE-4856-A5FD-181536F0FE52}"/>
    <cellStyle name="Comma 39 5 6 3" xfId="6974" xr:uid="{52135471-610C-489E-ADEF-B2AC4BC2CE3E}"/>
    <cellStyle name="Comma 39 5 6 4" xfId="30454" xr:uid="{435260C3-7EB2-4B40-BD89-2181B7A0955E}"/>
    <cellStyle name="Comma 39 5 6 5" xfId="30455" xr:uid="{D05660B4-40CA-4796-99E7-473036313703}"/>
    <cellStyle name="Comma 39 5 6 6" xfId="30456" xr:uid="{9BFA156B-A41E-4553-B5C6-09FBFB2BBE26}"/>
    <cellStyle name="Comma 39 5 7" xfId="23397" xr:uid="{A3827872-D798-4C78-BA13-DC239A93D754}"/>
    <cellStyle name="Comma 39 5 8" xfId="23403" xr:uid="{7EB7D3AF-AA22-44E2-8BC7-A9EA33ABA514}"/>
    <cellStyle name="Comma 39 5 9" xfId="30457" xr:uid="{3C61CDE5-A5A8-443B-8F65-CEDA0B3581E5}"/>
    <cellStyle name="Comma 39 6" xfId="156" xr:uid="{C1AB1005-2D7A-4224-BB14-22EFFD40FD6F}"/>
    <cellStyle name="Comma 39 6 2" xfId="30459" xr:uid="{91EE01F1-3558-4A28-84C5-9EAD6083FC36}"/>
    <cellStyle name="Comma 39 6 2 2" xfId="30460" xr:uid="{FB04A3DA-D608-4F5E-9E6A-62599B9A8EBD}"/>
    <cellStyle name="Comma 39 6 2 3" xfId="30461" xr:uid="{4C9E3522-D9F2-4CB5-807E-64A8537B824C}"/>
    <cellStyle name="Comma 39 6 2 4" xfId="30462" xr:uid="{1EE3B2C4-4F31-4EDF-84E8-E0D9F5979684}"/>
    <cellStyle name="Comma 39 6 2 5" xfId="30463" xr:uid="{C7B03B0E-4A1C-458E-8FAC-231FA4B0B733}"/>
    <cellStyle name="Comma 39 6 2 6" xfId="30464" xr:uid="{27B212BE-8C71-4C61-90AE-51B299E74180}"/>
    <cellStyle name="Comma 39 6 3" xfId="30466" xr:uid="{2435B451-FEDA-4444-80E4-0B14BD37CB50}"/>
    <cellStyle name="Comma 39 6 4" xfId="30468" xr:uid="{9A4C7BC7-737A-432D-8A2F-C32F196FF4F9}"/>
    <cellStyle name="Comma 39 6 5" xfId="30470" xr:uid="{B5F1DCAC-A841-49C5-B51E-6B67A6007B7D}"/>
    <cellStyle name="Comma 39 6 6" xfId="30471" xr:uid="{82E74D4F-3D14-4AF4-B654-992B53114514}"/>
    <cellStyle name="Comma 39 6 7" xfId="30473" xr:uid="{0FC09D4D-187D-44B4-999E-6573367BF531}"/>
    <cellStyle name="Comma 39 7" xfId="184" xr:uid="{DCA74412-A160-496A-8038-70A9D2A53F61}"/>
    <cellStyle name="Comma 39 7 2" xfId="30474" xr:uid="{598E0564-1D23-4817-97CB-302709752B69}"/>
    <cellStyle name="Comma 39 7 3" xfId="30475" xr:uid="{400E1EB3-94BF-4DF3-A84D-873E092214FD}"/>
    <cellStyle name="Comma 39 8" xfId="225" xr:uid="{5D231723-6B93-42CC-ABA7-9FAC815274DF}"/>
    <cellStyle name="Comma 39 8 2" xfId="22381" xr:uid="{B6334B5A-6EAE-4DF9-990B-CEF7C290B9C9}"/>
    <cellStyle name="Comma 39 8 3" xfId="22396" xr:uid="{E1402F28-635D-4D2D-A94E-B90B1C731F21}"/>
    <cellStyle name="Comma 39 8 4" xfId="22402" xr:uid="{4D409638-1AC5-49BD-BE28-CCBD3B1C6142}"/>
    <cellStyle name="Comma 39 8 5" xfId="22408" xr:uid="{BB448970-CAB3-48FE-8828-883CF2F68D73}"/>
    <cellStyle name="Comma 39 8 6" xfId="21937" xr:uid="{F4A48AC7-317C-43F7-A522-0A08FBEB1E3D}"/>
    <cellStyle name="Comma 39 9" xfId="248" xr:uid="{A5E4BB41-1E6C-48CC-9FDD-DEDB122122DF}"/>
    <cellStyle name="Comma 4" xfId="27558" xr:uid="{8D9FA734-5AF9-4A46-93F8-38DBEF07434B}"/>
    <cellStyle name="Comma 4 10" xfId="23310" xr:uid="{67427FEF-79DF-418F-BB29-14270F49E6D0}"/>
    <cellStyle name="Comma 4 10 2" xfId="30478" xr:uid="{132EC088-51C8-4F86-A000-85EC5D9444F3}"/>
    <cellStyle name="Comma 4 11" xfId="23313" xr:uid="{6C0D824D-5D19-4F47-AF6B-5A461E2CE7E1}"/>
    <cellStyle name="Comma 4 11 2" xfId="30480" xr:uid="{44CDB885-C992-4F7D-B428-BF77D71F826A}"/>
    <cellStyle name="Comma 4 12" xfId="23316" xr:uid="{F762357D-4DAB-4873-AD09-A2B2FF2A32A0}"/>
    <cellStyle name="Comma 4 12 2" xfId="30482" xr:uid="{31D9B3C0-FD42-4FF5-87F0-D1D2A7DBA9A6}"/>
    <cellStyle name="Comma 4 12 2 2" xfId="30484" xr:uid="{E09C96D3-D893-463E-A4EE-08795568F2F8}"/>
    <cellStyle name="Comma 4 13" xfId="23319" xr:uid="{466D75ED-2F6F-490C-A0E9-0AE42F3C4256}"/>
    <cellStyle name="Comma 4 14" xfId="23323" xr:uid="{784DCEBE-76C4-4B6A-BADA-999CE97E7ABC}"/>
    <cellStyle name="Comma 4 15" xfId="23328" xr:uid="{489A749A-A7FC-4518-8356-EE3ACF04250D}"/>
    <cellStyle name="Comma 4 16" xfId="23333" xr:uid="{DAEA0D9B-F0B3-4129-A84B-5941DF152519}"/>
    <cellStyle name="Comma 4 17" xfId="23339" xr:uid="{E13A8BE7-FFF5-489A-AC9E-28F3A5375185}"/>
    <cellStyle name="Comma 4 18" xfId="29211" xr:uid="{C0BA8FE6-94D5-4212-9FE4-4083C45378A3}"/>
    <cellStyle name="Comma 4 19" xfId="29214" xr:uid="{64432043-22B8-430B-A348-1DECDCC1F71A}"/>
    <cellStyle name="Comma 4 2" xfId="7339" xr:uid="{FEA4B7AF-8A77-4FBB-9A98-752AFEAD6100}"/>
    <cellStyle name="Comma 4 2 10" xfId="30486" xr:uid="{AD11FBA6-20BB-47D7-BBE6-17C51BA5C2DD}"/>
    <cellStyle name="Comma 4 2 11" xfId="30488" xr:uid="{21B38D75-E219-43FA-971D-6D3C4311D3A2}"/>
    <cellStyle name="Comma 4 2 12" xfId="30489" xr:uid="{90BA5CF1-1FB3-491E-AA25-424B259AE98A}"/>
    <cellStyle name="Comma 4 2 2" xfId="7342" xr:uid="{E79A41A4-E74C-4022-824B-4B948AAAD112}"/>
    <cellStyle name="Comma 4 2 2 2" xfId="30490" xr:uid="{CD0FE59C-073B-4F10-ACE0-CEF22C520960}"/>
    <cellStyle name="Comma 4 2 2 2 2" xfId="30492" xr:uid="{6E0459E0-608F-4B43-8959-97395E7A45FD}"/>
    <cellStyle name="Comma 4 2 2 2 2 2" xfId="30493" xr:uid="{5BAFE3D3-295C-4444-8AC6-FA6B19423C35}"/>
    <cellStyle name="Comma 4 2 2 2 3" xfId="21268" xr:uid="{AF9C329D-371C-49D2-869B-3E3FFBFA5401}"/>
    <cellStyle name="Comma 4 2 2 3" xfId="30494" xr:uid="{D046624D-530A-4E9F-8CBF-8417C522CC85}"/>
    <cellStyle name="Comma 4 2 2 3 2" xfId="30495" xr:uid="{2F4D87E6-4CC0-46C1-BDE2-624C7CE8E4D8}"/>
    <cellStyle name="Comma 4 2 2 3 2 2" xfId="30496" xr:uid="{A2B4B1E7-37AC-429D-A428-1063378EA363}"/>
    <cellStyle name="Comma 4 2 2 4" xfId="30497" xr:uid="{B65243D7-EB05-46BB-BB9C-57DF1FE4FC2A}"/>
    <cellStyle name="Comma 4 2 2 4 2" xfId="30498" xr:uid="{EA6FF944-5790-4439-9C04-373CE3B57D44}"/>
    <cellStyle name="Comma 4 2 2 5" xfId="30499" xr:uid="{61095A33-D498-4C10-AFF9-E205C592DD1A}"/>
    <cellStyle name="Comma 4 2 2 5 2" xfId="30500" xr:uid="{2672EF4A-49FA-4D94-B9A6-701C17C27E2D}"/>
    <cellStyle name="Comma 4 2 2 6" xfId="30501" xr:uid="{6E7149A7-11FE-465F-BE19-500402BC7064}"/>
    <cellStyle name="Comma 4 2 2 7" xfId="30502" xr:uid="{4B22E0E5-6802-44A9-BAB2-72429354170B}"/>
    <cellStyle name="Comma 4 2 2 8" xfId="30503" xr:uid="{1207BF2C-7843-42FA-8A7A-3F5DC2D7D87B}"/>
    <cellStyle name="Comma 4 2 3" xfId="7346" xr:uid="{99B3602D-4526-4C2E-A03E-370B268F3FF8}"/>
    <cellStyle name="Comma 4 2 3 2" xfId="30504" xr:uid="{02621BEF-B273-43F7-9E0F-F4C7BDE0E49B}"/>
    <cellStyle name="Comma 4 2 3 2 2" xfId="30506" xr:uid="{0D8B511D-FC00-4F6D-9E41-9DDD420F1E53}"/>
    <cellStyle name="Comma 4 2 3 3" xfId="30507" xr:uid="{E82CC65F-8CEE-4EFF-86B4-6AD73AFFBE87}"/>
    <cellStyle name="Comma 4 2 3 4" xfId="30508" xr:uid="{4F0CA07F-5CCD-45CE-9EA4-874BAEC4B691}"/>
    <cellStyle name="Comma 4 2 4" xfId="18335" xr:uid="{FED6954C-D2AA-49CF-B147-7452BEBEB5DC}"/>
    <cellStyle name="Comma 4 2 4 2" xfId="30509" xr:uid="{4E4A749B-6B3A-48B1-BE64-0A2EDF2C6C55}"/>
    <cellStyle name="Comma 4 2 4 2 2" xfId="30516" xr:uid="{3C423420-7EBE-4664-A314-37E5FAA6A96B}"/>
    <cellStyle name="Comma 4 2 4 3" xfId="12630" xr:uid="{87EC0601-C29B-4E22-BAB0-542A32A88ABB}"/>
    <cellStyle name="Comma 4 2 5" xfId="10848" xr:uid="{6DA6CACB-B5B3-49CB-B98A-1169831D7868}"/>
    <cellStyle name="Comma 4 2 5 2" xfId="10852" xr:uid="{5A110A91-4AB1-43E0-8360-21BBF8D33877}"/>
    <cellStyle name="Comma 4 2 6" xfId="10855" xr:uid="{245E8D8F-6434-4B1F-A948-8034B2D64831}"/>
    <cellStyle name="Comma 4 2 6 2" xfId="6378" xr:uid="{99194D56-1381-4EFC-9349-D9A7DF765236}"/>
    <cellStyle name="Comma 4 2 7" xfId="10858" xr:uid="{301625E8-8980-4BED-ACAC-CD338D82C052}"/>
    <cellStyle name="Comma 4 2 7 2" xfId="19604" xr:uid="{91407F7A-2B8F-4F2D-8156-87D8483D11CF}"/>
    <cellStyle name="Comma 4 2 8" xfId="10865" xr:uid="{6A0B3D60-D5C1-4F4B-A124-2ACA9456638F}"/>
    <cellStyle name="Comma 4 2 9" xfId="10866" xr:uid="{87A1122D-3D54-4C89-AD1C-4FCF2E8E7C31}"/>
    <cellStyle name="Comma 4 20" xfId="23329" xr:uid="{3DB78C84-0DEC-4A92-9056-1B7496CF6750}"/>
    <cellStyle name="Comma 4 21" xfId="23334" xr:uid="{4BBA59EB-8068-4553-9084-7576CDF80037}"/>
    <cellStyle name="Comma 4 22" xfId="23340" xr:uid="{E62C5A2E-6298-464E-A84C-9FC81FE0279E}"/>
    <cellStyle name="Comma 4 23" xfId="29212" xr:uid="{A986315A-A12F-4EBC-A222-7EA9529C0EB0}"/>
    <cellStyle name="Comma 4 24" xfId="29215" xr:uid="{08F869EF-6B26-4F68-B266-27E479ED9BD2}"/>
    <cellStyle name="Comma 4 25" xfId="29217" xr:uid="{AA4E7060-03D3-467A-8854-8A22A6DFC4D2}"/>
    <cellStyle name="Comma 4 26" xfId="29220" xr:uid="{1FCBFE6C-62F7-4B2A-AF3B-DCE43F807388}"/>
    <cellStyle name="Comma 4 27" xfId="22697" xr:uid="{679C0905-B9CA-48D4-8E90-18640600BE27}"/>
    <cellStyle name="Comma 4 28" xfId="30517" xr:uid="{B4B6C52D-F909-4C47-8EB8-ECC63BE1D9C6}"/>
    <cellStyle name="Comma 4 29" xfId="30519" xr:uid="{EE88B743-EAF7-4F3C-85C2-BCAE552D01A1}"/>
    <cellStyle name="Comma 4 3" xfId="4369" xr:uid="{F85B0B9D-892D-416D-933A-78F6C9EBDF0A}"/>
    <cellStyle name="Comma 4 3 10" xfId="1698" xr:uid="{D3703D31-9912-426B-87B7-6A5A1BB1052C}"/>
    <cellStyle name="Comma 4 3 11" xfId="1706" xr:uid="{F0BE9D5A-FE93-429C-BF89-107704C7291F}"/>
    <cellStyle name="Comma 4 3 12" xfId="1711" xr:uid="{2CDD5CC9-4D56-4D24-84FA-286C73C1F2C1}"/>
    <cellStyle name="Comma 4 3 2" xfId="18352" xr:uid="{0FA4B21E-D164-4123-B79C-FBAFAE25C11A}"/>
    <cellStyle name="Comma 4 3 2 2" xfId="30521" xr:uid="{862664FB-E499-4C0B-890A-34E5519C4400}"/>
    <cellStyle name="Comma 4 3 2 2 2" xfId="26549" xr:uid="{BC454B27-582B-4F0A-928F-E9490646EDBD}"/>
    <cellStyle name="Comma 4 3 2 2 2 2" xfId="11199" xr:uid="{5DD40F2E-E973-48A0-B708-F9BE027D7ECD}"/>
    <cellStyle name="Comma 4 3 2 2 3" xfId="26551" xr:uid="{7ED5E832-0F84-4A62-9250-BB8E7025F9AC}"/>
    <cellStyle name="Comma 4 3 2 3" xfId="30522" xr:uid="{14490123-5F86-4DB0-856E-52BCB2779FF0}"/>
    <cellStyle name="Comma 4 3 2 3 2" xfId="30523" xr:uid="{31919A75-B62A-4085-8C6D-071810369F27}"/>
    <cellStyle name="Comma 4 3 2 4" xfId="30524" xr:uid="{4FDD57F2-E3E8-4EE1-8915-398BB0FD9CAD}"/>
    <cellStyle name="Comma 4 3 2 5" xfId="30525" xr:uid="{07342271-9BAA-4825-B8F0-07A4B7444C0C}"/>
    <cellStyle name="Comma 4 3 3" xfId="18355" xr:uid="{1AA72AFB-514A-48F7-AF0E-937AFBC73BE5}"/>
    <cellStyle name="Comma 4 3 3 2" xfId="30526" xr:uid="{873E851F-51F4-4518-B80B-0222B3C5ACB9}"/>
    <cellStyle name="Comma 4 3 3 2 2" xfId="24991" xr:uid="{16B2EB53-9380-4B8E-B546-77530B7CB571}"/>
    <cellStyle name="Comma 4 3 3 3" xfId="30527" xr:uid="{DEE3DA78-E763-4601-913D-E8BB474A3F05}"/>
    <cellStyle name="Comma 4 3 3 4" xfId="30528" xr:uid="{0FFF423E-78B2-4F3E-A5F9-626AC9D7C5AE}"/>
    <cellStyle name="Comma 4 3 4" xfId="18358" xr:uid="{FB141262-3BE5-48FF-B362-E6C2B25CB057}"/>
    <cellStyle name="Comma 4 3 4 2" xfId="30529" xr:uid="{2BA04A91-23F7-4B47-A585-598F3201327B}"/>
    <cellStyle name="Comma 4 3 5" xfId="11134" xr:uid="{B78833B8-85A4-40FC-87E5-7A44628598B2}"/>
    <cellStyle name="Comma 4 3 5 2" xfId="30530" xr:uid="{7FB8CD1B-F68D-4137-A7C3-DD78DCB3552A}"/>
    <cellStyle name="Comma 4 3 6" xfId="30532" xr:uid="{5D84778F-4B76-4C33-806C-7975B00FD2C3}"/>
    <cellStyle name="Comma 4 3 7" xfId="30535" xr:uid="{36B449A8-742E-4FE3-9636-00CA21AF0AF0}"/>
    <cellStyle name="Comma 4 3 8" xfId="30539" xr:uid="{829B1EB0-D3B6-4AB6-A83D-A5D5819A0D8D}"/>
    <cellStyle name="Comma 4 3 9" xfId="30541" xr:uid="{313E5257-963F-44D0-81B6-D29D8AE8D861}"/>
    <cellStyle name="Comma 4 30" xfId="29218" xr:uid="{24AD5991-3B4E-460D-9B23-E5CC615969E8}"/>
    <cellStyle name="Comma 4 31" xfId="29221" xr:uid="{C69AEC59-C6DF-43CA-BA5D-A7D5115C17C2}"/>
    <cellStyle name="Comma 4 32" xfId="22698" xr:uid="{69DFDC44-B683-47F5-86F6-19317CB85305}"/>
    <cellStyle name="Comma 4 33" xfId="30518" xr:uid="{58EE8FEF-2D19-4EDB-AF80-386283EAC543}"/>
    <cellStyle name="Comma 4 34" xfId="30520" xr:uid="{0615D3D4-AFAF-4A86-9478-5DF19DF85A6E}"/>
    <cellStyle name="Comma 4 35" xfId="30542" xr:uid="{08AD4FA8-92CB-4F45-A273-901A7B6BABA5}"/>
    <cellStyle name="Comma 4 36" xfId="9149" xr:uid="{7F5F801F-8027-4BB4-834E-99D8C9CD82AE}"/>
    <cellStyle name="Comma 4 37" xfId="9156" xr:uid="{D4F0F78D-9F91-4281-B499-01E62AB05DE7}"/>
    <cellStyle name="Comma 4 38" xfId="24577" xr:uid="{226EBCFC-CE8E-4E23-A290-990C0E244A0F}"/>
    <cellStyle name="Comma 4 39" xfId="24585" xr:uid="{EB13B862-A3D5-4F38-BE18-C97D08C34B73}"/>
    <cellStyle name="Comma 4 4" xfId="4389" xr:uid="{49A547EE-5B12-4FAC-9C3E-D3E36B2B6697}"/>
    <cellStyle name="Comma 4 4 10" xfId="13733" xr:uid="{A01D6BB0-1C2D-4510-9B74-E26382115282}"/>
    <cellStyle name="Comma 4 4 11" xfId="13735" xr:uid="{F35FFDED-135C-4B75-B8DC-8E864114EEA5}"/>
    <cellStyle name="Comma 4 4 12" xfId="13737" xr:uid="{89C17785-6D37-4415-A3B5-92858AE8F7AA}"/>
    <cellStyle name="Comma 4 4 2" xfId="18362" xr:uid="{3A269167-CCE8-4F49-9E1B-47C87F82D985}"/>
    <cellStyle name="Comma 4 4 2 2" xfId="30544" xr:uid="{C42B8DD3-409B-4A18-8575-F61919299960}"/>
    <cellStyle name="Comma 4 4 3" xfId="18364" xr:uid="{C898CA98-D17C-43CD-96E1-42921BF46C20}"/>
    <cellStyle name="Comma 4 4 3 2" xfId="30545" xr:uid="{92DB32F8-39B8-4672-B15A-1EC85BCAFC43}"/>
    <cellStyle name="Comma 4 4 3 2 2" xfId="29226" xr:uid="{94D03891-2713-4418-8BA6-A4E69DC33E8E}"/>
    <cellStyle name="Comma 4 4 3 3" xfId="30546" xr:uid="{15A619F1-F4F1-429B-964F-B08F7F7A1B0A}"/>
    <cellStyle name="Comma 4 4 4" xfId="18366" xr:uid="{63FABCA6-541F-4F63-A2F0-ECDC0141269B}"/>
    <cellStyle name="Comma 4 4 4 2" xfId="30547" xr:uid="{C23E00D2-AE48-4C56-9332-1179A64DE242}"/>
    <cellStyle name="Comma 4 4 5" xfId="30548" xr:uid="{4F646F3F-EC89-4C4F-BB17-E8E252497F5E}"/>
    <cellStyle name="Comma 4 4 6" xfId="30549" xr:uid="{544AAD63-5F68-40E3-BD8F-FD5ABEFD3A43}"/>
    <cellStyle name="Comma 4 4 7" xfId="30550" xr:uid="{55B65F50-DB3A-487F-8A0B-EF06A86CC9E0}"/>
    <cellStyle name="Comma 4 4 8" xfId="30553" xr:uid="{9635DE4E-C477-4D78-ABF2-14B7A5BB2D85}"/>
    <cellStyle name="Comma 4 4 9" xfId="30554" xr:uid="{5A3083CF-A56C-49C6-929D-F2D24F033D34}"/>
    <cellStyle name="Comma 4 40" xfId="30543" xr:uid="{8ADF0B37-CF29-4F03-B551-2600F2E12960}"/>
    <cellStyle name="Comma 4 41" xfId="9150" xr:uid="{CE34C0A9-7291-4C32-B7B1-BED71A19AE18}"/>
    <cellStyle name="Comma 4 5" xfId="24325" xr:uid="{41972730-1FBF-4639-B225-8DF45182BE6C}"/>
    <cellStyle name="Comma 4 5 2" xfId="24328" xr:uid="{C990AB15-1121-42B7-9A7B-DB8B143E2FFB}"/>
    <cellStyle name="Comma 4 5 2 2" xfId="30555" xr:uid="{0815183F-C3C5-4BC7-93B7-7295CEE68619}"/>
    <cellStyle name="Comma 4 5 3" xfId="30557" xr:uid="{50648078-396D-4E1F-B0E0-3F05B03656DC}"/>
    <cellStyle name="Comma 4 5 4" xfId="30559" xr:uid="{2B9BB07C-9DB7-4DCB-9BA1-2912437B68DC}"/>
    <cellStyle name="Comma 4 6" xfId="24330" xr:uid="{209C587E-14AB-44B0-B8D5-844E05B022DE}"/>
    <cellStyle name="Comma 4 6 2" xfId="24332" xr:uid="{3AACFFE2-16F9-41E0-BFFD-81C36FD1CE01}"/>
    <cellStyle name="Comma 4 6 2 2" xfId="30560" xr:uid="{06F03A66-994A-4549-B421-AEDD161711F9}"/>
    <cellStyle name="Comma 4 6 3" xfId="30562" xr:uid="{ED9D8789-94E0-4BA8-8514-F6C3B63CC93F}"/>
    <cellStyle name="Comma 4 7" xfId="24334" xr:uid="{14C23337-0AA0-40BB-BE65-D3F3E96A3431}"/>
    <cellStyle name="Comma 4 7 2" xfId="24336" xr:uid="{DC38081B-CD6C-4CE4-AEE9-3D6B3B150618}"/>
    <cellStyle name="Comma 4 7 2 2" xfId="30564" xr:uid="{79D6F233-01CB-4576-B402-64F2024794B6}"/>
    <cellStyle name="Comma 4 7 3" xfId="30565" xr:uid="{9A579C21-DFAD-4B32-8FF2-56C53586C0E2}"/>
    <cellStyle name="Comma 4 8" xfId="16790" xr:uid="{8E9C5E33-648C-412C-A333-F4BCFD50229D}"/>
    <cellStyle name="Comma 4 8 2" xfId="30566" xr:uid="{EF18333D-7B08-444F-A17B-107120C6B0A0}"/>
    <cellStyle name="Comma 4 8 2 2" xfId="30567" xr:uid="{E5F8E644-90B3-4E43-82F2-D25F2DCCB5F6}"/>
    <cellStyle name="Comma 4 9" xfId="16793" xr:uid="{DDF58F74-E1B5-4FA4-A76B-726834D7A607}"/>
    <cellStyle name="Comma 4 9 2" xfId="24338" xr:uid="{7098A32D-C9A3-4713-B38D-FF6D6B0EDE5F}"/>
    <cellStyle name="Comma 4_Board Paper oCTOBER  (2)(1)" xfId="15123" xr:uid="{138010E5-CD74-4590-86A4-6A3FC8BC13FA}"/>
    <cellStyle name="Comma 40" xfId="30057" xr:uid="{A59147B2-B607-4EFE-A089-978F1041879D}"/>
    <cellStyle name="Comma 40 10" xfId="30060" xr:uid="{5D07350D-A396-4B1D-A494-6AC96DC7AD3F}"/>
    <cellStyle name="Comma 40 11" xfId="30062" xr:uid="{D143C605-8121-4A42-93C2-70B699C901BB}"/>
    <cellStyle name="Comma 40 12" xfId="30064" xr:uid="{9841FD79-D651-4860-9A87-23CE0263F6B6}"/>
    <cellStyle name="Comma 40 13" xfId="30066" xr:uid="{F1C25828-365A-4B03-B69C-98F844655F72}"/>
    <cellStyle name="Comma 40 14" xfId="8570" xr:uid="{89329EB6-9FE2-46EA-87BA-DF263D0B9154}"/>
    <cellStyle name="Comma 40 2" xfId="30069" xr:uid="{B39B40B5-11AC-4B87-ABED-4770EB9CD5CD}"/>
    <cellStyle name="Comma 40 2 10" xfId="30071" xr:uid="{9CF7BCDF-AE60-47E9-A5F5-61A2FA70CABF}"/>
    <cellStyle name="Comma 40 2 11" xfId="30074" xr:uid="{461B2D73-2E61-40D9-8568-0BC4FE46D823}"/>
    <cellStyle name="Comma 40 2 12" xfId="12834" xr:uid="{D6819C33-86B8-4960-953A-4B0B81990F1E}"/>
    <cellStyle name="Comma 40 2 2" xfId="17329" xr:uid="{545DF413-D335-461B-9373-E0ED0E004E59}"/>
    <cellStyle name="Comma 40 2 2 2" xfId="529" xr:uid="{E393FA09-C957-4A6D-8FF7-950E010DAAB8}"/>
    <cellStyle name="Comma 40 2 2 2 2" xfId="1688" xr:uid="{687DCA9D-AB66-4259-AD7A-EAA4E994BDBF}"/>
    <cellStyle name="Comma 40 2 2 2 3" xfId="4464" xr:uid="{F7781587-059F-478E-957A-8D1AD3FBECA8}"/>
    <cellStyle name="Comma 40 2 2 2 4" xfId="4468" xr:uid="{607A9443-B4D1-47A1-B57B-375397F4033F}"/>
    <cellStyle name="Comma 40 2 2 2 5" xfId="30076" xr:uid="{E277E11E-CBC9-4722-99A1-EEA3A400D6B8}"/>
    <cellStyle name="Comma 40 2 2 2 6" xfId="30078" xr:uid="{8847767C-9B4E-4B68-B9CE-3DE0AAE6CFA2}"/>
    <cellStyle name="Comma 40 2 2 3" xfId="30080" xr:uid="{6368E69D-D231-4A4C-95CE-12D3B7742128}"/>
    <cellStyle name="Comma 40 2 2 4" xfId="30083" xr:uid="{0C3EBC99-6074-4C15-B13A-A6B06EECB2B0}"/>
    <cellStyle name="Comma 40 2 2 5" xfId="30086" xr:uid="{320D9922-3DF3-4783-8B2D-4DFAFD2B6CDC}"/>
    <cellStyle name="Comma 40 2 2 6" xfId="30089" xr:uid="{7D37E411-8C9C-466A-A70A-3ED6A2F00EC2}"/>
    <cellStyle name="Comma 40 2 2 7" xfId="30091" xr:uid="{461716E7-7487-4A6E-8ECC-A9BB83EED313}"/>
    <cellStyle name="Comma 40 2 3" xfId="30094" xr:uid="{1DA8842F-42D2-4BF2-893B-F686CE9DD89C}"/>
    <cellStyle name="Comma 40 2 4" xfId="13484" xr:uid="{B6AB6F3B-2DD9-46C5-8DBA-9EBCF570FC4F}"/>
    <cellStyle name="Comma 40 2 4 2" xfId="30097" xr:uid="{DA1EBE3E-FFD2-4C44-90BA-FD3F9CFDB8B5}"/>
    <cellStyle name="Comma 40 2 4 3" xfId="30100" xr:uid="{8379BC25-18E6-4DFC-81CA-DD9648B2A900}"/>
    <cellStyle name="Comma 40 2 5" xfId="13489" xr:uid="{AF965E93-CF9B-4C0F-A0AC-11C1FC42488D}"/>
    <cellStyle name="Comma 40 2 6" xfId="30106" xr:uid="{5C41EED9-73CB-42CC-904E-A5667F7CF34E}"/>
    <cellStyle name="Comma 40 2 7" xfId="25663" xr:uid="{D22233CB-B7DA-4B26-B885-CFBE8A11CC1B}"/>
    <cellStyle name="Comma 40 2 7 2" xfId="16399" xr:uid="{F6439617-11E8-4282-AB6D-75F801438A33}"/>
    <cellStyle name="Comma 40 2 7 3" xfId="16404" xr:uid="{B89A8894-B235-4EC6-B767-6BB085B7CFA1}"/>
    <cellStyle name="Comma 40 2 7 4" xfId="16407" xr:uid="{8A122A19-25EF-47D5-877C-618FB7F0828B}"/>
    <cellStyle name="Comma 40 2 7 5" xfId="16410" xr:uid="{817C6C5C-4298-47FC-A10E-9E835AB788EF}"/>
    <cellStyle name="Comma 40 2 7 6" xfId="30111" xr:uid="{FDF87E0A-5CA5-40AC-AF72-99C1BD1A5D7A}"/>
    <cellStyle name="Comma 40 2 8" xfId="25670" xr:uid="{7480A001-6067-47C3-802C-EC6EBD3CEA00}"/>
    <cellStyle name="Comma 40 2 9" xfId="25676" xr:uid="{52772A84-EC5F-4B52-AC83-984BD61E1298}"/>
    <cellStyle name="Comma 40 3" xfId="30114" xr:uid="{3C1898EB-3ECE-46E1-B23C-86C7FAB141E4}"/>
    <cellStyle name="Comma 40 3 2" xfId="30119" xr:uid="{611F72E2-6367-449E-BCF4-0BF019BB783E}"/>
    <cellStyle name="Comma 40 3 2 2" xfId="30122" xr:uid="{2592326A-080E-48BA-97CC-5119A7891219}"/>
    <cellStyle name="Comma 40 3 2 3" xfId="30128" xr:uid="{01BD8B50-5BB9-4A24-B12D-0A5704570C8E}"/>
    <cellStyle name="Comma 40 3 2 4" xfId="30131" xr:uid="{9A6C7D15-4E7F-459F-B079-76E7BBCE7318}"/>
    <cellStyle name="Comma 40 3 2 5" xfId="29139" xr:uid="{1178A329-9DFB-4372-AF7E-E3412752071B}"/>
    <cellStyle name="Comma 40 3 2 6" xfId="30134" xr:uid="{4556C4B2-A3AB-431D-94B8-6D186B8B5DDF}"/>
    <cellStyle name="Comma 40 3 3" xfId="30138" xr:uid="{55A6B2DD-4835-42AB-9D2F-6D59EE2EC73A}"/>
    <cellStyle name="Comma 40 3 4" xfId="30140" xr:uid="{4D40E1D9-F127-46FE-9C65-E2EA858B9437}"/>
    <cellStyle name="Comma 40 3 5" xfId="30143" xr:uid="{FD4BDDD6-DF21-4F5A-8B7A-BCC00543EE5B}"/>
    <cellStyle name="Comma 40 3 6" xfId="30146" xr:uid="{73C89EFC-A19F-4181-9C2D-22DCB90C4BD6}"/>
    <cellStyle name="Comma 40 3 7" xfId="30153" xr:uid="{A47245AE-B83A-44B4-BE60-FD293EBC74E5}"/>
    <cellStyle name="Comma 40 4" xfId="30159" xr:uid="{FCFA548F-C2AB-4E69-AFB8-636A117446F4}"/>
    <cellStyle name="Comma 40 5" xfId="30165" xr:uid="{34B2B166-BE0E-4A82-8CA9-A6D676C9DBE3}"/>
    <cellStyle name="Comma 40 5 2" xfId="30170" xr:uid="{CFCB9F6C-C5EE-479B-B316-31325CBAC6CA}"/>
    <cellStyle name="Comma 40 6" xfId="30202" xr:uid="{1F6722FA-9AA0-4304-88B2-26B7C389AC09}"/>
    <cellStyle name="Comma 40 6 2" xfId="30206" xr:uid="{829C08CC-0BFF-4C2E-AFCE-1BF48B99FD95}"/>
    <cellStyle name="Comma 40 6 3" xfId="30217" xr:uid="{1A6EE0C2-84BE-4620-B711-C3D0CAB5BC73}"/>
    <cellStyle name="Comma 40 6 4" xfId="30219" xr:uid="{D5B002E8-EAE2-44AD-B53E-498D108668E1}"/>
    <cellStyle name="Comma 40 7" xfId="30227" xr:uid="{8670CEB4-13E2-4917-AD62-1A24D3B6FF3F}"/>
    <cellStyle name="Comma 40 8" xfId="30236" xr:uid="{EE818E36-43BE-4F8B-BA56-5035EAD4B671}"/>
    <cellStyle name="Comma 40 9" xfId="28730" xr:uid="{0F47493A-832E-44CC-9341-9E76535765C2}"/>
    <cellStyle name="Comma 40 9 2" xfId="30569" xr:uid="{C8752B0F-53A9-4AC0-9D8C-06CFD31042FE}"/>
    <cellStyle name="Comma 40 9 3" xfId="30570" xr:uid="{2FCB28C7-BAE4-4BCB-8E6D-2DC1C740A523}"/>
    <cellStyle name="Comma 40 9 4" xfId="30571" xr:uid="{F83A49A1-CDB9-460C-BE54-2A8B6F2CBAB2}"/>
    <cellStyle name="Comma 40 9 5" xfId="30572" xr:uid="{5D69DCC7-8E14-404F-BA3A-FFC41EBFC302}"/>
    <cellStyle name="Comma 40 9 6" xfId="30573" xr:uid="{AAF72711-F7D9-4259-B035-76D8A12A1537}"/>
    <cellStyle name="Comma 41" xfId="30244" xr:uid="{7D43AB06-9211-4A2B-86DB-2CEDC81E3355}"/>
    <cellStyle name="Comma 41 10" xfId="30574" xr:uid="{02333A54-019C-445E-9F2B-B6C3CE0F4AD8}"/>
    <cellStyle name="Comma 41 11" xfId="30575" xr:uid="{5C62CB4D-5FBF-4EF3-BFF8-A8FC8CE75B7B}"/>
    <cellStyle name="Comma 41 2" xfId="1788" xr:uid="{3C9D252F-A402-44DB-BAF4-767F9A54FAB0}"/>
    <cellStyle name="Comma 41 2 2" xfId="17369" xr:uid="{917EFDEA-A86C-4F1C-B2B7-0DC10A435765}"/>
    <cellStyle name="Comma 41 2 3" xfId="28591" xr:uid="{8DF93B4C-B779-4DB7-9AEA-78E166BE3DA6}"/>
    <cellStyle name="Comma 41 3" xfId="1793" xr:uid="{9DA03469-D407-4D86-9306-BE8380DD1413}"/>
    <cellStyle name="Comma 41 3 2" xfId="30248" xr:uid="{36C8B83F-DDBC-488C-8019-44F84E73BAF9}"/>
    <cellStyle name="Comma 41 4" xfId="1799" xr:uid="{15813BED-654A-42C6-8203-54659BD8E3E1}"/>
    <cellStyle name="Comma 41 4 2" xfId="30252" xr:uid="{95A62120-85A1-4C83-AC2B-F4DF942FC97C}"/>
    <cellStyle name="Comma 41 4 3" xfId="30576" xr:uid="{FF2D2BEB-4D94-4826-8BD2-9CDF208FCB89}"/>
    <cellStyle name="Comma 41 5" xfId="1808" xr:uid="{D8CFD41A-FB46-464C-8408-D62A5909251E}"/>
    <cellStyle name="Comma 41 6" xfId="30254" xr:uid="{03101C30-BD07-458F-9390-E3EEEF460EA7}"/>
    <cellStyle name="Comma 41 7" xfId="30256" xr:uid="{1CDF3901-7826-407D-A44E-B2C8C5E169D1}"/>
    <cellStyle name="Comma 41 8" xfId="30258" xr:uid="{E17009AC-D4C3-4845-B9BB-83C6F3D56A8C}"/>
    <cellStyle name="Comma 41 9" xfId="30577" xr:uid="{08910725-F76F-498A-BE56-6CEEBB00FE57}"/>
    <cellStyle name="Comma 42" xfId="30260" xr:uid="{A3C28DA5-9BE5-4718-B1E7-2D1ACE1D8904}"/>
    <cellStyle name="Comma 42 10" xfId="10383" xr:uid="{C515B9D9-7AFD-4D23-A50C-6741D13EE983}"/>
    <cellStyle name="Comma 42 11" xfId="10385" xr:uid="{50963742-3F32-4B84-9853-EC0217D609C2}"/>
    <cellStyle name="Comma 42 12" xfId="10387" xr:uid="{FD621F38-E886-4B37-B56B-4EE5D2015EA6}"/>
    <cellStyle name="Comma 42 2" xfId="30262" xr:uid="{C1AB43AB-98E7-4924-89D4-2CDD18326AFE}"/>
    <cellStyle name="Comma 42 2 2" xfId="30264" xr:uid="{730806FD-920B-462A-9CBF-7DC7C7CFDE6F}"/>
    <cellStyle name="Comma 42 3" xfId="30267" xr:uid="{393FD10B-3287-4786-A48C-DB1A628E071E}"/>
    <cellStyle name="Comma 42 3 2" xfId="30269" xr:uid="{45B404F0-E5EC-4166-A6A0-A8995BDFA2E5}"/>
    <cellStyle name="Comma 42 3 3" xfId="30578" xr:uid="{73F1443B-9E03-48BA-8AD1-0E08952ACD81}"/>
    <cellStyle name="Comma 42 4" xfId="30271" xr:uid="{81ECCA94-8016-436F-BFF0-A65609F377A7}"/>
    <cellStyle name="Comma 42 4 2" xfId="30273" xr:uid="{CE55358F-461D-4F12-8133-AF280C0C60B7}"/>
    <cellStyle name="Comma 42 5" xfId="30275" xr:uid="{5032186E-7D09-4781-9102-D9ECB6B20606}"/>
    <cellStyle name="Comma 42 6" xfId="30277" xr:uid="{AFF3878F-25F8-4A8B-998A-7D44F66EDEDB}"/>
    <cellStyle name="Comma 42 7" xfId="30279" xr:uid="{5199DF0E-FFD6-4C66-8261-3F0FFAE00517}"/>
    <cellStyle name="Comma 42 8" xfId="30281" xr:uid="{819440AE-38CB-4D37-BFA9-74E20E5E7A07}"/>
    <cellStyle name="Comma 42 9" xfId="30579" xr:uid="{2851496B-C8EF-4D8E-B23C-B24AEA02F98D}"/>
    <cellStyle name="Comma 43" xfId="30283" xr:uid="{13A663EA-213E-4664-A591-97E8AEF46449}"/>
    <cellStyle name="Comma 43 10" xfId="29474" xr:uid="{F00E4C14-E655-4A7A-9E15-FFC5DDE260A4}"/>
    <cellStyle name="Comma 43 11" xfId="30286" xr:uid="{6A214A93-F1AF-41FE-93F0-408B84358A6C}"/>
    <cellStyle name="Comma 43 2" xfId="21712" xr:uid="{BDC16382-4A0B-4899-A392-EC345A88B0CB}"/>
    <cellStyle name="Comma 43 2 2" xfId="21716" xr:uid="{42184757-9915-4087-91D3-D68C726AC922}"/>
    <cellStyle name="Comma 43 3" xfId="21745" xr:uid="{E7B04093-1CA5-470A-8C64-C961E6169D62}"/>
    <cellStyle name="Comma 43 3 2" xfId="21750" xr:uid="{54119C8B-D85F-476A-ADF4-6DBA0E8C75FB}"/>
    <cellStyle name="Comma 43 3 3" xfId="21760" xr:uid="{73A8AC89-1C56-4272-8201-B47FD9A84230}"/>
    <cellStyle name="Comma 43 4" xfId="21765" xr:uid="{7EAB9687-741C-4AA2-B9C4-62A22A8D1014}"/>
    <cellStyle name="Comma 43 4 2" xfId="21769" xr:uid="{DEE42149-17C4-4D9B-8905-71A14BBB2AFD}"/>
    <cellStyle name="Comma 43 5" xfId="21780" xr:uid="{3E0D8769-651E-459E-A3D8-17269D245F1D}"/>
    <cellStyle name="Comma 43 6" xfId="21796" xr:uid="{8BAD8C4F-9CDF-4FE2-A1CA-9DA6675BAA0A}"/>
    <cellStyle name="Comma 43 7" xfId="21827" xr:uid="{1BB3692D-873D-477D-A331-5EB4D8D6AB26}"/>
    <cellStyle name="Comma 43 8" xfId="21855" xr:uid="{9DC533F8-3550-42B1-961E-60B5D2712073}"/>
    <cellStyle name="Comma 43 9" xfId="21867" xr:uid="{C9A88FE0-FF86-4F03-BE25-74BBF90AD894}"/>
    <cellStyle name="Comma 44" xfId="15937" xr:uid="{2B802A6D-8056-4BD3-881D-4F9453E4F0EC}"/>
    <cellStyle name="Comma 44 10" xfId="30384" xr:uid="{FBBD69AD-28D8-4995-876C-ED8FE9BA5B6F}"/>
    <cellStyle name="Comma 44 11" xfId="30386" xr:uid="{1B8FDCD9-AAC7-497E-8AA0-60A2C2452EA3}"/>
    <cellStyle name="Comma 44 2" xfId="15940" xr:uid="{2AC8F108-E8AD-43BB-929E-D292AF7F72E0}"/>
    <cellStyle name="Comma 44 3" xfId="15944" xr:uid="{CBB63A39-ABC6-4549-A034-9023EE4C1F3D}"/>
    <cellStyle name="Comma 44 3 2" xfId="30418" xr:uid="{C0ED08B4-0B9E-42F4-84D8-1E160BD3CBE2}"/>
    <cellStyle name="Comma 44 4" xfId="19587" xr:uid="{9988E85E-A770-486F-ABD2-8967A409475A}"/>
    <cellStyle name="Comma 44 5" xfId="3335" xr:uid="{957ADDB8-246B-469C-97F3-6B9A046A7EAA}"/>
    <cellStyle name="Comma 44 6" xfId="157" xr:uid="{F5D7D220-31A9-4712-BBA3-56FA01223163}"/>
    <cellStyle name="Comma 44 7" xfId="185" xr:uid="{C10CEFD2-8EA9-4750-9F04-98CC6E5EBD21}"/>
    <cellStyle name="Comma 44 8" xfId="226" xr:uid="{21E768D4-8B24-4E65-905B-BB4F5EDCB2AE}"/>
    <cellStyle name="Comma 44 9" xfId="249" xr:uid="{1CE36FC6-1D92-4530-A413-9D44D0F69FEF}"/>
    <cellStyle name="Comma 45" xfId="15947" xr:uid="{2A598B3C-C0C4-45B8-AB4B-19036B5D6EB6}"/>
    <cellStyle name="Comma 45 10" xfId="29551" xr:uid="{6488AA23-C4BC-4A99-B453-A60AD6E05AD2}"/>
    <cellStyle name="Comma 45 11" xfId="62225" xr:uid="{791AA18E-8EFD-40D3-82D8-96537998EC48}"/>
    <cellStyle name="Comma 45 2" xfId="19592" xr:uid="{2F156C4D-4197-4462-A2F1-94BE2BB37457}"/>
    <cellStyle name="Comma 45 3" xfId="19595" xr:uid="{716ABD71-151D-4A94-8299-1029C452B2BE}"/>
    <cellStyle name="Comma 45 3 2" xfId="29161" xr:uid="{CC9E4C51-FBED-45CF-A06C-02776815C08E}"/>
    <cellStyle name="Comma 45 4" xfId="19598" xr:uid="{0C0E0F91-8700-454E-964B-4AB54F7EB559}"/>
    <cellStyle name="Comma 45 5" xfId="30580" xr:uid="{AAAA50E6-F1FC-415E-8A89-4F945850A40B}"/>
    <cellStyle name="Comma 45 6" xfId="30582" xr:uid="{53F1ECA2-A3AF-4CEF-AFAF-70BB0FB3BEB4}"/>
    <cellStyle name="Comma 45 7" xfId="30584" xr:uid="{1F532A97-B5C1-4366-8B48-8FF20D26ECC7}"/>
    <cellStyle name="Comma 45 8" xfId="30586" xr:uid="{F5F02A56-0897-47A2-9D7B-9571224BC216}"/>
    <cellStyle name="Comma 45 9" xfId="30588" xr:uid="{BBEA9E80-53C3-44C7-B1B6-1035DF410E22}"/>
    <cellStyle name="Comma 46" xfId="30590" xr:uid="{4CC08335-8C70-4994-A10F-E3705910137B}"/>
    <cellStyle name="Comma 46 10" xfId="30593" xr:uid="{FE20F87D-C6E6-4670-9B6F-7A11A3181A33}"/>
    <cellStyle name="Comma 46 2" xfId="30595" xr:uid="{CE5CDC53-815E-4BB7-991E-1103FA8D2BE0}"/>
    <cellStyle name="Comma 46 3" xfId="30597" xr:uid="{A38A123A-B76A-4146-A99A-D82EB134C822}"/>
    <cellStyle name="Comma 46 3 2" xfId="30602" xr:uid="{4AC6AEF1-C07E-4360-87FF-AB95C248F1A1}"/>
    <cellStyle name="Comma 46 4" xfId="30604" xr:uid="{AE36701A-902B-46DA-AC2A-B15EF244687A}"/>
    <cellStyle name="Comma 46 5" xfId="30606" xr:uid="{3C969079-8C8B-4145-8279-3C6BB53B487C}"/>
    <cellStyle name="Comma 46 6" xfId="30608" xr:uid="{1F8DFCDC-3F8F-491A-8269-E73778F691BD}"/>
    <cellStyle name="Comma 46 7" xfId="30610" xr:uid="{C9FDA8A2-2754-41E1-A280-876689796BD3}"/>
    <cellStyle name="Comma 46 8" xfId="30612" xr:uid="{BDE12E14-A40F-4D8A-8DB2-55A282FF0905}"/>
    <cellStyle name="Comma 46 9" xfId="30614" xr:uid="{944EC612-2B53-4F2C-B661-8562A7874DBC}"/>
    <cellStyle name="Comma 47" xfId="30616" xr:uid="{2DA2AAF1-8248-46BA-B464-A92FC50F7521}"/>
    <cellStyle name="Comma 47 10" xfId="10452" xr:uid="{CC4F3EDB-F20F-4AF0-B8BF-CED6E5DB2FA2}"/>
    <cellStyle name="Comma 47 2" xfId="22285" xr:uid="{EA486A81-9CAE-488E-87EC-6C67572E3F11}"/>
    <cellStyle name="Comma 47 3" xfId="22326" xr:uid="{1C77B824-9BA9-4F2F-ABA2-AECF1762513C}"/>
    <cellStyle name="Comma 47 3 2" xfId="22331" xr:uid="{79AB1E91-028B-4490-93CF-DC6C36AB5850}"/>
    <cellStyle name="Comma 47 4" xfId="22344" xr:uid="{A1570B40-D43A-44F6-8245-4F43E867CE9A}"/>
    <cellStyle name="Comma 47 5" xfId="22354" xr:uid="{0E6E8CEB-FE7C-4C28-AEEE-A61D997B6AC9}"/>
    <cellStyle name="Comma 47 6" xfId="22367" xr:uid="{5F64C631-D683-4E9D-8CFD-8B3897B7A6F0}"/>
    <cellStyle name="Comma 47 7" xfId="22375" xr:uid="{22A4664F-B6AC-4E88-B053-78C5A0A35D1C}"/>
    <cellStyle name="Comma 47 8" xfId="22389" xr:uid="{2DDBC3EF-0F99-4430-88A7-BC01066CE5CA}"/>
    <cellStyle name="Comma 47 9" xfId="22392" xr:uid="{4BCFA017-EF72-422C-A306-931247C3DBFE}"/>
    <cellStyle name="Comma 48" xfId="30618" xr:uid="{B2422866-35C7-4785-9E6D-A69AD50240B4}"/>
    <cellStyle name="Comma 48 10" xfId="30620" xr:uid="{8F535828-731F-4EB1-A9D1-320C87AF901F}"/>
    <cellStyle name="Comma 48 2" xfId="30623" xr:uid="{DAD30A90-DAEA-4773-802F-BB01BE51A12B}"/>
    <cellStyle name="Comma 48 2 2" xfId="30625" xr:uid="{0922CC71-3B60-48AE-BE8B-4E04FAF35D54}"/>
    <cellStyle name="Comma 48 2 3" xfId="30626" xr:uid="{85AF027C-AAC1-4048-B3FC-CF0B8E4E5C6E}"/>
    <cellStyle name="Comma 48 2 4" xfId="30627" xr:uid="{31C68E19-A5C6-462A-815F-11621A84EEA3}"/>
    <cellStyle name="Comma 48 2 5" xfId="30628" xr:uid="{8B096C6F-059A-4C81-BBC6-09A2502E3B1B}"/>
    <cellStyle name="Comma 48 3" xfId="30630" xr:uid="{7C484C2C-799D-4B63-AD6C-0507062F38FF}"/>
    <cellStyle name="Comma 48 3 2" xfId="30632" xr:uid="{D867B58D-0E4C-43C0-99F9-04B54A5AEFCD}"/>
    <cellStyle name="Comma 48 3 3" xfId="30634" xr:uid="{44A2E94B-513B-4230-B70E-B4DAF62102A0}"/>
    <cellStyle name="Comma 48 4" xfId="30636" xr:uid="{EB3C1A07-7A84-47B2-B096-44E6F81E7FEB}"/>
    <cellStyle name="Comma 48 4 2" xfId="30638" xr:uid="{ED58FDE9-7C04-4CD0-803D-7483198DA47F}"/>
    <cellStyle name="Comma 48 5" xfId="30640" xr:uid="{FC23F98F-AE8C-4367-99F7-D1E42EF27BA8}"/>
    <cellStyle name="Comma 48 6" xfId="25465" xr:uid="{3420BF58-9803-4DA9-BA27-AF798028FBC9}"/>
    <cellStyle name="Comma 48 7" xfId="25467" xr:uid="{C9F4FB0E-D6F8-4254-AEAD-E00D4D94FE9A}"/>
    <cellStyle name="Comma 48 8" xfId="25472" xr:uid="{7C5E7C55-1C89-4795-B8B7-44DBF6F8D736}"/>
    <cellStyle name="Comma 48 9" xfId="25476" xr:uid="{F4996EE9-F620-4041-9CD8-D87D38490ACA}"/>
    <cellStyle name="Comma 49" xfId="30642" xr:uid="{E9D1526C-ABD2-4EC1-B822-F8A610CE6252}"/>
    <cellStyle name="Comma 49 10" xfId="30645" xr:uid="{BA382C25-8CEC-46FB-B3AA-41EBAE21D717}"/>
    <cellStyle name="Comma 49 2" xfId="30648" xr:uid="{118C2E2F-07F5-4C26-A522-B9560623DED9}"/>
    <cellStyle name="Comma 49 2 2" xfId="29563" xr:uid="{0452F39D-CCF5-47F0-A43F-682C82C90CF7}"/>
    <cellStyle name="Comma 49 2 2 2" xfId="593" xr:uid="{80F3B44F-BDF9-45CC-BE40-50B9F356A7BB}"/>
    <cellStyle name="Comma 49 2 3" xfId="30650" xr:uid="{3666D905-3C98-4F06-985D-E7CDAA7F80AA}"/>
    <cellStyle name="Comma 49 2 3 2" xfId="3592" xr:uid="{675C350B-C9E4-46DC-99AB-10D35021F19B}"/>
    <cellStyle name="Comma 49 2 4" xfId="30652" xr:uid="{600688EE-6236-49E6-82DE-58F95E3E911A}"/>
    <cellStyle name="Comma 49 3" xfId="30655" xr:uid="{AB4DEB2B-CE9C-40CE-97B2-5D14E7462924}"/>
    <cellStyle name="Comma 49 3 2" xfId="30657" xr:uid="{3995A850-20FC-4C8D-88EB-15F65F2DDDD5}"/>
    <cellStyle name="Comma 49 4" xfId="30660" xr:uid="{C4963A35-AC97-45D5-8FA2-C03BB1FDEA4A}"/>
    <cellStyle name="Comma 49 4 2" xfId="30662" xr:uid="{69654D2B-507B-43A5-8BEA-F923EBA7731A}"/>
    <cellStyle name="Comma 49 5" xfId="30666" xr:uid="{7B1B8C24-CCEC-4DED-8BAA-93DA16E3408C}"/>
    <cellStyle name="Comma 49 6" xfId="30671" xr:uid="{89A9F623-5823-4AB6-8033-89E94703D037}"/>
    <cellStyle name="Comma 49 7" xfId="30674" xr:uid="{B293EE7C-F527-4655-83C6-9133F5471A77}"/>
    <cellStyle name="Comma 49 8" xfId="30677" xr:uid="{4FA820EF-A446-4DE5-808D-F89DCA2DC8E1}"/>
    <cellStyle name="Comma 49 9" xfId="30680" xr:uid="{4269626A-B4A9-452B-9FF5-530E4D8D282D}"/>
    <cellStyle name="Comma 5" xfId="15140" xr:uid="{679EE896-E390-48C5-A705-2486364CBD7B}"/>
    <cellStyle name="Comma 5 10" xfId="23421" xr:uid="{6DDD9393-B9BC-4BCC-BC53-BD7A6CBAB159}"/>
    <cellStyle name="Comma 5 10 10" xfId="13384" xr:uid="{38EAC54D-527E-4BA2-AFED-4AB5AA4132F0}"/>
    <cellStyle name="Comma 5 10 11" xfId="13389" xr:uid="{F2C81807-BAD0-4212-8893-71B20C26FE43}"/>
    <cellStyle name="Comma 5 10 12" xfId="13394" xr:uid="{8CD1C19F-78E2-497B-9730-94BCD459150C}"/>
    <cellStyle name="Comma 5 10 13" xfId="13399" xr:uid="{7B6EE367-6A3E-4613-AFB9-E37F9F2DCB38}"/>
    <cellStyle name="Comma 5 10 2" xfId="29861" xr:uid="{2B44A6AC-F992-4127-898F-FC0EE2AFF51A}"/>
    <cellStyle name="Comma 5 10 3" xfId="29863" xr:uid="{F727AA88-5205-48F6-A134-E6AF54ABDCF2}"/>
    <cellStyle name="Comma 5 10 3 10" xfId="30682" xr:uid="{22924A0B-0339-4EF9-83FA-4A11E75DC0E7}"/>
    <cellStyle name="Comma 5 10 3 2" xfId="30683" xr:uid="{0FC57E95-E180-4849-8C8F-7A07969EAA0E}"/>
    <cellStyle name="Comma 5 10 3 2 2" xfId="9584" xr:uid="{1332B792-30FA-4FED-BCD3-D14A61EB3C7F}"/>
    <cellStyle name="Comma 5 10 3 3" xfId="30684" xr:uid="{F6013AD8-BAB2-4766-A695-E22AFC614B1E}"/>
    <cellStyle name="Comma 5 10 3 3 2" xfId="19109" xr:uid="{FC016C14-0E59-4DB1-B795-F30121F10CAD}"/>
    <cellStyle name="Comma 5 10 3 3 2 2" xfId="30685" xr:uid="{38BB1BE6-E8AA-471F-9F51-E782A5A30876}"/>
    <cellStyle name="Comma 5 10 3 3 2 3" xfId="30686" xr:uid="{665F11A2-2F59-4BAE-9747-B8AFAAAED3C2}"/>
    <cellStyle name="Comma 5 10 3 3 2 4" xfId="30687" xr:uid="{1EC0620B-136B-4319-80A8-994217FA013E}"/>
    <cellStyle name="Comma 5 10 3 3 2 5" xfId="30688" xr:uid="{086B3B38-0078-45F4-A279-F27C12164137}"/>
    <cellStyle name="Comma 5 10 3 3 2 6" xfId="30689" xr:uid="{FC979C10-5BD7-44ED-80C3-D6FF4EC38933}"/>
    <cellStyle name="Comma 5 10 3 3 3" xfId="30691" xr:uid="{2F817CE1-D4D4-422F-912D-252CC6D62EC2}"/>
    <cellStyle name="Comma 5 10 3 3 4" xfId="29993" xr:uid="{34D14621-0D3C-4E26-84CF-FE38A7AD4190}"/>
    <cellStyle name="Comma 5 10 3 3 5" xfId="29996" xr:uid="{C8794137-480B-4619-AE12-E9071CBDCF03}"/>
    <cellStyle name="Comma 5 10 3 3 6" xfId="29998" xr:uid="{14C691F0-3369-4BDB-9137-264F47F319E4}"/>
    <cellStyle name="Comma 5 10 3 3 7" xfId="30000" xr:uid="{D6A13DEE-D076-4A95-8817-E3EBD043841E}"/>
    <cellStyle name="Comma 5 10 3 4" xfId="30692" xr:uid="{E398DCF8-4C80-425A-8475-AC025CC90596}"/>
    <cellStyle name="Comma 5 10 3 4 2" xfId="19139" xr:uid="{B4CD3E5F-C537-46B6-9376-725166F72DB3}"/>
    <cellStyle name="Comma 5 10 3 4 3" xfId="25599" xr:uid="{BC44F872-86A3-48C5-882E-F58B58266882}"/>
    <cellStyle name="Comma 5 10 3 5" xfId="21150" xr:uid="{EF1108DA-B8E3-4AF3-B2E1-B9045FC18F79}"/>
    <cellStyle name="Comma 5 10 3 5 2" xfId="30694" xr:uid="{2549C940-AF3A-49A7-A892-4F7C0A837353}"/>
    <cellStyle name="Comma 5 10 3 5 3" xfId="30696" xr:uid="{A2DBB6F1-E2D1-41C3-AC27-86541514CA71}"/>
    <cellStyle name="Comma 5 10 3 5 4" xfId="30698" xr:uid="{00CBF5F9-8EA5-46CB-85FF-E87B3B7ABC63}"/>
    <cellStyle name="Comma 5 10 3 5 5" xfId="30699" xr:uid="{88B512D3-8405-405D-916E-314335B82600}"/>
    <cellStyle name="Comma 5 10 3 5 6" xfId="30700" xr:uid="{15BB2D00-D62D-4E8A-93B1-FA914D526B1F}"/>
    <cellStyle name="Comma 5 10 3 6" xfId="21154" xr:uid="{5D2237A0-74A3-46FD-B551-5AF31031EB5B}"/>
    <cellStyle name="Comma 5 10 3 7" xfId="21157" xr:uid="{BAE0676B-4504-4E44-ACE8-2AC9F5190BF1}"/>
    <cellStyle name="Comma 5 10 3 8" xfId="21160" xr:uid="{7393476F-E882-4CEB-B8A6-4CDCAF66D3DF}"/>
    <cellStyle name="Comma 5 10 3 9" xfId="21163" xr:uid="{7ABC4FCD-037D-4E43-B771-CEEDE4942357}"/>
    <cellStyle name="Comma 5 10 4" xfId="30701" xr:uid="{1A031B6E-0F03-4A77-A5B0-E8E0096DFDE5}"/>
    <cellStyle name="Comma 5 10 4 10" xfId="30703" xr:uid="{2872198D-36EC-4188-BBAA-570C25DB7E1E}"/>
    <cellStyle name="Comma 5 10 4 11" xfId="30705" xr:uid="{095FA774-15A0-4489-8FD8-9A79AAE8A085}"/>
    <cellStyle name="Comma 5 10 4 2" xfId="30706" xr:uid="{A767657A-63CB-4455-BCE2-BF3FAE8B22B9}"/>
    <cellStyle name="Comma 5 10 4 2 2" xfId="9627" xr:uid="{0445AA97-2E19-4DA2-86FA-BF6E91DD0227}"/>
    <cellStyle name="Comma 5 10 4 2 2 2" xfId="30425" xr:uid="{987C53FC-B318-40C5-A46F-4D54F9AFD1B1}"/>
    <cellStyle name="Comma 5 10 4 2 2 3" xfId="30428" xr:uid="{36675897-83B3-402C-9F16-9BB24248F77D}"/>
    <cellStyle name="Comma 5 10 4 2 2 4" xfId="30433" xr:uid="{ADA62C6E-6C82-4FFC-994F-DD683FAB56FE}"/>
    <cellStyle name="Comma 5 10 4 2 2 5" xfId="30435" xr:uid="{9920ACBD-D3AC-4B4D-B9A8-7C00DA2EEF1D}"/>
    <cellStyle name="Comma 5 10 4 2 2 6" xfId="30437" xr:uid="{7DE86E3A-05A5-43A5-BAAE-F38E36311418}"/>
    <cellStyle name="Comma 5 10 4 2 3" xfId="27546" xr:uid="{5BB19381-AC8B-4B39-8AA8-7A65270F07A6}"/>
    <cellStyle name="Comma 5 10 4 2 4" xfId="27548" xr:uid="{9CD88FF2-32D0-405A-9977-B54912AD8E73}"/>
    <cellStyle name="Comma 5 10 4 2 5" xfId="30707" xr:uid="{F3F9BFD9-E932-4C29-BAF5-322E4F610CD8}"/>
    <cellStyle name="Comma 5 10 4 2 6" xfId="30708" xr:uid="{2F7DF19B-A416-44E8-985E-0CE9A35DAE7F}"/>
    <cellStyle name="Comma 5 10 4 2 7" xfId="30709" xr:uid="{4783A7C2-F2F5-4DDF-9E40-5229F8CE733A}"/>
    <cellStyle name="Comma 5 10 4 3" xfId="30710" xr:uid="{F0FF5F8C-AF74-4300-B95D-007189A81230}"/>
    <cellStyle name="Comma 5 10 4 3 2" xfId="19221" xr:uid="{074ABD65-5767-496B-8B96-E38481591760}"/>
    <cellStyle name="Comma 5 10 4 3 3" xfId="30711" xr:uid="{A81BF920-D38F-41DE-B8D3-369B4F63B533}"/>
    <cellStyle name="Comma 5 10 4 4" xfId="30712" xr:uid="{DFD09F8A-8917-4093-A37E-0E4964DFEC6A}"/>
    <cellStyle name="Comma 5 10 4 5" xfId="21166" xr:uid="{FD3D2B8C-58F9-4192-A1EB-9D375097D507}"/>
    <cellStyle name="Comma 5 10 4 6" xfId="21169" xr:uid="{A1A4FA36-DC4B-4355-8EF8-F9C434364B8D}"/>
    <cellStyle name="Comma 5 10 4 6 2" xfId="27552" xr:uid="{DC2298F4-AD9F-4695-AC5A-AA68DAED2F17}"/>
    <cellStyle name="Comma 5 10 4 6 3" xfId="27554" xr:uid="{2658AD6A-1DC9-4F3C-B26D-E37CAA18CD31}"/>
    <cellStyle name="Comma 5 10 4 6 4" xfId="30713" xr:uid="{E83E7FEF-ECDF-4F59-8A69-AA07BFBD61E2}"/>
    <cellStyle name="Comma 5 10 4 6 5" xfId="30714" xr:uid="{CB8FD3EE-C5B6-4433-984F-8F329FDEC586}"/>
    <cellStyle name="Comma 5 10 4 6 6" xfId="30715" xr:uid="{FBA1B790-5635-4510-93E7-CF56DFA83B14}"/>
    <cellStyle name="Comma 5 10 4 7" xfId="21172" xr:uid="{9CA7AE52-AD59-45E1-A538-8BE9C66BC177}"/>
    <cellStyle name="Comma 5 10 4 8" xfId="21174" xr:uid="{EC573ADA-FC64-4795-8494-68D2D3D7B578}"/>
    <cellStyle name="Comma 5 10 4 9" xfId="21176" xr:uid="{7C379C72-4EED-4B73-B788-0FFD62A7EE56}"/>
    <cellStyle name="Comma 5 10 5" xfId="30716" xr:uid="{FB8BE3B8-64EB-49F8-A0D3-FB6D8EA35FA1}"/>
    <cellStyle name="Comma 5 10 5 10" xfId="29326" xr:uid="{7AAD094D-7263-4AEA-BC56-0CC06D85C882}"/>
    <cellStyle name="Comma 5 10 5 11" xfId="30718" xr:uid="{14F96991-7878-4632-B7CF-65AF076E10D3}"/>
    <cellStyle name="Comma 5 10 5 2" xfId="30721" xr:uid="{FF1D4953-1949-4160-91D6-96B4B0A2A604}"/>
    <cellStyle name="Comma 5 10 5 2 2" xfId="3627" xr:uid="{90F63A63-C3E0-4573-9576-B57DB7BABD2C}"/>
    <cellStyle name="Comma 5 10 5 2 2 2" xfId="30722" xr:uid="{97EAB20C-CC7E-42D2-A8F7-D1D323515B68}"/>
    <cellStyle name="Comma 5 10 5 2 2 3" xfId="3650" xr:uid="{E57F1010-131F-4454-81A8-1BEDEC03E84B}"/>
    <cellStyle name="Comma 5 10 5 2 2 4" xfId="3677" xr:uid="{271A315E-2FC3-4014-89F6-40A55D89926C}"/>
    <cellStyle name="Comma 5 10 5 2 2 5" xfId="3690" xr:uid="{65EB4D06-5973-40D1-A128-22CD6C64E8B9}"/>
    <cellStyle name="Comma 5 10 5 2 2 6" xfId="3720" xr:uid="{8DF9F051-011E-4792-AEDF-03E860C3918B}"/>
    <cellStyle name="Comma 5 10 5 2 3" xfId="3762" xr:uid="{6DEDA7B3-33F4-4765-BB8A-731EF3BE0862}"/>
    <cellStyle name="Comma 5 10 5 2 4" xfId="3833" xr:uid="{64B3F557-BD1C-4E7F-B930-A357B710DB9F}"/>
    <cellStyle name="Comma 5 10 5 2 5" xfId="30723" xr:uid="{D11E1577-1B9A-4341-8409-FB75B0376428}"/>
    <cellStyle name="Comma 5 10 5 2 6" xfId="30724" xr:uid="{3E552F32-F29F-43DE-8FC4-7EB7A757E3E6}"/>
    <cellStyle name="Comma 5 10 5 2 7" xfId="30725" xr:uid="{CBB92A9D-4C4A-472A-8F04-D6287AAF66BF}"/>
    <cellStyle name="Comma 5 10 5 3" xfId="30728" xr:uid="{132ED9C3-5196-4952-8179-E7FBD84D49AB}"/>
    <cellStyle name="Comma 5 10 5 3 2" xfId="30730" xr:uid="{31DB0583-E844-4242-977F-C1B967FD796B}"/>
    <cellStyle name="Comma 5 10 5 3 3" xfId="30732" xr:uid="{E5893832-5FA1-40CE-B71F-3841F0C00D7B}"/>
    <cellStyle name="Comma 5 10 5 4" xfId="30735" xr:uid="{E1306811-D105-484D-811A-67035AD8D41C}"/>
    <cellStyle name="Comma 5 10 5 5" xfId="20558" xr:uid="{4BE84F3D-FA05-4E27-A5F4-9D9B0A4DB33F}"/>
    <cellStyle name="Comma 5 10 5 6" xfId="20608" xr:uid="{9361CE44-61B3-4BF2-A080-0935AEDE4B57}"/>
    <cellStyle name="Comma 5 10 5 6 2" xfId="17133" xr:uid="{4AEBF9F9-096F-476B-8F2E-B99B2773A372}"/>
    <cellStyle name="Comma 5 10 5 6 3" xfId="17136" xr:uid="{6484DE9A-5A4A-4770-912E-12A29CFD065A}"/>
    <cellStyle name="Comma 5 10 5 6 4" xfId="17140" xr:uid="{98745F81-7A0E-4A2E-A1CB-CB509ABA3821}"/>
    <cellStyle name="Comma 5 10 5 6 5" xfId="17143" xr:uid="{5DB33C45-3E67-44AD-A182-40E35DF922C7}"/>
    <cellStyle name="Comma 5 10 5 6 6" xfId="30737" xr:uid="{0E25D2AB-75A5-4953-BF65-1969140D15A3}"/>
    <cellStyle name="Comma 5 10 5 7" xfId="20611" xr:uid="{BEC3558A-8248-4E55-AF2C-1B859B5823FE}"/>
    <cellStyle name="Comma 5 10 5 8" xfId="20614" xr:uid="{D5D077E3-8ABB-4A1C-B16F-8AF1EBBF8C57}"/>
    <cellStyle name="Comma 5 10 5 9" xfId="20618" xr:uid="{C444AA9C-A362-4AF3-ABB5-EA19994078BD}"/>
    <cellStyle name="Comma 5 10 6" xfId="30738" xr:uid="{E0AEEE35-5241-4A81-A34C-2FA1657BBE2D}"/>
    <cellStyle name="Comma 5 10 6 2" xfId="30741" xr:uid="{36F476D2-1B85-4E1B-8919-70F086E6EE0C}"/>
    <cellStyle name="Comma 5 10 6 2 2" xfId="9736" xr:uid="{393B0DE4-C47E-463C-8CBD-040546F0E28F}"/>
    <cellStyle name="Comma 5 10 6 2 3" xfId="30742" xr:uid="{D7873FED-83A7-4DD6-AEC8-3AC054DC2E71}"/>
    <cellStyle name="Comma 5 10 6 2 4" xfId="30743" xr:uid="{DA4E60A1-96E8-47ED-B22D-C8100EAC152E}"/>
    <cellStyle name="Comma 5 10 6 2 5" xfId="30745" xr:uid="{253A62AA-F18E-4D13-A330-B7AC36282A40}"/>
    <cellStyle name="Comma 5 10 6 2 6" xfId="10314" xr:uid="{65A7E71F-32A5-41CC-B58B-B787A3B6F8D8}"/>
    <cellStyle name="Comma 5 10 6 3" xfId="30748" xr:uid="{3FDFBE3C-74A2-46CB-B953-161BFC742A00}"/>
    <cellStyle name="Comma 5 10 6 4" xfId="30751" xr:uid="{B1F019A6-961E-4004-89EC-C258C4735860}"/>
    <cellStyle name="Comma 5 10 6 5" xfId="20688" xr:uid="{288A1609-F0CD-489A-ABF9-BD2CB8F608B8}"/>
    <cellStyle name="Comma 5 10 6 6" xfId="20707" xr:uid="{62ECCD0B-849D-4648-82A2-CD2E36041523}"/>
    <cellStyle name="Comma 5 10 6 7" xfId="20715" xr:uid="{A713568F-0940-4DE1-8866-F6CF614CA9F9}"/>
    <cellStyle name="Comma 5 10 7" xfId="30752" xr:uid="{C48C409F-FB50-4D59-B067-9381BB8B69D1}"/>
    <cellStyle name="Comma 5 10 7 2" xfId="30754" xr:uid="{403F9560-6B55-4459-A283-D0F20B283496}"/>
    <cellStyle name="Comma 5 10 7 3" xfId="30756" xr:uid="{2306C67D-FD06-462B-9334-999893782527}"/>
    <cellStyle name="Comma 5 10 8" xfId="30757" xr:uid="{9C5B34C3-49B7-4EC5-ABBB-5E7E9800C1EB}"/>
    <cellStyle name="Comma 5 10 8 2" xfId="30758" xr:uid="{08B4CB66-25B9-477B-B797-28AD646222FB}"/>
    <cellStyle name="Comma 5 10 8 3" xfId="30759" xr:uid="{C4CDA87E-C8D7-4797-9639-8BABFB1269E6}"/>
    <cellStyle name="Comma 5 10 8 4" xfId="30760" xr:uid="{FD302720-59A8-45B5-B6CE-221CB45CFFA4}"/>
    <cellStyle name="Comma 5 10 8 5" xfId="20889" xr:uid="{6D8CB689-8B24-4852-8178-3DF56C5BA035}"/>
    <cellStyle name="Comma 5 10 8 6" xfId="20947" xr:uid="{12A0FCB8-9B1D-4E99-A2B4-7BF90F9D41DA}"/>
    <cellStyle name="Comma 5 10 9" xfId="30761" xr:uid="{8E71922B-7730-489D-86E7-074E139FD5FE}"/>
    <cellStyle name="Comma 5 11" xfId="30762" xr:uid="{D379E459-4B83-435F-A891-38690AB2EE9C}"/>
    <cellStyle name="Comma 5 11 10" xfId="30019" xr:uid="{87A72384-76B0-486C-A9FF-47609A7A090B}"/>
    <cellStyle name="Comma 5 11 11" xfId="30024" xr:uid="{EDBF3E4D-8990-441E-B3CF-2DED317E0CD7}"/>
    <cellStyle name="Comma 5 11 12" xfId="30026" xr:uid="{157BFAF4-3DEC-4779-8139-1332879776FF}"/>
    <cellStyle name="Comma 5 11 13" xfId="30028" xr:uid="{3B6B593B-8A0E-4A6C-BF53-82D3B5105EF6}"/>
    <cellStyle name="Comma 5 11 2" xfId="15025" xr:uid="{F55261D9-95A8-40E2-BCCD-D83B52958AFE}"/>
    <cellStyle name="Comma 5 11 2 10" xfId="30764" xr:uid="{58DE27F3-4B56-4710-B9EA-4555E146861C}"/>
    <cellStyle name="Comma 5 11 2 11" xfId="30766" xr:uid="{A8F22582-563E-4A79-A246-071CA94529FD}"/>
    <cellStyle name="Comma 5 11 2 12" xfId="30769" xr:uid="{B27ACB33-9D15-4A2D-92E2-67F02670E36E}"/>
    <cellStyle name="Comma 5 11 2 2" xfId="30770" xr:uid="{6DAC89D1-C53E-4C87-85CD-14C99659AB40}"/>
    <cellStyle name="Comma 5 11 2 2 2" xfId="11359" xr:uid="{A9407844-0830-474F-8C33-CD14C0841354}"/>
    <cellStyle name="Comma 5 11 2 2 2 2" xfId="28910" xr:uid="{450E9361-E7E8-4007-9FF9-D11EA365914F}"/>
    <cellStyle name="Comma 5 11 2 2 2 3" xfId="30771" xr:uid="{1AA5E20C-EF1D-4464-8234-89B486067D13}"/>
    <cellStyle name="Comma 5 11 2 2 2 4" xfId="30774" xr:uid="{281770EB-DF3B-4CCC-AB4F-FD5A07AB728B}"/>
    <cellStyle name="Comma 5 11 2 2 2 5" xfId="21560" xr:uid="{0F770AD2-EAA4-49CC-B87B-80AD193E15BE}"/>
    <cellStyle name="Comma 5 11 2 2 2 6" xfId="16227" xr:uid="{BA360A40-F6FE-48A4-BDAF-C3F64DD36B1F}"/>
    <cellStyle name="Comma 5 11 2 2 3" xfId="12859" xr:uid="{55E34B75-A8BE-45F0-A3C7-71FB69B02219}"/>
    <cellStyle name="Comma 5 11 2 2 4" xfId="27601" xr:uid="{C7FAA7C1-DD6C-44BE-8FAE-10A96465B713}"/>
    <cellStyle name="Comma 5 11 2 2 5" xfId="30330" xr:uid="{C8288690-D707-4A9A-A525-06AC1165A7FB}"/>
    <cellStyle name="Comma 5 11 2 2 6" xfId="30779" xr:uid="{4FF09F54-4643-46B0-9DA7-7581BABC6565}"/>
    <cellStyle name="Comma 5 11 2 2 7" xfId="30782" xr:uid="{10C2A00D-684D-443F-AF01-CF2AE4265A66}"/>
    <cellStyle name="Comma 5 11 2 3" xfId="30783" xr:uid="{7F7891FB-A791-412F-A284-F52FE1E616BF}"/>
    <cellStyle name="Comma 5 11 2 4" xfId="30784" xr:uid="{B18471E5-BDA6-4896-86E1-6F08E00EED8B}"/>
    <cellStyle name="Comma 5 11 2 4 2" xfId="19198" xr:uid="{80C2615E-27C9-469A-96FF-5E2C83D83857}"/>
    <cellStyle name="Comma 5 11 2 4 3" xfId="30786" xr:uid="{3F146FCE-5A3F-466B-A9B1-56FA865B08C1}"/>
    <cellStyle name="Comma 5 11 2 5" xfId="30787" xr:uid="{7FC155D9-724D-4365-8F70-86DC0308AEB9}"/>
    <cellStyle name="Comma 5 11 2 6" xfId="30788" xr:uid="{CB736338-7C3E-455E-8FAC-66FC572672AA}"/>
    <cellStyle name="Comma 5 11 2 7" xfId="30789" xr:uid="{133A78CC-107C-4DC5-ACF9-CC25F5A76FDA}"/>
    <cellStyle name="Comma 5 11 2 7 2" xfId="30790" xr:uid="{70970322-398C-4606-905A-186E6E44D464}"/>
    <cellStyle name="Comma 5 11 2 7 3" xfId="30791" xr:uid="{8BA20611-7775-48CE-8EBF-B70DF34AECAE}"/>
    <cellStyle name="Comma 5 11 2 7 4" xfId="30794" xr:uid="{7857817A-CA21-4726-BB22-08E90BDAFAF8}"/>
    <cellStyle name="Comma 5 11 2 7 5" xfId="30797" xr:uid="{87D6C35D-C315-4ACA-9D22-A737E288BBC1}"/>
    <cellStyle name="Comma 5 11 2 7 6" xfId="30800" xr:uid="{F418769C-E4B0-4D4E-B1FD-80D9B4485049}"/>
    <cellStyle name="Comma 5 11 2 8" xfId="30801" xr:uid="{5BE970BD-6DE1-41C2-A5B2-4CF285E60DB4}"/>
    <cellStyle name="Comma 5 11 2 9" xfId="30803" xr:uid="{5497D9E4-3CB0-45D4-9C73-F4A7FB0D6AF2}"/>
    <cellStyle name="Comma 5 11 3" xfId="30804" xr:uid="{162F8C50-F2BE-4A9D-B2FB-3C80EEE9C6F0}"/>
    <cellStyle name="Comma 5 11 3 10" xfId="30805" xr:uid="{502E9F4F-0221-4A39-8606-25C9EA9FB7F8}"/>
    <cellStyle name="Comma 5 11 3 11" xfId="30806" xr:uid="{7B4A8C43-077C-4A4B-AC73-967077086234}"/>
    <cellStyle name="Comma 5 11 3 2" xfId="30807" xr:uid="{35A299D8-4734-40D8-B147-D5ED8593F852}"/>
    <cellStyle name="Comma 5 11 3 2 2" xfId="11426" xr:uid="{9B4E2762-E1EF-4E85-B084-55C73278F01E}"/>
    <cellStyle name="Comma 5 11 3 2 2 2" xfId="30808" xr:uid="{25D8CC97-7249-4E2B-9D1E-F4A5E3139541}"/>
    <cellStyle name="Comma 5 11 3 2 2 3" xfId="30809" xr:uid="{990FF51D-AEC4-4DFB-890B-FE3F6988E6F5}"/>
    <cellStyle name="Comma 5 11 3 2 2 4" xfId="25034" xr:uid="{A4C477A5-6C3B-431D-BD7B-9C40CE74280C}"/>
    <cellStyle name="Comma 5 11 3 2 2 5" xfId="30810" xr:uid="{7AE78459-5B79-4405-8575-97EA7DDD518E}"/>
    <cellStyle name="Comma 5 11 3 2 2 6" xfId="17645" xr:uid="{A1CE58E3-4D69-45EA-8C88-1EFFE1129B71}"/>
    <cellStyle name="Comma 5 11 3 2 3" xfId="30811" xr:uid="{E492A2B0-6C4F-4A30-8818-E3F79549AAEE}"/>
    <cellStyle name="Comma 5 11 3 2 4" xfId="30812" xr:uid="{14F62B79-0C66-482D-925A-2B5518A765FC}"/>
    <cellStyle name="Comma 5 11 3 2 5" xfId="30813" xr:uid="{5E0DE8CB-36FD-4FC0-8272-24C50FBDECE3}"/>
    <cellStyle name="Comma 5 11 3 2 6" xfId="30814" xr:uid="{D98E54E4-A503-4142-BEDC-9F752FC054AE}"/>
    <cellStyle name="Comma 5 11 3 2 7" xfId="30815" xr:uid="{E197ADDA-3F74-4C3A-9FAB-9027DBFBF063}"/>
    <cellStyle name="Comma 5 11 3 3" xfId="30816" xr:uid="{47C4F69A-582B-44D6-AB88-0BD77C0DCF0B}"/>
    <cellStyle name="Comma 5 11 3 3 2" xfId="30818" xr:uid="{1F06AD74-0169-4F5D-9CA5-174FD90FD486}"/>
    <cellStyle name="Comma 5 11 3 3 3" xfId="30820" xr:uid="{86C64F62-9BCC-4A61-A3EC-EF89B68B985B}"/>
    <cellStyle name="Comma 5 11 3 4" xfId="30821" xr:uid="{964BBE64-CCEE-4389-A9BA-2207C4D136D0}"/>
    <cellStyle name="Comma 5 11 3 5" xfId="30012" xr:uid="{8D2809FD-0A81-4651-BAE7-5FD071824991}"/>
    <cellStyle name="Comma 5 11 3 6" xfId="30014" xr:uid="{6666B727-D1EC-4D5C-859D-435859A9E3ED}"/>
    <cellStyle name="Comma 5 11 3 6 2" xfId="30822" xr:uid="{E92C5B9B-D7D3-44A9-9624-6BDB6D4C87C0}"/>
    <cellStyle name="Comma 5 11 3 6 3" xfId="30823" xr:uid="{BDC768FB-045A-4343-A98C-E8BE30CA0A01}"/>
    <cellStyle name="Comma 5 11 3 6 4" xfId="30824" xr:uid="{9FFE6063-078C-47A3-B29D-FEB80DC141E9}"/>
    <cellStyle name="Comma 5 11 3 6 5" xfId="30825" xr:uid="{D284C653-ACA0-4E34-9917-65D0EBD43770}"/>
    <cellStyle name="Comma 5 11 3 6 6" xfId="30826" xr:uid="{456322AB-5880-4A4D-9549-5BE0BE0BC87A}"/>
    <cellStyle name="Comma 5 11 3 7" xfId="30827" xr:uid="{8356C334-8F29-4CE2-B648-65AF07710418}"/>
    <cellStyle name="Comma 5 11 3 8" xfId="30828" xr:uid="{180AD6CD-BEC7-4B3D-8996-86161F4983E8}"/>
    <cellStyle name="Comma 5 11 3 9" xfId="30829" xr:uid="{C693B1AC-8805-4F1C-9FC1-9748C89F3196}"/>
    <cellStyle name="Comma 5 11 4" xfId="30830" xr:uid="{1C9F33CD-8207-4A6A-8221-1BDB603F0CB4}"/>
    <cellStyle name="Comma 5 11 5" xfId="30831" xr:uid="{94F4B367-B851-4139-82B8-41C96CD5EE4A}"/>
    <cellStyle name="Comma 5 11 5 10" xfId="30832" xr:uid="{2D89D471-DD3F-4DD5-9384-5628C04BC7CB}"/>
    <cellStyle name="Comma 5 11 5 11" xfId="30833" xr:uid="{25F52E1D-0CD3-42F9-B74A-88B5A38C6604}"/>
    <cellStyle name="Comma 5 11 5 2" xfId="30836" xr:uid="{6E521E18-6689-476A-B6E2-1C20E011F37A}"/>
    <cellStyle name="Comma 5 11 5 2 2" xfId="7483" xr:uid="{DD2DD915-D6B3-4D3C-8161-C8965793A681}"/>
    <cellStyle name="Comma 5 11 5 2 2 2" xfId="30837" xr:uid="{AE4EEA42-C762-460A-93CD-A36FF53A0754}"/>
    <cellStyle name="Comma 5 11 5 2 2 3" xfId="30838" xr:uid="{7C7BEB84-379C-438B-AF3C-3118920E6EEB}"/>
    <cellStyle name="Comma 5 11 5 2 2 4" xfId="30839" xr:uid="{68A4D5C7-81BB-49BB-8E81-FCA0D9F4B988}"/>
    <cellStyle name="Comma 5 11 5 2 2 5" xfId="30840" xr:uid="{76F56668-6066-4609-9055-430AD207F2E3}"/>
    <cellStyle name="Comma 5 11 5 2 2 6" xfId="15456" xr:uid="{53B53F5C-E848-4327-BB01-9D96F31BB0DD}"/>
    <cellStyle name="Comma 5 11 5 2 3" xfId="7487" xr:uid="{C539BEE5-9A59-463B-99FC-E65CEF89D98D}"/>
    <cellStyle name="Comma 5 11 5 2 4" xfId="7490" xr:uid="{CC36EFFD-1393-48E4-A9FD-A23F29AE82D5}"/>
    <cellStyle name="Comma 5 11 5 2 5" xfId="5745" xr:uid="{49490F27-3428-4F59-9C86-8877AEC0AA52}"/>
    <cellStyle name="Comma 5 11 5 2 6" xfId="5747" xr:uid="{74D0AB7D-18E3-4277-A236-D402BE7FDEDA}"/>
    <cellStyle name="Comma 5 11 5 2 7" xfId="30841" xr:uid="{0980D0FC-65AF-4BC3-874B-7D25CD6E652F}"/>
    <cellStyle name="Comma 5 11 5 3" xfId="30844" xr:uid="{75025A21-B0AC-4B8C-A305-0CB2CE29983B}"/>
    <cellStyle name="Comma 5 11 5 3 2" xfId="30846" xr:uid="{9F6DD1B6-FF2B-455B-AA63-DFB29EE2481B}"/>
    <cellStyle name="Comma 5 11 5 3 3" xfId="30848" xr:uid="{246552AD-F237-4D71-A9CE-C10EF95E93AB}"/>
    <cellStyle name="Comma 5 11 5 4" xfId="30851" xr:uid="{765FADB3-F9BB-4E8A-8CA3-8B7D7F8B96C2}"/>
    <cellStyle name="Comma 5 11 5 5" xfId="30854" xr:uid="{B72389E5-E1C9-415B-828F-8C57B9B9751E}"/>
    <cellStyle name="Comma 5 11 5 6" xfId="30855" xr:uid="{F7C51EFC-423D-4F81-BD84-DFBE60F70B62}"/>
    <cellStyle name="Comma 5 11 5 6 2" xfId="30856" xr:uid="{4B1CC4A2-D20B-4755-8967-43E1A61C7588}"/>
    <cellStyle name="Comma 5 11 5 6 3" xfId="30857" xr:uid="{77D02558-9D32-409C-8B2D-0C3DD04A2714}"/>
    <cellStyle name="Comma 5 11 5 6 4" xfId="30859" xr:uid="{A737F083-C171-4B4D-8603-FB9D8D2250AC}"/>
    <cellStyle name="Comma 5 11 5 6 5" xfId="5766" xr:uid="{F3EB96D8-B42D-49BF-8A4C-EA45CDF91FD1}"/>
    <cellStyle name="Comma 5 11 5 6 6" xfId="5769" xr:uid="{7F1EA5F1-3A0E-4D56-B4A6-A284D88B95BF}"/>
    <cellStyle name="Comma 5 11 5 7" xfId="30860" xr:uid="{66B29E0A-12E6-4E8F-896E-FCE33E063E24}"/>
    <cellStyle name="Comma 5 11 5 8" xfId="30861" xr:uid="{15E76DF3-5D6B-4A98-9BEA-507081C940D4}"/>
    <cellStyle name="Comma 5 11 5 9" xfId="30862" xr:uid="{3C383932-0DAD-40E6-9235-BE3E06F42C24}"/>
    <cellStyle name="Comma 5 11 6" xfId="30863" xr:uid="{90B931C6-2C6E-4D97-BC5F-44751C48FEE0}"/>
    <cellStyle name="Comma 5 11 6 2" xfId="30865" xr:uid="{D5779AFC-5B84-49B4-8463-F7E8E4AE5374}"/>
    <cellStyle name="Comma 5 11 6 2 2" xfId="11529" xr:uid="{B38E678E-056A-4FA7-B5D5-943A4E7689F2}"/>
    <cellStyle name="Comma 5 11 6 2 3" xfId="30866" xr:uid="{C3C45AFE-39B2-4677-9B48-66C6995185ED}"/>
    <cellStyle name="Comma 5 11 6 2 4" xfId="30867" xr:uid="{89EC65BC-3F8A-4F6C-9529-E7B363B0DA5C}"/>
    <cellStyle name="Comma 5 11 6 2 5" xfId="5793" xr:uid="{3C0577BF-6F66-4FD2-8C9D-0CC669151C92}"/>
    <cellStyle name="Comma 5 11 6 2 6" xfId="5797" xr:uid="{FA4040D6-CE91-4B33-B783-2E0A95DA6F11}"/>
    <cellStyle name="Comma 5 11 6 3" xfId="30869" xr:uid="{BA78CBB9-16AC-4EA1-8CA4-4F1D2C4CFC16}"/>
    <cellStyle name="Comma 5 11 6 4" xfId="26811" xr:uid="{18DD0BDD-2447-414D-8CC8-FB5020BD1C25}"/>
    <cellStyle name="Comma 5 11 6 5" xfId="26814" xr:uid="{407E7B4E-E0B3-4B75-9E3C-A959B076CAAE}"/>
    <cellStyle name="Comma 5 11 6 6" xfId="26816" xr:uid="{9DDAFB19-6BCE-4087-9758-FD7417583548}"/>
    <cellStyle name="Comma 5 11 6 7" xfId="26818" xr:uid="{9F48D40B-FE1B-43B3-BBE5-440E2FEBE911}"/>
    <cellStyle name="Comma 5 11 7" xfId="30871" xr:uid="{CCCD7BBB-5904-4E1A-9E40-34896013BF3E}"/>
    <cellStyle name="Comma 5 11 7 2" xfId="30872" xr:uid="{E7275CAF-5263-4E37-9BF3-0CB27001BE3D}"/>
    <cellStyle name="Comma 5 11 7 3" xfId="30873" xr:uid="{660F98AD-0823-4DAB-A401-C3DFCEECD00B}"/>
    <cellStyle name="Comma 5 11 8" xfId="30875" xr:uid="{31E9E884-B7C2-493A-9618-C28F94031427}"/>
    <cellStyle name="Comma 5 11 8 2" xfId="30876" xr:uid="{53F14F00-EEF6-4357-9B8F-0C7817D3D6EA}"/>
    <cellStyle name="Comma 5 11 8 3" xfId="30877" xr:uid="{32A30D62-0610-4A56-9201-09B9440F6C99}"/>
    <cellStyle name="Comma 5 11 8 4" xfId="30878" xr:uid="{7E4C71D0-B6EB-4E0A-8644-DF4DD668C62C}"/>
    <cellStyle name="Comma 5 11 8 5" xfId="30879" xr:uid="{C3D6D90E-5222-4FE0-AE5A-0DF0779D3072}"/>
    <cellStyle name="Comma 5 11 8 6" xfId="30880" xr:uid="{CE103471-39FB-4789-BCC2-33BFD9C96CF8}"/>
    <cellStyle name="Comma 5 11 9" xfId="30882" xr:uid="{43C3A351-2870-465C-8542-8EB60411DA7E}"/>
    <cellStyle name="Comma 5 12" xfId="30883" xr:uid="{FD2C5516-0488-46A3-8B23-D0E193954166}"/>
    <cellStyle name="Comma 5 12 2" xfId="30884" xr:uid="{BDF5D71E-1AF4-48A5-90C1-98D756488499}"/>
    <cellStyle name="Comma 5 13" xfId="30885" xr:uid="{2F8091CB-E939-4DDC-BF5F-E00EED70BFD1}"/>
    <cellStyle name="Comma 5 13 10" xfId="11764" xr:uid="{005F81B8-7697-4D97-B005-602BAFA6DB98}"/>
    <cellStyle name="Comma 5 13 11" xfId="11322" xr:uid="{B0C1744C-A540-4EA9-BF2E-140063645E13}"/>
    <cellStyle name="Comma 5 13 2" xfId="30886" xr:uid="{82739F40-0094-4642-9955-CF7E23B9C90C}"/>
    <cellStyle name="Comma 5 13 2 10" xfId="30887" xr:uid="{0E778AC1-018F-4218-870C-A8A91C826C75}"/>
    <cellStyle name="Comma 5 13 2 11" xfId="30888" xr:uid="{229B3DB2-4B42-4125-A8FD-8B021080421A}"/>
    <cellStyle name="Comma 5 13 2 2" xfId="30889" xr:uid="{258765A4-E37C-4DEE-9F65-82D9A6A66A73}"/>
    <cellStyle name="Comma 5 13 2 2 2" xfId="30891" xr:uid="{6026508E-C862-4B12-941D-1FD6055895A0}"/>
    <cellStyle name="Comma 5 13 2 2 2 2" xfId="4339" xr:uid="{A558BEDF-9C05-485D-A2D2-39CC159F965B}"/>
    <cellStyle name="Comma 5 13 2 2 2 3" xfId="30892" xr:uid="{2695ADB9-2395-4682-8A82-6696D834E6F0}"/>
    <cellStyle name="Comma 5 13 2 2 2 4" xfId="24869" xr:uid="{9FD40713-D527-4718-98B8-F1CE7406987F}"/>
    <cellStyle name="Comma 5 13 2 2 2 5" xfId="27444" xr:uid="{CB5F6664-DF23-413F-B2CA-04BC769F25EC}"/>
    <cellStyle name="Comma 5 13 2 2 2 6" xfId="27460" xr:uid="{F24688D0-BAC1-406D-9360-0B9C7D1B4708}"/>
    <cellStyle name="Comma 5 13 2 2 3" xfId="30893" xr:uid="{6B8571DA-FA8B-4A2A-BA1C-5F4E85350C5A}"/>
    <cellStyle name="Comma 5 13 2 2 4" xfId="29166" xr:uid="{E7FC7791-314D-4A14-B031-720BCD29EFB7}"/>
    <cellStyle name="Comma 5 13 2 2 5" xfId="30894" xr:uid="{34E21434-8E0C-4B43-8A74-CD05723C9B89}"/>
    <cellStyle name="Comma 5 13 2 2 6" xfId="30895" xr:uid="{6D140B1A-A38B-46AB-9C04-DCC07D8F40C0}"/>
    <cellStyle name="Comma 5 13 2 2 7" xfId="30896" xr:uid="{C0BED86A-CA25-432B-97F9-CB19F69D476B}"/>
    <cellStyle name="Comma 5 13 2 3" xfId="30897" xr:uid="{803B06C2-8F18-41FE-8C87-DB7250ED9CA5}"/>
    <cellStyle name="Comma 5 13 2 3 2" xfId="30900" xr:uid="{B18F9486-A8AB-46AB-803F-D1B4169609BD}"/>
    <cellStyle name="Comma 5 13 2 3 3" xfId="30902" xr:uid="{4F81D62C-2EE5-448D-955F-A8DEDBB670A7}"/>
    <cellStyle name="Comma 5 13 2 4" xfId="30903" xr:uid="{7A18AF8B-45AC-4CF7-ADBD-5E4E83F271A8}"/>
    <cellStyle name="Comma 5 13 2 5" xfId="30905" xr:uid="{E9FE6EE0-0326-4275-941E-6E2A4A80863C}"/>
    <cellStyle name="Comma 5 13 2 6" xfId="17217" xr:uid="{EA70D711-0F3D-48EF-AA2E-3C83FDE8D0AA}"/>
    <cellStyle name="Comma 5 13 2 6 2" xfId="30906" xr:uid="{CD503791-2842-4190-981F-35C4BCB5EE6D}"/>
    <cellStyle name="Comma 5 13 2 6 3" xfId="30907" xr:uid="{949B5F64-58A4-4B75-AF59-773CD14F91E1}"/>
    <cellStyle name="Comma 5 13 2 6 4" xfId="29179" xr:uid="{F587F1A4-6B67-436E-B348-AD0D7885D0F8}"/>
    <cellStyle name="Comma 5 13 2 6 5" xfId="30908" xr:uid="{69EACBDE-399F-47C4-9940-4FF9673E2618}"/>
    <cellStyle name="Comma 5 13 2 6 6" xfId="30910" xr:uid="{3AC6976C-5620-49BD-9CE9-CDC5D2A27499}"/>
    <cellStyle name="Comma 5 13 2 7" xfId="17219" xr:uid="{7BDD0601-3661-408E-949E-0387073027F7}"/>
    <cellStyle name="Comma 5 13 2 8" xfId="30911" xr:uid="{07A167C3-9CC8-45FA-8922-ABDD7CEC5AA3}"/>
    <cellStyle name="Comma 5 13 2 9" xfId="30912" xr:uid="{46DB6675-D42F-4958-8FF2-0EDA5010D171}"/>
    <cellStyle name="Comma 5 13 3" xfId="5374" xr:uid="{C2CB8A03-D296-472A-AD55-0F10F10E7461}"/>
    <cellStyle name="Comma 5 13 4" xfId="2751" xr:uid="{29C9947E-AACA-47A3-B825-D2FC862FB0A1}"/>
    <cellStyle name="Comma 5 13 4 2" xfId="30913" xr:uid="{6D59C193-5E8F-4CEB-8066-0BF4C783F9B5}"/>
    <cellStyle name="Comma 5 13 4 2 2" xfId="30916" xr:uid="{6BA51DAD-C086-45FC-9B8F-1AAB38373EA8}"/>
    <cellStyle name="Comma 5 13 4 2 3" xfId="30919" xr:uid="{5902FB77-6317-46BD-AF38-DF75A508F57A}"/>
    <cellStyle name="Comma 5 13 4 2 4" xfId="23948" xr:uid="{F2F8EDFD-523B-43FB-B6D4-818301CC377F}"/>
    <cellStyle name="Comma 5 13 4 2 5" xfId="5092" xr:uid="{86A412D8-41CD-42CC-9E50-6A70EF0E1E18}"/>
    <cellStyle name="Comma 5 13 4 2 6" xfId="5095" xr:uid="{5FD159EE-8ADC-4D4F-A4E4-EDCDDC4038D8}"/>
    <cellStyle name="Comma 5 13 4 3" xfId="30920" xr:uid="{70949AC4-0B12-4912-BFEF-3DAD4544042E}"/>
    <cellStyle name="Comma 5 13 4 4" xfId="30921" xr:uid="{EE4CB149-2F63-4EBB-9A7B-2EBE5B5F899E}"/>
    <cellStyle name="Comma 5 13 4 5" xfId="30923" xr:uid="{4C59905B-6279-4045-8BE0-ED7B699CE2EC}"/>
    <cellStyle name="Comma 5 13 4 6" xfId="30924" xr:uid="{7911B33E-2B14-4420-B330-A1D88EC91C81}"/>
    <cellStyle name="Comma 5 13 4 7" xfId="30925" xr:uid="{66D5EA2D-B274-41DC-A15F-D19681ECE7B1}"/>
    <cellStyle name="Comma 5 13 5" xfId="2777" xr:uid="{435472F0-9439-4AE6-96C1-59E5D20638B1}"/>
    <cellStyle name="Comma 5 13 5 2" xfId="30928" xr:uid="{729AAF31-8BB2-4428-8C93-D0285E49C61F}"/>
    <cellStyle name="Comma 5 13 5 3" xfId="30931" xr:uid="{351060D2-1DD7-4A27-AE16-5819C0F519A0}"/>
    <cellStyle name="Comma 5 13 6" xfId="2781" xr:uid="{86C33F96-888F-40F6-BF2E-9F5A57E2E9FA}"/>
    <cellStyle name="Comma 5 13 6 2" xfId="30933" xr:uid="{88E5FC4D-9CF2-40C4-A64C-F08692B65D5C}"/>
    <cellStyle name="Comma 5 13 6 3" xfId="30935" xr:uid="{99B531A1-1A2B-4018-BB24-11D73DCE0B59}"/>
    <cellStyle name="Comma 5 13 6 4" xfId="30937" xr:uid="{4A4D8ACF-E171-4437-B330-87FE31564014}"/>
    <cellStyle name="Comma 5 13 6 5" xfId="30939" xr:uid="{E3FECFDA-7C89-472E-8C97-AAB6D1E00E01}"/>
    <cellStyle name="Comma 5 13 6 6" xfId="30940" xr:uid="{A614E30C-8915-406E-A985-BEDA8FC38A51}"/>
    <cellStyle name="Comma 5 13 7" xfId="2785" xr:uid="{BB73C313-BB97-4C59-8DCB-B029F1204D26}"/>
    <cellStyle name="Comma 5 13 8" xfId="30941" xr:uid="{6C356063-E0CF-4993-BE9F-025FE4D9C36E}"/>
    <cellStyle name="Comma 5 13 9" xfId="19963" xr:uid="{3CE4C6CF-E5F2-4581-89C6-9312300D33EE}"/>
    <cellStyle name="Comma 5 14" xfId="30942" xr:uid="{CACE9910-1CA0-482C-8F2D-E4A5283E5EF4}"/>
    <cellStyle name="Comma 5 14 2" xfId="30943" xr:uid="{953E71FD-2CA1-4F68-B8F6-94B80C00B30B}"/>
    <cellStyle name="Comma 5 15" xfId="30944" xr:uid="{96B381C0-2180-41E3-95C6-E715B14ABB6A}"/>
    <cellStyle name="Comma 5 16" xfId="30946" xr:uid="{993E7E0C-4EF9-40D4-811D-9CCA78074A7E}"/>
    <cellStyle name="Comma 5 17" xfId="30948" xr:uid="{C5D1B3D3-BA92-455A-9277-1546C16D2A89}"/>
    <cellStyle name="Comma 5 18" xfId="30950" xr:uid="{24545D6A-E143-4589-81EA-BCEF22CD35BD}"/>
    <cellStyle name="Comma 5 19" xfId="30952" xr:uid="{E10475CF-758E-4D75-8418-792A288BC952}"/>
    <cellStyle name="Comma 5 2" xfId="7397" xr:uid="{E3500A41-CBC1-4022-A63D-E21ED0088E0C}"/>
    <cellStyle name="Comma 5 2 10" xfId="26988" xr:uid="{1020C797-6DF9-43E2-9FDD-5314759F6BF6}"/>
    <cellStyle name="Comma 5 2 11" xfId="30954" xr:uid="{1661C616-CDC3-4DE7-8205-7F518CCEFC55}"/>
    <cellStyle name="Comma 5 2 12" xfId="2868" xr:uid="{4F22ABC1-0A25-4043-A44B-62AF7E9FC874}"/>
    <cellStyle name="Comma 5 2 13" xfId="2875" xr:uid="{13C60F08-C00D-4989-89D9-3E1B2EB22BA4}"/>
    <cellStyle name="Comma 5 2 14" xfId="30955" xr:uid="{9DD84012-6F75-4F6B-81CD-F073A1CF5FDE}"/>
    <cellStyle name="Comma 5 2 15" xfId="30956" xr:uid="{57645594-7F96-4F49-B091-1EC69187B6AB}"/>
    <cellStyle name="Comma 5 2 2" xfId="76" xr:uid="{25D45339-EE97-429B-8A8B-DDD0641D40DE}"/>
    <cellStyle name="Comma 5 2 2 2" xfId="30957" xr:uid="{A1103376-AC2A-4A25-A48B-ECBA445F244B}"/>
    <cellStyle name="Comma 5 2 2 2 2" xfId="30958" xr:uid="{C804208E-4B55-48B6-ACEE-5760740A1935}"/>
    <cellStyle name="Comma 5 2 2 2 3" xfId="30959" xr:uid="{227AB84B-ADBB-4FBC-ACF2-2C5CF7ACE685}"/>
    <cellStyle name="Comma 5 2 2 3" xfId="30960" xr:uid="{66149165-CFEE-4C0E-A413-F8FBAB65AEAB}"/>
    <cellStyle name="Comma 5 2 2 4" xfId="30961" xr:uid="{A4BEEF2F-4DB3-494A-AD21-612EBFE0FE8B}"/>
    <cellStyle name="Comma 5 2 2 5" xfId="30962" xr:uid="{F9A3714B-936F-485C-B95B-FC9FD250B11F}"/>
    <cellStyle name="Comma 5 2 2 6" xfId="29912" xr:uid="{CD0686E6-C1CD-4732-8A6A-94982165F3BA}"/>
    <cellStyle name="Comma 5 2 2 7" xfId="29914" xr:uid="{59AE3AB2-5438-410F-A1C3-C322F80E8C30}"/>
    <cellStyle name="Comma 5 2 3" xfId="67" xr:uid="{AA18E20F-7212-4943-A21A-151BC966C77D}"/>
    <cellStyle name="Comma 5 2 3 2" xfId="30963" xr:uid="{FFADB16F-DCE5-458A-BCBA-E69367A42363}"/>
    <cellStyle name="Comma 5 2 3 3" xfId="25309" xr:uid="{E0F0C6CB-5B2E-4258-9260-ABC882F815D6}"/>
    <cellStyle name="Comma 5 2 4" xfId="18446" xr:uid="{7E044CE0-5BF1-4418-AA3C-035DFB30837A}"/>
    <cellStyle name="Comma 5 2 5" xfId="18449" xr:uid="{138E2603-11AC-434E-AF5E-8BC06B66E510}"/>
    <cellStyle name="Comma 5 2 6" xfId="30964" xr:uid="{3DD58AF3-5320-4089-8EFF-F11F578E1837}"/>
    <cellStyle name="Comma 5 2 7" xfId="30965" xr:uid="{F3F2A9CB-EE24-49BE-BDC5-D0805158C711}"/>
    <cellStyle name="Comma 5 2 7 2" xfId="19875" xr:uid="{1A884952-F9F0-4477-86D7-6AC4AED6B9F5}"/>
    <cellStyle name="Comma 5 2 7 3" xfId="30966" xr:uid="{A5D6CC8A-6522-4616-818C-BE5B7D588F94}"/>
    <cellStyle name="Comma 5 2 8" xfId="30967" xr:uid="{1B4D4342-508D-4390-ABFB-6DCE15083E4F}"/>
    <cellStyle name="Comma 5 2 8 2" xfId="19886" xr:uid="{A6D498C0-B9A3-4E5F-8347-1E2C3A073CF2}"/>
    <cellStyle name="Comma 5 2 8 3" xfId="30968" xr:uid="{6426A5C5-59AA-4E89-AB00-C5BF64395B78}"/>
    <cellStyle name="Comma 5 2 9" xfId="30969" xr:uid="{22DFD82A-A896-4256-A28E-BCDB36271B24}"/>
    <cellStyle name="Comma 5 20" xfId="30945" xr:uid="{5D78641C-B390-4233-882E-D2CE45D942B8}"/>
    <cellStyle name="Comma 5 21" xfId="30947" xr:uid="{CA5BD1A2-50A8-46A1-87BD-4618FEEE5D57}"/>
    <cellStyle name="Comma 5 22" xfId="30949" xr:uid="{A63069E0-6090-4D05-BB0C-F69D2A1A714C}"/>
    <cellStyle name="Comma 5 23" xfId="30951" xr:uid="{28914653-2F82-4F73-99E6-31C6D675F886}"/>
    <cellStyle name="Comma 5 24" xfId="30953" xr:uid="{BDC99DC0-2D54-405C-8A8B-0DA54E53DE01}"/>
    <cellStyle name="Comma 5 25" xfId="30970" xr:uid="{FC3D481C-CC28-40C1-B866-F37BCE3E7271}"/>
    <cellStyle name="Comma 5 26" xfId="30973" xr:uid="{40E23E22-DF06-423B-81E1-BD26E1F4BEC2}"/>
    <cellStyle name="Comma 5 27" xfId="30975" xr:uid="{F60B26D1-EF76-4EC6-93D7-AE10F8162D02}"/>
    <cellStyle name="Comma 5 28" xfId="13628" xr:uid="{94716D77-B324-4FE3-867D-2C371FE4A5B3}"/>
    <cellStyle name="Comma 5 29" xfId="13634" xr:uid="{DB2200FD-33BB-465D-8F1E-3295868709B5}"/>
    <cellStyle name="Comma 5 3" xfId="4397" xr:uid="{9DD06468-8FF3-40B7-B3F4-D746B2C5D856}"/>
    <cellStyle name="Comma 5 3 10" xfId="25539" xr:uid="{D2A2BAB5-2263-4396-9B96-B0F9F40611C6}"/>
    <cellStyle name="Comma 5 3 11" xfId="25541" xr:uid="{46938F33-59E9-4C07-8781-88F4B25ACFF9}"/>
    <cellStyle name="Comma 5 3 12" xfId="2898" xr:uid="{8D23CD3D-65A4-4F9C-8B83-58603DB93646}"/>
    <cellStyle name="Comma 5 3 2" xfId="18459" xr:uid="{9996E1BC-9026-4131-ADC8-B774FBDBDCAC}"/>
    <cellStyle name="Comma 5 3 2 2" xfId="30977" xr:uid="{76EE7530-2BA2-4F01-BC8F-CBA66D95F4F0}"/>
    <cellStyle name="Comma 5 3 2 3" xfId="30978" xr:uid="{05F06A69-C9D4-465F-9F1F-314EF161AA4D}"/>
    <cellStyle name="Comma 5 3 3" xfId="18462" xr:uid="{F818FCD7-A744-4B1A-8B2E-826ED7EADE03}"/>
    <cellStyle name="Comma 5 3 3 2" xfId="30979" xr:uid="{14F44A1C-C82A-4FE1-900A-58127FF92CE6}"/>
    <cellStyle name="Comma 5 3 4" xfId="18465" xr:uid="{338556FA-CAAF-425A-856F-849B406720BF}"/>
    <cellStyle name="Comma 5 3 5" xfId="26159" xr:uid="{3F038E55-782C-4F9B-8FF8-8CE245DCD354}"/>
    <cellStyle name="Comma 5 3 6" xfId="26162" xr:uid="{8AD453E5-618B-417E-9B96-B0DC3C8C5C67}"/>
    <cellStyle name="Comma 5 3 7" xfId="30981" xr:uid="{0A07DBDC-5864-481C-9CAC-636CFFA5C46F}"/>
    <cellStyle name="Comma 5 3 8" xfId="30982" xr:uid="{69FE41A1-DD0C-4BC7-91C4-84C38A1E8A95}"/>
    <cellStyle name="Comma 5 3 9" xfId="30983" xr:uid="{3AA2FA7C-AF72-417B-9889-E9804B61A8B1}"/>
    <cellStyle name="Comma 5 30" xfId="30971" xr:uid="{D1452C72-73CA-419F-A79A-9E97C1F173A0}"/>
    <cellStyle name="Comma 5 31" xfId="30974" xr:uid="{AA7CE5CE-A63D-4A53-98ED-475EC9DFC9AB}"/>
    <cellStyle name="Comma 5 32" xfId="30976" xr:uid="{538E32DE-2FCA-4D0E-ADDE-0E973FEF7964}"/>
    <cellStyle name="Comma 5 33" xfId="13629" xr:uid="{7DD4E988-5086-43E0-98CC-CCE15F530F5B}"/>
    <cellStyle name="Comma 5 34" xfId="13635" xr:uid="{2C5CCBA5-36A4-435C-8F2E-21D8122E118D}"/>
    <cellStyle name="Comma 5 35" xfId="13637" xr:uid="{6656DABD-4277-4983-AF2C-C4FB5E2DA036}"/>
    <cellStyle name="Comma 5 4" xfId="4422" xr:uid="{2A83CA4E-8E03-4F21-BB26-973F69196F24}"/>
    <cellStyle name="Comma 5 4 10" xfId="21511" xr:uid="{138D65A3-9CE9-4ABE-AABE-4FA6127B350D}"/>
    <cellStyle name="Comma 5 4 11" xfId="21513" xr:uid="{74DB1CDC-286A-46DB-87F0-FA9E9BE94931}"/>
    <cellStyle name="Comma 5 4 12" xfId="30984" xr:uid="{BCF27AB4-C6FC-4513-AB14-5BD86E3851E1}"/>
    <cellStyle name="Comma 5 4 2" xfId="24602" xr:uid="{ED641749-D301-45C9-B28C-9C68A475B097}"/>
    <cellStyle name="Comma 5 4 3" xfId="30985" xr:uid="{3FBED426-AAE0-4A9E-9218-3BFBB6923BB5}"/>
    <cellStyle name="Comma 5 4 4" xfId="30986" xr:uid="{11207508-4A29-46C4-BE52-8AC29A4C729C}"/>
    <cellStyle name="Comma 5 4 5" xfId="30987" xr:uid="{9A98C6B8-2F4D-4100-8443-AD7647B99E4C}"/>
    <cellStyle name="Comma 5 4 6" xfId="30988" xr:uid="{6D276F3E-44E9-43FE-A269-0BA0BC5D9C91}"/>
    <cellStyle name="Comma 5 4 7" xfId="30991" xr:uid="{38A572B7-06DE-4063-AC53-AB844F126E17}"/>
    <cellStyle name="Comma 5 4 8" xfId="30993" xr:uid="{3D9008EF-78E2-4D21-A40E-1FE2DA9A1E77}"/>
    <cellStyle name="Comma 5 4 9" xfId="30995" xr:uid="{17C566F1-CC73-42E0-A13B-F29E960E726C}"/>
    <cellStyle name="Comma 5 5" xfId="24622" xr:uid="{606159DC-C658-412A-8EE0-6D5822ED9612}"/>
    <cellStyle name="Comma 5 5 10" xfId="7787" xr:uid="{2BB79989-76B4-47D8-B684-1D33159B28DC}"/>
    <cellStyle name="Comma 5 5 11" xfId="7791" xr:uid="{0482214A-360E-4D9F-9146-80E082780EED}"/>
    <cellStyle name="Comma 5 5 12" xfId="30996" xr:uid="{48BD4903-3D64-4894-8A78-2D5A5377C52C}"/>
    <cellStyle name="Comma 5 5 2" xfId="24626" xr:uid="{A1ECA47D-F0E3-4880-A359-D74DFDB34F77}"/>
    <cellStyle name="Comma 5 5 3" xfId="30998" xr:uid="{A1433A9B-9748-466E-AA91-0AFBA0A381A5}"/>
    <cellStyle name="Comma 5 5 4" xfId="31000" xr:uid="{807C67D8-9CCB-46A8-BCD2-274E050C5FF0}"/>
    <cellStyle name="Comma 5 5 5" xfId="31001" xr:uid="{F1387F4B-F8DF-4237-87A0-DE77B4352F86}"/>
    <cellStyle name="Comma 5 5 6" xfId="31002" xr:uid="{ED73C0A7-7EF1-4F3A-B14E-153371ACACB3}"/>
    <cellStyle name="Comma 5 5 7" xfId="9377" xr:uid="{F0E0DD6E-6EBD-4EE7-8451-5B8135E6680E}"/>
    <cellStyle name="Comma 5 5 8" xfId="9383" xr:uid="{A62D345B-6428-438F-A905-94BA9856E7B8}"/>
    <cellStyle name="Comma 5 5 9" xfId="9387" xr:uid="{0CA61A9E-A415-4C39-8F95-E1466F7F34D9}"/>
    <cellStyle name="Comma 5 6" xfId="24629" xr:uid="{6856078D-C19E-429C-BF76-CE17B4AB57EA}"/>
    <cellStyle name="Comma 5 6 10" xfId="4065" xr:uid="{F433B4EF-343E-46BA-AD4A-37FFC0C1F489}"/>
    <cellStyle name="Comma 5 6 11" xfId="4083" xr:uid="{87CB4EC0-6EB4-4977-B34E-45FAB7F4211C}"/>
    <cellStyle name="Comma 5 6 12" xfId="3700" xr:uid="{A1354D80-E442-40A7-B24A-52BC27313C9E}"/>
    <cellStyle name="Comma 5 6 2" xfId="24632" xr:uid="{6D630ACA-4194-4D2C-A73D-B2F23BF49ED9}"/>
    <cellStyle name="Comma 5 6 3" xfId="31003" xr:uid="{2DC09D61-E953-467C-9EF9-EC493C5572ED}"/>
    <cellStyle name="Comma 5 6 4" xfId="31004" xr:uid="{819B599A-ECE4-4519-A907-74E07B894E37}"/>
    <cellStyle name="Comma 5 6 5" xfId="31005" xr:uid="{229E6B65-6888-4352-B6BB-C3964E33A52F}"/>
    <cellStyle name="Comma 5 6 6" xfId="31006" xr:uid="{0B7F8FB9-749E-4159-ADAD-5FBCFB87F325}"/>
    <cellStyle name="Comma 5 6 7" xfId="9405" xr:uid="{45D69CCD-09BC-43E1-9262-5A44FF54D67B}"/>
    <cellStyle name="Comma 5 6 8" xfId="9409" xr:uid="{2916943A-9A9C-493F-9CC3-A7A262D879F7}"/>
    <cellStyle name="Comma 5 6 9" xfId="9413" xr:uid="{D8095414-C6F8-468F-A9EC-5BB735696789}"/>
    <cellStyle name="Comma 5 7" xfId="24635" xr:uid="{7A6B1351-A270-4F1F-A531-7002A867C0EE}"/>
    <cellStyle name="Comma 5 7 10" xfId="31007" xr:uid="{D5256576-F731-4269-B179-DC62740158ED}"/>
    <cellStyle name="Comma 5 7 11" xfId="31008" xr:uid="{6B53C798-D313-47A9-9C38-B9930A3C7785}"/>
    <cellStyle name="Comma 5 7 12" xfId="2921" xr:uid="{B9FF0DF2-5766-4BF9-A5F8-7B02DAA0BF5F}"/>
    <cellStyle name="Comma 5 7 2" xfId="24638" xr:uid="{51569B88-0D85-41F2-B4DD-0AD3561D95E7}"/>
    <cellStyle name="Comma 5 7 3" xfId="31009" xr:uid="{969B14C6-7E4C-4702-B729-8FBF592A1227}"/>
    <cellStyle name="Comma 5 7 4" xfId="31010" xr:uid="{6BA6D14D-06EE-40AA-B2EE-7EF61BE24B5D}"/>
    <cellStyle name="Comma 5 7 5" xfId="31011" xr:uid="{0D8C18DF-0143-405D-A20D-582DF2533F28}"/>
    <cellStyle name="Comma 5 7 6" xfId="31012" xr:uid="{335DE020-82E3-417A-9E7F-A5F49EBD92C9}"/>
    <cellStyle name="Comma 5 7 7" xfId="9443" xr:uid="{049AC9B4-9260-4A71-AAC4-F08DFF41A5F6}"/>
    <cellStyle name="Comma 5 7 8" xfId="9447" xr:uid="{A66802BB-4807-4F44-9C0E-342618CA02E5}"/>
    <cellStyle name="Comma 5 7 9" xfId="9451" xr:uid="{21FA8ED8-F36C-431F-964D-EECCB72C909C}"/>
    <cellStyle name="Comma 5 8" xfId="24641" xr:uid="{E078BEA5-B614-4897-BE7D-6596027C8403}"/>
    <cellStyle name="Comma 5 8 10" xfId="31013" xr:uid="{288B41EF-E14D-4B46-81A7-7F5185D2678E}"/>
    <cellStyle name="Comma 5 8 11" xfId="31014" xr:uid="{95C6A8AF-69FE-45C7-85CF-8270806389EA}"/>
    <cellStyle name="Comma 5 8 12" xfId="2941" xr:uid="{138EA013-1EE3-4E87-B14F-425E1F73514E}"/>
    <cellStyle name="Comma 5 8 2" xfId="24644" xr:uid="{93F3C899-4260-40A1-95F1-44610D004BEF}"/>
    <cellStyle name="Comma 5 8 3" xfId="24670" xr:uid="{A037CE14-3918-4FB5-9CCC-61883F6D61DE}"/>
    <cellStyle name="Comma 5 8 4" xfId="24672" xr:uid="{0B3FDBF2-91D1-4FF2-ABE3-2B09EC15E853}"/>
    <cellStyle name="Comma 5 8 5" xfId="2093" xr:uid="{1CAB328B-D9B9-424C-AF4D-15404B8A5403}"/>
    <cellStyle name="Comma 5 8 6" xfId="2119" xr:uid="{C2BE9DB3-37B7-4491-BB1C-7F27F3BBAAFA}"/>
    <cellStyle name="Comma 5 8 7" xfId="2123" xr:uid="{9BD93A3A-8AB8-40DF-A2D5-886277A32F77}"/>
    <cellStyle name="Comma 5 8 8" xfId="2127" xr:uid="{1D1D10D4-38B3-458A-B9FD-A89A4844DC29}"/>
    <cellStyle name="Comma 5 8 9" xfId="2131" xr:uid="{7BAE8A80-0B09-4AA5-BC48-4D363A8A2512}"/>
    <cellStyle name="Comma 5 9" xfId="24647" xr:uid="{3A526158-4A47-49BE-A17C-4F4C0951742A}"/>
    <cellStyle name="Comma 5 9 2" xfId="24650" xr:uid="{C27A1B6E-5CF9-4E9A-8B33-FEEEE759257A}"/>
    <cellStyle name="Comma 50" xfId="15948" xr:uid="{38B0B013-5140-4FED-B280-A68492DE4467}"/>
    <cellStyle name="Comma 50 10" xfId="29552" xr:uid="{93787DD7-A414-4746-B13E-85A68D3D6F49}"/>
    <cellStyle name="Comma 50 2" xfId="19593" xr:uid="{5ACC49BE-211E-41BE-9D73-BF2377FA97A1}"/>
    <cellStyle name="Comma 50 2 2" xfId="29737" xr:uid="{78290737-33CE-4364-8011-CDE6EBDB6A56}"/>
    <cellStyle name="Comma 50 2 2 2" xfId="31016" xr:uid="{FFE27C4A-A063-4F5D-A80F-ACD5CD2453E5}"/>
    <cellStyle name="Comma 50 2 3" xfId="21419" xr:uid="{19E449C0-48D5-4D3C-9BF0-D772C8F163AB}"/>
    <cellStyle name="Comma 50 2 3 2" xfId="27735" xr:uid="{03FD2BE0-C741-4382-8E86-B867AB601657}"/>
    <cellStyle name="Comma 50 3" xfId="19596" xr:uid="{683A57C1-1A29-4AE0-AC17-8E10DFA18246}"/>
    <cellStyle name="Comma 50 3 2" xfId="29162" xr:uid="{1D1279D2-C3F0-4A93-B71A-2AEB6ADC3A66}"/>
    <cellStyle name="Comma 50 4" xfId="19599" xr:uid="{CAA3E79F-6A9A-4816-ACFF-BD5FBC687D74}"/>
    <cellStyle name="Comma 50 4 2" xfId="31019" xr:uid="{538CB78F-0449-4473-BC8D-527155C4DA51}"/>
    <cellStyle name="Comma 50 5" xfId="30581" xr:uid="{E91429B5-6F04-4015-9AA3-62519EA94EBE}"/>
    <cellStyle name="Comma 50 6" xfId="30583" xr:uid="{2520CA42-18BC-4C52-BC03-7952463B1E5E}"/>
    <cellStyle name="Comma 50 7" xfId="30585" xr:uid="{8A069BA4-C6DB-4C66-A5D7-31E6DFB58216}"/>
    <cellStyle name="Comma 50 8" xfId="30587" xr:uid="{4F2BF86A-82B0-49DD-B882-A9F5317AB101}"/>
    <cellStyle name="Comma 50 9" xfId="30589" xr:uid="{BA931CDD-FBF9-4D60-BFBD-44653269932C}"/>
    <cellStyle name="Comma 51" xfId="30591" xr:uid="{E959D62E-95F2-4FBD-BCA0-6E64EE85439B}"/>
    <cellStyle name="Comma 51 10" xfId="30594" xr:uid="{556FD88F-96D7-45E1-813B-BCD98DB10068}"/>
    <cellStyle name="Comma 51 2" xfId="30596" xr:uid="{74D7EAA5-7AB1-4B74-8DF6-DECEB2953F0C}"/>
    <cellStyle name="Comma 51 3" xfId="30598" xr:uid="{12C89A09-241E-4471-B2F7-2FCC0C8AEB9B}"/>
    <cellStyle name="Comma 51 3 2" xfId="30603" xr:uid="{77A1CE8E-5ACB-48A1-B3FE-750D1DBEAE38}"/>
    <cellStyle name="Comma 51 4" xfId="30605" xr:uid="{8FA6097D-2587-4BD5-ACD7-473597D76567}"/>
    <cellStyle name="Comma 51 5" xfId="30607" xr:uid="{082119EF-15E9-42F1-99BF-6E48A4DFCA37}"/>
    <cellStyle name="Comma 51 6" xfId="30609" xr:uid="{8ED656AD-51CD-426A-B76C-B148448780CD}"/>
    <cellStyle name="Comma 51 7" xfId="30611" xr:uid="{3B3889E4-DAC4-4281-99F0-7A710E06DDC7}"/>
    <cellStyle name="Comma 51 8" xfId="30613" xr:uid="{621499DF-34A7-41C2-8DE2-1C103806FCA9}"/>
    <cellStyle name="Comma 51 9" xfId="30615" xr:uid="{4F391A69-8D1D-4F54-B94D-FDDB7A1610E9}"/>
    <cellStyle name="Comma 52" xfId="30617" xr:uid="{D293DB1A-7D1D-4A7C-9020-BAF0E9219829}"/>
    <cellStyle name="Comma 52 10" xfId="10453" xr:uid="{D9FE4DA4-0D89-43D8-8138-400282A6F0E6}"/>
    <cellStyle name="Comma 52 2" xfId="22286" xr:uid="{7A803505-996B-4A07-AD27-C6AEB1911229}"/>
    <cellStyle name="Comma 52 2 2" xfId="22290" xr:uid="{D10BAD9D-473E-4EE9-ABDF-8CB56B86777C}"/>
    <cellStyle name="Comma 52 2 3" xfId="22297" xr:uid="{3F5610FF-E32C-4073-9212-CE21413D08B1}"/>
    <cellStyle name="Comma 52 2 4" xfId="23004" xr:uid="{CAFA899B-BD5A-4E7C-ABDD-7A7FBC130645}"/>
    <cellStyle name="Comma 52 2 5" xfId="23009" xr:uid="{927613DD-5EEB-4485-9B80-DBADB4D4B296}"/>
    <cellStyle name="Comma 52 3" xfId="22327" xr:uid="{3A2E41DD-6CA4-4E6F-A19C-2B42C5165297}"/>
    <cellStyle name="Comma 52 3 2" xfId="22332" xr:uid="{E8052A89-AEDD-4A0D-9562-60A1849121D4}"/>
    <cellStyle name="Comma 52 3 3" xfId="22339" xr:uid="{0CFE9615-FB46-4BEC-AFA2-26B74B631D6E}"/>
    <cellStyle name="Comma 52 4" xfId="22345" xr:uid="{23BF7B09-E53E-4045-9335-8039609F0E4F}"/>
    <cellStyle name="Comma 52 4 2" xfId="22348" xr:uid="{738C90D0-A35B-4B65-AC86-E5026E94C03D}"/>
    <cellStyle name="Comma 52 5" xfId="22355" xr:uid="{5B33CFE9-8005-4056-9ADE-EF9DD0D4ADA4}"/>
    <cellStyle name="Comma 52 6" xfId="22368" xr:uid="{CD5BED2B-ECFE-49BB-AF96-942285B515D5}"/>
    <cellStyle name="Comma 52 7" xfId="22376" xr:uid="{FE45798F-3463-48D1-92AB-9555D193ECE6}"/>
    <cellStyle name="Comma 52 8" xfId="22390" xr:uid="{80F32D43-5DD1-4913-A070-CE01CCD521E1}"/>
    <cellStyle name="Comma 52 9" xfId="22393" xr:uid="{42650472-6AF7-49DC-AF40-E88F19E41AD6}"/>
    <cellStyle name="Comma 53" xfId="30619" xr:uid="{AD629267-7437-42D5-A58E-964957308D60}"/>
    <cellStyle name="Comma 53 10" xfId="30621" xr:uid="{28319B59-1AB4-4A06-8DE0-3A03921A3B26}"/>
    <cellStyle name="Comma 53 2" xfId="30624" xr:uid="{0ECC53A3-158B-45AE-827E-AD654CC20339}"/>
    <cellStyle name="Comma 53 3" xfId="30631" xr:uid="{EE91AA10-FEBD-48CB-98CE-EC02A9D651A8}"/>
    <cellStyle name="Comma 53 3 2" xfId="30633" xr:uid="{3346450C-A97D-45DF-9C7F-8BB2306D2AE0}"/>
    <cellStyle name="Comma 53 4" xfId="30637" xr:uid="{B77BAC0E-A40C-4F0F-8A67-F480619A6839}"/>
    <cellStyle name="Comma 53 5" xfId="30641" xr:uid="{C0C9911A-4D01-47C1-B6D7-A65F98FAB628}"/>
    <cellStyle name="Comma 53 6" xfId="25466" xr:uid="{69802F58-7B49-4F5B-A9C6-E54DCEA7B15B}"/>
    <cellStyle name="Comma 53 7" xfId="25468" xr:uid="{94439698-1CB9-415E-9ED9-B5AB4A87AA1F}"/>
    <cellStyle name="Comma 53 8" xfId="25473" xr:uid="{C3AD6659-4471-491B-ACB6-3D398C9F2D9F}"/>
    <cellStyle name="Comma 53 9" xfId="25477" xr:uid="{A5A63625-8B96-4306-943F-FA441108CEA1}"/>
    <cellStyle name="Comma 54" xfId="30643" xr:uid="{70225E4E-54BA-4061-967C-5A9FAC8B34E8}"/>
    <cellStyle name="Comma 54 10" xfId="30646" xr:uid="{FBE64798-0A02-4917-9301-FD0A094F10AF}"/>
    <cellStyle name="Comma 54 2" xfId="30649" xr:uid="{AC72995C-ADE2-425F-B677-F3A51A308E30}"/>
    <cellStyle name="Comma 54 2 2" xfId="29564" xr:uid="{3C19AF28-4406-46F8-A019-B8A981914794}"/>
    <cellStyle name="Comma 54 2 3" xfId="30651" xr:uid="{3ABE28EC-7F9E-4420-9545-EB398AEAF7E6}"/>
    <cellStyle name="Comma 54 2 4" xfId="30653" xr:uid="{28B1771A-C8D3-4B78-A314-FEC29833B75A}"/>
    <cellStyle name="Comma 54 2 5" xfId="25144" xr:uid="{0855E34F-6EF6-434D-81B7-266D1C2A9012}"/>
    <cellStyle name="Comma 54 3" xfId="30656" xr:uid="{805D71DA-96F1-483D-AA20-E5289E640C75}"/>
    <cellStyle name="Comma 54 3 2" xfId="30658" xr:uid="{16586B22-A980-4442-BC81-F57E3777A8EA}"/>
    <cellStyle name="Comma 54 3 3" xfId="31020" xr:uid="{92A73006-30A4-459C-A703-407CBDDB0E0E}"/>
    <cellStyle name="Comma 54 4" xfId="30661" xr:uid="{CA4B44F3-BC6A-4ADD-9DFF-09D85FEAA345}"/>
    <cellStyle name="Comma 54 4 2" xfId="30663" xr:uid="{900BC0F2-45E2-4901-B546-1E81F6DD7E3C}"/>
    <cellStyle name="Comma 54 5" xfId="30667" xr:uid="{A2F919F9-ACA6-48B1-A031-85C50E5BB9BC}"/>
    <cellStyle name="Comma 54 6" xfId="30672" xr:uid="{C984F721-6EED-4DBD-878C-4B5DAF68F3AD}"/>
    <cellStyle name="Comma 54 7" xfId="30675" xr:uid="{D544CE75-0CFA-4553-85CC-31B5C190316E}"/>
    <cellStyle name="Comma 54 8" xfId="30678" xr:uid="{4961451C-5070-41BB-AE38-44E3A5A0C3AF}"/>
    <cellStyle name="Comma 54 9" xfId="30681" xr:uid="{20E35687-D372-48B4-8D3A-A03D988E1903}"/>
    <cellStyle name="Comma 55" xfId="31021" xr:uid="{0DC5075A-2164-4F0C-85FD-A23AE06AA058}"/>
    <cellStyle name="Comma 55 10" xfId="31023" xr:uid="{DF6F388E-5C9C-461D-8271-ECED4863E2B3}"/>
    <cellStyle name="Comma 55 2" xfId="31025" xr:uid="{AE0AEDC2-32C9-4E31-93BF-9615DF56F9DA}"/>
    <cellStyle name="Comma 55 2 2" xfId="31028" xr:uid="{67C5E8D5-ABD1-4C08-B4E2-28AB62EAFC80}"/>
    <cellStyle name="Comma 55 2 3" xfId="18073" xr:uid="{B037E354-AD14-4F68-A46A-F948D7C706D0}"/>
    <cellStyle name="Comma 55 2 4" xfId="18075" xr:uid="{D6AC77ED-FFEC-4236-989A-E891B23EB3A5}"/>
    <cellStyle name="Comma 55 2 5" xfId="18077" xr:uid="{CF3A8A91-A963-4915-B423-562C8F16188C}"/>
    <cellStyle name="Comma 55 3" xfId="31030" xr:uid="{8396AA90-365F-4B6F-95D8-EFBE912FEF42}"/>
    <cellStyle name="Comma 55 3 2" xfId="31031" xr:uid="{A3B5A0E6-F1BB-41FC-B315-85FADCE970D3}"/>
    <cellStyle name="Comma 55 3 3" xfId="31032" xr:uid="{41919557-9792-46C9-8D37-27C414C7609F}"/>
    <cellStyle name="Comma 55 4" xfId="31035" xr:uid="{081AE5BE-4A69-4A6E-940C-755A185831D9}"/>
    <cellStyle name="Comma 55 4 2" xfId="31036" xr:uid="{AAB53AD9-5D7C-4F02-9A4C-7062896631A1}"/>
    <cellStyle name="Comma 55 5" xfId="31038" xr:uid="{C1EE2558-B722-4916-B23F-57904F177CC5}"/>
    <cellStyle name="Comma 55 6" xfId="31039" xr:uid="{0D2194FB-613B-449F-A465-D3AD607930AB}"/>
    <cellStyle name="Comma 55 7" xfId="31040" xr:uid="{944A2ADA-9B72-497E-A563-E948F4C51118}"/>
    <cellStyle name="Comma 55 8" xfId="31041" xr:uid="{E2BF795B-0E8B-4888-A4F8-6D72E92B1A5C}"/>
    <cellStyle name="Comma 55 9" xfId="31042" xr:uid="{FDA40E2C-548F-43AA-AC0E-D068039E310A}"/>
    <cellStyle name="Comma 56" xfId="31043" xr:uid="{E9495A90-70AC-47E0-8B46-F257788182B5}"/>
    <cellStyle name="Comma 56 10" xfId="31045" xr:uid="{738892C2-9C42-43A8-BC90-FCEE9FFB7036}"/>
    <cellStyle name="Comma 56 2" xfId="31046" xr:uid="{2CF0C2ED-DB19-4CC4-9831-26E14A98AA40}"/>
    <cellStyle name="Comma 56 3" xfId="31048" xr:uid="{02940776-22E0-40C6-B4D6-9E1D4572BB4E}"/>
    <cellStyle name="Comma 56 3 2" xfId="31050" xr:uid="{10EB163A-95F6-4CDF-8F1C-143D6BAE70E3}"/>
    <cellStyle name="Comma 56 4" xfId="31051" xr:uid="{D8221D99-563A-42FB-BCA4-641C48B9BFEF}"/>
    <cellStyle name="Comma 56 5" xfId="31052" xr:uid="{BE6B3567-A747-40FD-B014-570CE7B5331C}"/>
    <cellStyle name="Comma 56 6" xfId="31053" xr:uid="{F5DC4E7F-A84B-4408-9D6A-B9F5CF04BCDF}"/>
    <cellStyle name="Comma 56 7" xfId="31054" xr:uid="{22BB3578-0999-4541-BFCA-0C68B2E3AD59}"/>
    <cellStyle name="Comma 56 8" xfId="31055" xr:uid="{41F6CF12-F2AE-4DB0-B079-34A205551657}"/>
    <cellStyle name="Comma 56 9" xfId="31057" xr:uid="{958C3D17-F217-4354-8CF2-AF73AC209256}"/>
    <cellStyle name="Comma 57" xfId="31058" xr:uid="{3BBDB2EE-7C20-4CF0-A6FA-D0C296F9924C}"/>
    <cellStyle name="Comma 57 10" xfId="10518" xr:uid="{19B62CEC-125E-489D-8C31-56A693076603}"/>
    <cellStyle name="Comma 57 2" xfId="22576" xr:uid="{C1FA2C8D-55B6-4031-BE7B-4829B1C47328}"/>
    <cellStyle name="Comma 57 2 2" xfId="8715" xr:uid="{8CAC044E-62FA-4BCD-A99A-77F9A35ACC25}"/>
    <cellStyle name="Comma 57 2 3" xfId="8719" xr:uid="{1184B668-4BC1-49DC-B867-90BA6B03F793}"/>
    <cellStyle name="Comma 57 2 4" xfId="8723" xr:uid="{3475CEB2-29F7-497C-9B3C-CD66E176F847}"/>
    <cellStyle name="Comma 57 2 5" xfId="24599" xr:uid="{2D7DD5C0-0C7A-4D56-987B-FAF1E22FAC3E}"/>
    <cellStyle name="Comma 57 3" xfId="22589" xr:uid="{1218E6FC-5626-4E20-9888-2B344A068419}"/>
    <cellStyle name="Comma 57 3 2" xfId="22592" xr:uid="{3DC8A76A-99B7-418E-B0BB-45D4122C80A0}"/>
    <cellStyle name="Comma 57 4" xfId="22600" xr:uid="{EC9EC5ED-F366-4E4B-BAAD-5C6AD02D2568}"/>
    <cellStyle name="Comma 57 5" xfId="22607" xr:uid="{204D805A-D665-4FE4-BA92-7711F7E8EE73}"/>
    <cellStyle name="Comma 57 6" xfId="22616" xr:uid="{F24BEEFC-683B-4BFB-83FC-D2A88252B2C3}"/>
    <cellStyle name="Comma 57 7" xfId="22626" xr:uid="{1D01746B-B4A6-46DE-80E6-B1262B957A50}"/>
    <cellStyle name="Comma 57 8" xfId="22641" xr:uid="{35A99E34-5666-4A6A-A42F-782E04DF63A7}"/>
    <cellStyle name="Comma 57 9" xfId="22644" xr:uid="{9F025254-1E6D-499F-9444-8F00F841E1F1}"/>
    <cellStyle name="Comma 58" xfId="31060" xr:uid="{1039A55C-C3F5-43B1-8F31-05953E76EBF2}"/>
    <cellStyle name="Comma 58 10" xfId="31062" xr:uid="{B8173972-5BF2-4A90-9DE2-6430C70A218E}"/>
    <cellStyle name="Comma 58 2" xfId="31063" xr:uid="{00D8E85D-3C1B-4BE6-BA42-CD101724FC40}"/>
    <cellStyle name="Comma 58 2 2" xfId="8739" xr:uid="{D6CC7689-E8E0-4F1A-8136-5A358605EAEA}"/>
    <cellStyle name="Comma 58 3" xfId="31065" xr:uid="{2EAB9C1F-E217-4677-9F58-2C4BE647213D}"/>
    <cellStyle name="Comma 58 3 2" xfId="31066" xr:uid="{99A8E73F-C805-4457-8D38-CF5FD1B1EF04}"/>
    <cellStyle name="Comma 58 4" xfId="31067" xr:uid="{1EC43FE2-7496-4F1F-A2A0-8CA3B5262453}"/>
    <cellStyle name="Comma 58 5" xfId="31068" xr:uid="{2C9239A3-43DD-43FB-A24C-5753FC274570}"/>
    <cellStyle name="Comma 58 6" xfId="31069" xr:uid="{F2A72E18-FB58-4770-9FAC-45CEE402C316}"/>
    <cellStyle name="Comma 58 7" xfId="31070" xr:uid="{3D01AFDE-CD9C-4794-ABE1-509EAC56DB0E}"/>
    <cellStyle name="Comma 58 8" xfId="31071" xr:uid="{45034354-BFA4-424D-8BBC-2822CDAD5DF0}"/>
    <cellStyle name="Comma 58 9" xfId="31072" xr:uid="{BF4E1FCB-AB6A-44F3-A432-700DB64F160E}"/>
    <cellStyle name="Comma 59" xfId="31073" xr:uid="{EBCF2908-E140-4A9F-AEA0-2408032CAC31}"/>
    <cellStyle name="Comma 59 10" xfId="31076" xr:uid="{75EC8B8D-CF3E-4B6F-8994-C37A388FA003}"/>
    <cellStyle name="Comma 59 2" xfId="31077" xr:uid="{9261D34D-9AF1-463B-887C-7669A5F11AC0}"/>
    <cellStyle name="Comma 59 2 2" xfId="21742" xr:uid="{515E1D63-C3C0-4517-B753-BC9D5C97DFC1}"/>
    <cellStyle name="Comma 59 3" xfId="31079" xr:uid="{041644DA-B5EE-4FFA-A431-14E19E5FF7BE}"/>
    <cellStyle name="Comma 59 3 2" xfId="21853" xr:uid="{46238074-25E0-47F6-B1F1-6C8B7EBFCD6B}"/>
    <cellStyle name="Comma 59 4" xfId="31081" xr:uid="{C2368BBE-8F9B-4F24-B6DE-F009B81B21A9}"/>
    <cellStyle name="Comma 59 5" xfId="22050" xr:uid="{57ECD9E6-93C2-447C-83CE-A2F492E8ABA9}"/>
    <cellStyle name="Comma 59 6" xfId="22058" xr:uid="{6C1687B0-F0F2-4BD9-A618-EF88D9AA8B3A}"/>
    <cellStyle name="Comma 59 7" xfId="22065" xr:uid="{43CCED89-FD76-4ECF-AC6F-7014A0B6F653}"/>
    <cellStyle name="Comma 59 8" xfId="22068" xr:uid="{42F368F6-0723-4D11-ABCE-BBDB459904DC}"/>
    <cellStyle name="Comma 59 9" xfId="22070" xr:uid="{92F678DB-1664-4AFE-B29D-727FF318B296}"/>
    <cellStyle name="Comma 6" xfId="15144" xr:uid="{F20FAD3F-01F8-4BEE-9FD2-1592D8F12666}"/>
    <cellStyle name="Comma 6 10" xfId="26035" xr:uid="{5A80589A-0BE2-4722-B94F-36D71ECB683F}"/>
    <cellStyle name="Comma 6 11" xfId="26038" xr:uid="{6B6CF780-95AB-4264-BCB4-864EAC035632}"/>
    <cellStyle name="Comma 6 12" xfId="26041" xr:uid="{8C503391-6DDA-408F-8028-5ED371D6887E}"/>
    <cellStyle name="Comma 6 13" xfId="26044" xr:uid="{454E20F3-E09B-4E32-84B2-53255DC45C63}"/>
    <cellStyle name="Comma 6 14" xfId="31083" xr:uid="{ABBFA7F9-BB24-40E4-AE7D-C9C8BF0A29A6}"/>
    <cellStyle name="Comma 6 15" xfId="31084" xr:uid="{0A1EE2DB-5E42-454B-A5F1-A0AE7CCEA601}"/>
    <cellStyle name="Comma 6 16" xfId="31086" xr:uid="{E6E32BE0-C41A-475B-8E7D-660B3A0B8A4C}"/>
    <cellStyle name="Comma 6 17" xfId="31088" xr:uid="{8F6CD8E0-7474-4341-AFFF-5D3F10C2554E}"/>
    <cellStyle name="Comma 6 18" xfId="8940" xr:uid="{626F810A-2446-4927-890A-BAC1459EC5EA}"/>
    <cellStyle name="Comma 6 19" xfId="8999" xr:uid="{A4D222AB-E361-49AC-B2EE-9129B8CE5900}"/>
    <cellStyle name="Comma 6 2" xfId="1001" xr:uid="{E30E059B-1988-41FE-ABD3-E2CFDC60DF51}"/>
    <cellStyle name="Comma 6 2 10" xfId="26728" xr:uid="{271C263D-4B20-42D7-95AD-96832DDED9D4}"/>
    <cellStyle name="Comma 6 2 11" xfId="26735" xr:uid="{33FBB826-07BD-47E4-A805-9F0F1F1E4B5C}"/>
    <cellStyle name="Comma 6 2 12" xfId="3086" xr:uid="{F023CCF5-50E5-4307-ABEB-E3E6A0CA6723}"/>
    <cellStyle name="Comma 6 2 2" xfId="31090" xr:uid="{A6A35466-529F-41D2-8634-7AFC3E1C0B3C}"/>
    <cellStyle name="Comma 6 2 2 2" xfId="10079" xr:uid="{A3B899CF-F5D0-47AD-AD60-B364C6A5EFA8}"/>
    <cellStyle name="Comma 6 2 2 2 2" xfId="8287" xr:uid="{13F3EDC4-4DED-4E45-8B1C-3FD31BD5919A}"/>
    <cellStyle name="Comma 6 2 2 2 2 2" xfId="8289" xr:uid="{0F248210-BBC1-40D3-A344-FB891B1B17F9}"/>
    <cellStyle name="Comma 6 2 2 2 3" xfId="8294" xr:uid="{D1CD1CB7-8734-42A1-A57C-0BA2ADA65756}"/>
    <cellStyle name="Comma 6 2 2 2 4" xfId="4063" xr:uid="{D172E67F-EF9B-43C6-8E8A-D31A6B58DE81}"/>
    <cellStyle name="Comma 6 2 2 2 5" xfId="4081" xr:uid="{6992C6BC-AE26-4B80-9B2A-5F5ADD09A6AC}"/>
    <cellStyle name="Comma 6 2 2 3" xfId="10082" xr:uid="{EB5A8549-3C2E-4EF8-B72F-329953652AD6}"/>
    <cellStyle name="Comma 6 2 2 3 2" xfId="31091" xr:uid="{D4E1D6A5-F4DA-4710-8CA8-0AD6AE3AC6BB}"/>
    <cellStyle name="Comma 6 2 2 3 3" xfId="21492" xr:uid="{BC5AE22E-612A-4D23-B5C4-A044A4A3F566}"/>
    <cellStyle name="Comma 6 2 2 3 4" xfId="4098" xr:uid="{2912C36F-5972-44B0-AEBD-797799C5D4DB}"/>
    <cellStyle name="Comma 6 2 2 4" xfId="10085" xr:uid="{2986A112-8703-425C-BC90-B4B307660E20}"/>
    <cellStyle name="Comma 6 2 2 4 2" xfId="26415" xr:uid="{B29D5AEC-82D7-499D-988F-0B2B42622613}"/>
    <cellStyle name="Comma 6 2 2 5" xfId="31092" xr:uid="{AF5CB6C1-3365-4431-9AA6-D81B73ECA0D7}"/>
    <cellStyle name="Comma 6 2 2 6" xfId="31093" xr:uid="{42358CEA-8C7E-4DF8-8A03-FAC529356738}"/>
    <cellStyle name="Comma 6 2 2 7" xfId="31094" xr:uid="{62F3B79E-26A7-42F1-81F8-A933825898A8}"/>
    <cellStyle name="Comma 6 2 3" xfId="31095" xr:uid="{016C66A9-ACA2-49BF-A824-44C25053B7FF}"/>
    <cellStyle name="Comma 6 2 3 2" xfId="31097" xr:uid="{E86DA50D-26E6-431B-9A77-467C9185A525}"/>
    <cellStyle name="Comma 6 2 3 2 2" xfId="9717" xr:uid="{E283587F-217B-4D8B-A174-344002194793}"/>
    <cellStyle name="Comma 6 2 3 3" xfId="31099" xr:uid="{535B30E2-600B-4AE1-B9C0-CD56A69F7EC8}"/>
    <cellStyle name="Comma 6 2 3 4" xfId="31101" xr:uid="{57CAB7FB-E203-419C-BD23-28738CF5FA3B}"/>
    <cellStyle name="Comma 6 2 3 5" xfId="31102" xr:uid="{82733C29-5290-435D-8119-B3250C62FCB2}"/>
    <cellStyle name="Comma 6 2 4" xfId="1540" xr:uid="{7D8148AA-6AE2-41D8-9C7A-2815B9D8616B}"/>
    <cellStyle name="Comma 6 2 4 2" xfId="31103" xr:uid="{29AFA1C7-A7FF-4EC9-A206-C24B61CEE346}"/>
    <cellStyle name="Comma 6 2 5" xfId="1556" xr:uid="{C71E7E58-FA73-4ECF-84FF-70889EA89AFD}"/>
    <cellStyle name="Comma 6 2 6" xfId="1570" xr:uid="{1CE8E78B-6317-4AAB-9E8F-F0A032B6338B}"/>
    <cellStyle name="Comma 6 2 6 2" xfId="31105" xr:uid="{66AD7B2C-703F-4F45-B4C4-C9EC9BA34930}"/>
    <cellStyle name="Comma 6 2 7" xfId="381" xr:uid="{FF926D59-2430-4EEF-BB6F-B90DCF721DA3}"/>
    <cellStyle name="Comma 6 2 7 2" xfId="31106" xr:uid="{BE03701D-2533-4DCF-A31D-E4A76DE6D3DB}"/>
    <cellStyle name="Comma 6 2 7 3" xfId="31107" xr:uid="{A2F73614-BAE2-4BC7-8C35-FB3AEA4EF9BC}"/>
    <cellStyle name="Comma 6 2 8" xfId="390" xr:uid="{FB046F00-56A6-4673-9DD8-4F98200A0101}"/>
    <cellStyle name="Comma 6 2 8 2" xfId="20105" xr:uid="{6D656902-D931-411C-BE99-88945BC68EE6}"/>
    <cellStyle name="Comma 6 2 8 3" xfId="31108" xr:uid="{77750141-D9C0-4670-8C8D-9404CFB99D63}"/>
    <cellStyle name="Comma 6 2 9" xfId="31109" xr:uid="{EA2375E0-4DD0-4183-A16B-7BDB3FCFCC06}"/>
    <cellStyle name="Comma 6 20" xfId="31085" xr:uid="{C26C8281-56AE-4DD4-ABD4-39A6A5E24DDC}"/>
    <cellStyle name="Comma 6 21" xfId="31087" xr:uid="{B8FC9E80-23B4-441B-A4F0-4B662575326A}"/>
    <cellStyle name="Comma 6 22" xfId="31089" xr:uid="{C97623AC-2AD3-4604-ACFD-9CC897B0E42B}"/>
    <cellStyle name="Comma 6 23" xfId="8941" xr:uid="{4DE7B714-8839-427B-B4E8-DF697946A1D8}"/>
    <cellStyle name="Comma 6 24" xfId="9000" xr:uid="{39C0F819-4C93-4249-AFFA-186FF165B720}"/>
    <cellStyle name="Comma 6 25" xfId="9031" xr:uid="{6B1C3FF8-4CB4-464D-8AEF-C36A379D6B0E}"/>
    <cellStyle name="Comma 6 26" xfId="9037" xr:uid="{D4E2D2E0-6377-4543-B8AC-C03765DFDF8A}"/>
    <cellStyle name="Comma 6 27" xfId="9039" xr:uid="{BC1025C1-6CDB-46C4-A7B3-F1CFB6C5EC7F}"/>
    <cellStyle name="Comma 6 28" xfId="9058" xr:uid="{00583C32-53FE-4F10-A6B1-9E0CECAE7D27}"/>
    <cellStyle name="Comma 6 29" xfId="8042" xr:uid="{278586EC-EF2A-4535-8A45-4945D6A7A75D}"/>
    <cellStyle name="Comma 6 3" xfId="1008" xr:uid="{60DA4438-F437-4A78-BEB9-E6C2FF37945E}"/>
    <cellStyle name="Comma 6 3 10" xfId="12669" xr:uid="{C973D031-B1D4-473E-8A45-4E694C24CFDE}"/>
    <cellStyle name="Comma 6 3 11" xfId="12673" xr:uid="{199E20C6-5357-499B-A0B3-C6A86980F398}"/>
    <cellStyle name="Comma 6 3 12" xfId="12676" xr:uid="{8F718706-84BD-42A1-9F62-75BA9DAB341F}"/>
    <cellStyle name="Comma 6 3 2" xfId="31110" xr:uid="{394B44FC-CED6-4801-896F-302DAB746D76}"/>
    <cellStyle name="Comma 6 3 2 2" xfId="10096" xr:uid="{744A3C48-9AA7-4225-9B94-78E732C1C0C1}"/>
    <cellStyle name="Comma 6 3 2 2 2" xfId="31111" xr:uid="{83927314-1636-4FCA-8586-0DB32F966300}"/>
    <cellStyle name="Comma 6 3 2 3" xfId="10099" xr:uid="{0B4D8D6B-13D5-412A-998A-8919E9B21F73}"/>
    <cellStyle name="Comma 6 3 2 4" xfId="10102" xr:uid="{D11D71C3-41AF-48A9-B13F-71EC09762507}"/>
    <cellStyle name="Comma 6 3 2 5" xfId="31112" xr:uid="{67EE50B3-CF69-40BF-834C-BFB49422CC5E}"/>
    <cellStyle name="Comma 6 3 3" xfId="31113" xr:uid="{57C7E2B0-0181-44DE-A89E-8F140EF37ECE}"/>
    <cellStyle name="Comma 6 3 3 2" xfId="31116" xr:uid="{1BE7EE9B-E468-4287-944D-57D58F823595}"/>
    <cellStyle name="Comma 6 3 4" xfId="31117" xr:uid="{F26C621B-CA71-4943-849D-18D953966451}"/>
    <cellStyle name="Comma 6 3 5" xfId="31118" xr:uid="{E63D86A2-808F-47BE-98A9-8488C543EB8B}"/>
    <cellStyle name="Comma 6 3 6" xfId="31119" xr:uid="{CC77FEF0-F5F7-42D5-A123-CCC501671409}"/>
    <cellStyle name="Comma 6 3 7" xfId="31120" xr:uid="{954D24D3-2A4B-42FE-A44E-7721C6C5AB28}"/>
    <cellStyle name="Comma 6 3 8" xfId="31121" xr:uid="{77E101DE-4966-416D-88E1-925D7C44E35E}"/>
    <cellStyle name="Comma 6 3 9" xfId="22760" xr:uid="{93A02332-553E-4419-B0C4-A9FA113A4C3B}"/>
    <cellStyle name="Comma 6 30" xfId="9032" xr:uid="{E18E622B-38FB-49D7-AC21-D7FB58BD4089}"/>
    <cellStyle name="Comma 6 31" xfId="9038" xr:uid="{8CE6C7DD-C749-497D-A1B2-622A9DD3A309}"/>
    <cellStyle name="Comma 6 32" xfId="9040" xr:uid="{7E864314-924B-4B65-95CD-400E27EC897D}"/>
    <cellStyle name="Comma 6 33" xfId="9059" xr:uid="{12C49CFD-5BFD-4EFD-B35A-AEF78BEEEED9}"/>
    <cellStyle name="Comma 6 34" xfId="8043" xr:uid="{4FDE8D87-74AC-45AF-ABB9-8BE06E74E194}"/>
    <cellStyle name="Comma 6 35" xfId="63256" xr:uid="{0EC0E566-106F-48B8-9C0C-B30B07312AA2}"/>
    <cellStyle name="Comma 6 36" xfId="63262" xr:uid="{CBFD5203-99A1-40B7-97F3-E7B00A747AC5}"/>
    <cellStyle name="Comma 6 4" xfId="29629" xr:uid="{EDB97EBF-7E8A-48FB-AA08-83573A9D683A}"/>
    <cellStyle name="Comma 6 4 10" xfId="31123" xr:uid="{7137558B-7264-4785-BAF8-3E5033EAA532}"/>
    <cellStyle name="Comma 6 4 11" xfId="16153" xr:uid="{D50F339C-005F-4F93-8B7B-9617B7C1BF19}"/>
    <cellStyle name="Comma 6 4 12" xfId="16155" xr:uid="{4C13B948-A735-48E6-A10D-1CC6CE808A19}"/>
    <cellStyle name="Comma 6 4 2" xfId="31124" xr:uid="{E85F6F81-41A3-4EB1-844A-9B02BBE85895}"/>
    <cellStyle name="Comma 6 4 2 2" xfId="31126" xr:uid="{0AE297C9-76A4-43A8-8B23-90C07D403D82}"/>
    <cellStyle name="Comma 6 4 3" xfId="27026" xr:uid="{004BB1A4-13B5-4C37-BF96-9C3C3BEF8A0B}"/>
    <cellStyle name="Comma 6 4 4" xfId="27045" xr:uid="{1DA5D5E8-C425-4215-A5F6-51F3503D7A70}"/>
    <cellStyle name="Comma 6 4 5" xfId="27049" xr:uid="{EAF54E7A-EEB4-4CA8-A8A3-F6829F020356}"/>
    <cellStyle name="Comma 6 4 6" xfId="27053" xr:uid="{22F090CB-5CF8-4D5D-9E9E-B00F24F60AFB}"/>
    <cellStyle name="Comma 6 4 7" xfId="27057" xr:uid="{8B1888D1-A94E-4B74-B61E-AF5BC300F237}"/>
    <cellStyle name="Comma 6 4 8" xfId="27061" xr:uid="{1D82FB18-90AD-4703-B0D4-4349862BD436}"/>
    <cellStyle name="Comma 6 4 9" xfId="22765" xr:uid="{06908016-0932-442B-82E4-E766A3647CB8}"/>
    <cellStyle name="Comma 6 5" xfId="29631" xr:uid="{8B371017-6C96-405A-A9C1-AFA5186DC107}"/>
    <cellStyle name="Comma 6 5 10" xfId="31128" xr:uid="{F966AE37-BAC6-4363-ACDB-30CE2285F80B}"/>
    <cellStyle name="Comma 6 5 11" xfId="31130" xr:uid="{8FE6BEFE-AF6B-47EC-9B26-0659C0EC38CA}"/>
    <cellStyle name="Comma 6 5 12" xfId="31131" xr:uid="{DEE39C1D-A0C8-4455-B302-0E3CBF0ECAD0}"/>
    <cellStyle name="Comma 6 5 2" xfId="31133" xr:uid="{797E8B55-3ADD-491B-8FCA-6F24AFDE4E8F}"/>
    <cellStyle name="Comma 6 5 3" xfId="28673" xr:uid="{967DDFFA-A796-4E49-BB08-5853766A182A}"/>
    <cellStyle name="Comma 6 5 4" xfId="28677" xr:uid="{7D01C710-49B5-4DAD-B41C-B9533B3E0D49}"/>
    <cellStyle name="Comma 6 5 5" xfId="28678" xr:uid="{09D1E2DC-6611-4A84-8BB9-66F43EE8DEE9}"/>
    <cellStyle name="Comma 6 5 6" xfId="28681" xr:uid="{85AC6BAB-3C9B-4D7C-937E-904FAB9B5245}"/>
    <cellStyle name="Comma 6 5 7" xfId="9547" xr:uid="{47CEE2F1-3C12-429D-87A1-C92044BF4595}"/>
    <cellStyle name="Comma 6 5 8" xfId="9550" xr:uid="{1316205C-F88C-4A28-A7E6-AF63E0BD14EF}"/>
    <cellStyle name="Comma 6 5 9" xfId="31134" xr:uid="{C68AC74B-7E0E-45D3-BF71-C96D3BFAD5D6}"/>
    <cellStyle name="Comma 6 6" xfId="29633" xr:uid="{A4558D1F-C39B-4294-8EBB-C9643E9B1139}"/>
    <cellStyle name="Comma 6 6 2" xfId="31135" xr:uid="{A8354877-E183-4678-B8F8-3AB54D219CA5}"/>
    <cellStyle name="Comma 6 7" xfId="29568" xr:uid="{FD374EE8-353B-4A78-80E9-413F8AF95A54}"/>
    <cellStyle name="Comma 6 7 2" xfId="31136" xr:uid="{7EC5ECD7-008D-4891-A5DB-CCD62343BE00}"/>
    <cellStyle name="Comma 6 8" xfId="29035" xr:uid="{95F292AD-E3F9-4E64-9FC6-96E00528CDDD}"/>
    <cellStyle name="Comma 6 8 2" xfId="29037" xr:uid="{96D70FE0-027C-4A80-AF1C-2DBDC587FF0F}"/>
    <cellStyle name="Comma 6 9" xfId="29571" xr:uid="{83388008-9348-4F8C-81F8-2B62FC7C8AB0}"/>
    <cellStyle name="Comma 6 9 2" xfId="31137" xr:uid="{7DDDA3D8-F496-4842-99C8-913A232EBCF6}"/>
    <cellStyle name="Comma 60" xfId="31022" xr:uid="{6917F1E7-66A9-4678-813F-28E35856FD26}"/>
    <cellStyle name="Comma 60 2" xfId="31026" xr:uid="{4994CC29-6DC8-48A9-A094-8C17978F6FAF}"/>
    <cellStyle name="Comma 61" xfId="31044" xr:uid="{6FF3D9B3-8551-4EEE-9146-13693C576053}"/>
    <cellStyle name="Comma 61 2" xfId="31047" xr:uid="{C51D510A-7870-4549-9CC9-63F19AF5FE77}"/>
    <cellStyle name="Comma 61 3" xfId="31049" xr:uid="{589009C0-ADCD-430D-AD98-DB93429AB94E}"/>
    <cellStyle name="Comma 62" xfId="31059" xr:uid="{57F95F95-B750-4F3D-8A5C-7D07226F56F3}"/>
    <cellStyle name="Comma 62 2" xfId="22577" xr:uid="{D74F6202-5902-476A-9EE5-382C96281229}"/>
    <cellStyle name="Comma 63" xfId="31061" xr:uid="{7B0A99F5-191D-441B-AF2B-79ABAE5CD21A}"/>
    <cellStyle name="Comma 63 2" xfId="31064" xr:uid="{8CC0CE41-63CE-436E-8668-759BA5F43DA6}"/>
    <cellStyle name="Comma 64" xfId="31074" xr:uid="{FD02AAB4-97EB-4AD2-94B7-954FBBE38CE5}"/>
    <cellStyle name="Comma 64 2" xfId="31078" xr:uid="{AA94514B-8018-417C-A2BC-7679E1EEB506}"/>
    <cellStyle name="Comma 64 2 2" xfId="21743" xr:uid="{59991111-6A52-478E-BDB3-762C0EE27C24}"/>
    <cellStyle name="Comma 64 2 3" xfId="16415" xr:uid="{687D889C-52A2-49AD-BCAA-18B7E042D382}"/>
    <cellStyle name="Comma 64 2 4" xfId="16417" xr:uid="{D3FE9E19-114F-4B24-B23A-F18889F01BDD}"/>
    <cellStyle name="Comma 64 2 5" xfId="16420" xr:uid="{F1500E05-51E8-4E42-98BE-F421F0682258}"/>
    <cellStyle name="Comma 64 2 6" xfId="16423" xr:uid="{6246C037-0D70-4763-8055-7818A0D661EE}"/>
    <cellStyle name="Comma 64 3" xfId="31080" xr:uid="{00B9C783-1DC8-4E62-8FE2-5704551AED02}"/>
    <cellStyle name="Comma 64 4" xfId="31082" xr:uid="{07D03A5C-236A-4FB4-AE28-C38B840A0B55}"/>
    <cellStyle name="Comma 64 5" xfId="22051" xr:uid="{1ACB4FC8-F70C-4118-B770-815253FF10CB}"/>
    <cellStyle name="Comma 64 6" xfId="22059" xr:uid="{943B135E-3ACB-4C56-BF6D-034C458A5524}"/>
    <cellStyle name="Comma 64 7" xfId="22066" xr:uid="{DF14A7C1-D6D7-4DD4-8EE9-1C375ED06C78}"/>
    <cellStyle name="Comma 65" xfId="31138" xr:uid="{AB10FCDA-76C2-413E-878D-97B52535A6C8}"/>
    <cellStyle name="Comma 65 2" xfId="13660" xr:uid="{D22D3945-5D43-4572-A909-FE697F8EC6D2}"/>
    <cellStyle name="Comma 65 2 2" xfId="31140" xr:uid="{97C48CAD-6574-46CD-A42F-15147D811153}"/>
    <cellStyle name="Comma 65 2 3" xfId="16538" xr:uid="{538FCF8F-5A78-40B2-973C-A7F2625179C0}"/>
    <cellStyle name="Comma 65 2 4" xfId="16540" xr:uid="{5367E76D-3CB7-4BA2-B940-F0ED8AD0213C}"/>
    <cellStyle name="Comma 65 2 5" xfId="16544" xr:uid="{7431FB8A-A265-4689-B570-81B2A0003FA2}"/>
    <cellStyle name="Comma 65 2 6" xfId="16548" xr:uid="{FEC41877-D826-4344-ACD6-E50271EE5E67}"/>
    <cellStyle name="Comma 65 3" xfId="13663" xr:uid="{35B39316-AC04-486B-B8AC-06B06C75705C}"/>
    <cellStyle name="Comma 65 4" xfId="31141" xr:uid="{35B62588-A5D9-4167-9C74-388EBE2C5E34}"/>
    <cellStyle name="Comma 65 5" xfId="22081" xr:uid="{EF51A85F-AE6A-4129-A8C2-9751867C935E}"/>
    <cellStyle name="Comma 65 6" xfId="22084" xr:uid="{D29F14F1-8393-4BCA-8647-6621E4566052}"/>
    <cellStyle name="Comma 65 7" xfId="22086" xr:uid="{A8748537-24BB-4C87-83EB-3B55FC4FA9D3}"/>
    <cellStyle name="Comma 66" xfId="31142" xr:uid="{4F8FE2EB-C49F-42F2-A0AB-2DBEE79E291A}"/>
    <cellStyle name="Comma 66 2" xfId="13674" xr:uid="{AC967413-C964-472A-83D5-045E4483C59F}"/>
    <cellStyle name="Comma 66 3" xfId="13677" xr:uid="{3674F671-F23D-4DB2-AE62-A3B5B8AE0CDE}"/>
    <cellStyle name="Comma 66 4" xfId="31144" xr:uid="{1B00BD91-3FCE-4B4C-80E4-793387CAD8B1}"/>
    <cellStyle name="Comma 66 5" xfId="22089" xr:uid="{0C9E7764-269F-493F-B556-955BAF29B11D}"/>
    <cellStyle name="Comma 66 6" xfId="22095" xr:uid="{E02E6824-C39C-4892-974B-17B1826159E5}"/>
    <cellStyle name="Comma 67" xfId="31146" xr:uid="{67A1B88D-0E5A-4538-A726-B27933433F2C}"/>
    <cellStyle name="Comma 67 2" xfId="13698" xr:uid="{1DF33F42-28C4-4784-A4D7-606E449FE33D}"/>
    <cellStyle name="Comma 67 2 2" xfId="3386" xr:uid="{9D28B05E-9F1F-4D68-93E8-3155CA2B1C87}"/>
    <cellStyle name="Comma 67 2 3" xfId="3392" xr:uid="{C8799239-8D91-4692-B1EE-F40FAD9CF904}"/>
    <cellStyle name="Comma 67 2 4" xfId="31148" xr:uid="{BAB157B2-5DFB-477C-B9C2-A8254731E2E0}"/>
    <cellStyle name="Comma 67 2 5" xfId="31149" xr:uid="{EF55FBD1-255C-46E8-9B3F-F2033BD2F970}"/>
    <cellStyle name="Comma 67 3" xfId="13703" xr:uid="{BC0B499C-42AB-4608-AC24-2888B652C100}"/>
    <cellStyle name="Comma 67 4" xfId="22788" xr:uid="{CA3E0906-A416-42D7-AA1F-0412AEA0C19B}"/>
    <cellStyle name="Comma 67 5" xfId="22098" xr:uid="{B0A63F99-7F51-4860-AB1F-63B05043D0B7}"/>
    <cellStyle name="Comma 67 6" xfId="22109" xr:uid="{4D8692CC-D8FA-4F4E-A611-93F6329E4041}"/>
    <cellStyle name="Comma 67 7" xfId="22800" xr:uid="{5BFA6C77-ED03-4C56-83E7-0E45970770A1}"/>
    <cellStyle name="Comma 68" xfId="31150" xr:uid="{546AB3EB-AAF5-42CB-8BF5-08FF151378D6}"/>
    <cellStyle name="Comma 68 2" xfId="13719" xr:uid="{CBD1F271-3B72-4C33-AE19-A49E7D38A6F7}"/>
    <cellStyle name="Comma 68 2 2" xfId="31154" xr:uid="{1E303ABC-E3EB-49DC-8924-61FF18BF419B}"/>
    <cellStyle name="Comma 68 2 3" xfId="31157" xr:uid="{A50A25A3-E39C-407A-83CE-38D7B20028FF}"/>
    <cellStyle name="Comma 68 2 4" xfId="31159" xr:uid="{8A8D0391-E306-4162-9797-9F0E1731961A}"/>
    <cellStyle name="Comma 68 2 5" xfId="31160" xr:uid="{EC1C245F-FFF4-402D-A754-1BC84F239BDF}"/>
    <cellStyle name="Comma 68 3" xfId="31161" xr:uid="{86150F69-09FF-4539-A3F6-52ECC34D9AD9}"/>
    <cellStyle name="Comma 68 4" xfId="29609" xr:uid="{5A65CF4C-0C31-4DA4-9F44-725E60A2134F}"/>
    <cellStyle name="Comma 68 5" xfId="22116" xr:uid="{8326259B-DC36-4119-8EF8-FCEFFE4FECF5}"/>
    <cellStyle name="Comma 68 6" xfId="22123" xr:uid="{C9606976-59A9-422F-ACE3-CEB35EB3939B}"/>
    <cellStyle name="Comma 68 7" xfId="27792" xr:uid="{C5664F84-9111-4233-A290-360D50616C6C}"/>
    <cellStyle name="Comma 69" xfId="31162" xr:uid="{856AC14B-A3D6-4B1B-8AEA-2DFE4071972E}"/>
    <cellStyle name="Comma 69 2" xfId="31164" xr:uid="{165C4F97-E1B9-4097-AF5B-E8AD7BFE8DC6}"/>
    <cellStyle name="Comma 69 3" xfId="31166" xr:uid="{6262EDAB-69E8-4BCB-A83B-93C4849642B5}"/>
    <cellStyle name="Comma 69 4" xfId="31169" xr:uid="{2E46EC83-71BE-4F02-9155-B6DD5449F7ED}"/>
    <cellStyle name="Comma 69 5" xfId="22128" xr:uid="{496255AC-331B-4062-BA28-63AE6E0124A4}"/>
    <cellStyle name="Comma 69 6" xfId="22137" xr:uid="{805F65AD-D7DD-4A52-87D1-E4983171442F}"/>
    <cellStyle name="Comma 7" xfId="15148" xr:uid="{DC82D89F-F5CC-46EF-B4A5-162BB5049032}"/>
    <cellStyle name="Comma 7 10" xfId="31171" xr:uid="{496B9D3B-90B8-4959-BF9C-FD5EB5178314}"/>
    <cellStyle name="Comma 7 10 10" xfId="16067" xr:uid="{B3047AFB-7C04-401F-AD8F-2C87ECCB43D2}"/>
    <cellStyle name="Comma 7 10 11" xfId="16071" xr:uid="{5F45276B-4055-447E-B36C-76621EB63A53}"/>
    <cellStyle name="Comma 7 10 2" xfId="31172" xr:uid="{73EF2C9B-BDD2-4D5D-A138-5F40D87EBBDC}"/>
    <cellStyle name="Comma 7 10 2 10" xfId="31173" xr:uid="{55035EC0-98A0-4FC6-9EC6-7F97F3CCE6BB}"/>
    <cellStyle name="Comma 7 10 2 11" xfId="31174" xr:uid="{1F5D6AD1-3615-4596-BE93-3C3240992E41}"/>
    <cellStyle name="Comma 7 10 2 2" xfId="31175" xr:uid="{1D41203B-0853-4391-9A94-C941DEAA2357}"/>
    <cellStyle name="Comma 7 10 2 2 2" xfId="4484" xr:uid="{B55BE655-55DE-4E28-9BB7-A880FF1442A6}"/>
    <cellStyle name="Comma 7 10 2 2 2 2" xfId="31177" xr:uid="{3611CF0C-0687-44DF-AA85-261C87A50EB6}"/>
    <cellStyle name="Comma 7 10 2 2 2 3" xfId="31179" xr:uid="{3297821B-1D51-462E-B0E3-E23487CFDBC6}"/>
    <cellStyle name="Comma 7 10 2 2 2 4" xfId="18639" xr:uid="{00CA94F8-3D0A-450C-9E42-511C757C3E2F}"/>
    <cellStyle name="Comma 7 10 2 2 2 5" xfId="18642" xr:uid="{8A9F9150-5894-46A6-B3DD-8BA2DED1246F}"/>
    <cellStyle name="Comma 7 10 2 2 2 6" xfId="20969" xr:uid="{9F737196-EBF1-4FFA-A503-29E3559294CC}"/>
    <cellStyle name="Comma 7 10 2 2 3" xfId="4488" xr:uid="{B483FE8E-7077-4168-8848-38A6A87466D5}"/>
    <cellStyle name="Comma 7 10 2 2 4" xfId="31180" xr:uid="{C69FE526-A54B-4A37-8F30-147D0C9CCA3D}"/>
    <cellStyle name="Comma 7 10 2 2 5" xfId="31181" xr:uid="{4E0E4CBC-2337-40BD-B53E-C61BBAB1B224}"/>
    <cellStyle name="Comma 7 10 2 2 6" xfId="31114" xr:uid="{12793947-D7EB-41FF-9364-A9A9BCDF9DC7}"/>
    <cellStyle name="Comma 7 10 2 2 7" xfId="31182" xr:uid="{3903A9CC-3D7D-4F0B-9C60-1B61A18D8E38}"/>
    <cellStyle name="Comma 7 10 2 3" xfId="31184" xr:uid="{222A47ED-801F-4D9E-91E9-800D05661E3B}"/>
    <cellStyle name="Comma 7 10 2 3 2" xfId="31185" xr:uid="{68236C37-8E82-4D64-94F3-7E5DA9B735F8}"/>
    <cellStyle name="Comma 7 10 2 3 3" xfId="8001" xr:uid="{4BD19306-9965-407D-8190-326D244966E7}"/>
    <cellStyle name="Comma 7 10 2 4" xfId="31187" xr:uid="{BC08B323-7864-4F85-A01B-DED2CE0B57E9}"/>
    <cellStyle name="Comma 7 10 2 5" xfId="31188" xr:uid="{E4CB4451-B8D3-4331-BA47-34A6AC8E01F2}"/>
    <cellStyle name="Comma 7 10 2 6" xfId="31189" xr:uid="{9881BA7C-2933-4EEC-9A7B-04DF683BC9E7}"/>
    <cellStyle name="Comma 7 10 2 6 2" xfId="20124" xr:uid="{7B5AFEA2-1D0E-4C9F-8BFB-D77D7F8CAD7E}"/>
    <cellStyle name="Comma 7 10 2 6 3" xfId="20126" xr:uid="{74DFDA38-A8CF-4D14-80B6-EDF583FBCCB8}"/>
    <cellStyle name="Comma 7 10 2 6 4" xfId="20128" xr:uid="{ACC02469-77B6-4E7F-A279-250DC0A3E29C}"/>
    <cellStyle name="Comma 7 10 2 6 5" xfId="20130" xr:uid="{9D875CCB-7B9D-44E5-B649-73692FF8CF4F}"/>
    <cellStyle name="Comma 7 10 2 6 6" xfId="20132" xr:uid="{3A5C7E63-4DA8-4D9D-9E79-5CBFBBAA31A2}"/>
    <cellStyle name="Comma 7 10 2 7" xfId="16016" xr:uid="{BB666D7A-5C2E-4F1B-B53A-AEA80AC86E7D}"/>
    <cellStyle name="Comma 7 10 2 8" xfId="16018" xr:uid="{1A74E7A9-0FAA-401A-8680-CDC234EC6AD2}"/>
    <cellStyle name="Comma 7 10 2 9" xfId="31190" xr:uid="{284C54B1-F852-4AC2-A5EC-EFB35020A02A}"/>
    <cellStyle name="Comma 7 10 3" xfId="31191" xr:uid="{B94C4AB1-D2FA-4253-B459-CA7260A522C8}"/>
    <cellStyle name="Comma 7 10 4" xfId="31192" xr:uid="{72B3F2BD-FF91-4E1B-AD49-D5FE956DC4E6}"/>
    <cellStyle name="Comma 7 10 4 2" xfId="31193" xr:uid="{3708FCE8-C43B-4BE0-97B6-5C63C19CD80F}"/>
    <cellStyle name="Comma 7 10 4 2 2" xfId="31194" xr:uid="{BCDFE941-8929-4EFD-B1F2-7BBB66B429ED}"/>
    <cellStyle name="Comma 7 10 4 2 3" xfId="31195" xr:uid="{90009742-B6E2-43EC-A162-EE5C5934533B}"/>
    <cellStyle name="Comma 7 10 4 2 4" xfId="31196" xr:uid="{EFF83779-92DB-49D2-80F2-2B1ED1461D26}"/>
    <cellStyle name="Comma 7 10 4 2 5" xfId="31197" xr:uid="{8534EDC7-702D-4494-B69B-E842A2DFF7B6}"/>
    <cellStyle name="Comma 7 10 4 2 6" xfId="31198" xr:uid="{E9FEEAF0-5341-4149-A934-6B58AB8441FE}"/>
    <cellStyle name="Comma 7 10 4 3" xfId="31199" xr:uid="{E5550E5D-8425-4FC7-AEA8-E4ADF95C8878}"/>
    <cellStyle name="Comma 7 10 4 4" xfId="31200" xr:uid="{2B6286DD-E0F1-441C-A670-0FD732C86A8D}"/>
    <cellStyle name="Comma 7 10 4 5" xfId="31201" xr:uid="{AE92D8AD-C452-4AD7-87E6-3628513809FE}"/>
    <cellStyle name="Comma 7 10 4 6" xfId="31202" xr:uid="{4FBC7ADC-0549-420F-89B6-DFF07A554622}"/>
    <cellStyle name="Comma 7 10 4 7" xfId="31203" xr:uid="{2F758589-0566-4222-8397-D72019BCE865}"/>
    <cellStyle name="Comma 7 10 5" xfId="31204" xr:uid="{E5A49AA7-8537-40FD-85E5-F3335A2313E4}"/>
    <cellStyle name="Comma 7 10 5 2" xfId="31205" xr:uid="{2FDDC8A0-F1A3-466D-9FE8-982C9DF7DBB2}"/>
    <cellStyle name="Comma 7 10 5 3" xfId="31207" xr:uid="{95B3C5D8-8694-48F2-B8DF-AF4629603EFC}"/>
    <cellStyle name="Comma 7 10 6" xfId="28906" xr:uid="{9CA8D7FF-BD42-43EA-96AC-5B8307A23AD1}"/>
    <cellStyle name="Comma 7 10 6 2" xfId="20991" xr:uid="{FDB14AA5-A78F-4B2E-9C50-C3A4A0C13358}"/>
    <cellStyle name="Comma 7 10 6 3" xfId="31208" xr:uid="{BFF1DFD5-70D3-4526-A035-CBC843539EA8}"/>
    <cellStyle name="Comma 7 10 6 4" xfId="31209" xr:uid="{E63FE7AC-653A-4552-AC81-F3181FB0A2B4}"/>
    <cellStyle name="Comma 7 10 6 5" xfId="31210" xr:uid="{676844BC-DF73-4DFA-8518-5385DF4788F9}"/>
    <cellStyle name="Comma 7 10 6 6" xfId="31211" xr:uid="{2AECFB77-C211-43DA-A3AD-2069BC80A9E1}"/>
    <cellStyle name="Comma 7 10 7" xfId="28909" xr:uid="{85618802-F7EC-41EA-83E6-EA4B088A295E}"/>
    <cellStyle name="Comma 7 10 8" xfId="30773" xr:uid="{BEBAB571-BD51-4898-B06A-859DB4DF47E8}"/>
    <cellStyle name="Comma 7 10 9" xfId="30776" xr:uid="{544D2D66-387F-49B5-8B7D-93807F2FBB3F}"/>
    <cellStyle name="Comma 7 11" xfId="31212" xr:uid="{064190FA-AB9B-46E3-B142-39E25235A658}"/>
    <cellStyle name="Comma 7 11 2" xfId="31213" xr:uid="{922735C3-8184-4F83-942A-88CBA3AB78BC}"/>
    <cellStyle name="Comma 7 12" xfId="31214" xr:uid="{D420A2F9-8176-44D2-98D5-6DF068268173}"/>
    <cellStyle name="Comma 7 12 2" xfId="31215" xr:uid="{D4640EBE-22DF-4E39-924F-0F3E40A00083}"/>
    <cellStyle name="Comma 7 13" xfId="31216" xr:uid="{031B2D06-CAF0-4EF6-A7E0-DA76E9F812A0}"/>
    <cellStyle name="Comma 7 14" xfId="3661" xr:uid="{197E4501-E390-4885-B628-A9F141CA2E4F}"/>
    <cellStyle name="Comma 7 15" xfId="3668" xr:uid="{5F5A7CF6-41BE-4A92-9EBF-40F8463427B4}"/>
    <cellStyle name="Comma 7 16" xfId="4026" xr:uid="{0BC3041B-4B2D-40B7-8820-9707E7679A24}"/>
    <cellStyle name="Comma 7 17" xfId="4035" xr:uid="{46D5DC79-68A0-4CC0-B258-5E72DF29C51F}"/>
    <cellStyle name="Comma 7 18" xfId="4779" xr:uid="{BD7F80B3-1F82-46CD-9007-3D53D58651CD}"/>
    <cellStyle name="Comma 7 19" xfId="4788" xr:uid="{9875B745-129A-4606-92D0-310481C2B8F9}"/>
    <cellStyle name="Comma 7 2" xfId="30129" xr:uid="{B15662BA-9CB4-43A2-B62F-F739979C8B0E}"/>
    <cellStyle name="Comma 7 2 10" xfId="27225" xr:uid="{882EB2C5-3453-47FF-95AD-E42DFA4FA47E}"/>
    <cellStyle name="Comma 7 2 11" xfId="19457" xr:uid="{91158CE8-B3F3-471F-BE92-3F3BCAC718B6}"/>
    <cellStyle name="Comma 7 2 12" xfId="19460" xr:uid="{901495D7-8F78-483C-97FD-9FC3C19DBC71}"/>
    <cellStyle name="Comma 7 2 13" xfId="19463" xr:uid="{E62256E5-2DDF-42FD-BE49-644486509E50}"/>
    <cellStyle name="Comma 7 2 2" xfId="27365" xr:uid="{4E75FF7D-AC7D-448F-80D6-51E43B6EE0DA}"/>
    <cellStyle name="Comma 7 2 2 2" xfId="10150" xr:uid="{2C62ED5E-E018-4845-87F3-56F4931D9C76}"/>
    <cellStyle name="Comma 7 2 2 2 2" xfId="11502" xr:uid="{E241B598-2F71-4EAF-B70F-7961C2731487}"/>
    <cellStyle name="Comma 7 2 2 3" xfId="10153" xr:uid="{0D32AF89-BC43-4397-B05F-85EF1F020FFA}"/>
    <cellStyle name="Comma 7 2 2 3 2" xfId="11505" xr:uid="{0AE3F6BA-8ECD-415B-BFB6-E8EB5C51ABEA}"/>
    <cellStyle name="Comma 7 2 2 4" xfId="10159" xr:uid="{49CCB22F-1C3D-4028-956C-B69DDF1E4521}"/>
    <cellStyle name="Comma 7 2 2 5" xfId="11514" xr:uid="{D16D9199-209A-4DF9-A7FA-D40FA1396E0B}"/>
    <cellStyle name="Comma 7 2 2 6" xfId="11521" xr:uid="{16E9B3B6-A760-4BDE-96F7-69B25427D494}"/>
    <cellStyle name="Comma 7 2 2 7" xfId="11525" xr:uid="{EFF538C2-CD2C-4935-B626-79F1FE1724A5}"/>
    <cellStyle name="Comma 7 2 3" xfId="31217" xr:uid="{0E3CC456-98B1-494C-9C51-F1CD3EF7BDF1}"/>
    <cellStyle name="Comma 7 2 3 2" xfId="11540" xr:uid="{F3EA9393-B9B4-490F-ADF0-F7AD6AF27194}"/>
    <cellStyle name="Comma 7 2 4" xfId="31218" xr:uid="{27B2E907-1A71-4E39-A0BE-1001235E055D}"/>
    <cellStyle name="Comma 7 2 4 2" xfId="11553" xr:uid="{AC274914-C3F1-49F4-8DC0-42AEB5DC2973}"/>
    <cellStyle name="Comma 7 2 5" xfId="31219" xr:uid="{E6E6EF6E-2336-44EE-BAFE-4DEA2207CDD8}"/>
    <cellStyle name="Comma 7 2 6" xfId="31220" xr:uid="{717C3A2F-9E46-4DC7-AF9B-C3A302CE2FD6}"/>
    <cellStyle name="Comma 7 2 7" xfId="31221" xr:uid="{BB90B6F8-522B-46DA-9E6B-12E9EAA7162D}"/>
    <cellStyle name="Comma 7 2 8" xfId="31222" xr:uid="{DC99328F-DE7A-42CF-927B-BF772E0995B9}"/>
    <cellStyle name="Comma 7 2 9" xfId="10381" xr:uid="{C69C717C-BC38-4158-888D-0ACE1FF9CD48}"/>
    <cellStyle name="Comma 7 20" xfId="3669" xr:uid="{D03F6BEC-1115-443E-9859-B89CD6F824EC}"/>
    <cellStyle name="Comma 7 21" xfId="4027" xr:uid="{F4422A3F-6BB8-4349-8374-56E8C31D382A}"/>
    <cellStyle name="Comma 7 22" xfId="4036" xr:uid="{E4BD2110-29C4-406B-994A-5B6ED507BBEC}"/>
    <cellStyle name="Comma 7 23" xfId="4780" xr:uid="{F7C70C1A-4CAD-4116-A143-DC9BFE0B994D}"/>
    <cellStyle name="Comma 7 3" xfId="29137" xr:uid="{1B98CB04-4A83-4803-8AE2-2A4C48BD946E}"/>
    <cellStyle name="Comma 7 3 10" xfId="27243" xr:uid="{13D82E62-9A2B-440A-AADE-8FDF09D2A221}"/>
    <cellStyle name="Comma 7 3 11" xfId="27246" xr:uid="{0A902C49-799D-446D-9D13-E6B58B2F7309}"/>
    <cellStyle name="Comma 7 3 12" xfId="27249" xr:uid="{1B458247-101A-493E-B1EF-E91823279DBF}"/>
    <cellStyle name="Comma 7 3 13" xfId="27251" xr:uid="{93F9F00F-242C-4BCF-A500-1C97DB4BE6C3}"/>
    <cellStyle name="Comma 7 3 2" xfId="31223" xr:uid="{7670CB15-FC3E-49BE-8A88-C44572D8A5C6}"/>
    <cellStyle name="Comma 7 3 3" xfId="31224" xr:uid="{73757114-9B30-42B5-842E-30F5B1044917}"/>
    <cellStyle name="Comma 7 3 4" xfId="31225" xr:uid="{A58FB6CC-1511-41CE-90D0-1072F411C8F7}"/>
    <cellStyle name="Comma 7 3 5" xfId="31226" xr:uid="{4118F731-78A1-4FB5-8607-5342F3BC353D}"/>
    <cellStyle name="Comma 7 3 6" xfId="31228" xr:uid="{D92F03AC-B8C3-41F8-B360-E9F153C84533}"/>
    <cellStyle name="Comma 7 3 7" xfId="31229" xr:uid="{7292ED94-4B53-4603-9DA8-F7A3CD1D4E9E}"/>
    <cellStyle name="Comma 7 3 8" xfId="31230" xr:uid="{45EAAD29-32ED-4437-9BC1-739FF54F2042}"/>
    <cellStyle name="Comma 7 3 9" xfId="31231" xr:uid="{AE24732A-EEF8-4349-9FF2-575509446EBC}"/>
    <cellStyle name="Comma 7 4" xfId="30132" xr:uid="{739B72AB-5BCF-4FDE-A69A-ED3AB9DC3947}"/>
    <cellStyle name="Comma 7 4 2" xfId="16419" xr:uid="{7F2A2535-347F-4113-8DC5-8B5D6168BB54}"/>
    <cellStyle name="Comma 7 4 3" xfId="16422" xr:uid="{2F9580B0-C054-48FD-9CF8-3CCC2D35506D}"/>
    <cellStyle name="Comma 7 4 4" xfId="16426" xr:uid="{28C57120-3B1C-4C2D-94FB-D1388F68DD22}"/>
    <cellStyle name="Comma 7 4 5" xfId="16429" xr:uid="{8A65FCA5-158B-42C3-B2CB-7C79F8D69540}"/>
    <cellStyle name="Comma 7 4 6" xfId="27079" xr:uid="{D8403D0B-5883-41CC-82CB-5C92A3C9AC87}"/>
    <cellStyle name="Comma 7 4 7" xfId="27081" xr:uid="{57F74124-DD9C-4687-B40D-D39B219DC4A6}"/>
    <cellStyle name="Comma 7 5" xfId="30135" xr:uid="{74EBB7E2-3AB9-439A-995F-8E4A93430205}"/>
    <cellStyle name="Comma 7 5 10" xfId="31232" xr:uid="{6BEA6A6F-4280-4F8D-8FF3-6AC0AA5E51DB}"/>
    <cellStyle name="Comma 7 5 11" xfId="31233" xr:uid="{181E02AC-12F6-4885-B54F-B68DEA912FEC}"/>
    <cellStyle name="Comma 7 5 2" xfId="16441" xr:uid="{3AB34EEA-1329-47F2-B386-2414D18F69A1}"/>
    <cellStyle name="Comma 7 5 3" xfId="16444" xr:uid="{FDCC5805-AE23-40D8-9BFA-BE711D5BB954}"/>
    <cellStyle name="Comma 7 5 4" xfId="16448" xr:uid="{C7C5C1B4-DABF-4345-97C9-210BE41231C5}"/>
    <cellStyle name="Comma 7 5 5" xfId="31234" xr:uid="{BF0EF425-A72B-456D-BAC4-CA30B6405556}"/>
    <cellStyle name="Comma 7 5 6" xfId="31235" xr:uid="{F1CA9A63-49D9-4F7B-9753-8E2743B274EC}"/>
    <cellStyle name="Comma 7 5 7" xfId="9590" xr:uid="{26A91BAA-A152-460D-9981-FB4D90B67189}"/>
    <cellStyle name="Comma 7 5 8" xfId="9592" xr:uid="{2A5E5FB8-DC2C-446E-9E27-237CB5C9BC56}"/>
    <cellStyle name="Comma 7 5 9" xfId="31236" xr:uid="{2FFED31F-C923-41E5-8235-6E96E7AA62E6}"/>
    <cellStyle name="Comma 7 6" xfId="31237" xr:uid="{745B7C52-651A-444F-9E5F-AAC5C2DD4082}"/>
    <cellStyle name="Comma 7 6 2" xfId="31238" xr:uid="{5D3111A7-4C77-4C80-8049-B8E66E9D7446}"/>
    <cellStyle name="Comma 7 6 3" xfId="31239" xr:uid="{E87E98BB-9B65-4115-909C-85FD17FA3B1B}"/>
    <cellStyle name="Comma 7 7" xfId="29141" xr:uid="{B3D1226A-A4BE-4BC2-8C46-68A5148EBBEF}"/>
    <cellStyle name="Comma 7 7 10" xfId="31240" xr:uid="{CC5E53C2-BB04-4837-9CE2-24B0733E03DC}"/>
    <cellStyle name="Comma 7 7 11" xfId="31241" xr:uid="{5C462E1B-FF73-4EA3-AB0D-7F901A8CB562}"/>
    <cellStyle name="Comma 7 7 12" xfId="31242" xr:uid="{C8830DFA-394E-4E11-A36F-92D8A77A078C}"/>
    <cellStyle name="Comma 7 7 13" xfId="31243" xr:uid="{F39E8982-9498-419C-86FE-A74F3275B57E}"/>
    <cellStyle name="Comma 7 7 2" xfId="31244" xr:uid="{009C20E3-24B2-4FAA-9996-AAB7BAA68016}"/>
    <cellStyle name="Comma 7 7 3" xfId="31245" xr:uid="{C30A5B92-1704-41FE-9A69-3D90A10A7EA6}"/>
    <cellStyle name="Comma 7 7 3 10" xfId="31247" xr:uid="{15EDD02A-8CFC-4EA3-A25B-F799C2256C8E}"/>
    <cellStyle name="Comma 7 7 3 2" xfId="13462" xr:uid="{E78F30E6-BA00-4CA5-AB7A-1F66D0E78389}"/>
    <cellStyle name="Comma 7 7 3 2 2" xfId="7268" xr:uid="{D5BA682B-78CD-437C-91E6-901124FFAE8A}"/>
    <cellStyle name="Comma 7 7 3 3" xfId="31249" xr:uid="{A9833EE2-76A9-40B7-9E9E-F8FE0FD529DC}"/>
    <cellStyle name="Comma 7 7 3 3 2" xfId="7274" xr:uid="{4DE82270-58E7-4026-8872-6222D2A1EFE0}"/>
    <cellStyle name="Comma 7 7 3 3 2 2" xfId="17987" xr:uid="{A5225769-C529-4788-B6BA-9038B15825D0}"/>
    <cellStyle name="Comma 7 7 3 3 2 3" xfId="17989" xr:uid="{07DCF1AE-CC72-4CF6-9B39-061980E7605E}"/>
    <cellStyle name="Comma 7 7 3 3 2 4" xfId="17993" xr:uid="{638EF552-3A54-4166-B259-C9364176D0BC}"/>
    <cellStyle name="Comma 7 7 3 3 2 5" xfId="17997" xr:uid="{06971AB2-ED78-4958-8670-1EB003588FB1}"/>
    <cellStyle name="Comma 7 7 3 3 2 6" xfId="18001" xr:uid="{ED45B4F3-00EE-43D1-B8FE-A253E20EABC0}"/>
    <cellStyle name="Comma 7 7 3 3 3" xfId="18005" xr:uid="{161688EF-0256-48A7-A73F-85CA00780F55}"/>
    <cellStyle name="Comma 7 7 3 3 4" xfId="18009" xr:uid="{6458B1B0-F458-49B0-AD9F-03E3F853E699}"/>
    <cellStyle name="Comma 7 7 3 3 5" xfId="18013" xr:uid="{9B50DBC6-3482-41F2-86BD-15C0C3FD88D5}"/>
    <cellStyle name="Comma 7 7 3 3 6" xfId="18015" xr:uid="{BEB19FCD-1413-4D41-B821-9707C2C29F68}"/>
    <cellStyle name="Comma 7 7 3 3 7" xfId="31250" xr:uid="{ACCA21A1-B1EE-4996-996B-F14B9D4EDB99}"/>
    <cellStyle name="Comma 7 7 3 4" xfId="31252" xr:uid="{D2A7F8A4-D835-40CD-80BF-F474BE7A4778}"/>
    <cellStyle name="Comma 7 7 3 4 2" xfId="7279" xr:uid="{AFCAB64C-7BA0-4D4E-B133-FB190D59BD85}"/>
    <cellStyle name="Comma 7 7 3 4 3" xfId="18030" xr:uid="{4816429B-9415-4D17-93F8-8F482CBF277D}"/>
    <cellStyle name="Comma 7 7 3 5" xfId="31254" xr:uid="{34AD96FF-3BAA-4CA9-8B2F-C7EF76C316E0}"/>
    <cellStyle name="Comma 7 7 3 5 2" xfId="7286" xr:uid="{FFA03098-D121-41DB-BB6D-300B439DC334}"/>
    <cellStyle name="Comma 7 7 3 5 3" xfId="1379" xr:uid="{BE941219-AEBB-4459-B796-D6B322CB4800}"/>
    <cellStyle name="Comma 7 7 3 5 4" xfId="1400" xr:uid="{B287DD88-6ECF-4692-9DA3-24631E910941}"/>
    <cellStyle name="Comma 7 7 3 5 5" xfId="1415" xr:uid="{8CAACDA6-3B5C-4E22-B96A-6EA293890127}"/>
    <cellStyle name="Comma 7 7 3 5 6" xfId="120" xr:uid="{BEE57165-E430-4389-A15C-F1A59BDFF71B}"/>
    <cellStyle name="Comma 7 7 3 6" xfId="31256" xr:uid="{DCD902AA-6F19-41A0-AF2F-AC7C76155928}"/>
    <cellStyle name="Comma 7 7 3 7" xfId="31258" xr:uid="{C1DE515F-AD2F-4E85-871E-AA8C2F59BDD5}"/>
    <cellStyle name="Comma 7 7 3 8" xfId="31259" xr:uid="{7425118F-E52D-4E34-A5F1-6CBB8C96063A}"/>
    <cellStyle name="Comma 7 7 3 9" xfId="31260" xr:uid="{05FC53CD-E3DF-49F8-8DF2-7BB790BFCA93}"/>
    <cellStyle name="Comma 7 7 4" xfId="31261" xr:uid="{0769D659-05A8-4562-A004-0EF189D7BC25}"/>
    <cellStyle name="Comma 7 7 4 10" xfId="8868" xr:uid="{E4E7B478-84DD-4962-8B73-2903FE794B9C}"/>
    <cellStyle name="Comma 7 7 4 11" xfId="31264" xr:uid="{D1F2A4B9-6EA6-4198-BBD5-85AF2B1BEAE9}"/>
    <cellStyle name="Comma 7 7 4 2" xfId="13469" xr:uid="{CF63BE8F-27EB-4764-B771-A7EF2716A55D}"/>
    <cellStyle name="Comma 7 7 4 2 2" xfId="7312" xr:uid="{A0623691-34C9-40DF-836B-A9B2AB774CF4}"/>
    <cellStyle name="Comma 7 7 4 2 2 2" xfId="18237" xr:uid="{63469CCC-D15A-40EC-925D-1981A0285A76}"/>
    <cellStyle name="Comma 7 7 4 2 2 3" xfId="18239" xr:uid="{84B060C8-5AB2-4CE6-8DC2-712902F1C2E8}"/>
    <cellStyle name="Comma 7 7 4 2 2 4" xfId="18241" xr:uid="{2EAAAF9D-71B8-476B-B438-273C5396D81D}"/>
    <cellStyle name="Comma 7 7 4 2 2 5" xfId="18243" xr:uid="{F90DD3AA-3F2C-42D0-A1BE-AF50162EFEEB}"/>
    <cellStyle name="Comma 7 7 4 2 2 6" xfId="18245" xr:uid="{A9520636-8232-412A-AF74-B0C5C4C0E309}"/>
    <cellStyle name="Comma 7 7 4 2 3" xfId="18249" xr:uid="{C207C8E4-8EB2-4E53-889D-814A60FAC2E8}"/>
    <cellStyle name="Comma 7 7 4 2 4" xfId="10781" xr:uid="{93E2387C-EF06-415A-B71D-1C2C9A2FEE6B}"/>
    <cellStyle name="Comma 7 7 4 2 5" xfId="10792" xr:uid="{A925685E-0BD5-4DFF-A3AE-EC5A5B0CBA25}"/>
    <cellStyle name="Comma 7 7 4 2 6" xfId="10796" xr:uid="{1F8112A6-3B25-4F8E-A1F9-7EBA689F71E4}"/>
    <cellStyle name="Comma 7 7 4 2 7" xfId="10801" xr:uid="{E5446CD8-E137-439C-A10F-2AAB5890A82F}"/>
    <cellStyle name="Comma 7 7 4 3" xfId="31265" xr:uid="{FBE640B1-B59E-4440-B23E-AD4AD61034D8}"/>
    <cellStyle name="Comma 7 7 4 3 2" xfId="7322" xr:uid="{BC52CAD2-CE07-4A31-835D-9EEFD5C5D66A}"/>
    <cellStyle name="Comma 7 7 4 3 3" xfId="18308" xr:uid="{08174F5F-2858-48A8-9B10-4FC43A1B8144}"/>
    <cellStyle name="Comma 7 7 4 4" xfId="15332" xr:uid="{0CCF9A08-2ECB-4C01-BF83-059728DDADAB}"/>
    <cellStyle name="Comma 7 7 4 5" xfId="31267" xr:uid="{CB471C90-1AD3-4C9D-BAAF-AAA93A87EC98}"/>
    <cellStyle name="Comma 7 7 4 6" xfId="31269" xr:uid="{3311D8BD-ACC1-4436-8022-8EBE0AE9EAC1}"/>
    <cellStyle name="Comma 7 7 4 6 2" xfId="18354" xr:uid="{5759A5F1-4919-4766-95A3-085A2EC01970}"/>
    <cellStyle name="Comma 7 7 4 6 3" xfId="18357" xr:uid="{AB1750C6-30F1-4EE0-90F2-026C6D3E312F}"/>
    <cellStyle name="Comma 7 7 4 6 4" xfId="11133" xr:uid="{F9892EA0-A156-40B4-83FD-E3977A7ED398}"/>
    <cellStyle name="Comma 7 7 4 6 5" xfId="30531" xr:uid="{DE623B74-D3B2-4202-8A6B-1428F53F0CF8}"/>
    <cellStyle name="Comma 7 7 4 6 6" xfId="30533" xr:uid="{3D48591B-8D10-47A4-82ED-AA18CF127852}"/>
    <cellStyle name="Comma 7 7 4 7" xfId="31272" xr:uid="{5DB7F8A6-1458-42D8-BC95-3DA62BA448B7}"/>
    <cellStyle name="Comma 7 7 4 8" xfId="31274" xr:uid="{9299C5EB-6208-44F2-9CCA-C8C2C587AC33}"/>
    <cellStyle name="Comma 7 7 4 9" xfId="31276" xr:uid="{DFC4180E-5587-4D51-88C8-0BDFB113F0A7}"/>
    <cellStyle name="Comma 7 7 5" xfId="31277" xr:uid="{11C8D91C-A212-4751-9364-56789426A9CA}"/>
    <cellStyle name="Comma 7 7 5 10" xfId="5091" xr:uid="{4C0DA01A-8041-478F-9790-64E07DD00354}"/>
    <cellStyle name="Comma 7 7 5 11" xfId="5094" xr:uid="{0A4C412C-6A4F-47AB-A6F3-A53F12FD2A9B}"/>
    <cellStyle name="Comma 7 7 5 2" xfId="13474" xr:uid="{8B4578D8-D9AD-420A-9205-D8B1472B3AD3}"/>
    <cellStyle name="Comma 7 7 5 2 2" xfId="7372" xr:uid="{43897EFA-BFC0-43AE-AC59-0A7F047D237F}"/>
    <cellStyle name="Comma 7 7 5 2 2 2" xfId="9864" xr:uid="{DB7DEB8F-C333-48F5-87F4-BFB6D12EF2A3}"/>
    <cellStyle name="Comma 7 7 5 2 2 3" xfId="9866" xr:uid="{25DDCD63-A468-4D4F-9E5F-D5D612881AEE}"/>
    <cellStyle name="Comma 7 7 5 2 2 4" xfId="31278" xr:uid="{E802166D-C274-4018-A659-F9090A72ABD6}"/>
    <cellStyle name="Comma 7 7 5 2 2 5" xfId="31279" xr:uid="{F9DBF9A8-72A1-4939-B88A-844071C0883C}"/>
    <cellStyle name="Comma 7 7 5 2 2 6" xfId="27827" xr:uid="{97C1279F-17CE-4B82-B808-7BB9799F069F}"/>
    <cellStyle name="Comma 7 7 5 2 3" xfId="24546" xr:uid="{E8212E31-29B2-40FA-80D3-1B6BF7F35224}"/>
    <cellStyle name="Comma 7 7 5 2 4" xfId="31280" xr:uid="{0E5CB103-7330-4A0F-8942-E021B9E17063}"/>
    <cellStyle name="Comma 7 7 5 2 5" xfId="31281" xr:uid="{45057E01-B341-480B-B7E1-6E94D601DEA6}"/>
    <cellStyle name="Comma 7 7 5 2 6" xfId="31282" xr:uid="{C9326A75-7859-406C-A8B4-5980B4B9ABA4}"/>
    <cellStyle name="Comma 7 7 5 2 7" xfId="31283" xr:uid="{CC5D77A3-E218-40AF-9ECC-045F1AB95D10}"/>
    <cellStyle name="Comma 7 7 5 3" xfId="31284" xr:uid="{66C1C20D-0F54-481B-BDDB-BD597016847D}"/>
    <cellStyle name="Comma 7 7 5 3 2" xfId="7378" xr:uid="{F17CAD1D-D5B1-4744-9DEF-45546D5E8E3C}"/>
    <cellStyle name="Comma 7 7 5 3 3" xfId="31285" xr:uid="{9DC0D3DF-47F9-4188-8887-6CD74A807EF3}"/>
    <cellStyle name="Comma 7 7 5 4" xfId="31287" xr:uid="{984ED167-4DC5-459D-8964-94C7BD979929}"/>
    <cellStyle name="Comma 7 7 5 5" xfId="31289" xr:uid="{AD1BCA12-1BE7-4510-AE3A-DB280F884FE0}"/>
    <cellStyle name="Comma 7 7 5 6" xfId="31290" xr:uid="{57F50677-CB89-4171-A872-C3A380BA4142}"/>
    <cellStyle name="Comma 7 7 5 6 2" xfId="18461" xr:uid="{C60A1BB2-561E-468A-A891-5799B29DC972}"/>
    <cellStyle name="Comma 7 7 5 6 3" xfId="18464" xr:uid="{5C8AB041-1F5D-4E08-AF15-01DA95C54328}"/>
    <cellStyle name="Comma 7 7 5 6 4" xfId="26158" xr:uid="{2BB2C65E-2FA0-429B-BCED-C2D4FA07686E}"/>
    <cellStyle name="Comma 7 7 5 6 5" xfId="26161" xr:uid="{1EBC5DAE-23E5-4268-B907-F7FDF0E4CC22}"/>
    <cellStyle name="Comma 7 7 5 6 6" xfId="30980" xr:uid="{3DD74B5E-5AC7-4C12-A941-2E7D1C476B78}"/>
    <cellStyle name="Comma 7 7 5 7" xfId="31292" xr:uid="{E1D33626-816E-40D4-8273-0B9940951572}"/>
    <cellStyle name="Comma 7 7 5 8" xfId="31294" xr:uid="{7FD9A9DA-3C38-412F-9257-E699C76C9741}"/>
    <cellStyle name="Comma 7 7 5 9" xfId="31295" xr:uid="{1BE31F44-5BF0-4A28-94E1-9D64B18A6589}"/>
    <cellStyle name="Comma 7 7 6" xfId="29469" xr:uid="{8B551919-D75C-446E-A533-D073E0755492}"/>
    <cellStyle name="Comma 7 7 6 2" xfId="13478" xr:uid="{90308848-F20A-4DC9-9634-204B5F4D05A6}"/>
    <cellStyle name="Comma 7 7 6 2 2" xfId="31296" xr:uid="{A90515FD-453F-4463-BA17-F6C5B4AAEAA0}"/>
    <cellStyle name="Comma 7 7 6 2 3" xfId="31297" xr:uid="{0A9ADD13-F779-4062-A1E9-C234E5BCB5E2}"/>
    <cellStyle name="Comma 7 7 6 2 4" xfId="31298" xr:uid="{2DF67FD7-9E3A-4AC9-A858-F6B563B1FD99}"/>
    <cellStyle name="Comma 7 7 6 2 5" xfId="31299" xr:uid="{8CF7C490-1A19-4D5A-B294-D3BA01B9A597}"/>
    <cellStyle name="Comma 7 7 6 2 6" xfId="31300" xr:uid="{42A7130E-B86B-4E4D-A346-2DD388ADC9A4}"/>
    <cellStyle name="Comma 7 7 6 3" xfId="31301" xr:uid="{04536494-2F8D-4ABA-A535-DDD8B049DBE8}"/>
    <cellStyle name="Comma 7 7 6 4" xfId="31303" xr:uid="{3AEA051E-CD3D-496C-B5DA-B9D85D179DE5}"/>
    <cellStyle name="Comma 7 7 6 5" xfId="31305" xr:uid="{512AF9B4-734C-45E4-97DD-5B7CC1C9B7AB}"/>
    <cellStyle name="Comma 7 7 6 6" xfId="31306" xr:uid="{577D3F8A-9552-4878-8C32-566A9D0BEEC8}"/>
    <cellStyle name="Comma 7 7 6 7" xfId="27024" xr:uid="{35A85BEB-A2D8-4435-B6C8-6BC0B0C1D53D}"/>
    <cellStyle name="Comma 7 7 7" xfId="9604" xr:uid="{59FD9651-E7AC-4A77-9814-D48EA6C31E72}"/>
    <cellStyle name="Comma 7 7 7 2" xfId="13485" xr:uid="{0E107104-89BC-4131-88A2-F66ACAC8B621}"/>
    <cellStyle name="Comma 7 7 7 3" xfId="30103" xr:uid="{98E64BC0-13F0-4AD7-8ADE-4DADF5FB974F}"/>
    <cellStyle name="Comma 7 7 8" xfId="9607" xr:uid="{BFFEAF5C-C623-48F9-98C5-35A634CF6F40}"/>
    <cellStyle name="Comma 7 7 8 2" xfId="30141" xr:uid="{3C78D2A5-17E7-4DA0-AF69-54C95054BF0D}"/>
    <cellStyle name="Comma 7 7 8 3" xfId="30144" xr:uid="{9C015C84-FB52-454D-A02A-04374A5E5BD2}"/>
    <cellStyle name="Comma 7 7 8 4" xfId="30151" xr:uid="{60F812C0-73C7-45F7-B672-A127AECEF7A4}"/>
    <cellStyle name="Comma 7 7 8 5" xfId="30154" xr:uid="{F25D4A09-960A-41C1-BB4B-675EB907E83E}"/>
    <cellStyle name="Comma 7 7 8 6" xfId="30156" xr:uid="{51D23F7A-C954-4238-942E-76F465034947}"/>
    <cellStyle name="Comma 7 7 9" xfId="29471" xr:uid="{38E61BA9-48F4-46F7-BAF8-B7D9A0276809}"/>
    <cellStyle name="Comma 7 8" xfId="31307" xr:uid="{B8FBB5B6-D663-4885-AE76-98453594A7BF}"/>
    <cellStyle name="Comma 7 8 10" xfId="31308" xr:uid="{99BDD4A5-8325-49E6-8C60-75BC034812D7}"/>
    <cellStyle name="Comma 7 8 11" xfId="31309" xr:uid="{7D425111-B327-4A64-95F1-A5CFA5AA1D8B}"/>
    <cellStyle name="Comma 7 8 12" xfId="31310" xr:uid="{2162ECBC-F370-4FBF-AC91-8FBA732CA795}"/>
    <cellStyle name="Comma 7 8 13" xfId="31311" xr:uid="{16B7F9DC-1EC6-4087-8CD6-9C6455506C7C}"/>
    <cellStyle name="Comma 7 8 2" xfId="31312" xr:uid="{A0118FB7-3A5D-45F3-A017-0BEF5915CFBA}"/>
    <cellStyle name="Comma 7 8 2 10" xfId="1678" xr:uid="{9599C2FC-7965-4617-8182-9D7E3D918CB6}"/>
    <cellStyle name="Comma 7 8 2 11" xfId="1682" xr:uid="{71A6DCF6-FBA7-4AD3-968B-6F25C994CE52}"/>
    <cellStyle name="Comma 7 8 2 12" xfId="1686" xr:uid="{9B817345-C371-43BA-B282-3D6A53796C72}"/>
    <cellStyle name="Comma 7 8 2 2" xfId="13490" xr:uid="{4CCEB92B-3896-418C-82C2-151BAFBBCBE3}"/>
    <cellStyle name="Comma 7 8 2 2 2" xfId="20475" xr:uid="{E2CB3CD6-DCFF-4DAB-B9C8-EA1181AC9A0A}"/>
    <cellStyle name="Comma 7 8 2 2 2 2" xfId="20477" xr:uid="{91A7D99B-5533-42B2-A851-286705742024}"/>
    <cellStyle name="Comma 7 8 2 2 2 3" xfId="20479" xr:uid="{125FFCAC-1242-48FA-B194-7247C4640065}"/>
    <cellStyle name="Comma 7 8 2 2 2 4" xfId="22010" xr:uid="{2EFCBF8B-4ED4-49AB-A86B-7A406E6C7351}"/>
    <cellStyle name="Comma 7 8 2 2 2 5" xfId="3799" xr:uid="{FFFDFCA0-3AE8-41DD-BF14-57B40E4E11CA}"/>
    <cellStyle name="Comma 7 8 2 2 2 6" xfId="3801" xr:uid="{237FFC37-B577-43DC-97CB-F59BE7DCF170}"/>
    <cellStyle name="Comma 7 8 2 2 3" xfId="20481" xr:uid="{B5FFD40C-0E4E-47DD-9228-0692C0D46339}"/>
    <cellStyle name="Comma 7 8 2 2 4" xfId="20485" xr:uid="{79082891-0A9D-43DD-A918-098D391AE98D}"/>
    <cellStyle name="Comma 7 8 2 2 5" xfId="20489" xr:uid="{69C788D3-AE7B-4820-A7E2-BAEF3E8E235B}"/>
    <cellStyle name="Comma 7 8 2 2 6" xfId="20495" xr:uid="{22954BEC-4605-4E27-A1CC-74CC7CC360FC}"/>
    <cellStyle name="Comma 7 8 2 2 7" xfId="31313" xr:uid="{9716F568-AB74-45B5-AA9E-89CFB8EF9980}"/>
    <cellStyle name="Comma 7 8 2 3" xfId="31314" xr:uid="{16BC3977-23F7-4A54-A63E-6D2E73275633}"/>
    <cellStyle name="Comma 7 8 2 4" xfId="31315" xr:uid="{A748645A-DC9D-4BFA-BD69-870EF72B757E}"/>
    <cellStyle name="Comma 7 8 2 4 2" xfId="20527" xr:uid="{C5EA7CB4-A816-4D51-B6E4-D2C21A1BC088}"/>
    <cellStyle name="Comma 7 8 2 4 3" xfId="20531" xr:uid="{5672D4D2-7C60-4C54-AF14-70A11C76CC02}"/>
    <cellStyle name="Comma 7 8 2 5" xfId="3026" xr:uid="{153ACF43-AD62-44AD-BBBB-422F59A581DD}"/>
    <cellStyle name="Comma 7 8 2 6" xfId="3030" xr:uid="{B89FF2FA-7F56-4447-A820-5AC0464CB821}"/>
    <cellStyle name="Comma 7 8 2 7" xfId="7917" xr:uid="{BDFAF18D-1BB9-4F16-9CD1-9602E4DF4739}"/>
    <cellStyle name="Comma 7 8 2 7 2" xfId="15592" xr:uid="{0EBA9463-FEA9-472B-B8A4-FBDED384F48A}"/>
    <cellStyle name="Comma 7 8 2 7 3" xfId="7729" xr:uid="{17D38801-93B8-46D3-AA6B-D6E1FB7BDFE3}"/>
    <cellStyle name="Comma 7 8 2 7 4" xfId="7735" xr:uid="{E5E10969-FDEB-40D4-9484-C60B809E679D}"/>
    <cellStyle name="Comma 7 8 2 7 5" xfId="15674" xr:uid="{82F4969A-1D01-4D31-A42D-E37FF848B31A}"/>
    <cellStyle name="Comma 7 8 2 7 6" xfId="15683" xr:uid="{2D4EDB59-42E5-4E5F-972D-656BAA9ABE36}"/>
    <cellStyle name="Comma 7 8 2 8" xfId="7923" xr:uid="{C6C31FFA-498F-4288-9DE5-968413F09631}"/>
    <cellStyle name="Comma 7 8 2 9" xfId="7925" xr:uid="{C1AE3B00-BC57-4AF0-A54A-1696DAF60E37}"/>
    <cellStyle name="Comma 7 8 3" xfId="27092" xr:uid="{63C35B25-635C-468D-8FB7-0EA92F16E555}"/>
    <cellStyle name="Comma 7 8 3 10" xfId="31317" xr:uid="{05FE597B-6041-4B34-B51D-B151FCFD443D}"/>
    <cellStyle name="Comma 7 8 3 11" xfId="31320" xr:uid="{A4CF4AED-8050-4526-88E4-C3529611F43B}"/>
    <cellStyle name="Comma 7 8 3 2" xfId="13494" xr:uid="{325F471C-9C5F-4A50-9879-48C644C98576}"/>
    <cellStyle name="Comma 7 8 3 2 2" xfId="31321" xr:uid="{00F8F30D-452D-45CF-8771-7A0DDE21026C}"/>
    <cellStyle name="Comma 7 8 3 2 2 2" xfId="31322" xr:uid="{3003B4F4-D74A-4E13-AF7B-7A76879272C4}"/>
    <cellStyle name="Comma 7 8 3 2 2 3" xfId="31323" xr:uid="{C2503EE2-5292-4064-8420-D7CB76FEE66C}"/>
    <cellStyle name="Comma 7 8 3 2 2 4" xfId="31324" xr:uid="{6E93511D-92DA-465F-B34B-D1DE1DBC5BA3}"/>
    <cellStyle name="Comma 7 8 3 2 2 5" xfId="6178" xr:uid="{886E8E35-1CFD-49E4-9143-33A0DBA1CB0B}"/>
    <cellStyle name="Comma 7 8 3 2 2 6" xfId="3154" xr:uid="{EC70BD92-8F69-4834-8084-DB3EFA17C845}"/>
    <cellStyle name="Comma 7 8 3 2 3" xfId="21033" xr:uid="{E5124CF1-2E61-4093-BB32-9BF4928D7C6E}"/>
    <cellStyle name="Comma 7 8 3 2 4" xfId="21035" xr:uid="{88374829-07B0-4165-B926-138EBEA10802}"/>
    <cellStyle name="Comma 7 8 3 2 5" xfId="21038" xr:uid="{317A54F7-F790-4AB5-9AD6-8B8E10D59CCC}"/>
    <cellStyle name="Comma 7 8 3 2 6" xfId="31325" xr:uid="{2252D644-CB6D-494C-ACE5-5B7D4A2CFB2D}"/>
    <cellStyle name="Comma 7 8 3 2 7" xfId="31326" xr:uid="{A86FACB4-9DC0-4113-9CBE-50EF28116C43}"/>
    <cellStyle name="Comma 7 8 3 3" xfId="31327" xr:uid="{767CF2CA-0239-43E4-B43F-1B1EF84F96D1}"/>
    <cellStyle name="Comma 7 8 3 3 2" xfId="31328" xr:uid="{A67F430C-47FF-4DE7-8CAD-8786222DD900}"/>
    <cellStyle name="Comma 7 8 3 3 3" xfId="21042" xr:uid="{6C00E233-6B19-4912-B6F7-E3E67C6578B2}"/>
    <cellStyle name="Comma 7 8 3 4" xfId="31329" xr:uid="{98F712C4-650D-472B-A006-17C53C20E1F1}"/>
    <cellStyle name="Comma 7 8 3 5" xfId="7927" xr:uid="{643B02C4-2683-4761-B8DB-49BCD332CE62}"/>
    <cellStyle name="Comma 7 8 3 6" xfId="7929" xr:uid="{887DF2A2-1128-4C3F-81DB-3316707351F2}"/>
    <cellStyle name="Comma 7 8 3 6 2" xfId="28891" xr:uid="{8A8FE891-9A76-42F1-93D1-69DF3356FCFF}"/>
    <cellStyle name="Comma 7 8 3 6 3" xfId="21056" xr:uid="{42386C1D-4FD1-4C4B-9728-DE0C137C4002}"/>
    <cellStyle name="Comma 7 8 3 6 4" xfId="21060" xr:uid="{333D66DD-C244-4238-9D42-4B81F8296666}"/>
    <cellStyle name="Comma 7 8 3 6 5" xfId="21062" xr:uid="{0E911085-F8DF-4F77-A61E-0F50D8347FCB}"/>
    <cellStyle name="Comma 7 8 3 6 6" xfId="21064" xr:uid="{F5517A9F-59FF-4DB0-B9E2-CB6EFF060342}"/>
    <cellStyle name="Comma 7 8 3 7" xfId="7931" xr:uid="{DDB2C952-0A37-41C5-91E7-3C09B8019BE9}"/>
    <cellStyle name="Comma 7 8 3 8" xfId="7937" xr:uid="{F5975B3F-8679-4580-9B40-6BCE2F518BA8}"/>
    <cellStyle name="Comma 7 8 3 9" xfId="7939" xr:uid="{AD9427EE-91AD-47F8-8426-7C661DC53872}"/>
    <cellStyle name="Comma 7 8 4" xfId="27094" xr:uid="{0B2598EF-4939-44B1-BDF5-9AE3E9125626}"/>
    <cellStyle name="Comma 7 8 5" xfId="2292" xr:uid="{E6A34BAF-CCF8-4CAC-9497-5132A1531636}"/>
    <cellStyle name="Comma 7 8 5 10" xfId="4892" xr:uid="{6B48BF76-761C-4EE8-8951-EBF83A18BF39}"/>
    <cellStyle name="Comma 7 8 5 11" xfId="4894" xr:uid="{97C17112-B969-438F-BDD4-3B0EE328301F}"/>
    <cellStyle name="Comma 7 8 5 2" xfId="13501" xr:uid="{7866C623-7C01-4EA1-8BD6-41671642C8C4}"/>
    <cellStyle name="Comma 7 8 5 2 2" xfId="31330" xr:uid="{9303330B-73A9-46E8-900F-139100B00840}"/>
    <cellStyle name="Comma 7 8 5 2 2 2" xfId="11704" xr:uid="{5EE573C6-2645-4BB2-84A1-DF0CCC36CDB9}"/>
    <cellStyle name="Comma 7 8 5 2 2 3" xfId="11706" xr:uid="{64EB9A82-7962-4604-ADC7-478C1E046218}"/>
    <cellStyle name="Comma 7 8 5 2 2 4" xfId="31331" xr:uid="{F89A88C3-BA8C-4964-912A-7B4BD79F52D9}"/>
    <cellStyle name="Comma 7 8 5 2 2 5" xfId="8250" xr:uid="{6406B02F-EEBC-48AD-9ADC-7081AE2A7043}"/>
    <cellStyle name="Comma 7 8 5 2 2 6" xfId="8252" xr:uid="{89AE78F7-A359-4697-94EB-9E1265F41C25}"/>
    <cellStyle name="Comma 7 8 5 2 3" xfId="31332" xr:uid="{B673FE3F-5D39-45BA-9184-7AD534CA1361}"/>
    <cellStyle name="Comma 7 8 5 2 4" xfId="31333" xr:uid="{E456052C-53F1-4690-B5AF-738D5BDD42D5}"/>
    <cellStyle name="Comma 7 8 5 2 5" xfId="31334" xr:uid="{36BCBA3A-38FA-42C0-9C2B-F85F13D95470}"/>
    <cellStyle name="Comma 7 8 5 2 6" xfId="31335" xr:uid="{E4D9DA13-DB6C-48D2-AFA8-EB13E2F2A5C4}"/>
    <cellStyle name="Comma 7 8 5 2 7" xfId="31336" xr:uid="{2EFA4CA1-6BD0-4DC1-9C57-23D41E065861}"/>
    <cellStyle name="Comma 7 8 5 3" xfId="31337" xr:uid="{CF230A5D-0649-4CD6-9C17-A59863ECB163}"/>
    <cellStyle name="Comma 7 8 5 3 2" xfId="31338" xr:uid="{CBA0A8A9-1691-4F9A-B4AA-9BF58003DF9D}"/>
    <cellStyle name="Comma 7 8 5 3 3" xfId="31339" xr:uid="{749F49EB-3810-4E07-B627-2710E93DE6E3}"/>
    <cellStyle name="Comma 7 8 5 4" xfId="31340" xr:uid="{78F2CB85-180D-465E-B7BB-82FF975D35C3}"/>
    <cellStyle name="Comma 7 8 5 5" xfId="7851" xr:uid="{0E506C94-5A85-49ED-A6D2-E4BAAFB78D0A}"/>
    <cellStyle name="Comma 7 8 5 6" xfId="7857" xr:uid="{D4664004-5971-47E3-A954-B5431B4EEF8C}"/>
    <cellStyle name="Comma 7 8 5 6 2" xfId="31341" xr:uid="{92D835A6-3B78-4C24-BB6B-64C4AE6A72FF}"/>
    <cellStyle name="Comma 7 8 5 6 3" xfId="31342" xr:uid="{76198E51-99D4-45F2-B69D-36ED7DBB8338}"/>
    <cellStyle name="Comma 7 8 5 6 4" xfId="31343" xr:uid="{00C5C0A5-12B6-4B53-9B72-E341698978F0}"/>
    <cellStyle name="Comma 7 8 5 6 5" xfId="31344" xr:uid="{28DF3C7A-DE18-441D-A4C9-C7BB8B1D6E6B}"/>
    <cellStyle name="Comma 7 8 5 6 6" xfId="31345" xr:uid="{08D61E75-8651-4143-99EC-37FA12F67293}"/>
    <cellStyle name="Comma 7 8 5 7" xfId="456" xr:uid="{9FF95925-04B1-45D4-B309-DABE80C4949C}"/>
    <cellStyle name="Comma 7 8 5 8" xfId="470" xr:uid="{04BFCF2F-8A84-498F-8231-257E9AE9ED3E}"/>
    <cellStyle name="Comma 7 8 5 9" xfId="481" xr:uid="{2A2C953E-A529-4BF5-BD45-C1582A9D9FE6}"/>
    <cellStyle name="Comma 7 8 6" xfId="2297" xr:uid="{DDF738DA-EFC0-44F6-A06E-8B75CB64A749}"/>
    <cellStyle name="Comma 7 8 6 2" xfId="13504" xr:uid="{B9C4F34D-6343-4E1F-AA02-BDAFCA15DE39}"/>
    <cellStyle name="Comma 7 8 6 2 2" xfId="20675" xr:uid="{45BA7BA1-7704-4102-A880-82919A7AC502}"/>
    <cellStyle name="Comma 7 8 6 2 3" xfId="20702" xr:uid="{A205E61F-E4FE-467A-96EB-0E7EDF9DEFB5}"/>
    <cellStyle name="Comma 7 8 6 2 4" xfId="20704" xr:uid="{BF7E5D8B-733C-40DB-8D9D-DA17169E6047}"/>
    <cellStyle name="Comma 7 8 6 2 5" xfId="31346" xr:uid="{E12E6487-B1DB-475D-B2AD-209DB34F64C2}"/>
    <cellStyle name="Comma 7 8 6 2 6" xfId="31347" xr:uid="{BF54C1E3-285B-4B1A-B23E-D9449B336FD2}"/>
    <cellStyle name="Comma 7 8 6 3" xfId="31348" xr:uid="{1D8A780D-EF30-48FB-BB4B-8E9BDFAC32E2}"/>
    <cellStyle name="Comma 7 8 6 4" xfId="31349" xr:uid="{8C826D88-34DF-4FBF-8DB5-26FA1B473793}"/>
    <cellStyle name="Comma 7 8 6 5" xfId="7943" xr:uid="{EE3517F7-D5A9-4E26-877E-114EF8C142D5}"/>
    <cellStyle name="Comma 7 8 6 6" xfId="7945" xr:uid="{337D0607-00FB-4B46-B944-7079224FA49C}"/>
    <cellStyle name="Comma 7 8 6 7" xfId="7947" xr:uid="{CF86A5DD-4131-4D67-8742-B973074DCFA2}"/>
    <cellStyle name="Comma 7 8 7" xfId="2301" xr:uid="{3C20E026-947D-48AC-97E8-02811B2F931C}"/>
    <cellStyle name="Comma 7 8 7 2" xfId="13511" xr:uid="{58871FD6-0BA3-407D-AD21-3AD6E221A61D}"/>
    <cellStyle name="Comma 7 8 7 3" xfId="31350" xr:uid="{A835F378-E248-483A-991F-844EAFC9B452}"/>
    <cellStyle name="Comma 7 8 8" xfId="2305" xr:uid="{5ABADDFA-D2B1-41EA-88D3-ECEBFE2CA5A8}"/>
    <cellStyle name="Comma 7 8 8 2" xfId="31351" xr:uid="{FDF10E5A-E4F7-41C1-82F0-0C9C2A525D43}"/>
    <cellStyle name="Comma 7 8 8 3" xfId="31352" xr:uid="{393B948D-BC45-492D-9440-B1F683D5F2AE}"/>
    <cellStyle name="Comma 7 8 8 4" xfId="31354" xr:uid="{AFC23518-8246-4D61-AE8D-5F7B5B5B2E52}"/>
    <cellStyle name="Comma 7 8 8 5" xfId="7977" xr:uid="{FCBC6E65-FBC2-4A59-8C92-108A6E66D31B}"/>
    <cellStyle name="Comma 7 8 8 6" xfId="31356" xr:uid="{531F4DF7-20B4-4042-8120-6E0FA3B483F8}"/>
    <cellStyle name="Comma 7 8 9" xfId="2308" xr:uid="{A2C5E756-2FF2-4D59-B702-C757C807980C}"/>
    <cellStyle name="Comma 7 9" xfId="29143" xr:uid="{3F702D65-871A-49D1-BFC0-688E60939BE9}"/>
    <cellStyle name="Comma 7 9 2" xfId="31357" xr:uid="{3A526A4F-518B-4ED5-9A6F-6CD60B145538}"/>
    <cellStyle name="Comma 7_Bonds" xfId="31358" xr:uid="{74F30445-D23A-48F4-A954-F3453FCD2407}"/>
    <cellStyle name="Comma 70" xfId="31139" xr:uid="{0B71D100-9E5B-484E-831C-C8C32FF81443}"/>
    <cellStyle name="Comma 70 2" xfId="13661" xr:uid="{22F60804-40BB-48E4-A45E-8643B377F52B}"/>
    <cellStyle name="Comma 71" xfId="31143" xr:uid="{0B65ED9B-05E0-4421-B51C-9C58F36B1511}"/>
    <cellStyle name="Comma 71 2" xfId="13675" xr:uid="{38D498E1-F419-4E81-A6DA-19C81E1C108E}"/>
    <cellStyle name="Comma 71 3" xfId="13678" xr:uid="{FA1DCA67-26D2-4077-BE43-98D746F34163}"/>
    <cellStyle name="Comma 71 4" xfId="31145" xr:uid="{2D30B144-5AC6-4852-BFC8-BBA0D4C023FE}"/>
    <cellStyle name="Comma 71 5" xfId="22090" xr:uid="{EF88D8CE-1D32-4865-B3F8-BF624AD8076A}"/>
    <cellStyle name="Comma 71 6" xfId="22096" xr:uid="{DD434260-8BCD-495A-8C8C-2F0745B27F87}"/>
    <cellStyle name="Comma 72" xfId="31147" xr:uid="{48AD3307-5CFA-40CE-BB7B-CA5566604DCA}"/>
    <cellStyle name="Comma 72 2" xfId="13699" xr:uid="{CCD16F50-8AB8-43B8-8231-857A3D162309}"/>
    <cellStyle name="Comma 72 3" xfId="13704" xr:uid="{DC8F9AC8-BF11-44A3-9CFD-21EEA6853B48}"/>
    <cellStyle name="Comma 72 4" xfId="22789" xr:uid="{F3C246E4-39A4-4F9E-BADD-6C8188D64C6B}"/>
    <cellStyle name="Comma 72 5" xfId="22099" xr:uid="{BB3D2EFB-C5C2-461A-9F80-4D9D096F51DF}"/>
    <cellStyle name="Comma 72 6" xfId="22110" xr:uid="{A58C748A-FD1D-410F-B545-5A63B25CF9E5}"/>
    <cellStyle name="Comma 73" xfId="31151" xr:uid="{3916CC6D-3C83-4D37-9707-E54988BB93FC}"/>
    <cellStyle name="Comma 73 2" xfId="13720" xr:uid="{8482B631-EDF3-4BE4-B69D-C07C15407982}"/>
    <cellStyle name="Comma 74" xfId="31163" xr:uid="{84FFE28B-70AC-4FA6-A21C-671E89FE2620}"/>
    <cellStyle name="Comma 74 2" xfId="31165" xr:uid="{537B973D-3196-44CC-9D91-E07D031224DC}"/>
    <cellStyle name="Comma 74 3" xfId="31167" xr:uid="{99533080-82E4-4A35-A475-51A0E9B5F037}"/>
    <cellStyle name="Comma 74 4" xfId="31170" xr:uid="{6C836047-048F-4AE3-84B4-7BBB99A882C3}"/>
    <cellStyle name="Comma 74 5" xfId="22129" xr:uid="{DDEF0D79-626C-4F08-B73F-9E9015EE337B}"/>
    <cellStyle name="Comma 74 6" xfId="22138" xr:uid="{43A16AE3-5DFA-4BAD-B91B-95D98ADDB5C6}"/>
    <cellStyle name="Comma 75" xfId="31359" xr:uid="{09F1A0C7-41B3-4EBC-B58A-7CBA94A1E1A1}"/>
    <cellStyle name="Comma 75 2" xfId="31361" xr:uid="{B6B2B973-107D-48A9-B45F-B1D31E5B0C84}"/>
    <cellStyle name="Comma 76" xfId="31363" xr:uid="{4E5A9FD5-E408-49C6-8DE1-7831A0005D7D}"/>
    <cellStyle name="Comma 76 2" xfId="31365" xr:uid="{3F1EFA95-5CF9-43B4-8C88-8D93181B82C3}"/>
    <cellStyle name="Comma 77" xfId="31367" xr:uid="{03D7760A-7FC5-4564-B04A-7DA9536027B5}"/>
    <cellStyle name="Comma 77 2" xfId="14811" xr:uid="{4E1D884E-F019-4840-9271-B98D827202C0}"/>
    <cellStyle name="Comma 78" xfId="27867" xr:uid="{CB11317E-B774-49D5-A32D-792A4882C739}"/>
    <cellStyle name="Comma 78 2" xfId="9751" xr:uid="{B2846FB6-9E3E-4570-9DD5-C4C4A9DDAA66}"/>
    <cellStyle name="Comma 79" xfId="27871" xr:uid="{5A5486C1-2BAA-4AFD-88FF-EC1446F87237}"/>
    <cellStyle name="Comma 79 2" xfId="31369" xr:uid="{5D2AF955-7970-4C27-9950-545B9AEB6750}"/>
    <cellStyle name="Comma 8" xfId="15150" xr:uid="{EBBA1D7D-79CE-4722-AF5A-C32DBB3AFF59}"/>
    <cellStyle name="Comma 8 10" xfId="31371" xr:uid="{03D11D56-3466-441C-85D6-954B68675DE2}"/>
    <cellStyle name="Comma 8 10 10" xfId="17489" xr:uid="{8A20CB8F-6A1A-4AB0-AC6B-B3F8CD9A3397}"/>
    <cellStyle name="Comma 8 10 11" xfId="17492" xr:uid="{3C0A69CC-2E31-4DFB-8354-5588C0DD085E}"/>
    <cellStyle name="Comma 8 10 2" xfId="18896" xr:uid="{75FA2D03-FC66-4058-A094-CE61275892F1}"/>
    <cellStyle name="Comma 8 10 2 2" xfId="31372" xr:uid="{7A652EB1-90E1-4413-B3D5-92B03C17F7E7}"/>
    <cellStyle name="Comma 8 10 2 2 2" xfId="1242" xr:uid="{B2A79A2A-38CB-44F0-94AB-285D22202BAC}"/>
    <cellStyle name="Comma 8 10 2 2 3" xfId="7697" xr:uid="{6A2D4D34-D453-429D-AEA1-A32113724FF7}"/>
    <cellStyle name="Comma 8 10 2 2 4" xfId="31373" xr:uid="{BCF62634-BE93-4B32-8D20-A1CA2813D702}"/>
    <cellStyle name="Comma 8 10 2 2 5" xfId="31374" xr:uid="{D9715867-B683-4123-87C3-429B855C22FC}"/>
    <cellStyle name="Comma 8 10 2 2 6" xfId="31375" xr:uid="{05C6A934-A90F-4314-AC4A-E2B08D0E4FA8}"/>
    <cellStyle name="Comma 8 10 2 3" xfId="31376" xr:uid="{B7822E71-312D-42B6-91B6-D83BBDE9952C}"/>
    <cellStyle name="Comma 8 10 2 4" xfId="31377" xr:uid="{19663615-BF28-4C4A-B2EE-270D9697BA82}"/>
    <cellStyle name="Comma 8 10 2 5" xfId="31378" xr:uid="{811FC1F8-025A-479E-A516-64CFD067CBF5}"/>
    <cellStyle name="Comma 8 10 2 6" xfId="31379" xr:uid="{B2C05FB7-0FA7-41F8-BEF0-CA6B3D1B69AD}"/>
    <cellStyle name="Comma 8 10 2 7" xfId="17444" xr:uid="{7CE3FCD4-306B-43D2-8AF7-72ED9B8E9B01}"/>
    <cellStyle name="Comma 8 10 3" xfId="18900" xr:uid="{46B2A845-4FDD-4DC1-9040-FBF3BF198DD3}"/>
    <cellStyle name="Comma 8 10 3 2" xfId="24498" xr:uid="{1B9D8689-4C01-4354-AE7F-14033A4DFA7F}"/>
    <cellStyle name="Comma 8 10 3 3" xfId="30485" xr:uid="{80655B9D-8E7B-40AB-958C-688B5E73142B}"/>
    <cellStyle name="Comma 8 10 3 4" xfId="30487" xr:uid="{F0864B4A-8B5E-4086-9EC9-351AE8DA72A2}"/>
    <cellStyle name="Comma 8 10 4" xfId="31380" xr:uid="{0ABDCB78-EDFD-4B31-8B92-B0ED455F272C}"/>
    <cellStyle name="Comma 8 10 5" xfId="31381" xr:uid="{B7E34AD9-88BC-4CFC-9421-51E2584CE626}"/>
    <cellStyle name="Comma 8 10 6" xfId="31382" xr:uid="{63172BCE-2DE8-43C9-A33D-856D8E081F7F}"/>
    <cellStyle name="Comma 8 10 6 2" xfId="31383" xr:uid="{3FB39D8D-6D03-4C51-8B5A-0D04967C8450}"/>
    <cellStyle name="Comma 8 10 6 3" xfId="8069" xr:uid="{4225551A-4577-44F7-B9EC-46FB515C647F}"/>
    <cellStyle name="Comma 8 10 6 4" xfId="8073" xr:uid="{A19F3500-BE77-40E0-B120-471465C9B4FA}"/>
    <cellStyle name="Comma 8 10 6 5" xfId="8082" xr:uid="{9D238640-2649-4E39-ABD8-229D09E24DC3}"/>
    <cellStyle name="Comma 8 10 6 6" xfId="8086" xr:uid="{72CFAF63-5DC8-458E-8069-5699B6F63781}"/>
    <cellStyle name="Comma 8 10 7" xfId="31384" xr:uid="{24954EE5-FE74-4CA9-8E6C-3A6717463A17}"/>
    <cellStyle name="Comma 8 10 8" xfId="31385" xr:uid="{096ACFF2-9ADD-407E-8030-35E91EA144E5}"/>
    <cellStyle name="Comma 8 10 9" xfId="31386" xr:uid="{1D63E387-23A1-4A11-8115-08CA3D3629EA}"/>
    <cellStyle name="Comma 8 11" xfId="31387" xr:uid="{8D9B3735-CC9B-4DF9-868F-A4F3439A4E39}"/>
    <cellStyle name="Comma 8 11 10" xfId="7669" xr:uid="{27D64704-DE35-4D86-87E0-FBECD7263BBD}"/>
    <cellStyle name="Comma 8 11 11" xfId="7671" xr:uid="{36F53F0A-654C-4658-8B88-93847BE4ABD3}"/>
    <cellStyle name="Comma 8 11 2" xfId="18929" xr:uid="{C3371BB9-2A11-4C2C-A5C8-E4A00CD2B7E0}"/>
    <cellStyle name="Comma 8 11 2 2" xfId="31388" xr:uid="{AFE9B549-23C3-489A-85C3-5677E2C207AF}"/>
    <cellStyle name="Comma 8 11 2 2 2" xfId="31389" xr:uid="{5A3118D3-CF94-43CE-BC48-E16E6BC71142}"/>
    <cellStyle name="Comma 8 11 2 2 3" xfId="31390" xr:uid="{41BC2EAB-9571-4155-9957-95AF0062E27B}"/>
    <cellStyle name="Comma 8 11 2 2 4" xfId="31391" xr:uid="{AD5BFF32-CEF9-4321-A311-AEAC0537BB4B}"/>
    <cellStyle name="Comma 8 11 2 2 5" xfId="31392" xr:uid="{4416DD0C-1688-404E-A5A8-2A9B31E760F8}"/>
    <cellStyle name="Comma 8 11 2 2 6" xfId="31393" xr:uid="{8288D2D4-287A-4E45-BDE5-8B56EBF4EA1C}"/>
    <cellStyle name="Comma 8 11 2 3" xfId="31394" xr:uid="{7DEECB08-44B3-4830-AE08-14B0B389831F}"/>
    <cellStyle name="Comma 8 11 2 4" xfId="31395" xr:uid="{4FF3CFD6-2C9C-466B-BA89-5F13A01C46A1}"/>
    <cellStyle name="Comma 8 11 2 5" xfId="22529" xr:uid="{1B9CDF55-6260-471A-A0FF-E5F1AF3341CF}"/>
    <cellStyle name="Comma 8 11 2 6" xfId="22531" xr:uid="{DE0B4B80-27D5-4F22-8252-DD4644F33B40}"/>
    <cellStyle name="Comma 8 11 2 7" xfId="31396" xr:uid="{BB5AED98-4B87-4106-A9DE-C4C3DA93FEC5}"/>
    <cellStyle name="Comma 8 11 3" xfId="18932" xr:uid="{25235F05-13B4-4992-A44D-C02D7D610C9C}"/>
    <cellStyle name="Comma 8 11 3 2" xfId="24573" xr:uid="{62874633-3234-4518-B541-0E88ADCCF769}"/>
    <cellStyle name="Comma 8 11 3 3" xfId="26916" xr:uid="{48E935D0-7D34-4C42-B6CE-6F660EDC0E8D}"/>
    <cellStyle name="Comma 8 11 3 4" xfId="26919" xr:uid="{D47020BC-B518-4EB0-9EA8-BB273B3F22BF}"/>
    <cellStyle name="Comma 8 11 4" xfId="31397" xr:uid="{8D26772C-105D-457A-A900-EA91C2BF9133}"/>
    <cellStyle name="Comma 8 11 5" xfId="31398" xr:uid="{49F357E7-17B4-4EC5-8843-D66D32509E8C}"/>
    <cellStyle name="Comma 8 11 6" xfId="29349" xr:uid="{26DB3C4F-6F4C-4466-8309-75F701A0DA1A}"/>
    <cellStyle name="Comma 8 11 6 2" xfId="29351" xr:uid="{EC10BA1F-C522-451D-9E63-89317C21251B}"/>
    <cellStyle name="Comma 8 11 6 3" xfId="8168" xr:uid="{BF6D6E1D-2F19-4BD5-BE59-D694D11BDE0B}"/>
    <cellStyle name="Comma 8 11 6 4" xfId="8171" xr:uid="{1D49F6E8-CB73-4D2A-9BEB-29F8C44780B5}"/>
    <cellStyle name="Comma 8 11 6 5" xfId="29368" xr:uid="{71F57E66-9A7D-4D49-8E26-FB5E5BF52F51}"/>
    <cellStyle name="Comma 8 11 6 6" xfId="29370" xr:uid="{895D9906-6F98-4C62-9986-28B27B933BB9}"/>
    <cellStyle name="Comma 8 11 7" xfId="29373" xr:uid="{F0E7D453-A641-46EE-8C8C-C774220C32F2}"/>
    <cellStyle name="Comma 8 11 8" xfId="29375" xr:uid="{8092B13B-57BF-4DC7-84CF-53D5FDA03F0E}"/>
    <cellStyle name="Comma 8 11 9" xfId="29377" xr:uid="{3B14BB47-D3BE-4AD5-BC68-5FFAED71E86A}"/>
    <cellStyle name="Comma 8 12" xfId="30599" xr:uid="{450ADD9F-8D0E-430E-8DA9-899E011107FD}"/>
    <cellStyle name="Comma 8 12 2" xfId="18944" xr:uid="{F153293F-3214-45A9-8D4B-E76D4D60901A}"/>
    <cellStyle name="Comma 8 12 2 2" xfId="31399" xr:uid="{B49CA175-895A-4FD0-8961-108EE1A9AD79}"/>
    <cellStyle name="Comma 8 12 2 3" xfId="31400" xr:uid="{BF5F231B-CA39-42A1-A5C4-A29AED7666DB}"/>
    <cellStyle name="Comma 8 12 2 4" xfId="31401" xr:uid="{59AA7FB3-312F-477D-8CE2-F6B0C698A6B5}"/>
    <cellStyle name="Comma 8 12 2 5" xfId="10041" xr:uid="{1C24271E-ADBD-43B0-A797-457565071E8E}"/>
    <cellStyle name="Comma 8 12 2 6" xfId="10044" xr:uid="{B27A63DC-75A8-4EA4-857F-657BB6577154}"/>
    <cellStyle name="Comma 8 12 3" xfId="31402" xr:uid="{25A61EFF-96C5-4FB6-AC4C-DC4A58A63C6F}"/>
    <cellStyle name="Comma 8 12 4" xfId="31403" xr:uid="{12BF73F5-7F49-418B-94CD-A0A42FBE222B}"/>
    <cellStyle name="Comma 8 12 5" xfId="31404" xr:uid="{48D6A452-8190-490F-8D28-70C9074CE3B2}"/>
    <cellStyle name="Comma 8 12 6" xfId="29382" xr:uid="{073FAC05-AF42-4059-AED0-8A007395D832}"/>
    <cellStyle name="Comma 8 12 7" xfId="29388" xr:uid="{01F9C118-633E-45D6-BAC9-ECA47F234099}"/>
    <cellStyle name="Comma 8 13" xfId="31405" xr:uid="{F76E5DB8-DB6D-409B-B5A7-640DA619BD51}"/>
    <cellStyle name="Comma 8 13 2" xfId="31406" xr:uid="{1E72EDAF-79C7-4051-96FF-D1E45D4175B0}"/>
    <cellStyle name="Comma 8 13 2 2" xfId="31408" xr:uid="{75472BD3-BB3F-4485-A624-DA82CCFE1C3D}"/>
    <cellStyle name="Comma 8 13 3" xfId="31409" xr:uid="{7D4B4D4F-2202-4466-ABD6-866E1533C887}"/>
    <cellStyle name="Comma 8 13 4" xfId="31410" xr:uid="{1367A73F-B0D2-4906-9D6C-354DA5872AE1}"/>
    <cellStyle name="Comma 8 13 4 2" xfId="31411" xr:uid="{541ACDF5-1D05-4A16-A200-3582CAF6DD79}"/>
    <cellStyle name="Comma 8 14" xfId="31412" xr:uid="{A2D0799D-B2C7-41F5-899D-056B45E86B3B}"/>
    <cellStyle name="Comma 8 14 2" xfId="31413" xr:uid="{014EAFF8-58E0-4C06-AAD3-E37EC8635879}"/>
    <cellStyle name="Comma 8 14 2 2" xfId="6002" xr:uid="{DC1CB1B6-49C6-4079-BB65-FAE31868B64F}"/>
    <cellStyle name="Comma 8 14 2 3" xfId="6004" xr:uid="{C0494333-3461-4B03-9AD0-6EC8C35D423B}"/>
    <cellStyle name="Comma 8 14 2 4" xfId="6006" xr:uid="{C7A7745E-F2C0-450A-842A-6ACB7D5B2C7A}"/>
    <cellStyle name="Comma 8 14 2 5" xfId="3530" xr:uid="{08F2A80F-42FF-448A-89AE-903FBA0F9B49}"/>
    <cellStyle name="Comma 8 14 2 6" xfId="31414" xr:uid="{C78E1950-C1B3-48DE-A35D-58195689E12B}"/>
    <cellStyle name="Comma 8 14 3" xfId="31415" xr:uid="{38A25281-D642-4CB5-8602-CF9E69E96529}"/>
    <cellStyle name="Comma 8 14 4" xfId="31416" xr:uid="{C8FD28AC-0665-4242-926F-ED8464B484D0}"/>
    <cellStyle name="Comma 8 14 5" xfId="31417" xr:uid="{CA85DD2D-04E0-426F-87EF-9CBD295ED368}"/>
    <cellStyle name="Comma 8 14 6" xfId="29400" xr:uid="{6CFE30CD-79C1-42A0-B221-CBDDD2E9AB9C}"/>
    <cellStyle name="Comma 8 14 7" xfId="29402" xr:uid="{722B2E3D-9DA5-4125-805B-A1DA426EA071}"/>
    <cellStyle name="Comma 8 15" xfId="31418" xr:uid="{84A90CF2-4A27-4DE3-9071-3E777866C134}"/>
    <cellStyle name="Comma 8 15 2" xfId="31420" xr:uid="{B91DFBFD-A8A8-4802-BD4F-8A4260225061}"/>
    <cellStyle name="Comma 8 15 3" xfId="31421" xr:uid="{BEEDB579-EC5B-41E6-8002-471FE9CCB517}"/>
    <cellStyle name="Comma 8 15 4" xfId="31422" xr:uid="{95D15CD9-E739-4B52-8488-7AE25B0F01AA}"/>
    <cellStyle name="Comma 8 15 5" xfId="31423" xr:uid="{BD4BFDA9-FC29-44B0-B256-0BC3A54F3C51}"/>
    <cellStyle name="Comma 8 15 6" xfId="31424" xr:uid="{23EAB666-6894-42D5-BDEA-E972C462F3AE}"/>
    <cellStyle name="Comma 8 16" xfId="31425" xr:uid="{516E2F78-052B-4192-803C-2B8EF7C2A235}"/>
    <cellStyle name="Comma 8 17" xfId="31427" xr:uid="{E8F2E350-9BF4-4DAE-BA9B-A71A1D8F3553}"/>
    <cellStyle name="Comma 8 18" xfId="14268" xr:uid="{C38698E3-1503-44F5-A156-596A58C4443E}"/>
    <cellStyle name="Comma 8 19" xfId="14274" xr:uid="{084A2C95-8F9E-49B4-ACB9-59F452D8BE97}"/>
    <cellStyle name="Comma 8 2" xfId="26439" xr:uid="{29A247E8-6234-43ED-B937-F61ED041C212}"/>
    <cellStyle name="Comma 8 2 10" xfId="23036" xr:uid="{6F528148-E70D-40A5-92B5-930C35F7E26D}"/>
    <cellStyle name="Comma 8 2 10 10" xfId="29331" xr:uid="{B8893F6C-F974-4EAB-B94B-E9C5CDDC6DD4}"/>
    <cellStyle name="Comma 8 2 10 11" xfId="7722" xr:uid="{693ED248-E440-48C4-B220-6933C562985F}"/>
    <cellStyle name="Comma 8 2 10 12" xfId="7748" xr:uid="{F93F4745-812F-4C87-9609-D3D918264332}"/>
    <cellStyle name="Comma 8 2 10 13" xfId="7753" xr:uid="{8A282AAF-A292-4279-90CD-1048BF4DFF3A}"/>
    <cellStyle name="Comma 8 2 10 2" xfId="23041" xr:uid="{62A876D5-E9DE-4631-85B0-370192890243}"/>
    <cellStyle name="Comma 8 2 10 2 10" xfId="31429" xr:uid="{FB84E174-2E4A-495E-BF90-280B9CD2E9BB}"/>
    <cellStyle name="Comma 8 2 10 2 11" xfId="24401" xr:uid="{30C3E030-D724-4ADE-9D05-6C7264AD504A}"/>
    <cellStyle name="Comma 8 2 10 2 2" xfId="31430" xr:uid="{C11BCF6F-3AC6-47C9-A03D-32B3B0B04CC8}"/>
    <cellStyle name="Comma 8 2 10 2 2 2" xfId="31431" xr:uid="{9D171B42-C7C7-4A1F-95E6-C78B6FC722CC}"/>
    <cellStyle name="Comma 8 2 10 2 2 2 2" xfId="25414" xr:uid="{05F44FF7-ACBD-49FD-BCB8-06D769A77BE5}"/>
    <cellStyle name="Comma 8 2 10 2 2 2 3" xfId="25416" xr:uid="{2DC0CA1B-1976-4ECD-99C8-CD273D08A8C4}"/>
    <cellStyle name="Comma 8 2 10 2 2 2 4" xfId="31432" xr:uid="{7DE2D1C6-B046-4971-B1F2-92434EA76FA7}"/>
    <cellStyle name="Comma 8 2 10 2 2 2 5" xfId="31434" xr:uid="{64EFBF76-CC22-4894-963F-A4AE6D00CA36}"/>
    <cellStyle name="Comma 8 2 10 2 2 2 6" xfId="20208" xr:uid="{C492A978-B770-4BD0-A572-09C17E6CDA80}"/>
    <cellStyle name="Comma 8 2 10 2 2 3" xfId="8537" xr:uid="{5A2E1C4C-249C-4370-9DDB-10BF09254985}"/>
    <cellStyle name="Comma 8 2 10 2 2 4" xfId="8556" xr:uid="{51CEC67C-BF5B-456E-818A-EEE3200F8CD6}"/>
    <cellStyle name="Comma 8 2 10 2 2 5" xfId="8558" xr:uid="{7B440F58-BF15-48BB-8543-12447E53F0FA}"/>
    <cellStyle name="Comma 8 2 10 2 2 6" xfId="8560" xr:uid="{092172BF-F69F-4FC1-940D-EC1216FC9343}"/>
    <cellStyle name="Comma 8 2 10 2 2 7" xfId="8562" xr:uid="{249AA4C3-7CAF-4715-B7AF-2D1A892F1E4E}"/>
    <cellStyle name="Comma 8 2 10 2 3" xfId="31435" xr:uid="{5F90E46E-60EF-4C75-92C5-5FA7F324ED0E}"/>
    <cellStyle name="Comma 8 2 10 2 3 2" xfId="31436" xr:uid="{72DE3927-5282-4BDC-94FC-69BC113239C2}"/>
    <cellStyle name="Comma 8 2 10 2 3 3" xfId="8567" xr:uid="{21C7377D-7099-4BC9-B4B4-1C49B33A8264}"/>
    <cellStyle name="Comma 8 2 10 2 4" xfId="31437" xr:uid="{67F2D651-65CC-4B4E-964F-6A1227278B3B}"/>
    <cellStyle name="Comma 8 2 10 2 5" xfId="31438" xr:uid="{9E75DDF1-4EE3-4140-BAE2-2112CDF94E4C}"/>
    <cellStyle name="Comma 8 2 10 2 6" xfId="31439" xr:uid="{1F31D107-27AE-43B2-A5A4-1EB6E153615F}"/>
    <cellStyle name="Comma 8 2 10 2 6 2" xfId="31440" xr:uid="{C638BF2D-DD90-43B5-963D-D40E5ABCBC2A}"/>
    <cellStyle name="Comma 8 2 10 2 6 3" xfId="31441" xr:uid="{E90C83BC-B24B-413D-87C1-F47730ACAE32}"/>
    <cellStyle name="Comma 8 2 10 2 6 4" xfId="31442" xr:uid="{E7B49437-8750-41A3-8AA0-570E2BC0A978}"/>
    <cellStyle name="Comma 8 2 10 2 6 5" xfId="31443" xr:uid="{029BFAC6-D9DC-4167-B03C-58297EF9D9CD}"/>
    <cellStyle name="Comma 8 2 10 2 6 6" xfId="31444" xr:uid="{9DB70F86-D9A3-4D1C-A49D-713A8734999A}"/>
    <cellStyle name="Comma 8 2 10 2 7" xfId="31445" xr:uid="{0436FD02-59A5-424D-AFFF-95172DA21F69}"/>
    <cellStyle name="Comma 8 2 10 2 8" xfId="31446" xr:uid="{12547DDD-E803-41D6-9680-372332067A6D}"/>
    <cellStyle name="Comma 8 2 10 2 9" xfId="31447" xr:uid="{4C6C988D-283E-4984-B9A3-12BED2DC75C8}"/>
    <cellStyle name="Comma 8 2 10 3" xfId="28852" xr:uid="{B4EE6D41-5947-46B1-BAE1-1C99B3FC0B27}"/>
    <cellStyle name="Comma 8 2 10 3 2" xfId="31448" xr:uid="{C4BF8ADF-3FA6-4A53-ADBD-20291EC98EB3}"/>
    <cellStyle name="Comma 8 2 10 3 2 2" xfId="31449" xr:uid="{ACF3B5DF-A9D9-4DB0-BDAF-5C2742D29EC0}"/>
    <cellStyle name="Comma 8 2 10 3 2 3" xfId="8880" xr:uid="{A8B70F32-F406-4BED-93EC-6FD0D340DEAB}"/>
    <cellStyle name="Comma 8 2 10 3 2 4" xfId="8891" xr:uid="{76D05D34-C264-4AF0-A073-295897DA6B14}"/>
    <cellStyle name="Comma 8 2 10 3 2 5" xfId="8893" xr:uid="{7BEC5A59-FEBF-40D8-BE01-7CAF0D10CE9E}"/>
    <cellStyle name="Comma 8 2 10 3 2 6" xfId="8895" xr:uid="{79F45CB7-C27E-4355-9D41-8AE48E06AAC8}"/>
    <cellStyle name="Comma 8 2 10 3 3" xfId="31450" xr:uid="{73DE102F-E5A0-4062-B73C-C023DCF73664}"/>
    <cellStyle name="Comma 8 2 10 3 4" xfId="31451" xr:uid="{EE743A98-7A16-4532-A05B-2BAD0DC3D985}"/>
    <cellStyle name="Comma 8 2 10 3 5" xfId="31452" xr:uid="{1451B414-ABCC-4C69-9B9D-23B7DCAD0498}"/>
    <cellStyle name="Comma 8 2 10 3 6" xfId="31453" xr:uid="{C1E7A125-F4C5-4275-9285-21E08423FA82}"/>
    <cellStyle name="Comma 8 2 10 3 7" xfId="31454" xr:uid="{C8A7132A-1AF6-4E9E-AF7E-9229104A2394}"/>
    <cellStyle name="Comma 8 2 10 4" xfId="17220" xr:uid="{F7597B67-567D-4E24-96FA-C204ECEBC439}"/>
    <cellStyle name="Comma 8 2 10 5" xfId="17248" xr:uid="{A677650E-0891-4AFD-968C-54A573528A33}"/>
    <cellStyle name="Comma 8 2 10 5 2" xfId="17250" xr:uid="{B4F502E6-CF63-4442-B2F8-2DEF6BCECFDE}"/>
    <cellStyle name="Comma 8 2 10 5 3" xfId="17255" xr:uid="{6AAA2DE1-EB61-46AC-B493-BA6A8B4CBC3F}"/>
    <cellStyle name="Comma 8 2 10 6" xfId="17277" xr:uid="{17722B7F-F24A-45B1-8943-EC9656D79746}"/>
    <cellStyle name="Comma 8 2 10 7" xfId="17334" xr:uid="{D9EC3D02-A07E-4797-BDF4-4889CFFED441}"/>
    <cellStyle name="Comma 8 2 10 8" xfId="17375" xr:uid="{CBD83467-5FEA-4EC8-BE0F-B677A21B987A}"/>
    <cellStyle name="Comma 8 2 10 8 2" xfId="17378" xr:uid="{54F01FF6-A347-4B26-BC9C-0E23894B0749}"/>
    <cellStyle name="Comma 8 2 10 8 3" xfId="17381" xr:uid="{5AB4FF25-7AFE-4BD9-AAD5-5CD4C3C9FE33}"/>
    <cellStyle name="Comma 8 2 10 8 4" xfId="31455" xr:uid="{1D97591C-5CAF-4126-99FD-41ECB3F281BD}"/>
    <cellStyle name="Comma 8 2 10 8 5" xfId="31456" xr:uid="{31A88EF6-4825-4343-A7E9-B9BEE5460144}"/>
    <cellStyle name="Comma 8 2 10 8 6" xfId="31457" xr:uid="{530B34FB-CF0D-46FA-B3CA-543BE331EFF1}"/>
    <cellStyle name="Comma 8 2 10 9" xfId="17384" xr:uid="{33FD523C-7258-4E91-BAAB-98B58C78E373}"/>
    <cellStyle name="Comma 8 2 11" xfId="23044" xr:uid="{B04295BD-7179-4A64-BE5B-2E14F5E17FFE}"/>
    <cellStyle name="Comma 8 2 11 10" xfId="31458" xr:uid="{32E7259C-DC8E-4EC0-9FEB-A2AD54452062}"/>
    <cellStyle name="Comma 8 2 11 11" xfId="7864" xr:uid="{052498F7-8EF0-489D-8995-4C655B4D8424}"/>
    <cellStyle name="Comma 8 2 11 12" xfId="7868" xr:uid="{833A9D27-98BC-4C2A-90C2-FADC4A40C39E}"/>
    <cellStyle name="Comma 8 2 11 2" xfId="23047" xr:uid="{1FA9E556-A6E4-4BBD-81C9-DB9E9B5E5D22}"/>
    <cellStyle name="Comma 8 2 11 2 2" xfId="12890" xr:uid="{DDDE30C3-74F5-4FC7-836C-D66CDFE8C6B4}"/>
    <cellStyle name="Comma 8 2 11 2 2 2" xfId="23185" xr:uid="{3B11A48C-47E6-4779-BF04-0B3B17A80C4F}"/>
    <cellStyle name="Comma 8 2 11 2 2 3" xfId="23189" xr:uid="{A55C78BB-9408-4657-8777-C74B4B84D235}"/>
    <cellStyle name="Comma 8 2 11 2 2 4" xfId="31459" xr:uid="{34AD418A-B959-45CA-8595-5B6F7370176D}"/>
    <cellStyle name="Comma 8 2 11 2 2 5" xfId="31460" xr:uid="{3213A0D5-884B-4D3C-9E35-B2AF4A0D9A0C}"/>
    <cellStyle name="Comma 8 2 11 2 2 6" xfId="31461" xr:uid="{676F0C2B-CBEB-4803-A580-4FAF875249FE}"/>
    <cellStyle name="Comma 8 2 11 2 3" xfId="12892" xr:uid="{6B024C86-4C82-4D33-BEAE-2B50C73B9216}"/>
    <cellStyle name="Comma 8 2 11 2 4" xfId="31462" xr:uid="{1DC21429-F602-461A-8C7A-F65F49B139B8}"/>
    <cellStyle name="Comma 8 2 11 2 5" xfId="31463" xr:uid="{FC0EF47D-E0D6-4C86-9EC4-4C9415F5CAB9}"/>
    <cellStyle name="Comma 8 2 11 2 6" xfId="31464" xr:uid="{4B37EE5C-8738-4A75-9356-DD7DF3C91CD8}"/>
    <cellStyle name="Comma 8 2 11 2 7" xfId="6694" xr:uid="{77E73B57-3A9A-42F4-A861-1ED65F4354D9}"/>
    <cellStyle name="Comma 8 2 11 3" xfId="31466" xr:uid="{8B281B83-0695-4652-B6FF-CF32A9E96F9B}"/>
    <cellStyle name="Comma 8 2 11 4" xfId="17449" xr:uid="{944E84AF-2644-4068-97CB-D94C91323457}"/>
    <cellStyle name="Comma 8 2 11 4 2" xfId="17451" xr:uid="{68101C7D-26C2-4F4C-BF54-448B2871E83D}"/>
    <cellStyle name="Comma 8 2 11 4 3" xfId="17453" xr:uid="{B611AC5C-CB31-41FB-B021-ECBE69394155}"/>
    <cellStyle name="Comma 8 2 11 5" xfId="17468" xr:uid="{EDB859D7-B895-43C8-B0BF-1BCEA8663F9A}"/>
    <cellStyle name="Comma 8 2 11 6" xfId="17483" xr:uid="{80A367D6-C641-403A-87A6-B2C8E3BCB061}"/>
    <cellStyle name="Comma 8 2 11 7" xfId="17504" xr:uid="{8E7A1FD3-F90F-4547-8604-4B5B24DA2880}"/>
    <cellStyle name="Comma 8 2 11 7 2" xfId="17507" xr:uid="{29B355BD-A44A-4AEA-BC49-7647654620EA}"/>
    <cellStyle name="Comma 8 2 11 7 3" xfId="17510" xr:uid="{66C70839-52D2-427D-B4DA-A7B92323AE84}"/>
    <cellStyle name="Comma 8 2 11 7 4" xfId="17513" xr:uid="{D01F6DF7-B899-4F56-BD91-A077E6DA2EDD}"/>
    <cellStyle name="Comma 8 2 11 7 5" xfId="17516" xr:uid="{7D471895-F025-427A-96A9-2974D2B650E4}"/>
    <cellStyle name="Comma 8 2 11 7 6" xfId="17520" xr:uid="{4026F841-794E-4562-BAC3-2E35C4E028A9}"/>
    <cellStyle name="Comma 8 2 11 8" xfId="17528" xr:uid="{7CAB6B85-4201-470A-8495-B4E627D0DBE3}"/>
    <cellStyle name="Comma 8 2 11 9" xfId="17533" xr:uid="{8082761A-0AA9-4D80-ADEB-83805C8328CC}"/>
    <cellStyle name="Comma 8 2 12" xfId="23050" xr:uid="{2145958C-F7A6-48AA-8DC6-5C95EF6337B1}"/>
    <cellStyle name="Comma 8 2 12 2" xfId="23053" xr:uid="{2292A824-67B3-49C0-822F-AA1B280D3C55}"/>
    <cellStyle name="Comma 8 2 13" xfId="23065" xr:uid="{89E8E832-6DC2-4983-A00D-3C2606DD8F87}"/>
    <cellStyle name="Comma 8 2 13 10" xfId="739" xr:uid="{70BE7B58-97D9-4CE6-B2D0-AC8A42E3BAAA}"/>
    <cellStyle name="Comma 8 2 13 11" xfId="741" xr:uid="{CFDD2D10-26CA-4B66-B34E-DC00AE2CA207}"/>
    <cellStyle name="Comma 8 2 13 2" xfId="23068" xr:uid="{B8A2412A-97CA-4ED7-AC43-9D89B6F78613}"/>
    <cellStyle name="Comma 8 2 13 2 2" xfId="25652" xr:uid="{0A049E71-F3C0-421B-BC50-63C07A2347D5}"/>
    <cellStyle name="Comma 8 2 13 2 2 2" xfId="31467" xr:uid="{1D49DE39-BE46-4FD5-A899-19380E050F69}"/>
    <cellStyle name="Comma 8 2 13 2 2 3" xfId="31469" xr:uid="{73CA16D3-2F5A-4170-9EC1-CA3C9BF002C5}"/>
    <cellStyle name="Comma 8 2 13 2 2 4" xfId="31470" xr:uid="{ECE5E6FD-AA35-4AD5-9BFC-061E304C52C0}"/>
    <cellStyle name="Comma 8 2 13 2 2 5" xfId="31471" xr:uid="{3531E1F2-1111-47F0-A974-8F3129185C80}"/>
    <cellStyle name="Comma 8 2 13 2 2 6" xfId="31472" xr:uid="{BEECBC49-2B10-4502-BC97-CE2E210B322D}"/>
    <cellStyle name="Comma 8 2 13 2 3" xfId="25654" xr:uid="{454CC9C5-30ED-416C-8368-A46DFB0A762B}"/>
    <cellStyle name="Comma 8 2 13 2 4" xfId="31473" xr:uid="{46D30D1E-51E9-4F6E-9FD1-48D1C42C842F}"/>
    <cellStyle name="Comma 8 2 13 2 5" xfId="31474" xr:uid="{7144F6C4-B1E8-435A-A6AB-CF5EDB982069}"/>
    <cellStyle name="Comma 8 2 13 2 6" xfId="31475" xr:uid="{7581D45A-DB24-4F5E-A70F-0A6F54896D72}"/>
    <cellStyle name="Comma 8 2 13 2 7" xfId="4475" xr:uid="{C9CDD46D-9456-4E63-8B1A-6783AA62A149}"/>
    <cellStyle name="Comma 8 2 13 3" xfId="31476" xr:uid="{550C2831-DE33-4C3D-9683-F0170E29F435}"/>
    <cellStyle name="Comma 8 2 13 3 2" xfId="31477" xr:uid="{24B72A5D-803C-435A-A41C-A8D109D9E2FB}"/>
    <cellStyle name="Comma 8 2 13 3 3" xfId="31478" xr:uid="{416A8086-F459-4DB6-B5E3-90C3A4209568}"/>
    <cellStyle name="Comma 8 2 13 4" xfId="4277" xr:uid="{D627B5E2-AB0B-4556-8DA0-DD1EDCD66D36}"/>
    <cellStyle name="Comma 8 2 13 5" xfId="3118" xr:uid="{B75BD115-BDBD-4C11-9A0C-106CCAFA8CC2}"/>
    <cellStyle name="Comma 8 2 13 6" xfId="3126" xr:uid="{867D4734-DF46-4B09-8E3A-15E97385424A}"/>
    <cellStyle name="Comma 8 2 13 6 2" xfId="17577" xr:uid="{52B9705C-961F-49C0-A47A-19527C0AD208}"/>
    <cellStyle name="Comma 8 2 13 6 3" xfId="17580" xr:uid="{E164E03A-5DEA-4044-9058-C1EE54B5B086}"/>
    <cellStyle name="Comma 8 2 13 6 4" xfId="31480" xr:uid="{F6C93D74-E34D-4721-805B-2F0056FBA478}"/>
    <cellStyle name="Comma 8 2 13 6 5" xfId="31481" xr:uid="{D60E7CBB-3A9D-4D80-9C02-255ECD572064}"/>
    <cellStyle name="Comma 8 2 13 6 6" xfId="31482" xr:uid="{4FFF1DDC-EE97-41DC-9ED2-D5DC5EF47B7F}"/>
    <cellStyle name="Comma 8 2 13 7" xfId="3134" xr:uid="{A409A7EB-3A03-40E8-B1CF-7409FBC51E5E}"/>
    <cellStyle name="Comma 8 2 13 8" xfId="3140" xr:uid="{405F962A-685B-49A5-9EAE-855C97878808}"/>
    <cellStyle name="Comma 8 2 13 9" xfId="17586" xr:uid="{B89E501C-76A5-4BE5-BBB8-496906790872}"/>
    <cellStyle name="Comma 8 2 14" xfId="23071" xr:uid="{FDA0DDD2-5B9F-4C3E-AB0B-8D56DA6506AE}"/>
    <cellStyle name="Comma 8 2 14 10" xfId="31483" xr:uid="{F64B6ED6-BB63-40BD-AA00-D873E71D3A93}"/>
    <cellStyle name="Comma 8 2 14 11" xfId="31484" xr:uid="{9BC0ADE7-064D-425B-AE69-9CD9F1D81F85}"/>
    <cellStyle name="Comma 8 2 14 2" xfId="23074" xr:uid="{4EB38B23-6771-4D82-AF86-AB64AE527A1F}"/>
    <cellStyle name="Comma 8 2 14 2 2" xfId="25734" xr:uid="{83F49BD1-A8D6-412A-84F1-C215C3369336}"/>
    <cellStyle name="Comma 8 2 14 2 2 2" xfId="10178" xr:uid="{8C7BC4E9-BD89-447A-9CC5-1892F6BDA61F}"/>
    <cellStyle name="Comma 8 2 14 2 2 3" xfId="10181" xr:uid="{C09EADFA-3262-4452-8444-40735A7AFCA9}"/>
    <cellStyle name="Comma 8 2 14 2 2 4" xfId="10183" xr:uid="{68A048E2-172E-437D-83A5-0336732D6D9D}"/>
    <cellStyle name="Comma 8 2 14 2 2 5" xfId="31485" xr:uid="{E5C9E014-DB95-45A3-B189-EBCEC6849033}"/>
    <cellStyle name="Comma 8 2 14 2 2 6" xfId="31486" xr:uid="{243FC043-E900-4814-8A1C-8A42C32EC81F}"/>
    <cellStyle name="Comma 8 2 14 2 3" xfId="25736" xr:uid="{4D5CDBEB-4D2C-40AB-A2CC-8C41CD10B7FF}"/>
    <cellStyle name="Comma 8 2 14 2 4" xfId="31487" xr:uid="{887202B0-EA95-4610-9619-87A002F7D1B2}"/>
    <cellStyle name="Comma 8 2 14 2 5" xfId="31488" xr:uid="{ABE2227E-E4A0-434A-A923-9EC9C6A3E9C8}"/>
    <cellStyle name="Comma 8 2 14 2 6" xfId="31489" xr:uid="{DAC53B63-4E29-4C22-B616-135538085A07}"/>
    <cellStyle name="Comma 8 2 14 2 7" xfId="31490" xr:uid="{912AC5AD-295A-49FD-97FE-13B939A14F3A}"/>
    <cellStyle name="Comma 8 2 14 3" xfId="31491" xr:uid="{39FAED3C-95A4-4C07-B853-99E13109624A}"/>
    <cellStyle name="Comma 8 2 14 3 2" xfId="31492" xr:uid="{90D134E1-75B9-4986-8FE5-45C6C0329D58}"/>
    <cellStyle name="Comma 8 2 14 3 3" xfId="31494" xr:uid="{841C2686-733C-4262-B2CA-1674D822DF58}"/>
    <cellStyle name="Comma 8 2 14 4" xfId="17592" xr:uid="{B854A4FF-D649-4ADA-9F6A-7E2ED099FA1F}"/>
    <cellStyle name="Comma 8 2 14 5" xfId="17596" xr:uid="{4333170F-6A53-4BAE-9477-84883AA3F223}"/>
    <cellStyle name="Comma 8 2 14 6" xfId="17599" xr:uid="{38CF0214-644F-4E48-B8EA-C01A21D875FD}"/>
    <cellStyle name="Comma 8 2 14 6 2" xfId="17603" xr:uid="{EC481B65-275B-4AEB-845C-DC4A2527BAFC}"/>
    <cellStyle name="Comma 8 2 14 6 3" xfId="17606" xr:uid="{C958C399-01A4-4798-B3FE-4A683B113FF5}"/>
    <cellStyle name="Comma 8 2 14 6 4" xfId="31496" xr:uid="{F431E24D-31C5-4E96-8333-D9B450043EAE}"/>
    <cellStyle name="Comma 8 2 14 6 5" xfId="31497" xr:uid="{5CEF63EC-56A0-4704-818D-2C3A110E2524}"/>
    <cellStyle name="Comma 8 2 14 6 6" xfId="31498" xr:uid="{C3379036-3314-4D50-AC0F-AAE9E120945A}"/>
    <cellStyle name="Comma 8 2 14 7" xfId="17608" xr:uid="{962620BD-2481-4F10-A197-F2FC37241062}"/>
    <cellStyle name="Comma 8 2 14 8" xfId="17613" xr:uid="{C6D92062-70C5-4BA9-938D-702FFA9C225C}"/>
    <cellStyle name="Comma 8 2 14 9" xfId="17618" xr:uid="{90E8E688-593C-41E7-BFD1-95D0AC3F8580}"/>
    <cellStyle name="Comma 8 2 15" xfId="23077" xr:uid="{47B5B585-B543-45E0-97A6-2B7374386A53}"/>
    <cellStyle name="Comma 8 2 15 2" xfId="23081" xr:uid="{2A593E59-86C2-4D68-9B6B-DFA5274ED2B5}"/>
    <cellStyle name="Comma 8 2 15 2 2" xfId="25832" xr:uid="{06217D24-03D8-4A4B-91E1-802DB78E2182}"/>
    <cellStyle name="Comma 8 2 15 2 3" xfId="25834" xr:uid="{2775046C-77E9-4350-A51F-243189FA5D0B}"/>
    <cellStyle name="Comma 8 2 15 2 4" xfId="31499" xr:uid="{AA42B3E0-C91D-4564-8D26-F99F4402656B}"/>
    <cellStyle name="Comma 8 2 15 2 5" xfId="31500" xr:uid="{93E5E17B-CD4A-4E34-B886-1840411604F4}"/>
    <cellStyle name="Comma 8 2 15 2 6" xfId="31501" xr:uid="{5F2CA6EC-297B-44B9-9BC5-474137C3B504}"/>
    <cellStyle name="Comma 8 2 15 3" xfId="31502" xr:uid="{9B896576-F3A3-444C-99ED-21A63F1AD652}"/>
    <cellStyle name="Comma 8 2 15 4" xfId="17623" xr:uid="{6590B476-5531-48EE-8C8F-7796F6C7ACD5}"/>
    <cellStyle name="Comma 8 2 15 5" xfId="17627" xr:uid="{1202735A-3025-4384-95B6-1AA57A12CD0F}"/>
    <cellStyle name="Comma 8 2 15 6" xfId="7712" xr:uid="{A5AF1B39-2DB1-4439-8F09-F9AE4A5381BC}"/>
    <cellStyle name="Comma 8 2 15 7" xfId="7718" xr:uid="{66E79342-4F16-4AA7-A127-F18145C12877}"/>
    <cellStyle name="Comma 8 2 16" xfId="23085" xr:uid="{5CF05AC2-257A-4CC3-9AE3-6D7F5D899B5D}"/>
    <cellStyle name="Comma 8 2 16 2" xfId="23092" xr:uid="{EED76FAD-9506-4654-874C-8B2AA31EDE02}"/>
    <cellStyle name="Comma 8 2 16 3" xfId="31507" xr:uid="{D7DF42AB-426B-441C-B77A-E463DB9E0476}"/>
    <cellStyle name="Comma 8 2 17" xfId="23097" xr:uid="{1B0D0153-047B-4CB5-99B5-111AEDA34BF4}"/>
    <cellStyle name="Comma 8 2 17 2" xfId="23102" xr:uid="{646DF1B4-7A5E-4A31-BDEE-994E5D1F3E4B}"/>
    <cellStyle name="Comma 8 2 17 3" xfId="31509" xr:uid="{12BCEE7F-5726-4953-A377-C53E227CCEC2}"/>
    <cellStyle name="Comma 8 2 17 4" xfId="17643" xr:uid="{D1A75B45-3CC9-4CA1-BE43-2578283E09A6}"/>
    <cellStyle name="Comma 8 2 17 5" xfId="17648" xr:uid="{30520E5E-1AAA-4808-ADB0-5BF6CC9B5C1A}"/>
    <cellStyle name="Comma 8 2 17 6" xfId="31510" xr:uid="{FE623F1E-165D-49ED-AEDD-B5CFFFB6473A}"/>
    <cellStyle name="Comma 8 2 18" xfId="23118" xr:uid="{F54F49A2-C717-458A-9009-B4C0FB1A12E1}"/>
    <cellStyle name="Comma 8 2 19" xfId="23128" xr:uid="{64F5A6E6-009E-4499-B0EB-A8696A6AB77B}"/>
    <cellStyle name="Comma 8 2 2" xfId="16500" xr:uid="{E0E73DCC-B35E-40A4-BABA-D2D88C76D2CC}"/>
    <cellStyle name="Comma 8 2 2 10" xfId="31511" xr:uid="{5037D751-B23E-44C7-9717-59FF69948F1F}"/>
    <cellStyle name="Comma 8 2 2 10 2" xfId="28057" xr:uid="{D5BC279B-CC9A-4440-BE6B-02DC62404B8B}"/>
    <cellStyle name="Comma 8 2 2 10 3" xfId="28061" xr:uid="{46734DAC-8E94-4F64-A81C-420B90A4E2F9}"/>
    <cellStyle name="Comma 8 2 2 11" xfId="31512" xr:uid="{B6D99CF8-DE35-48F7-B7BB-40CFB3F558D9}"/>
    <cellStyle name="Comma 8 2 2 11 2" xfId="15071" xr:uid="{2DF565AA-E186-4038-A167-86217D875924}"/>
    <cellStyle name="Comma 8 2 2 11 3" xfId="15076" xr:uid="{6EB810BD-08BE-4EE1-978D-ED8321E3A38C}"/>
    <cellStyle name="Comma 8 2 2 11 4" xfId="15079" xr:uid="{F9846F9F-159D-4B43-90FB-BEA464252A9F}"/>
    <cellStyle name="Comma 8 2 2 11 5" xfId="31514" xr:uid="{72D5F876-3BB6-4EC3-9614-19342EB6F34B}"/>
    <cellStyle name="Comma 8 2 2 11 6" xfId="31515" xr:uid="{3165466D-F017-4938-9C0E-080FCFD0A1F3}"/>
    <cellStyle name="Comma 8 2 2 12" xfId="31516" xr:uid="{4F7B8C3C-9DF1-473C-9930-F05994AC5437}"/>
    <cellStyle name="Comma 8 2 2 13" xfId="13967" xr:uid="{89560F61-FB0C-4E92-891F-3CD57A7AC89D}"/>
    <cellStyle name="Comma 8 2 2 14" xfId="13977" xr:uid="{50603F56-399B-47F0-B9B7-354FC7CBC487}"/>
    <cellStyle name="Comma 8 2 2 15" xfId="13979" xr:uid="{B34D3CCE-1D32-4CBA-8CFA-285EC5A45695}"/>
    <cellStyle name="Comma 8 2 2 16" xfId="13981" xr:uid="{95841BE3-D2E5-49EB-A2CF-D2B84AB208EE}"/>
    <cellStyle name="Comma 8 2 2 17" xfId="13983" xr:uid="{DC18392D-11EB-4CA3-ACDE-FB36C4E818B2}"/>
    <cellStyle name="Comma 8 2 2 2" xfId="31517" xr:uid="{80C58E11-2C56-44C8-B9AD-C99A95359A29}"/>
    <cellStyle name="Comma 8 2 2 2 10" xfId="31519" xr:uid="{0A8478BF-0DE5-4374-88DB-FA30FC6DE195}"/>
    <cellStyle name="Comma 8 2 2 2 11" xfId="31521" xr:uid="{CC797C84-139C-4087-945A-4ACAC0A1485E}"/>
    <cellStyle name="Comma 8 2 2 2 12" xfId="31522" xr:uid="{26A53B44-05D4-45E6-9C80-11FD77A339D8}"/>
    <cellStyle name="Comma 8 2 2 2 13" xfId="31524" xr:uid="{105950C2-E571-436F-8E31-6B1BAC5BBE55}"/>
    <cellStyle name="Comma 8 2 2 2 2" xfId="31525" xr:uid="{57D8411E-C7E2-405A-9E73-A2503E1929BE}"/>
    <cellStyle name="Comma 8 2 2 2 2 10" xfId="31526" xr:uid="{AE805E6E-121D-4CF5-B6F9-5F2677514846}"/>
    <cellStyle name="Comma 8 2 2 2 2 11" xfId="31527" xr:uid="{D46DF042-4B9A-4E32-88C1-AEE356DAA4CE}"/>
    <cellStyle name="Comma 8 2 2 2 2 12" xfId="31528" xr:uid="{AD8598CC-140E-4250-8BC0-FE7F71A2CC3C}"/>
    <cellStyle name="Comma 8 2 2 2 2 2" xfId="9487" xr:uid="{67A35C90-AE91-4156-8326-207A5152FC21}"/>
    <cellStyle name="Comma 8 2 2 2 2 2 2" xfId="2122" xr:uid="{0240D9BF-0B3A-468B-93C0-BA854EEF98D0}"/>
    <cellStyle name="Comma 8 2 2 2 2 2 2 2" xfId="9489" xr:uid="{66E60AC1-98DE-4263-8445-7DA01C230214}"/>
    <cellStyle name="Comma 8 2 2 2 2 2 2 3" xfId="9491" xr:uid="{9FA6A48B-E977-40F0-AFE1-B1BC75294B01}"/>
    <cellStyle name="Comma 8 2 2 2 2 2 2 4" xfId="31529" xr:uid="{0AA82723-166D-4CD7-9FAD-A379BEE38D63}"/>
    <cellStyle name="Comma 8 2 2 2 2 2 2 5" xfId="31530" xr:uid="{338509AF-1990-4F51-B376-3ECC81B84164}"/>
    <cellStyle name="Comma 8 2 2 2 2 2 2 6" xfId="31531" xr:uid="{AC39589B-4B1A-426C-9D72-833E1C154D03}"/>
    <cellStyle name="Comma 8 2 2 2 2 2 3" xfId="2126" xr:uid="{4DC18328-9A5D-4BF3-B738-FB7104317DD1}"/>
    <cellStyle name="Comma 8 2 2 2 2 2 4" xfId="2130" xr:uid="{364F3344-CBFB-490A-8413-188A841E0FE9}"/>
    <cellStyle name="Comma 8 2 2 2 2 2 5" xfId="2134" xr:uid="{1125D352-A939-4ED5-990B-DE9258711AE0}"/>
    <cellStyle name="Comma 8 2 2 2 2 2 6" xfId="9504" xr:uid="{28E508D5-55F7-4042-9E49-3383EFF87309}"/>
    <cellStyle name="Comma 8 2 2 2 2 2 7" xfId="9514" xr:uid="{9CAB41CC-66DF-4206-9883-D2F681840021}"/>
    <cellStyle name="Comma 8 2 2 2 2 3" xfId="9524" xr:uid="{6F6EEF14-AF41-43D3-A34F-81FFE7A20A49}"/>
    <cellStyle name="Comma 8 2 2 2 2 4" xfId="9526" xr:uid="{3099DE5C-CC2D-473A-AA60-3E08C86F47A2}"/>
    <cellStyle name="Comma 8 2 2 2 2 4 2" xfId="2218" xr:uid="{CD50C0AC-FE19-414F-85E9-F0EE52E8A7C1}"/>
    <cellStyle name="Comma 8 2 2 2 2 4 3" xfId="2222" xr:uid="{68623ABB-AA4F-45D3-8BA8-FC0F6F361257}"/>
    <cellStyle name="Comma 8 2 2 2 2 5" xfId="9528" xr:uid="{E7C87A2F-9477-4F3F-9948-9EA061E343C7}"/>
    <cellStyle name="Comma 8 2 2 2 2 6" xfId="9531" xr:uid="{AA3E8B30-473A-4A5A-A558-585BFB3729ED}"/>
    <cellStyle name="Comma 8 2 2 2 2 7" xfId="31533" xr:uid="{A6EC4F83-D4D2-4C99-9F2A-FA650A4DFFE4}"/>
    <cellStyle name="Comma 8 2 2 2 2 7 2" xfId="18978" xr:uid="{5173206C-FD85-431C-820F-CB8056E89BB4}"/>
    <cellStyle name="Comma 8 2 2 2 2 7 3" xfId="18981" xr:uid="{A29A149C-83FE-4875-BFF9-3C4152CE8788}"/>
    <cellStyle name="Comma 8 2 2 2 2 7 4" xfId="31534" xr:uid="{F50BA12D-F192-4FD0-9EF1-75C092318F0A}"/>
    <cellStyle name="Comma 8 2 2 2 2 7 5" xfId="31535" xr:uid="{4DF00399-E9F6-4944-963E-D3165E490DC4}"/>
    <cellStyle name="Comma 8 2 2 2 2 7 6" xfId="31536" xr:uid="{E95C5F7C-C4D4-4501-9C03-D863DB6522D3}"/>
    <cellStyle name="Comma 8 2 2 2 2 8" xfId="31538" xr:uid="{4A471D0A-FA1A-49AA-A2BE-F447D4062EED}"/>
    <cellStyle name="Comma 8 2 2 2 2 9" xfId="17098" xr:uid="{012CE6DA-9DED-4AE6-AA5D-AE37D765D0E2}"/>
    <cellStyle name="Comma 8 2 2 2 3" xfId="23967" xr:uid="{94955011-6EAC-4A6E-B268-FA28C536809B}"/>
    <cellStyle name="Comma 8 2 2 2 3 10" xfId="31539" xr:uid="{30481BDA-8230-4D50-80EE-CDD3A07AB89B}"/>
    <cellStyle name="Comma 8 2 2 2 3 11" xfId="24261" xr:uid="{D38E4E69-6837-448E-BC59-032178938548}"/>
    <cellStyle name="Comma 8 2 2 2 3 2" xfId="9564" xr:uid="{80A165B2-5FF5-41C4-9428-C93F7ECC2A3F}"/>
    <cellStyle name="Comma 8 2 2 2 3 2 2" xfId="2255" xr:uid="{1979CBCB-03AA-49A8-8BAB-98C54C3ACA96}"/>
    <cellStyle name="Comma 8 2 2 2 3 2 2 2" xfId="31540" xr:uid="{08371B28-5F37-4B02-ACAF-71020871975D}"/>
    <cellStyle name="Comma 8 2 2 2 3 2 2 3" xfId="31541" xr:uid="{61C43B40-7667-488D-9BF5-D03EA56E8F3D}"/>
    <cellStyle name="Comma 8 2 2 2 3 2 2 4" xfId="5725" xr:uid="{54DA9F02-8027-4AF4-9D2E-8B1C0A6C757C}"/>
    <cellStyle name="Comma 8 2 2 2 3 2 2 5" xfId="6035" xr:uid="{F0B6F0F4-2007-43AF-9262-BD3855DCB0B1}"/>
    <cellStyle name="Comma 8 2 2 2 3 2 2 6" xfId="6151" xr:uid="{23FFB26D-D459-4204-BC3D-91C20C2A8BC2}"/>
    <cellStyle name="Comma 8 2 2 2 3 2 3" xfId="2260" xr:uid="{C5CB54D3-9174-4028-A112-DE0B87368648}"/>
    <cellStyle name="Comma 8 2 2 2 3 2 4" xfId="2262" xr:uid="{03E0E2E7-ED21-4E54-9FA3-524894F55129}"/>
    <cellStyle name="Comma 8 2 2 2 3 2 5" xfId="31542" xr:uid="{E0D0990F-5CF0-444F-A036-09C73A351C86}"/>
    <cellStyle name="Comma 8 2 2 2 3 2 6" xfId="12721" xr:uid="{2F70D913-8E85-4CAB-98A1-FF3F93640061}"/>
    <cellStyle name="Comma 8 2 2 2 3 2 7" xfId="31544" xr:uid="{4A94EFE3-ECC5-42AF-80CC-4ED74A1AA4DB}"/>
    <cellStyle name="Comma 8 2 2 2 3 3" xfId="9567" xr:uid="{00103653-2ADF-4042-8BB4-0D55B4D5EC2D}"/>
    <cellStyle name="Comma 8 2 2 2 3 3 2" xfId="9569" xr:uid="{6601737B-DB8F-494E-A25D-FDE43C0BA43F}"/>
    <cellStyle name="Comma 8 2 2 2 3 3 3" xfId="9573" xr:uid="{8EC415AC-DF43-4520-B65F-C3A3FFE269EA}"/>
    <cellStyle name="Comma 8 2 2 2 3 4" xfId="9576" xr:uid="{D1381871-FB2B-4BD3-8179-641EFFCAF4DA}"/>
    <cellStyle name="Comma 8 2 2 2 3 5" xfId="9580" xr:uid="{C1378C48-CFAD-4DB4-832E-0B998BFC159E}"/>
    <cellStyle name="Comma 8 2 2 2 3 6" xfId="18537" xr:uid="{6A4FAEF0-B7D7-414F-9922-A659F1FD39AC}"/>
    <cellStyle name="Comma 8 2 2 2 3 6 2" xfId="19103" xr:uid="{D405A287-ADD8-4C92-A56F-BAFD674FB119}"/>
    <cellStyle name="Comma 8 2 2 2 3 6 3" xfId="19108" xr:uid="{EDA881F7-9C8D-4E58-B972-863F39E3C6B6}"/>
    <cellStyle name="Comma 8 2 2 2 3 6 4" xfId="30690" xr:uid="{C8F241EA-DBA2-42A4-B249-4909E44B08E7}"/>
    <cellStyle name="Comma 8 2 2 2 3 6 5" xfId="29991" xr:uid="{6788D454-0EB0-438E-A398-2A1187222FF4}"/>
    <cellStyle name="Comma 8 2 2 2 3 6 6" xfId="29994" xr:uid="{79F3DA8F-1594-40AF-B6A7-F6234CFABA8F}"/>
    <cellStyle name="Comma 8 2 2 2 3 7" xfId="31546" xr:uid="{E4A74FFC-CAD6-43A9-9081-83EA765A75FE}"/>
    <cellStyle name="Comma 8 2 2 2 3 8" xfId="31548" xr:uid="{A6673EFB-CD35-4420-BD49-52A4272EFEDF}"/>
    <cellStyle name="Comma 8 2 2 2 3 9" xfId="31549" xr:uid="{6DD2E037-B4EE-48ED-8B0C-7C815355DE53}"/>
    <cellStyle name="Comma 8 2 2 2 4" xfId="31550" xr:uid="{C2781104-697C-4331-8A84-E84085D32031}"/>
    <cellStyle name="Comma 8 2 2 2 5" xfId="31551" xr:uid="{E5117305-9BED-44C8-8A6E-4C8A0F897312}"/>
    <cellStyle name="Comma 8 2 2 2 5 10" xfId="31552" xr:uid="{35150F3D-D4B2-44B8-998A-2CEA45AA97E3}"/>
    <cellStyle name="Comma 8 2 2 2 5 11" xfId="31553" xr:uid="{B72C7629-26AB-43AF-90AC-7C452D2BB2BE}"/>
    <cellStyle name="Comma 8 2 2 2 5 2" xfId="9656" xr:uid="{77995FDB-8775-4584-A34F-5020A9CDB3E0}"/>
    <cellStyle name="Comma 8 2 2 2 5 2 2" xfId="2340" xr:uid="{873D3025-ABD3-493F-8017-72ACEF333288}"/>
    <cellStyle name="Comma 8 2 2 2 5 2 2 2" xfId="14681" xr:uid="{5F610B34-89FB-4F67-BDA8-516B423AE1BF}"/>
    <cellStyle name="Comma 8 2 2 2 5 2 2 3" xfId="31555" xr:uid="{3A33C07B-2541-4D7C-9A26-0288E1F4C05C}"/>
    <cellStyle name="Comma 8 2 2 2 5 2 2 4" xfId="31557" xr:uid="{DE91E7CC-1F45-47BD-ADA9-FEBDFC431618}"/>
    <cellStyle name="Comma 8 2 2 2 5 2 2 5" xfId="25840" xr:uid="{6194B52C-7E98-46EF-AEAA-FA71F6ABF8F7}"/>
    <cellStyle name="Comma 8 2 2 2 5 2 2 6" xfId="25864" xr:uid="{EB7D96B5-C0BD-44BA-A4C8-E44F7E17ABAF}"/>
    <cellStyle name="Comma 8 2 2 2 5 2 3" xfId="2344" xr:uid="{90E67E8C-911B-4EEA-96BE-DD30BD605571}"/>
    <cellStyle name="Comma 8 2 2 2 5 2 4" xfId="2347" xr:uid="{0E6C7C68-83D9-4F2D-9530-8436AD01BABC}"/>
    <cellStyle name="Comma 8 2 2 2 5 2 5" xfId="31558" xr:uid="{929EDF20-6F8A-451F-A86B-44275117D05C}"/>
    <cellStyle name="Comma 8 2 2 2 5 2 6" xfId="31559" xr:uid="{50A8679D-9D52-41E7-970F-0282DEA11D36}"/>
    <cellStyle name="Comma 8 2 2 2 5 2 7" xfId="31560" xr:uid="{7A341BD4-A477-4C98-8C72-443591976CD3}"/>
    <cellStyle name="Comma 8 2 2 2 5 3" xfId="9659" xr:uid="{9E614295-380C-4153-B86A-16ACC533388D}"/>
    <cellStyle name="Comma 8 2 2 2 5 3 2" xfId="9665" xr:uid="{80DDA704-8826-49E1-BB16-F64398F7293C}"/>
    <cellStyle name="Comma 8 2 2 2 5 3 3" xfId="9670" xr:uid="{241698AA-FF1E-4857-90E4-87ED39385E89}"/>
    <cellStyle name="Comma 8 2 2 2 5 4" xfId="9672" xr:uid="{991CB305-43B4-4929-8A4B-D5F408B39042}"/>
    <cellStyle name="Comma 8 2 2 2 5 5" xfId="9677" xr:uid="{526E92DA-AB96-4F55-B067-E416DC732890}"/>
    <cellStyle name="Comma 8 2 2 2 5 6" xfId="18539" xr:uid="{0619C8FF-0993-491E-8D88-4A5A75A55702}"/>
    <cellStyle name="Comma 8 2 2 2 5 6 2" xfId="19286" xr:uid="{7F10EC6F-4691-4D8C-8C17-E7CC3EA81647}"/>
    <cellStyle name="Comma 8 2 2 2 5 6 3" xfId="30729" xr:uid="{8A966CD7-3FF1-44EA-A1EB-6BEA002630A6}"/>
    <cellStyle name="Comma 8 2 2 2 5 6 4" xfId="30731" xr:uid="{7B954F21-C9EC-4000-B40B-C86412CC4004}"/>
    <cellStyle name="Comma 8 2 2 2 5 6 5" xfId="30644" xr:uid="{DECC77E7-C9D5-408A-B524-2F1B7B2BFB59}"/>
    <cellStyle name="Comma 8 2 2 2 5 6 6" xfId="31561" xr:uid="{80015DB5-D8E1-4114-B217-2C0F256A72C1}"/>
    <cellStyle name="Comma 8 2 2 2 5 7" xfId="31562" xr:uid="{2650239E-D3DE-4E54-A152-768B93F556EB}"/>
    <cellStyle name="Comma 8 2 2 2 5 8" xfId="31563" xr:uid="{BA2B4213-DEBE-464B-9A5E-88B2D93B1456}"/>
    <cellStyle name="Comma 8 2 2 2 5 9" xfId="17130" xr:uid="{9D755147-89EC-4F2A-ABC0-095B5AABFBC0}"/>
    <cellStyle name="Comma 8 2 2 2 6" xfId="31564" xr:uid="{5DAA794C-CC05-47C6-8CC1-913DBFA51B17}"/>
    <cellStyle name="Comma 8 2 2 2 6 2" xfId="9706" xr:uid="{A6161BA2-33A3-46AC-B8C8-E7C3F34A2DC9}"/>
    <cellStyle name="Comma 8 2 2 2 6 2 2" xfId="9709" xr:uid="{A18B5CF5-7206-4526-A2C7-E5A8C62E22AE}"/>
    <cellStyle name="Comma 8 2 2 2 6 2 3" xfId="9714" xr:uid="{038970DF-C98F-4EE5-B2E5-4F5A782A73DD}"/>
    <cellStyle name="Comma 8 2 2 2 6 2 4" xfId="31566" xr:uid="{7C28F8EB-7DB6-41FA-812B-B764A49CE6D5}"/>
    <cellStyle name="Comma 8 2 2 2 6 2 5" xfId="31568" xr:uid="{D55AB87D-2C90-4410-9FCF-20D5A0AB958D}"/>
    <cellStyle name="Comma 8 2 2 2 6 2 6" xfId="31570" xr:uid="{5C3A464E-F4F6-42B6-9026-6ADE6D6C9224}"/>
    <cellStyle name="Comma 8 2 2 2 6 3" xfId="9716" xr:uid="{7CD8EC89-A415-4C78-A8A1-2F0C6FB6168B}"/>
    <cellStyle name="Comma 8 2 2 2 6 4" xfId="9723" xr:uid="{CC33EE6B-9513-4FD2-B1C8-9377E3C04193}"/>
    <cellStyle name="Comma 8 2 2 2 6 5" xfId="9732" xr:uid="{E6762D3F-1E4B-4408-B2B1-071AE8D4D6DB}"/>
    <cellStyle name="Comma 8 2 2 2 6 6" xfId="18541" xr:uid="{E1334BAC-E560-4D50-9F47-D3C20A42D381}"/>
    <cellStyle name="Comma 8 2 2 2 6 7" xfId="10254" xr:uid="{41CB858F-0DAF-412B-8EA3-823585FDBF4F}"/>
    <cellStyle name="Comma 8 2 2 2 7" xfId="31571" xr:uid="{329E3EB7-D252-4833-A53A-A79BA3D6C878}"/>
    <cellStyle name="Comma 8 2 2 2 7 2" xfId="31572" xr:uid="{2F716E48-ED24-464C-B1A9-441E0CDC4BC1}"/>
    <cellStyle name="Comma 8 2 2 2 7 3" xfId="31573" xr:uid="{2B1DFC91-57A7-41C9-BB31-1B92ED3C5B33}"/>
    <cellStyle name="Comma 8 2 2 2 8" xfId="31574" xr:uid="{214A184F-A1F6-4B95-9344-F5DDE81B8A56}"/>
    <cellStyle name="Comma 8 2 2 2 8 2" xfId="9926" xr:uid="{3BC6A854-81AA-4790-B652-EDEA0B3775FE}"/>
    <cellStyle name="Comma 8 2 2 2 8 3" xfId="9965" xr:uid="{396185A1-DA1C-49A0-B407-43E82A7C8927}"/>
    <cellStyle name="Comma 8 2 2 2 8 4" xfId="9974" xr:uid="{C8DF2B57-733B-439F-9A0B-869B21C6F646}"/>
    <cellStyle name="Comma 8 2 2 2 8 5" xfId="9981" xr:uid="{050AD6FD-5D51-4B0D-BAB6-0E2690572F88}"/>
    <cellStyle name="Comma 8 2 2 2 8 6" xfId="9983" xr:uid="{AE91F89A-BD88-4764-A8CD-0293B8F43CA1}"/>
    <cellStyle name="Comma 8 2 2 2 9" xfId="31575" xr:uid="{0638AFB1-CE86-4AEF-B539-B74E49723F11}"/>
    <cellStyle name="Comma 8 2 2 3" xfId="31576" xr:uid="{7ACC9C2F-4983-4006-9F77-13DE368F6DC5}"/>
    <cellStyle name="Comma 8 2 2 3 10" xfId="31577" xr:uid="{EE8E210D-AAD0-4CE4-8CED-683777B59FE4}"/>
    <cellStyle name="Comma 8 2 2 3 11" xfId="31579" xr:uid="{20729593-AB24-495A-8557-1EACEAED39C2}"/>
    <cellStyle name="Comma 8 2 2 3 12" xfId="31581" xr:uid="{42AB0119-CF1B-482D-B4CC-189F9573CBDF}"/>
    <cellStyle name="Comma 8 2 2 3 13" xfId="31584" xr:uid="{243F04C5-BE01-4786-B01C-DE834755510C}"/>
    <cellStyle name="Comma 8 2 2 3 2" xfId="26544" xr:uid="{5917D8B6-DA0E-4399-9C6E-19A70B7F6CFB}"/>
    <cellStyle name="Comma 8 2 2 3 2 10" xfId="31585" xr:uid="{B3BE65BD-7293-44B8-9E88-5F6D8BFB1EBD}"/>
    <cellStyle name="Comma 8 2 2 3 2 11" xfId="31586" xr:uid="{FD305BA5-E67F-42D9-9981-FAA74947DF26}"/>
    <cellStyle name="Comma 8 2 2 3 2 12" xfId="31587" xr:uid="{69D48865-5EA3-45B0-8CB8-11A75E42DFFE}"/>
    <cellStyle name="Comma 8 2 2 3 2 2" xfId="11288" xr:uid="{F4D5BF73-113A-45D8-A5FD-CECA86AFC2AE}"/>
    <cellStyle name="Comma 8 2 2 3 2 2 2" xfId="11290" xr:uid="{6EC6D27B-361F-414C-A622-FDD013DBC56A}"/>
    <cellStyle name="Comma 8 2 2 3 2 2 2 2" xfId="11293" xr:uid="{371D0953-1863-454F-83DF-D1430D5D745B}"/>
    <cellStyle name="Comma 8 2 2 3 2 2 2 3" xfId="11295" xr:uid="{70CB9423-F980-4C2B-95F0-57BB526FB144}"/>
    <cellStyle name="Comma 8 2 2 3 2 2 2 4" xfId="31588" xr:uid="{E5CC04D9-150A-4193-A58F-4BF209C9885F}"/>
    <cellStyle name="Comma 8 2 2 3 2 2 2 5" xfId="31589" xr:uid="{6F988911-2665-4CC9-ADFB-C26AF00778E4}"/>
    <cellStyle name="Comma 8 2 2 3 2 2 2 6" xfId="31590" xr:uid="{3A54F334-D3F6-4093-8850-72F6ECC4A1CB}"/>
    <cellStyle name="Comma 8 2 2 3 2 2 3" xfId="11297" xr:uid="{937FAA6A-E999-4A92-A920-3D6E1DF9CAD8}"/>
    <cellStyle name="Comma 8 2 2 3 2 2 4" xfId="11305" xr:uid="{4A99E5FF-0372-4497-B16E-C24F450248EF}"/>
    <cellStyle name="Comma 8 2 2 3 2 2 5" xfId="11311" xr:uid="{5ADF8528-EC71-41F9-BAD7-0753CBA4886F}"/>
    <cellStyle name="Comma 8 2 2 3 2 2 6" xfId="11318" xr:uid="{9C847A29-AE8C-4987-83B2-B0F34FE8A1CC}"/>
    <cellStyle name="Comma 8 2 2 3 2 2 7" xfId="11326" xr:uid="{EEED1005-9401-4DA5-95F0-71ADBB069453}"/>
    <cellStyle name="Comma 8 2 2 3 2 3" xfId="11334" xr:uid="{7EC0BDE9-AF0C-4E3A-86BE-797F9DBE02ED}"/>
    <cellStyle name="Comma 8 2 2 3 2 4" xfId="11342" xr:uid="{CD835847-EF9D-448D-BEF8-0918F20EC571}"/>
    <cellStyle name="Comma 8 2 2 3 2 4 2" xfId="11345" xr:uid="{888D3765-1B24-4527-B6F7-D51860770064}"/>
    <cellStyle name="Comma 8 2 2 3 2 4 3" xfId="11350" xr:uid="{695FCFDD-B724-45FE-BB06-CE6DA1166A05}"/>
    <cellStyle name="Comma 8 2 2 3 2 5" xfId="11354" xr:uid="{050D8370-B61C-43AD-8E6E-B23D322371C4}"/>
    <cellStyle name="Comma 8 2 2 3 2 6" xfId="11364" xr:uid="{6E1891BB-AA88-4A05-AA78-3CA8A85B7E1B}"/>
    <cellStyle name="Comma 8 2 2 3 2 7" xfId="4527" xr:uid="{00C7F167-18FF-4700-9FFC-50BA11B23226}"/>
    <cellStyle name="Comma 8 2 2 3 2 7 2" xfId="31591" xr:uid="{D13E5C1C-4AC3-4ABD-9552-9E35628B8CDF}"/>
    <cellStyle name="Comma 8 2 2 3 2 7 3" xfId="19197" xr:uid="{71E8F81B-BC2D-49E2-81B5-11979D0365C1}"/>
    <cellStyle name="Comma 8 2 2 3 2 7 4" xfId="30785" xr:uid="{93BCDBD5-7B59-4C09-8D35-6E80602D80C9}"/>
    <cellStyle name="Comma 8 2 2 3 2 7 5" xfId="31594" xr:uid="{17633D31-3205-46A8-B8DB-F3F1292221A7}"/>
    <cellStyle name="Comma 8 2 2 3 2 7 6" xfId="31597" xr:uid="{913C76D1-CCAE-4E0A-8E48-0D0A6E0601A9}"/>
    <cellStyle name="Comma 8 2 2 3 2 8" xfId="4532" xr:uid="{4C5DE479-74A2-428F-B9A9-178D68B161E5}"/>
    <cellStyle name="Comma 8 2 2 3 2 9" xfId="4538" xr:uid="{E098E0E6-0BD2-4C18-993A-D6898856EE0E}"/>
    <cellStyle name="Comma 8 2 2 3 3" xfId="23972" xr:uid="{622C2B4D-8DD6-4289-9F4C-1E2C9F6BEAB0}"/>
    <cellStyle name="Comma 8 2 2 3 3 10" xfId="31598" xr:uid="{90DDD875-D71D-474E-8576-ACCD5CF784DA}"/>
    <cellStyle name="Comma 8 2 2 3 3 11" xfId="31599" xr:uid="{22F3A84B-8BEB-461E-AFC7-AD9E94A9D3BC}"/>
    <cellStyle name="Comma 8 2 2 3 3 2" xfId="11393" xr:uid="{D3E4BFCB-10AB-4AF9-AD36-7332F678A31F}"/>
    <cellStyle name="Comma 8 2 2 3 3 2 2" xfId="11396" xr:uid="{391046A1-B245-4023-AEA3-2E42DA47DE58}"/>
    <cellStyle name="Comma 8 2 2 3 3 2 2 2" xfId="13278" xr:uid="{82C0A1F2-90C4-4DE2-B686-A1856B7920BA}"/>
    <cellStyle name="Comma 8 2 2 3 3 2 2 3" xfId="13280" xr:uid="{810AB108-628F-40B5-A771-DC9AFF6BADC0}"/>
    <cellStyle name="Comma 8 2 2 3 3 2 2 4" xfId="31600" xr:uid="{DC9343F3-FD3B-4B1C-85F7-B2D3F6BC29AD}"/>
    <cellStyle name="Comma 8 2 2 3 3 2 2 5" xfId="31601" xr:uid="{0FEF308F-3B5F-47EB-806C-02E75A245358}"/>
    <cellStyle name="Comma 8 2 2 3 3 2 2 6" xfId="31493" xr:uid="{845D1BF0-BBD8-4FEB-BD0C-6DD64CC921C7}"/>
    <cellStyle name="Comma 8 2 2 3 3 2 3" xfId="11399" xr:uid="{A387556B-ABB5-4200-A25B-D65E822BE538}"/>
    <cellStyle name="Comma 8 2 2 3 3 2 4" xfId="31602" xr:uid="{D3360B8F-7481-4BBC-B523-6B0B4DE97B62}"/>
    <cellStyle name="Comma 8 2 2 3 3 2 5" xfId="31603" xr:uid="{71752D92-BAC4-4943-8EEB-4C16DFB332B1}"/>
    <cellStyle name="Comma 8 2 2 3 3 2 6" xfId="31604" xr:uid="{293AA819-ED21-4B45-8944-B4A57FE5180E}"/>
    <cellStyle name="Comma 8 2 2 3 3 2 7" xfId="31605" xr:uid="{71314854-2B56-4FC2-A863-F97247FC9F89}"/>
    <cellStyle name="Comma 8 2 2 3 3 3" xfId="11402" xr:uid="{B17BE4B9-5A6B-4F18-AE82-75E4B15CA0CD}"/>
    <cellStyle name="Comma 8 2 2 3 3 3 2" xfId="11405" xr:uid="{BB5387F9-A8D1-419F-A2FD-40D45E5FD47D}"/>
    <cellStyle name="Comma 8 2 2 3 3 3 3" xfId="11410" xr:uid="{EFCD447F-E0FC-4D25-8C65-8E54390EEA62}"/>
    <cellStyle name="Comma 8 2 2 3 3 4" xfId="11414" xr:uid="{48419F28-6662-4CF2-A9CB-2D2A385D8201}"/>
    <cellStyle name="Comma 8 2 2 3 3 5" xfId="11423" xr:uid="{B657FF86-58F5-447E-B98C-843E53BD0CF6}"/>
    <cellStyle name="Comma 8 2 2 3 3 6" xfId="18547" xr:uid="{A0BEDD76-8F85-4128-9218-3C2AABAD4811}"/>
    <cellStyle name="Comma 8 2 2 3 3 6 2" xfId="31606" xr:uid="{53A5E4DC-0CF8-4529-8440-3B3D5A54C25E}"/>
    <cellStyle name="Comma 8 2 2 3 3 6 3" xfId="30817" xr:uid="{5151C3F9-2580-41DE-ACB4-3D685AFD2C68}"/>
    <cellStyle name="Comma 8 2 2 3 3 6 4" xfId="30819" xr:uid="{7FDB8E6F-7030-45A5-B1C0-861CAE542E75}"/>
    <cellStyle name="Comma 8 2 2 3 3 6 5" xfId="31607" xr:uid="{E9EA5815-841E-4FA4-BDB4-191A465BF079}"/>
    <cellStyle name="Comma 8 2 2 3 3 6 6" xfId="31608" xr:uid="{0AED55EA-E2B5-4A5E-8949-F2057D36975B}"/>
    <cellStyle name="Comma 8 2 2 3 3 7" xfId="31609" xr:uid="{7CC4E385-3896-4D8B-8BD6-05C82DE598D2}"/>
    <cellStyle name="Comma 8 2 2 3 3 8" xfId="31610" xr:uid="{AEDDAC52-DF05-48E7-9953-BF28C929248D}"/>
    <cellStyle name="Comma 8 2 2 3 3 9" xfId="31611" xr:uid="{ADAFA551-13C1-4817-A17F-42157557AA6D}"/>
    <cellStyle name="Comma 8 2 2 3 4" xfId="31612" xr:uid="{D6370182-9B55-4683-AC4B-D2124F768486}"/>
    <cellStyle name="Comma 8 2 2 3 5" xfId="31614" xr:uid="{E2011F05-6C97-4B1A-8019-5ED292B2639B}"/>
    <cellStyle name="Comma 8 2 2 3 5 10" xfId="30561" xr:uid="{746A5033-AF2E-4819-BF7F-9617503CE229}"/>
    <cellStyle name="Comma 8 2 2 3 5 11" xfId="31616" xr:uid="{B0D0BDF3-2E5C-4CA6-81FD-5D3E46D5AD61}"/>
    <cellStyle name="Comma 8 2 2 3 5 2" xfId="11475" xr:uid="{E0AEC8C4-D509-423A-B8E1-451A55C5628F}"/>
    <cellStyle name="Comma 8 2 2 3 5 2 2" xfId="11478" xr:uid="{8BEE79D3-4059-4048-81F9-2B5541B8B645}"/>
    <cellStyle name="Comma 8 2 2 3 5 2 2 2" xfId="31617" xr:uid="{1EB46BD8-FE01-4AED-99F2-B5F343E7C690}"/>
    <cellStyle name="Comma 8 2 2 3 5 2 2 3" xfId="31618" xr:uid="{9B5A80F3-B978-44D1-BC43-E431C17975B9}"/>
    <cellStyle name="Comma 8 2 2 3 5 2 2 4" xfId="31619" xr:uid="{715BAFF7-C48B-4A5C-9C0E-68737C678926}"/>
    <cellStyle name="Comma 8 2 2 3 5 2 2 5" xfId="26658" xr:uid="{73F703B6-D63B-412D-9DF0-F5F705FC65D3}"/>
    <cellStyle name="Comma 8 2 2 3 5 2 2 6" xfId="26660" xr:uid="{FFEB9335-BED3-4CFE-8357-D14150D5EB9A}"/>
    <cellStyle name="Comma 8 2 2 3 5 2 3" xfId="11480" xr:uid="{B5AB2EF5-FE39-42C8-B598-A1EC36A5B350}"/>
    <cellStyle name="Comma 8 2 2 3 5 2 4" xfId="31620" xr:uid="{B6412E32-96FC-4132-83BE-C7474C864FCF}"/>
    <cellStyle name="Comma 8 2 2 3 5 2 5" xfId="31621" xr:uid="{FEFC87A7-695B-4937-916F-A3FD012B3026}"/>
    <cellStyle name="Comma 8 2 2 3 5 2 6" xfId="31623" xr:uid="{7BA624F5-E448-476E-923B-CBE281C14472}"/>
    <cellStyle name="Comma 8 2 2 3 5 2 7" xfId="31625" xr:uid="{B3989296-303E-46A5-947A-D2CE18501CD3}"/>
    <cellStyle name="Comma 8 2 2 3 5 3" xfId="11482" xr:uid="{D45568E7-A2C0-4333-A228-77BC14FCABCA}"/>
    <cellStyle name="Comma 8 2 2 3 5 3 2" xfId="11484" xr:uid="{A8FD086F-BD2E-4E36-840D-037D0295B7D2}"/>
    <cellStyle name="Comma 8 2 2 3 5 3 3" xfId="11487" xr:uid="{39456B7F-CD33-4A56-AFDA-EDD680AE08E8}"/>
    <cellStyle name="Comma 8 2 2 3 5 4" xfId="11490" xr:uid="{7CF5E2ED-4045-4915-839F-64F14A54F87E}"/>
    <cellStyle name="Comma 8 2 2 3 5 5" xfId="11494" xr:uid="{616EEC56-B57E-44D0-AAD4-931DD2F26E63}"/>
    <cellStyle name="Comma 8 2 2 3 5 6" xfId="18549" xr:uid="{EC09FA82-BFF7-463B-AA0B-C4DA85416893}"/>
    <cellStyle name="Comma 8 2 2 3 5 6 2" xfId="31627" xr:uid="{A1B6B1F5-4750-4047-9CB3-30BB7F89E525}"/>
    <cellStyle name="Comma 8 2 2 3 5 6 3" xfId="30845" xr:uid="{32FDD41F-F887-46C3-A27E-2ECCCBD94D99}"/>
    <cellStyle name="Comma 8 2 2 3 5 6 4" xfId="30847" xr:uid="{0DD2D1DB-D498-4C7C-8E9C-D444BA41D4FA}"/>
    <cellStyle name="Comma 8 2 2 3 5 6 5" xfId="31628" xr:uid="{BCBAF812-7C89-42E3-8472-E0411F6D720F}"/>
    <cellStyle name="Comma 8 2 2 3 5 6 6" xfId="5751" xr:uid="{778CDE67-C796-4F3E-B0B6-2D5604A95B72}"/>
    <cellStyle name="Comma 8 2 2 3 5 7" xfId="31629" xr:uid="{41EAFECB-BAAD-4D3F-80A0-3DE0F0D3D7B6}"/>
    <cellStyle name="Comma 8 2 2 3 5 8" xfId="31630" xr:uid="{333B765D-C42A-4443-AD5B-835AF1D7EB1D}"/>
    <cellStyle name="Comma 8 2 2 3 5 9" xfId="31631" xr:uid="{E66785ED-DBB0-4650-A995-E7FE9413699D}"/>
    <cellStyle name="Comma 8 2 2 3 6" xfId="31632" xr:uid="{4FB86C31-AD76-400F-B5B7-1DBE51A05EC5}"/>
    <cellStyle name="Comma 8 2 2 3 6 2" xfId="10157" xr:uid="{8B1197D5-16D8-4BF3-8398-7326E3655D23}"/>
    <cellStyle name="Comma 8 2 2 3 6 2 2" xfId="11509" xr:uid="{2575D4E9-6317-476C-B030-E3CAF8ABF636}"/>
    <cellStyle name="Comma 8 2 2 3 6 2 3" xfId="11511" xr:uid="{350354F3-CA91-4F84-9DF3-9CB8C77B9C9F}"/>
    <cellStyle name="Comma 8 2 2 3 6 2 4" xfId="31635" xr:uid="{1C5EC5ED-8F23-427D-9B55-18CB92F05745}"/>
    <cellStyle name="Comma 8 2 2 3 6 2 5" xfId="31637" xr:uid="{8EBB6AE4-51FC-41B1-9B52-9BB3E5C9411F}"/>
    <cellStyle name="Comma 8 2 2 3 6 2 6" xfId="31639" xr:uid="{4610BAE8-8106-4235-8474-FF69406A1060}"/>
    <cellStyle name="Comma 8 2 2 3 6 3" xfId="11513" xr:uid="{0DBCA5F8-3A56-4C00-94CB-6C4503C69836}"/>
    <cellStyle name="Comma 8 2 2 3 6 4" xfId="11520" xr:uid="{89DC5545-05B0-45A8-A216-9791C9D9DBED}"/>
    <cellStyle name="Comma 8 2 2 3 6 5" xfId="11524" xr:uid="{6CED5E28-9174-4E00-AD45-8F0226921B97}"/>
    <cellStyle name="Comma 8 2 2 3 6 6" xfId="18551" xr:uid="{67DE5BDC-1AFB-4E14-9BD3-F9D18EBA374B}"/>
    <cellStyle name="Comma 8 2 2 3 6 7" xfId="27322" xr:uid="{F09A9C39-EB9F-48E4-926B-F073B3554DA4}"/>
    <cellStyle name="Comma 8 2 2 3 7" xfId="31640" xr:uid="{69E6D4D0-F927-44A7-AC45-0693C3144BD7}"/>
    <cellStyle name="Comma 8 2 2 3 7 2" xfId="31642" xr:uid="{907AE38C-CCCF-4F98-BA7D-6C22B5250FF8}"/>
    <cellStyle name="Comma 8 2 2 3 7 3" xfId="31643" xr:uid="{E8B1D9E3-CB96-49DB-8EB5-7060F37884A5}"/>
    <cellStyle name="Comma 8 2 2 3 8" xfId="8807" xr:uid="{E733DEF3-B0DC-4C12-84F7-675FA4786F20}"/>
    <cellStyle name="Comma 8 2 2 3 8 2" xfId="11840" xr:uid="{28A424CC-DFFE-4162-AF06-4F1B4DD676DC}"/>
    <cellStyle name="Comma 8 2 2 3 8 3" xfId="11954" xr:uid="{9399468D-1A25-43CD-B2EE-274CBC67ADCA}"/>
    <cellStyle name="Comma 8 2 2 3 8 4" xfId="11979" xr:uid="{824913A7-EFA9-4D41-81AA-B575B71BCF27}"/>
    <cellStyle name="Comma 8 2 2 3 8 5" xfId="11988" xr:uid="{9B917B7A-03F1-4E7D-B645-A02DA3963038}"/>
    <cellStyle name="Comma 8 2 2 3 8 6" xfId="11990" xr:uid="{E0987288-8DD4-4376-BA79-C17B946E92FF}"/>
    <cellStyle name="Comma 8 2 2 3 9" xfId="8810" xr:uid="{00B77D63-D591-4C6D-A658-568F54760CED}"/>
    <cellStyle name="Comma 8 2 2 4" xfId="20750" xr:uid="{01F3228A-6945-41B4-A9C4-AE7175CA24F5}"/>
    <cellStyle name="Comma 8 2 2 4 10" xfId="8330" xr:uid="{A3F9A65E-29A9-4B84-96C9-C6CD3683B37A}"/>
    <cellStyle name="Comma 8 2 2 4 11" xfId="8332" xr:uid="{0C51F9AA-E775-46E2-AE2F-7638191A7340}"/>
    <cellStyle name="Comma 8 2 2 4 12" xfId="8334" xr:uid="{8719D2C0-1E96-4790-B39A-F69EE1EC1511}"/>
    <cellStyle name="Comma 8 2 2 4 13" xfId="8336" xr:uid="{6C4F7BC7-A90E-4D17-B19B-0318C7D4A651}"/>
    <cellStyle name="Comma 8 2 2 4 2" xfId="31645" xr:uid="{A1E48F73-C31D-4B83-9BE7-35AFC63134B8}"/>
    <cellStyle name="Comma 8 2 2 4 2 10" xfId="31646" xr:uid="{B9C96E01-1EAE-416D-9289-38FAF7B56115}"/>
    <cellStyle name="Comma 8 2 2 4 2 11" xfId="31647" xr:uid="{5CA3A9A8-EE81-4581-AFE4-584B5DAEAB11}"/>
    <cellStyle name="Comma 8 2 2 4 2 12" xfId="31648" xr:uid="{0C07CF9A-518E-437A-8617-28A682E2C3DD}"/>
    <cellStyle name="Comma 8 2 2 4 2 2" xfId="5691" xr:uid="{8221A4B4-CCAE-4973-B85F-77B719DB3369}"/>
    <cellStyle name="Comma 8 2 2 4 2 2 2" xfId="31649" xr:uid="{8B4260C0-118E-4B02-AE85-1B6AD9263526}"/>
    <cellStyle name="Comma 8 2 2 4 2 2 2 2" xfId="31650" xr:uid="{AE849D3F-26BA-4040-896C-1E787558CF84}"/>
    <cellStyle name="Comma 8 2 2 4 2 2 2 3" xfId="31651" xr:uid="{4C32E796-34E5-483E-A88A-9C82F391A63A}"/>
    <cellStyle name="Comma 8 2 2 4 2 2 2 4" xfId="18782" xr:uid="{B66DA4B8-BFE4-4EDA-ABDF-F8FEAE5B8057}"/>
    <cellStyle name="Comma 8 2 2 4 2 2 2 5" xfId="9880" xr:uid="{2C2F3D48-4D24-49D0-A521-11DA8F5F849A}"/>
    <cellStyle name="Comma 8 2 2 4 2 2 2 6" xfId="9882" xr:uid="{2FAA0C19-A753-4CB5-B249-4485B0B76265}"/>
    <cellStyle name="Comma 8 2 2 4 2 2 3" xfId="31652" xr:uid="{F60F8CEB-B127-420D-AAB0-BD623A36F3DC}"/>
    <cellStyle name="Comma 8 2 2 4 2 2 4" xfId="31653" xr:uid="{5A31A47B-EDFD-43D0-98F8-357941B9E4D8}"/>
    <cellStyle name="Comma 8 2 2 4 2 2 5" xfId="31654" xr:uid="{DA7FD088-506D-4614-82BB-9B46AB088449}"/>
    <cellStyle name="Comma 8 2 2 4 2 2 6" xfId="31655" xr:uid="{3E8D1379-1EBD-4AAB-9059-717844FC4137}"/>
    <cellStyle name="Comma 8 2 2 4 2 2 7" xfId="31656" xr:uid="{5FF50FD4-861A-4A91-8ABC-D173C6334F50}"/>
    <cellStyle name="Comma 8 2 2 4 2 3" xfId="6464" xr:uid="{7A81BA79-6D30-45C6-ADB5-5B1A498B9300}"/>
    <cellStyle name="Comma 8 2 2 4 2 4" xfId="6539" xr:uid="{E7D049A3-A884-4784-B558-3EE67BB46025}"/>
    <cellStyle name="Comma 8 2 2 4 2 4 2" xfId="1859" xr:uid="{D39F1B5B-9924-4327-BA2B-1EB4CC2D9FE0}"/>
    <cellStyle name="Comma 8 2 2 4 2 4 3" xfId="1912" xr:uid="{7DFFF1C1-4FAF-43BB-9DFA-62C2AAA17396}"/>
    <cellStyle name="Comma 8 2 2 4 2 5" xfId="6575" xr:uid="{09140464-F68D-429C-A154-A5E41B73F679}"/>
    <cellStyle name="Comma 8 2 2 4 2 6" xfId="6610" xr:uid="{47507496-9B10-4290-AB45-503DCCD1CA75}"/>
    <cellStyle name="Comma 8 2 2 4 2 7" xfId="4822" xr:uid="{CD9D24C0-A9AA-4FDE-95FB-3991E6DB5CB3}"/>
    <cellStyle name="Comma 8 2 2 4 2 7 2" xfId="2267" xr:uid="{45903E0A-351D-450C-9418-5EEB846455C2}"/>
    <cellStyle name="Comma 8 2 2 4 2 7 3" xfId="2272" xr:uid="{9B9DA270-2ACA-4BBB-9A4D-EDF3A9EBDB23}"/>
    <cellStyle name="Comma 8 2 2 4 2 7 4" xfId="2277" xr:uid="{29BE7870-0215-4BF8-B8FD-C76090FF8E26}"/>
    <cellStyle name="Comma 8 2 2 4 2 7 5" xfId="2282" xr:uid="{B178F9F9-E65E-4565-9578-6A56A0921F56}"/>
    <cellStyle name="Comma 8 2 2 4 2 7 6" xfId="6631" xr:uid="{A480FA3A-A90E-441E-A6A4-E5AC30B911A2}"/>
    <cellStyle name="Comma 8 2 2 4 2 8" xfId="4831" xr:uid="{869C02F8-0988-40F8-B97B-9D00D140EA3D}"/>
    <cellStyle name="Comma 8 2 2 4 2 9" xfId="4840" xr:uid="{9AFF126F-C522-4356-8690-1F8FC54D25A3}"/>
    <cellStyle name="Comma 8 2 2 4 3" xfId="23979" xr:uid="{1D3464C7-09BA-45A2-88D7-69575E7959EB}"/>
    <cellStyle name="Comma 8 2 2 4 3 10" xfId="1277" xr:uid="{93DF0A63-6621-4EAB-B06F-1BB32BEC0BD6}"/>
    <cellStyle name="Comma 8 2 2 4 3 11" xfId="31658" xr:uid="{7BC87FC6-B04F-4EC8-93E7-B5F9D63B4EB7}"/>
    <cellStyle name="Comma 8 2 2 4 3 2" xfId="8460" xr:uid="{4EE82556-0E41-4EC6-901A-FC27394C96EE}"/>
    <cellStyle name="Comma 8 2 2 4 3 2 2" xfId="24363" xr:uid="{ADD47945-8D9C-4E88-9367-5339DE8E8016}"/>
    <cellStyle name="Comma 8 2 2 4 3 2 2 2" xfId="31660" xr:uid="{EA40CAAF-C8C0-41CE-8B1D-EBFECB56ADCB}"/>
    <cellStyle name="Comma 8 2 2 4 3 2 2 3" xfId="31662" xr:uid="{705ACA82-D1B2-4006-B08F-5DCCCC6786A7}"/>
    <cellStyle name="Comma 8 2 2 4 3 2 2 4" xfId="20499" xr:uid="{9BB3A5EB-FCB4-402A-8F2C-768C8FC3DA6C}"/>
    <cellStyle name="Comma 8 2 2 4 3 2 2 5" xfId="20502" xr:uid="{AEF9E766-706C-4DCC-88FF-0B1B505E4FC0}"/>
    <cellStyle name="Comma 8 2 2 4 3 2 2 6" xfId="31664" xr:uid="{69134649-3343-4F5C-9658-FAAD22050A83}"/>
    <cellStyle name="Comma 8 2 2 4 3 2 3" xfId="31665" xr:uid="{316D67C1-2687-44DC-BCDD-242DE74F3971}"/>
    <cellStyle name="Comma 8 2 2 4 3 2 4" xfId="31666" xr:uid="{E97A2878-6720-4BD4-9840-36C3B88CED4F}"/>
    <cellStyle name="Comma 8 2 2 4 3 2 5" xfId="31667" xr:uid="{B3B2A5F9-7041-4E89-AEEE-A9F40CC105EC}"/>
    <cellStyle name="Comma 8 2 2 4 3 2 6" xfId="31668" xr:uid="{988681BF-EF66-4B42-B627-56C66FCE2E6C}"/>
    <cellStyle name="Comma 8 2 2 4 3 2 7" xfId="31669" xr:uid="{49BE33C0-24E4-49B2-94A0-7F7117EB6082}"/>
    <cellStyle name="Comma 8 2 2 4 3 3" xfId="6651" xr:uid="{CFB4C7DA-BAA0-42EA-9EB3-3072361959ED}"/>
    <cellStyle name="Comma 8 2 2 4 3 3 2" xfId="6657" xr:uid="{BB96B836-33CC-48FC-B72A-8856989BAF27}"/>
    <cellStyle name="Comma 8 2 2 4 3 3 3" xfId="6665" xr:uid="{07CDC272-57AB-46CB-86EF-F95140AD15BB}"/>
    <cellStyle name="Comma 8 2 2 4 3 4" xfId="6711" xr:uid="{5842C826-8AD4-4B79-A5D7-6A8D34E6426D}"/>
    <cellStyle name="Comma 8 2 2 4 3 5" xfId="6797" xr:uid="{ED9B26F0-B46E-40DE-81B0-36D95157C778}"/>
    <cellStyle name="Comma 8 2 2 4 3 6" xfId="6850" xr:uid="{2C0B009A-4538-4238-8FA4-A442237F3434}"/>
    <cellStyle name="Comma 8 2 2 4 3 6 2" xfId="6852" xr:uid="{905C58D7-8C54-4799-947C-F4D0FF5904B4}"/>
    <cellStyle name="Comma 8 2 2 4 3 6 3" xfId="6877" xr:uid="{A21A7018-5D5A-4987-BD6E-5B7BB8B8C6EF}"/>
    <cellStyle name="Comma 8 2 2 4 3 6 4" xfId="2140" xr:uid="{7A4090D4-B800-47A9-ABC9-82ABD8006D4A}"/>
    <cellStyle name="Comma 8 2 2 4 3 6 5" xfId="2144" xr:uid="{F088415C-0894-457D-823B-13C94EFFD736}"/>
    <cellStyle name="Comma 8 2 2 4 3 6 6" xfId="2148" xr:uid="{7FC02CC5-AE76-4BDF-8488-7FA7DDE1C5F1}"/>
    <cellStyle name="Comma 8 2 2 4 3 7" xfId="3899" xr:uid="{B5E08E37-0C8D-46A6-BE72-CA479828B9E8}"/>
    <cellStyle name="Comma 8 2 2 4 3 8" xfId="3903" xr:uid="{641B8B58-CCF1-4CF7-9E9E-C544A7FD9939}"/>
    <cellStyle name="Comma 8 2 2 4 3 9" xfId="6912" xr:uid="{E10E0590-733F-4F49-A942-BA3CDC5F74C2}"/>
    <cellStyle name="Comma 8 2 2 4 4" xfId="31673" xr:uid="{1984E428-2F19-4C6C-A44E-36EFAC7CA20B}"/>
    <cellStyle name="Comma 8 2 2 4 5" xfId="31676" xr:uid="{C096985D-E771-47F1-B8D0-B53F1270B383}"/>
    <cellStyle name="Comma 8 2 2 4 5 10" xfId="31677" xr:uid="{CC1E0FBF-3C88-4E81-893B-CEB89A91B615}"/>
    <cellStyle name="Comma 8 2 2 4 5 11" xfId="31678" xr:uid="{C11275FF-ACD9-4F8D-8E47-1688B4FF9B27}"/>
    <cellStyle name="Comma 8 2 2 4 5 2" xfId="8565" xr:uid="{D21DA116-975D-4DEB-AD2B-45472D88BD7D}"/>
    <cellStyle name="Comma 8 2 2 4 5 2 2" xfId="29581" xr:uid="{81F05545-40A9-4C9B-8F43-396541263A42}"/>
    <cellStyle name="Comma 8 2 2 4 5 2 2 2" xfId="31679" xr:uid="{BCC754FB-B92C-4863-8667-78BD52CBE803}"/>
    <cellStyle name="Comma 8 2 2 4 5 2 2 3" xfId="31680" xr:uid="{80887B5A-01B0-452C-B3E7-C26A004476C9}"/>
    <cellStyle name="Comma 8 2 2 4 5 2 2 4" xfId="31681" xr:uid="{90A17255-F18D-474E-8B8D-55FD58B4C112}"/>
    <cellStyle name="Comma 8 2 2 4 5 2 2 5" xfId="27394" xr:uid="{6FD3CAD4-16AA-4495-BB4D-37FD51AAFD34}"/>
    <cellStyle name="Comma 8 2 2 4 5 2 2 6" xfId="27396" xr:uid="{F89C9CDF-E1FE-4CBC-9904-9CA8EF8143E2}"/>
    <cellStyle name="Comma 8 2 2 4 5 2 3" xfId="29583" xr:uid="{90F31A22-91D9-4A1A-8212-0ED842F27667}"/>
    <cellStyle name="Comma 8 2 2 4 5 2 4" xfId="31682" xr:uid="{E86CEA04-0653-47A2-BE60-F17F21BB4832}"/>
    <cellStyle name="Comma 8 2 2 4 5 2 5" xfId="31683" xr:uid="{FF733E45-FF17-4B29-A058-0E2B5308805A}"/>
    <cellStyle name="Comma 8 2 2 4 5 2 6" xfId="31684" xr:uid="{196B403C-10B1-426D-BD34-2E3C7CFD0713}"/>
    <cellStyle name="Comma 8 2 2 4 5 2 7" xfId="31685" xr:uid="{5E362189-75BD-4D6F-8CC0-3D7AA83911F7}"/>
    <cellStyle name="Comma 8 2 2 4 5 3" xfId="6980" xr:uid="{2B8B8C8E-EE4F-4737-89FB-82341905B487}"/>
    <cellStyle name="Comma 8 2 2 4 5 3 2" xfId="25789" xr:uid="{8E79E714-7B92-40ED-818D-07A61196C6BF}"/>
    <cellStyle name="Comma 8 2 2 4 5 3 3" xfId="25791" xr:uid="{BA1B9C69-BAB8-41BD-988E-14F2A61B11A4}"/>
    <cellStyle name="Comma 8 2 2 4 5 4" xfId="6982" xr:uid="{5A60DBCF-4A25-4A88-87FF-4DC91F41B2D5}"/>
    <cellStyle name="Comma 8 2 2 4 5 5" xfId="6985" xr:uid="{8CF3E7CB-F105-4AA1-BCC8-CE3388F26820}"/>
    <cellStyle name="Comma 8 2 2 4 5 6" xfId="18559" xr:uid="{ED9D9356-F351-44CF-BCE2-86320A6E98F4}"/>
    <cellStyle name="Comma 8 2 2 4 5 6 2" xfId="31686" xr:uid="{02301CFE-1DF5-40A7-8A46-D83EA1B32A79}"/>
    <cellStyle name="Comma 8 2 2 4 5 6 3" xfId="31687" xr:uid="{F5A23302-C1F2-4916-8E94-174BE12D0892}"/>
    <cellStyle name="Comma 8 2 2 4 5 6 4" xfId="31688" xr:uid="{3B265BAC-2236-4596-B150-031522047EAD}"/>
    <cellStyle name="Comma 8 2 2 4 5 6 5" xfId="31689" xr:uid="{78629CDA-704D-47EB-A159-7EC040F3667C}"/>
    <cellStyle name="Comma 8 2 2 4 5 6 6" xfId="6038" xr:uid="{00E5DABE-352D-4572-AD68-B3FCCD7FB84E}"/>
    <cellStyle name="Comma 8 2 2 4 5 7" xfId="31690" xr:uid="{44EE7A9E-8E2C-41E7-A7A9-4F65C1106B1C}"/>
    <cellStyle name="Comma 8 2 2 4 5 8" xfId="31691" xr:uid="{359F8A0F-D9F1-4417-8438-E1AEF9CCD8B6}"/>
    <cellStyle name="Comma 8 2 2 4 5 9" xfId="31692" xr:uid="{75A7A74F-F062-4700-A644-4836D3544133}"/>
    <cellStyle name="Comma 8 2 2 4 6" xfId="31695" xr:uid="{5CCBBC13-4C90-4293-A43F-5EA7B78250F2}"/>
    <cellStyle name="Comma 8 2 2 4 6 2" xfId="8584" xr:uid="{813D53B5-FC70-44D2-ABAF-1BF2AB75FA40}"/>
    <cellStyle name="Comma 8 2 2 4 6 2 2" xfId="31696" xr:uid="{481A1C0A-3770-4A34-8D64-E179E754E752}"/>
    <cellStyle name="Comma 8 2 2 4 6 2 3" xfId="31697" xr:uid="{452035D5-98AA-4E73-82F1-98362979A350}"/>
    <cellStyle name="Comma 8 2 2 4 6 2 4" xfId="31699" xr:uid="{2AE60474-4CBE-4D0A-B146-07280F54D249}"/>
    <cellStyle name="Comma 8 2 2 4 6 2 5" xfId="31701" xr:uid="{95520033-FD8C-4666-9DC1-92513DA925B5}"/>
    <cellStyle name="Comma 8 2 2 4 6 2 6" xfId="31703" xr:uid="{5BF5D79F-D0A3-4310-9A3C-0BA8C749D7CA}"/>
    <cellStyle name="Comma 8 2 2 4 6 3" xfId="6993" xr:uid="{8F04FB6F-2E65-4617-887B-28A67C8366B7}"/>
    <cellStyle name="Comma 8 2 2 4 6 4" xfId="7212" xr:uid="{7B9B8603-E7EA-47EB-A2E9-375B9975929F}"/>
    <cellStyle name="Comma 8 2 2 4 6 5" xfId="7214" xr:uid="{DFAA70E2-46CB-4237-9837-4162C726B59A}"/>
    <cellStyle name="Comma 8 2 2 4 6 6" xfId="7220" xr:uid="{725FAC2D-01E7-428E-8212-19D93559D7D3}"/>
    <cellStyle name="Comma 8 2 2 4 6 7" xfId="7222" xr:uid="{27756F94-D539-471C-8FC8-26E6474FFD64}"/>
    <cellStyle name="Comma 8 2 2 4 7" xfId="31704" xr:uid="{47FF6E27-DD3E-4091-A4D5-F37298C45FB6}"/>
    <cellStyle name="Comma 8 2 2 4 7 2" xfId="8600" xr:uid="{7854241A-D280-45B5-8363-538FF99B194B}"/>
    <cellStyle name="Comma 8 2 2 4 7 3" xfId="4010" xr:uid="{7EA9D42B-1CBD-46CB-BD93-BDEB7743EF74}"/>
    <cellStyle name="Comma 8 2 2 4 8" xfId="31705" xr:uid="{DCFA2209-2184-4680-B799-F09D84A62221}"/>
    <cellStyle name="Comma 8 2 2 4 8 2" xfId="31706" xr:uid="{909C71CB-3C10-48CB-B563-35F692E7774D}"/>
    <cellStyle name="Comma 8 2 2 4 8 3" xfId="2430" xr:uid="{82379EEF-23E3-4385-A2DF-3022089BC936}"/>
    <cellStyle name="Comma 8 2 2 4 8 4" xfId="2438" xr:uid="{A76ACA17-D703-40A5-AD8B-E0B453881014}"/>
    <cellStyle name="Comma 8 2 2 4 8 5" xfId="2446" xr:uid="{A4B7A9F2-1E6C-4DE4-A35E-55BA02E51C01}"/>
    <cellStyle name="Comma 8 2 2 4 8 6" xfId="2458" xr:uid="{2F74BD87-0D78-45EE-90C6-953B860FA611}"/>
    <cellStyle name="Comma 8 2 2 4 9" xfId="31707" xr:uid="{06E94788-B104-4353-8DA3-44FA258141F0}"/>
    <cellStyle name="Comma 8 2 2 5" xfId="20753" xr:uid="{A6E6BB18-0D16-4D4E-907D-9FA7C2A8B0F8}"/>
    <cellStyle name="Comma 8 2 2 5 10" xfId="8611" xr:uid="{AB4EC022-98C4-4FB1-ADD9-684E8E1F1625}"/>
    <cellStyle name="Comma 8 2 2 5 11" xfId="8614" xr:uid="{3DAE54A0-EFF2-4ECA-8DBA-9CFE7464F206}"/>
    <cellStyle name="Comma 8 2 2 5 12" xfId="4919" xr:uid="{ED14D2CD-E281-464D-9934-74B57BF95388}"/>
    <cellStyle name="Comma 8 2 2 5 13" xfId="4923" xr:uid="{546506E4-2747-49B8-AF2B-7AF5E4CFDE40}"/>
    <cellStyle name="Comma 8 2 2 5 2" xfId="20754" xr:uid="{FCAA0C04-4CD1-425B-98A4-3492DB046CE0}"/>
    <cellStyle name="Comma 8 2 2 5 2 10" xfId="31708" xr:uid="{4AD05801-07D0-49E0-B2C0-6AA9C598DA58}"/>
    <cellStyle name="Comma 8 2 2 5 2 11" xfId="31709" xr:uid="{9C5B65A3-A5E8-456B-A0CA-F444255EC180}"/>
    <cellStyle name="Comma 8 2 2 5 2 2" xfId="5712" xr:uid="{4CD90F86-2D9B-42CF-8BED-212BA835F43B}"/>
    <cellStyle name="Comma 8 2 2 5 2 2 2" xfId="31710" xr:uid="{0E55AE7B-1FFE-4C97-A5D8-2A91F476CDA1}"/>
    <cellStyle name="Comma 8 2 2 5 2 2 2 2" xfId="31711" xr:uid="{E5E0D8B7-945F-4DD8-B152-E3CB7962951D}"/>
    <cellStyle name="Comma 8 2 2 5 2 2 2 3" xfId="31712" xr:uid="{46FEEC14-9E0F-499E-BADE-F36888B36F37}"/>
    <cellStyle name="Comma 8 2 2 5 2 2 2 4" xfId="24707" xr:uid="{CAD69CC3-AC86-46B2-B8B4-2BEBDA620EC8}"/>
    <cellStyle name="Comma 8 2 2 5 2 2 2 5" xfId="11726" xr:uid="{EDD92164-57A5-4BA9-8C42-A9B606A3F1E0}"/>
    <cellStyle name="Comma 8 2 2 5 2 2 2 6" xfId="11740" xr:uid="{1EC92746-8CDF-495A-8E66-97930FAF26D0}"/>
    <cellStyle name="Comma 8 2 2 5 2 2 3" xfId="31714" xr:uid="{DCCD8023-C0D1-458D-9EF0-F73E5F2555F6}"/>
    <cellStyle name="Comma 8 2 2 5 2 2 4" xfId="31716" xr:uid="{BEA170D9-E902-4942-A23F-9C949A688784}"/>
    <cellStyle name="Comma 8 2 2 5 2 2 5" xfId="29146" xr:uid="{AD1F1507-D685-4A21-B286-6A4F0271F780}"/>
    <cellStyle name="Comma 8 2 2 5 2 2 6" xfId="29150" xr:uid="{7373ED87-79A7-44C0-8DB6-E1ED5CB780DD}"/>
    <cellStyle name="Comma 8 2 2 5 2 2 7" xfId="31719" xr:uid="{02A474A3-BA3D-4D3A-8F69-376838BB74F8}"/>
    <cellStyle name="Comma 8 2 2 5 2 3" xfId="154" xr:uid="{3B49D4D1-03DC-4C7F-AD0A-D55E4F955028}"/>
    <cellStyle name="Comma 8 2 2 5 2 3 2" xfId="25846" xr:uid="{3EF3C828-342F-46DC-8020-19AA5D1D8CF0}"/>
    <cellStyle name="Comma 8 2 2 5 2 3 3" xfId="25850" xr:uid="{D92BBA8E-5217-4718-B08D-2662B943765B}"/>
    <cellStyle name="Comma 8 2 2 5 2 4" xfId="8682" xr:uid="{A3E60B46-3EF9-4628-B500-C3C9BC9F87D5}"/>
    <cellStyle name="Comma 8 2 2 5 2 5" xfId="18565" xr:uid="{56F6E9B9-1EB3-4560-B021-CC0CD6C6BC55}"/>
    <cellStyle name="Comma 8 2 2 5 2 6" xfId="18568" xr:uid="{2E7B68DE-DD6E-49E3-A24F-9ABA3AD479CE}"/>
    <cellStyle name="Comma 8 2 2 5 2 6 2" xfId="31720" xr:uid="{DFB6E7ED-FA59-4718-9538-716771DDB07C}"/>
    <cellStyle name="Comma 8 2 2 5 2 6 3" xfId="30899" xr:uid="{6139ADC8-25D2-4BF4-ACB2-7B08F00EF55B}"/>
    <cellStyle name="Comma 8 2 2 5 2 6 4" xfId="30901" xr:uid="{F1A2B2AE-6881-4F05-9473-62774F64AA29}"/>
    <cellStyle name="Comma 8 2 2 5 2 6 5" xfId="29170" xr:uid="{503E9EB3-FC77-4DD0-B5B5-3E17697639A6}"/>
    <cellStyle name="Comma 8 2 2 5 2 6 6" xfId="31721" xr:uid="{8CD1D944-76F7-4883-8624-C785BD25CBA8}"/>
    <cellStyle name="Comma 8 2 2 5 2 7" xfId="20154" xr:uid="{1F932ABB-7A0E-4FBD-9726-47EDC8EBAB22}"/>
    <cellStyle name="Comma 8 2 2 5 2 8" xfId="20159" xr:uid="{9D683B20-40B9-44AB-A3C7-6673501CD803}"/>
    <cellStyle name="Comma 8 2 2 5 2 9" xfId="31722" xr:uid="{7200C0C6-37F1-4484-AE95-D35DDCC2E42E}"/>
    <cellStyle name="Comma 8 2 2 5 3" xfId="23985" xr:uid="{1ED65672-29CA-4BEC-9A6E-83B0A1165006}"/>
    <cellStyle name="Comma 8 2 2 5 3 2" xfId="8770" xr:uid="{258A9A0C-0625-4819-8B66-55AD22088B0B}"/>
    <cellStyle name="Comma 8 2 2 5 3 2 2" xfId="31723" xr:uid="{D49C3E9C-399B-4389-AD81-887D71531794}"/>
    <cellStyle name="Comma 8 2 2 5 3 2 3" xfId="31724" xr:uid="{C1E2CFD8-2E79-44F2-A049-E47E5E56351B}"/>
    <cellStyle name="Comma 8 2 2 5 3 2 4" xfId="31725" xr:uid="{BCB26BD1-9B2D-41E7-9549-17127F76927B}"/>
    <cellStyle name="Comma 8 2 2 5 3 2 5" xfId="31726" xr:uid="{46042F06-4898-403A-BF41-7088965E321F}"/>
    <cellStyle name="Comma 8 2 2 5 3 2 6" xfId="31728" xr:uid="{E6004FB3-7A3E-4157-BB20-B6A6E5798A56}"/>
    <cellStyle name="Comma 8 2 2 5 3 3" xfId="8772" xr:uid="{741D05B9-95CF-4950-A3B5-044F637A1158}"/>
    <cellStyle name="Comma 8 2 2 5 3 4" xfId="8774" xr:uid="{1B570CA7-AD8B-48D2-A644-C9A3DE08893F}"/>
    <cellStyle name="Comma 8 2 2 5 3 5" xfId="18571" xr:uid="{EC07F00B-2124-4AE1-8B40-45622E3D131A}"/>
    <cellStyle name="Comma 8 2 2 5 3 6" xfId="18575" xr:uid="{2D937D45-21D6-4ADE-8DF5-B6196C70B42E}"/>
    <cellStyle name="Comma 8 2 2 5 3 7" xfId="20302" xr:uid="{8813E6F1-A43C-428C-B5B7-4A532C801A04}"/>
    <cellStyle name="Comma 8 2 2 5 4" xfId="31729" xr:uid="{AB1CC783-56A6-4319-BBDA-A790A710AD97}"/>
    <cellStyle name="Comma 8 2 2 5 5" xfId="31730" xr:uid="{96F343BF-3863-4499-98D3-D5AC08EBCA3C}"/>
    <cellStyle name="Comma 8 2 2 5 5 2" xfId="8899" xr:uid="{EDB34F93-B786-4674-9683-6BE0EFA686C1}"/>
    <cellStyle name="Comma 8 2 2 5 5 3" xfId="31731" xr:uid="{03A2116C-F99E-4AD5-B016-B64CF4F70DFA}"/>
    <cellStyle name="Comma 8 2 2 5 6" xfId="31732" xr:uid="{6BC9BBD5-B05C-4D82-B340-0243F94FD259}"/>
    <cellStyle name="Comma 8 2 2 5 7" xfId="31733" xr:uid="{716F8A48-88C9-4BD7-AB0B-338FB806F562}"/>
    <cellStyle name="Comma 8 2 2 5 8" xfId="31734" xr:uid="{1D4500F2-DF73-4E05-B593-8A06BD872F81}"/>
    <cellStyle name="Comma 8 2 2 5 8 2" xfId="31735" xr:uid="{14364B12-4A0E-4775-9BE6-D44023A01B19}"/>
    <cellStyle name="Comma 8 2 2 5 8 3" xfId="31736" xr:uid="{23C90444-BCE4-4534-A97D-E467A84E00EA}"/>
    <cellStyle name="Comma 8 2 2 5 8 4" xfId="31737" xr:uid="{50E26242-5115-41B9-B62E-9907B0B022AA}"/>
    <cellStyle name="Comma 8 2 2 5 8 5" xfId="31738" xr:uid="{BB19CAB0-7447-4978-9FFE-A790661D4543}"/>
    <cellStyle name="Comma 8 2 2 5 8 6" xfId="20322" xr:uid="{4E422030-96F4-4501-A869-7003F1B9C414}"/>
    <cellStyle name="Comma 8 2 2 5 9" xfId="31739" xr:uid="{1BDF2052-BC93-459C-A9C7-0BA92AB3A1EF}"/>
    <cellStyle name="Comma 8 2 2 6" xfId="20758" xr:uid="{9D93E924-1589-4FA7-910D-0487D8D7F2C1}"/>
    <cellStyle name="Comma 8 2 2 6 10" xfId="8937" xr:uid="{8FA71428-D768-4373-BB05-2DD2EAFBD121}"/>
    <cellStyle name="Comma 8 2 2 6 11" xfId="8939" xr:uid="{BFD5D59E-AA78-4DA7-AC33-7920F7504679}"/>
    <cellStyle name="Comma 8 2 2 6 12" xfId="5584" xr:uid="{D94E7528-AC68-409A-AE5F-B02E10F48520}"/>
    <cellStyle name="Comma 8 2 2 6 2" xfId="31741" xr:uid="{A76C656A-71A3-4D71-97AC-D7EEDA60A576}"/>
    <cellStyle name="Comma 8 2 2 6 2 2" xfId="8992" xr:uid="{2C612D86-0D2F-438F-82FB-B22F13A8FD6E}"/>
    <cellStyle name="Comma 8 2 2 6 2 2 2" xfId="18886" xr:uid="{154AC6D4-818A-451C-AEA7-6665151E1D52}"/>
    <cellStyle name="Comma 8 2 2 6 2 2 3" xfId="18889" xr:uid="{1F24FD4F-B501-42C1-8F74-8FCBE4B97B97}"/>
    <cellStyle name="Comma 8 2 2 6 2 2 4" xfId="18893" xr:uid="{0AC5CD6A-DDEC-41CF-9803-FC3EED13BC6C}"/>
    <cellStyle name="Comma 8 2 2 6 2 2 5" xfId="18897" xr:uid="{1E06033C-D38E-4F7D-9EFE-89BD1D102252}"/>
    <cellStyle name="Comma 8 2 2 6 2 2 6" xfId="18901" xr:uid="{618CB1FA-D36C-4B19-B960-0712EAC04D69}"/>
    <cellStyle name="Comma 8 2 2 6 2 3" xfId="8995" xr:uid="{AF93596A-E438-4B33-83C3-B32713C76461}"/>
    <cellStyle name="Comma 8 2 2 6 2 4" xfId="8998" xr:uid="{2AED9703-AEE1-4E8E-AA98-2479B8D7693A}"/>
    <cellStyle name="Comma 8 2 2 6 2 5" xfId="31742" xr:uid="{E20B378B-79E8-4790-8D91-D8B0DF497B66}"/>
    <cellStyle name="Comma 8 2 2 6 2 6" xfId="31743" xr:uid="{25CA5637-221C-4748-8027-96010B538AEA}"/>
    <cellStyle name="Comma 8 2 2 6 2 7" xfId="31744" xr:uid="{85CE0D49-1311-4FFC-95E6-AD1E3EE68D0A}"/>
    <cellStyle name="Comma 8 2 2 6 3" xfId="31746" xr:uid="{E37561EF-36CF-4E05-B1CF-B7F956357B46}"/>
    <cellStyle name="Comma 8 2 2 6 4" xfId="27018" xr:uid="{473D145D-203B-47DB-B845-8DBA3D3B17F3}"/>
    <cellStyle name="Comma 8 2 2 6 4 2" xfId="31747" xr:uid="{2D6577C6-672E-4597-AB17-3F58BE5B6FA5}"/>
    <cellStyle name="Comma 8 2 2 6 4 3" xfId="31748" xr:uid="{2882557F-EE3D-4871-BA6C-AFBFCB48DD7F}"/>
    <cellStyle name="Comma 8 2 2 6 5" xfId="27020" xr:uid="{0F87F1CD-0AB7-4C82-BE41-F64D7BCECD4E}"/>
    <cellStyle name="Comma 8 2 2 6 6" xfId="27022" xr:uid="{09A90499-0800-4FE1-8D2A-FD67AB4B23BF}"/>
    <cellStyle name="Comma 8 2 2 6 7" xfId="31749" xr:uid="{8452070D-D823-43C8-B3C9-D0D057EB500F}"/>
    <cellStyle name="Comma 8 2 2 6 7 2" xfId="13168" xr:uid="{72C3C1B2-82FB-425E-86ED-7CC9534E3982}"/>
    <cellStyle name="Comma 8 2 2 6 7 3" xfId="13173" xr:uid="{97343616-17B0-411F-8584-374CB9C98C77}"/>
    <cellStyle name="Comma 8 2 2 6 7 4" xfId="13178" xr:uid="{E6D0DBFC-F616-44AA-89BC-AB5F693C6A2F}"/>
    <cellStyle name="Comma 8 2 2 6 7 5" xfId="13184" xr:uid="{56C95477-2F73-4478-8C37-1938CEF66F35}"/>
    <cellStyle name="Comma 8 2 2 6 7 6" xfId="31750" xr:uid="{2F98A2EC-1B02-4DE7-9147-251285690491}"/>
    <cellStyle name="Comma 8 2 2 6 8" xfId="31751" xr:uid="{F5F21124-521B-4DAE-8904-1AFC1114E1F4}"/>
    <cellStyle name="Comma 8 2 2 6 9" xfId="31752" xr:uid="{538FBC97-B025-4EEF-8E43-70D011419DF1}"/>
    <cellStyle name="Comma 8 2 2 7" xfId="18688" xr:uid="{6945F0EC-A011-4D77-AD9F-FC22EC1E55A4}"/>
    <cellStyle name="Comma 8 2 2 7 2" xfId="31753" xr:uid="{46440BF6-8E14-4079-AF93-870A012657E5}"/>
    <cellStyle name="Comma 8 2 2 8" xfId="18691" xr:uid="{37AFE47C-05E7-4FB4-BB83-3C0FD14A7816}"/>
    <cellStyle name="Comma 8 2 2 8 10" xfId="31754" xr:uid="{5ACD0A1B-B946-402D-85FE-25E6D2F8A6E6}"/>
    <cellStyle name="Comma 8 2 2 8 11" xfId="31755" xr:uid="{499C726E-7EFE-4447-B463-BF38C1964EDE}"/>
    <cellStyle name="Comma 8 2 2 8 2" xfId="31757" xr:uid="{C3889834-952C-4544-BA27-A443B67B0DFF}"/>
    <cellStyle name="Comma 8 2 2 8 2 2" xfId="12105" xr:uid="{13E5C42E-12DE-4E20-B140-007C80717D07}"/>
    <cellStyle name="Comma 8 2 2 8 2 2 2" xfId="4661" xr:uid="{75F7335A-B5A7-4E8E-A834-D6E73BCEA2D0}"/>
    <cellStyle name="Comma 8 2 2 8 2 2 3" xfId="4666" xr:uid="{C237800D-856D-4242-B2C2-6F8BD542E4E0}"/>
    <cellStyle name="Comma 8 2 2 8 2 2 4" xfId="4676" xr:uid="{3CA25D32-6428-4485-A7B2-6DB3FE86C042}"/>
    <cellStyle name="Comma 8 2 2 8 2 2 5" xfId="5298" xr:uid="{9FFEF20D-2A68-4283-AFEC-D9EE48A0DB49}"/>
    <cellStyle name="Comma 8 2 2 8 2 2 6" xfId="31758" xr:uid="{49E7AAD7-4920-42D9-BCA7-398BA652CB6E}"/>
    <cellStyle name="Comma 8 2 2 8 2 3" xfId="31760" xr:uid="{C9D537F6-0F29-453D-9D65-74AE05530B20}"/>
    <cellStyle name="Comma 8 2 2 8 2 4" xfId="31761" xr:uid="{2A44EDB0-D483-4F8D-A631-9D9AF1ABD79A}"/>
    <cellStyle name="Comma 8 2 2 8 2 5" xfId="31762" xr:uid="{34CC910D-718F-4D72-9A4C-E03C8DE3B3F8}"/>
    <cellStyle name="Comma 8 2 2 8 2 6" xfId="31763" xr:uid="{5B3AEE14-5501-42FD-8834-778E6FC79B9A}"/>
    <cellStyle name="Comma 8 2 2 8 2 7" xfId="31764" xr:uid="{6D05FCE9-6041-4A6C-A3A8-6018FD46C811}"/>
    <cellStyle name="Comma 8 2 2 8 3" xfId="31766" xr:uid="{5920C0D4-63AE-405D-8E63-F56245CBAC36}"/>
    <cellStyle name="Comma 8 2 2 8 3 2" xfId="15249" xr:uid="{2C893C8D-28BB-4B78-B16C-1054059F027F}"/>
    <cellStyle name="Comma 8 2 2 8 3 3" xfId="31768" xr:uid="{7A02093E-71B4-4A58-930B-180B240236BF}"/>
    <cellStyle name="Comma 8 2 2 8 4" xfId="31769" xr:uid="{DC7F068F-31AE-4CFA-BC31-727EEECF2A39}"/>
    <cellStyle name="Comma 8 2 2 8 5" xfId="31771" xr:uid="{66AAA789-5B39-4761-9EB8-05E75D8D02CB}"/>
    <cellStyle name="Comma 8 2 2 8 6" xfId="6830" xr:uid="{C85A3845-D823-467B-8685-0D7B0E55C414}"/>
    <cellStyle name="Comma 8 2 2 8 6 2" xfId="31773" xr:uid="{3FAE0B81-5CB5-45C9-8184-EA1DD2793990}"/>
    <cellStyle name="Comma 8 2 2 8 6 3" xfId="31775" xr:uid="{01FEB92A-0BCB-4075-B285-77351594217F}"/>
    <cellStyle name="Comma 8 2 2 8 6 4" xfId="31777" xr:uid="{1A5387E3-B4CC-4CE4-8E7A-A4469CED2730}"/>
    <cellStyle name="Comma 8 2 2 8 6 5" xfId="31779" xr:uid="{A42DAAF3-A825-44E3-8F22-15E523A6EEA7}"/>
    <cellStyle name="Comma 8 2 2 8 6 6" xfId="31781" xr:uid="{CD28C136-749F-4E96-B618-B56DD34A6277}"/>
    <cellStyle name="Comma 8 2 2 8 7" xfId="2641" xr:uid="{A5CABB14-A185-4D2E-B9D5-07379BCD1B2D}"/>
    <cellStyle name="Comma 8 2 2 8 8" xfId="13377" xr:uid="{136F3B65-969E-4919-BB0A-16F361144DEA}"/>
    <cellStyle name="Comma 8 2 2 8 9" xfId="31782" xr:uid="{6F6C28FD-5E35-4B77-938A-3B60446716C2}"/>
    <cellStyle name="Comma 8 2 2 9" xfId="31785" xr:uid="{A0D4BE1F-F742-4BCB-BD09-99A4C7767873}"/>
    <cellStyle name="Comma 8 2 2 9 2" xfId="31787" xr:uid="{928DDC9C-547B-4A0B-A27E-7416B91BA528}"/>
    <cellStyle name="Comma 8 2 2 9 2 2" xfId="31789" xr:uid="{BB6188FB-5F56-4F34-B9BF-54F62BFC5F94}"/>
    <cellStyle name="Comma 8 2 2 9 2 3" xfId="2983" xr:uid="{CD2FCB8D-2F91-438F-8810-1129C2ED40A6}"/>
    <cellStyle name="Comma 8 2 2 9 2 4" xfId="674" xr:uid="{F4D68C49-3317-4597-AA38-F8649DAACAA9}"/>
    <cellStyle name="Comma 8 2 2 9 2 5" xfId="697" xr:uid="{D2C98C8C-95EA-482F-B0D5-C2907F8137FB}"/>
    <cellStyle name="Comma 8 2 2 9 2 6" xfId="710" xr:uid="{ACBC8E67-CA6A-454D-9CB5-9B516382473E}"/>
    <cellStyle name="Comma 8 2 2 9 3" xfId="404" xr:uid="{50C73A6C-E058-45E7-9358-097379D575A3}"/>
    <cellStyle name="Comma 8 2 2 9 4" xfId="409" xr:uid="{8997168A-AF82-4E33-9C07-1CCD23A99507}"/>
    <cellStyle name="Comma 8 2 2 9 5" xfId="411" xr:uid="{657672BB-CB70-4FE2-9531-6EE521667B8C}"/>
    <cellStyle name="Comma 8 2 2 9 6" xfId="7079" xr:uid="{6F5A9E78-1E86-49F3-945F-462DA92696DC}"/>
    <cellStyle name="Comma 8 2 2 9 7" xfId="2676" xr:uid="{81D99535-F8D3-421C-B339-5B3099BBDEDC}"/>
    <cellStyle name="Comma 8 2 20" xfId="23078" xr:uid="{95FCC823-A963-4B40-87BD-621D5EE3406F}"/>
    <cellStyle name="Comma 8 2 21" xfId="23086" xr:uid="{9717F753-71E7-422E-A63C-1226EE5E4AC8}"/>
    <cellStyle name="Comma 8 2 22" xfId="23098" xr:uid="{99FCE14C-7100-4678-9746-6B49CF253228}"/>
    <cellStyle name="Comma 8 2 23" xfId="23119" xr:uid="{585A4DF3-0D20-4C2A-BC40-FB2887E93EC6}"/>
    <cellStyle name="Comma 8 2 3" xfId="16503" xr:uid="{C59AA79A-61E8-4ABD-ACEE-D0394AA102FD}"/>
    <cellStyle name="Comma 8 2 3 10" xfId="20858" xr:uid="{C948D978-E7A6-49A3-904B-2EAAF46E3C38}"/>
    <cellStyle name="Comma 8 2 3 10 2" xfId="20860" xr:uid="{123BB741-E94E-45B5-B106-DFCB00AA224C}"/>
    <cellStyle name="Comma 8 2 3 10 3" xfId="20862" xr:uid="{24312503-24BE-4225-A610-29ECF0961C64}"/>
    <cellStyle name="Comma 8 2 3 11" xfId="20864" xr:uid="{F2CB4475-B604-4C01-992C-4799CFC1AA6B}"/>
    <cellStyle name="Comma 8 2 3 11 2" xfId="20866" xr:uid="{CA3DA893-D75A-458C-8CCB-43A6806FEDB7}"/>
    <cellStyle name="Comma 8 2 3 11 3" xfId="20868" xr:uid="{48E3DA99-F1CF-4A78-AEA6-51C1BCA3A9C9}"/>
    <cellStyle name="Comma 8 2 3 11 4" xfId="31790" xr:uid="{53484E27-58F6-4F37-B0F5-F38402008237}"/>
    <cellStyle name="Comma 8 2 3 11 5" xfId="31792" xr:uid="{58F809F1-AC66-46A9-88BE-96BE04A8651E}"/>
    <cellStyle name="Comma 8 2 3 11 6" xfId="31794" xr:uid="{B9133581-0690-4B7D-8512-EE9FC6BD4515}"/>
    <cellStyle name="Comma 8 2 3 12" xfId="20870" xr:uid="{2C12F9A4-7909-4D31-BC15-98737FAC9ED8}"/>
    <cellStyle name="Comma 8 2 3 13" xfId="20874" xr:uid="{DFF2CEE5-7209-49B2-A4E7-DBB9F0A2A977}"/>
    <cellStyle name="Comma 8 2 3 14" xfId="31795" xr:uid="{732F070A-19C8-4A67-BF8B-B12342E558A8}"/>
    <cellStyle name="Comma 8 2 3 15" xfId="14860" xr:uid="{6B528163-5811-46BE-8F21-B66765CE05E0}"/>
    <cellStyle name="Comma 8 2 3 16" xfId="14862" xr:uid="{62E53FEA-3C60-4217-B9D3-EBAE74332CD8}"/>
    <cellStyle name="Comma 8 2 3 17" xfId="14864" xr:uid="{12787719-36ED-4FD6-911D-C3624591FE86}"/>
    <cellStyle name="Comma 8 2 3 2" xfId="31796" xr:uid="{38791D2A-B755-46E1-AE8B-B6166D072DB7}"/>
    <cellStyle name="Comma 8 2 3 2 10" xfId="31797" xr:uid="{A89327D4-F99C-4769-8ACF-756864AE79BB}"/>
    <cellStyle name="Comma 8 2 3 2 11" xfId="31798" xr:uid="{E39AD54C-4B89-4533-87D6-3D10C2074A85}"/>
    <cellStyle name="Comma 8 2 3 2 12" xfId="31799" xr:uid="{4D9D3D2D-B8AB-460D-BC7F-ABA31922F5B2}"/>
    <cellStyle name="Comma 8 2 3 2 13" xfId="31800" xr:uid="{DE34FCEF-87EA-401A-8C53-B6FA9521CA50}"/>
    <cellStyle name="Comma 8 2 3 2 2" xfId="31801" xr:uid="{751D722F-4E6D-4B97-B6A9-7EBF887867BF}"/>
    <cellStyle name="Comma 8 2 3 2 2 10" xfId="31802" xr:uid="{D3CDE891-A67B-4F9B-B6A4-27EC00FA5EC2}"/>
    <cellStyle name="Comma 8 2 3 2 2 11" xfId="31803" xr:uid="{3E5EFF5D-F9AC-4A41-9D68-F39E95EF014F}"/>
    <cellStyle name="Comma 8 2 3 2 2 12" xfId="31804" xr:uid="{760D7A68-9655-4DD3-A37A-5F3BB59552FB}"/>
    <cellStyle name="Comma 8 2 3 2 2 2" xfId="31805" xr:uid="{EA148393-5F0F-4EF4-BFAD-B896D39D18FA}"/>
    <cellStyle name="Comma 8 2 3 2 2 2 2" xfId="31807" xr:uid="{AD2D1553-DBC6-4EC2-9F4D-1C1F08F9B61E}"/>
    <cellStyle name="Comma 8 2 3 2 2 2 2 2" xfId="12065" xr:uid="{A4C0A4D0-DD0F-465E-94D1-BFD9F5388A1F}"/>
    <cellStyle name="Comma 8 2 3 2 2 2 2 3" xfId="12067" xr:uid="{F4DC2E6A-F492-4BAE-BBD5-1711D7C4B66C}"/>
    <cellStyle name="Comma 8 2 3 2 2 2 2 4" xfId="12069" xr:uid="{A4A65DB7-47C0-425B-94EE-35D1644B633F}"/>
    <cellStyle name="Comma 8 2 3 2 2 2 2 5" xfId="20698" xr:uid="{E5795CA9-0789-4D65-B752-A8C35EE315DA}"/>
    <cellStyle name="Comma 8 2 3 2 2 2 2 6" xfId="31808" xr:uid="{DB437AE8-6068-4A74-9AF4-8A0389BF0D3F}"/>
    <cellStyle name="Comma 8 2 3 2 2 2 3" xfId="31810" xr:uid="{E1517EF6-5EF6-42B6-870E-11380384A234}"/>
    <cellStyle name="Comma 8 2 3 2 2 2 4" xfId="31813" xr:uid="{536B802F-EF02-4B7C-976A-842D4E2A01A4}"/>
    <cellStyle name="Comma 8 2 3 2 2 2 5" xfId="31814" xr:uid="{D34B3127-1ACF-42D6-9D3E-3BC538ADEF36}"/>
    <cellStyle name="Comma 8 2 3 2 2 2 6" xfId="31815" xr:uid="{FCE8978A-C05A-4F16-A4D9-B824621390F1}"/>
    <cellStyle name="Comma 8 2 3 2 2 2 7" xfId="31816" xr:uid="{A505F9AC-EA1C-426D-9682-CBFD237732ED}"/>
    <cellStyle name="Comma 8 2 3 2 2 3" xfId="31176" xr:uid="{FACB5AE3-5791-4DA9-A2A9-02BC1C273932}"/>
    <cellStyle name="Comma 8 2 3 2 2 4" xfId="31178" xr:uid="{4263DFB1-08AE-4F35-8D6A-CCCE50EE35DE}"/>
    <cellStyle name="Comma 8 2 3 2 2 4 2" xfId="17676" xr:uid="{BCF2F18B-347F-4EEA-8EB0-1163177731CC}"/>
    <cellStyle name="Comma 8 2 3 2 2 4 3" xfId="17679" xr:uid="{A13CE902-FCB2-4188-BAA2-A30558294431}"/>
    <cellStyle name="Comma 8 2 3 2 2 5" xfId="18638" xr:uid="{EA131460-DFBE-42DD-997D-ED0B64EE262A}"/>
    <cellStyle name="Comma 8 2 3 2 2 6" xfId="18641" xr:uid="{7F5F0690-1608-4402-A09C-1994732C4285}"/>
    <cellStyle name="Comma 8 2 3 2 2 7" xfId="20968" xr:uid="{9F9F2CA3-BACF-4D31-ACEB-959A679B91DC}"/>
    <cellStyle name="Comma 8 2 3 2 2 7 2" xfId="15559" xr:uid="{5051B574-805E-45AE-ADD1-D03553C5841B}"/>
    <cellStyle name="Comma 8 2 3 2 2 7 3" xfId="15561" xr:uid="{CCEDFCE6-9930-4D35-94A7-EA6C6D44F283}"/>
    <cellStyle name="Comma 8 2 3 2 2 7 4" xfId="31817" xr:uid="{2D27A353-193A-4411-974C-DDF046A9045C}"/>
    <cellStyle name="Comma 8 2 3 2 2 7 5" xfId="31818" xr:uid="{A4CF37CE-01DD-4E00-BFE4-5740C33AB64E}"/>
    <cellStyle name="Comma 8 2 3 2 2 7 6" xfId="24688" xr:uid="{9906F0E6-E63B-494E-BF5B-E752AADAE1A7}"/>
    <cellStyle name="Comma 8 2 3 2 2 8" xfId="31819" xr:uid="{FF94F71E-E00A-461D-B34B-D63009F0BF33}"/>
    <cellStyle name="Comma 8 2 3 2 2 9" xfId="31820" xr:uid="{90F16554-BA5A-46ED-B780-9AC98D0DD257}"/>
    <cellStyle name="Comma 8 2 3 2 3" xfId="31821" xr:uid="{B13E88F9-986D-4AAC-AE61-77F5368275A7}"/>
    <cellStyle name="Comma 8 2 3 2 3 10" xfId="31822" xr:uid="{495FD72F-6D04-4D09-AD1D-88E44240BB36}"/>
    <cellStyle name="Comma 8 2 3 2 3 11" xfId="31823" xr:uid="{7F05ACED-24FF-467C-AB93-49A42998EA99}"/>
    <cellStyle name="Comma 8 2 3 2 3 2" xfId="31825" xr:uid="{57D20D8B-AE39-4510-9AC9-EAE2FF1DB4F9}"/>
    <cellStyle name="Comma 8 2 3 2 3 2 2" xfId="31828" xr:uid="{A0341EBA-3E6F-4F42-88D9-A9363B5E6A4B}"/>
    <cellStyle name="Comma 8 2 3 2 3 2 2 2" xfId="25080" xr:uid="{AC89841D-732E-4296-B6C4-D3F9962EB887}"/>
    <cellStyle name="Comma 8 2 3 2 3 2 2 3" xfId="25084" xr:uid="{1CF63433-6E45-4DE1-A30A-BF30EBA6CE3D}"/>
    <cellStyle name="Comma 8 2 3 2 3 2 2 4" xfId="31830" xr:uid="{9382C908-4DC5-4B81-AEFC-C45232BCA86F}"/>
    <cellStyle name="Comma 8 2 3 2 3 2 2 5" xfId="20798" xr:uid="{1F36F7C5-57C3-4161-BD88-E38FAC9124BA}"/>
    <cellStyle name="Comma 8 2 3 2 3 2 2 6" xfId="20801" xr:uid="{48E1D0C4-AF44-45F6-8611-00D7E6DA9419}"/>
    <cellStyle name="Comma 8 2 3 2 3 2 3" xfId="30403" xr:uid="{9A4B0DB8-34E4-4426-A019-76785D4BF13E}"/>
    <cellStyle name="Comma 8 2 3 2 3 2 4" xfId="30405" xr:uid="{23311FBB-4A50-41D3-A80D-BAD923BB4F9C}"/>
    <cellStyle name="Comma 8 2 3 2 3 2 5" xfId="30407" xr:uid="{A92F266E-99ED-4999-885B-528D7F1EC3BC}"/>
    <cellStyle name="Comma 8 2 3 2 3 2 6" xfId="30409" xr:uid="{929E9B08-B20A-45C4-BCCB-669064C4150D}"/>
    <cellStyle name="Comma 8 2 3 2 3 2 7" xfId="30411" xr:uid="{23BAD9B7-E953-4A9E-9A97-39768E63DE84}"/>
    <cellStyle name="Comma 8 2 3 2 3 3" xfId="31832" xr:uid="{1A5D1C46-29A3-40E0-BB79-C8E288C7BEFC}"/>
    <cellStyle name="Comma 8 2 3 2 3 3 2" xfId="27670" xr:uid="{4AD18C51-9BCE-452E-89B9-27A8F3EA4718}"/>
    <cellStyle name="Comma 8 2 3 2 3 3 3" xfId="31833" xr:uid="{DFE4E9DA-9B8D-4AA1-A867-20AAE481DD62}"/>
    <cellStyle name="Comma 8 2 3 2 3 4" xfId="31834" xr:uid="{6C48A5CB-EA80-4B1C-923F-917DC3E3C622}"/>
    <cellStyle name="Comma 8 2 3 2 3 5" xfId="18646" xr:uid="{E878810E-B1A4-4B34-BA02-1C3954DBCAEA}"/>
    <cellStyle name="Comma 8 2 3 2 3 6" xfId="18648" xr:uid="{F5D137FF-2308-45EC-8384-8673B8202CFB}"/>
    <cellStyle name="Comma 8 2 3 2 3 6 2" xfId="15604" xr:uid="{62F2CD01-CC2C-41E8-B451-80812E70B6B3}"/>
    <cellStyle name="Comma 8 2 3 2 3 6 3" xfId="15606" xr:uid="{1F117967-DF78-4EEA-B3C2-1B2E828602DE}"/>
    <cellStyle name="Comma 8 2 3 2 3 6 4" xfId="31835" xr:uid="{4008D0CB-F5FB-4A08-B4C3-64BBFFB895AE}"/>
    <cellStyle name="Comma 8 2 3 2 3 6 5" xfId="31838" xr:uid="{E3E29CBE-AA1C-436E-AB21-7EBB84E6CCF3}"/>
    <cellStyle name="Comma 8 2 3 2 3 6 6" xfId="31839" xr:uid="{7D799AB4-9F67-46AF-B364-8E312E2D587B}"/>
    <cellStyle name="Comma 8 2 3 2 3 7" xfId="20973" xr:uid="{915598C4-9FA5-4282-9706-FAFCE55E3C1A}"/>
    <cellStyle name="Comma 8 2 3 2 3 8" xfId="31840" xr:uid="{E8E25CD8-99AD-48D7-9B3B-CFB3BEF2D7D4}"/>
    <cellStyle name="Comma 8 2 3 2 3 9" xfId="31841" xr:uid="{7AE639B7-D51E-4C7F-8520-7C0D8D00DF9D}"/>
    <cellStyle name="Comma 8 2 3 2 4" xfId="31842" xr:uid="{E009B09D-7B2F-47C3-AA35-F1CF03280671}"/>
    <cellStyle name="Comma 8 2 3 2 5" xfId="31843" xr:uid="{9BAF96D4-014A-447D-BA82-869D4C3530EE}"/>
    <cellStyle name="Comma 8 2 3 2 5 10" xfId="31844" xr:uid="{6FFF1DA6-9A33-434F-9A3C-4141D8ECC5ED}"/>
    <cellStyle name="Comma 8 2 3 2 5 11" xfId="31845" xr:uid="{AE9A1F26-ED3C-449E-8F61-59614CEE004B}"/>
    <cellStyle name="Comma 8 2 3 2 5 2" xfId="31846" xr:uid="{E390928D-DAE1-4430-88CE-86771D4866A6}"/>
    <cellStyle name="Comma 8 2 3 2 5 2 2" xfId="2702" xr:uid="{2A3AD75C-9575-484D-88A2-0F1F65C2B824}"/>
    <cellStyle name="Comma 8 2 3 2 5 2 2 2" xfId="31847" xr:uid="{6BABD7C6-7BE5-4E32-B063-0958D923C6C2}"/>
    <cellStyle name="Comma 8 2 3 2 5 2 2 3" xfId="20331" xr:uid="{6E6D4252-1156-49A1-BFE2-57CD07254113}"/>
    <cellStyle name="Comma 8 2 3 2 5 2 2 4" xfId="20333" xr:uid="{852D06F6-E252-4997-8AFA-A4164EBBD538}"/>
    <cellStyle name="Comma 8 2 3 2 5 2 2 5" xfId="20990" xr:uid="{113CE5BC-3190-41AF-82E5-38182665C0E7}"/>
    <cellStyle name="Comma 8 2 3 2 5 2 2 6" xfId="31848" xr:uid="{DF12F4CF-6592-440B-99D9-5A9219D42DAB}"/>
    <cellStyle name="Comma 8 2 3 2 5 2 3" xfId="6916" xr:uid="{E64ADE10-F63E-413F-B11C-A62DA8285E83}"/>
    <cellStyle name="Comma 8 2 3 2 5 2 4" xfId="6918" xr:uid="{C8B7FFEB-62EB-4A7C-A541-4760144900B6}"/>
    <cellStyle name="Comma 8 2 3 2 5 2 5" xfId="31849" xr:uid="{253915F9-1DC3-47E4-9A42-DCB502855D61}"/>
    <cellStyle name="Comma 8 2 3 2 5 2 6" xfId="31850" xr:uid="{1020998B-0965-4264-AE91-823955F49BB3}"/>
    <cellStyle name="Comma 8 2 3 2 5 2 7" xfId="31851" xr:uid="{DE90617B-E87F-4E8E-B453-F4523F250100}"/>
    <cellStyle name="Comma 8 2 3 2 5 3" xfId="31852" xr:uid="{AAF01926-FB52-4224-9D9C-1A4DA2883AD4}"/>
    <cellStyle name="Comma 8 2 3 2 5 3 2" xfId="31853" xr:uid="{362F7FAB-D272-4941-99D7-F8CCA5DC96E4}"/>
    <cellStyle name="Comma 8 2 3 2 5 3 3" xfId="31854" xr:uid="{A7DE6B41-804C-4D76-AE27-4D3173C9647B}"/>
    <cellStyle name="Comma 8 2 3 2 5 4" xfId="31855" xr:uid="{9AD9F404-CE42-4940-A680-A5FF1D0470CE}"/>
    <cellStyle name="Comma 8 2 3 2 5 5" xfId="18652" xr:uid="{9288B2F1-4BCC-4E07-8B4E-738AEE276FEE}"/>
    <cellStyle name="Comma 8 2 3 2 5 6" xfId="18654" xr:uid="{7FAEB219-ABC3-4C33-9E4C-BFC6D04CAFF6}"/>
    <cellStyle name="Comma 8 2 3 2 5 6 2" xfId="15666" xr:uid="{FB964351-2521-4AE4-8C51-FDEAF8B279E1}"/>
    <cellStyle name="Comma 8 2 3 2 5 6 3" xfId="31856" xr:uid="{834AF8D8-7763-4BD6-957E-653BCA0538C9}"/>
    <cellStyle name="Comma 8 2 3 2 5 6 4" xfId="31858" xr:uid="{978AA7EA-4578-4ACD-82BF-DD9661A80773}"/>
    <cellStyle name="Comma 8 2 3 2 5 6 5" xfId="31860" xr:uid="{2AD19AC9-1ED1-492C-9D57-5FBAC34F9271}"/>
    <cellStyle name="Comma 8 2 3 2 5 6 6" xfId="31861" xr:uid="{95511473-FC90-40A6-B4C6-85D623C21D93}"/>
    <cellStyle name="Comma 8 2 3 2 5 7" xfId="31862" xr:uid="{5A9DCD28-0051-4A7B-8AB7-B977BAB41751}"/>
    <cellStyle name="Comma 8 2 3 2 5 8" xfId="31863" xr:uid="{598F7FA9-5052-4905-80E1-616B7B0099FB}"/>
    <cellStyle name="Comma 8 2 3 2 5 9" xfId="31864" xr:uid="{7D993FF1-E7A0-4880-A325-AFDA99E5CEB2}"/>
    <cellStyle name="Comma 8 2 3 2 6" xfId="31865" xr:uid="{9C51CC96-59F4-4E2A-A17F-B8AF979A7638}"/>
    <cellStyle name="Comma 8 2 3 2 6 2" xfId="31866" xr:uid="{09C15B62-5B9C-4B57-98FD-935D31A0DCF3}"/>
    <cellStyle name="Comma 8 2 3 2 6 2 2" xfId="27710" xr:uid="{15D3401E-2572-49F6-B489-C90DC0C3BE28}"/>
    <cellStyle name="Comma 8 2 3 2 6 2 3" xfId="23398" xr:uid="{7B4074E2-F4DF-4B5A-A186-27CD33C08A41}"/>
    <cellStyle name="Comma 8 2 3 2 6 2 4" xfId="31867" xr:uid="{DB353089-412A-4F5C-ABA4-E824A0BCE506}"/>
    <cellStyle name="Comma 8 2 3 2 6 2 5" xfId="31868" xr:uid="{E2F4E157-E333-4043-9ED4-504490DA37C1}"/>
    <cellStyle name="Comma 8 2 3 2 6 2 6" xfId="31869" xr:uid="{2690598B-9F47-4D05-8862-4322CFC8E956}"/>
    <cellStyle name="Comma 8 2 3 2 6 3" xfId="31870" xr:uid="{8C9ABE75-8655-4E54-9B01-E6E861A67AB3}"/>
    <cellStyle name="Comma 8 2 3 2 6 4" xfId="31871" xr:uid="{EA9A62A3-D1E4-497E-A85D-16B73D082859}"/>
    <cellStyle name="Comma 8 2 3 2 6 5" xfId="18656" xr:uid="{B5B9CB53-8618-424E-B864-9776989260DA}"/>
    <cellStyle name="Comma 8 2 3 2 6 6" xfId="18658" xr:uid="{4C3FA9DB-9348-45BC-B89D-311D240836F7}"/>
    <cellStyle name="Comma 8 2 3 2 6 7" xfId="10581" xr:uid="{49E02D0C-83FC-4ED4-A2AA-BA551B4EA9E2}"/>
    <cellStyle name="Comma 8 2 3 2 7" xfId="31872" xr:uid="{A9FDB1B2-6C86-4ACD-8428-FDDA6648C9A8}"/>
    <cellStyle name="Comma 8 2 3 2 7 2" xfId="31873" xr:uid="{A66E6F8B-1B6C-417D-B4AD-1326ABE1257A}"/>
    <cellStyle name="Comma 8 2 3 2 7 3" xfId="31874" xr:uid="{8AD79326-D383-4B00-914B-4EEEC2088F36}"/>
    <cellStyle name="Comma 8 2 3 2 8" xfId="31875" xr:uid="{A2ACD3F9-7E21-4685-9BD4-195C283D25A4}"/>
    <cellStyle name="Comma 8 2 3 2 8 2" xfId="16697" xr:uid="{BA86FEB3-5FA3-4E09-A2F6-EFC02B6A3656}"/>
    <cellStyle name="Comma 8 2 3 2 8 3" xfId="31876" xr:uid="{D3E6F4D9-C7BE-4DC7-8558-5D1267D71478}"/>
    <cellStyle name="Comma 8 2 3 2 8 4" xfId="31877" xr:uid="{CF561817-3218-4C92-B1F4-69494E065C7B}"/>
    <cellStyle name="Comma 8 2 3 2 8 5" xfId="31878" xr:uid="{3AAD9A8C-1334-4D7D-8DBB-159DBDA5A634}"/>
    <cellStyle name="Comma 8 2 3 2 8 6" xfId="31880" xr:uid="{A59BCFFB-7A67-4BED-BA34-AD8B26B34144}"/>
    <cellStyle name="Comma 8 2 3 2 9" xfId="31881" xr:uid="{67EDF456-0A64-49EF-AC53-DABCD8BB18FE}"/>
    <cellStyle name="Comma 8 2 3 3" xfId="31882" xr:uid="{FBAB97F6-FE63-4F18-81D9-D556FB7E39F3}"/>
    <cellStyle name="Comma 8 2 3 3 10" xfId="20412" xr:uid="{809EDC9C-6A67-475B-BD57-52E1D6D7C103}"/>
    <cellStyle name="Comma 8 2 3 3 11" xfId="20415" xr:uid="{E5A748F1-3F73-431D-818D-433A24268F2A}"/>
    <cellStyle name="Comma 8 2 3 3 12" xfId="31883" xr:uid="{B7B0976C-DE09-4091-82D7-CC59582A6FC1}"/>
    <cellStyle name="Comma 8 2 3 3 13" xfId="31885" xr:uid="{B363FB7A-1F7B-44BD-A062-0FFF50504107}"/>
    <cellStyle name="Comma 8 2 3 3 2" xfId="31887" xr:uid="{C1928918-584A-49C2-91E6-BC8036534071}"/>
    <cellStyle name="Comma 8 2 3 3 2 10" xfId="31888" xr:uid="{89940409-9529-4D78-B26A-061A7C9E4A1F}"/>
    <cellStyle name="Comma 8 2 3 3 2 11" xfId="31889" xr:uid="{2398AD92-474A-4F8D-9A30-A76E13DB0E33}"/>
    <cellStyle name="Comma 8 2 3 3 2 12" xfId="31890" xr:uid="{4D5C5FA1-06FD-45A1-9ECB-69E71492DAB0}"/>
    <cellStyle name="Comma 8 2 3 3 2 2" xfId="31891" xr:uid="{0BA46F11-7812-40B0-9E6D-EE9EE48F4D6E}"/>
    <cellStyle name="Comma 8 2 3 3 2 2 2" xfId="20039" xr:uid="{2AFE2749-CF4C-40FF-8279-47CC3A5BB4C4}"/>
    <cellStyle name="Comma 8 2 3 3 2 2 2 2" xfId="31892" xr:uid="{7C4AD030-C01E-4EBF-BADD-A7FB98BEF4A3}"/>
    <cellStyle name="Comma 8 2 3 3 2 2 2 3" xfId="31893" xr:uid="{54502586-1F27-4174-A2AD-30AAD8319AA4}"/>
    <cellStyle name="Comma 8 2 3 3 2 2 2 4" xfId="31896" xr:uid="{D848D674-E259-4EB3-A26C-EA9DB5CFF8B4}"/>
    <cellStyle name="Comma 8 2 3 3 2 2 2 5" xfId="31899" xr:uid="{2C0237CB-4FBC-4EA0-923B-0EA3AC8B904E}"/>
    <cellStyle name="Comma 8 2 3 3 2 2 2 6" xfId="31902" xr:uid="{B3128E9D-5FCD-4768-A63D-8C2F76FA8DB1}"/>
    <cellStyle name="Comma 8 2 3 3 2 2 3" xfId="20043" xr:uid="{25479CA9-374D-4C0C-80E5-72B843EA9A0A}"/>
    <cellStyle name="Comma 8 2 3 3 2 2 4" xfId="20046" xr:uid="{649C78E3-33D5-44AE-A31F-5031C16AF03F}"/>
    <cellStyle name="Comma 8 2 3 3 2 2 5" xfId="20049" xr:uid="{E390995E-02A1-4738-A0F2-9A64F06AB9AE}"/>
    <cellStyle name="Comma 8 2 3 3 2 2 6" xfId="31903" xr:uid="{92DA0170-CA80-4E45-A2BE-D1DB52560377}"/>
    <cellStyle name="Comma 8 2 3 3 2 2 7" xfId="31904" xr:uid="{1425C504-696F-4C35-8F3C-73A36A39B8C9}"/>
    <cellStyle name="Comma 8 2 3 3 2 3" xfId="31905" xr:uid="{CE7FFE74-6552-4561-B8D6-1A8D9A1665EE}"/>
    <cellStyle name="Comma 8 2 3 3 2 4" xfId="31906" xr:uid="{76E74F13-C230-4675-BE31-AF630E7FA3A7}"/>
    <cellStyle name="Comma 8 2 3 3 2 4 2" xfId="17798" xr:uid="{BE7963C4-057B-43C1-BC9C-4DA2802FC9D6}"/>
    <cellStyle name="Comma 8 2 3 3 2 4 3" xfId="17801" xr:uid="{A9180C69-4F24-4FA8-8298-79F3AF665883}"/>
    <cellStyle name="Comma 8 2 3 3 2 5" xfId="18667" xr:uid="{52A181E0-9B17-4524-921E-79E70C3469BC}"/>
    <cellStyle name="Comma 8 2 3 3 2 6" xfId="18669" xr:uid="{520881CD-3BF2-40E9-A525-1D2AB671BF49}"/>
    <cellStyle name="Comma 8 2 3 3 2 7" xfId="3206" xr:uid="{E58CA8AF-91A7-4CE5-AB0F-D265E645A2C0}"/>
    <cellStyle name="Comma 8 2 3 3 2 7 2" xfId="31907" xr:uid="{7477A678-B396-443B-B133-D0079A87E5F2}"/>
    <cellStyle name="Comma 8 2 3 3 2 7 3" xfId="31908" xr:uid="{C597E755-B4A5-4E9B-BA68-398CEC69FD86}"/>
    <cellStyle name="Comma 8 2 3 3 2 7 4" xfId="31909" xr:uid="{58017AB8-21D6-44BB-A607-06F9D955F0EF}"/>
    <cellStyle name="Comma 8 2 3 3 2 7 5" xfId="31910" xr:uid="{8ADD8F15-EEA9-4750-83E0-5059D8D54F62}"/>
    <cellStyle name="Comma 8 2 3 3 2 7 6" xfId="31911" xr:uid="{CA2C3E6F-37E2-4755-A16C-DE2E74B6AC18}"/>
    <cellStyle name="Comma 8 2 3 3 2 8" xfId="31912" xr:uid="{FC99A71C-6996-451C-9738-FD3C2DE979E3}"/>
    <cellStyle name="Comma 8 2 3 3 2 9" xfId="31913" xr:uid="{FE8CF7EE-0626-4E72-8D36-B8A524F9CFF5}"/>
    <cellStyle name="Comma 8 2 3 3 3" xfId="31914" xr:uid="{0772B51B-2170-4C65-8A83-436A4AF57A7A}"/>
    <cellStyle name="Comma 8 2 3 3 3 10" xfId="31915" xr:uid="{BC73F7D1-B971-48FD-8070-D3F26FDB3777}"/>
    <cellStyle name="Comma 8 2 3 3 3 11" xfId="31916" xr:uid="{7AD16EEF-93D6-439C-A73E-AC0CED505496}"/>
    <cellStyle name="Comma 8 2 3 3 3 2" xfId="31918" xr:uid="{D28356CD-E260-4295-BBEC-2BE98E804F96}"/>
    <cellStyle name="Comma 8 2 3 3 3 2 2" xfId="27752" xr:uid="{E1A91F01-78EC-4DF3-97D7-5B07F43D9972}"/>
    <cellStyle name="Comma 8 2 3 3 3 2 2 2" xfId="31920" xr:uid="{9BCF9EA9-9EE7-490E-871F-8A266FEDC34B}"/>
    <cellStyle name="Comma 8 2 3 3 3 2 2 3" xfId="31922" xr:uid="{D45EF9B5-0710-4CCE-903C-DAA6DF37213C}"/>
    <cellStyle name="Comma 8 2 3 3 3 2 2 4" xfId="31924" xr:uid="{A59A5168-E596-4DA3-9FD8-B25F22A7AD2D}"/>
    <cellStyle name="Comma 8 2 3 3 3 2 2 5" xfId="31926" xr:uid="{90215797-D772-4682-A016-FDB12DE8AF9B}"/>
    <cellStyle name="Comma 8 2 3 3 3 2 2 6" xfId="31928" xr:uid="{DEB3E706-2455-4545-9225-FA39EF5079BD}"/>
    <cellStyle name="Comma 8 2 3 3 3 2 3" xfId="31931" xr:uid="{27905E51-A42B-43D1-B93D-9130C2CEE45E}"/>
    <cellStyle name="Comma 8 2 3 3 3 2 4" xfId="31933" xr:uid="{C0181722-7328-439D-BAC5-E69D066D313B}"/>
    <cellStyle name="Comma 8 2 3 3 3 2 5" xfId="31934" xr:uid="{D7233CE7-8AC2-4EEF-9B5A-3B7D6D0BE7FD}"/>
    <cellStyle name="Comma 8 2 3 3 3 2 6" xfId="31935" xr:uid="{8606C502-294D-4259-A196-88371EFB8300}"/>
    <cellStyle name="Comma 8 2 3 3 3 2 7" xfId="31936" xr:uid="{A14E3C54-70A2-42C2-A259-A11E430B7B67}"/>
    <cellStyle name="Comma 8 2 3 3 3 3" xfId="31938" xr:uid="{57B34C0E-29EA-4509-BDD0-3E1233EF5B85}"/>
    <cellStyle name="Comma 8 2 3 3 3 3 2" xfId="20145" xr:uid="{8E88F9D4-13B4-4016-89B2-8F27CE412E98}"/>
    <cellStyle name="Comma 8 2 3 3 3 3 3" xfId="20147" xr:uid="{06AC15DB-9488-42A8-9C5B-DC22BEB4FF47}"/>
    <cellStyle name="Comma 8 2 3 3 3 4" xfId="31939" xr:uid="{B7C0C876-FC22-409D-800C-1E8EF0852948}"/>
    <cellStyle name="Comma 8 2 3 3 3 5" xfId="18673" xr:uid="{4968C029-B498-45A2-A396-06474B5E3710}"/>
    <cellStyle name="Comma 8 2 3 3 3 6" xfId="18675" xr:uid="{A718FA5E-69DC-4F91-9BA3-BFD8A8EA28C8}"/>
    <cellStyle name="Comma 8 2 3 3 3 6 2" xfId="31941" xr:uid="{2129568E-2761-4C43-B22E-C79779492A7B}"/>
    <cellStyle name="Comma 8 2 3 3 3 6 3" xfId="31943" xr:uid="{A1B26E68-5B94-41B1-8A5F-25B1F045A323}"/>
    <cellStyle name="Comma 8 2 3 3 3 6 4" xfId="31944" xr:uid="{31FA6619-E212-48DA-925E-59893FC9BE74}"/>
    <cellStyle name="Comma 8 2 3 3 3 6 5" xfId="31945" xr:uid="{0C5A3AC4-228E-4B40-A733-C49C1F7CBCFB}"/>
    <cellStyle name="Comma 8 2 3 3 3 6 6" xfId="31946" xr:uid="{1ADB9A9D-B421-4336-9E15-16FC5CF564F9}"/>
    <cellStyle name="Comma 8 2 3 3 3 7" xfId="21022" xr:uid="{1BA0A9EF-2287-4E03-A494-5CC4B0FE3B54}"/>
    <cellStyle name="Comma 8 2 3 3 3 8" xfId="21025" xr:uid="{C5025A68-1A88-44A8-BFF3-54B1D7BF7907}"/>
    <cellStyle name="Comma 8 2 3 3 3 9" xfId="31947" xr:uid="{DA67E42C-F4AD-4609-9257-EAD402468EBC}"/>
    <cellStyle name="Comma 8 2 3 3 4" xfId="31949" xr:uid="{0B456D57-5CA6-4D05-B247-D2720006B2A8}"/>
    <cellStyle name="Comma 8 2 3 3 5" xfId="20738" xr:uid="{701DFB75-B16E-4097-928A-1B5892258020}"/>
    <cellStyle name="Comma 8 2 3 3 5 10" xfId="31950" xr:uid="{2A50D00D-67C4-4877-AE24-B0186A361A9D}"/>
    <cellStyle name="Comma 8 2 3 3 5 11" xfId="31951" xr:uid="{81C364CD-F39D-4B88-9B01-89B8C285D5F0}"/>
    <cellStyle name="Comma 8 2 3 3 5 2" xfId="20741" xr:uid="{1AA3C065-716A-4532-832E-A815486C6C34}"/>
    <cellStyle name="Comma 8 2 3 3 5 2 2" xfId="31953" xr:uid="{C3F63FDD-955D-4143-8891-BA9EA33B3B49}"/>
    <cellStyle name="Comma 8 2 3 3 5 2 2 2" xfId="31954" xr:uid="{02770CBC-E120-43B0-8E98-E9183326B462}"/>
    <cellStyle name="Comma 8 2 3 3 5 2 2 3" xfId="31955" xr:uid="{ED5D5679-A8D8-48D4-A3B1-035F98CFBD25}"/>
    <cellStyle name="Comma 8 2 3 3 5 2 2 4" xfId="31956" xr:uid="{A8559D05-78CF-47F0-85A9-5232520CD0EC}"/>
    <cellStyle name="Comma 8 2 3 3 5 2 2 5" xfId="31957" xr:uid="{0DA28C58-3D4A-4173-8DAA-CC49CAD00707}"/>
    <cellStyle name="Comma 8 2 3 3 5 2 2 6" xfId="31958" xr:uid="{01B159D2-B48F-4255-973D-82E94A0D0F53}"/>
    <cellStyle name="Comma 8 2 3 3 5 2 3" xfId="31961" xr:uid="{EF18FBEA-977B-414E-8D09-1C2F00250CEF}"/>
    <cellStyle name="Comma 8 2 3 3 5 2 4" xfId="31965" xr:uid="{62AC048D-7184-4BE9-8155-7E6A221F2C1C}"/>
    <cellStyle name="Comma 8 2 3 3 5 2 5" xfId="31968" xr:uid="{AAAF45BE-8E27-43E9-BEB6-FEE360003054}"/>
    <cellStyle name="Comma 8 2 3 3 5 2 6" xfId="31971" xr:uid="{298D5B05-93F3-4DC0-A140-F2801B291B05}"/>
    <cellStyle name="Comma 8 2 3 3 5 2 7" xfId="31974" xr:uid="{4E06B302-317E-4C01-A745-652441AE5994}"/>
    <cellStyle name="Comma 8 2 3 3 5 3" xfId="20744" xr:uid="{3FF6F73A-625A-4C1E-9C62-CF02384F99EE}"/>
    <cellStyle name="Comma 8 2 3 3 5 3 2" xfId="31975" xr:uid="{069E664D-1BD1-45D6-BBC7-54F0EF50A7E2}"/>
    <cellStyle name="Comma 8 2 3 3 5 3 3" xfId="31976" xr:uid="{8BBBAADD-382F-4E4B-A0FD-A2FEC266B8F0}"/>
    <cellStyle name="Comma 8 2 3 3 5 4" xfId="31977" xr:uid="{4F2CB786-9AB4-45A2-8296-A7E9DEBD91B8}"/>
    <cellStyle name="Comma 8 2 3 3 5 5" xfId="18682" xr:uid="{6ADEAA0C-6ADF-454E-80EF-7FA727C16ED3}"/>
    <cellStyle name="Comma 8 2 3 3 5 6" xfId="18684" xr:uid="{FB21C204-8C9B-4A0E-A75E-5386469866A9}"/>
    <cellStyle name="Comma 8 2 3 3 5 6 2" xfId="15744" xr:uid="{992D4B87-0CBF-4218-82EB-DD364BB62258}"/>
    <cellStyle name="Comma 8 2 3 3 5 6 3" xfId="31979" xr:uid="{FD6ED378-EEBC-4970-ABF7-EC3EED153B97}"/>
    <cellStyle name="Comma 8 2 3 3 5 6 4" xfId="31980" xr:uid="{8520A75B-BC16-4A0D-8141-6BB9A6BD3632}"/>
    <cellStyle name="Comma 8 2 3 3 5 6 5" xfId="31981" xr:uid="{0B489C75-B216-45BF-9D35-27704D9B4206}"/>
    <cellStyle name="Comma 8 2 3 3 5 6 6" xfId="6819" xr:uid="{426FBB55-12D3-495C-9E3F-9EDE537E6CF8}"/>
    <cellStyle name="Comma 8 2 3 3 5 7" xfId="31982" xr:uid="{D528E9B0-9480-48E2-A361-93EEEAF3D329}"/>
    <cellStyle name="Comma 8 2 3 3 5 8" xfId="31984" xr:uid="{AD783B40-CDA8-41A2-A8D2-5700795B911E}"/>
    <cellStyle name="Comma 8 2 3 3 5 9" xfId="31985" xr:uid="{A5488853-27F0-4865-9CB1-DD12403BA3B8}"/>
    <cellStyle name="Comma 8 2 3 3 6" xfId="20747" xr:uid="{B02857DF-47AC-4208-AB00-32A9155DA97B}"/>
    <cellStyle name="Comma 8 2 3 3 6 2" xfId="20749" xr:uid="{2DB70D92-E696-438A-90DB-FC3A586BFDD0}"/>
    <cellStyle name="Comma 8 2 3 3 6 2 2" xfId="31644" xr:uid="{696A2D3F-5398-4F6A-BA69-846CBBEB3B0E}"/>
    <cellStyle name="Comma 8 2 3 3 6 2 3" xfId="23978" xr:uid="{66A9A593-9B6F-4201-A1E3-D8E82C6821C7}"/>
    <cellStyle name="Comma 8 2 3 3 6 2 4" xfId="31672" xr:uid="{9A9447DF-0C86-4A18-A293-ACBC77F68D0B}"/>
    <cellStyle name="Comma 8 2 3 3 6 2 5" xfId="31675" xr:uid="{3EDCA04D-E2AB-4F97-8935-A2128EBF1936}"/>
    <cellStyle name="Comma 8 2 3 3 6 2 6" xfId="31694" xr:uid="{38CBCC05-2739-415A-A7BD-0137B5B9DAE5}"/>
    <cellStyle name="Comma 8 2 3 3 6 3" xfId="20752" xr:uid="{B6DE2A60-1420-4462-A9BE-8A331B8FB3C7}"/>
    <cellStyle name="Comma 8 2 3 3 6 4" xfId="20757" xr:uid="{61B34D76-48C2-4412-92D1-45E9FB73FC30}"/>
    <cellStyle name="Comma 8 2 3 3 6 5" xfId="18687" xr:uid="{5270D024-EFBA-41D9-AF12-F12CB78E7F71}"/>
    <cellStyle name="Comma 8 2 3 3 6 6" xfId="18690" xr:uid="{C213D3BD-E0E5-44C3-9F35-96ABC5B62B5F}"/>
    <cellStyle name="Comma 8 2 3 3 6 7" xfId="31784" xr:uid="{ECAAFF34-69D2-494F-A078-3D322FBB6B73}"/>
    <cellStyle name="Comma 8 2 3 3 7" xfId="20761" xr:uid="{B2255D7D-68BA-470C-BD49-67A67E7181A5}"/>
    <cellStyle name="Comma 8 2 3 3 7 2" xfId="20764" xr:uid="{25946E2C-A2AC-427E-87E1-C87616A9557C}"/>
    <cellStyle name="Comma 8 2 3 3 7 3" xfId="20767" xr:uid="{0EEA1122-C826-4CD8-BAEC-A0AFE43AA0DE}"/>
    <cellStyle name="Comma 8 2 3 3 8" xfId="8840" xr:uid="{72468BC1-06C2-42F2-8BB8-9E690E32B0AF}"/>
    <cellStyle name="Comma 8 2 3 3 8 2" xfId="20771" xr:uid="{15917A04-DC12-4926-A39B-05815FA6BFD6}"/>
    <cellStyle name="Comma 8 2 3 3 8 3" xfId="20775" xr:uid="{68850BBF-CB35-402A-88CB-7D11DB73C1B5}"/>
    <cellStyle name="Comma 8 2 3 3 8 4" xfId="31988" xr:uid="{E8460DCF-E741-4BDB-ADB2-94D9B9F2E77B}"/>
    <cellStyle name="Comma 8 2 3 3 8 5" xfId="31990" xr:uid="{262D4A6D-6001-403D-9A3E-4C4B9374A2C9}"/>
    <cellStyle name="Comma 8 2 3 3 8 6" xfId="31993" xr:uid="{53FBD91D-A489-4898-BF33-7A64AB9F7612}"/>
    <cellStyle name="Comma 8 2 3 3 9" xfId="328" xr:uid="{2E0BD6D3-8FE6-45E8-BCAF-8BF95D3AEB2B}"/>
    <cellStyle name="Comma 8 2 3 4" xfId="20762" xr:uid="{1E3DB01C-6D13-4D5E-84AF-FB06D63C40EF}"/>
    <cellStyle name="Comma 8 2 3 4 10" xfId="20443" xr:uid="{4089BAE5-4BD7-4833-9F88-50285B8A3E84}"/>
    <cellStyle name="Comma 8 2 3 4 11" xfId="20445" xr:uid="{6B4780B2-40F5-426E-9DE2-163E7C182A7C}"/>
    <cellStyle name="Comma 8 2 3 4 12" xfId="31994" xr:uid="{103D628A-DCB4-4947-8359-2EAF647ED55C}"/>
    <cellStyle name="Comma 8 2 3 4 13" xfId="31995" xr:uid="{1058F0F3-69A1-462F-9B98-55AC01D55EE3}"/>
    <cellStyle name="Comma 8 2 3 4 2" xfId="31997" xr:uid="{A6DEFE5A-E3F6-4369-9968-9F3260F01323}"/>
    <cellStyle name="Comma 8 2 3 4 2 10" xfId="8749" xr:uid="{439894F2-43EF-461F-95E5-12D6B2E06DEB}"/>
    <cellStyle name="Comma 8 2 3 4 2 11" xfId="8751" xr:uid="{40BEE853-35B9-401D-A195-ECE3539F05A2}"/>
    <cellStyle name="Comma 8 2 3 4 2 12" xfId="8753" xr:uid="{99E4284B-D6E8-4088-85AC-DCF575B72D60}"/>
    <cellStyle name="Comma 8 2 3 4 2 2" xfId="31998" xr:uid="{16673654-08E5-4603-94D4-7BF1A92695D4}"/>
    <cellStyle name="Comma 8 2 3 4 2 2 2" xfId="31999" xr:uid="{A1B9DADB-1D31-40C8-AA19-9D3DC19DD8B5}"/>
    <cellStyle name="Comma 8 2 3 4 2 2 2 2" xfId="32000" xr:uid="{D57B23DC-EC49-40DC-9C32-D32F30C339A3}"/>
    <cellStyle name="Comma 8 2 3 4 2 2 2 3" xfId="32001" xr:uid="{33F1D84A-5E4B-4D84-9E86-B133225BED57}"/>
    <cellStyle name="Comma 8 2 3 4 2 2 2 4" xfId="32002" xr:uid="{AA032C19-F5C8-49D3-B6CB-87341A03BBB1}"/>
    <cellStyle name="Comma 8 2 3 4 2 2 2 5" xfId="32003" xr:uid="{B858B93E-37F7-404A-AA65-B15F1268A2E4}"/>
    <cellStyle name="Comma 8 2 3 4 2 2 2 6" xfId="32004" xr:uid="{5F0B5425-5A1E-40A6-A442-B0AC1B900548}"/>
    <cellStyle name="Comma 8 2 3 4 2 2 3" xfId="32005" xr:uid="{B8AB17EC-F7FE-46D5-9DB0-5ABD04CEF337}"/>
    <cellStyle name="Comma 8 2 3 4 2 2 4" xfId="32006" xr:uid="{2F03DAED-6E97-4C60-BFE0-7A3133B74466}"/>
    <cellStyle name="Comma 8 2 3 4 2 2 5" xfId="32009" xr:uid="{B1D1FDFC-DD2E-40AC-9996-945709233F49}"/>
    <cellStyle name="Comma 8 2 3 4 2 2 6" xfId="32012" xr:uid="{F31D0250-0B83-40A3-B887-46C31DA626E4}"/>
    <cellStyle name="Comma 8 2 3 4 2 2 7" xfId="12113" xr:uid="{20A66CAF-FA14-4F86-AA60-E4C7864CBB0D}"/>
    <cellStyle name="Comma 8 2 3 4 2 3" xfId="32013" xr:uid="{EE34556F-ABFF-4197-B33C-188A51E11EF5}"/>
    <cellStyle name="Comma 8 2 3 4 2 4" xfId="32014" xr:uid="{8FAB1317-CD08-445D-8821-E9CC92771D07}"/>
    <cellStyle name="Comma 8 2 3 4 2 4 2" xfId="17914" xr:uid="{B953DD4A-447C-414E-A0D7-E83E43680D82}"/>
    <cellStyle name="Comma 8 2 3 4 2 4 3" xfId="17916" xr:uid="{0BFC0F68-8601-4443-868D-07E67F99ED9D}"/>
    <cellStyle name="Comma 8 2 3 4 2 5" xfId="18701" xr:uid="{C7BF72B5-C11C-40A9-98F9-BF206578A819}"/>
    <cellStyle name="Comma 8 2 3 4 2 6" xfId="18703" xr:uid="{52F949A2-47AE-476B-AC77-7DC11D952C55}"/>
    <cellStyle name="Comma 8 2 3 4 2 7" xfId="21073" xr:uid="{AE7FA822-0C42-46F6-9646-73EC39D4842C}"/>
    <cellStyle name="Comma 8 2 3 4 2 7 2" xfId="32015" xr:uid="{7FDE07A1-199C-4C6E-87B2-78F1BE037F40}"/>
    <cellStyle name="Comma 8 2 3 4 2 7 3" xfId="32016" xr:uid="{C7FC8314-794B-4970-8C07-F0A927235DF9}"/>
    <cellStyle name="Comma 8 2 3 4 2 7 4" xfId="32017" xr:uid="{CEC111CB-4EAD-459E-9B84-F594F0AA72F1}"/>
    <cellStyle name="Comma 8 2 3 4 2 7 5" xfId="32018" xr:uid="{9D1EE228-E13B-4FB4-ACF5-9D2204D54534}"/>
    <cellStyle name="Comma 8 2 3 4 2 7 6" xfId="32019" xr:uid="{BA9720A6-6B99-4717-9C8D-713BE1E9A235}"/>
    <cellStyle name="Comma 8 2 3 4 2 8" xfId="32020" xr:uid="{F311BF2D-D239-4489-A804-C8B2B8C2A1F0}"/>
    <cellStyle name="Comma 8 2 3 4 2 9" xfId="32021" xr:uid="{70533F35-D078-44A2-9B19-2F7EE79AD7AE}"/>
    <cellStyle name="Comma 8 2 3 4 3" xfId="32023" xr:uid="{C444487B-2E90-460C-8A17-C454C3863DC8}"/>
    <cellStyle name="Comma 8 2 3 4 3 10" xfId="32024" xr:uid="{B5765D81-A2F3-4BFA-A1B3-B6025042A92B}"/>
    <cellStyle name="Comma 8 2 3 4 3 11" xfId="32026" xr:uid="{E0170C2B-F1E9-43F5-A830-5F254374DF24}"/>
    <cellStyle name="Comma 8 2 3 4 3 2" xfId="32029" xr:uid="{A204E74D-3C8E-4463-B129-6B8D3AB680B9}"/>
    <cellStyle name="Comma 8 2 3 4 3 2 2" xfId="27805" xr:uid="{9FBE9930-2786-463D-B415-25C764CAD0E9}"/>
    <cellStyle name="Comma 8 2 3 4 3 2 2 2" xfId="32030" xr:uid="{3814BE13-6FC6-4483-BE88-3D50D85F70CC}"/>
    <cellStyle name="Comma 8 2 3 4 3 2 2 3" xfId="32032" xr:uid="{18C68DB4-C76F-4F9C-9A0B-836A48E1FF47}"/>
    <cellStyle name="Comma 8 2 3 4 3 2 2 4" xfId="32034" xr:uid="{E3B94215-1A9B-4364-8343-D7E2CEF1A58B}"/>
    <cellStyle name="Comma 8 2 3 4 3 2 2 5" xfId="32036" xr:uid="{5FF938E0-5C7A-4F34-97C9-6AAE30C082AD}"/>
    <cellStyle name="Comma 8 2 3 4 3 2 2 6" xfId="32038" xr:uid="{FB33F2CB-4534-4E88-B336-574311CEEC4A}"/>
    <cellStyle name="Comma 8 2 3 4 3 2 3" xfId="22199" xr:uid="{D9DBFE46-7A9F-406D-AA80-4706EE71728F}"/>
    <cellStyle name="Comma 8 2 3 4 3 2 4" xfId="22202" xr:uid="{742536D0-1456-481E-8E23-85CBFED65362}"/>
    <cellStyle name="Comma 8 2 3 4 3 2 5" xfId="22840" xr:uid="{6115EBAA-68B9-46A5-8970-87EB89965490}"/>
    <cellStyle name="Comma 8 2 3 4 3 2 6" xfId="22843" xr:uid="{26D5C298-9482-4BCA-877D-EB1986DE74AD}"/>
    <cellStyle name="Comma 8 2 3 4 3 2 7" xfId="12130" xr:uid="{42A32953-84C9-410D-A5BD-291055A474D4}"/>
    <cellStyle name="Comma 8 2 3 4 3 3" xfId="32039" xr:uid="{C4F15EF3-6ADD-4D6E-A76C-25B91821030E}"/>
    <cellStyle name="Comma 8 2 3 4 3 3 2" xfId="32040" xr:uid="{7BC581A4-99BB-4229-A301-B0BC88F5C281}"/>
    <cellStyle name="Comma 8 2 3 4 3 3 3" xfId="22207" xr:uid="{CB970C97-01A5-4062-8E1C-BA976B100129}"/>
    <cellStyle name="Comma 8 2 3 4 3 4" xfId="21612" xr:uid="{C1049C7E-1AB8-463E-9929-DE58AC47050E}"/>
    <cellStyle name="Comma 8 2 3 4 3 5" xfId="18707" xr:uid="{5DAB51C5-ACF3-4D1A-A896-D8CA57189D0A}"/>
    <cellStyle name="Comma 8 2 3 4 3 6" xfId="18710" xr:uid="{0D278479-BD7F-4319-A9B9-6D1AFCDDD3F9}"/>
    <cellStyle name="Comma 8 2 3 4 3 6 2" xfId="21629" xr:uid="{E375C996-FA2F-49C4-B910-3BC40404724C}"/>
    <cellStyle name="Comma 8 2 3 4 3 6 3" xfId="21632" xr:uid="{91A82CE4-F06A-46D0-B565-0C4A9F2F2016}"/>
    <cellStyle name="Comma 8 2 3 4 3 6 4" xfId="22228" xr:uid="{39DE49D0-D9D2-4FBA-8468-0E6A6A921771}"/>
    <cellStyle name="Comma 8 2 3 4 3 6 5" xfId="32041" xr:uid="{6CA65F56-A683-4F22-B1D9-539E898E2F78}"/>
    <cellStyle name="Comma 8 2 3 4 3 6 6" xfId="32042" xr:uid="{9ECFF36C-62E4-4E8E-B27D-645831C31FE9}"/>
    <cellStyle name="Comma 8 2 3 4 3 7" xfId="21076" xr:uid="{01F012DF-B046-4C78-97DB-708F623F5B5A}"/>
    <cellStyle name="Comma 8 2 3 4 3 8" xfId="21641" xr:uid="{ED0A4DD4-1973-4C95-B2A3-6FDDFB25317A}"/>
    <cellStyle name="Comma 8 2 3 4 3 9" xfId="21647" xr:uid="{604272D2-41FA-4D2A-885F-28C912DF946B}"/>
    <cellStyle name="Comma 8 2 3 4 4" xfId="32043" xr:uid="{2F206CC1-6A0A-4EA1-AF6A-220F42F967D2}"/>
    <cellStyle name="Comma 8 2 3 4 5" xfId="32044" xr:uid="{8E8D63D5-524B-45F5-A248-CD9AC037D19D}"/>
    <cellStyle name="Comma 8 2 3 4 5 10" xfId="32045" xr:uid="{6D569C7C-2EB7-4B7A-BC2A-4E1F7BFABC64}"/>
    <cellStyle name="Comma 8 2 3 4 5 11" xfId="32047" xr:uid="{6878138F-7519-4D31-9F5D-3DFF57C0F692}"/>
    <cellStyle name="Comma 8 2 3 4 5 2" xfId="32050" xr:uid="{35CA876D-5E40-4E64-BF1B-0FB9D9D06598}"/>
    <cellStyle name="Comma 8 2 3 4 5 2 2" xfId="32051" xr:uid="{BF665B9F-75E7-4415-8B08-E93B2CD0CDE1}"/>
    <cellStyle name="Comma 8 2 3 4 5 2 2 2" xfId="32053" xr:uid="{56636CEF-0DFB-43DF-8687-AD94EE317B0F}"/>
    <cellStyle name="Comma 8 2 3 4 5 2 2 3" xfId="32054" xr:uid="{48A5D927-D7B0-49C1-94BE-90B95D2715C6}"/>
    <cellStyle name="Comma 8 2 3 4 5 2 2 4" xfId="32055" xr:uid="{0D5B8075-4AED-44EA-9163-E59116678AD8}"/>
    <cellStyle name="Comma 8 2 3 4 5 2 2 5" xfId="32057" xr:uid="{41CAEB7F-443D-4895-969A-2A0E40674CFD}"/>
    <cellStyle name="Comma 8 2 3 4 5 2 2 6" xfId="32058" xr:uid="{210C2F39-9AAC-4EC3-87E3-A9078794BDCB}"/>
    <cellStyle name="Comma 8 2 3 4 5 2 3" xfId="32059" xr:uid="{04C1D472-CD28-4900-843E-B86EDF2C9319}"/>
    <cellStyle name="Comma 8 2 3 4 5 2 4" xfId="32060" xr:uid="{76DFABD0-31CA-4392-8B0A-B23B40023344}"/>
    <cellStyle name="Comma 8 2 3 4 5 2 5" xfId="32061" xr:uid="{52B92D20-3453-4708-AF54-1BBCC852D84F}"/>
    <cellStyle name="Comma 8 2 3 4 5 2 6" xfId="32062" xr:uid="{00A7A51E-CAE2-4FEB-8EE7-A07316E71E28}"/>
    <cellStyle name="Comma 8 2 3 4 5 2 7" xfId="32063" xr:uid="{C822EEC4-883C-4D59-9A9A-89DBC0CD145B}"/>
    <cellStyle name="Comma 8 2 3 4 5 3" xfId="32065" xr:uid="{DFA300A8-1316-4C63-96C7-4CF89AD71566}"/>
    <cellStyle name="Comma 8 2 3 4 5 3 2" xfId="32066" xr:uid="{C5DB41D4-EF2F-4ECF-8BFA-BC529B596F39}"/>
    <cellStyle name="Comma 8 2 3 4 5 3 3" xfId="32067" xr:uid="{25940AA7-FB77-44A7-A704-D33B42E827D3}"/>
    <cellStyle name="Comma 8 2 3 4 5 4" xfId="32068" xr:uid="{56D94179-F783-458C-A5C6-574FB444C97A}"/>
    <cellStyle name="Comma 8 2 3 4 5 5" xfId="18714" xr:uid="{061BBE33-DD79-40AA-ACD6-51E5EB2095B0}"/>
    <cellStyle name="Comma 8 2 3 4 5 6" xfId="18717" xr:uid="{7859E805-3945-4D2D-9E41-E5A16E2B8B3D}"/>
    <cellStyle name="Comma 8 2 3 4 5 6 2" xfId="32070" xr:uid="{D5435547-E0FB-423A-A8C1-284723D43A1A}"/>
    <cellStyle name="Comma 8 2 3 4 5 6 3" xfId="32072" xr:uid="{50AEB3F6-DDAB-4CA3-A00F-02FA21FECF7C}"/>
    <cellStyle name="Comma 8 2 3 4 5 6 4" xfId="32073" xr:uid="{5AF6208A-1048-4B27-86F1-C0987E70219F}"/>
    <cellStyle name="Comma 8 2 3 4 5 6 5" xfId="14222" xr:uid="{82127F79-D54C-46CF-ACC6-03F61F82A887}"/>
    <cellStyle name="Comma 8 2 3 4 5 6 6" xfId="4827" xr:uid="{88BA33B4-6690-4781-BEDB-2E4A63243C79}"/>
    <cellStyle name="Comma 8 2 3 4 5 7" xfId="32074" xr:uid="{25D3BC7F-06D0-48EB-BC0D-ED9F7212B407}"/>
    <cellStyle name="Comma 8 2 3 4 5 8" xfId="32075" xr:uid="{B5B4D5F3-86C1-4D0B-8657-C2EE968610F4}"/>
    <cellStyle name="Comma 8 2 3 4 5 9" xfId="24178" xr:uid="{C5B3E6E5-6227-4B28-93FA-A227199360C1}"/>
    <cellStyle name="Comma 8 2 3 4 6" xfId="32076" xr:uid="{CA79897B-FDFB-4BE4-8DD4-3B3C50CA25E4}"/>
    <cellStyle name="Comma 8 2 3 4 6 2" xfId="32078" xr:uid="{6C47918C-A51B-49EC-A9E9-5FB1DDD20E57}"/>
    <cellStyle name="Comma 8 2 3 4 6 2 2" xfId="32079" xr:uid="{888484FB-1CC4-4B71-A880-01A8A5C8312F}"/>
    <cellStyle name="Comma 8 2 3 4 6 2 3" xfId="32080" xr:uid="{B1FA397C-FA16-4729-9800-960204482270}"/>
    <cellStyle name="Comma 8 2 3 4 6 2 4" xfId="32082" xr:uid="{0ED442C2-32AF-4768-A0F9-F1FEDD323E3B}"/>
    <cellStyle name="Comma 8 2 3 4 6 2 5" xfId="32084" xr:uid="{F6DE2B8C-F795-44A9-AE41-A9BB1CD52D41}"/>
    <cellStyle name="Comma 8 2 3 4 6 2 6" xfId="32086" xr:uid="{50500771-AAD4-4AD9-85D8-4100A0B284EC}"/>
    <cellStyle name="Comma 8 2 3 4 6 3" xfId="32088" xr:uid="{06FD62A3-B248-4FE2-9650-4FAEAB3D9F33}"/>
    <cellStyle name="Comma 8 2 3 4 6 4" xfId="32089" xr:uid="{D0EC0D7B-1B00-45DD-B381-37F3C4F8B388}"/>
    <cellStyle name="Comma 8 2 3 4 6 5" xfId="18720" xr:uid="{3388C489-321D-4E02-B8AA-8A549159FF5E}"/>
    <cellStyle name="Comma 8 2 3 4 6 6" xfId="18722" xr:uid="{86F6DD4C-525F-4485-B095-E1610B5E1B50}"/>
    <cellStyle name="Comma 8 2 3 4 6 7" xfId="32090" xr:uid="{86786836-E68D-48F2-BEE1-86FFBA7937E1}"/>
    <cellStyle name="Comma 8 2 3 4 7" xfId="32091" xr:uid="{7CD74E30-8DB9-44E6-83F7-8159EF53C496}"/>
    <cellStyle name="Comma 8 2 3 4 7 2" xfId="32093" xr:uid="{CB0EDBB3-994A-4840-9168-BF380075D11F}"/>
    <cellStyle name="Comma 8 2 3 4 7 3" xfId="32094" xr:uid="{75AB9F11-AE0F-45EF-995C-80218CFACD04}"/>
    <cellStyle name="Comma 8 2 3 4 8" xfId="32095" xr:uid="{A128F6AB-49DC-4940-8C8A-ECAEF39487BB}"/>
    <cellStyle name="Comma 8 2 3 4 8 2" xfId="32096" xr:uid="{20BE73B2-2475-429A-A71C-8355348781FD}"/>
    <cellStyle name="Comma 8 2 3 4 8 3" xfId="32097" xr:uid="{66A5C15A-52D1-4309-8B9A-AA4E5496D828}"/>
    <cellStyle name="Comma 8 2 3 4 8 4" xfId="32098" xr:uid="{130ECE25-B630-4409-8FA1-B6705BEDA29A}"/>
    <cellStyle name="Comma 8 2 3 4 8 5" xfId="32099" xr:uid="{182A02AB-5A5F-4AA3-9617-5616873C1F9F}"/>
    <cellStyle name="Comma 8 2 3 4 8 6" xfId="32100" xr:uid="{72F2D996-BFF3-4A80-88C1-687CF20009EC}"/>
    <cellStyle name="Comma 8 2 3 4 9" xfId="334" xr:uid="{38D59101-6373-4359-BCFE-B8A37ABBBBEF}"/>
    <cellStyle name="Comma 8 2 3 5" xfId="20765" xr:uid="{BEFCAF55-6713-45EE-A3A9-779F7DD575F7}"/>
    <cellStyle name="Comma 8 2 3 5 10" xfId="26603" xr:uid="{01EC41E4-D651-4898-9991-565ABC37690D}"/>
    <cellStyle name="Comma 8 2 3 5 11" xfId="22897" xr:uid="{E45A89CA-84BA-4773-B31A-73D96F3478F9}"/>
    <cellStyle name="Comma 8 2 3 5 12" xfId="4588" xr:uid="{A370EE7C-1D35-4B7B-9B07-4842E08605E1}"/>
    <cellStyle name="Comma 8 2 3 5 13" xfId="4597" xr:uid="{4995C556-386F-41D8-8C54-26B001D721F2}"/>
    <cellStyle name="Comma 8 2 3 5 2" xfId="10621" xr:uid="{AFD2414B-29DB-45C6-8301-96FDE1F1B03E}"/>
    <cellStyle name="Comma 8 2 3 5 2 10" xfId="32101" xr:uid="{B15D12BF-586E-4226-A83A-172D1AA3C143}"/>
    <cellStyle name="Comma 8 2 3 5 2 11" xfId="32102" xr:uid="{3D7A3D40-F073-4E61-B5D4-EF20419EB417}"/>
    <cellStyle name="Comma 8 2 3 5 2 2" xfId="32103" xr:uid="{AEF851DE-4712-4AB5-B1A6-9924C8B6EE07}"/>
    <cellStyle name="Comma 8 2 3 5 2 2 2" xfId="32104" xr:uid="{20A6FE55-F899-4B28-A531-19EFA8261CBA}"/>
    <cellStyle name="Comma 8 2 3 5 2 2 2 2" xfId="25542" xr:uid="{8F555697-76F2-47EA-846B-3AE2744322BE}"/>
    <cellStyle name="Comma 8 2 3 5 2 2 2 3" xfId="2899" xr:uid="{E6E5A202-074F-4FE0-827B-37984D9AAD6A}"/>
    <cellStyle name="Comma 8 2 3 5 2 2 2 4" xfId="2902" xr:uid="{52B27FB8-34A9-4D27-A60E-E091DB98ADA1}"/>
    <cellStyle name="Comma 8 2 3 5 2 2 2 5" xfId="32106" xr:uid="{AAC2A15D-FDC6-468D-8BCA-00E366024257}"/>
    <cellStyle name="Comma 8 2 3 5 2 2 2 6" xfId="32108" xr:uid="{3B8F6BF4-2EE2-4D33-A46F-CE560B31B5EE}"/>
    <cellStyle name="Comma 8 2 3 5 2 2 3" xfId="32109" xr:uid="{94F8D8C5-6ABC-43CC-A901-F5B046F4A348}"/>
    <cellStyle name="Comma 8 2 3 5 2 2 4" xfId="32110" xr:uid="{50498A4A-9158-40F0-B949-21AE70048BA7}"/>
    <cellStyle name="Comma 8 2 3 5 2 2 5" xfId="32111" xr:uid="{8CC29320-C4F9-4331-93F5-9DB107D82432}"/>
    <cellStyle name="Comma 8 2 3 5 2 2 6" xfId="32112" xr:uid="{C1F3987B-041C-4EC6-A22B-1CB1BEB240B8}"/>
    <cellStyle name="Comma 8 2 3 5 2 2 7" xfId="12240" xr:uid="{BB7F4355-B9FB-4CD7-9995-E647CF3ED978}"/>
    <cellStyle name="Comma 8 2 3 5 2 3" xfId="29344" xr:uid="{11C14E6B-6FB1-4EF8-B6D2-EC8EB4661663}"/>
    <cellStyle name="Comma 8 2 3 5 2 3 2" xfId="32114" xr:uid="{6F50BEC8-9374-4C26-B8C9-9DE32C299A09}"/>
    <cellStyle name="Comma 8 2 3 5 2 3 3" xfId="32116" xr:uid="{98564581-FADF-4062-8468-119778A45BEB}"/>
    <cellStyle name="Comma 8 2 3 5 2 4" xfId="29346" xr:uid="{D6B5A9D0-51DE-4CC1-9160-36169C7D930D}"/>
    <cellStyle name="Comma 8 2 3 5 2 5" xfId="18728" xr:uid="{1C8D6F29-A0F2-4605-BDBD-D2A06B2D332F}"/>
    <cellStyle name="Comma 8 2 3 5 2 6" xfId="18730" xr:uid="{40D674BA-DBB9-4ED2-B804-9869A79F01BD}"/>
    <cellStyle name="Comma 8 2 3 5 2 6 2" xfId="32117" xr:uid="{8E1F793F-DBFD-4BA6-8AE2-0F6816638EC8}"/>
    <cellStyle name="Comma 8 2 3 5 2 6 3" xfId="32118" xr:uid="{1F967273-F743-4872-915F-8CC2BD0F5139}"/>
    <cellStyle name="Comma 8 2 3 5 2 6 4" xfId="32119" xr:uid="{AEC218E0-8C15-4A7D-9263-28495E38312E}"/>
    <cellStyle name="Comma 8 2 3 5 2 6 5" xfId="16021" xr:uid="{1B5DFC26-67CA-4909-96EF-65CDD28E3CD9}"/>
    <cellStyle name="Comma 8 2 3 5 2 6 6" xfId="16046" xr:uid="{99F0C934-2CF0-4B58-B772-B7B4E6C9F7BA}"/>
    <cellStyle name="Comma 8 2 3 5 2 7" xfId="32120" xr:uid="{57269E02-7D7B-444E-B91F-FD7A59E4A3B5}"/>
    <cellStyle name="Comma 8 2 3 5 2 8" xfId="24242" xr:uid="{5E36A297-D80E-4980-B99B-314AC27CB109}"/>
    <cellStyle name="Comma 8 2 3 5 2 9" xfId="32121" xr:uid="{731DE00F-7807-4B36-9CB1-696F8FF6A77A}"/>
    <cellStyle name="Comma 8 2 3 5 3" xfId="10623" xr:uid="{ED2DF7F9-EF15-42A5-9843-D686BA3C541C}"/>
    <cellStyle name="Comma 8 2 3 5 3 2" xfId="32122" xr:uid="{65EBA151-B89D-4C34-A6EE-C17CBFE58CDC}"/>
    <cellStyle name="Comma 8 2 3 5 3 2 2" xfId="32123" xr:uid="{F0EC30D0-0187-4010-AA39-909CCCD95637}"/>
    <cellStyle name="Comma 8 2 3 5 3 2 3" xfId="23019" xr:uid="{24D27765-8821-437E-BE12-717DDA408904}"/>
    <cellStyle name="Comma 8 2 3 5 3 2 4" xfId="30753" xr:uid="{6BE861F7-D368-4C50-9933-4C0C3F047D82}"/>
    <cellStyle name="Comma 8 2 3 5 3 2 5" xfId="30755" xr:uid="{907AA532-F85E-4501-BD83-83B1FD0FBF69}"/>
    <cellStyle name="Comma 8 2 3 5 3 2 6" xfId="32124" xr:uid="{57F325F8-03B4-4DED-A0B8-EB6D35048034}"/>
    <cellStyle name="Comma 8 2 3 5 3 3" xfId="32125" xr:uid="{F6E98514-8D28-48DD-908A-27BA8054677C}"/>
    <cellStyle name="Comma 8 2 3 5 3 4" xfId="32126" xr:uid="{48223E34-C798-4DF4-87C5-C9FE99FF732D}"/>
    <cellStyle name="Comma 8 2 3 5 3 5" xfId="18733" xr:uid="{669ECD07-A859-420C-BC49-19EBE23E8E1E}"/>
    <cellStyle name="Comma 8 2 3 5 3 6" xfId="18735" xr:uid="{E0E65012-F2DF-40C3-BB7B-223A2B2096DD}"/>
    <cellStyle name="Comma 8 2 3 5 3 7" xfId="32127" xr:uid="{DBEFA0E8-598A-473F-8EA9-EFC554600918}"/>
    <cellStyle name="Comma 8 2 3 5 4" xfId="32128" xr:uid="{4986F2F9-18DB-46C5-9621-78C693A5566E}"/>
    <cellStyle name="Comma 8 2 3 5 5" xfId="32129" xr:uid="{E79544D2-E732-4D5B-8172-144B3B601D96}"/>
    <cellStyle name="Comma 8 2 3 5 5 2" xfId="32130" xr:uid="{CF97D33C-8C9E-4EF3-8A1E-421835DD3B58}"/>
    <cellStyle name="Comma 8 2 3 5 5 3" xfId="32131" xr:uid="{42B9608C-39E4-4181-826A-19C83B54D80E}"/>
    <cellStyle name="Comma 8 2 3 5 6" xfId="32132" xr:uid="{8AC3A674-96DB-4D14-AA9D-D520FF798411}"/>
    <cellStyle name="Comma 8 2 3 5 7" xfId="32133" xr:uid="{64C58217-6551-4E98-9D76-9848724E60C0}"/>
    <cellStyle name="Comma 8 2 3 5 8" xfId="32134" xr:uid="{9DD7D423-023A-49ED-9F1E-6743852A19A1}"/>
    <cellStyle name="Comma 8 2 3 5 8 2" xfId="32135" xr:uid="{29457717-C60B-4140-9541-A14694221013}"/>
    <cellStyle name="Comma 8 2 3 5 8 3" xfId="32136" xr:uid="{0CF1D76A-A862-44C5-9487-28745BF05B9A}"/>
    <cellStyle name="Comma 8 2 3 5 8 4" xfId="32137" xr:uid="{2A035FAF-D891-4344-94FA-57866B3844C0}"/>
    <cellStyle name="Comma 8 2 3 5 8 5" xfId="32138" xr:uid="{F92B7C4B-5CA6-4163-8BA8-A80A8C1E9CA3}"/>
    <cellStyle name="Comma 8 2 3 5 8 6" xfId="32139" xr:uid="{BE09A895-3A29-4B01-9391-E775DC93CD89}"/>
    <cellStyle name="Comma 8 2 3 5 9" xfId="1350" xr:uid="{8DCAEC59-1CFE-4FB1-A9E0-9D7BDEC7B3FD}"/>
    <cellStyle name="Comma 8 2 3 6" xfId="32140" xr:uid="{C1A473A2-527E-4FAB-87BE-68A37DFA6873}"/>
    <cellStyle name="Comma 8 2 3 6 10" xfId="20276" xr:uid="{90532975-405F-4170-9ADA-FC398A8F6CFF}"/>
    <cellStyle name="Comma 8 2 3 6 11" xfId="26610" xr:uid="{8ED7C413-3F35-461D-93D5-16ABC6295F9F}"/>
    <cellStyle name="Comma 8 2 3 6 12" xfId="3602" xr:uid="{841FA50D-29DA-4B46-A116-FC5B4FA5120A}"/>
    <cellStyle name="Comma 8 2 3 6 2" xfId="32142" xr:uid="{7DD8166C-24A1-46DA-9C69-67A371F12014}"/>
    <cellStyle name="Comma 8 2 3 6 2 2" xfId="29869" xr:uid="{1F643FA0-8CBC-4C11-AF30-ED5D17E8CE7A}"/>
    <cellStyle name="Comma 8 2 3 6 2 2 2" xfId="32145" xr:uid="{F83DC08F-2EBE-480E-9F69-27C18CDED20D}"/>
    <cellStyle name="Comma 8 2 3 6 2 2 3" xfId="32148" xr:uid="{5405A299-E0DC-436F-8473-1B09EB47B0EF}"/>
    <cellStyle name="Comma 8 2 3 6 2 2 4" xfId="27287" xr:uid="{C40E5D0B-62BA-4C70-8913-E3CD9EBA6941}"/>
    <cellStyle name="Comma 8 2 3 6 2 2 5" xfId="27291" xr:uid="{29EAF757-D9D8-453E-9D64-63D8CAE908B4}"/>
    <cellStyle name="Comma 8 2 3 6 2 2 6" xfId="27295" xr:uid="{8B4F7F89-0137-48EE-A74A-AC06EE56EC1B}"/>
    <cellStyle name="Comma 8 2 3 6 2 3" xfId="32149" xr:uid="{A8B41936-7B95-4181-AFF3-B7976AF8389A}"/>
    <cellStyle name="Comma 8 2 3 6 2 4" xfId="32151" xr:uid="{385B8D26-5696-42C9-8E59-B9DFAA957229}"/>
    <cellStyle name="Comma 8 2 3 6 2 5" xfId="32153" xr:uid="{052A3613-084A-4A3D-8BCB-9B9596FAB27E}"/>
    <cellStyle name="Comma 8 2 3 6 2 6" xfId="32154" xr:uid="{43253EB5-4B17-4486-B3D5-02079716AE99}"/>
    <cellStyle name="Comma 8 2 3 6 2 7" xfId="32155" xr:uid="{A1DA108A-C294-47E4-9583-A19D1C3E0BF3}"/>
    <cellStyle name="Comma 8 2 3 6 3" xfId="32157" xr:uid="{58288FBF-038F-44DF-A43A-5E80DFD239FA}"/>
    <cellStyle name="Comma 8 2 3 6 4" xfId="32158" xr:uid="{CF7CFAB4-28CD-44C5-BB97-65F7864600A2}"/>
    <cellStyle name="Comma 8 2 3 6 4 2" xfId="32159" xr:uid="{88524EDB-7B0D-499B-90F2-6F10D7681AAB}"/>
    <cellStyle name="Comma 8 2 3 6 4 3" xfId="32160" xr:uid="{3F7C2AC0-E2E4-4AB0-A5ED-D53DA5CAAD8F}"/>
    <cellStyle name="Comma 8 2 3 6 5" xfId="32161" xr:uid="{726FF238-C663-4896-A667-ED262CBB7401}"/>
    <cellStyle name="Comma 8 2 3 6 6" xfId="29264" xr:uid="{F75E6E20-AA2F-4812-A8DF-1A1F9C058BF6}"/>
    <cellStyle name="Comma 8 2 3 6 7" xfId="29266" xr:uid="{A25C496C-6482-4732-835D-CE12913389C9}"/>
    <cellStyle name="Comma 8 2 3 6 7 2" xfId="14387" xr:uid="{23CB06D5-84A1-45CC-BE16-0754614707B2}"/>
    <cellStyle name="Comma 8 2 3 6 7 3" xfId="14394" xr:uid="{F6622B5F-59CA-4279-8A53-A845062CB942}"/>
    <cellStyle name="Comma 8 2 3 6 7 4" xfId="14402" xr:uid="{083891EB-1D5A-4C02-A76E-B8492B0461DE}"/>
    <cellStyle name="Comma 8 2 3 6 7 5" xfId="9761" xr:uid="{30E6186C-83D5-4420-8D23-F5B02F848EA0}"/>
    <cellStyle name="Comma 8 2 3 6 7 6" xfId="9766" xr:uid="{4F68E457-E395-4714-B3F3-231BE0CABC69}"/>
    <cellStyle name="Comma 8 2 3 6 8" xfId="29268" xr:uid="{0060B2F3-2A1F-4028-BBFD-C53C21715ECF}"/>
    <cellStyle name="Comma 8 2 3 6 9" xfId="1820" xr:uid="{E563CD0F-469C-4FF5-8C9E-F7461398CE34}"/>
    <cellStyle name="Comma 8 2 3 7" xfId="32162" xr:uid="{F2D1DD9D-1512-4B84-835E-251FA3EC6F47}"/>
    <cellStyle name="Comma 8 2 3 8" xfId="32163" xr:uid="{71D355DB-7BD1-497F-97E1-FFEE4CCC9B4D}"/>
    <cellStyle name="Comma 8 2 3 8 10" xfId="32164" xr:uid="{7599EDFE-75E0-4B97-AF38-4400F5C0A5FC}"/>
    <cellStyle name="Comma 8 2 3 8 11" xfId="32166" xr:uid="{7EF6B065-2F76-46CF-AE02-62CC0DA4CDF8}"/>
    <cellStyle name="Comma 8 2 3 8 2" xfId="32169" xr:uid="{2C3FE109-72B0-48B2-B689-B08ABEBC394F}"/>
    <cellStyle name="Comma 8 2 3 8 2 2" xfId="26071" xr:uid="{AA23FC30-38B2-4AAC-9BC9-C41E9A35BD42}"/>
    <cellStyle name="Comma 8 2 3 8 2 2 2" xfId="7820" xr:uid="{270AC75F-B3AE-46F1-8F4E-E0455E89F1E8}"/>
    <cellStyle name="Comma 8 2 3 8 2 2 3" xfId="16887" xr:uid="{CC0288AF-77A9-40E9-889E-4FE70D0D8C38}"/>
    <cellStyle name="Comma 8 2 3 8 2 2 4" xfId="29014" xr:uid="{70A3F4F9-9430-48D6-8ABB-48683231EDEB}"/>
    <cellStyle name="Comma 8 2 3 8 2 2 5" xfId="29019" xr:uid="{AF137EC6-E538-47B8-9B23-32C8AFECDF2E}"/>
    <cellStyle name="Comma 8 2 3 8 2 2 6" xfId="29022" xr:uid="{87EA849C-C0AD-404B-95E8-633F0C947361}"/>
    <cellStyle name="Comma 8 2 3 8 2 3" xfId="32170" xr:uid="{9B1456F2-69F1-4F60-8321-BFE4C89A3866}"/>
    <cellStyle name="Comma 8 2 3 8 2 4" xfId="1195" xr:uid="{11373976-7698-4259-B3AD-50F7EF5C6A96}"/>
    <cellStyle name="Comma 8 2 3 8 2 5" xfId="1208" xr:uid="{1C83E477-DC8C-4766-8747-DFC797E909A8}"/>
    <cellStyle name="Comma 8 2 3 8 2 6" xfId="1220" xr:uid="{2F4C16DD-90BD-4ECC-AF98-0D38C4BE7DDA}"/>
    <cellStyle name="Comma 8 2 3 8 2 7" xfId="1230" xr:uid="{45DF32FE-7F39-48F8-BE05-DE24588665CA}"/>
    <cellStyle name="Comma 8 2 3 8 3" xfId="32172" xr:uid="{A2287A4F-DC1B-417D-9BD7-4CEE44D25863}"/>
    <cellStyle name="Comma 8 2 3 8 3 2" xfId="32173" xr:uid="{21896688-82D3-4C80-90B5-C6301823E106}"/>
    <cellStyle name="Comma 8 2 3 8 3 3" xfId="32174" xr:uid="{9D6A5C30-1648-4697-9D48-0486097A171C}"/>
    <cellStyle name="Comma 8 2 3 8 4" xfId="32177" xr:uid="{39E3A884-E6A1-4A75-950E-3259544AB649}"/>
    <cellStyle name="Comma 8 2 3 8 5" xfId="20880" xr:uid="{35E8C890-BB57-4970-A820-5607120E1997}"/>
    <cellStyle name="Comma 8 2 3 8 6" xfId="7127" xr:uid="{0269D9B1-F864-47AF-A321-4D07974AD0F3}"/>
    <cellStyle name="Comma 8 2 3 8 6 2" xfId="14778" xr:uid="{1218B862-9393-4858-8A34-D1A763251570}"/>
    <cellStyle name="Comma 8 2 3 8 6 3" xfId="14782" xr:uid="{1436B808-6731-455C-838C-6170B2C5BADE}"/>
    <cellStyle name="Comma 8 2 3 8 6 4" xfId="14786" xr:uid="{2E03F0DF-9B38-44E5-B592-DE88DCE1F11F}"/>
    <cellStyle name="Comma 8 2 3 8 6 5" xfId="18416" xr:uid="{FA4B3760-A27F-40E7-9A85-9AFB7FA06556}"/>
    <cellStyle name="Comma 8 2 3 8 6 6" xfId="18419" xr:uid="{CE4EC1F3-B507-4048-A404-AEC2185BE756}"/>
    <cellStyle name="Comma 8 2 3 8 7" xfId="7131" xr:uid="{FEBDDBF7-410D-4A90-BC87-7F173179B708}"/>
    <cellStyle name="Comma 8 2 3 8 8" xfId="13413" xr:uid="{92AD0F7A-6378-4545-A09F-B91390A9B223}"/>
    <cellStyle name="Comma 8 2 3 8 9" xfId="2720" xr:uid="{67FDDE2B-FADC-4A21-85D0-FD9A22C20842}"/>
    <cellStyle name="Comma 8 2 3 9" xfId="32178" xr:uid="{8C0919F5-913E-45BC-A239-424E53C1325F}"/>
    <cellStyle name="Comma 8 2 3 9 2" xfId="32180" xr:uid="{BA6E0E05-AF16-4B21-A3C2-6980B7765D17}"/>
    <cellStyle name="Comma 8 2 3 9 2 2" xfId="26154" xr:uid="{C8B2B52C-DA89-4A07-B9C3-527ED64982D2}"/>
    <cellStyle name="Comma 8 2 3 9 2 3" xfId="32181" xr:uid="{826C1045-F8DF-47D8-BB28-5F4B4D266E79}"/>
    <cellStyle name="Comma 8 2 3 9 2 4" xfId="32182" xr:uid="{B824094B-D282-4EDB-88E9-8C454F192681}"/>
    <cellStyle name="Comma 8 2 3 9 2 5" xfId="9834" xr:uid="{DF6CF747-A5FF-4A47-9E77-28C8F53F2ED8}"/>
    <cellStyle name="Comma 8 2 3 9 2 6" xfId="9836" xr:uid="{FF951FC0-2E57-4335-A45A-3B75CAC3F55C}"/>
    <cellStyle name="Comma 8 2 3 9 3" xfId="32183" xr:uid="{7844573D-00C8-494C-8E19-7509EF7C2CF8}"/>
    <cellStyle name="Comma 8 2 3 9 4" xfId="32184" xr:uid="{996514F8-5DD6-461A-9C80-C2F8A70E341D}"/>
    <cellStyle name="Comma 8 2 3 9 5" xfId="32185" xr:uid="{0CA4A400-7EA3-43D2-A732-757CE3ED1193}"/>
    <cellStyle name="Comma 8 2 3 9 6" xfId="7137" xr:uid="{D7C68D0B-DA88-49F2-8BDD-92C378DAE4E5}"/>
    <cellStyle name="Comma 8 2 3 9 7" xfId="7139" xr:uid="{F036C249-0C7B-4EA1-B892-B28BAE578B2A}"/>
    <cellStyle name="Comma 8 2 4" xfId="16506" xr:uid="{26DB4607-C3EB-41A1-A9F3-CCB1EC7216A4}"/>
    <cellStyle name="Comma 8 2 4 10" xfId="17567" xr:uid="{62126263-BFB8-41D9-B3C1-08AB93B9A3E3}"/>
    <cellStyle name="Comma 8 2 4 11" xfId="32187" xr:uid="{BBDEE1B0-B64E-42EC-BD08-8FBF3A768172}"/>
    <cellStyle name="Comma 8 2 4 12" xfId="32188" xr:uid="{F8BA79B1-785A-4F05-AAD4-58F817E1FD1F}"/>
    <cellStyle name="Comma 8 2 4 13" xfId="32189" xr:uid="{340F4FFE-4A64-49FD-BC49-DA4B9A8F24CC}"/>
    <cellStyle name="Comma 8 2 4 2" xfId="32191" xr:uid="{C63827CC-5CD8-42D4-B890-A463D5440E1B}"/>
    <cellStyle name="Comma 8 2 4 2 10" xfId="6789" xr:uid="{7926F592-4FC8-49B1-85F1-3C0272E9C3E7}"/>
    <cellStyle name="Comma 8 2 4 2 11" xfId="6791" xr:uid="{81385671-2669-4890-B7EC-4BD4B8DC0FD1}"/>
    <cellStyle name="Comma 8 2 4 2 12" xfId="32192" xr:uid="{0822A21D-B91A-4019-B790-74C17746A8E5}"/>
    <cellStyle name="Comma 8 2 4 2 2" xfId="32194" xr:uid="{DE7F59F6-498C-4CF4-934E-8D260E95C51B}"/>
    <cellStyle name="Comma 8 2 4 2 2 2" xfId="32195" xr:uid="{85B8A69D-23F2-4460-94D2-3396BFC11A42}"/>
    <cellStyle name="Comma 8 2 4 2 2 2 2" xfId="32196" xr:uid="{D432BE05-2838-45D5-9F02-32DB638E3450}"/>
    <cellStyle name="Comma 8 2 4 2 2 2 3" xfId="1098" xr:uid="{00C2E6E2-BC63-4987-8048-7B8F15068ADE}"/>
    <cellStyle name="Comma 8 2 4 2 2 2 4" xfId="3340" xr:uid="{F082AA12-631D-48F0-9D8A-6B0B56A70FC2}"/>
    <cellStyle name="Comma 8 2 4 2 2 2 5" xfId="3347" xr:uid="{2A9B6263-8EB6-4412-A4A0-A78799BC1360}"/>
    <cellStyle name="Comma 8 2 4 2 2 2 6" xfId="3356" xr:uid="{FF32EDFC-4BA0-4219-849A-ADAECDBC02C8}"/>
    <cellStyle name="Comma 8 2 4 2 2 3" xfId="32197" xr:uid="{003B7FC4-13D9-425F-B2E4-B20E35791049}"/>
    <cellStyle name="Comma 8 2 4 2 2 4" xfId="32198" xr:uid="{F8A5F035-DD1A-416F-A328-BF891E20152C}"/>
    <cellStyle name="Comma 8 2 4 2 2 5" xfId="32199" xr:uid="{25A3CC0B-E449-48DD-A836-E83F70B95600}"/>
    <cellStyle name="Comma 8 2 4 2 2 6" xfId="32200" xr:uid="{C3733DFE-2E41-4A7D-8E11-8D8DB01E5E7A}"/>
    <cellStyle name="Comma 8 2 4 2 2 7" xfId="32201" xr:uid="{95A0C1DB-69F0-4AD7-AA77-4D75630E39DF}"/>
    <cellStyle name="Comma 8 2 4 2 3" xfId="32203" xr:uid="{EA564D48-DB6B-4EF7-BBF7-3CC4D29BA210}"/>
    <cellStyle name="Comma 8 2 4 2 4" xfId="32204" xr:uid="{7069E9E0-497F-4FD3-9DCE-33D5514FAE0C}"/>
    <cellStyle name="Comma 8 2 4 2 4 2" xfId="4078" xr:uid="{138A15F0-B6FC-4809-9591-795501EC74EF}"/>
    <cellStyle name="Comma 8 2 4 2 4 3" xfId="16573" xr:uid="{C91903C4-57FC-4FA2-85C8-5E06343AFF1C}"/>
    <cellStyle name="Comma 8 2 4 2 5" xfId="32205" xr:uid="{0B8BB863-251E-4924-814C-D3A8EE449886}"/>
    <cellStyle name="Comma 8 2 4 2 6" xfId="32206" xr:uid="{B32C867C-F3B5-47FD-B652-1763ABEDBE01}"/>
    <cellStyle name="Comma 8 2 4 2 7" xfId="32207" xr:uid="{0A5D703F-C2D4-47BD-BC57-F41500683319}"/>
    <cellStyle name="Comma 8 2 4 2 7 2" xfId="32208" xr:uid="{87A3BC76-E7D1-4921-9DA9-A57810924A9F}"/>
    <cellStyle name="Comma 8 2 4 2 7 3" xfId="32209" xr:uid="{88F15913-183F-44C4-B76E-6DB91C6F7D05}"/>
    <cellStyle name="Comma 8 2 4 2 7 4" xfId="32210" xr:uid="{939CD3C3-DE41-4024-9380-CF2602CF36FA}"/>
    <cellStyle name="Comma 8 2 4 2 7 5" xfId="32211" xr:uid="{13B2B11D-C7D6-4F04-8C00-EAD036B3FA58}"/>
    <cellStyle name="Comma 8 2 4 2 7 6" xfId="32212" xr:uid="{33AD17B0-8936-47CF-914C-9C3FA5C078D8}"/>
    <cellStyle name="Comma 8 2 4 2 8" xfId="32213" xr:uid="{A234F2C6-103D-470E-B239-5286E4B3DD21}"/>
    <cellStyle name="Comma 8 2 4 2 9" xfId="32214" xr:uid="{2E8B9DD1-003B-454E-9CFE-2F20D904C80F}"/>
    <cellStyle name="Comma 8 2 4 3" xfId="32216" xr:uid="{B6657849-DE18-4112-A265-DD4BBE3A84DD}"/>
    <cellStyle name="Comma 8 2 4 3 10" xfId="20099" xr:uid="{D301E43D-02F0-4610-9130-3614BDE9B527}"/>
    <cellStyle name="Comma 8 2 4 3 11" xfId="20101" xr:uid="{F1A044C1-56EB-4842-8D57-AF2EA9B1203A}"/>
    <cellStyle name="Comma 8 2 4 3 2" xfId="32218" xr:uid="{3A091752-F634-437C-BDA7-5DE66ECD5D25}"/>
    <cellStyle name="Comma 8 2 4 3 2 2" xfId="32105" xr:uid="{F189B6AE-046C-4A81-B161-03EA5E3E7CA9}"/>
    <cellStyle name="Comma 8 2 4 3 2 2 2" xfId="32219" xr:uid="{2893AAB9-53F3-4146-BC5B-B152109BD647}"/>
    <cellStyle name="Comma 8 2 4 3 2 2 3" xfId="5011" xr:uid="{62B7801D-CAF8-429A-842F-53D37D45357C}"/>
    <cellStyle name="Comma 8 2 4 3 2 2 4" xfId="5021" xr:uid="{077D505F-7716-4342-92DD-F1F70D12EE09}"/>
    <cellStyle name="Comma 8 2 4 3 2 2 5" xfId="5031" xr:uid="{E2FE94DE-3630-4FD2-8420-B0246C686E07}"/>
    <cellStyle name="Comma 8 2 4 3 2 2 6" xfId="5043" xr:uid="{ABFD4BCB-2A37-4076-A4D1-044680A385E3}"/>
    <cellStyle name="Comma 8 2 4 3 2 3" xfId="32107" xr:uid="{F660EA34-7916-4117-806D-4A724BFFF372}"/>
    <cellStyle name="Comma 8 2 4 3 2 4" xfId="32220" xr:uid="{797EB167-038F-4F97-A21B-B4CB6000DA3F}"/>
    <cellStyle name="Comma 8 2 4 3 2 5" xfId="32221" xr:uid="{9BDFF793-36BC-4F0F-B778-20B0CF434ED8}"/>
    <cellStyle name="Comma 8 2 4 3 2 6" xfId="32222" xr:uid="{08F6AAD3-5C89-4497-9E38-4EFB8722C12A}"/>
    <cellStyle name="Comma 8 2 4 3 2 7" xfId="32223" xr:uid="{F4353C3F-F80E-4F16-9662-73079CCB69D1}"/>
    <cellStyle name="Comma 8 2 4 3 3" xfId="32225" xr:uid="{496F7805-5097-49FF-B97B-28EE9B90BFCF}"/>
    <cellStyle name="Comma 8 2 4 3 3 2" xfId="32226" xr:uid="{0F836829-41BE-4DC6-9919-56E00F53A69D}"/>
    <cellStyle name="Comma 8 2 4 3 3 3" xfId="32227" xr:uid="{7D0DA457-010C-4081-9807-1E456CCF450D}"/>
    <cellStyle name="Comma 8 2 4 3 4" xfId="32231" xr:uid="{B6F459E8-EA43-4F78-B2CE-2FB3AAD1349C}"/>
    <cellStyle name="Comma 8 2 4 3 5" xfId="32235" xr:uid="{80B63018-52AD-41B6-BA61-CD198950179F}"/>
    <cellStyle name="Comma 8 2 4 3 6" xfId="32239" xr:uid="{16E6AF61-3AF3-4106-A8E2-AC5D1E03D3B9}"/>
    <cellStyle name="Comma 8 2 4 3 6 2" xfId="32241" xr:uid="{3099BC4B-0C09-4820-9C2A-AF65668770F5}"/>
    <cellStyle name="Comma 8 2 4 3 6 3" xfId="32243" xr:uid="{F0233118-A1EB-4855-813F-F8B46B0CDA13}"/>
    <cellStyle name="Comma 8 2 4 3 6 4" xfId="32245" xr:uid="{C41C4CBA-2BCF-4D1E-AFA1-3FBE672D0C47}"/>
    <cellStyle name="Comma 8 2 4 3 6 5" xfId="32247" xr:uid="{0C85BA3E-BC0C-4BF1-9D42-671E70EFAEF0}"/>
    <cellStyle name="Comma 8 2 4 3 6 6" xfId="32249" xr:uid="{0BF30C82-9849-48CC-BA9E-097AD77126E5}"/>
    <cellStyle name="Comma 8 2 4 3 7" xfId="32253" xr:uid="{5E4476B4-C14B-43E0-B627-9D89ED7F5628}"/>
    <cellStyle name="Comma 8 2 4 3 8" xfId="32257" xr:uid="{D568DC34-DEA6-4190-B704-2C5671CAEF9A}"/>
    <cellStyle name="Comma 8 2 4 3 9" xfId="32258" xr:uid="{CEEFA236-34E1-4311-A86B-54BC44919224}"/>
    <cellStyle name="Comma 8 2 4 4" xfId="20769" xr:uid="{20A41190-59FE-47B8-A1FD-19DF09283D52}"/>
    <cellStyle name="Comma 8 2 4 5" xfId="20773" xr:uid="{07A01B3C-7E86-4792-9CF6-8257C51A4A55}"/>
    <cellStyle name="Comma 8 2 4 5 10" xfId="32259" xr:uid="{5753554E-7915-4F91-B9BE-5B7DCF55839E}"/>
    <cellStyle name="Comma 8 2 4 5 11" xfId="32260" xr:uid="{A47308D7-2080-4B21-8010-ABD13B53DDE0}"/>
    <cellStyle name="Comma 8 2 4 5 2" xfId="20776" xr:uid="{08F26570-1D49-4BFF-BF1A-289925865ADB}"/>
    <cellStyle name="Comma 8 2 4 5 2 2" xfId="32261" xr:uid="{D6DBEE5E-D0ED-43B8-AB44-543768A24797}"/>
    <cellStyle name="Comma 8 2 4 5 2 2 2" xfId="26218" xr:uid="{0C1F6142-02B5-4EAA-BFFC-8AD6C98A207F}"/>
    <cellStyle name="Comma 8 2 4 5 2 2 3" xfId="32262" xr:uid="{E91A7BA9-F5CB-4B6D-B51B-BD062EFDE2B5}"/>
    <cellStyle name="Comma 8 2 4 5 2 2 4" xfId="32263" xr:uid="{6952A7EE-D368-4921-A9CA-1B9AA350B3D4}"/>
    <cellStyle name="Comma 8 2 4 5 2 2 5" xfId="32264" xr:uid="{C5411B13-15F0-490A-83CD-7759B95669B9}"/>
    <cellStyle name="Comma 8 2 4 5 2 2 6" xfId="32265" xr:uid="{417063CE-6067-402E-BC07-0ECE36E906C9}"/>
    <cellStyle name="Comma 8 2 4 5 2 3" xfId="32266" xr:uid="{76C62697-0F03-4188-B8EC-6F794BCE9156}"/>
    <cellStyle name="Comma 8 2 4 5 2 4" xfId="32267" xr:uid="{3AAF3D3B-34E2-49CC-9139-C413015EF2C9}"/>
    <cellStyle name="Comma 8 2 4 5 2 5" xfId="32268" xr:uid="{DCC86583-7CF1-429C-AB81-C7EC44C76F42}"/>
    <cellStyle name="Comma 8 2 4 5 2 6" xfId="32269" xr:uid="{B66B12C9-3375-412E-8516-6A13047A3E64}"/>
    <cellStyle name="Comma 8 2 4 5 2 7" xfId="9846" xr:uid="{12730B5D-17B3-494C-9946-EF62F4867991}"/>
    <cellStyle name="Comma 8 2 4 5 3" xfId="32270" xr:uid="{7BF13CB0-214C-4C88-898A-5094B763FCCC}"/>
    <cellStyle name="Comma 8 2 4 5 3 2" xfId="32271" xr:uid="{FB14F36C-D2A6-43A7-9337-4E648C9260A5}"/>
    <cellStyle name="Comma 8 2 4 5 3 3" xfId="32272" xr:uid="{352E49AE-D60E-4D55-86A1-59A4D640BA52}"/>
    <cellStyle name="Comma 8 2 4 5 4" xfId="32273" xr:uid="{EC97A20C-CB30-43D5-AEAE-2A0E9C554EC2}"/>
    <cellStyle name="Comma 8 2 4 5 5" xfId="32274" xr:uid="{70283DE4-5FD6-4471-8E40-9AB934828036}"/>
    <cellStyle name="Comma 8 2 4 5 6" xfId="447" xr:uid="{1BC4DFF3-81E8-4874-BA4C-571C1B39FC88}"/>
    <cellStyle name="Comma 8 2 4 5 6 2" xfId="459" xr:uid="{E7560CE0-521F-4ECA-96F8-A7A5B1409C75}"/>
    <cellStyle name="Comma 8 2 4 5 6 3" xfId="472" xr:uid="{B92CAF32-E76A-4322-A645-F9EC5B343955}"/>
    <cellStyle name="Comma 8 2 4 5 6 4" xfId="484" xr:uid="{298B0CAD-4FE1-4972-B9D3-EFD0D538405C}"/>
    <cellStyle name="Comma 8 2 4 5 6 5" xfId="495" xr:uid="{3F0E44F2-D71F-49FE-8635-67F3CC4F2C1B}"/>
    <cellStyle name="Comma 8 2 4 5 6 6" xfId="501" xr:uid="{484AA83A-EDEC-439A-A2FF-E0C395E96DE7}"/>
    <cellStyle name="Comma 8 2 4 5 7" xfId="507" xr:uid="{E77186B4-7CC9-4021-98DF-724C0E0D23BD}"/>
    <cellStyle name="Comma 8 2 4 5 8" xfId="513" xr:uid="{13B11754-BDDF-42A6-901E-C0AF2374D86E}"/>
    <cellStyle name="Comma 8 2 4 5 9" xfId="518" xr:uid="{CA73958A-4CF3-4A26-9DCA-00060C23BDA8}"/>
    <cellStyle name="Comma 8 2 4 6" xfId="31987" xr:uid="{0BEBA70C-016C-4E3E-92BC-896173EA2F09}"/>
    <cellStyle name="Comma 8 2 4 6 2" xfId="32275" xr:uid="{67BF3067-8D6F-48CA-80DF-E3DB57B502FF}"/>
    <cellStyle name="Comma 8 2 4 6 2 2" xfId="32276" xr:uid="{B3DFA148-9713-49F0-B62A-6A65F98B6549}"/>
    <cellStyle name="Comma 8 2 4 6 2 3" xfId="32278" xr:uid="{A5EC22DF-C1E8-4E3E-A096-0A5812E47A46}"/>
    <cellStyle name="Comma 8 2 4 6 2 4" xfId="32280" xr:uid="{990B7600-9322-46EB-9A95-F7AFB3575529}"/>
    <cellStyle name="Comma 8 2 4 6 2 5" xfId="32282" xr:uid="{3A7CEA76-034A-4801-88CB-5924947A6620}"/>
    <cellStyle name="Comma 8 2 4 6 2 6" xfId="32284" xr:uid="{CC8D2EBD-A434-42EC-97DD-4260A6E97737}"/>
    <cellStyle name="Comma 8 2 4 6 3" xfId="32285" xr:uid="{B1E53C91-1FCF-47FB-828B-57D42B16B407}"/>
    <cellStyle name="Comma 8 2 4 6 4" xfId="32286" xr:uid="{3C8B1724-4C91-4317-A4CB-038AC6E3CA64}"/>
    <cellStyle name="Comma 8 2 4 6 5" xfId="32287" xr:uid="{EDF11504-3AC3-4D94-AC0A-94FC67095711}"/>
    <cellStyle name="Comma 8 2 4 6 6" xfId="557" xr:uid="{1A1535E2-6FCA-4B7B-8A55-EC613B81CDF4}"/>
    <cellStyle name="Comma 8 2 4 6 7" xfId="623" xr:uid="{AE8B05C8-E35F-4597-9C47-75D98AA3A6A7}"/>
    <cellStyle name="Comma 8 2 4 7" xfId="31989" xr:uid="{EC521680-5259-4157-A61F-CEC9BC1A19E1}"/>
    <cellStyle name="Comma 8 2 4 7 2" xfId="28146" xr:uid="{9C99C5CC-E1D1-4437-91AC-1477A5C7C46B}"/>
    <cellStyle name="Comma 8 2 4 7 3" xfId="28149" xr:uid="{9AB9BD6B-6BDF-49E1-BB18-B1B058E9B288}"/>
    <cellStyle name="Comma 8 2 4 8" xfId="31992" xr:uid="{78BD2FCE-F089-4936-818A-C7FF1B204687}"/>
    <cellStyle name="Comma 8 2 4 8 2" xfId="32288" xr:uid="{E308D53E-DBB2-4075-B14C-7719E8123B67}"/>
    <cellStyle name="Comma 8 2 4 8 3" xfId="32289" xr:uid="{38A8FEA1-15EC-4544-B795-C685FC31E0E5}"/>
    <cellStyle name="Comma 8 2 4 8 4" xfId="21343" xr:uid="{74A9D034-8624-4774-93A1-3D09B6E6739A}"/>
    <cellStyle name="Comma 8 2 4 8 5" xfId="32291" xr:uid="{1CAF9C00-8934-4109-B451-988167E5E631}"/>
    <cellStyle name="Comma 8 2 4 8 6" xfId="744" xr:uid="{CC2E74D8-E0F7-4337-8058-B79BA9225986}"/>
    <cellStyle name="Comma 8 2 4 9" xfId="32292" xr:uid="{5B024067-1B4B-410C-B9A0-C12CAEFCBA9F}"/>
    <cellStyle name="Comma 8 2 5" xfId="16509" xr:uid="{F1D07991-BAD5-448D-AE2B-7C7C45C5713C}"/>
    <cellStyle name="Comma 8 2 5 10" xfId="32293" xr:uid="{F0B67C12-4E32-4BC6-9FCC-69D366215981}"/>
    <cellStyle name="Comma 8 2 5 11" xfId="32294" xr:uid="{828BDAB6-EA75-4261-A3E2-A72D29E2D11B}"/>
    <cellStyle name="Comma 8 2 5 12" xfId="32295" xr:uid="{B3547D51-ED18-4DBF-8EBD-C8129494DCB8}"/>
    <cellStyle name="Comma 8 2 5 13" xfId="32296" xr:uid="{49516B14-DD66-4AEB-9E92-A5A3D6BCE824}"/>
    <cellStyle name="Comma 8 2 5 2" xfId="19569" xr:uid="{385AB3C4-73ED-4C10-9C69-CA0358DED93C}"/>
    <cellStyle name="Comma 8 2 5 2 10" xfId="32297" xr:uid="{16E94099-893E-4B45-BA5E-3145775D340E}"/>
    <cellStyle name="Comma 8 2 5 2 11" xfId="32298" xr:uid="{BAD56507-40E7-4974-BE2F-28D094CD0FA7}"/>
    <cellStyle name="Comma 8 2 5 2 12" xfId="32299" xr:uid="{E8CE928D-76F4-423A-80F5-D94E78B34C0A}"/>
    <cellStyle name="Comma 8 2 5 2 2" xfId="32301" xr:uid="{194EA5D4-240F-425F-898C-3236E00DCDF6}"/>
    <cellStyle name="Comma 8 2 5 2 2 2" xfId="32302" xr:uid="{9EADA68C-5792-44C0-A95B-91E30C9BF8BB}"/>
    <cellStyle name="Comma 8 2 5 2 2 2 2" xfId="32303" xr:uid="{C76649C3-26CB-4617-A402-856E98206A33}"/>
    <cellStyle name="Comma 8 2 5 2 2 2 3" xfId="32304" xr:uid="{18D754E3-A384-4A57-8615-3A65AFE6ACD6}"/>
    <cellStyle name="Comma 8 2 5 2 2 2 4" xfId="32305" xr:uid="{1526D19A-5848-4FDE-84F0-AE7BE3B5C118}"/>
    <cellStyle name="Comma 8 2 5 2 2 2 5" xfId="32306" xr:uid="{CF6365C1-E93C-4659-9974-5214A3C02DDD}"/>
    <cellStyle name="Comma 8 2 5 2 2 2 6" xfId="1383" xr:uid="{5D931FCD-37DF-4074-BA70-767ADD9CE565}"/>
    <cellStyle name="Comma 8 2 5 2 2 3" xfId="32307" xr:uid="{7F17EA85-E615-48C6-80E1-22BC262DBCC2}"/>
    <cellStyle name="Comma 8 2 5 2 2 4" xfId="32308" xr:uid="{37141F2A-EB72-4126-B39E-DC8F5DE751CF}"/>
    <cellStyle name="Comma 8 2 5 2 2 5" xfId="32309" xr:uid="{BAAF06E6-AE36-4846-9F14-521301E4E2EB}"/>
    <cellStyle name="Comma 8 2 5 2 2 6" xfId="32310" xr:uid="{4A0A72EC-4F4B-4723-BF28-12B6853E5526}"/>
    <cellStyle name="Comma 8 2 5 2 2 7" xfId="32311" xr:uid="{DD3A6AEC-E6E5-4E14-B16E-DC08A3C2AFDC}"/>
    <cellStyle name="Comma 8 2 5 2 3" xfId="32313" xr:uid="{E1BE1AD8-9189-4F68-87A6-A0408CC42C10}"/>
    <cellStyle name="Comma 8 2 5 2 4" xfId="32316" xr:uid="{1EDBA138-C1B8-4ED2-BB2C-014199E841C0}"/>
    <cellStyle name="Comma 8 2 5 2 4 2" xfId="30744" xr:uid="{7BF862D9-BCB4-4C5A-B17A-78024C9A1536}"/>
    <cellStyle name="Comma 8 2 5 2 4 3" xfId="10313" xr:uid="{546E36F9-331A-479D-A5CC-6F4594C34439}"/>
    <cellStyle name="Comma 8 2 5 2 5" xfId="32318" xr:uid="{D52728AD-BAB0-4FD7-8EC6-FD23F9CB2A62}"/>
    <cellStyle name="Comma 8 2 5 2 6" xfId="32320" xr:uid="{EA43C6CA-24C4-433B-A98C-A38AEAE120B6}"/>
    <cellStyle name="Comma 8 2 5 2 7" xfId="32322" xr:uid="{798E8759-EA18-479A-A518-063091669E56}"/>
    <cellStyle name="Comma 8 2 5 2 7 2" xfId="32323" xr:uid="{F8D0D3B4-573C-4BA9-8FD2-3CCC3FB39A8F}"/>
    <cellStyle name="Comma 8 2 5 2 7 3" xfId="32324" xr:uid="{2EC94C65-35DC-4A6A-BA99-903BC7E027CD}"/>
    <cellStyle name="Comma 8 2 5 2 7 4" xfId="32325" xr:uid="{E27936E1-F9E9-472D-8CA1-006C79240EBE}"/>
    <cellStyle name="Comma 8 2 5 2 7 5" xfId="32326" xr:uid="{FB7E5E3A-F107-45C1-AED2-874BDBDA4F7B}"/>
    <cellStyle name="Comma 8 2 5 2 7 6" xfId="32327" xr:uid="{33B88C13-908D-4B87-AD6B-2DFBC5DBEA72}"/>
    <cellStyle name="Comma 8 2 5 2 8" xfId="32331" xr:uid="{5E988CC4-FE61-47B5-A2DB-5DC7D8E1D31A}"/>
    <cellStyle name="Comma 8 2 5 2 9" xfId="32333" xr:uid="{7CFE60D3-0766-4E8F-8B8E-3E47CC544F3A}"/>
    <cellStyle name="Comma 8 2 5 3" xfId="32334" xr:uid="{60B0A896-0007-4EED-840C-8851A82CEF9F}"/>
    <cellStyle name="Comma 8 2 5 3 10" xfId="12524" xr:uid="{197F340E-5126-4394-8400-6695639365D5}"/>
    <cellStyle name="Comma 8 2 5 3 11" xfId="32335" xr:uid="{1DC5B5D0-ED4C-4D1A-B770-4ABC1BDE9272}"/>
    <cellStyle name="Comma 8 2 5 3 2" xfId="32337" xr:uid="{46548A99-C4CF-4395-A885-4995115EDFC0}"/>
    <cellStyle name="Comma 8 2 5 3 2 2" xfId="32338" xr:uid="{A5AE3FE2-D498-4195-94D7-623441379A45}"/>
    <cellStyle name="Comma 8 2 5 3 2 2 2" xfId="6370" xr:uid="{96EAF77D-7ECC-4EC7-AF06-007699AD799F}"/>
    <cellStyle name="Comma 8 2 5 3 2 2 3" xfId="6373" xr:uid="{05061E1B-8AE7-4B69-B670-7D5929EFE883}"/>
    <cellStyle name="Comma 8 2 5 3 2 2 4" xfId="9803" xr:uid="{810C83FB-6382-4DC0-800D-27CE5B120F69}"/>
    <cellStyle name="Comma 8 2 5 3 2 2 5" xfId="9805" xr:uid="{FC6D65D2-4F9D-4B07-A5ED-8796C7CD8D31}"/>
    <cellStyle name="Comma 8 2 5 3 2 2 6" xfId="30510" xr:uid="{2ECF0C6F-4554-41EA-9E17-AA1FEF4640C8}"/>
    <cellStyle name="Comma 8 2 5 3 2 3" xfId="32339" xr:uid="{03730238-7BB6-485C-8F9B-6B3EF7EEC513}"/>
    <cellStyle name="Comma 8 2 5 3 2 4" xfId="32340" xr:uid="{94146BDC-060F-4209-94A6-A6D4AEAB5253}"/>
    <cellStyle name="Comma 8 2 5 3 2 5" xfId="32341" xr:uid="{FDE5B4C0-F577-4244-9A20-EC40B42EA503}"/>
    <cellStyle name="Comma 8 2 5 3 2 6" xfId="32342" xr:uid="{9E767677-C8B3-49DA-9186-3D6C1F14D51B}"/>
    <cellStyle name="Comma 8 2 5 3 2 7" xfId="32343" xr:uid="{0720FEAE-D987-4F91-9377-BFF3CA52852F}"/>
    <cellStyle name="Comma 8 2 5 3 3" xfId="29208" xr:uid="{EF1421C7-F703-4685-87C2-9B38DBE08546}"/>
    <cellStyle name="Comma 8 2 5 3 3 2" xfId="32344" xr:uid="{5F97E56C-FA42-4490-9B25-1F2C9565DD87}"/>
    <cellStyle name="Comma 8 2 5 3 3 3" xfId="32345" xr:uid="{FAEFCAEC-327A-4A9C-BE04-8D67D6358F14}"/>
    <cellStyle name="Comma 8 2 5 3 4" xfId="32348" xr:uid="{555E6371-9F7F-45E3-9ED9-698A48692C6D}"/>
    <cellStyle name="Comma 8 2 5 3 5" xfId="32350" xr:uid="{3C9CC85D-E446-420A-A46A-6C35E6CF265D}"/>
    <cellStyle name="Comma 8 2 5 3 6" xfId="32352" xr:uid="{20EC3EC2-DCED-4235-BF73-E113738F0EB8}"/>
    <cellStyle name="Comma 8 2 5 3 6 2" xfId="32353" xr:uid="{3EF4F038-FEA3-4524-BB6A-47162AD0189A}"/>
    <cellStyle name="Comma 8 2 5 3 6 3" xfId="32354" xr:uid="{BCCA8652-2331-461A-8DE2-C897D8E1F94C}"/>
    <cellStyle name="Comma 8 2 5 3 6 4" xfId="32355" xr:uid="{880DEC74-44B5-4796-B478-5B00D668A832}"/>
    <cellStyle name="Comma 8 2 5 3 6 5" xfId="32356" xr:uid="{BE88B408-7A22-4A9A-BB45-DC939069DB0B}"/>
    <cellStyle name="Comma 8 2 5 3 6 6" xfId="32357" xr:uid="{7FBDD24F-9B6F-4946-9F8C-C50B0422AAB8}"/>
    <cellStyle name="Comma 8 2 5 3 7" xfId="32358" xr:uid="{5153F409-F32A-4452-A6EC-5A271BFBE168}"/>
    <cellStyle name="Comma 8 2 5 3 8" xfId="32360" xr:uid="{3114E64D-3D8F-475E-B847-7F8C663C6D95}"/>
    <cellStyle name="Comma 8 2 5 3 9" xfId="32361" xr:uid="{51B25720-B813-4A71-A414-6BE7FB9FC327}"/>
    <cellStyle name="Comma 8 2 5 4" xfId="383" xr:uid="{621121A4-CA3C-40BF-84B1-D8DD1E89AEC6}"/>
    <cellStyle name="Comma 8 2 5 5" xfId="385" xr:uid="{E4CC71A0-5B6B-42FF-B3BB-BA6D603620FF}"/>
    <cellStyle name="Comma 8 2 5 5 10" xfId="32362" xr:uid="{10091CA5-19E5-4D72-A64F-1755FF555BCF}"/>
    <cellStyle name="Comma 8 2 5 5 11" xfId="32363" xr:uid="{E002A9EA-CC00-4579-9274-3B21BBE13EE7}"/>
    <cellStyle name="Comma 8 2 5 5 2" xfId="15182" xr:uid="{2E25C18A-779D-4BB6-95AC-0D7352B7C220}"/>
    <cellStyle name="Comma 8 2 5 5 2 2" xfId="32364" xr:uid="{D1D64194-C181-4A03-BA8B-DE43BB3BD548}"/>
    <cellStyle name="Comma 8 2 5 5 2 2 2" xfId="32366" xr:uid="{57FB97F5-A4F5-405B-B133-BEF64784495C}"/>
    <cellStyle name="Comma 8 2 5 5 2 2 3" xfId="32368" xr:uid="{9DF8EC91-19B0-4776-87B6-F08B5115044F}"/>
    <cellStyle name="Comma 8 2 5 5 2 2 4" xfId="26723" xr:uid="{4EEF0683-B922-4C40-9B5E-1CCD0036B2CB}"/>
    <cellStyle name="Comma 8 2 5 5 2 2 5" xfId="26725" xr:uid="{0D69C0DE-599B-4D7B-AB19-785F0840598A}"/>
    <cellStyle name="Comma 8 2 5 5 2 2 6" xfId="31104" xr:uid="{D5EAE61C-B040-4719-A9A6-4206FD908710}"/>
    <cellStyle name="Comma 8 2 5 5 2 3" xfId="32369" xr:uid="{9FC825ED-D856-4E3A-A579-C8B1EF372B6F}"/>
    <cellStyle name="Comma 8 2 5 5 2 4" xfId="32370" xr:uid="{D691EF95-6159-4D3A-9E17-D553B4704CB9}"/>
    <cellStyle name="Comma 8 2 5 5 2 5" xfId="32371" xr:uid="{24ACF7AC-6CC0-48EE-8479-F930C0E4649F}"/>
    <cellStyle name="Comma 8 2 5 5 2 6" xfId="16011" xr:uid="{4EF7FD56-D6D3-4550-8678-FA4D80615140}"/>
    <cellStyle name="Comma 8 2 5 5 2 7" xfId="16013" xr:uid="{D32868F9-2153-42A8-A957-48597054202C}"/>
    <cellStyle name="Comma 8 2 5 5 3" xfId="15184" xr:uid="{0D1FBFB1-53B5-44D7-8DC2-5974386F207D}"/>
    <cellStyle name="Comma 8 2 5 5 3 2" xfId="31183" xr:uid="{A980B606-D1DD-4205-9925-FA46EE373CE5}"/>
    <cellStyle name="Comma 8 2 5 5 3 3" xfId="31186" xr:uid="{D7C755F5-52C8-4B24-806E-9D5DA864219D}"/>
    <cellStyle name="Comma 8 2 5 5 4" xfId="3941" xr:uid="{9DF3FC9C-C294-4BEE-BA41-CB848563B6CF}"/>
    <cellStyle name="Comma 8 2 5 5 5" xfId="3945" xr:uid="{E19D4975-E9B7-459F-943B-73AB431326B3}"/>
    <cellStyle name="Comma 8 2 5 5 6" xfId="786" xr:uid="{5705A425-5C4C-4C34-93B4-6EB6FB40DF08}"/>
    <cellStyle name="Comma 8 2 5 5 6 2" xfId="31206" xr:uid="{D607737F-7DE4-472E-B42E-65CC0F7C77B5}"/>
    <cellStyle name="Comma 8 2 5 5 6 3" xfId="32372" xr:uid="{26EF2918-703F-4118-A774-E1E543B9AA01}"/>
    <cellStyle name="Comma 8 2 5 5 6 4" xfId="32373" xr:uid="{FC46B472-4C3C-4B7E-993C-1A6B2E3E9E75}"/>
    <cellStyle name="Comma 8 2 5 5 6 5" xfId="32374" xr:uid="{061625B2-B20E-4AB1-967E-5BA45CFFF413}"/>
    <cellStyle name="Comma 8 2 5 5 6 6" xfId="32375" xr:uid="{33A9C559-B39D-4A2C-AB0F-90B69DF3AE44}"/>
    <cellStyle name="Comma 8 2 5 5 7" xfId="795" xr:uid="{8364121F-F6FE-46A4-86B9-C4B1DE7A8757}"/>
    <cellStyle name="Comma 8 2 5 5 8" xfId="802" xr:uid="{910F2FF0-035A-4A40-B489-EA751ADE79F8}"/>
    <cellStyle name="Comma 8 2 5 5 9" xfId="807" xr:uid="{91A5F67E-7C74-415D-B298-6C383994FC1F}"/>
    <cellStyle name="Comma 8 2 5 6" xfId="32376" xr:uid="{81045CEB-791A-4779-A060-EB445CA190D5}"/>
    <cellStyle name="Comma 8 2 5 6 2" xfId="15188" xr:uid="{537F5164-1530-4EFA-8903-0EADAA820931}"/>
    <cellStyle name="Comma 8 2 5 6 2 2" xfId="32377" xr:uid="{D93845EB-EB29-4881-A83F-49C88DF1AEA7}"/>
    <cellStyle name="Comma 8 2 5 6 2 3" xfId="32378" xr:uid="{41DC68D8-5615-4607-A04F-961CCE319279}"/>
    <cellStyle name="Comma 8 2 5 6 2 4" xfId="32379" xr:uid="{4406239C-0F40-4385-9C06-C13A3D77A7ED}"/>
    <cellStyle name="Comma 8 2 5 6 2 5" xfId="32380" xr:uid="{33485BA2-C7B0-4EB3-B913-A487D0753E39}"/>
    <cellStyle name="Comma 8 2 5 6 2 6" xfId="32381" xr:uid="{0106D107-D7E8-4CFE-B2F9-867DB0E7B154}"/>
    <cellStyle name="Comma 8 2 5 6 3" xfId="15190" xr:uid="{3EFD017D-B0B6-48F5-BF06-F3A2FABB5F7C}"/>
    <cellStyle name="Comma 8 2 5 6 4" xfId="15192" xr:uid="{6B9A64E8-BB41-404B-8974-B5E9708B55DB}"/>
    <cellStyle name="Comma 8 2 5 6 5" xfId="15196" xr:uid="{A6D0920F-7BB1-4870-93CD-47D6240EA45D}"/>
    <cellStyle name="Comma 8 2 5 6 6" xfId="32383" xr:uid="{CA3B3D33-1B0C-44B4-8F8D-E4F1AC0236F9}"/>
    <cellStyle name="Comma 8 2 5 6 7" xfId="32385" xr:uid="{5E986828-1764-475A-956F-9EF795841D00}"/>
    <cellStyle name="Comma 8 2 5 7" xfId="32386" xr:uid="{2CA8733D-943E-46C6-A309-3D8D32CD31E6}"/>
    <cellStyle name="Comma 8 2 5 7 2" xfId="8471" xr:uid="{DB782624-7A1B-4566-8686-813DABD26E58}"/>
    <cellStyle name="Comma 8 2 5 7 3" xfId="8473" xr:uid="{BA7CC17F-00BB-49EF-9C61-23FEBB56A4CE}"/>
    <cellStyle name="Comma 8 2 5 8" xfId="32387" xr:uid="{0D0A4DA7-C3BE-4018-8688-53871E5E2264}"/>
    <cellStyle name="Comma 8 2 5 8 2" xfId="32390" xr:uid="{31874DF2-274E-4FAB-A2AE-7CF40D9B02AC}"/>
    <cellStyle name="Comma 8 2 5 8 3" xfId="32393" xr:uid="{BD4F8A7D-438C-492E-825D-64253BF55753}"/>
    <cellStyle name="Comma 8 2 5 8 4" xfId="32395" xr:uid="{6042FA08-F05E-45F6-92F0-67986EB5E0C8}"/>
    <cellStyle name="Comma 8 2 5 8 5" xfId="32397" xr:uid="{D60E07E9-45E1-4123-B86F-A62A750BDF96}"/>
    <cellStyle name="Comma 8 2 5 8 6" xfId="32399" xr:uid="{352A87B1-7ACD-43B9-BD28-832DCF76EBC3}"/>
    <cellStyle name="Comma 8 2 5 9" xfId="32400" xr:uid="{FD0F52AB-BE4D-4C55-8E73-1AC9A03358AE}"/>
    <cellStyle name="Comma 8 2 6" xfId="32402" xr:uid="{0E5C1469-EB36-407D-BE0F-28910D1F5E6E}"/>
    <cellStyle name="Comma 8 2 6 10" xfId="32404" xr:uid="{2EF83C24-12A2-461F-830F-3D4E3F35CFE9}"/>
    <cellStyle name="Comma 8 2 6 11" xfId="32405" xr:uid="{648EF082-77A1-4D6E-B16C-C1ECF3BF05F9}"/>
    <cellStyle name="Comma 8 2 6 12" xfId="32406" xr:uid="{94AE5BEC-0168-48ED-AB00-D5F5BCF8F5DC}"/>
    <cellStyle name="Comma 8 2 6 13" xfId="32407" xr:uid="{58416C9D-3484-483E-B5DF-87C210BCE6B4}"/>
    <cellStyle name="Comma 8 2 6 2" xfId="6685" xr:uid="{6013F437-8B66-40FB-A30D-2BB1FB961E71}"/>
    <cellStyle name="Comma 8 2 6 2 10" xfId="15717" xr:uid="{DB097B7C-A1FE-4DC2-9BBF-DC8134B94AB2}"/>
    <cellStyle name="Comma 8 2 6 2 11" xfId="32408" xr:uid="{2DB03521-82AC-47A8-A2CA-E3D32AD78018}"/>
    <cellStyle name="Comma 8 2 6 2 12" xfId="32409" xr:uid="{09503397-9003-4265-8E95-2682DCE5FA4C}"/>
    <cellStyle name="Comma 8 2 6 2 2" xfId="32410" xr:uid="{564683CC-D2F0-469E-93F2-FF95142A3597}"/>
    <cellStyle name="Comma 8 2 6 2 2 2" xfId="32411" xr:uid="{7FDB37D8-0BF4-41D5-B32B-084EE03E8F34}"/>
    <cellStyle name="Comma 8 2 6 2 2 2 2" xfId="17722" xr:uid="{27A87E23-4CE6-440A-9D00-E75B2E301C13}"/>
    <cellStyle name="Comma 8 2 6 2 2 2 3" xfId="17728" xr:uid="{C77B55B7-3114-4646-A73C-C1CDF02F2D80}"/>
    <cellStyle name="Comma 8 2 6 2 2 2 4" xfId="28400" xr:uid="{65BA86EC-68F4-447F-9BAB-CC5B4B46F4D5}"/>
    <cellStyle name="Comma 8 2 6 2 2 2 5" xfId="28403" xr:uid="{82964554-438C-4F07-AF10-D3A48D5B91C9}"/>
    <cellStyle name="Comma 8 2 6 2 2 2 6" xfId="32412" xr:uid="{F60A3779-0A8D-47CD-9029-83A9AC470016}"/>
    <cellStyle name="Comma 8 2 6 2 2 3" xfId="32413" xr:uid="{D3FC1DE0-6983-4E35-9F80-894A2A3BBCF3}"/>
    <cellStyle name="Comma 8 2 6 2 2 4" xfId="32414" xr:uid="{4B988AD7-7949-456D-A1E1-AC192D245B7E}"/>
    <cellStyle name="Comma 8 2 6 2 2 5" xfId="32415" xr:uid="{4247F61C-7DC8-4273-B2C5-0D7BEE863F1E}"/>
    <cellStyle name="Comma 8 2 6 2 2 6" xfId="32416" xr:uid="{1995C7E9-89C3-4CC3-8028-8746E1B584E3}"/>
    <cellStyle name="Comma 8 2 6 2 2 7" xfId="32417" xr:uid="{91B174E5-06D7-48B7-8F27-3B20A7945176}"/>
    <cellStyle name="Comma 8 2 6 2 3" xfId="32418" xr:uid="{7145E70A-DAA9-4BB3-A44A-83B7BBDF2A8E}"/>
    <cellStyle name="Comma 8 2 6 2 4" xfId="5789" xr:uid="{82289F91-26F4-4B98-B665-6C32C71CF6EF}"/>
    <cellStyle name="Comma 8 2 6 2 4 2" xfId="5792" xr:uid="{CFC4E5C8-CEDE-4DBE-9DA1-5A850208A73B}"/>
    <cellStyle name="Comma 8 2 6 2 4 3" xfId="5796" xr:uid="{154D9F58-22AA-48AD-A601-4973B68998D6}"/>
    <cellStyle name="Comma 8 2 6 2 5" xfId="5801" xr:uid="{64D191EB-4ED3-4F5C-92D4-9034AE8C185E}"/>
    <cellStyle name="Comma 8 2 6 2 6" xfId="5823" xr:uid="{D006C1D2-1C33-49D7-9A35-61EDE8CE7236}"/>
    <cellStyle name="Comma 8 2 6 2 7" xfId="5832" xr:uid="{0EB37407-9C49-4CC7-93D7-1F7833EA020C}"/>
    <cellStyle name="Comma 8 2 6 2 7 2" xfId="5835" xr:uid="{66AD3738-A7D6-4F2F-837E-1374AE01EEFE}"/>
    <cellStyle name="Comma 8 2 6 2 7 3" xfId="5838" xr:uid="{1986FA5F-B242-4EA5-B54D-B07B55128FC9}"/>
    <cellStyle name="Comma 8 2 6 2 7 4" xfId="32419" xr:uid="{A4117C02-57C2-4996-9DDC-B2A89827D607}"/>
    <cellStyle name="Comma 8 2 6 2 7 5" xfId="32420" xr:uid="{6A07D3CE-A5FB-41B2-BB44-1F6FF917E6FF}"/>
    <cellStyle name="Comma 8 2 6 2 7 6" xfId="32421" xr:uid="{5170DDC8-101C-4BE3-9978-769D0F27C21F}"/>
    <cellStyle name="Comma 8 2 6 2 8" xfId="5843" xr:uid="{DE99039D-69AE-4315-905D-E9C07E1A4026}"/>
    <cellStyle name="Comma 8 2 6 2 9" xfId="5853" xr:uid="{0C943E52-91CC-416A-931A-EF62F59E9818}"/>
    <cellStyle name="Comma 8 2 6 3" xfId="28499" xr:uid="{5902603C-BC68-4970-A6EA-FCDC1DCFCAA6}"/>
    <cellStyle name="Comma 8 2 6 3 10" xfId="32423" xr:uid="{30642E75-E298-4331-B25C-CC240F42D558}"/>
    <cellStyle name="Comma 8 2 6 3 11" xfId="32424" xr:uid="{AFE1D03E-5C43-45E7-B198-DCAF7A0D8FA1}"/>
    <cellStyle name="Comma 8 2 6 3 2" xfId="32425" xr:uid="{46276E3D-0C82-491C-A1C6-155F3030FAA0}"/>
    <cellStyle name="Comma 8 2 6 3 2 2" xfId="32426" xr:uid="{25856F92-ACB5-4983-BF0A-17461336425D}"/>
    <cellStyle name="Comma 8 2 6 3 2 2 2" xfId="18110" xr:uid="{0CB221B7-8036-44D8-8EC7-1F4DA3E7C11B}"/>
    <cellStyle name="Comma 8 2 6 3 2 2 3" xfId="32427" xr:uid="{95E1EDC4-FD0C-4C43-936A-BD1DBC4CE6E7}"/>
    <cellStyle name="Comma 8 2 6 3 2 2 4" xfId="32428" xr:uid="{7986DD51-9C7B-4903-9204-D0DB7CDE6B4B}"/>
    <cellStyle name="Comma 8 2 6 3 2 2 5" xfId="32429" xr:uid="{B6CF3B29-E1EC-48E0-89C3-E2639071585D}"/>
    <cellStyle name="Comma 8 2 6 3 2 2 6" xfId="32430" xr:uid="{7F301387-8391-4916-93D1-CBC9F20EAF6F}"/>
    <cellStyle name="Comma 8 2 6 3 2 3" xfId="32431" xr:uid="{EC4AD1FC-979A-4742-8DE2-D74A83293518}"/>
    <cellStyle name="Comma 8 2 6 3 2 4" xfId="32432" xr:uid="{C32CFFC3-3034-4518-9731-31C8A53A990E}"/>
    <cellStyle name="Comma 8 2 6 3 2 5" xfId="32433" xr:uid="{A67B0E6E-3B64-404E-97FA-6823C095C1DC}"/>
    <cellStyle name="Comma 8 2 6 3 2 6" xfId="32434" xr:uid="{ADAA7991-EC0B-4F7E-A6AC-7D9CA7AA0815}"/>
    <cellStyle name="Comma 8 2 6 3 2 7" xfId="32435" xr:uid="{2B1ADD0C-28FC-4DF3-B0F1-DD6F10F21B84}"/>
    <cellStyle name="Comma 8 2 6 3 3" xfId="32436" xr:uid="{CD259447-532F-4228-9D00-862E20A90F21}"/>
    <cellStyle name="Comma 8 2 6 3 3 2" xfId="32437" xr:uid="{2EA143C8-1A0A-43A9-98E4-2B617D7A1207}"/>
    <cellStyle name="Comma 8 2 6 3 3 3" xfId="32438" xr:uid="{634A037E-9DC2-4B31-941E-CD9D450240A0}"/>
    <cellStyle name="Comma 8 2 6 3 4" xfId="5875" xr:uid="{A3690C2C-8C18-404F-AFA6-B21A8EED5CE4}"/>
    <cellStyle name="Comma 8 2 6 3 5" xfId="5880" xr:uid="{835DD3A6-F396-4348-932B-EAE843BA4987}"/>
    <cellStyle name="Comma 8 2 6 3 6" xfId="5885" xr:uid="{AC15DE96-BAC3-4A31-B0CC-CB52F75D99CC}"/>
    <cellStyle name="Comma 8 2 6 3 6 2" xfId="5887" xr:uid="{DE6580B5-CA12-4A43-A9C4-7ECE37C0514E}"/>
    <cellStyle name="Comma 8 2 6 3 6 3" xfId="5889" xr:uid="{1665260E-11C0-4E96-98AA-F4DF7275632A}"/>
    <cellStyle name="Comma 8 2 6 3 6 4" xfId="32439" xr:uid="{2DB8D629-E461-483C-BAB4-6D5BC90FE583}"/>
    <cellStyle name="Comma 8 2 6 3 6 5" xfId="32440" xr:uid="{42FF88F9-3DC4-4EF3-9C39-3F4FF433D6B2}"/>
    <cellStyle name="Comma 8 2 6 3 6 6" xfId="32441" xr:uid="{57A9FA10-F178-42B7-A05D-E064AC2C4B0B}"/>
    <cellStyle name="Comma 8 2 6 3 7" xfId="5892" xr:uid="{BC2DB1C8-F2CF-45BE-B34A-56CA2718E419}"/>
    <cellStyle name="Comma 8 2 6 3 8" xfId="5898" xr:uid="{009A9DC5-820A-42A2-9E2B-8EFD16446468}"/>
    <cellStyle name="Comma 8 2 6 3 9" xfId="5908" xr:uid="{28A42FFA-AC62-4841-84A0-B63D2CA5F65C}"/>
    <cellStyle name="Comma 8 2 6 4" xfId="20818" xr:uid="{4B08439D-F696-4B4B-9C29-6FAF35EF38DB}"/>
    <cellStyle name="Comma 8 2 6 5" xfId="20822" xr:uid="{13DA2F75-EBE8-45A9-A14A-5BA356D7898E}"/>
    <cellStyle name="Comma 8 2 6 5 10" xfId="32442" xr:uid="{E68A18B3-CAFC-4ACF-8B96-DA366ED66624}"/>
    <cellStyle name="Comma 8 2 6 5 11" xfId="32443" xr:uid="{014071BF-42E6-4876-883C-BADA5E928C31}"/>
    <cellStyle name="Comma 8 2 6 5 2" xfId="32444" xr:uid="{1C7371EE-D434-4CF1-A38C-0932BB436621}"/>
    <cellStyle name="Comma 8 2 6 5 2 2" xfId="32446" xr:uid="{DDECCFC4-A94D-41D5-A214-B61675E7BD1D}"/>
    <cellStyle name="Comma 8 2 6 5 2 2 2" xfId="32447" xr:uid="{94972813-2840-40A0-B5CC-55ADF34B8306}"/>
    <cellStyle name="Comma 8 2 6 5 2 2 3" xfId="32448" xr:uid="{AB6064E8-6CD0-4F7C-B280-BCFCDAB72BD2}"/>
    <cellStyle name="Comma 8 2 6 5 2 2 4" xfId="32449" xr:uid="{6915D0C6-2759-4692-8BD0-1B0441845B47}"/>
    <cellStyle name="Comma 8 2 6 5 2 2 5" xfId="32450" xr:uid="{B102D629-AD4E-4E06-910B-C86E3B81F670}"/>
    <cellStyle name="Comma 8 2 6 5 2 2 6" xfId="32451" xr:uid="{1DCC6904-B1E7-4C0F-BDBD-384D9955EA3E}"/>
    <cellStyle name="Comma 8 2 6 5 2 3" xfId="32453" xr:uid="{8800575E-1D99-4C4B-B84C-0AC441ADE5B8}"/>
    <cellStyle name="Comma 8 2 6 5 2 4" xfId="32455" xr:uid="{9E5999F9-E861-4A69-8927-2D4E998212DE}"/>
    <cellStyle name="Comma 8 2 6 5 2 5" xfId="32457" xr:uid="{E7A3EF79-D9DF-4D43-9960-102EBABFA675}"/>
    <cellStyle name="Comma 8 2 6 5 2 6" xfId="32458" xr:uid="{4B6891E0-528C-49A4-BD6C-10A86220B528}"/>
    <cellStyle name="Comma 8 2 6 5 2 7" xfId="32459" xr:uid="{5330FCD6-6825-430F-9152-4FC7A4D4721A}"/>
    <cellStyle name="Comma 8 2 6 5 3" xfId="32460" xr:uid="{038A8CCF-BC19-4FA6-8269-CA01233F3B9E}"/>
    <cellStyle name="Comma 8 2 6 5 3 2" xfId="32461" xr:uid="{12771D16-AFFF-492C-911F-FDA5AE38E22B}"/>
    <cellStyle name="Comma 8 2 6 5 3 3" xfId="32462" xr:uid="{0E8367E1-DA4B-41BA-AA66-BF28D9E6525E}"/>
    <cellStyle name="Comma 8 2 6 5 4" xfId="3965" xr:uid="{EEB5478B-F621-42C6-A1C7-6F8F02BD8D8F}"/>
    <cellStyle name="Comma 8 2 6 5 5" xfId="5975" xr:uid="{EC5B01E7-2891-4FDA-AF93-47C9F6193F0B}"/>
    <cellStyle name="Comma 8 2 6 5 6" xfId="453" xr:uid="{475B0BD1-EAFE-4447-80CE-23390FE4BFD1}"/>
    <cellStyle name="Comma 8 2 6 5 6 2" xfId="32463" xr:uid="{ECE9F3E7-973D-40F2-8FEF-2FBE29FE666C}"/>
    <cellStyle name="Comma 8 2 6 5 6 3" xfId="32464" xr:uid="{2E0329D7-A87F-4428-836D-5F63F5DB1982}"/>
    <cellStyle name="Comma 8 2 6 5 6 4" xfId="32465" xr:uid="{1A7B0105-5C6D-4737-9294-D45AC19C9717}"/>
    <cellStyle name="Comma 8 2 6 5 6 5" xfId="32466" xr:uid="{E04641A8-AE10-4FC4-87C3-54267D528AC3}"/>
    <cellStyle name="Comma 8 2 6 5 6 6" xfId="32467" xr:uid="{1640C668-C02F-460B-871E-B377B565F48F}"/>
    <cellStyle name="Comma 8 2 6 5 7" xfId="462" xr:uid="{FE28148B-70BB-448C-9E3F-0A988B19F8D5}"/>
    <cellStyle name="Comma 8 2 6 5 8" xfId="478" xr:uid="{1B0B1F49-B9CB-45AB-9E2E-98BC5A9FD516}"/>
    <cellStyle name="Comma 8 2 6 5 9" xfId="490" xr:uid="{2422529B-B867-42B2-9845-FB5BD30DD986}"/>
    <cellStyle name="Comma 8 2 6 6" xfId="20826" xr:uid="{5705DAF0-4D1E-4555-B066-AF772FC54D7C}"/>
    <cellStyle name="Comma 8 2 6 6 2" xfId="32468" xr:uid="{F516FFE5-6966-4142-B3FA-825C09FA35D1}"/>
    <cellStyle name="Comma 8 2 6 6 2 2" xfId="32469" xr:uid="{E74B6120-0D46-48B3-9BF9-E6963F0747B3}"/>
    <cellStyle name="Comma 8 2 6 6 2 3" xfId="32470" xr:uid="{398159AE-2858-4EE5-9FD6-BB37D2BBAC05}"/>
    <cellStyle name="Comma 8 2 6 6 2 4" xfId="32471" xr:uid="{020A8ECD-579A-4AA4-991C-B97D1DB5B76E}"/>
    <cellStyle name="Comma 8 2 6 6 2 5" xfId="32472" xr:uid="{5CE66181-3E5D-499B-A67B-5E481ED4373A}"/>
    <cellStyle name="Comma 8 2 6 6 2 6" xfId="32473" xr:uid="{1AA576FB-623F-4150-BBF9-206BF5F8E535}"/>
    <cellStyle name="Comma 8 2 6 6 3" xfId="32474" xr:uid="{E2966351-F267-47ED-ACB9-83CC5F08A703}"/>
    <cellStyle name="Comma 8 2 6 6 4" xfId="3978" xr:uid="{79126F39-3E29-4AF1-8B4B-D6CD67B2D3D3}"/>
    <cellStyle name="Comma 8 2 6 6 5" xfId="4113" xr:uid="{012143BB-5477-421C-BD5C-D26FE54504B6}"/>
    <cellStyle name="Comma 8 2 6 6 6" xfId="4139" xr:uid="{F9A570D7-E9B2-4BCF-98CE-503B797BBC7B}"/>
    <cellStyle name="Comma 8 2 6 6 7" xfId="4159" xr:uid="{FC8DFE15-191D-4C5E-8B1B-5C004CD31E1E}"/>
    <cellStyle name="Comma 8 2 6 7" xfId="20828" xr:uid="{A58F4519-156F-4B76-A686-B29600C75A98}"/>
    <cellStyle name="Comma 8 2 6 7 2" xfId="8491" xr:uid="{33B5E50A-8FE3-4AB8-8B96-342F0BB3D30C}"/>
    <cellStyle name="Comma 8 2 6 7 3" xfId="8493" xr:uid="{1EB36FDE-A457-4695-915B-98A6D5446A61}"/>
    <cellStyle name="Comma 8 2 6 8" xfId="20830" xr:uid="{681C9E2D-B64C-4BAC-B4C5-7F91632AC582}"/>
    <cellStyle name="Comma 8 2 6 8 2" xfId="32476" xr:uid="{8E0A6ACA-3A6C-4C1F-9EEC-2BA018C2F334}"/>
    <cellStyle name="Comma 8 2 6 8 3" xfId="32478" xr:uid="{A308D7E2-7840-4E1B-8690-FEA3895E72E8}"/>
    <cellStyle name="Comma 8 2 6 8 4" xfId="4354" xr:uid="{AA4ED580-F654-4B60-A31C-23DC7EC5C61A}"/>
    <cellStyle name="Comma 8 2 6 8 5" xfId="4366" xr:uid="{BC6AB2EC-A4FB-4999-8244-A7525B505550}"/>
    <cellStyle name="Comma 8 2 6 8 6" xfId="4394" xr:uid="{8D25F7C9-D2F1-4315-A91C-E5D834440F8F}"/>
    <cellStyle name="Comma 8 2 6 9" xfId="32480" xr:uid="{B98DFA06-AF78-4428-9BF8-E1D69399482F}"/>
    <cellStyle name="Comma 8 2 7" xfId="32482" xr:uid="{99FF3E09-1411-42B3-8C33-E53BD08DDAA6}"/>
    <cellStyle name="Comma 8 2 7 10" xfId="30802" xr:uid="{79C5B72E-C2E7-4859-8B9D-B5C2CCD231D8}"/>
    <cellStyle name="Comma 8 2 7 11" xfId="32483" xr:uid="{128FA735-E96A-42C8-BEEC-87BE2914CE82}"/>
    <cellStyle name="Comma 8 2 7 12" xfId="32484" xr:uid="{7EB206BE-4A4B-4834-8CBE-C87D1B439462}"/>
    <cellStyle name="Comma 8 2 7 13" xfId="14047" xr:uid="{53046CD1-1443-42AD-B1EB-D147B29A0F7F}"/>
    <cellStyle name="Comma 8 2 7 2" xfId="32486" xr:uid="{D3551755-C042-4FB0-84B2-494E40F470B3}"/>
    <cellStyle name="Comma 8 2 7 2 10" xfId="32488" xr:uid="{BBA586BE-F6B3-498E-A69A-F55DFA34B530}"/>
    <cellStyle name="Comma 8 2 7 2 11" xfId="32490" xr:uid="{3F2A162B-18CE-44C0-BBE1-BE376202D5C8}"/>
    <cellStyle name="Comma 8 2 7 2 12" xfId="32491" xr:uid="{3F4F2FEF-B2B7-4234-AB5B-B8E4342A76B4}"/>
    <cellStyle name="Comma 8 2 7 2 2" xfId="32492" xr:uid="{D1581261-A6D1-41E5-8024-28F25127CB44}"/>
    <cellStyle name="Comma 8 2 7 2 2 2" xfId="32493" xr:uid="{9F9D2E76-D1AD-48C3-9174-2D69AEB7B408}"/>
    <cellStyle name="Comma 8 2 7 2 2 2 2" xfId="5266" xr:uid="{B87F83FB-29C3-4D33-8803-F805A3769333}"/>
    <cellStyle name="Comma 8 2 7 2 2 2 3" xfId="5268" xr:uid="{389EB581-57BF-4C5E-A3F7-A043A9862CB9}"/>
    <cellStyle name="Comma 8 2 7 2 2 2 4" xfId="5270" xr:uid="{8340E9BE-14D3-470B-90E4-F27A86AE3CF8}"/>
    <cellStyle name="Comma 8 2 7 2 2 2 5" xfId="5272" xr:uid="{5A6F71CB-4C48-4F0A-A17E-1C404C6FF6DC}"/>
    <cellStyle name="Comma 8 2 7 2 2 2 6" xfId="32494" xr:uid="{59CDF8C8-43D4-4421-8098-67021DB7A077}"/>
    <cellStyle name="Comma 8 2 7 2 2 3" xfId="32495" xr:uid="{034C8AD0-14FA-4947-9568-6C20D91D9474}"/>
    <cellStyle name="Comma 8 2 7 2 2 4" xfId="32496" xr:uid="{A1F13466-ED07-404D-9593-E3E87121F440}"/>
    <cellStyle name="Comma 8 2 7 2 2 5" xfId="32497" xr:uid="{7A922F0C-785A-4CA3-A6F8-0C2BC46FB48E}"/>
    <cellStyle name="Comma 8 2 7 2 2 6" xfId="32498" xr:uid="{0DF32F00-F97A-417B-8B4E-658218EBA9F4}"/>
    <cellStyle name="Comma 8 2 7 2 2 7" xfId="27358" xr:uid="{3B19D061-BEFA-4F74-A91A-65A4D8A087CA}"/>
    <cellStyle name="Comma 8 2 7 2 3" xfId="24121" xr:uid="{6FABC697-F7A8-4C7C-9AFB-8E251C157822}"/>
    <cellStyle name="Comma 8 2 7 2 4" xfId="4956" xr:uid="{74D69F11-E201-4183-8910-9DFAEDDC1819}"/>
    <cellStyle name="Comma 8 2 7 2 4 2" xfId="4961" xr:uid="{9C24694E-0AA1-4992-91FF-47B4965C1149}"/>
    <cellStyle name="Comma 8 2 7 2 4 3" xfId="4967" xr:uid="{167784FC-A333-4143-85F9-FF0FE3923A1B}"/>
    <cellStyle name="Comma 8 2 7 2 5" xfId="4978" xr:uid="{726C1673-D0E4-4078-9975-1A95E8EA9617}"/>
    <cellStyle name="Comma 8 2 7 2 6" xfId="4984" xr:uid="{B0D8BAB1-5948-45EC-9386-03122F7E8530}"/>
    <cellStyle name="Comma 8 2 7 2 7" xfId="4990" xr:uid="{6434C91E-143E-4F11-9302-F5520ADEE738}"/>
    <cellStyle name="Comma 8 2 7 2 7 2" xfId="6057" xr:uid="{BCC7B5A7-1A38-420C-B3D9-5AFF1766DE76}"/>
    <cellStyle name="Comma 8 2 7 2 7 3" xfId="6060" xr:uid="{7B6B0FC9-8911-4E63-B24B-A53C69262C7B}"/>
    <cellStyle name="Comma 8 2 7 2 7 4" xfId="21730" xr:uid="{DEDC38A7-6574-4D21-A377-EE033C208F7D}"/>
    <cellStyle name="Comma 8 2 7 2 7 5" xfId="21734" xr:uid="{394BE78D-8C0D-4834-BBF9-8AAF0FF39A12}"/>
    <cellStyle name="Comma 8 2 7 2 7 6" xfId="21738" xr:uid="{4FA09231-6C5A-4369-8D7E-158347C379FC}"/>
    <cellStyle name="Comma 8 2 7 2 8" xfId="4997" xr:uid="{722D0C96-9C32-44AD-AA24-980CBEF3D45E}"/>
    <cellStyle name="Comma 8 2 7 2 9" xfId="2402" xr:uid="{1BC85E53-27C9-4BC1-AE3D-AE372229D118}"/>
    <cellStyle name="Comma 8 2 7 3" xfId="32499" xr:uid="{5B44B019-62EE-4B1B-8131-A5559F43F175}"/>
    <cellStyle name="Comma 8 2 7 3 10" xfId="32502" xr:uid="{40B3169E-E1C4-40A4-9FF6-1EA3B55903E0}"/>
    <cellStyle name="Comma 8 2 7 3 11" xfId="24282" xr:uid="{3AED5D23-33B2-4EA7-B5A6-28A941596B25}"/>
    <cellStyle name="Comma 8 2 7 3 2" xfId="32503" xr:uid="{AB0258C9-FA91-46A6-8CB4-EC6E459EDB86}"/>
    <cellStyle name="Comma 8 2 7 3 2 2" xfId="22306" xr:uid="{7FBBA3DC-D0AB-481A-B61F-766B9426AFDD}"/>
    <cellStyle name="Comma 8 2 7 3 2 2 2" xfId="22309" xr:uid="{0CA15F8C-7C49-4C12-82F3-401C515444E4}"/>
    <cellStyle name="Comma 8 2 7 3 2 2 3" xfId="22311" xr:uid="{56C8FD45-DF87-4E24-9417-CC476ED0592B}"/>
    <cellStyle name="Comma 8 2 7 3 2 2 4" xfId="32504" xr:uid="{A4DBD5C7-8720-4941-8BF0-87F80F6FB2C2}"/>
    <cellStyle name="Comma 8 2 7 3 2 2 5" xfId="32505" xr:uid="{76D5B9AB-90CB-4F82-BE09-37FA79DED3D3}"/>
    <cellStyle name="Comma 8 2 7 3 2 2 6" xfId="25349" xr:uid="{38E843AE-2831-4740-B1AA-6AA38CEE4254}"/>
    <cellStyle name="Comma 8 2 7 3 2 3" xfId="22313" xr:uid="{E383BC01-F5D1-477C-8A3D-A9DD3EF73255}"/>
    <cellStyle name="Comma 8 2 7 3 2 4" xfId="22316" xr:uid="{BC1386A7-0810-4BF8-9D6F-D1F8D589C91F}"/>
    <cellStyle name="Comma 8 2 7 3 2 5" xfId="22318" xr:uid="{887094C7-3A5A-4480-A313-9D4B0A2EFCE7}"/>
    <cellStyle name="Comma 8 2 7 3 2 6" xfId="22320" xr:uid="{3597A7D8-B9DA-4B44-9036-DADCEAA006F2}"/>
    <cellStyle name="Comma 8 2 7 3 2 7" xfId="22322" xr:uid="{44E1F306-E910-4B02-A3E5-9354C9C8F739}"/>
    <cellStyle name="Comma 8 2 7 3 3" xfId="24126" xr:uid="{1D2D792A-EC7C-43BE-9C38-AC8C2F83B1F2}"/>
    <cellStyle name="Comma 8 2 7 3 3 2" xfId="22385" xr:uid="{F55D6CE8-3A50-4E3A-B151-91704E214D2D}"/>
    <cellStyle name="Comma 8 2 7 3 3 3" xfId="22387" xr:uid="{188BB747-A1DF-4139-BAED-5ED7D4B07E40}"/>
    <cellStyle name="Comma 8 2 7 3 4" xfId="5018" xr:uid="{AF911CE7-48C2-4888-8471-A60EA3CCA615}"/>
    <cellStyle name="Comma 8 2 7 3 5" xfId="5028" xr:uid="{3CCB86EE-B5CE-4525-A24B-1D928E61F7BB}"/>
    <cellStyle name="Comma 8 2 7 3 6" xfId="5039" xr:uid="{3969A37C-E4F0-489B-A276-41B6B70C9C41}"/>
    <cellStyle name="Comma 8 2 7 3 6 2" xfId="6088" xr:uid="{37A71771-BAA0-49D9-8E5C-C63CE4B4B272}"/>
    <cellStyle name="Comma 8 2 7 3 6 3" xfId="6091" xr:uid="{62A3AD34-D72A-4974-82D6-71C904EAA842}"/>
    <cellStyle name="Comma 8 2 7 3 6 4" xfId="27925" xr:uid="{BDAFDC7B-09BC-49B8-A719-F7EA1BD77EE7}"/>
    <cellStyle name="Comma 8 2 7 3 6 5" xfId="27928" xr:uid="{65210AF0-9BE4-4603-A47D-411A996BF76A}"/>
    <cellStyle name="Comma 8 2 7 3 6 6" xfId="27931" xr:uid="{03DA5766-E9F8-471E-935E-83AF99FBF428}"/>
    <cellStyle name="Comma 8 2 7 3 7" xfId="5051" xr:uid="{C1F1C009-F3A9-4282-B483-A9F7601A8E56}"/>
    <cellStyle name="Comma 8 2 7 3 8" xfId="5061" xr:uid="{F8DCF9FE-608D-4BB9-AB74-0E805B9B679C}"/>
    <cellStyle name="Comma 8 2 7 3 9" xfId="6110" xr:uid="{0CF60673-B6C4-49A3-ADD7-A7F06ED22D7F}"/>
    <cellStyle name="Comma 8 2 7 4" xfId="20832" xr:uid="{2EC52A71-9811-4C02-B950-D8AEE13E59B4}"/>
    <cellStyle name="Comma 8 2 7 5" xfId="20834" xr:uid="{240DB688-6F85-47C0-B6B2-C0F495EC3950}"/>
    <cellStyle name="Comma 8 2 7 5 10" xfId="10308" xr:uid="{BA517A20-AEB7-437C-BB6E-7758B4F1EE72}"/>
    <cellStyle name="Comma 8 2 7 5 11" xfId="10310" xr:uid="{A12C35B2-FA19-4BEE-839B-2C2793D95ECA}"/>
    <cellStyle name="Comma 8 2 7 5 2" xfId="32506" xr:uid="{49DCF69D-900B-498D-A8BD-1F7CBB809924}"/>
    <cellStyle name="Comma 8 2 7 5 2 2" xfId="7008" xr:uid="{6AE3D023-6744-4001-AA3D-49726CDB303F}"/>
    <cellStyle name="Comma 8 2 7 5 2 2 2" xfId="32507" xr:uid="{C9A94761-C7ED-4626-9BBF-3F3814C4FE07}"/>
    <cellStyle name="Comma 8 2 7 5 2 2 3" xfId="32508" xr:uid="{C9C9266B-91B5-4AB0-9FC3-10E326398A14}"/>
    <cellStyle name="Comma 8 2 7 5 2 2 4" xfId="32510" xr:uid="{1231A64F-10AF-4CFE-AAD4-E99DAC1B4025}"/>
    <cellStyle name="Comma 8 2 7 5 2 2 5" xfId="32512" xr:uid="{15CC1C53-DE07-4FBC-93FD-77B7E35AB0DA}"/>
    <cellStyle name="Comma 8 2 7 5 2 2 6" xfId="32513" xr:uid="{9DC4D636-F5AE-4BCB-A1D7-8F0DF48DE473}"/>
    <cellStyle name="Comma 8 2 7 5 2 3" xfId="10392" xr:uid="{E3A37F80-2299-4359-B2B2-0B925F70B7BF}"/>
    <cellStyle name="Comma 8 2 7 5 2 4" xfId="10396" xr:uid="{1F7E5DD1-F1B5-4D5E-BFA9-F7A20B3CE1EB}"/>
    <cellStyle name="Comma 8 2 7 5 2 5" xfId="22782" xr:uid="{D4391F77-1EF9-4234-8FBD-811299AE2D17}"/>
    <cellStyle name="Comma 8 2 7 5 2 6" xfId="22784" xr:uid="{FE710BC6-DFAF-4D44-8E3D-ACF4FF43388A}"/>
    <cellStyle name="Comma 8 2 7 5 2 7" xfId="22786" xr:uid="{BE8D698F-68A6-4EFB-AFAC-3CF823C496A9}"/>
    <cellStyle name="Comma 8 2 7 5 3" xfId="24134" xr:uid="{E803A2C2-AD16-4924-9DC7-0FBD867185FB}"/>
    <cellStyle name="Comma 8 2 7 5 3 2" xfId="10464" xr:uid="{AE89801E-3053-43D0-B4EB-EC43F6AE214E}"/>
    <cellStyle name="Comma 8 2 7 5 3 3" xfId="10467" xr:uid="{413086C8-7943-47EE-93D9-E951A31BAE2E}"/>
    <cellStyle name="Comma 8 2 7 5 4" xfId="4510" xr:uid="{DBD905AF-80F1-452D-A744-C178674AE949}"/>
    <cellStyle name="Comma 8 2 7 5 5" xfId="3193" xr:uid="{21D6B003-15A8-4884-8766-630F26C14F54}"/>
    <cellStyle name="Comma 8 2 7 5 6" xfId="564" xr:uid="{AB26759D-5FAB-4D68-856C-99E8C5E8B2E8}"/>
    <cellStyle name="Comma 8 2 7 5 6 2" xfId="3263" xr:uid="{E1E70631-9EEF-4174-8733-F70358EBD42D}"/>
    <cellStyle name="Comma 8 2 7 5 6 3" xfId="3280" xr:uid="{E4E63076-85DA-4751-B2C0-258B50324AAC}"/>
    <cellStyle name="Comma 8 2 7 5 6 4" xfId="3290" xr:uid="{52828360-ACF8-4DF4-993E-6B11B34D9819}"/>
    <cellStyle name="Comma 8 2 7 5 6 5" xfId="3298" xr:uid="{28780EC3-FCA6-4E47-8589-C76E7590F1BA}"/>
    <cellStyle name="Comma 8 2 7 5 6 6" xfId="3313" xr:uid="{3E38171C-75B2-4A48-A659-7954EFED4B72}"/>
    <cellStyle name="Comma 8 2 7 5 7" xfId="575" xr:uid="{83ADF806-E069-4423-94B5-591D7EDD79F0}"/>
    <cellStyle name="Comma 8 2 7 5 8" xfId="586" xr:uid="{6FFC15C0-A777-4329-A890-C63270E89FD4}"/>
    <cellStyle name="Comma 8 2 7 5 9" xfId="597" xr:uid="{598053DA-C06F-4D28-BDF0-53D63D686A15}"/>
    <cellStyle name="Comma 8 2 7 6" xfId="20836" xr:uid="{59BE7B77-F2BA-473B-AD6D-5CCAA522406B}"/>
    <cellStyle name="Comma 8 2 7 6 2" xfId="32514" xr:uid="{CF60A156-C15C-49FF-BF26-99809329E7BC}"/>
    <cellStyle name="Comma 8 2 7 6 2 2" xfId="10672" xr:uid="{06903348-FD8B-4921-A0FC-5E57983A35CC}"/>
    <cellStyle name="Comma 8 2 7 6 2 3" xfId="10675" xr:uid="{2F6BABF7-712F-43E6-A50F-CED5C395C443}"/>
    <cellStyle name="Comma 8 2 7 6 2 4" xfId="10678" xr:uid="{73012DEC-F203-4C05-BA4E-DAD5577C0C9E}"/>
    <cellStyle name="Comma 8 2 7 6 2 5" xfId="22879" xr:uid="{48E66ABD-48E2-426C-BE91-08155FA4983C}"/>
    <cellStyle name="Comma 8 2 7 6 2 6" xfId="22881" xr:uid="{00230043-C717-4CB1-B155-094838BCED96}"/>
    <cellStyle name="Comma 8 2 7 6 3" xfId="32515" xr:uid="{B1A871D6-FA82-4C5C-A9C7-14D517B1A342}"/>
    <cellStyle name="Comma 8 2 7 6 4" xfId="4584" xr:uid="{F1AC90A5-5122-4420-BAB8-87B0EDCD373E}"/>
    <cellStyle name="Comma 8 2 7 6 5" xfId="3540" xr:uid="{25581060-817D-4C27-9CEB-119200B05231}"/>
    <cellStyle name="Comma 8 2 7 6 6" xfId="3561" xr:uid="{BBAABDAF-5FF4-43DD-8A64-AABBBCB399C4}"/>
    <cellStyle name="Comma 8 2 7 6 7" xfId="3579" xr:uid="{FF5D7208-323D-480E-A181-3FE29AD90B11}"/>
    <cellStyle name="Comma 8 2 7 7" xfId="20838" xr:uid="{C6B4BAA7-8F0E-45B5-8782-9F2D23F277BC}"/>
    <cellStyle name="Comma 8 2 7 7 2" xfId="8508" xr:uid="{8DE7A407-22D0-4606-AD7A-80E9AE2665F9}"/>
    <cellStyle name="Comma 8 2 7 7 3" xfId="8510" xr:uid="{DC2FDBB7-054F-4BD4-BB5E-CEF4F24C2437}"/>
    <cellStyle name="Comma 8 2 7 8" xfId="20840" xr:uid="{0F92DD17-8BE8-4C4B-AAA0-90C4AD2A374F}"/>
    <cellStyle name="Comma 8 2 7 8 2" xfId="32517" xr:uid="{D375D05F-35C0-40CD-B680-FD7EC356B090}"/>
    <cellStyle name="Comma 8 2 7 8 3" xfId="32519" xr:uid="{60B59F17-D031-4287-8DF8-0ACF278804F4}"/>
    <cellStyle name="Comma 8 2 7 8 4" xfId="4814" xr:uid="{9F134402-C43E-48CE-A257-EABE1B893A0F}"/>
    <cellStyle name="Comma 8 2 7 8 5" xfId="3771" xr:uid="{C504D3C7-228B-474B-9676-D6AEB76BDB98}"/>
    <cellStyle name="Comma 8 2 7 8 6" xfId="3782" xr:uid="{CFB0145A-6179-4F77-89BF-3AB4CBCDA2F8}"/>
    <cellStyle name="Comma 8 2 7 9" xfId="3409" xr:uid="{A58B0C68-6DF5-43C5-92CF-445D94C74014}"/>
    <cellStyle name="Comma 8 2 8" xfId="32521" xr:uid="{2B415269-F0E6-4743-8AAA-7936A9DAEC2D}"/>
    <cellStyle name="Comma 8 2 8 10" xfId="12268" xr:uid="{C08346EF-FFCF-451C-9035-C248053B7F6B}"/>
    <cellStyle name="Comma 8 2 8 11" xfId="32522" xr:uid="{D8BD279D-733B-4E7A-88A5-2AA22E5385CE}"/>
    <cellStyle name="Comma 8 2 8 12" xfId="32523" xr:uid="{39FC5CCB-9C0C-49B7-8A0D-835AF67A5E76}"/>
    <cellStyle name="Comma 8 2 8 13" xfId="19479" xr:uid="{12B227FE-C56C-49F2-8226-9C635671B857}"/>
    <cellStyle name="Comma 8 2 8 2" xfId="32524" xr:uid="{AC220D7A-98EE-4876-8BFA-407511327665}"/>
    <cellStyle name="Comma 8 2 8 2 10" xfId="32525" xr:uid="{FE2A597A-7F38-428B-B1CF-163A7FEF192C}"/>
    <cellStyle name="Comma 8 2 8 2 11" xfId="13608" xr:uid="{2ACB6EE2-0687-452B-B321-6A9C0BCC5B71}"/>
    <cellStyle name="Comma 8 2 8 2 12" xfId="427" xr:uid="{B4CDA1A8-A5E4-481C-828D-36FF4A44F691}"/>
    <cellStyle name="Comma 8 2 8 2 2" xfId="32527" xr:uid="{2BA74AB9-803D-4F3A-B4A0-42882A104463}"/>
    <cellStyle name="Comma 8 2 8 2 2 2" xfId="32529" xr:uid="{D970A526-8671-4A4B-B094-C493163F13F7}"/>
    <cellStyle name="Comma 8 2 8 2 2 2 2" xfId="26495" xr:uid="{6B26768A-B449-425A-B1A3-C32656E24A16}"/>
    <cellStyle name="Comma 8 2 8 2 2 2 3" xfId="26497" xr:uid="{005D21E3-1933-4FCC-9F15-FD1479D1F7E5}"/>
    <cellStyle name="Comma 8 2 8 2 2 2 4" xfId="26500" xr:uid="{92640367-74DD-4CF9-8E24-4880074B738E}"/>
    <cellStyle name="Comma 8 2 8 2 2 2 5" xfId="32531" xr:uid="{393AD368-1C0B-4F0E-9DC6-C599DE5A73F7}"/>
    <cellStyle name="Comma 8 2 8 2 2 2 6" xfId="32533" xr:uid="{1564C20C-2C9A-4E2C-AB97-044FF37C979D}"/>
    <cellStyle name="Comma 8 2 8 2 2 3" xfId="32535" xr:uid="{EDE83DA1-16D0-4426-9692-43613591D8E7}"/>
    <cellStyle name="Comma 8 2 8 2 2 4" xfId="32537" xr:uid="{A78F1D39-8D57-4BC7-B60D-7CE86ADBC529}"/>
    <cellStyle name="Comma 8 2 8 2 2 5" xfId="32538" xr:uid="{EE53F6E7-8B24-4ED6-934D-C9395E869819}"/>
    <cellStyle name="Comma 8 2 8 2 2 6" xfId="32539" xr:uid="{6FBC7285-685A-4712-B110-2F9264E6957E}"/>
    <cellStyle name="Comma 8 2 8 2 2 7" xfId="27429" xr:uid="{A347E3EF-9E36-401B-B071-3EE73381760D}"/>
    <cellStyle name="Comma 8 2 8 2 3" xfId="32541" xr:uid="{18FC6C25-071A-453C-BFF7-69DE48C03610}"/>
    <cellStyle name="Comma 8 2 8 2 4" xfId="5142" xr:uid="{7FE1EFC3-CAC0-4802-8B11-34C7D687A435}"/>
    <cellStyle name="Comma 8 2 8 2 4 2" xfId="4172" xr:uid="{E913A2CE-5C49-4163-9E11-79705D6A4FBF}"/>
    <cellStyle name="Comma 8 2 8 2 4 3" xfId="4180" xr:uid="{CCA62EAB-F80A-47A0-99DB-93776427A143}"/>
    <cellStyle name="Comma 8 2 8 2 5" xfId="5152" xr:uid="{E5B28384-9DEC-4DB2-8974-7B581211E761}"/>
    <cellStyle name="Comma 8 2 8 2 6" xfId="5159" xr:uid="{647C0F43-AF8F-42B5-97A0-D17064D7C877}"/>
    <cellStyle name="Comma 8 2 8 2 7" xfId="5164" xr:uid="{889BEEF9-1F28-4239-BED2-6E5FE7C33C36}"/>
    <cellStyle name="Comma 8 2 8 2 7 2" xfId="32228" xr:uid="{6D717D77-3A2B-4029-A72F-A0A6DB7079FB}"/>
    <cellStyle name="Comma 8 2 8 2 7 3" xfId="32232" xr:uid="{1D88B933-7012-4D93-A222-57B6901D39C0}"/>
    <cellStyle name="Comma 8 2 8 2 7 4" xfId="32236" xr:uid="{F27151B4-1543-4D77-8D3B-508777427331}"/>
    <cellStyle name="Comma 8 2 8 2 7 5" xfId="32250" xr:uid="{A5381D58-8BBD-4350-95A2-E83CCC8C86F6}"/>
    <cellStyle name="Comma 8 2 8 2 7 6" xfId="32254" xr:uid="{698D2474-EC3A-46DE-AE9E-6DA806CE6D63}"/>
    <cellStyle name="Comma 8 2 8 2 8" xfId="5170" xr:uid="{B7252A33-1599-4736-B620-42D550F288B9}"/>
    <cellStyle name="Comma 8 2 8 2 9" xfId="5176" xr:uid="{786C4F94-9B02-4251-9CA6-60CB124B1E11}"/>
    <cellStyle name="Comma 8 2 8 3" xfId="32542" xr:uid="{83E4B357-F044-4D67-B8C9-03799FB1300E}"/>
    <cellStyle name="Comma 8 2 8 3 10" xfId="32543" xr:uid="{DB6684E6-C053-453B-BEC2-3FCA233BC095}"/>
    <cellStyle name="Comma 8 2 8 3 11" xfId="24656" xr:uid="{C2AF40B3-6BE8-44E2-8C10-2B36CF36F92C}"/>
    <cellStyle name="Comma 8 2 8 3 2" xfId="32546" xr:uid="{E8D1E809-9B92-47C6-AA77-5331CD3469F6}"/>
    <cellStyle name="Comma 8 2 8 3 2 2" xfId="32548" xr:uid="{030E82E1-E55C-42F6-B1A3-4C34B3F4B9AD}"/>
    <cellStyle name="Comma 8 2 8 3 2 2 2" xfId="32549" xr:uid="{83FBD258-8D9E-42C0-9529-E5FD336814B0}"/>
    <cellStyle name="Comma 8 2 8 3 2 2 3" xfId="32550" xr:uid="{C115DC54-EF7B-49A0-B7AE-BC4BCFE15C37}"/>
    <cellStyle name="Comma 8 2 8 3 2 2 4" xfId="32551" xr:uid="{456FCF1C-728E-4AFE-A574-A7B1157137DC}"/>
    <cellStyle name="Comma 8 2 8 3 2 2 5" xfId="32552" xr:uid="{AE820CE2-2CDF-4AE1-8F48-C561C0AA8EA9}"/>
    <cellStyle name="Comma 8 2 8 3 2 2 6" xfId="32553" xr:uid="{C8ABF00A-DC47-4AB3-A7A3-1C1B9104FCA0}"/>
    <cellStyle name="Comma 8 2 8 3 2 3" xfId="32555" xr:uid="{AFC5124A-871A-4023-BC92-4F041A609E6F}"/>
    <cellStyle name="Comma 8 2 8 3 2 4" xfId="32557" xr:uid="{93471BEF-E30F-4050-9F13-0B789B15F487}"/>
    <cellStyle name="Comma 8 2 8 3 2 5" xfId="32558" xr:uid="{8ADB1FB7-AB4D-4EBC-8AE2-87EFFB39B761}"/>
    <cellStyle name="Comma 8 2 8 3 2 6" xfId="32559" xr:uid="{601FE109-20D0-4B25-A89C-F3EC72520592}"/>
    <cellStyle name="Comma 8 2 8 3 2 7" xfId="25408" xr:uid="{4A4AC342-DA37-4BC6-8099-E10FA057AF32}"/>
    <cellStyle name="Comma 8 2 8 3 3" xfId="32561" xr:uid="{55F13C35-1492-4DAE-8374-2D54A2A195E5}"/>
    <cellStyle name="Comma 8 2 8 3 3 2" xfId="32563" xr:uid="{3CF17880-0FA3-41A3-89B1-F5DBA155098A}"/>
    <cellStyle name="Comma 8 2 8 3 3 3" xfId="32565" xr:uid="{74E7FD36-B09F-486C-8A63-14DFCE3DC70D}"/>
    <cellStyle name="Comma 8 2 8 3 4" xfId="5193" xr:uid="{9AF6D685-2034-4024-9D34-98AACC794FD4}"/>
    <cellStyle name="Comma 8 2 8 3 5" xfId="5204" xr:uid="{07D84F84-4A3B-457E-8034-C87FE3C32A21}"/>
    <cellStyle name="Comma 8 2 8 3 6" xfId="5214" xr:uid="{46A749B5-7380-4798-9BE1-00A02BA795B8}"/>
    <cellStyle name="Comma 8 2 8 3 6 2" xfId="32315" xr:uid="{2FF1B1CD-3B2A-45B0-90C9-D9A68F3C01FB}"/>
    <cellStyle name="Comma 8 2 8 3 6 3" xfId="32317" xr:uid="{A06F6F74-FC45-4463-8D24-F34FC29785A0}"/>
    <cellStyle name="Comma 8 2 8 3 6 4" xfId="32319" xr:uid="{7E33C55B-481E-47E6-A75F-38C949A57CAF}"/>
    <cellStyle name="Comma 8 2 8 3 6 5" xfId="32321" xr:uid="{E39EE6DC-DB0B-4C82-B873-F3A4D082713A}"/>
    <cellStyle name="Comma 8 2 8 3 6 6" xfId="32330" xr:uid="{02E60977-11A0-4734-8ADD-F96D526C0423}"/>
    <cellStyle name="Comma 8 2 8 3 7" xfId="5223" xr:uid="{D91E77D3-381D-4252-943C-58EA21A00982}"/>
    <cellStyle name="Comma 8 2 8 3 8" xfId="5236" xr:uid="{7254861C-4684-4A4C-8EFE-FA487279BF10}"/>
    <cellStyle name="Comma 8 2 8 3 9" xfId="3936" xr:uid="{D463E34D-D48E-49B5-B3E7-8DBF12D95CE9}"/>
    <cellStyle name="Comma 8 2 8 4" xfId="20842" xr:uid="{CC2BD0EC-6C48-43B7-AA61-4F6E92C30054}"/>
    <cellStyle name="Comma 8 2 8 5" xfId="32566" xr:uid="{21496B1C-A15D-4FF1-A97A-89AE475D5508}"/>
    <cellStyle name="Comma 8 2 8 5 10" xfId="26706" xr:uid="{5494926B-7F24-4009-B7F7-6CA4E46FCD1B}"/>
    <cellStyle name="Comma 8 2 8 5 11" xfId="26709" xr:uid="{9B7EE6C4-1F29-4C30-A8A3-FEF50B3BBCD2}"/>
    <cellStyle name="Comma 8 2 8 5 2" xfId="15216" xr:uid="{99C7B61E-9767-426B-9DE4-FF7C2AFF710D}"/>
    <cellStyle name="Comma 8 2 8 5 2 2" xfId="32567" xr:uid="{A7F01C84-091E-431D-A073-2769E8D26A40}"/>
    <cellStyle name="Comma 8 2 8 5 2 2 2" xfId="2070" xr:uid="{1DEE9B74-C117-4939-BE6B-513452562B4D}"/>
    <cellStyle name="Comma 8 2 8 5 2 2 3" xfId="2075" xr:uid="{425D03FA-A1CC-4452-9BEC-C69655F25DF2}"/>
    <cellStyle name="Comma 8 2 8 5 2 2 4" xfId="6602" xr:uid="{2EA1EE0D-9A7E-4A97-AFD1-FE9B5F34B3FE}"/>
    <cellStyle name="Comma 8 2 8 5 2 2 5" xfId="6604" xr:uid="{EF52FD6F-FFAA-4B85-A57C-99F61118727F}"/>
    <cellStyle name="Comma 8 2 8 5 2 2 6" xfId="32568" xr:uid="{5A935FB4-F086-4F06-994D-EB3609FC985A}"/>
    <cellStyle name="Comma 8 2 8 5 2 3" xfId="32569" xr:uid="{2097BDCE-7AE0-43D0-95FF-F74582AA15AF}"/>
    <cellStyle name="Comma 8 2 8 5 2 4" xfId="32570" xr:uid="{895DA5B0-99C5-4EA4-A0C4-6E0AD6DFA52E}"/>
    <cellStyle name="Comma 8 2 8 5 2 5" xfId="32571" xr:uid="{CCBE9684-32C1-40E9-9CB7-236DB2E9D02F}"/>
    <cellStyle name="Comma 8 2 8 5 2 6" xfId="32572" xr:uid="{3A1AC28E-1065-4662-B4A2-1A046514C6EE}"/>
    <cellStyle name="Comma 8 2 8 5 2 7" xfId="25489" xr:uid="{8F6BD820-9DD9-481E-A25D-590472344977}"/>
    <cellStyle name="Comma 8 2 8 5 3" xfId="15219" xr:uid="{F2E7BE4F-80FB-428B-9D17-5DBBE50E4A90}"/>
    <cellStyle name="Comma 8 2 8 5 3 2" xfId="32573" xr:uid="{CD81CE6B-5E92-4EB3-A08C-1D49F7AFDEF2}"/>
    <cellStyle name="Comma 8 2 8 5 3 3" xfId="32574" xr:uid="{F368599D-7920-4D3D-B3BE-76C1A5CCD182}"/>
    <cellStyle name="Comma 8 2 8 5 4" xfId="4888" xr:uid="{E418797D-ACE1-43E1-8A4F-6A9B76D436E0}"/>
    <cellStyle name="Comma 8 2 8 5 5" xfId="4909" xr:uid="{7DEB1F7D-C43C-441B-8235-8F40198C1B6D}"/>
    <cellStyle name="Comma 8 2 8 5 6" xfId="4948" xr:uid="{256CF84E-287C-4464-BE11-07ED79AC5FC0}"/>
    <cellStyle name="Comma 8 2 8 5 6 2" xfId="4955" xr:uid="{FB0D2228-0CF8-4331-B922-C1C8F0D51A51}"/>
    <cellStyle name="Comma 8 2 8 5 6 3" xfId="4977" xr:uid="{16B4F188-8EFC-4761-9464-644192DD1AE4}"/>
    <cellStyle name="Comma 8 2 8 5 6 4" xfId="4983" xr:uid="{FAF6AA0F-DE5E-4168-8D44-800DA80A4FD5}"/>
    <cellStyle name="Comma 8 2 8 5 6 5" xfId="4989" xr:uid="{5338ABC3-5EE9-4079-A5B9-E52220DAB59F}"/>
    <cellStyle name="Comma 8 2 8 5 6 6" xfId="4996" xr:uid="{44B8527D-4C3B-4595-93B0-38288800EF74}"/>
    <cellStyle name="Comma 8 2 8 5 7" xfId="5009" xr:uid="{59BA2BAD-9709-4ECC-87B8-EF96BE828015}"/>
    <cellStyle name="Comma 8 2 8 5 8" xfId="5072" xr:uid="{D3177249-5A69-4D8E-8B9F-ADBDE360BB23}"/>
    <cellStyle name="Comma 8 2 8 5 9" xfId="4498" xr:uid="{E6671BD6-8F66-4A36-A37E-CF70CD637AA4}"/>
    <cellStyle name="Comma 8 2 8 6" xfId="32575" xr:uid="{8AC32F66-065A-4DED-ADF7-2D7ECF2D480D}"/>
    <cellStyle name="Comma 8 2 8 6 2" xfId="32576" xr:uid="{937EC3C6-ED6A-4044-A524-4E9A2160675F}"/>
    <cellStyle name="Comma 8 2 8 6 2 2" xfId="32578" xr:uid="{576C7558-7456-4BEF-B417-E43D46E07F11}"/>
    <cellStyle name="Comma 8 2 8 6 2 3" xfId="32580" xr:uid="{9A7FBAA4-CBF8-4E22-B88B-406FBDAE4496}"/>
    <cellStyle name="Comma 8 2 8 6 2 4" xfId="32582" xr:uid="{6379F04B-E702-49DE-A0AE-C0030DBF8017}"/>
    <cellStyle name="Comma 8 2 8 6 2 5" xfId="32583" xr:uid="{10F035B1-C1FF-48AB-B037-C057B016F3F4}"/>
    <cellStyle name="Comma 8 2 8 6 2 6" xfId="32584" xr:uid="{43F7C912-1C4C-4EB0-A6BB-B331402D260B}"/>
    <cellStyle name="Comma 8 2 8 6 3" xfId="32585" xr:uid="{A9BB5907-AB09-4CC6-865A-5519C80B434B}"/>
    <cellStyle name="Comma 8 2 8 6 4" xfId="5083" xr:uid="{85C23017-965F-4BF5-896B-C3E01490686B}"/>
    <cellStyle name="Comma 8 2 8 6 5" xfId="5104" xr:uid="{5B4B64F5-1B71-419F-8D17-2E7E664AB35A}"/>
    <cellStyle name="Comma 8 2 8 6 6" xfId="5135" xr:uid="{706C39C7-CF4E-41AC-B174-EA6B08EE6EBE}"/>
    <cellStyle name="Comma 8 2 8 6 7" xfId="5184" xr:uid="{5005D154-1B0D-4815-8A0C-17AA56E6C7AA}"/>
    <cellStyle name="Comma 8 2 8 7" xfId="32586" xr:uid="{1E1C6EEF-ED53-46D3-BD30-CFDCBDE0E110}"/>
    <cellStyle name="Comma 8 2 8 7 2" xfId="32587" xr:uid="{708B588E-733D-42CD-BB1E-1263951B131B}"/>
    <cellStyle name="Comma 8 2 8 7 3" xfId="32588" xr:uid="{9ADA6FCD-59C3-43E9-8E8F-A9FA3BD46B36}"/>
    <cellStyle name="Comma 8 2 8 8" xfId="32589" xr:uid="{C6905879-127A-43E4-B5EC-0AF5C355D415}"/>
    <cellStyle name="Comma 8 2 8 8 2" xfId="32590" xr:uid="{D1212721-B9F4-4BE7-A78F-65040B0AF222}"/>
    <cellStyle name="Comma 8 2 8 8 3" xfId="32591" xr:uid="{DD17138A-08DB-40E6-8C99-EF8B5D36B65D}"/>
    <cellStyle name="Comma 8 2 8 8 4" xfId="5373" xr:uid="{F0084025-8B9C-4790-98FC-D7C89D3C481B}"/>
    <cellStyle name="Comma 8 2 8 8 5" xfId="5380" xr:uid="{62997E68-D0D4-4348-A1A7-26B4D36500EC}"/>
    <cellStyle name="Comma 8 2 8 8 6" xfId="5390" xr:uid="{69FF7919-0699-47EE-A30C-BEE1A3DFF84A}"/>
    <cellStyle name="Comma 8 2 8 9" xfId="3420" xr:uid="{C1EB8EFE-98CA-42B3-B636-8DC34B214EA8}"/>
    <cellStyle name="Comma 8 2 9" xfId="10450" xr:uid="{453A8CE6-0A09-4DD4-8B55-B1EC96FD03FC}"/>
    <cellStyle name="Comma 8 2 9 10" xfId="18779" xr:uid="{6A6AA47A-789B-495C-93DB-5D16BD3219AA}"/>
    <cellStyle name="Comma 8 2 9 11" xfId="32593" xr:uid="{3717BC80-62AB-4D97-8C3D-8809A02AC057}"/>
    <cellStyle name="Comma 8 2 9 2" xfId="32594" xr:uid="{106486C2-3C48-4F32-8673-68272C4A9C89}"/>
    <cellStyle name="Comma 8 2 9 2 10" xfId="30443" xr:uid="{300598A9-37B8-4EC9-8095-5B69D32CF00F}"/>
    <cellStyle name="Comma 8 2 9 2 11" xfId="30446" xr:uid="{DBAAB837-AF57-4001-99A4-3D4D8379963F}"/>
    <cellStyle name="Comma 8 2 9 2 2" xfId="32595" xr:uid="{70AC2A07-FA36-4838-B1D7-AF507BD76CE7}"/>
    <cellStyle name="Comma 8 2 9 2 2 2" xfId="32597" xr:uid="{3A77A6B1-08AB-4ED5-8528-7BA8232D4214}"/>
    <cellStyle name="Comma 8 2 9 2 2 2 2" xfId="27271" xr:uid="{9501AA9E-FE3F-43EA-BF41-5F186F1EDCC8}"/>
    <cellStyle name="Comma 8 2 9 2 2 2 3" xfId="8710" xr:uid="{721AE90F-77A2-4B93-9214-13108B99F5B8}"/>
    <cellStyle name="Comma 8 2 9 2 2 2 4" xfId="8725" xr:uid="{C8F31AB2-C8CE-4955-A281-B41DA6A2FE49}"/>
    <cellStyle name="Comma 8 2 9 2 2 2 5" xfId="8727" xr:uid="{69EE775D-F6A5-4054-92AC-5F4091284E66}"/>
    <cellStyle name="Comma 8 2 9 2 2 2 6" xfId="8729" xr:uid="{B3254809-6B5E-44E0-98A1-B6755A1541F4}"/>
    <cellStyle name="Comma 8 2 9 2 2 3" xfId="32599" xr:uid="{BC88C9F4-3A7D-4431-9F0F-364973FCE974}"/>
    <cellStyle name="Comma 8 2 9 2 2 4" xfId="24410" xr:uid="{F6B7B3AD-9149-4838-96CD-49145EE9B33C}"/>
    <cellStyle name="Comma 8 2 9 2 2 5" xfId="24413" xr:uid="{6157309E-4A8C-4DC2-8090-ACD7A7991A8B}"/>
    <cellStyle name="Comma 8 2 9 2 2 6" xfId="24415" xr:uid="{99F2ADBC-4E54-4965-9848-35F203010FF3}"/>
    <cellStyle name="Comma 8 2 9 2 2 7" xfId="27522" xr:uid="{158926A9-F911-4FC5-8B20-0667C4C76BEF}"/>
    <cellStyle name="Comma 8 2 9 2 3" xfId="32600" xr:uid="{43148262-1F18-4AA7-B214-AA4F3C51CDCA}"/>
    <cellStyle name="Comma 8 2 9 2 3 2" xfId="32602" xr:uid="{14E3AD99-C73C-4A7B-A6B9-10CC648B3B8A}"/>
    <cellStyle name="Comma 8 2 9 2 3 3" xfId="32603" xr:uid="{2A9907E6-05B1-4E16-9A9F-9683DFE46CCC}"/>
    <cellStyle name="Comma 8 2 9 2 4" xfId="4235" xr:uid="{4356C4B2-C5B3-4FD5-8A3F-68CE79385A1A}"/>
    <cellStyle name="Comma 8 2 9 2 5" xfId="4243" xr:uid="{CD63736F-ED73-42F5-B514-6FAB02BA5039}"/>
    <cellStyle name="Comma 8 2 9 2 6" xfId="4250" xr:uid="{17B84DFB-4464-42CD-90B7-B62629536DF1}"/>
    <cellStyle name="Comma 8 2 9 2 6 2" xfId="22474" xr:uid="{8B04068F-4481-44F3-87D5-840ABFC7EFDB}"/>
    <cellStyle name="Comma 8 2 9 2 6 3" xfId="32604" xr:uid="{32F3E187-A910-42D4-8A66-115812E966E1}"/>
    <cellStyle name="Comma 8 2 9 2 6 4" xfId="24436" xr:uid="{AB1CD57D-17B2-45F9-BCFA-8943744471F8}"/>
    <cellStyle name="Comma 8 2 9 2 6 5" xfId="24443" xr:uid="{16D8CFE9-5BCE-4509-9E68-7D7E4C597C68}"/>
    <cellStyle name="Comma 8 2 9 2 6 6" xfId="24447" xr:uid="{FABF131F-1378-4C0B-968A-C65DA35957A2}"/>
    <cellStyle name="Comma 8 2 9 2 7" xfId="5316" xr:uid="{511A6BB2-895E-4E3B-B39D-9BFD7A3C32B1}"/>
    <cellStyle name="Comma 8 2 9 2 8" xfId="5321" xr:uid="{929E450C-96B5-4DA8-BD8A-418AFC312B18}"/>
    <cellStyle name="Comma 8 2 9 2 9" xfId="5324" xr:uid="{7A016341-5A9F-4F43-8462-8FE09348069E}"/>
    <cellStyle name="Comma 8 2 9 3" xfId="32605" xr:uid="{DB6CB46D-3FD7-40CA-8E96-016DC0B0227F}"/>
    <cellStyle name="Comma 8 2 9 4" xfId="32606" xr:uid="{C27CE98E-498B-4AA4-8DEF-07EFE5DF6E3A}"/>
    <cellStyle name="Comma 8 2 9 4 2" xfId="26743" xr:uid="{E027E4C4-8374-4BC9-9A5D-557BE47BD773}"/>
    <cellStyle name="Comma 8 2 9 4 2 2" xfId="32608" xr:uid="{03C9587B-BC99-430A-991B-685DC470876C}"/>
    <cellStyle name="Comma 8 2 9 4 2 3" xfId="32609" xr:uid="{9536BF00-34D3-4098-B5C4-6D16B9C5C544}"/>
    <cellStyle name="Comma 8 2 9 4 2 4" xfId="32610" xr:uid="{3C1C68C2-E5FD-4598-8BBA-9555DEC63211}"/>
    <cellStyle name="Comma 8 2 9 4 2 5" xfId="19115" xr:uid="{3D3164B1-FB29-4BEF-9E90-0B5C533EC1E1}"/>
    <cellStyle name="Comma 8 2 9 4 2 6" xfId="19125" xr:uid="{FFF6D234-4538-4863-A9D8-7DC56F227D9F}"/>
    <cellStyle name="Comma 8 2 9 4 3" xfId="26746" xr:uid="{45547A2F-6A01-427F-B215-92E55C4CA82D}"/>
    <cellStyle name="Comma 8 2 9 4 4" xfId="6161" xr:uid="{34B90C65-C9B1-4002-B6C4-50D57ABD66DA}"/>
    <cellStyle name="Comma 8 2 9 4 5" xfId="6165" xr:uid="{13107539-F808-46BE-BBB1-53B04F886386}"/>
    <cellStyle name="Comma 8 2 9 4 6" xfId="7062" xr:uid="{5F254E78-6B98-450E-9FA8-277E84F00081}"/>
    <cellStyle name="Comma 8 2 9 4 7" xfId="7107" xr:uid="{61BCDB2C-41C9-4E48-A44E-8999A1A4E03F}"/>
    <cellStyle name="Comma 8 2 9 5" xfId="32611" xr:uid="{EB9E5F01-4B2B-4679-8A59-90D062085288}"/>
    <cellStyle name="Comma 8 2 9 5 2" xfId="32612" xr:uid="{FC14B1A4-E163-4F9A-9493-DA3EADC4D11C}"/>
    <cellStyle name="Comma 8 2 9 5 3" xfId="32613" xr:uid="{90D0C9C5-09E4-4959-9EA4-FA8FED33C316}"/>
    <cellStyle name="Comma 8 2 9 6" xfId="32614" xr:uid="{81FD1968-3E27-45A6-8407-4A03CD3C1B04}"/>
    <cellStyle name="Comma 8 2 9 6 2" xfId="32615" xr:uid="{E26FD57D-BAFD-4E37-96DD-48F096A5ABAE}"/>
    <cellStyle name="Comma 8 2 9 6 3" xfId="32616" xr:uid="{C288B39A-22FB-4526-AC95-6EA9E244D4E6}"/>
    <cellStyle name="Comma 8 2 9 6 4" xfId="5571" xr:uid="{8127A10E-EC77-4D06-90CD-3955F00FAEE2}"/>
    <cellStyle name="Comma 8 2 9 6 5" xfId="6168" xr:uid="{1BB85CA2-EB5D-40F7-89F1-27971388F9D1}"/>
    <cellStyle name="Comma 8 2 9 6 6" xfId="7414" xr:uid="{C2A1C4E4-8669-4371-8253-F9EF4FB6C3BF}"/>
    <cellStyle name="Comma 8 2 9 7" xfId="32617" xr:uid="{4B957C56-78AD-4573-85D5-C0F846DF18CF}"/>
    <cellStyle name="Comma 8 2 9 8" xfId="32618" xr:uid="{D2DF827F-E23F-4944-908F-F5EA7507EDA9}"/>
    <cellStyle name="Comma 8 2 9 9" xfId="3432" xr:uid="{CC5182F8-669D-41EF-B99E-C75CF2D4A6F1}"/>
    <cellStyle name="Comma 8 20" xfId="31419" xr:uid="{F2E20E76-B667-470F-AFAE-0D077FB72C38}"/>
    <cellStyle name="Comma 8 21" xfId="31426" xr:uid="{C9E31670-3AD1-4708-93B5-705D129015F3}"/>
    <cellStyle name="Comma 8 22" xfId="31428" xr:uid="{51914054-FE62-43D8-A356-662A899D70DF}"/>
    <cellStyle name="Comma 8 23" xfId="14269" xr:uid="{B7FCBB67-74F3-4EC1-8DC0-70D7FA0BFEAE}"/>
    <cellStyle name="Comma 8 24" xfId="14275" xr:uid="{C4A1F130-3A77-452A-A095-3FE66F66633C}"/>
    <cellStyle name="Comma 8 25" xfId="32619" xr:uid="{DF2903E4-F340-4083-821F-6A515E87DEAB}"/>
    <cellStyle name="Comma 8 26" xfId="32622" xr:uid="{219EC8EA-3E98-490B-9648-EC39D14D3711}"/>
    <cellStyle name="Comma 8 27" xfId="32623" xr:uid="{AD0DCD5F-A386-4ABE-B3FF-35A0FF20C655}"/>
    <cellStyle name="Comma 8 28" xfId="32624" xr:uid="{64549DDA-8812-49A9-9C20-255D7462921E}"/>
    <cellStyle name="Comma 8 29" xfId="32625" xr:uid="{FFCB90D3-CBCE-4EC2-96B5-5346B636B3FE}"/>
    <cellStyle name="Comma 8 3" xfId="26442" xr:uid="{E5AA08AD-28FD-4443-9CB2-BC0D3A05DE1C}"/>
    <cellStyle name="Comma 8 3 2" xfId="16519" xr:uid="{6FCF3AC6-01CE-41D3-9CFC-31A67506683F}"/>
    <cellStyle name="Comma 8 3 2 2" xfId="32626" xr:uid="{35A270BD-7B50-4098-A6F6-D131A2C16586}"/>
    <cellStyle name="Comma 8 3 2 2 2" xfId="32627" xr:uid="{AD88ED2F-D0A4-407B-BA66-682CA01744ED}"/>
    <cellStyle name="Comma 8 3 2 3" xfId="32628" xr:uid="{299F534F-ECE6-4C28-8043-8CC58B47BFAB}"/>
    <cellStyle name="Comma 8 3 2 4" xfId="32077" xr:uid="{DADF8175-79EA-4329-AAF4-187BFC398469}"/>
    <cellStyle name="Comma 8 3 2 5" xfId="32087" xr:uid="{60E941C4-137E-4BD2-A20B-20F9CFFF2EEA}"/>
    <cellStyle name="Comma 8 3 3" xfId="16524" xr:uid="{151F5F76-FF96-4DF6-8530-CDC2E3194B5A}"/>
    <cellStyle name="Comma 8 3 3 2" xfId="32629" xr:uid="{F89CDC6D-4108-4898-B0E6-4455B47A514C}"/>
    <cellStyle name="Comma 8 3 3 3" xfId="8777" xr:uid="{A6F31BA1-96EB-4BA8-B23B-ECE9CF588F3D}"/>
    <cellStyle name="Comma 8 3 3 4" xfId="32092" xr:uid="{A3A24944-2247-4B68-A347-DE0DE46F27A5}"/>
    <cellStyle name="Comma 8 3 4" xfId="16529" xr:uid="{D4023C80-F0C5-41C2-B2DB-0F42F8FC70AC}"/>
    <cellStyle name="Comma 8 3 5" xfId="16535" xr:uid="{0A36B02F-EA06-48F4-9B03-F74AF8DDAA92}"/>
    <cellStyle name="Comma 8 3 6" xfId="32631" xr:uid="{E9F4953D-581F-4C7C-AD9C-4746944079E4}"/>
    <cellStyle name="Comma 8 3 7" xfId="32633" xr:uid="{FF4CDB3F-A67F-47E3-AAAF-F14D4EA5EB4D}"/>
    <cellStyle name="Comma 8 4" xfId="32634" xr:uid="{11870139-A787-49FD-B862-DA0D675A38C6}"/>
    <cellStyle name="Comma 8 4 10" xfId="29394" xr:uid="{386C927A-B764-42DA-8D7F-CEA8D5948C60}"/>
    <cellStyle name="Comma 8 4 11" xfId="29396" xr:uid="{D0DA4F6F-B31F-4CBF-9A1F-6943831F42E1}"/>
    <cellStyle name="Comma 8 4 12" xfId="32635" xr:uid="{3875AADE-551F-45B6-9214-FB853B0A696E}"/>
    <cellStyle name="Comma 8 4 13" xfId="13768" xr:uid="{5055DE40-97AD-4F04-9DEC-F31D18377062}"/>
    <cellStyle name="Comma 8 4 2" xfId="16543" xr:uid="{CAF61FD8-9D78-4076-83D0-50CFB4459A1D}"/>
    <cellStyle name="Comma 8 4 2 10" xfId="32636" xr:uid="{DF7E4E0C-74E6-4112-A5CF-E47CF31A7BD7}"/>
    <cellStyle name="Comma 8 4 2 11" xfId="32637" xr:uid="{C661C66A-CAC2-4096-8F76-2C86DD875853}"/>
    <cellStyle name="Comma 8 4 2 12" xfId="32638" xr:uid="{EACDF13D-356B-4205-B798-5A7F976FD606}"/>
    <cellStyle name="Comma 8 4 2 2" xfId="32639" xr:uid="{6F2B01C8-A822-4564-8786-B339A4971BDA}"/>
    <cellStyle name="Comma 8 4 2 2 2" xfId="32641" xr:uid="{CE2B7380-8EDB-47A9-AFFA-180F45E47C8A}"/>
    <cellStyle name="Comma 8 4 2 2 2 2" xfId="32643" xr:uid="{034D0C2F-C45E-4864-879E-5102E58DCD08}"/>
    <cellStyle name="Comma 8 4 2 2 2 3" xfId="32644" xr:uid="{EEE0D824-EF88-485D-8F7C-C5BA78E07AFC}"/>
    <cellStyle name="Comma 8 4 2 2 2 4" xfId="32645" xr:uid="{3FA54CB3-898A-438C-A467-1F3820648798}"/>
    <cellStyle name="Comma 8 4 2 2 2 5" xfId="32646" xr:uid="{802B4E5D-9C16-45E9-AAF9-AD86BF92A6F8}"/>
    <cellStyle name="Comma 8 4 2 2 2 6" xfId="20641" xr:uid="{BF118030-4DC9-4821-BAE1-64762C75EABB}"/>
    <cellStyle name="Comma 8 4 2 2 3" xfId="32648" xr:uid="{A3578938-B5E9-43B2-820E-BA50ABBFAF55}"/>
    <cellStyle name="Comma 8 4 2 2 4" xfId="30927" xr:uid="{3300A730-9A57-442D-87D1-EEDE54B3D74F}"/>
    <cellStyle name="Comma 8 4 2 2 5" xfId="30930" xr:uid="{9E4CD012-2E2D-4E78-BA33-9E58E5B7B8DC}"/>
    <cellStyle name="Comma 8 4 2 2 6" xfId="32650" xr:uid="{1449D9A9-3C6B-49BF-93D0-0D92133D000B}"/>
    <cellStyle name="Comma 8 4 2 2 7" xfId="32652" xr:uid="{09E26C60-E52E-4268-A6DB-711E805F0F3B}"/>
    <cellStyle name="Comma 8 4 2 3" xfId="32653" xr:uid="{BBA55959-61A6-4EB9-A1C2-45057C761EBF}"/>
    <cellStyle name="Comma 8 4 2 4" xfId="32654" xr:uid="{428A381B-CF07-4C2D-B97A-6AD986DD6C9F}"/>
    <cellStyle name="Comma 8 4 2 4 2" xfId="32655" xr:uid="{790612FC-A6ED-4D6C-9FF4-32521A263533}"/>
    <cellStyle name="Comma 8 4 2 4 3" xfId="32656" xr:uid="{3CC00A06-32CC-4FCF-820B-CC16AD60BF6F}"/>
    <cellStyle name="Comma 8 4 2 5" xfId="32657" xr:uid="{CBCF6B00-B6A6-45DA-9FC3-32CC946D3239}"/>
    <cellStyle name="Comma 8 4 2 6" xfId="32658" xr:uid="{6892C60A-A389-4C84-83A4-203EE0C20545}"/>
    <cellStyle name="Comma 8 4 2 7" xfId="18743" xr:uid="{9CA4853C-3411-4E6F-BAA5-E30082E4F628}"/>
    <cellStyle name="Comma 8 4 2 7 2" xfId="32660" xr:uid="{8217764B-8848-4FFE-8A79-FC0F54057FAE}"/>
    <cellStyle name="Comma 8 4 2 7 3" xfId="32661" xr:uid="{94BB075F-36F1-48B9-BC15-1128778273B7}"/>
    <cellStyle name="Comma 8 4 2 7 4" xfId="32662" xr:uid="{4717B057-F885-4B61-9A75-3F8A3B6D9D0C}"/>
    <cellStyle name="Comma 8 4 2 7 5" xfId="32663" xr:uid="{24620EC8-95E2-4876-9D5E-B8384E6FBABC}"/>
    <cellStyle name="Comma 8 4 2 7 6" xfId="32664" xr:uid="{8CDB70E5-2144-41EE-9669-1FDF20E24A24}"/>
    <cellStyle name="Comma 8 4 2 8" xfId="18745" xr:uid="{8FE78613-4A5C-47D7-8039-E4B4E986020F}"/>
    <cellStyle name="Comma 8 4 2 9" xfId="32665" xr:uid="{DCBC22F4-0520-4503-94EB-38B93388B8AA}"/>
    <cellStyle name="Comma 8 4 3" xfId="16547" xr:uid="{3C827D01-30D3-4EC5-A671-145EC836A28B}"/>
    <cellStyle name="Comma 8 4 3 10" xfId="21317" xr:uid="{5C502248-D9B3-41E5-976C-56B3B1B7AA0A}"/>
    <cellStyle name="Comma 8 4 3 11" xfId="32666" xr:uid="{32412441-00F7-4886-A8AD-198CFA1C8846}"/>
    <cellStyle name="Comma 8 4 3 2" xfId="32668" xr:uid="{F363C9C3-EA90-4FAC-9AA1-72F8269AB927}"/>
    <cellStyle name="Comma 8 4 3 2 2" xfId="23995" xr:uid="{9D07282E-7690-4A83-8BC5-CE6908F06774}"/>
    <cellStyle name="Comma 8 4 3 2 2 2" xfId="13085" xr:uid="{BE70A66F-A458-4BA1-BE31-BBA577E06FC3}"/>
    <cellStyle name="Comma 8 4 3 2 2 3" xfId="32670" xr:uid="{0CA5F573-28EC-4075-907F-3D0E4075BD87}"/>
    <cellStyle name="Comma 8 4 3 2 2 4" xfId="32672" xr:uid="{BA93AA8F-A6E0-4625-B7C2-83307F8759FA}"/>
    <cellStyle name="Comma 8 4 3 2 2 5" xfId="32675" xr:uid="{01B100C4-9206-470F-BC5B-F5573F30AB70}"/>
    <cellStyle name="Comma 8 4 3 2 2 6" xfId="32677" xr:uid="{1B105D4B-DCDA-454A-B263-2BD7C9A97AD1}"/>
    <cellStyle name="Comma 8 4 3 2 3" xfId="24000" xr:uid="{CCDEB042-C25C-4F44-B573-D04DBA815005}"/>
    <cellStyle name="Comma 8 4 3 2 4" xfId="24003" xr:uid="{5E1444AB-E761-4782-8623-3FEBB1E3091C}"/>
    <cellStyle name="Comma 8 4 3 2 5" xfId="24006" xr:uid="{11102D97-F475-4769-82C3-7F96C8DA9131}"/>
    <cellStyle name="Comma 8 4 3 2 6" xfId="24012" xr:uid="{3F691E66-D9A5-4F91-960F-324FACACD832}"/>
    <cellStyle name="Comma 8 4 3 2 7" xfId="32679" xr:uid="{44F8E227-1589-4E75-93BC-9955FCD001A4}"/>
    <cellStyle name="Comma 8 4 3 3" xfId="32681" xr:uid="{5A4E8975-85ED-430B-B3C2-957E040EF58B}"/>
    <cellStyle name="Comma 8 4 3 3 2" xfId="24139" xr:uid="{88D0E2AE-A123-4EF7-BD1A-193F119E408A}"/>
    <cellStyle name="Comma 8 4 3 3 3" xfId="24142" xr:uid="{4D323D89-C94B-47D0-A94F-96D62F9DE3CE}"/>
    <cellStyle name="Comma 8 4 3 4" xfId="32683" xr:uid="{6684C152-172B-45F0-8492-7BBE3082F76B}"/>
    <cellStyle name="Comma 8 4 3 5" xfId="32684" xr:uid="{9FFD593D-C55A-4BB0-8F68-F3EE99A0BA84}"/>
    <cellStyle name="Comma 8 4 3 6" xfId="32685" xr:uid="{A0BBC092-4743-4B09-91A7-F0B7D1F6BC06}"/>
    <cellStyle name="Comma 8 4 3 6 2" xfId="32688" xr:uid="{39417718-436A-4EB3-809E-F85E74104098}"/>
    <cellStyle name="Comma 8 4 3 6 3" xfId="32689" xr:uid="{7BFAC356-E08F-421E-AD85-D257FA5A0389}"/>
    <cellStyle name="Comma 8 4 3 6 4" xfId="32690" xr:uid="{4D011191-7B01-48DA-A366-6B8005FC10DC}"/>
    <cellStyle name="Comma 8 4 3 6 5" xfId="32691" xr:uid="{469FE819-F59A-4F44-AEFC-C150715C7810}"/>
    <cellStyle name="Comma 8 4 3 6 6" xfId="29283" xr:uid="{A28CE849-FB46-4958-BB92-415A9AA76503}"/>
    <cellStyle name="Comma 8 4 3 7" xfId="32692" xr:uid="{D6048AD6-4C01-42D0-8EAD-B3AFBED5A06E}"/>
    <cellStyle name="Comma 8 4 3 8" xfId="32693" xr:uid="{4F5CF93A-9E56-4FDE-9A55-F2734128AB61}"/>
    <cellStyle name="Comma 8 4 3 9" xfId="32694" xr:uid="{A9A3434C-182D-4964-8AC6-E34F2ED843F9}"/>
    <cellStyle name="Comma 8 4 4" xfId="16551" xr:uid="{39068FFB-46E4-43ED-97EA-98AB355214AC}"/>
    <cellStyle name="Comma 8 4 5" xfId="32696" xr:uid="{2859BEC1-5856-4B67-8312-56E47EE29BC6}"/>
    <cellStyle name="Comma 8 4 5 10" xfId="16726" xr:uid="{B67E74FD-6CC4-4BBD-9E42-69FCC4BD467D}"/>
    <cellStyle name="Comma 8 4 5 11" xfId="16728" xr:uid="{189EAF2C-9615-4D84-9DA0-A210AE78F106}"/>
    <cellStyle name="Comma 8 4 5 2" xfId="32698" xr:uid="{AE790926-CD37-4DC1-96A7-6C237280738C}"/>
    <cellStyle name="Comma 8 4 5 2 2" xfId="32700" xr:uid="{5010485C-169A-47A2-AE9E-11AE70747C1D}"/>
    <cellStyle name="Comma 8 4 5 2 2 2" xfId="32702" xr:uid="{F8DC9A4B-D6FF-475C-B2C3-CB9952DD5E7F}"/>
    <cellStyle name="Comma 8 4 5 2 2 3" xfId="32703" xr:uid="{48C49C89-89D9-4D00-A9BA-D7D59FEF7732}"/>
    <cellStyle name="Comma 8 4 5 2 2 4" xfId="32704" xr:uid="{96F89336-D1F4-4CBE-A52A-63099388E65C}"/>
    <cellStyle name="Comma 8 4 5 2 2 5" xfId="32705" xr:uid="{415476E0-0BD7-4EEB-A166-402F4D367263}"/>
    <cellStyle name="Comma 8 4 5 2 2 6" xfId="32706" xr:uid="{FB952FB6-D36B-487A-925E-825E3082E5AB}"/>
    <cellStyle name="Comma 8 4 5 2 3" xfId="32708" xr:uid="{CA9C7932-F523-4D3E-BC6E-A9786E04AEDA}"/>
    <cellStyle name="Comma 8 4 5 2 4" xfId="32710" xr:uid="{81A717CE-4219-42C4-AB74-2350D3C5244D}"/>
    <cellStyle name="Comma 8 4 5 2 5" xfId="32712" xr:uid="{C5F253B5-5083-400B-BCEB-9A9F7F873DC6}"/>
    <cellStyle name="Comma 8 4 5 2 6" xfId="32714" xr:uid="{A0ED9F57-4966-4CED-AF45-A59AAFF4275E}"/>
    <cellStyle name="Comma 8 4 5 2 7" xfId="32716" xr:uid="{EA5D664F-B91A-4FDC-8469-45F36594AE9A}"/>
    <cellStyle name="Comma 8 4 5 3" xfId="32718" xr:uid="{A07E0B8E-7CC3-4F70-A19E-CF2DDBA946FF}"/>
    <cellStyle name="Comma 8 4 5 3 2" xfId="32720" xr:uid="{66BE73B0-B634-4C1C-9215-CA9180FA339C}"/>
    <cellStyle name="Comma 8 4 5 3 3" xfId="29314" xr:uid="{93D91287-F37B-43F8-BC57-E7908220D962}"/>
    <cellStyle name="Comma 8 4 5 4" xfId="1363" xr:uid="{458DC873-1031-4CBB-97BC-C95F0C718E2B}"/>
    <cellStyle name="Comma 8 4 5 5" xfId="1517" xr:uid="{FF159A8E-A007-4A31-9438-DE95519D7193}"/>
    <cellStyle name="Comma 8 4 5 6" xfId="1522" xr:uid="{9EF09C52-3129-402B-958B-ED815FD407C7}"/>
    <cellStyle name="Comma 8 4 5 6 2" xfId="32721" xr:uid="{41D21CA3-7974-4414-9A3E-89F6E835B503}"/>
    <cellStyle name="Comma 8 4 5 6 3" xfId="32722" xr:uid="{C0C6D30C-A09E-4BA9-800C-FCEC779B7DDA}"/>
    <cellStyle name="Comma 8 4 5 6 4" xfId="32723" xr:uid="{07F1B64D-952B-40E1-82FC-23D8C7AAD063}"/>
    <cellStyle name="Comma 8 4 5 6 5" xfId="32724" xr:uid="{1B829219-3E6E-4AB4-B1CE-D61854DE4196}"/>
    <cellStyle name="Comma 8 4 5 6 6" xfId="32725" xr:uid="{8747F9BA-AFF2-48E5-B1EE-672719CF6A3E}"/>
    <cellStyle name="Comma 8 4 5 7" xfId="1528" xr:uid="{B72F9F67-9E99-46C7-B8F2-87298B5802F2}"/>
    <cellStyle name="Comma 8 4 5 8" xfId="1579" xr:uid="{185C8097-F96D-4896-81FB-F52B354B249E}"/>
    <cellStyle name="Comma 8 4 5 9" xfId="1585" xr:uid="{FC37A4DE-2E9C-4ED6-8D33-614F27C7E46F}"/>
    <cellStyle name="Comma 8 4 6" xfId="32727" xr:uid="{BDB7F788-2F3F-4031-B3B7-E04D89D2C688}"/>
    <cellStyle name="Comma 8 4 6 2" xfId="3175" xr:uid="{9C8E559B-95CB-46F4-B11A-510486610C06}"/>
    <cellStyle name="Comma 8 4 6 2 2" xfId="32728" xr:uid="{B5915E04-DDC3-4834-A47E-DB548108874D}"/>
    <cellStyle name="Comma 8 4 6 2 3" xfId="32729" xr:uid="{1540BCD5-95FF-4010-8177-4E24911E4E2C}"/>
    <cellStyle name="Comma 8 4 6 2 4" xfId="7874" xr:uid="{84B2C0E0-1620-4176-BA80-C3944848C515}"/>
    <cellStyle name="Comma 8 4 6 2 5" xfId="7883" xr:uid="{48063CBD-8B72-4C80-9C88-EBC9194C5E17}"/>
    <cellStyle name="Comma 8 4 6 2 6" xfId="7885" xr:uid="{CA4F091E-F6BC-49D3-B05F-C5E5C53B2F67}"/>
    <cellStyle name="Comma 8 4 6 3" xfId="3178" xr:uid="{DE6266E7-1E5C-4F60-9802-B46C5249F629}"/>
    <cellStyle name="Comma 8 4 6 4" xfId="1600" xr:uid="{D3AAE069-E36B-4806-96DE-A52CBCDC8F06}"/>
    <cellStyle name="Comma 8 4 6 5" xfId="1611" xr:uid="{D94B6D68-45C9-48A9-9824-2EF7BE45D10E}"/>
    <cellStyle name="Comma 8 4 6 6" xfId="882" xr:uid="{CEA8094D-1453-47E5-9987-A83763E9B248}"/>
    <cellStyle name="Comma 8 4 6 7" xfId="892" xr:uid="{81F311D3-AC2F-4D25-82A1-C5478237F637}"/>
    <cellStyle name="Comma 8 4 7" xfId="32730" xr:uid="{B20F2826-6FB6-4BBE-BFE7-D9825B530755}"/>
    <cellStyle name="Comma 8 4 7 2" xfId="32733" xr:uid="{9C08579D-9A82-4740-AB26-DEB1A289497E}"/>
    <cellStyle name="Comma 8 4 7 3" xfId="32734" xr:uid="{7512147D-CACA-40E9-BE49-279125E18527}"/>
    <cellStyle name="Comma 8 4 8" xfId="32735" xr:uid="{A6039799-EF3D-4E5B-9772-D09CD85F6F59}"/>
    <cellStyle name="Comma 8 4 8 2" xfId="32737" xr:uid="{E22C8CE7-82B8-4933-9B5D-7965D9E8DC71}"/>
    <cellStyle name="Comma 8 4 8 3" xfId="32738" xr:uid="{762BDCDD-B268-4562-A75A-6FAB3C46D6EE}"/>
    <cellStyle name="Comma 8 4 8 4" xfId="1746" xr:uid="{411704C7-053F-47C5-8709-98AD7C72FE39}"/>
    <cellStyle name="Comma 8 4 8 5" xfId="1751" xr:uid="{7584A8A8-41DB-4007-BE89-51B863E6C903}"/>
    <cellStyle name="Comma 8 4 8 6" xfId="783" xr:uid="{81CFC187-6C86-45D2-BB50-A1C1130DE80A}"/>
    <cellStyle name="Comma 8 4 9" xfId="32739" xr:uid="{266E1067-93E3-4DFB-B78B-D1B98E023B26}"/>
    <cellStyle name="Comma 8 5" xfId="32740" xr:uid="{BFA05E93-4E9F-47D5-B23C-0B73999F54FF}"/>
    <cellStyle name="Comma 8 5 10" xfId="12166" xr:uid="{4199CEAE-29B1-4A17-B37C-B4662824E032}"/>
    <cellStyle name="Comma 8 5 11" xfId="32741" xr:uid="{60DAA8A5-0B15-4F97-9056-2A572BD86FFE}"/>
    <cellStyle name="Comma 8 5 12" xfId="32742" xr:uid="{B6059EBF-7C8E-46A7-8AE5-1FA3A06FA666}"/>
    <cellStyle name="Comma 8 5 13" xfId="19410" xr:uid="{84097A09-FC1B-4DC1-A20C-3C2D7FCC08F3}"/>
    <cellStyle name="Comma 8 5 2" xfId="32744" xr:uid="{6D7B3EA7-D974-4F32-957F-E2EC1C8FF6F5}"/>
    <cellStyle name="Comma 8 5 2 10" xfId="32745" xr:uid="{683159BC-0BC7-408D-A218-51598007917F}"/>
    <cellStyle name="Comma 8 5 2 11" xfId="18697" xr:uid="{25B2D984-2D41-48D0-BB00-908702706EAF}"/>
    <cellStyle name="Comma 8 5 2 12" xfId="18700" xr:uid="{C63FA82A-16FD-4959-BAE2-DDA712305336}"/>
    <cellStyle name="Comma 8 5 2 2" xfId="14312" xr:uid="{FFBC5DE1-8F69-460A-BEA4-C988F040C6D1}"/>
    <cellStyle name="Comma 8 5 2 2 2" xfId="14315" xr:uid="{5DEF37F9-EA26-4D11-9D10-6363576F451C}"/>
    <cellStyle name="Comma 8 5 2 2 2 2" xfId="32747" xr:uid="{E9329E26-C05D-4DFF-BB29-4C140BAB12F4}"/>
    <cellStyle name="Comma 8 5 2 2 2 3" xfId="32748" xr:uid="{AF27FD4F-DC7F-42F0-9571-62D8CFC3FB61}"/>
    <cellStyle name="Comma 8 5 2 2 2 4" xfId="32749" xr:uid="{AC652396-33A7-4032-9C44-087F09BB87A1}"/>
    <cellStyle name="Comma 8 5 2 2 2 5" xfId="32750" xr:uid="{225E174F-8982-4717-A279-D5AC834C6CC1}"/>
    <cellStyle name="Comma 8 5 2 2 2 6" xfId="32751" xr:uid="{537974DE-7B18-447E-B1B6-2CA67C751F3B}"/>
    <cellStyle name="Comma 8 5 2 2 3" xfId="14318" xr:uid="{5A2702A4-DA4B-4952-B76A-47327D7E7A5D}"/>
    <cellStyle name="Comma 8 5 2 2 4" xfId="32752" xr:uid="{9EF9AFC1-6922-4F4B-97E7-85CE39EFE046}"/>
    <cellStyle name="Comma 8 5 2 2 5" xfId="32753" xr:uid="{3BC28438-0A9A-4977-828C-4F6A00019FDF}"/>
    <cellStyle name="Comma 8 5 2 2 6" xfId="32754" xr:uid="{661CB8C9-0B29-446E-8BBA-1443C9D74B46}"/>
    <cellStyle name="Comma 8 5 2 2 7" xfId="32755" xr:uid="{C9167AA3-2730-43AB-8CF5-FFD14B0B37E8}"/>
    <cellStyle name="Comma 8 5 2 3" xfId="14320" xr:uid="{3CACF41F-CECB-49E9-B346-B2F2AA8535A4}"/>
    <cellStyle name="Comma 8 5 2 4" xfId="14324" xr:uid="{D2F0A0A8-F630-44FB-ACB4-32BB6E6D8A23}"/>
    <cellStyle name="Comma 8 5 2 4 2" xfId="14327" xr:uid="{794B48B6-11D8-4033-84B5-5DD4D92311B5}"/>
    <cellStyle name="Comma 8 5 2 4 3" xfId="14331" xr:uid="{4A0DAF3D-069F-4FC3-AA5B-1F72A9C939BF}"/>
    <cellStyle name="Comma 8 5 2 5" xfId="14333" xr:uid="{30252078-F774-4B5A-8D6D-512DBE0EFDA3}"/>
    <cellStyle name="Comma 8 5 2 6" xfId="14345" xr:uid="{1B44B3A2-CBAD-4F24-A455-FF1407D4B744}"/>
    <cellStyle name="Comma 8 5 2 7" xfId="14357" xr:uid="{D8C03E98-79FA-4E0E-9799-4195E40E0470}"/>
    <cellStyle name="Comma 8 5 2 7 2" xfId="29333" xr:uid="{B220B3CE-72E2-4ED5-8E97-39D21013E47F}"/>
    <cellStyle name="Comma 8 5 2 7 3" xfId="29335" xr:uid="{F6B1C92D-5DCB-4E2B-8D2E-AD79BF9A14E5}"/>
    <cellStyle name="Comma 8 5 2 7 4" xfId="29337" xr:uid="{F7474283-D037-4F18-B798-4419E695D732}"/>
    <cellStyle name="Comma 8 5 2 7 5" xfId="29339" xr:uid="{906D652A-1D03-453F-9DCC-AC23ADD2C70E}"/>
    <cellStyle name="Comma 8 5 2 7 6" xfId="29341" xr:uid="{2DF9A79B-7542-4A9A-9F86-46B97CA19C9F}"/>
    <cellStyle name="Comma 8 5 2 8" xfId="14360" xr:uid="{A7B92A4F-53F5-4491-A9B1-1A25FCAAC8DD}"/>
    <cellStyle name="Comma 8 5 2 9" xfId="32756" xr:uid="{2FD6107F-8B81-4592-920E-60F6732DFE0D}"/>
    <cellStyle name="Comma 8 5 3" xfId="32758" xr:uid="{766BD11B-18DA-4C45-9396-18801232EAB3}"/>
    <cellStyle name="Comma 8 5 3 10" xfId="32759" xr:uid="{79A45940-7D4D-4142-BA0A-469FADF0A824}"/>
    <cellStyle name="Comma 8 5 3 11" xfId="18756" xr:uid="{0D698282-7B13-4B7C-A005-92C4D58CE4B6}"/>
    <cellStyle name="Comma 8 5 3 2" xfId="14372" xr:uid="{31F01DE2-8F1A-4B86-AB52-8A10E70AA391}"/>
    <cellStyle name="Comma 8 5 3 2 2" xfId="14374" xr:uid="{71B576D4-BE33-47F4-AB15-B9F5D86140D8}"/>
    <cellStyle name="Comma 8 5 3 2 2 2" xfId="14289" xr:uid="{304B6D34-592A-41CA-8463-4D6D8D3AE6C5}"/>
    <cellStyle name="Comma 8 5 3 2 2 3" xfId="22496" xr:uid="{1C37D621-5BAF-40A7-9610-C2AA492BAF45}"/>
    <cellStyle name="Comma 8 5 3 2 2 4" xfId="22509" xr:uid="{F84BBEF4-AC09-4070-A6B6-9FD50F1BE32D}"/>
    <cellStyle name="Comma 8 5 3 2 2 5" xfId="22516" xr:uid="{1FA7419B-8C5F-4E62-AE18-93C415B8777D}"/>
    <cellStyle name="Comma 8 5 3 2 2 6" xfId="22547" xr:uid="{F885F4AE-85F3-4769-860C-FCDA50EE1BE9}"/>
    <cellStyle name="Comma 8 5 3 2 3" xfId="14376" xr:uid="{EE518370-B1A8-4F7B-83E4-E34683AD26CF}"/>
    <cellStyle name="Comma 8 5 3 2 4" xfId="32760" xr:uid="{6738A7D0-9D14-4BB6-9597-396A7B8374FB}"/>
    <cellStyle name="Comma 8 5 3 2 5" xfId="32761" xr:uid="{8B5D6492-1B95-460F-AD70-8480FDE534CD}"/>
    <cellStyle name="Comma 8 5 3 2 6" xfId="32762" xr:uid="{77C1006D-6BBB-4D91-B09B-CCDEF5C3A997}"/>
    <cellStyle name="Comma 8 5 3 2 7" xfId="32763" xr:uid="{DE47F1B8-6E14-42E7-8C76-FDDD0A478060}"/>
    <cellStyle name="Comma 8 5 3 3" xfId="14379" xr:uid="{9B2829D5-E8E7-4A0C-B188-C03FAEDA804C}"/>
    <cellStyle name="Comma 8 5 3 3 2" xfId="14381" xr:uid="{31D18CD0-857B-453E-9D97-2B506702CA87}"/>
    <cellStyle name="Comma 8 5 3 3 3" xfId="14383" xr:uid="{B8DECE7C-7859-476B-BFCA-FEB1E90B35C8}"/>
    <cellStyle name="Comma 8 5 3 4" xfId="14386" xr:uid="{3C6A6B72-DBEA-42A8-BC6E-3EC0091C8698}"/>
    <cellStyle name="Comma 8 5 3 5" xfId="14393" xr:uid="{AE748FD3-B7B5-4258-85CC-2440173D4EAB}"/>
    <cellStyle name="Comma 8 5 3 6" xfId="14401" xr:uid="{88361FC2-8546-43CB-890F-5DEFFC93E1A4}"/>
    <cellStyle name="Comma 8 5 3 6 2" xfId="14405" xr:uid="{ED015C47-8EA7-4D46-A1FF-BAAFFF35D72E}"/>
    <cellStyle name="Comma 8 5 3 6 3" xfId="14409" xr:uid="{19674101-997F-41BF-B963-F1665F76D95B}"/>
    <cellStyle name="Comma 8 5 3 6 4" xfId="29423" xr:uid="{E7B347A7-533C-4510-A20A-AF0921AE826D}"/>
    <cellStyle name="Comma 8 5 3 6 5" xfId="29425" xr:uid="{4F288E76-0A80-435D-95A9-57F492393569}"/>
    <cellStyle name="Comma 8 5 3 6 6" xfId="22713" xr:uid="{734885F9-355F-415C-8CE6-DD2F208ED398}"/>
    <cellStyle name="Comma 8 5 3 7" xfId="9759" xr:uid="{79B8AC39-C9BF-45D5-B1C9-921F70E3FF99}"/>
    <cellStyle name="Comma 8 5 3 8" xfId="9764" xr:uid="{31AFC65E-26F4-4C2B-92AD-4FE91A9BB1EF}"/>
    <cellStyle name="Comma 8 5 3 9" xfId="9769" xr:uid="{03FE7110-538C-4ED2-B0EB-0934FAC6D77F}"/>
    <cellStyle name="Comma 8 5 4" xfId="32765" xr:uid="{2EC63EA4-0225-41A7-ACA2-E6352FADF117}"/>
    <cellStyle name="Comma 8 5 5" xfId="32766" xr:uid="{194131CB-4462-4996-91B5-7B81915F2E27}"/>
    <cellStyle name="Comma 8 5 5 10" xfId="25970" xr:uid="{424CE582-E8B1-4094-9B98-FEE820C33A24}"/>
    <cellStyle name="Comma 8 5 5 11" xfId="25975" xr:uid="{79D7E9FE-7105-49ED-9C45-5C59BA266337}"/>
    <cellStyle name="Comma 8 5 5 2" xfId="14454" xr:uid="{88A75655-C6DC-4957-9027-213496E403D0}"/>
    <cellStyle name="Comma 8 5 5 2 2" xfId="32767" xr:uid="{B3BB0002-95A7-4B88-98C0-1F2CD15CE31F}"/>
    <cellStyle name="Comma 8 5 5 2 2 2" xfId="32769" xr:uid="{4E518808-EF60-40AF-936B-90B65E930C07}"/>
    <cellStyle name="Comma 8 5 5 2 2 3" xfId="32770" xr:uid="{2D31571D-1273-49FD-AF6D-F6492A80F39F}"/>
    <cellStyle name="Comma 8 5 5 2 2 4" xfId="32771" xr:uid="{12B3E6A2-0536-42D2-A4A0-3029E979D333}"/>
    <cellStyle name="Comma 8 5 5 2 2 5" xfId="32772" xr:uid="{64046CA9-13A3-410C-973D-B32369EF57FC}"/>
    <cellStyle name="Comma 8 5 5 2 2 6" xfId="32773" xr:uid="{4758E34A-34AB-4413-A1CB-3CEFB2B39113}"/>
    <cellStyle name="Comma 8 5 5 2 3" xfId="32774" xr:uid="{EB22614C-922E-4E4C-A362-22EA2AEC6967}"/>
    <cellStyle name="Comma 8 5 5 2 4" xfId="32775" xr:uid="{FF2CB466-EE0D-44CA-ACF1-F3763C35345E}"/>
    <cellStyle name="Comma 8 5 5 2 5" xfId="32776" xr:uid="{8FE71610-96F9-4928-86A7-775B7F33A492}"/>
    <cellStyle name="Comma 8 5 5 2 6" xfId="32777" xr:uid="{B89D572B-CAD0-4C56-8DE7-97507E981A63}"/>
    <cellStyle name="Comma 8 5 5 2 7" xfId="32778" xr:uid="{91E208B1-E96E-476E-8763-6ABB49758652}"/>
    <cellStyle name="Comma 8 5 5 3" xfId="32780" xr:uid="{A9D7CCD9-BEE8-4894-96B8-FFE66BEBA88F}"/>
    <cellStyle name="Comma 8 5 5 3 2" xfId="32781" xr:uid="{4630CBEA-2380-4D9B-B46C-6B0E534C8D5A}"/>
    <cellStyle name="Comma 8 5 5 3 3" xfId="29411" xr:uid="{6648CEA6-F983-4438-91EE-76536F6071EB}"/>
    <cellStyle name="Comma 8 5 5 4" xfId="131" xr:uid="{65A514DE-CAA1-4CF7-9187-EF413AE862D4}"/>
    <cellStyle name="Comma 8 5 5 5" xfId="1837" xr:uid="{EDFF7D42-1DDF-4A51-9B54-E26F092C5BA7}"/>
    <cellStyle name="Comma 8 5 5 6" xfId="1862" xr:uid="{73BBF475-317D-46AD-88DA-A78E2A672B30}"/>
    <cellStyle name="Comma 8 5 5 6 2" xfId="1871" xr:uid="{88CB5E71-7972-48E9-9E7E-2AA475E90879}"/>
    <cellStyle name="Comma 8 5 5 6 3" xfId="1885" xr:uid="{1F805449-D2E9-4728-A209-A4A086C1BB1A}"/>
    <cellStyle name="Comma 8 5 5 6 4" xfId="1891" xr:uid="{288076B7-222D-47CA-B5AB-A6BDB10AF040}"/>
    <cellStyle name="Comma 8 5 5 6 5" xfId="1899" xr:uid="{E8D0BD51-5C85-457B-80E6-7CD5BDB327E4}"/>
    <cellStyle name="Comma 8 5 5 6 6" xfId="1904" xr:uid="{EC3FCBD8-3DA3-471E-ABA2-509600B51A85}"/>
    <cellStyle name="Comma 8 5 5 7" xfId="1915" xr:uid="{9E08723B-DF1B-47F1-BA7E-3B3FC6AA30C0}"/>
    <cellStyle name="Comma 8 5 5 8" xfId="1928" xr:uid="{2F7C1BC0-6819-4A47-9B3E-B723770865AF}"/>
    <cellStyle name="Comma 8 5 5 9" xfId="1932" xr:uid="{06A1A9A6-E27C-4672-89BD-193D46AA91AB}"/>
    <cellStyle name="Comma 8 5 6" xfId="32783" xr:uid="{FE34E4EB-67B7-44AE-94C2-2978D6C51EE7}"/>
    <cellStyle name="Comma 8 5 6 2" xfId="11141" xr:uid="{EFE8B95B-C24E-4316-940D-A24565F759C8}"/>
    <cellStyle name="Comma 8 5 6 2 2" xfId="32785" xr:uid="{8FF68E19-8268-434F-8B8C-1646C613D498}"/>
    <cellStyle name="Comma 8 5 6 2 3" xfId="32786" xr:uid="{21D6E8E7-8EC3-4B15-83F6-893A3BE2DC52}"/>
    <cellStyle name="Comma 8 5 6 2 4" xfId="9187" xr:uid="{D1D77ECD-2E98-4DCE-BF8A-BFBD7442B755}"/>
    <cellStyle name="Comma 8 5 6 2 5" xfId="9193" xr:uid="{01F13A7D-42A2-4D17-A4FE-F04201286A68}"/>
    <cellStyle name="Comma 8 5 6 2 6" xfId="9199" xr:uid="{B1EC8FF3-E678-4782-8631-D3810858EDA8}"/>
    <cellStyle name="Comma 8 5 6 3" xfId="11144" xr:uid="{2BC6DBFF-EED0-42BC-958F-33993997763F}"/>
    <cellStyle name="Comma 8 5 6 4" xfId="1937" xr:uid="{5C010529-6D6F-4B11-A8C6-3304DC37D41A}"/>
    <cellStyle name="Comma 8 5 6 5" xfId="1972" xr:uid="{B10F5798-378D-4C69-AAE6-33AC9C865993}"/>
    <cellStyle name="Comma 8 5 6 6" xfId="1992" xr:uid="{F4AFB476-49E7-4A5A-B891-10CDBC58060D}"/>
    <cellStyle name="Comma 8 5 6 7" xfId="2036" xr:uid="{84302398-8056-423C-B166-7035EA5F9636}"/>
    <cellStyle name="Comma 8 5 7" xfId="9634" xr:uid="{51029DAB-AD4E-437C-8AA8-A721F9584688}"/>
    <cellStyle name="Comma 8 5 7 2" xfId="14463" xr:uid="{BD494009-7F68-4042-B8EF-365AC5519891}"/>
    <cellStyle name="Comma 8 5 7 3" xfId="32787" xr:uid="{47550E5E-BB27-4FB8-8BC1-81DCFE172201}"/>
    <cellStyle name="Comma 8 5 8" xfId="9636" xr:uid="{E30BE1E0-6022-453D-B9A5-ED61DD7FB00B}"/>
    <cellStyle name="Comma 8 5 8 2" xfId="14467" xr:uid="{33E8FED8-81E3-433D-A7EC-C04D064694CD}"/>
    <cellStyle name="Comma 8 5 8 3" xfId="29886" xr:uid="{B70D6AF8-941F-4ADD-8836-C534469563FF}"/>
    <cellStyle name="Comma 8 5 8 4" xfId="2248" xr:uid="{38481DEF-D043-48A9-ABDF-E4703A3AD251}"/>
    <cellStyle name="Comma 8 5 8 5" xfId="2264" xr:uid="{0C1627A8-51DE-4578-ABF6-1111B8C434F9}"/>
    <cellStyle name="Comma 8 5 8 6" xfId="2269" xr:uid="{2467C284-A7CE-4513-A6E3-2AED320439E3}"/>
    <cellStyle name="Comma 8 5 9" xfId="32788" xr:uid="{5F5F1401-27B0-4713-9E00-4902A5E282B5}"/>
    <cellStyle name="Comma 8 6" xfId="32789" xr:uid="{73C3B2A9-8FAA-4B62-AB6B-B8525D66A0C6}"/>
    <cellStyle name="Comma 8 6 10" xfId="32790" xr:uid="{8F496B24-B38D-4338-9C7A-0F736E0743C3}"/>
    <cellStyle name="Comma 8 6 11" xfId="32791" xr:uid="{BF69E2B0-86D9-4409-89DA-A0B2A5CA8594}"/>
    <cellStyle name="Comma 8 6 12" xfId="32792" xr:uid="{15868065-7933-4A2F-BFF9-156A745A91EB}"/>
    <cellStyle name="Comma 8 6 13" xfId="32793" xr:uid="{EBE1050C-87D0-49ED-AC62-55FDF776C0BC}"/>
    <cellStyle name="Comma 8 6 2" xfId="32794" xr:uid="{3062E3EA-BDAC-4AA0-A064-2118D253CD57}"/>
    <cellStyle name="Comma 8 6 2 10" xfId="26933" xr:uid="{988549BD-EF47-4CB0-B344-CAA2850FE6B4}"/>
    <cellStyle name="Comma 8 6 2 11" xfId="30354" xr:uid="{F0738F54-AF1A-4F94-8CD9-AC715328A10D}"/>
    <cellStyle name="Comma 8 6 2 12" xfId="32795" xr:uid="{98C229C2-1EE6-4BC3-80B4-2CE4DDE666FB}"/>
    <cellStyle name="Comma 8 6 2 2" xfId="14514" xr:uid="{D52CE786-B6EE-4407-ADE1-DCFAF76C074E}"/>
    <cellStyle name="Comma 8 6 2 2 2" xfId="1474" xr:uid="{EBE6C797-0B6E-4044-B2CB-1FC76E8465AC}"/>
    <cellStyle name="Comma 8 6 2 2 2 2" xfId="32796" xr:uid="{0352C16A-D86F-4131-A27B-F2ADAFA1DA8D}"/>
    <cellStyle name="Comma 8 6 2 2 2 3" xfId="32797" xr:uid="{EB52C99D-2E88-4EBE-90C4-DEFB9E7DBFB1}"/>
    <cellStyle name="Comma 8 6 2 2 2 4" xfId="32798" xr:uid="{71189C91-2331-4674-A4FA-CEF3BA628073}"/>
    <cellStyle name="Comma 8 6 2 2 2 5" xfId="32799" xr:uid="{E07088FC-1F61-4D0F-B850-BCB7F16B6470}"/>
    <cellStyle name="Comma 8 6 2 2 2 6" xfId="32800" xr:uid="{DFCB90C5-B2C4-4492-B868-32B481C3EA05}"/>
    <cellStyle name="Comma 8 6 2 2 3" xfId="1246" xr:uid="{7C922D14-DF52-4DA3-BF7E-70246C4918E1}"/>
    <cellStyle name="Comma 8 6 2 2 4" xfId="1256" xr:uid="{C376AAB5-201C-480A-81A0-83CF842DC99A}"/>
    <cellStyle name="Comma 8 6 2 2 5" xfId="141" xr:uid="{C50EE3D6-A47D-445C-9B1A-DF6CDB7DB91F}"/>
    <cellStyle name="Comma 8 6 2 2 6" xfId="32801" xr:uid="{C5797729-6498-4463-B81E-2CE07377E25E}"/>
    <cellStyle name="Comma 8 6 2 2 7" xfId="32802" xr:uid="{9ABAEB38-29A4-438C-B2A5-E85FD2554D09}"/>
    <cellStyle name="Comma 8 6 2 3" xfId="14516" xr:uid="{66C33BC5-EFCC-4603-B4E4-2F02DFE128BB}"/>
    <cellStyle name="Comma 8 6 2 4" xfId="14518" xr:uid="{1E107A88-EF39-48BD-83DA-F38097F6F74F}"/>
    <cellStyle name="Comma 8 6 2 4 2" xfId="1322" xr:uid="{86F73F5E-1D4C-4DC8-8155-C9D4DD22BDCD}"/>
    <cellStyle name="Comma 8 6 2 4 3" xfId="14520" xr:uid="{3F1E9B9B-09E1-4252-9C83-277797B34914}"/>
    <cellStyle name="Comma 8 6 2 5" xfId="14522" xr:uid="{3333B3ED-0D57-43BF-97DC-0C0746FD886B}"/>
    <cellStyle name="Comma 8 6 2 6" xfId="14527" xr:uid="{A04A7B20-535F-4C07-8D74-3CDDB97E80D5}"/>
    <cellStyle name="Comma 8 6 2 7" xfId="14532" xr:uid="{0B9BF629-1D94-4731-A07B-FD5C9845531D}"/>
    <cellStyle name="Comma 8 6 2 7 2" xfId="32803" xr:uid="{40DC0468-1660-42C2-87E9-671859C565C0}"/>
    <cellStyle name="Comma 8 6 2 7 3" xfId="32804" xr:uid="{6C49BA84-3730-487F-8E77-871251909D9F}"/>
    <cellStyle name="Comma 8 6 2 7 4" xfId="32805" xr:uid="{9CE4052E-D2FE-4CC7-A26F-9DEB158223D0}"/>
    <cellStyle name="Comma 8 6 2 7 5" xfId="32806" xr:uid="{2DB5DB89-441D-423B-B697-8A8D554D2ACF}"/>
    <cellStyle name="Comma 8 6 2 7 6" xfId="32807" xr:uid="{DD311289-7938-41AD-9607-186D090D04AF}"/>
    <cellStyle name="Comma 8 6 2 8" xfId="14535" xr:uid="{28966B11-8F26-4742-8603-AAB8A4CDD59D}"/>
    <cellStyle name="Comma 8 6 2 9" xfId="32808" xr:uid="{FE497730-0358-40BD-A24C-8AF48208E245}"/>
    <cellStyle name="Comma 8 6 3" xfId="32809" xr:uid="{1F59E07B-C890-4A09-9665-DE3973CCEA58}"/>
    <cellStyle name="Comma 8 6 3 10" xfId="21489" xr:uid="{60FFBB60-7E5E-481C-B6E2-EEC2FCF191AA}"/>
    <cellStyle name="Comma 8 6 3 11" xfId="32810" xr:uid="{763C4B0E-4342-4750-806B-4F0E00DB2470}"/>
    <cellStyle name="Comma 8 6 3 2" xfId="14545" xr:uid="{27B9B92C-5C9E-45EB-8ABD-F5BCF60C02D2}"/>
    <cellStyle name="Comma 8 6 3 2 2" xfId="1704" xr:uid="{799CC1F7-7A2A-4CEE-9896-03D5AA87448E}"/>
    <cellStyle name="Comma 8 6 3 2 2 2" xfId="15835" xr:uid="{20ABF211-36BC-4F68-A32F-076DCF45BA4F}"/>
    <cellStyle name="Comma 8 6 3 2 2 3" xfId="32811" xr:uid="{1CA35FB8-D62E-47BE-A82C-4EBFD152D657}"/>
    <cellStyle name="Comma 8 6 3 2 2 4" xfId="32812" xr:uid="{E7E92E5D-A1A0-40FF-9AF2-7464DA2CF65B}"/>
    <cellStyle name="Comma 8 6 3 2 2 5" xfId="32813" xr:uid="{A8199C13-B72D-4E2C-9EDA-902FA5AE4FA3}"/>
    <cellStyle name="Comma 8 6 3 2 2 6" xfId="32814" xr:uid="{A0D458D1-8451-4DEF-A1F7-D66C59FC45D8}"/>
    <cellStyle name="Comma 8 6 3 2 3" xfId="14548" xr:uid="{ABB373C3-8B4C-429C-96A5-37DE1952AA99}"/>
    <cellStyle name="Comma 8 6 3 2 4" xfId="32815" xr:uid="{621A34BC-5554-425B-AC52-FD0658463A8D}"/>
    <cellStyle name="Comma 8 6 3 2 5" xfId="32816" xr:uid="{27411206-570D-4976-9387-4C809BF4E511}"/>
    <cellStyle name="Comma 8 6 3 2 6" xfId="32817" xr:uid="{84C77102-5BC8-4F5B-B823-720F83FAD200}"/>
    <cellStyle name="Comma 8 6 3 2 7" xfId="32818" xr:uid="{758B6C1F-0BE5-497F-A1C2-9F32B9577BC0}"/>
    <cellStyle name="Comma 8 6 3 3" xfId="14550" xr:uid="{CEE38A7A-27CF-43DF-8CE9-283A18C1CB66}"/>
    <cellStyle name="Comma 8 6 3 3 2" xfId="960" xr:uid="{5BA9800D-672D-4FFF-8477-10E6345721B6}"/>
    <cellStyle name="Comma 8 6 3 3 3" xfId="14553" xr:uid="{A2786D70-82CF-4A27-8D85-97DEC6FF7D5B}"/>
    <cellStyle name="Comma 8 6 3 4" xfId="14555" xr:uid="{7FDD2ED1-756D-481C-8A28-1F2A1157370A}"/>
    <cellStyle name="Comma 8 6 3 5" xfId="14560" xr:uid="{4B7381C5-0A72-48C0-A3D0-FD55F94419AF}"/>
    <cellStyle name="Comma 8 6 3 6" xfId="14566" xr:uid="{C4CB7ECA-A32F-40EB-97A8-97F52C09BF66}"/>
    <cellStyle name="Comma 8 6 3 6 2" xfId="4705" xr:uid="{2014A9DA-9FA1-4CCF-9020-99E0F14F3522}"/>
    <cellStyle name="Comma 8 6 3 6 3" xfId="14570" xr:uid="{31A61241-7CD1-495A-803B-CC333E435EE6}"/>
    <cellStyle name="Comma 8 6 3 6 4" xfId="32821" xr:uid="{2F9338AB-0B05-4269-8418-123D5B78128B}"/>
    <cellStyle name="Comma 8 6 3 6 5" xfId="32824" xr:uid="{CC056ADA-B773-40C8-AE68-794CEAB5A8B3}"/>
    <cellStyle name="Comma 8 6 3 6 6" xfId="32825" xr:uid="{C9B6B41D-C5A6-4D8E-841D-4EACC4BFC34A}"/>
    <cellStyle name="Comma 8 6 3 7" xfId="14573" xr:uid="{C65680EC-F321-43B2-8D2B-BFA59A7EBD6B}"/>
    <cellStyle name="Comma 8 6 3 8" xfId="14576" xr:uid="{66CAE8B2-6F1C-469D-B3FC-BE9F903C6484}"/>
    <cellStyle name="Comma 8 6 3 9" xfId="32826" xr:uid="{CB04F088-E569-4811-AE68-40EC5AF9F161}"/>
    <cellStyle name="Comma 8 6 4" xfId="20669" xr:uid="{29A201EE-CB01-4C89-B314-AC871F8D2E31}"/>
    <cellStyle name="Comma 8 6 5" xfId="20671" xr:uid="{71AB9B3F-452A-4221-9D5C-4FC023F6409B}"/>
    <cellStyle name="Comma 8 6 5 10" xfId="18041" xr:uid="{7A981841-8357-4327-9AB1-6FBD9882C9B1}"/>
    <cellStyle name="Comma 8 6 5 11" xfId="18045" xr:uid="{BD1A9B90-D321-4479-8F6F-A6D7A7342332}"/>
    <cellStyle name="Comma 8 6 5 2" xfId="12013" xr:uid="{0D800448-DCA1-4294-95B1-3174FF45A210}"/>
    <cellStyle name="Comma 8 6 5 2 2" xfId="6405" xr:uid="{2EBDBBE3-A0C2-4297-8495-453F17080D6E}"/>
    <cellStyle name="Comma 8 6 5 2 2 2" xfId="12029" xr:uid="{17BD00FA-1202-47B0-8BAF-7D739949207B}"/>
    <cellStyle name="Comma 8 6 5 2 2 3" xfId="12051" xr:uid="{3F9BFBC0-31AD-4BAD-B83E-6DB2397A5681}"/>
    <cellStyle name="Comma 8 6 5 2 2 4" xfId="12072" xr:uid="{759F5555-1031-46BF-A957-C9FC4EE96BB5}"/>
    <cellStyle name="Comma 8 6 5 2 2 5" xfId="12084" xr:uid="{9605614A-144E-44CB-B014-7A06180A53B3}"/>
    <cellStyle name="Comma 8 6 5 2 2 6" xfId="12099" xr:uid="{18374475-7B40-47B8-8227-CF266F5529F5}"/>
    <cellStyle name="Comma 8 6 5 2 3" xfId="12107" xr:uid="{A66F9FA8-B8A9-4E05-A492-05DDAE102CE1}"/>
    <cellStyle name="Comma 8 6 5 2 4" xfId="12125" xr:uid="{7B8D8664-497D-4FF6-9892-5CCBCEEB20B0}"/>
    <cellStyle name="Comma 8 6 5 2 5" xfId="12155" xr:uid="{190AFA51-6EBC-4FEB-9E12-CDBB19FB9A29}"/>
    <cellStyle name="Comma 8 6 5 2 6" xfId="12186" xr:uid="{75E0F59D-0BC0-4BB6-B532-8245B32045A2}"/>
    <cellStyle name="Comma 8 6 5 2 7" xfId="12206" xr:uid="{9302BE51-6AB2-4AA9-8A5E-FDCC21333CFD}"/>
    <cellStyle name="Comma 8 6 5 3" xfId="12213" xr:uid="{BBE9EDC5-C3FC-415B-BA95-58AB13EE12CD}"/>
    <cellStyle name="Comma 8 6 5 3 2" xfId="6440" xr:uid="{60BA5B5A-3BF4-4833-A0AC-DD795EB60618}"/>
    <cellStyle name="Comma 8 6 5 3 3" xfId="12233" xr:uid="{7AFE7FAF-8A0F-4810-BAAD-A6AC4EBC5494}"/>
    <cellStyle name="Comma 8 6 5 4" xfId="2387" xr:uid="{774F9E2B-560E-4852-A830-28A89FA260BC}"/>
    <cellStyle name="Comma 8 6 5 5" xfId="2393" xr:uid="{5E08E778-894B-4F28-AA6C-5425437EB3A4}"/>
    <cellStyle name="Comma 8 6 5 6" xfId="2474" xr:uid="{F0F736EB-F83E-43A9-80C2-66503F1C3D61}"/>
    <cellStyle name="Comma 8 6 5 6 2" xfId="2479" xr:uid="{3D6CA2E0-E568-4CCA-AA95-DF2C49EB2D20}"/>
    <cellStyle name="Comma 8 6 5 6 3" xfId="2498" xr:uid="{9157F194-E0F9-4F54-AB4C-60241000BE30}"/>
    <cellStyle name="Comma 8 6 5 6 4" xfId="2512" xr:uid="{48769A0A-1701-46AF-8DF1-A76BFD78FE8E}"/>
    <cellStyle name="Comma 8 6 5 6 5" xfId="2527" xr:uid="{95D660BF-F23D-4732-A692-51746985FECF}"/>
    <cellStyle name="Comma 8 6 5 6 6" xfId="2539" xr:uid="{A595C14C-93A5-42DC-9469-66D18C716D8A}"/>
    <cellStyle name="Comma 8 6 5 7" xfId="2545" xr:uid="{50B22C7C-1451-4414-9F16-4654B9BD781E}"/>
    <cellStyle name="Comma 8 6 5 8" xfId="2550" xr:uid="{A8A2456C-CDE2-4039-A07B-6775588E2C7B}"/>
    <cellStyle name="Comma 8 6 5 9" xfId="2554" xr:uid="{AF971E7D-0426-4920-A82F-4D69A7CC3411}"/>
    <cellStyle name="Comma 8 6 6" xfId="20673" xr:uid="{36F266E4-1B83-4547-893A-BACB95937985}"/>
    <cellStyle name="Comma 8 6 6 2" xfId="12439" xr:uid="{80D366C7-C1D2-4B0B-AA24-F6D79E925F87}"/>
    <cellStyle name="Comma 8 6 6 2 2" xfId="12443" xr:uid="{07C2686F-D0A4-43EB-9C62-37C0446F94FA}"/>
    <cellStyle name="Comma 8 6 6 2 3" xfId="12455" xr:uid="{D3A5C301-827D-4954-BB40-272AD016A4E1}"/>
    <cellStyle name="Comma 8 6 6 2 4" xfId="10933" xr:uid="{6CFBDE84-DF1D-4DC9-9EFF-2CECDA6281DC}"/>
    <cellStyle name="Comma 8 6 6 2 5" xfId="10940" xr:uid="{194BA68B-8135-4AB4-9C64-497074D2E8BD}"/>
    <cellStyle name="Comma 8 6 6 2 6" xfId="10948" xr:uid="{1233B6C7-EE42-424C-879D-E640FA48F1B3}"/>
    <cellStyle name="Comma 8 6 6 3" xfId="12491" xr:uid="{C8FCDB4D-021E-4080-999E-210CC6324F0A}"/>
    <cellStyle name="Comma 8 6 6 4" xfId="2566" xr:uid="{B4864F08-6038-4411-96A8-EFFB6C4AD526}"/>
    <cellStyle name="Comma 8 6 6 5" xfId="12535" xr:uid="{8F69A7AE-66B4-4B81-961E-666FEF43B4EF}"/>
    <cellStyle name="Comma 8 6 6 6" xfId="12556" xr:uid="{A6194B70-DF7C-485D-AEC5-D18BFA6DE0C9}"/>
    <cellStyle name="Comma 8 6 6 7" xfId="12579" xr:uid="{F2433F94-C952-4F1A-BC87-7B457A3DA03E}"/>
    <cellStyle name="Comma 8 6 7" xfId="9640" xr:uid="{7027B14F-C6D4-4D17-97CE-611DC20CC75E}"/>
    <cellStyle name="Comma 8 6 7 2" xfId="12655" xr:uid="{2B7931D7-1316-44F4-8F68-A0D9EA929A77}"/>
    <cellStyle name="Comma 8 6 7 3" xfId="12717" xr:uid="{9D5BC89E-3EF9-4AAF-A88D-322FB8D3934B}"/>
    <cellStyle name="Comma 8 6 8" xfId="9643" xr:uid="{C2E74DC3-1DF7-4D5D-90A5-692199E05C9F}"/>
    <cellStyle name="Comma 8 6 8 2" xfId="12906" xr:uid="{8DB2749F-37BD-4C42-9C34-EFD49A949B49}"/>
    <cellStyle name="Comma 8 6 8 3" xfId="7068" xr:uid="{CCBFA8E3-2542-4C58-86CF-ADD9EF26EBEC}"/>
    <cellStyle name="Comma 8 6 8 4" xfId="7072" xr:uid="{809D7735-16C1-4D19-A780-CCE70B15C3CA}"/>
    <cellStyle name="Comma 8 6 8 5" xfId="7633" xr:uid="{0A325A55-F24D-459D-82DD-A04F52C32C61}"/>
    <cellStyle name="Comma 8 6 8 6" xfId="6879" xr:uid="{68144EFB-F9F6-4BD6-9549-D921B1A52C4B}"/>
    <cellStyle name="Comma 8 6 9" xfId="32827" xr:uid="{718DAD91-CCFF-4D78-9022-63F3AEA570E4}"/>
    <cellStyle name="Comma 8 7" xfId="30592" xr:uid="{7018D892-47E8-4E0D-817F-FC0CE05911F2}"/>
    <cellStyle name="Comma 8 7 10" xfId="32828" xr:uid="{120ABC02-4E04-4160-9730-B8B41403C11F}"/>
    <cellStyle name="Comma 8 7 11" xfId="32829" xr:uid="{0EC098F1-3A2B-4C38-B38F-C50B90386D46}"/>
    <cellStyle name="Comma 8 7 12" xfId="32830" xr:uid="{4051888D-7ECC-47EF-A5FF-9BC2920C34F5}"/>
    <cellStyle name="Comma 8 7 13" xfId="32831" xr:uid="{B09B168A-0868-4AF8-94B7-E378DE2CF917}"/>
    <cellStyle name="Comma 8 7 2" xfId="32833" xr:uid="{2EB997BC-FA5B-498D-8E41-E3F94B3DF031}"/>
    <cellStyle name="Comma 8 7 2 10" xfId="15879" xr:uid="{71CB95B1-B624-4EF2-9F8F-9F3A8F206487}"/>
    <cellStyle name="Comma 8 7 2 11" xfId="15881" xr:uid="{91824338-783F-41F8-BC4C-4BF84703E8B7}"/>
    <cellStyle name="Comma 8 7 2 2" xfId="14610" xr:uid="{56A54DA3-2ADE-4BA7-868A-9299341275F7}"/>
    <cellStyle name="Comma 8 7 2 2 2" xfId="8011" xr:uid="{52E7644A-51B6-4532-85F0-96DF5DEBA28B}"/>
    <cellStyle name="Comma 8 7 2 2 2 2" xfId="32834" xr:uid="{B94B9217-EC9F-4B9D-82CD-35CBBBC10A7B}"/>
    <cellStyle name="Comma 8 7 2 2 2 3" xfId="32835" xr:uid="{3FC5D641-F945-4DA2-AA15-E2CB81F3DC75}"/>
    <cellStyle name="Comma 8 7 2 2 2 4" xfId="32836" xr:uid="{DC819E5E-3750-459D-BF4C-76BC3EFFED0B}"/>
    <cellStyle name="Comma 8 7 2 2 2 5" xfId="32837" xr:uid="{F8573A11-3671-4D0E-B125-6CEAFB09F6DB}"/>
    <cellStyle name="Comma 8 7 2 2 2 6" xfId="32838" xr:uid="{F84D8992-79EB-4AF9-8CA0-48F4C4A93370}"/>
    <cellStyle name="Comma 8 7 2 2 3" xfId="32839" xr:uid="{6D9003F0-5EC3-4C9C-8E33-545DAC8339F3}"/>
    <cellStyle name="Comma 8 7 2 2 4" xfId="32840" xr:uid="{487DF66D-B656-4467-813F-77D2E8C4989C}"/>
    <cellStyle name="Comma 8 7 2 2 5" xfId="32841" xr:uid="{5C48B3EF-2EC0-47A3-B372-9F4AA738F4D0}"/>
    <cellStyle name="Comma 8 7 2 2 6" xfId="32842" xr:uid="{81647EBE-4528-48D2-A67B-61FD683A82AD}"/>
    <cellStyle name="Comma 8 7 2 2 7" xfId="32843" xr:uid="{2D8A2145-F77A-46B1-950D-7AC8A80B2E25}"/>
    <cellStyle name="Comma 8 7 2 3" xfId="14774" xr:uid="{60CFAC8B-E038-42B2-8B9A-2F28FE12EA75}"/>
    <cellStyle name="Comma 8 7 2 3 2" xfId="8016" xr:uid="{A7D0F398-7A8F-438A-A9A8-428A1B09A656}"/>
    <cellStyle name="Comma 8 7 2 3 3" xfId="23635" xr:uid="{5EF2B02C-14DA-4832-AAE5-07B85E177520}"/>
    <cellStyle name="Comma 8 7 2 4" xfId="14776" xr:uid="{137CEAAE-F726-49E3-84A7-FE8ADE08ACAB}"/>
    <cellStyle name="Comma 8 7 2 5" xfId="14780" xr:uid="{542D3285-60E3-4583-A326-664F5796B446}"/>
    <cellStyle name="Comma 8 7 2 6" xfId="14784" xr:uid="{0E0966D9-6526-4D5E-98DC-6E3577ACF189}"/>
    <cellStyle name="Comma 8 7 2 6 2" xfId="30395" xr:uid="{0D421F92-19E7-44C9-BAAF-1F351BBA9262}"/>
    <cellStyle name="Comma 8 7 2 6 3" xfId="29413" xr:uid="{17E8744B-23C0-420E-B534-B87C0BF000A1}"/>
    <cellStyle name="Comma 8 7 2 6 4" xfId="27649" xr:uid="{36B2D079-30FD-47FE-9712-494501CC05EC}"/>
    <cellStyle name="Comma 8 7 2 6 5" xfId="27652" xr:uid="{998FC9BF-FBB1-40EE-AA37-D81E88277EDA}"/>
    <cellStyle name="Comma 8 7 2 6 6" xfId="27656" xr:uid="{5FA2A174-58E5-4EE8-B4A9-3198006758C7}"/>
    <cellStyle name="Comma 8 7 2 7" xfId="18415" xr:uid="{CFEFBD5E-CC1F-45F1-A0C4-19FC365E0141}"/>
    <cellStyle name="Comma 8 7 2 8" xfId="18418" xr:uid="{44E9723B-A5FE-44E0-AB70-39CDA8B1247F}"/>
    <cellStyle name="Comma 8 7 2 9" xfId="18421" xr:uid="{6EC3E512-BA5F-4121-81F3-C027AB554E5E}"/>
    <cellStyle name="Comma 8 7 3" xfId="32845" xr:uid="{B05A5BD9-D4D9-4799-8FEB-CCA59D0D367A}"/>
    <cellStyle name="Comma 8 7 3 2" xfId="14620" xr:uid="{D5DE5D90-4A4F-407E-B093-68F1A5A35B3A}"/>
    <cellStyle name="Comma 8 7 3 2 2" xfId="8047" xr:uid="{CF6F2259-F190-4D99-ABFF-2E5CEDFDECD5}"/>
    <cellStyle name="Comma 8 7 3 2 3" xfId="32846" xr:uid="{21B389FC-AD34-4956-904F-0A0844BEE8FA}"/>
    <cellStyle name="Comma 8 7 3 2 4" xfId="29086" xr:uid="{D933AD6B-34B3-4863-A777-0E2A09E0B46A}"/>
    <cellStyle name="Comma 8 7 3 2 5" xfId="29093" xr:uid="{4627899E-9733-400D-8166-F58A550877D3}"/>
    <cellStyle name="Comma 8 7 3 2 6" xfId="29098" xr:uid="{80DFE2FB-EB44-4165-826E-D051CF850613}"/>
    <cellStyle name="Comma 8 7 3 3" xfId="14799" xr:uid="{F3B9485A-1A60-485B-A0B5-CD81DB5DAA96}"/>
    <cellStyle name="Comma 8 7 3 4" xfId="14801" xr:uid="{D74AC000-427C-482F-A804-EC7D84D3764C}"/>
    <cellStyle name="Comma 8 7 3 5" xfId="14804" xr:uid="{C0401446-F5C0-4099-8213-7522FFBC68B2}"/>
    <cellStyle name="Comma 8 7 3 6" xfId="14807" xr:uid="{68B98961-AFFB-4061-84DE-DBA52C9639DF}"/>
    <cellStyle name="Comma 8 7 3 7" xfId="32847" xr:uid="{9B8F77CE-D75E-49C1-9C4C-9B513021BF32}"/>
    <cellStyle name="Comma 8 7 4" xfId="20679" xr:uid="{3581E96A-4A57-480F-8D2B-A1C2F34F6131}"/>
    <cellStyle name="Comma 8 7 5" xfId="20682" xr:uid="{E9F4F79D-1D93-4111-B0DB-0B4AA331C3A0}"/>
    <cellStyle name="Comma 8 7 5 2" xfId="14642" xr:uid="{C70BD02E-88F2-4A06-93D0-91EC995CEE5D}"/>
    <cellStyle name="Comma 8 7 5 3" xfId="14831" xr:uid="{BDE864F6-8586-4B42-8496-B76D0F597A16}"/>
    <cellStyle name="Comma 8 7 5 4" xfId="14833" xr:uid="{3366445E-7CD8-46FF-94FB-203E524036BC}"/>
    <cellStyle name="Comma 8 7 6" xfId="20684" xr:uid="{BD05AF3B-A175-4899-BC13-E0817FA79C54}"/>
    <cellStyle name="Comma 8 7 7" xfId="9648" xr:uid="{73BAE900-2D24-4DB9-80AC-5AB006A3098D}"/>
    <cellStyle name="Comma 8 7 8" xfId="9652" xr:uid="{9527A100-A964-4E33-9D76-094EFDDA5A65}"/>
    <cellStyle name="Comma 8 7 8 2" xfId="32848" xr:uid="{18D9F038-F6AF-4524-8B9B-375E20BD32E6}"/>
    <cellStyle name="Comma 8 7 8 3" xfId="7114" xr:uid="{3E8BF9D0-8750-403D-8C0C-C0612686A422}"/>
    <cellStyle name="Comma 8 7 8 4" xfId="7117" xr:uid="{34FED806-998E-4C9D-A261-9E17078E7780}"/>
    <cellStyle name="Comma 8 7 8 5" xfId="7637" xr:uid="{AD9CA546-EBA2-4982-8722-E50781369771}"/>
    <cellStyle name="Comma 8 7 8 6" xfId="2379" xr:uid="{E72BB062-AC9A-4AEA-9EAA-FE9F6E518DE3}"/>
    <cellStyle name="Comma 8 7 9" xfId="32849" xr:uid="{5BFA88FF-CBE4-46A4-B435-03DE24DCA1AE}"/>
    <cellStyle name="Comma 8 8" xfId="32850" xr:uid="{641F6B0A-6C46-486A-999F-ACD0F9568BDA}"/>
    <cellStyle name="Comma 8 8 10" xfId="32851" xr:uid="{8D95185A-10F8-4B2D-B6E4-D412EA499A9B}"/>
    <cellStyle name="Comma 8 8 11" xfId="32852" xr:uid="{248C30D2-AF96-4AD8-9888-74BCA9ADB8CD}"/>
    <cellStyle name="Comma 8 8 12" xfId="32853" xr:uid="{89F31E13-CE08-4FF5-B2D2-2A8EA023A338}"/>
    <cellStyle name="Comma 8 8 2" xfId="32854" xr:uid="{AB32084A-F708-40D7-961C-148D591688C5}"/>
    <cellStyle name="Comma 8 8 2 2" xfId="14655" xr:uid="{8C7B9419-5269-46A1-A592-88F88CBB8AD8}"/>
    <cellStyle name="Comma 8 8 2 2 2" xfId="32855" xr:uid="{E616BCE1-680C-4698-8D7D-7A611D4D9C3E}"/>
    <cellStyle name="Comma 8 8 2 2 3" xfId="30563" xr:uid="{356BE058-63B4-459E-9BCB-7C175AFF2515}"/>
    <cellStyle name="Comma 8 8 2 2 4" xfId="32856" xr:uid="{7BA24AAD-0E08-446D-97B5-8D107CEE64E4}"/>
    <cellStyle name="Comma 8 8 2 2 5" xfId="32857" xr:uid="{3815CD60-EE99-480F-8B1B-CB21561256BD}"/>
    <cellStyle name="Comma 8 8 2 2 6" xfId="32858" xr:uid="{8EA52D3A-B9C2-42CA-9BBD-5C232152BEA3}"/>
    <cellStyle name="Comma 8 8 2 3" xfId="14853" xr:uid="{EF9C7FBF-F5D3-48A7-8CF4-2668B6961FB8}"/>
    <cellStyle name="Comma 8 8 2 4" xfId="14855" xr:uid="{AA5D76FC-AD0E-46BB-BC50-6D7160090261}"/>
    <cellStyle name="Comma 8 8 2 5" xfId="14857" xr:uid="{C39D99EC-A173-46B6-99AC-E809262C0623}"/>
    <cellStyle name="Comma 8 8 2 6" xfId="14859" xr:uid="{574AF8A7-371B-4FA7-8479-854C693CA00F}"/>
    <cellStyle name="Comma 8 8 2 7" xfId="32859" xr:uid="{AA143383-C81F-4823-8880-30637F40F23C}"/>
    <cellStyle name="Comma 8 8 3" xfId="28375" xr:uid="{4AE944AD-824D-4A35-B6D0-9A22CE163FCA}"/>
    <cellStyle name="Comma 8 8 4" xfId="28378" xr:uid="{D4C6B6C3-5BE6-406E-92E6-10695042D8A9}"/>
    <cellStyle name="Comma 8 8 4 2" xfId="14665" xr:uid="{27B93C5D-C427-43F7-AB1D-9F6A41F1F553}"/>
    <cellStyle name="Comma 8 8 4 3" xfId="14869" xr:uid="{3F3EB86B-304E-48F8-AD26-8316BFB6D285}"/>
    <cellStyle name="Comma 8 8 4 4" xfId="14871" xr:uid="{9440AEDD-E050-4BB9-8955-ADBD1399AB2F}"/>
    <cellStyle name="Comma 8 8 5" xfId="2334" xr:uid="{47D2622F-B3CD-4FC1-B4E1-E53F28E650C1}"/>
    <cellStyle name="Comma 8 8 6" xfId="2336" xr:uid="{C8EC4A66-3016-4724-A22C-5609004FBF99}"/>
    <cellStyle name="Comma 8 8 7" xfId="2338" xr:uid="{08C57B8A-20C6-47ED-8F07-5A786D1EF495}"/>
    <cellStyle name="Comma 8 8 7 2" xfId="14680" xr:uid="{D4CE8380-8FFD-488F-BE94-B33A147E9F8C}"/>
    <cellStyle name="Comma 8 8 7 3" xfId="31554" xr:uid="{81F72BAB-CCE9-464B-8750-1D416CEF79E4}"/>
    <cellStyle name="Comma 8 8 7 4" xfId="31556" xr:uid="{EB480DB4-03B4-45AD-9C93-4E92CA982F56}"/>
    <cellStyle name="Comma 8 8 7 5" xfId="25838" xr:uid="{9A874826-5DE7-44AC-A056-CCA4E4930425}"/>
    <cellStyle name="Comma 8 8 7 6" xfId="25862" xr:uid="{1A202FF5-9CAB-4143-AB17-EA7E247678BD}"/>
    <cellStyle name="Comma 8 8 8" xfId="2342" xr:uid="{D47065F3-D5F9-4475-9F0C-88E60633C062}"/>
    <cellStyle name="Comma 8 8 9" xfId="2346" xr:uid="{1E63468A-61FE-4F86-8D7E-8022C7F81393}"/>
    <cellStyle name="Comma 8 9" xfId="32860" xr:uid="{D1DC1292-C30F-46C7-9C51-EDF9BADE1571}"/>
    <cellStyle name="Comma 8 9 2" xfId="32862" xr:uid="{E0057123-3AD8-4629-B069-D2C40D1926F9}"/>
    <cellStyle name="Comma 8 9 2 2" xfId="14686" xr:uid="{1D9B600C-44F9-43A0-84C5-4FD9DB069AB8}"/>
    <cellStyle name="Comma 8 9 3" xfId="32864" xr:uid="{F9B9D848-CD32-4508-9D89-5306F50D5018}"/>
    <cellStyle name="Comma 8 9 4" xfId="32867" xr:uid="{08B9590D-D953-4B21-98BE-90AA57D5A1AA}"/>
    <cellStyle name="Comma 80" xfId="31360" xr:uid="{76511030-B9B6-460D-B7BD-35D1C12CA9AF}"/>
    <cellStyle name="Comma 80 2" xfId="31362" xr:uid="{8402FC3D-87CD-4265-A53E-0724C16D872C}"/>
    <cellStyle name="Comma 80 2 2" xfId="32869" xr:uid="{92ABF6CA-A794-441B-9A66-CC08503A963F}"/>
    <cellStyle name="Comma 80 2 3" xfId="32871" xr:uid="{D7197E94-34F4-4804-A18B-2C305BF86098}"/>
    <cellStyle name="Comma 80 2 4" xfId="32873" xr:uid="{671E342B-58C1-4EA7-882D-A0477E3B748F}"/>
    <cellStyle name="Comma 80 2 5" xfId="32485" xr:uid="{CA67EBF1-D895-4B42-9F21-6636A303754C}"/>
    <cellStyle name="Comma 80 3" xfId="32874" xr:uid="{F693FCD5-56CC-4E61-8125-79BAFBB81EC5}"/>
    <cellStyle name="Comma 80 4" xfId="32875" xr:uid="{932FFECA-18CA-459E-A4A7-F6018B6F3EF4}"/>
    <cellStyle name="Comma 80 5" xfId="14176" xr:uid="{A0E995A2-3318-4A74-A916-2A18AFD605B7}"/>
    <cellStyle name="Comma 80 6" xfId="14180" xr:uid="{61B979EC-817F-4692-8F0C-F67694CE9824}"/>
    <cellStyle name="Comma 80 7" xfId="14184" xr:uid="{6F44FC36-4E63-45E2-B3EA-7F342F82CE06}"/>
    <cellStyle name="Comma 81" xfId="31364" xr:uid="{95A63E77-DB42-4E25-ADED-603D2089913D}"/>
    <cellStyle name="Comma 81 2" xfId="31366" xr:uid="{DA77225C-0950-4468-BA32-13BA53189D5D}"/>
    <cellStyle name="Comma 81 2 2" xfId="32876" xr:uid="{3F4CBB9E-7073-4AD2-AE5B-AB1220CD1E39}"/>
    <cellStyle name="Comma 81 2 3" xfId="32877" xr:uid="{E812A40C-0BF2-4222-955A-221EDC502206}"/>
    <cellStyle name="Comma 81 2 4" xfId="32878" xr:uid="{4214C623-D9C8-406F-8E6A-659DA428F051}"/>
    <cellStyle name="Comma 81 2 5" xfId="32879" xr:uid="{50DF0956-8EC1-4920-A412-33009AE7D843}"/>
    <cellStyle name="Comma 81 3" xfId="32880" xr:uid="{C5D7951C-5E31-4585-B73E-9A46AB46E4AA}"/>
    <cellStyle name="Comma 81 4" xfId="29618" xr:uid="{A7635A3C-CAD0-4BF8-A43C-88B4F160BD5D}"/>
    <cellStyle name="Comma 81 5" xfId="22142" xr:uid="{610DA7AC-07DA-43B9-980B-838107108E2B}"/>
    <cellStyle name="Comma 81 6" xfId="22150" xr:uid="{688B4CCF-EC0C-452F-98D1-B649C0848BFC}"/>
    <cellStyle name="Comma 81 7" xfId="27798" xr:uid="{2893F885-7E61-4075-8155-01786894C210}"/>
    <cellStyle name="Comma 82" xfId="31368" xr:uid="{CB22EBFC-350F-4F8A-BCDD-66A8B259D799}"/>
    <cellStyle name="Comma 82 2" xfId="14812" xr:uid="{A2FEF0BA-0274-4FA5-9BE1-9A925D2FDF39}"/>
    <cellStyle name="Comma 82 2 2" xfId="22876" xr:uid="{2D22E932-7C89-4093-8548-ADBC149A6E83}"/>
    <cellStyle name="Comma 82 2 3" xfId="32881" xr:uid="{C77FA7A1-D047-4265-BF26-7CC2F45532E8}"/>
    <cellStyle name="Comma 82 2 4" xfId="32882" xr:uid="{6DC7E94F-F2FA-48F5-A593-7F51E229DD68}"/>
    <cellStyle name="Comma 82 2 5" xfId="32731" xr:uid="{AAE75BC4-B4DD-41E1-ACE5-7860813B555E}"/>
    <cellStyle name="Comma 82 3" xfId="14816" xr:uid="{122B4B8B-0352-4DCF-A2B4-D84443C47345}"/>
    <cellStyle name="Comma 82 4" xfId="14820" xr:uid="{BEA37879-8FD9-44CB-A00F-3BA3796640EC}"/>
    <cellStyle name="Comma 82 5" xfId="22154" xr:uid="{33E29D60-8BB2-4F05-9300-E1AAE498434F}"/>
    <cellStyle name="Comma 82 6" xfId="22165" xr:uid="{4D13666C-6C46-40EB-B70E-83758B975B83}"/>
    <cellStyle name="Comma 82 7" xfId="22890" xr:uid="{D7CCEC57-47EE-4BCF-9993-103BAD49360B}"/>
    <cellStyle name="Comma 83" xfId="27868" xr:uid="{96A270D8-603D-4CBE-8CEC-67EBE9DCDFC7}"/>
    <cellStyle name="Comma 83 2" xfId="9752" xr:uid="{2CBC490A-EA92-4110-B034-9E2B37AF41B8}"/>
    <cellStyle name="Comma 83 2 2" xfId="32884" xr:uid="{A43E50DF-F37F-408E-8864-9D511847159D}"/>
    <cellStyle name="Comma 83 2 3" xfId="32885" xr:uid="{96AFE570-217C-430F-81AD-791F700434F1}"/>
    <cellStyle name="Comma 83 2 4" xfId="14459" xr:uid="{32CA16A5-BEB6-4FAA-A872-014343757893}"/>
    <cellStyle name="Comma 83 2 5" xfId="14461" xr:uid="{E0EE07DE-D160-4EC7-AEE7-FA0317B492DE}"/>
    <cellStyle name="Comma 83 3" xfId="9754" xr:uid="{6971D026-DCF0-4733-8BBD-B8BB76C7FE55}"/>
    <cellStyle name="Comma 83 4" xfId="32886" xr:uid="{E24292F4-7AB2-4879-A3A4-942E54000A1E}"/>
    <cellStyle name="Comma 83 5" xfId="22170" xr:uid="{9E6AF110-EDE7-49A4-A491-494B8342E433}"/>
    <cellStyle name="Comma 83 6" xfId="22175" xr:uid="{684B8937-5241-457F-B7BD-45E3A4A141E3}"/>
    <cellStyle name="Comma 83 7" xfId="32887" xr:uid="{AEADE613-8FA9-4BB0-9E76-7FE1195888DF}"/>
    <cellStyle name="Comma 83 8" xfId="32888" xr:uid="{25AAE21E-9D79-4E93-ABAF-D5D53B923FC1}"/>
    <cellStyle name="Comma 84" xfId="27872" xr:uid="{6C166460-095C-4D19-BE5B-A1C474D640DF}"/>
    <cellStyle name="Comma 84 2" xfId="31370" xr:uid="{D3B6F928-CA4B-4195-8C79-3BBA83A1E9A9}"/>
    <cellStyle name="Comma 84 2 2" xfId="32889" xr:uid="{9EB85EE5-4388-41E0-A282-C6E947B4919C}"/>
    <cellStyle name="Comma 84 2 3" xfId="32890" xr:uid="{82322B60-2AD5-41F8-8BBF-EFF16E0C71B4}"/>
    <cellStyle name="Comma 84 2 4" xfId="12604" xr:uid="{99C8743B-CAFA-4CA9-BE2D-FE34427B5B82}"/>
    <cellStyle name="Comma 84 2 5" xfId="12654" xr:uid="{4890FF21-A215-459E-800F-D5AA24E88779}"/>
    <cellStyle name="Comma 84 3" xfId="32891" xr:uid="{AC9538FE-6C8C-4915-B1CB-E90357D58339}"/>
    <cellStyle name="Comma 84 4" xfId="32892" xr:uid="{72DD0C21-6C9A-475C-87EB-50CF5369FE55}"/>
    <cellStyle name="Comma 84 5" xfId="22415" xr:uid="{E08E3AC9-6E3E-49C4-853E-EDEE46A837C8}"/>
    <cellStyle name="Comma 84 6" xfId="22420" xr:uid="{D81A1E29-4AFB-4A68-AED9-D55C4674040B}"/>
    <cellStyle name="Comma 84 7" xfId="32893" xr:uid="{5091966A-8AE5-4A98-91C4-BC03D8C60410}"/>
    <cellStyle name="Comma 85" xfId="27875" xr:uid="{96BA9CC8-D230-4460-9D86-D8793765ABB8}"/>
    <cellStyle name="Comma 85 2" xfId="32895" xr:uid="{8B5F0802-6B9E-4745-8E22-E7138FCA253A}"/>
    <cellStyle name="Comma 86" xfId="27879" xr:uid="{704DCE4F-4CC9-48E5-83C7-F6166CB0AF69}"/>
    <cellStyle name="Comma 86 2" xfId="1841" xr:uid="{184D58AE-BC69-454E-BC69-BC527FC3102D}"/>
    <cellStyle name="Comma 87" xfId="27883" xr:uid="{A0CFF763-5554-4CD3-861D-B05E4E6931A8}"/>
    <cellStyle name="Comma 87 2" xfId="22965" xr:uid="{EE956CFD-1C95-4911-9BA2-0A16D547519C}"/>
    <cellStyle name="Comma 88" xfId="32897" xr:uid="{75814034-0B3B-4F28-89EF-F5F843F36AA7}"/>
    <cellStyle name="Comma 88 2" xfId="32899" xr:uid="{E6EF7281-CE5C-40D7-87BA-A86358C1AC1D}"/>
    <cellStyle name="Comma 89" xfId="15953" xr:uid="{F2179300-405D-48BE-996A-59485EC5A8D2}"/>
    <cellStyle name="Comma 89 2" xfId="15956" xr:uid="{81E7CDBF-D37D-4C1D-B247-B2BA87D6F297}"/>
    <cellStyle name="Comma 9" xfId="15152" xr:uid="{5969B643-7A6A-4F70-8AC4-53D0BB643B47}"/>
    <cellStyle name="Comma 9 10" xfId="23457" xr:uid="{153E44B9-0588-422C-A4A4-D1DA65B401C8}"/>
    <cellStyle name="Comma 9 11" xfId="23460" xr:uid="{BEB8BEBE-1FBE-4E5D-BD7F-2DB92E7413D0}"/>
    <cellStyle name="Comma 9 12" xfId="23464" xr:uid="{71302782-FFAD-4FDA-8F5C-E08BA05EB842}"/>
    <cellStyle name="Comma 9 13" xfId="23468" xr:uid="{DD9F66F7-A1ED-4D26-B6CD-B1D57CA4D55D}"/>
    <cellStyle name="Comma 9 14" xfId="23473" xr:uid="{BEB7BF94-A3EB-4B7D-BC63-51C5F74487B9}"/>
    <cellStyle name="Comma 9 15" xfId="23479" xr:uid="{F34AB53C-CC47-4752-A97D-2BF46A3B3718}"/>
    <cellStyle name="Comma 9 16" xfId="23485" xr:uid="{E483BF42-275E-42F9-BC3A-F22CFCB4F85D}"/>
    <cellStyle name="Comma 9 17" xfId="23492" xr:uid="{F6F4B318-4376-409A-9668-2837AEC033A5}"/>
    <cellStyle name="Comma 9 18" xfId="14297" xr:uid="{7E2B0BF9-35B1-4CD8-9A37-27FF7DABD295}"/>
    <cellStyle name="Comma 9 19" xfId="14301" xr:uid="{6109A9B4-656B-4595-8A1B-7A604B9E6A87}"/>
    <cellStyle name="Comma 9 2" xfId="20647" xr:uid="{959D91C4-BA8B-4D1F-AED3-BFBEA694AE10}"/>
    <cellStyle name="Comma 9 2 10" xfId="30990" xr:uid="{BF678610-CF6B-4BD6-B85E-F5D549CD1589}"/>
    <cellStyle name="Comma 9 2 11" xfId="30992" xr:uid="{8989C5B5-9A83-4AEC-A2DD-36D5750C0190}"/>
    <cellStyle name="Comma 9 2 12" xfId="30994" xr:uid="{70CB1849-E50E-40CA-B77A-30EF67D97FEA}"/>
    <cellStyle name="Comma 9 2 2" xfId="16592" xr:uid="{E906D100-424F-4001-BA9B-2AB517AE5E7C}"/>
    <cellStyle name="Comma 9 2 2 2" xfId="32901" xr:uid="{A7261CDC-BA60-4868-A75C-1FCF78599AA2}"/>
    <cellStyle name="Comma 9 2 2 2 2" xfId="32902" xr:uid="{5B2C7433-14A7-49DF-96D3-3A009D51EC70}"/>
    <cellStyle name="Comma 9 2 2 3" xfId="32903" xr:uid="{390CC5A3-A248-47A6-8815-3CC633757EBD}"/>
    <cellStyle name="Comma 9 2 2 4" xfId="32240" xr:uid="{43181933-29B5-470C-84FA-63B80423E9E7}"/>
    <cellStyle name="Comma 9 2 2 5" xfId="32242" xr:uid="{59FECB56-6D8A-4185-BCBB-B4B2573971E3}"/>
    <cellStyle name="Comma 9 2 2 6" xfId="32244" xr:uid="{34C12997-3D69-45C0-90E9-016A7222AD9F}"/>
    <cellStyle name="Comma 9 2 2 7" xfId="32246" xr:uid="{031FD4BF-778C-4CDF-83AC-70014574927E}"/>
    <cellStyle name="Comma 9 2 2 8" xfId="32248" xr:uid="{775D75DE-CBED-4D73-BACC-B5B83EEA31EF}"/>
    <cellStyle name="Comma 9 2 3" xfId="16595" xr:uid="{C2BDCDD6-F699-4D09-887E-D932B3D87588}"/>
    <cellStyle name="Comma 9 2 4" xfId="16598" xr:uid="{D39BF032-B98B-4F2B-9024-0C20EAEA9EB5}"/>
    <cellStyle name="Comma 9 2 4 2" xfId="32906" xr:uid="{E67A9BE4-AFAF-4E45-B234-C8ECCECBADAC}"/>
    <cellStyle name="Comma 9 2 5" xfId="16601" xr:uid="{2F055E75-4865-4CBC-BF8B-369A14C2C76C}"/>
    <cellStyle name="Comma 9 2 6" xfId="32908" xr:uid="{59A83586-5062-4183-990D-C9AE0D994502}"/>
    <cellStyle name="Comma 9 2 7" xfId="32910" xr:uid="{FDB21C55-C234-412C-BD35-A2CF7B914E23}"/>
    <cellStyle name="Comma 9 2 8" xfId="32915" xr:uid="{7C82EDAD-D2FF-44CA-BA74-F43DEB491B5A}"/>
    <cellStyle name="Comma 9 2 9" xfId="10516" xr:uid="{E6E6A238-0EFF-47EB-85BE-542D78FAAC7A}"/>
    <cellStyle name="Comma 9 20" xfId="23480" xr:uid="{6437A454-3C36-4E2A-8C47-126382BB6BEB}"/>
    <cellStyle name="Comma 9 21" xfId="23486" xr:uid="{0CC2B910-6B20-41F0-B7E6-9938C75284F9}"/>
    <cellStyle name="Comma 9 22" xfId="23493" xr:uid="{CD65BCDE-F8EC-485C-8AF5-42A181F6662C}"/>
    <cellStyle name="Comma 9 23" xfId="14298" xr:uid="{DE02E0F9-52B9-407D-A427-C6421FDD5496}"/>
    <cellStyle name="Comma 9 3" xfId="26435" xr:uid="{FDBDB797-A71C-4E2E-B5BA-849655A2461D}"/>
    <cellStyle name="Comma 9 3 2" xfId="16617" xr:uid="{9B6CD1F0-F32B-4557-B172-12E4462CC8E8}"/>
    <cellStyle name="Comma 9 3 2 2" xfId="32916" xr:uid="{F7AD18F6-C9C5-481D-B128-87B92FA87713}"/>
    <cellStyle name="Comma 9 3 3" xfId="16621" xr:uid="{DD33867A-9573-43DF-BF49-8DB82FCB151A}"/>
    <cellStyle name="Comma 9 3 4" xfId="16625" xr:uid="{4BB53404-4C21-40C2-A5DE-F2232891D380}"/>
    <cellStyle name="Comma 9 4" xfId="32917" xr:uid="{7799D3F4-A019-44D0-9115-39BBC9CFF4C7}"/>
    <cellStyle name="Comma 9 4 2" xfId="16633" xr:uid="{984E1841-04AC-4196-9687-2F46B36FF87F}"/>
    <cellStyle name="Comma 9 5" xfId="32918" xr:uid="{4C507C4D-158E-4F69-AFCC-100DDE9A08FC}"/>
    <cellStyle name="Comma 9 6" xfId="32919" xr:uid="{5C3944A8-3561-492D-AB50-25DA0D505462}"/>
    <cellStyle name="Comma 9 7" xfId="32920" xr:uid="{9C6F3660-4D6B-490B-B15C-4CCE679178E9}"/>
    <cellStyle name="Comma 9 8" xfId="32921" xr:uid="{A63586C7-36AA-465D-B2C6-1AA53B9F7B34}"/>
    <cellStyle name="Comma 9 8 2" xfId="32922" xr:uid="{D1484B7B-7A8A-4937-88D9-D1E4363940E1}"/>
    <cellStyle name="Comma 9 8 2 2" xfId="16174" xr:uid="{BD810F02-EA26-4433-8D0D-05CF051EF64F}"/>
    <cellStyle name="Comma 9 8 2 3" xfId="32923" xr:uid="{C895C685-9831-47E7-9497-753DD1AACC80}"/>
    <cellStyle name="Comma 9 8 3" xfId="27130" xr:uid="{8B6EE017-08BF-4961-9E09-EE52A9D3D375}"/>
    <cellStyle name="Comma 9 8 4" xfId="27133" xr:uid="{DB8E0993-00BC-4E0D-B447-014B075A29F1}"/>
    <cellStyle name="Comma 9 9" xfId="32924" xr:uid="{1E9C672D-B714-4D6C-B04C-3C9E3B6CFB08}"/>
    <cellStyle name="Comma 90" xfId="27876" xr:uid="{5A571F6C-2E58-46CB-BD11-8CB10F0E2B4A}"/>
    <cellStyle name="Comma 90 2" xfId="32896" xr:uid="{6B56A3DE-2489-4E7A-AC75-C5B3919B0F1B}"/>
    <cellStyle name="Comma 90 3" xfId="32926" xr:uid="{B5696114-4BFD-45A5-82C5-087C8A34BA1E}"/>
    <cellStyle name="Comma 90 4" xfId="32927" xr:uid="{B6458290-5B38-4AE3-A2AD-E58F5E65FAFC}"/>
    <cellStyle name="Comma 90 5" xfId="22423" xr:uid="{3820121C-36DA-4CF8-B4B0-CCBAFF0F0905}"/>
    <cellStyle name="Comma 91" xfId="27880" xr:uid="{8C43042B-8CB9-4A20-BD2C-D5B4AA055DF5}"/>
    <cellStyle name="Comma 91 2" xfId="1842" xr:uid="{D929788E-6F1F-4CCE-B4AC-B4D0781038DC}"/>
    <cellStyle name="Comma 91 3" xfId="1844" xr:uid="{37B56C8A-BB13-42B0-9E2F-2B53FBC0FC93}"/>
    <cellStyle name="Comma 91 4" xfId="1846" xr:uid="{B24807EC-5666-40D9-A958-3AFC1602013D}"/>
    <cellStyle name="Comma 91 5" xfId="1849" xr:uid="{B33E6491-4C75-41C0-84DA-7879CAC31C5A}"/>
    <cellStyle name="Comma 92" xfId="27884" xr:uid="{49676BC7-8A54-439A-B216-F58F5D56D4A6}"/>
    <cellStyle name="Comma 92 2" xfId="22966" xr:uid="{837F8156-7FCB-4F97-AE3C-B52F11611981}"/>
    <cellStyle name="Comma 92 3" xfId="22980" xr:uid="{E4462725-34E7-44FC-95E7-CAEC2F07ED82}"/>
    <cellStyle name="Comma 92 4" xfId="22985" xr:uid="{2D4D82B4-53C7-432E-AFB6-B2423E50C9DE}"/>
    <cellStyle name="Comma 92 5" xfId="22437" xr:uid="{63BB21B9-D513-4C6B-8A63-CBFC4367EDFA}"/>
    <cellStyle name="Comma 93" xfId="32898" xr:uid="{D05B9E30-4D7A-4796-B416-A937D02C43B4}"/>
    <cellStyle name="Comma 93 2" xfId="32900" xr:uid="{2958EDCD-EC11-4B41-BCB2-6D303B091884}"/>
    <cellStyle name="Comma 94" xfId="15954" xr:uid="{98F62F8C-B2EB-4115-BB59-7C8AE034EC46}"/>
    <cellStyle name="Comma 94 2" xfId="15957" xr:uid="{319279DD-E15F-4803-B3FD-3662D8A6803E}"/>
    <cellStyle name="Comma 95" xfId="15960" xr:uid="{F5899C50-3FE9-4C8E-898A-DD2E3E39F963}"/>
    <cellStyle name="Comma 95 2" xfId="32928" xr:uid="{91B3EA70-D99D-4B14-BA1F-F2C2D633F237}"/>
    <cellStyle name="Comma 95 3" xfId="32929" xr:uid="{AC38DCC7-D9B2-4919-9878-69BCB06CA398}"/>
    <cellStyle name="Comma 95 4" xfId="32930" xr:uid="{A2BF8AEE-D1B4-4C54-A8CA-6B5E438EE241}"/>
    <cellStyle name="Comma 95 5" xfId="22659" xr:uid="{1D853693-DBE4-406E-9F5B-450E02147530}"/>
    <cellStyle name="Comma 96" xfId="32931" xr:uid="{F47327AB-7BA9-45DC-A1E1-728DF51886DB}"/>
    <cellStyle name="Comma 96 2" xfId="32932" xr:uid="{E511F97C-2315-4E1A-810A-DE3E6BE583E7}"/>
    <cellStyle name="Comma 97" xfId="32933" xr:uid="{6401982A-69D2-4DA2-82F9-E0C460A22A87}"/>
    <cellStyle name="Comma 97 2" xfId="23094" xr:uid="{D3B661A1-D2FD-43F7-BB29-16AA01773D1B}"/>
    <cellStyle name="Comma 97 3" xfId="23115" xr:uid="{5379CDDA-9942-40C8-9A97-39FA8A893B99}"/>
    <cellStyle name="Comma 97 4" xfId="23125" xr:uid="{38C15A7A-AE3C-41D9-A1C3-77455BCF8AB8}"/>
    <cellStyle name="Comma 97 5" xfId="22670" xr:uid="{D58C125D-422B-4E8A-85E0-C1C321786491}"/>
    <cellStyle name="Comma 98" xfId="32934" xr:uid="{67635202-734C-4715-9794-6D8C1A28CE1E}"/>
    <cellStyle name="Comma 98 2" xfId="32936" xr:uid="{DC5DD77A-AA74-49A2-8781-17F2E9E3A94C}"/>
    <cellStyle name="Comma 99" xfId="16467" xr:uid="{DA4EC42B-A1E0-4CAD-BB21-2072D9AA6B47}"/>
    <cellStyle name="Comma 99 2" xfId="32938" xr:uid="{1B8FFBC1-176B-493F-AF67-54C1B356B2A7}"/>
    <cellStyle name="Comma_Financial Statements_31_12_2010_Jan 11" xfId="63273" xr:uid="{6C7564E7-C23D-4C3E-85E5-04FDA858A71F}"/>
    <cellStyle name="Comma'000" xfId="32911" xr:uid="{0C378618-23D8-4C38-A547-9B93761C8E92}"/>
    <cellStyle name="ConditionalStyle_1" xfId="32939" xr:uid="{7F314E6C-3A80-48F6-A522-BBECCE2C822B}"/>
    <cellStyle name="Currency 10" xfId="16111" xr:uid="{D1EBE11B-A09E-4259-8A97-E7CD22CA787C}"/>
    <cellStyle name="Currency 11" xfId="32940" xr:uid="{5EE89019-81CA-43E7-A7E7-018F24345D52}"/>
    <cellStyle name="Currency 17" xfId="32941" xr:uid="{CA4F4504-E471-4FB0-871C-EE1F2DEBBA3A}"/>
    <cellStyle name="Currency 18" xfId="32942" xr:uid="{1FF50A44-78AB-4689-9F12-424F594DE940}"/>
    <cellStyle name="Currency 2" xfId="30772" xr:uid="{0AF4F947-E11F-43BE-9363-32051A956626}"/>
    <cellStyle name="Currency 2 10" xfId="28823" xr:uid="{7F328A97-0883-4448-8B1A-B5D115C2FF3E}"/>
    <cellStyle name="Currency 2 11" xfId="28826" xr:uid="{7869973F-481B-41CB-BCDD-DEA31DF82531}"/>
    <cellStyle name="Currency 2 12" xfId="28829" xr:uid="{44412894-BA49-4FD8-9ABC-F3279DE2DF3F}"/>
    <cellStyle name="Currency 2 13" xfId="28832" xr:uid="{BF688217-6896-45BA-B22E-79EF48FDB073}"/>
    <cellStyle name="Currency 2 14" xfId="5186" xr:uid="{EA4B713F-C612-458A-AF1C-2435B4E6D702}"/>
    <cellStyle name="Currency 2 15" xfId="5196" xr:uid="{9057D359-52E5-4168-977C-DA876D3454B7}"/>
    <cellStyle name="Currency 2 16" xfId="5207" xr:uid="{EB9A7E0C-A014-4FC9-8938-98B72F19A155}"/>
    <cellStyle name="Currency 2 17" xfId="5216" xr:uid="{BE8B9202-EF0B-4529-91C3-FD63707FB416}"/>
    <cellStyle name="Currency 2 18" xfId="5226" xr:uid="{B6C44923-C71A-492C-BFF1-647B57708C73}"/>
    <cellStyle name="Currency 2 19" xfId="3924" xr:uid="{3EAC5027-420B-4409-A97F-D1E74B8B3B6D}"/>
    <cellStyle name="Currency 2 2" xfId="32943" xr:uid="{07DB3704-3E9E-4C9D-A7C1-368A288BE021}"/>
    <cellStyle name="Currency 2 2 2" xfId="32944" xr:uid="{5AD38710-E473-4556-973B-FE74F19E3469}"/>
    <cellStyle name="Currency 2 20" xfId="5197" xr:uid="{9909B1D6-789B-48A4-82C5-8856B9A5EFEC}"/>
    <cellStyle name="Currency 2 21" xfId="5208" xr:uid="{1093A409-C132-4660-AC47-CF0C58AE52B9}"/>
    <cellStyle name="Currency 2 22" xfId="5217" xr:uid="{1E2ACF49-A3EF-463B-B0CB-EFC167441392}"/>
    <cellStyle name="Currency 2 23" xfId="5227" xr:uid="{43B7C388-A6AB-4950-BD75-CAE185FD875B}"/>
    <cellStyle name="Currency 2 24" xfId="3925" xr:uid="{8200BCC2-4611-4500-A1D3-508FC5864C29}"/>
    <cellStyle name="Currency 2 25" xfId="14706" xr:uid="{326D2558-D9C2-42A4-A6B5-41F4CF533869}"/>
    <cellStyle name="Currency 2 26" xfId="14910" xr:uid="{94F5E2F5-949E-4A30-B971-F9E5BFEE5560}"/>
    <cellStyle name="Currency 2 27" xfId="20816" xr:uid="{902ECA02-8D6E-4F6E-98B6-B487E58CF48F}"/>
    <cellStyle name="Currency 2 28" xfId="32945" xr:uid="{083AA815-40E6-4A21-B7EC-244C20862870}"/>
    <cellStyle name="Currency 2 3" xfId="32946" xr:uid="{39B2C00C-8E03-4DD1-8C11-34FBEA391FDC}"/>
    <cellStyle name="Currency 2 3 2" xfId="32947" xr:uid="{81B80F2B-E601-4820-895A-A5900CE808F8}"/>
    <cellStyle name="Currency 2 4" xfId="32948" xr:uid="{E655FB1A-26CF-45D1-8DB0-941053C75BE9}"/>
    <cellStyle name="Currency 2 4 2" xfId="32949" xr:uid="{067D38D4-311B-4AE1-8F3E-B31549AB13BC}"/>
    <cellStyle name="Currency 2 4 3" xfId="32950" xr:uid="{069B5194-B1B5-4668-BDA3-CC9DF68372CD}"/>
    <cellStyle name="Currency 2 4 4" xfId="32951" xr:uid="{5245C424-60DF-48C9-B93A-DBE783DF4EFD}"/>
    <cellStyle name="Currency 2 4 5" xfId="12386" xr:uid="{C448C9F9-754C-4679-ADFD-8D5CA0766CE1}"/>
    <cellStyle name="Currency 2 5" xfId="32952" xr:uid="{9FF6310D-9C08-4824-B783-0A112D1D9A68}"/>
    <cellStyle name="Currency 2 5 2" xfId="32953" xr:uid="{2A8534BA-CF21-48B2-855E-D618F1AA4EF2}"/>
    <cellStyle name="Currency 2 5 2 2" xfId="32954" xr:uid="{66F6A988-7809-47A4-AF19-F18D34245F2B}"/>
    <cellStyle name="Currency 2 5 3" xfId="32955" xr:uid="{DFBE03D2-667D-4D37-835D-269962E26DBA}"/>
    <cellStyle name="Currency 2 5 4" xfId="8343" xr:uid="{C18E83D1-6938-4174-9160-B363BD9A08B7}"/>
    <cellStyle name="Currency 2 5 4 2" xfId="32956" xr:uid="{6C23FAFA-2A06-443E-A9A5-949DADFDCCA9}"/>
    <cellStyle name="Currency 2 5 5" xfId="8345" xr:uid="{25DED918-3D87-4C00-9E97-F8482E4DC880}"/>
    <cellStyle name="Currency 2 5 6" xfId="8347" xr:uid="{8EBD5822-F237-417B-AAD6-B3B21472BE0B}"/>
    <cellStyle name="Currency 2 6" xfId="32957" xr:uid="{55FB7903-D6FE-4D70-9A63-40BD88C1E53A}"/>
    <cellStyle name="Currency 2 7" xfId="32958" xr:uid="{4D3E6A18-8B9D-49BC-9C45-E43F4AE1F515}"/>
    <cellStyle name="Currency 2 8" xfId="32959" xr:uid="{8C519550-E782-4223-84D7-ACA2FDC1C3BB}"/>
    <cellStyle name="Currency 2 9" xfId="32960" xr:uid="{E9E5D2A7-F7C1-4C79-B139-75FC5BB4A285}"/>
    <cellStyle name="Currency 3" xfId="30775" xr:uid="{6662448D-31D5-4662-8222-69F4B4E35F0F}"/>
    <cellStyle name="Currency 3 2" xfId="32961" xr:uid="{8E70544E-815C-4500-BDC8-3612937EEBEC}"/>
    <cellStyle name="Currency 3 3" xfId="32962" xr:uid="{9B40A5FC-CC2C-491D-9941-63FAF99AF219}"/>
    <cellStyle name="Currency 4" xfId="21561" xr:uid="{DBA7262D-1709-4080-80D4-906E3387067A}"/>
    <cellStyle name="Currency 5" xfId="16228" xr:uid="{930D8706-630A-445C-87AD-6E7C62346CC5}"/>
    <cellStyle name="Currency 5 2" xfId="32963" xr:uid="{79E7A812-E95B-4A69-91D9-324E229ADC47}"/>
    <cellStyle name="Currency 5 2 2" xfId="15716" xr:uid="{EE7B31F4-2F7E-49F1-A446-D7F6472856C4}"/>
    <cellStyle name="Currency 5 3" xfId="32964" xr:uid="{1CBC1487-4D63-4B4C-ACBA-2F7E581FCBAE}"/>
    <cellStyle name="Currency 5 3 2" xfId="11587" xr:uid="{D10FD1E4-6EDC-4204-B63C-6DFECB6A5356}"/>
    <cellStyle name="Currency 6" xfId="16230" xr:uid="{150E4207-0D06-42BD-9464-4354AD71FB80}"/>
    <cellStyle name="Currency 7" xfId="21187" xr:uid="{2F6B6FD9-6E6F-46D3-8184-53D8959A6AD0}"/>
    <cellStyle name="Currency 8" xfId="32965" xr:uid="{1F87631E-82F0-4CC9-804E-FD6DB5D7A1D5}"/>
    <cellStyle name="Currency 9" xfId="32966" xr:uid="{4914D04C-9E1B-49E8-9324-CA15D8C536F1}"/>
    <cellStyle name="Currency 9 2" xfId="31983" xr:uid="{A8DB79A9-C094-4D39-8615-D64BFEA6FE3C}"/>
    <cellStyle name="Custom - Style8" xfId="32968" xr:uid="{583B66EC-C717-4534-A345-496516FEACFF}"/>
    <cellStyle name="Custom - Style8 2" xfId="8027" xr:uid="{ADEF67EC-00A2-4B39-942F-4F6EF292AC0F}"/>
    <cellStyle name="CustomStyle" xfId="28160" xr:uid="{3CB5D1BD-1D87-43FD-B2DD-3F56DBD62A37}"/>
    <cellStyle name="CustomStyle 2" xfId="30360" xr:uid="{D7AEFA55-0080-485B-BF1E-2AF393A9980E}"/>
    <cellStyle name="Data   - Style2" xfId="32969" xr:uid="{5A56FA18-27B9-4042-AAE1-63EE54331D7E}"/>
    <cellStyle name="Data   - Style2 10" xfId="32008" xr:uid="{F575675F-F2D9-41FC-A16D-06D2EC7A2D8A}"/>
    <cellStyle name="Data   - Style2 11" xfId="32011" xr:uid="{99AF5408-3024-4124-B286-E0416628145C}"/>
    <cellStyle name="Data   - Style2 12" xfId="12112" xr:uid="{65D5A4CD-5A6E-404E-B7F5-66A9BE348E6C}"/>
    <cellStyle name="Data   - Style2 13" xfId="12116" xr:uid="{29C120CD-DBD9-404D-8A0F-64DA76AB28FB}"/>
    <cellStyle name="Data   - Style2 2" xfId="15283" xr:uid="{51D7A65B-6F33-4366-8AB8-5D992914CFF7}"/>
    <cellStyle name="Data   - Style2 2 2" xfId="32970" xr:uid="{1603B8F2-5D64-43CC-9B7A-CFD58D59B63E}"/>
    <cellStyle name="Data   - Style2 2 3" xfId="32971" xr:uid="{E07F4E59-2EEB-42FB-B790-1AF43F386B2D}"/>
    <cellStyle name="Data   - Style2 2 4" xfId="29249" xr:uid="{D0C44BA4-88DF-45D3-BC8C-53F293EE6B56}"/>
    <cellStyle name="Data   - Style2 2 5" xfId="29251" xr:uid="{1BD3DEDE-6C30-4BB6-9D2C-C44E44C17D69}"/>
    <cellStyle name="Data   - Style2 2 6" xfId="29253" xr:uid="{ACDBC956-0913-49B8-AC40-C14F31FB3AB6}"/>
    <cellStyle name="Data   - Style2 2 7" xfId="29255" xr:uid="{50956914-B7D8-41B4-927A-43691592297A}"/>
    <cellStyle name="Data   - Style2 3" xfId="15288" xr:uid="{C80A66EB-F6EE-41C3-A8EA-1D5D3EC3726A}"/>
    <cellStyle name="Data   - Style2 4" xfId="15291" xr:uid="{219AE072-273E-430F-BC51-A4266D70354B}"/>
    <cellStyle name="Data   - Style2 5" xfId="32973" xr:uid="{8D33ECC8-DC94-4E84-9CC4-6BC4D5BEB0B9}"/>
    <cellStyle name="Data   - Style2 6" xfId="32976" xr:uid="{66365D65-C92F-4EE9-988D-11BC9CA2F601}"/>
    <cellStyle name="Data   - Style2 7" xfId="32978" xr:uid="{2DD23E85-CA56-46D8-9CDA-8046E3C2AEA5}"/>
    <cellStyle name="Data   - Style2 8" xfId="8735" xr:uid="{A30F053B-BB5B-435A-98AE-BCCB872DA68C}"/>
    <cellStyle name="Data   - Style2 9" xfId="8744" xr:uid="{1A7BB41D-C40F-4AFA-AFDA-3093412A7412}"/>
    <cellStyle name="Date" xfId="32979" xr:uid="{79EB7767-DD0A-4D91-B988-C82BCBC2BB10}"/>
    <cellStyle name="Date (dd mm yy)" xfId="32980" xr:uid="{E29F8B11-29F8-4E7C-9FE5-7BB1B8851B0E}"/>
    <cellStyle name="Date_A_Completion Index" xfId="32982" xr:uid="{C48D4E55-8CA0-4D09-A87C-AD037C5108AD}"/>
    <cellStyle name="DefaultStyle" xfId="32983" xr:uid="{13A1EBC5-BEE4-48B2-991B-8A6A5450E9C8}"/>
    <cellStyle name="Define your own named style" xfId="32984" xr:uid="{35057178-D4EA-4616-8BC3-927D6C1E048C}"/>
    <cellStyle name="Draw lines around data in range" xfId="11269" xr:uid="{474A82BD-0E04-4E0B-99D5-2154E94719BD}"/>
    <cellStyle name="Draw shadow and lines within range" xfId="32985" xr:uid="{D7B74946-057B-41B2-9536-073CCE124B75}"/>
    <cellStyle name="Emphasis 1" xfId="22654" xr:uid="{C8B4F99B-9B96-4F65-B91E-1BEDAF9894CD}"/>
    <cellStyle name="Emphasis 2" xfId="21956" xr:uid="{65B5472C-BE67-4A1E-B4D8-7650B2EF3A12}"/>
    <cellStyle name="Emphasis 3" xfId="21968" xr:uid="{740FF3E2-622A-4D34-B130-0490919FF2E8}"/>
    <cellStyle name="Enlarge title text, yellow on blue" xfId="18665" xr:uid="{F7C16827-09A8-45EA-914E-A4931680E079}"/>
    <cellStyle name="Euro" xfId="13011" xr:uid="{30EB9C63-E5AC-477D-9EC4-F599D7D7E233}"/>
    <cellStyle name="Euro 10" xfId="32986" xr:uid="{5E42DC0C-CCDA-4507-966F-EC56EA389435}"/>
    <cellStyle name="Euro 11" xfId="32987" xr:uid="{8D54FB9E-D0C0-4252-B6FA-E20B22949083}"/>
    <cellStyle name="Euro 2" xfId="13015" xr:uid="{C2D517A3-C0B1-4CC7-BEC7-937739FDAFAC}"/>
    <cellStyle name="Euro 3" xfId="13025" xr:uid="{48524B34-C644-4031-B5BA-83380D430B35}"/>
    <cellStyle name="Euro 4" xfId="13028" xr:uid="{BE889B03-7BCE-4C5A-B439-5DD2D09C78F0}"/>
    <cellStyle name="Euro 5" xfId="13031" xr:uid="{9BD0D36C-58E9-47C9-A4D3-CF7BB02823D0}"/>
    <cellStyle name="Euro 6" xfId="13034" xr:uid="{37A14DD0-9816-4C0C-8B14-7944A3C2BA0C}"/>
    <cellStyle name="Euro 7" xfId="13038" xr:uid="{475AF54B-18C7-4399-819F-5526DCE40724}"/>
    <cellStyle name="Euro 8" xfId="25731" xr:uid="{1C6EAC22-2191-4D0F-A504-281168F665D5}"/>
    <cellStyle name="Euro 9" xfId="25733" xr:uid="{D4456B52-B720-473E-840B-7A8B8A1626A9}"/>
    <cellStyle name="Excel Built-in Comma" xfId="32988" xr:uid="{6A97C913-86E1-4E59-9F43-53AAE7AB56AB}"/>
    <cellStyle name="Excel Built-in Excel Built-in Comma 11" xfId="32992" xr:uid="{A677E781-507B-4020-A2B9-5C06CB9DFCF1}"/>
    <cellStyle name="Excel Built-in Hyperlink" xfId="15302" xr:uid="{FF06E451-1565-4D1F-A461-96FB42B0B619}"/>
    <cellStyle name="Excel Built-in Normal" xfId="9270" xr:uid="{4191C041-B71C-42C6-BBEB-36727FC31148}"/>
    <cellStyle name="Excel Built-in Normal 2" xfId="32997" xr:uid="{A7508987-4154-4EEE-8286-EF62EE481284}"/>
    <cellStyle name="Excel Built-in Percent" xfId="9682" xr:uid="{9D68C954-746E-40EA-AABC-1DA06773EB08}"/>
    <cellStyle name="Excel_BuiltIn_40% - Accent4" xfId="15229" xr:uid="{55167320-0F7C-4F23-95EB-14ECA879E9EC}"/>
    <cellStyle name="Explanatory Text 10" xfId="32998" xr:uid="{0D07DFD9-9283-4B5D-9B2A-BFDB847FC160}"/>
    <cellStyle name="Explanatory Text 10 2" xfId="32999" xr:uid="{CBED89DD-A308-4A43-B3DA-4EB3098045BA}"/>
    <cellStyle name="Explanatory Text 10 2 2" xfId="10025" xr:uid="{869F65DA-E5CD-446A-8BD5-CF85AE337BC5}"/>
    <cellStyle name="Explanatory Text 11" xfId="33000" xr:uid="{5102074C-C2BE-4BB9-A264-8D7DA3508183}"/>
    <cellStyle name="Explanatory Text 12" xfId="33001" xr:uid="{45E2F8E3-0FB1-4207-9435-5C4CBE9C3D00}"/>
    <cellStyle name="Explanatory Text 13" xfId="32861" xr:uid="{8D51D807-D501-4F85-8F0C-E514B3D4C1FE}"/>
    <cellStyle name="Explanatory Text 14" xfId="32863" xr:uid="{A62EFC5E-C19D-4FF0-8B03-225BBDDF21E3}"/>
    <cellStyle name="Explanatory Text 15" xfId="32865" xr:uid="{62EB834E-CBDB-4032-8EF1-F486912956B7}"/>
    <cellStyle name="Explanatory Text 16" xfId="25609" xr:uid="{69650F25-0A3E-4DF2-9074-465266BB524F}"/>
    <cellStyle name="Explanatory Text 16 2" xfId="14701" xr:uid="{FEECCFA9-41FA-41BC-A422-3E8DD02D76B1}"/>
    <cellStyle name="Explanatory Text 16 3" xfId="25613" xr:uid="{B1119DCC-47E9-4714-BEB4-2FB6E1746B2E}"/>
    <cellStyle name="Explanatory Text 16 4" xfId="25616" xr:uid="{B0D7C707-302A-47D5-89F4-F1B912B6DD38}"/>
    <cellStyle name="Explanatory Text 16 5" xfId="25618" xr:uid="{9130022A-457D-4642-87B0-B3C68FC9F720}"/>
    <cellStyle name="Explanatory Text 16 6" xfId="25620" xr:uid="{51060785-1318-4171-92DE-01B2CB4D6FD4}"/>
    <cellStyle name="Explanatory Text 17" xfId="25622" xr:uid="{3A7D1FE7-B976-4D8F-9E2F-CEEEE702300B}"/>
    <cellStyle name="Explanatory Text 17 2" xfId="14704" xr:uid="{F7A042D1-6734-44E6-9158-DE3AC53DCC0B}"/>
    <cellStyle name="Explanatory Text 17 3" xfId="33003" xr:uid="{06660DA5-5969-4B76-9AFD-3221B9EA8AA3}"/>
    <cellStyle name="Explanatory Text 17 4" xfId="26428" xr:uid="{2EC8D0F6-E042-4D55-A851-C48C4EA2E872}"/>
    <cellStyle name="Explanatory Text 17 5" xfId="26430" xr:uid="{DACA1661-28D5-4CF3-812C-E37B529CD487}"/>
    <cellStyle name="Explanatory Text 17 6" xfId="33004" xr:uid="{1FF4D8C6-1D7A-4A17-9092-63FF8A31A838}"/>
    <cellStyle name="Explanatory Text 18" xfId="9662" xr:uid="{8AE42103-F86A-4EAB-AE1D-68DF289ECB5A}"/>
    <cellStyle name="Explanatory Text 18 2" xfId="14711" xr:uid="{0B5945E5-68CB-4B85-987C-1E02FA30D343}"/>
    <cellStyle name="Explanatory Text 19" xfId="9667" xr:uid="{94F3536E-C0A1-4804-B996-58A5C3E0C801}"/>
    <cellStyle name="Explanatory Text 2" xfId="33005" xr:uid="{6F70571F-1EB2-4366-AF4C-FB719A2448AD}"/>
    <cellStyle name="Explanatory Text 2 2" xfId="33007" xr:uid="{FC0ADA91-4466-427C-A647-45037E07A876}"/>
    <cellStyle name="Explanatory Text 2 2 2" xfId="15037" xr:uid="{D3457189-E42A-4BA6-B0D2-08C202E85D73}"/>
    <cellStyle name="Explanatory Text 2 3" xfId="33008" xr:uid="{F9839039-5217-4984-94FB-576D3FDFC393}"/>
    <cellStyle name="Explanatory Text 2 4" xfId="33009" xr:uid="{C53C121E-93E1-4DBD-83B5-B55E49BCA1FE}"/>
    <cellStyle name="Explanatory Text 20" xfId="32866" xr:uid="{A4F904D3-A487-42C5-8752-FAEF1DDAEC4D}"/>
    <cellStyle name="Explanatory Text 21" xfId="25610" xr:uid="{D054C442-D834-43F4-A58C-53E8C40FEBE0}"/>
    <cellStyle name="Explanatory Text 22" xfId="25623" xr:uid="{500C8AF0-8FB1-4E18-9338-FE9626A033FE}"/>
    <cellStyle name="Explanatory Text 23" xfId="9663" xr:uid="{6EDBB8D9-1747-4488-942E-34D80AAE85A9}"/>
    <cellStyle name="Explanatory Text 24" xfId="9668" xr:uid="{660A69EC-79E4-4E93-84F2-0926C6FE4D12}"/>
    <cellStyle name="Explanatory Text 3" xfId="33010" xr:uid="{6AC7488D-6D32-416F-929C-AEC781BBC5ED}"/>
    <cellStyle name="Explanatory Text 3 2" xfId="33011" xr:uid="{1360FEF4-FEFD-448F-8216-2CFFE749AE1F}"/>
    <cellStyle name="Explanatory Text 4" xfId="33012" xr:uid="{2311E85A-10F4-4659-82CE-CB7D384E5B2E}"/>
    <cellStyle name="Explanatory Text 4 2" xfId="33013" xr:uid="{1C6C376D-A6D3-4B6A-92B3-E7A31D872025}"/>
    <cellStyle name="Explanatory Text 5" xfId="33014" xr:uid="{E10B9AD0-6404-45A7-BE78-E20F29105C16}"/>
    <cellStyle name="Explanatory Text 5 2" xfId="29637" xr:uid="{ACDF3DA7-1A56-4D09-885C-90E0F4B2956B}"/>
    <cellStyle name="Explanatory Text 6" xfId="33015" xr:uid="{286A3683-16F6-403A-B1BE-366A558897AD}"/>
    <cellStyle name="Explanatory Text 6 2" xfId="33016" xr:uid="{FFAA5584-9AFC-444C-B471-862963266264}"/>
    <cellStyle name="Explanatory Text 7" xfId="33017" xr:uid="{4C7F347A-B3BA-4560-9627-9599A0501C14}"/>
    <cellStyle name="Explanatory Text 7 2" xfId="33018" xr:uid="{0D1425C4-CBAB-4912-941A-8AC860D26E4C}"/>
    <cellStyle name="Explanatory Text 8" xfId="33019" xr:uid="{4C3CE298-0F13-4DFB-9C1E-CCB709412309}"/>
    <cellStyle name="Explanatory Text 8 2" xfId="33020" xr:uid="{5262C505-C02A-4DEA-A84A-B02DEF27BA65}"/>
    <cellStyle name="Explanatory Text 9" xfId="33021" xr:uid="{1D6B7086-846B-4578-BC19-FEAE074D94CC}"/>
    <cellStyle name="Explanatory Text 9 2" xfId="29650" xr:uid="{F343EF2B-5F75-4EFB-93E9-A68E0AE99456}"/>
    <cellStyle name="Explanatory Text 9 3" xfId="29652" xr:uid="{C22C2B5E-FF85-43FD-8404-807D7D5BD1A3}"/>
    <cellStyle name="Fill" xfId="24944" xr:uid="{A3458279-8923-452D-B998-03E17991D49C}"/>
    <cellStyle name="Fixed" xfId="33022" xr:uid="{1CB6BFC9-BF4D-43DE-85FC-AD3CEF35D40B}"/>
    <cellStyle name="Format a column of totals" xfId="33023" xr:uid="{D144DDBE-EDB5-4B74-834A-D376F13D90EF}"/>
    <cellStyle name="Format a row of totals" xfId="33024" xr:uid="{EB41B79B-BE58-4D86-8B5D-2A85EB3E8E5F}"/>
    <cellStyle name="Format text as bold, black on yellow" xfId="33025" xr:uid="{EAF988E7-1B62-4704-801D-888AE96E5C47}"/>
    <cellStyle name="Good 10" xfId="33026" xr:uid="{5479C97C-1DEF-43EE-A5FA-648590C1D410}"/>
    <cellStyle name="Good 10 2" xfId="31532" xr:uid="{E6B72ED2-DCB7-48F1-98A5-EA27545CA877}"/>
    <cellStyle name="Good 10 3" xfId="31537" xr:uid="{5C25CB68-A568-492C-9AF5-FE9E183022D6}"/>
    <cellStyle name="Good 11" xfId="33027" xr:uid="{5F346EB3-3B26-47FF-B58F-AEE5687F8242}"/>
    <cellStyle name="Good 11 2" xfId="31545" xr:uid="{5CDA6AD6-B6BA-4C41-9A73-C3134B9A7B7D}"/>
    <cellStyle name="Good 11 3" xfId="31547" xr:uid="{04DDA283-DE8A-4C6B-87C0-D28CC092ACA5}"/>
    <cellStyle name="Good 11 3 2" xfId="33029" xr:uid="{073ABC7C-60D8-4381-97D8-708834AE35B1}"/>
    <cellStyle name="Good 12" xfId="33030" xr:uid="{EA01D14C-6F99-4CEB-9988-0B6077E7E60F}"/>
    <cellStyle name="Good 13" xfId="33031" xr:uid="{19AC9FC5-C779-45FD-AF9E-BF23CE6C8489}"/>
    <cellStyle name="Good 14" xfId="10249" xr:uid="{034038E4-59C2-46E1-90F1-388A56A9EC06}"/>
    <cellStyle name="Good 15" xfId="10270" xr:uid="{923B5589-F111-4C0E-A62B-2A841F2C2750}"/>
    <cellStyle name="Good 16" xfId="10275" xr:uid="{D695B604-6765-4E98-AEE9-A2C28E268E6B}"/>
    <cellStyle name="Good 17" xfId="10279" xr:uid="{B56C815A-AA24-452B-9333-332D859D2F13}"/>
    <cellStyle name="Good 18" xfId="10283" xr:uid="{C4FDDBBF-0D20-4BAA-8558-74F7D4358E06}"/>
    <cellStyle name="Good 18 2" xfId="21959" xr:uid="{6BCE7153-8E9E-4434-96E3-58DDD79DD459}"/>
    <cellStyle name="Good 18 3" xfId="21964" xr:uid="{9BFBED70-FECB-43DE-AAAA-EB07409A3925}"/>
    <cellStyle name="Good 18 4" xfId="33032" xr:uid="{AAFCB279-5B56-40C8-9CB2-D0ADBF83A74B}"/>
    <cellStyle name="Good 18 5" xfId="33033" xr:uid="{2B9BE39A-1E17-4B14-BF03-DB7F2F696507}"/>
    <cellStyle name="Good 18 6" xfId="33034" xr:uid="{7EB0FE74-4088-4D91-BBCE-68F679A66338}"/>
    <cellStyle name="Good 19" xfId="2950" xr:uid="{44E5A70A-1E99-48D0-9FD8-8C9B0AD5ED14}"/>
    <cellStyle name="Good 19 2" xfId="2960" xr:uid="{5CDA0699-E7A5-4A8A-BF47-A8CC555D691B}"/>
    <cellStyle name="Good 19 3" xfId="442" xr:uid="{CEA3615A-E1D5-4F5D-B25F-F8C24FD9FB09}"/>
    <cellStyle name="Good 19 4" xfId="21422" xr:uid="{FADE972C-761E-45C9-AD16-4AB16C4BA2B0}"/>
    <cellStyle name="Good 19 5" xfId="18858" xr:uid="{2BA23723-3185-4B72-8114-211DD63C1C29}"/>
    <cellStyle name="Good 19 6" xfId="21424" xr:uid="{75A2F701-ED86-4D6F-BA58-C71869929EEC}"/>
    <cellStyle name="Good 2" xfId="26167" xr:uid="{4CE614E5-9E2A-4FA9-9EFD-47362744BA1F}"/>
    <cellStyle name="Good 2 2" xfId="33036" xr:uid="{4942B92A-2F28-418F-AA47-97380B1E82A1}"/>
    <cellStyle name="Good 2 2 2" xfId="14196" xr:uid="{3F9F047D-0B40-48A8-9E33-7D4A0C1F2372}"/>
    <cellStyle name="Good 2 3" xfId="33038" xr:uid="{4FDDD404-24A6-4304-9FCB-AB3207031B35}"/>
    <cellStyle name="Good 2 3 2" xfId="33039" xr:uid="{35958298-CE7E-4F1D-948F-2202856E68D2}"/>
    <cellStyle name="Good 2 4" xfId="13160" xr:uid="{04BBB0E7-46EF-4859-A900-204778600203}"/>
    <cellStyle name="Good 20" xfId="10271" xr:uid="{F9604FC9-BFF7-4A32-9953-D4ED1FA97062}"/>
    <cellStyle name="Good 20 2" xfId="33040" xr:uid="{22177E52-3FCB-412D-9F98-24364DC20151}"/>
    <cellStyle name="Good 21" xfId="10276" xr:uid="{1FD27053-895F-45B1-96A2-112F6A25BE64}"/>
    <cellStyle name="Good 22" xfId="10280" xr:uid="{1EF9B54C-8356-414D-946E-2FECF3B41CC5}"/>
    <cellStyle name="Good 23" xfId="10284" xr:uid="{1BCA84A9-3CE0-4A7D-90EE-AB735AF151E1}"/>
    <cellStyle name="Good 24" xfId="2951" xr:uid="{8837907A-8776-43E5-9D5D-2CF0D82B043E}"/>
    <cellStyle name="Good 25" xfId="2966" xr:uid="{9C15B014-E318-4E21-BE3C-28493FF91A7E}"/>
    <cellStyle name="Good 26" xfId="2979" xr:uid="{F0B997A2-60D7-442B-9E73-72E125B1354F}"/>
    <cellStyle name="Good 3" xfId="26169" xr:uid="{760B3EF7-4C25-4599-B14F-D6C65D240488}"/>
    <cellStyle name="Good 3 2" xfId="33041" xr:uid="{85BFED52-E641-44EF-A6C3-F4F3571C695B}"/>
    <cellStyle name="Good 3 3" xfId="33043" xr:uid="{8C6FD395-EAF9-44DD-B657-059D5D6F66A3}"/>
    <cellStyle name="Good 4" xfId="26171" xr:uid="{CC12E7D6-FD23-45CC-AFDC-9EB769E6FD66}"/>
    <cellStyle name="Good 4 2" xfId="31523" xr:uid="{455D41E0-18F6-42B5-AF6B-FD5FC1E0478D}"/>
    <cellStyle name="Good 4 3" xfId="33045" xr:uid="{2F29109D-0761-4EED-963D-DAFAC5058D24}"/>
    <cellStyle name="Good 5" xfId="26173" xr:uid="{59D823D0-D4F1-4BC4-8AE2-9775D0822578}"/>
    <cellStyle name="Good 5 2" xfId="33046" xr:uid="{A0A11F41-4C69-48A2-B50F-46AAD04996CD}"/>
    <cellStyle name="Good 5 3" xfId="33048" xr:uid="{83BCD927-675A-47CA-8E32-02687573E365}"/>
    <cellStyle name="Good 6" xfId="25932" xr:uid="{832FBC47-9F20-416D-AAB7-702BAEC2C7D1}"/>
    <cellStyle name="Good 6 2" xfId="27356" xr:uid="{4AC61135-A856-4866-8953-A1A394C7D927}"/>
    <cellStyle name="Good 6 3" xfId="33049" xr:uid="{70A02BD1-5BE2-4F93-83FB-E971C035EA05}"/>
    <cellStyle name="Good 7" xfId="25934" xr:uid="{F0B7BE55-6FBD-4B53-ACCD-EED8A49153CC}"/>
    <cellStyle name="Good 7 2" xfId="33052" xr:uid="{21A7A11F-01F4-4A33-B513-4397CBB28366}"/>
    <cellStyle name="Good 7 3" xfId="33054" xr:uid="{3F1E1FF0-089F-40F2-8920-41F0586AF48A}"/>
    <cellStyle name="Good 8" xfId="25936" xr:uid="{9BA56B62-1B7E-4C49-A34D-8503FE87F150}"/>
    <cellStyle name="Good 8 2" xfId="33056" xr:uid="{C1C40A12-4079-46A5-A99B-F596BEF50FF5}"/>
    <cellStyle name="Good 8 3" xfId="33058" xr:uid="{96DCE54D-B89A-4082-AAAA-2673532FE94C}"/>
    <cellStyle name="Good 9" xfId="25939" xr:uid="{F725C8DB-EE64-440A-8362-B19CABE1BBB0}"/>
    <cellStyle name="Good 9 2" xfId="31583" xr:uid="{46919A72-B445-402C-AC35-BBF8C7C9C3A6}"/>
    <cellStyle name="Good 9 3" xfId="33060" xr:uid="{8E85EC67-BC85-43A5-970B-DF0D9EDD6DE4}"/>
    <cellStyle name="Header1" xfId="33061" xr:uid="{B26008A4-E44A-4F1E-A720-3AE75B81335D}"/>
    <cellStyle name="Header2" xfId="33062" xr:uid="{AA5BE3F3-15AA-4C4C-ACBD-82016EA6CBEF}"/>
    <cellStyle name="Heading" xfId="19672" xr:uid="{89822E80-FF18-4436-9550-D8DC367964DB}"/>
    <cellStyle name="Heading 1 10" xfId="33064" xr:uid="{587B42E0-ABE4-4D2A-B988-90B4D6D886FC}"/>
    <cellStyle name="Heading 1 10 2" xfId="4653" xr:uid="{E408FA69-4A96-4242-9B7D-3FD3E1F201AD}"/>
    <cellStyle name="Heading 1 11" xfId="33066" xr:uid="{363ACA20-032B-4786-B525-D0BE635FE7CE}"/>
    <cellStyle name="Heading 1 11 2" xfId="4681" xr:uid="{F15DFFEF-B02F-4E16-B322-0BF8830AF12D}"/>
    <cellStyle name="Heading 1 11 3" xfId="33067" xr:uid="{128C90E6-B8F1-40BF-B855-030BED0C29C7}"/>
    <cellStyle name="Heading 1 11 3 2" xfId="16686" xr:uid="{9F82657A-8E85-49F2-927D-5DA5FAC8F29E}"/>
    <cellStyle name="Heading 1 11 3 3" xfId="33068" xr:uid="{E5EB07B1-3357-46DB-A3A5-A8C88681E96B}"/>
    <cellStyle name="Heading 1 11 4" xfId="31152" xr:uid="{8D4F46BA-E07A-4504-8FCF-BD26DE0D8032}"/>
    <cellStyle name="Heading 1 11 5" xfId="31155" xr:uid="{17A1285D-376A-4577-BD24-394FF6E2D9A3}"/>
    <cellStyle name="Heading 1 12" xfId="33070" xr:uid="{DB0A11EE-A910-4DDB-86E5-9DCDFEC22693}"/>
    <cellStyle name="Heading 1 12 2" xfId="33073" xr:uid="{FA9FD5B1-F3B8-44B5-995A-8B5C695BE0E0}"/>
    <cellStyle name="Heading 1 12 2 2" xfId="17001" xr:uid="{D7008181-F921-4837-87C5-8A6096793D06}"/>
    <cellStyle name="Heading 1 13" xfId="33074" xr:uid="{83A31531-26C6-4862-8BAA-713A9E6BEF4B}"/>
    <cellStyle name="Heading 1 14" xfId="32025" xr:uid="{7C7500EA-0B25-43EE-A54D-FB60FA33216A}"/>
    <cellStyle name="Heading 1 15" xfId="32027" xr:uid="{363C7DEA-8373-4894-8666-E89602AE1EF7}"/>
    <cellStyle name="Heading 1 16" xfId="33075" xr:uid="{B56D3AD6-E5D8-4CB8-B8B7-29DF0C1D7511}"/>
    <cellStyle name="Heading 1 17" xfId="33077" xr:uid="{9F0FB069-234D-4E23-A07D-166A72D3E773}"/>
    <cellStyle name="Heading 1 18" xfId="33079" xr:uid="{B27F1F71-2744-425C-BE1B-78994B6D052B}"/>
    <cellStyle name="Heading 1 18 2" xfId="33081" xr:uid="{C5321657-FAD3-456F-A45E-D12144D0B8C4}"/>
    <cellStyle name="Heading 1 18 3" xfId="33082" xr:uid="{F261B937-772C-4E31-BCF8-FC08AF5794CF}"/>
    <cellStyle name="Heading 1 18 4" xfId="33083" xr:uid="{566479A1-10F0-429F-BBFC-E332B762807B}"/>
    <cellStyle name="Heading 1 18 5" xfId="33084" xr:uid="{DF79572B-D217-4212-9D44-1BFD5200AD57}"/>
    <cellStyle name="Heading 1 18 6" xfId="33085" xr:uid="{B9B91A07-6999-45F2-9478-5271302311AF}"/>
    <cellStyle name="Heading 1 19" xfId="33086" xr:uid="{1B2B97B8-8657-41A3-8651-33D765BAA06C}"/>
    <cellStyle name="Heading 1 19 2" xfId="26321" xr:uid="{5DFF0CE6-63BD-4022-B152-CC7716298954}"/>
    <cellStyle name="Heading 1 19 3" xfId="26323" xr:uid="{A4D72A17-51CA-448B-A528-48091D2DEFCA}"/>
    <cellStyle name="Heading 1 19 4" xfId="33088" xr:uid="{9FA57A04-F4F8-4531-B825-A323C2266705}"/>
    <cellStyle name="Heading 1 19 5" xfId="33089" xr:uid="{F4216BCA-0041-460C-A743-20C75D3F9C46}"/>
    <cellStyle name="Heading 1 19 6" xfId="2375" xr:uid="{38B7533E-7B39-46AD-A76D-55D21958017A}"/>
    <cellStyle name="Heading 1 2" xfId="33090" xr:uid="{9EBF3D53-5BD8-4FCB-8E76-9A76DA7E5D62}"/>
    <cellStyle name="Heading 1 2 10" xfId="33091" xr:uid="{EF7178C0-F174-42CA-9DF9-D27412F3D2C6}"/>
    <cellStyle name="Heading 1 2 11" xfId="33092" xr:uid="{18ADE11F-9B02-4287-9CDC-252420755C7B}"/>
    <cellStyle name="Heading 1 2 2" xfId="33093" xr:uid="{CE8681FE-3173-4EF9-A819-7C9A9C52D364}"/>
    <cellStyle name="Heading 1 2 2 2" xfId="33094" xr:uid="{BBD44AFB-4D89-40E7-A47F-666EAB769F77}"/>
    <cellStyle name="Heading 1 2 3" xfId="33096" xr:uid="{8A51228C-DA32-4B84-BE74-0776B0C21D05}"/>
    <cellStyle name="Heading 1 2 3 2" xfId="12880" xr:uid="{0C32F057-4FF8-440C-8AD5-188F9360578C}"/>
    <cellStyle name="Heading 1 2 4" xfId="33098" xr:uid="{0938E745-6037-45E9-BADA-401C13EE08BE}"/>
    <cellStyle name="Heading 1 2 4 2" xfId="33099" xr:uid="{457AA72B-A98D-48F3-AFAF-FAF4981DFB84}"/>
    <cellStyle name="Heading 1 2 5" xfId="17663" xr:uid="{C48B0AF3-AC29-46AA-BD2B-A73FDA04AF80}"/>
    <cellStyle name="Heading 1 2 5 2" xfId="5753" xr:uid="{A228FB4F-ED78-49F8-98EA-83901A3F0A4E}"/>
    <cellStyle name="Heading 1 2 6" xfId="17665" xr:uid="{32D1FB2B-91D4-447E-97A5-3E8C4BE5F2CF}"/>
    <cellStyle name="Heading 1 2 6 2" xfId="33100" xr:uid="{8F1DECF9-80D1-4387-8448-ED6B3E26FB3F}"/>
    <cellStyle name="Heading 1 2 7" xfId="17667" xr:uid="{D80C9252-08A7-4A03-8441-31730D178D69}"/>
    <cellStyle name="Heading 1 2 7 2" xfId="23188" xr:uid="{547A471C-23C1-4F61-A49F-1B254BFD6148}"/>
    <cellStyle name="Heading 1 2 8" xfId="17669" xr:uid="{B009048B-0432-416C-8F5F-29204741050A}"/>
    <cellStyle name="Heading 1 2 8 2" xfId="23211" xr:uid="{1974EABC-7E75-4A64-A238-28854C3C1808}"/>
    <cellStyle name="Heading 1 2 9" xfId="17671" xr:uid="{88A35D72-74C4-4669-83B4-5E9C1368E970}"/>
    <cellStyle name="Heading 1 2 9 2" xfId="33102" xr:uid="{FE4C91E5-8D60-4B00-9716-9AA58BE2B92D}"/>
    <cellStyle name="Heading 1 20" xfId="32028" xr:uid="{4087ED74-B594-4979-ADEC-294D9D3AC66C}"/>
    <cellStyle name="Heading 1 20 2" xfId="26304" xr:uid="{B11C6B94-FEE3-4B87-A114-91DD74CA0705}"/>
    <cellStyle name="Heading 1 21" xfId="33076" xr:uid="{E664EFCA-CD1C-40CA-9612-D89242997C99}"/>
    <cellStyle name="Heading 1 22" xfId="33078" xr:uid="{63234AB0-1ACB-4AF8-B8DE-D24AB1D63EE3}"/>
    <cellStyle name="Heading 1 23" xfId="33080" xr:uid="{614FA9F6-32FE-4E4E-959C-F3C6AD41429A}"/>
    <cellStyle name="Heading 1 24" xfId="33087" xr:uid="{50FEEEFA-12E2-40A5-B162-ACD0030AA1B7}"/>
    <cellStyle name="Heading 1 25" xfId="33103" xr:uid="{B1501439-E66E-4B37-80D0-5BB6E88B3E8D}"/>
    <cellStyle name="Heading 1 26" xfId="33104" xr:uid="{65A731CF-4152-4BB0-B1CC-70F1ED933D95}"/>
    <cellStyle name="Heading 1 3" xfId="12128" xr:uid="{127615D6-9F71-4440-9CA9-6F60E5A7835D}"/>
    <cellStyle name="Heading 1 3 2" xfId="12131" xr:uid="{2D298599-4423-49F9-82DA-8438004568BA}"/>
    <cellStyle name="Heading 1 4" xfId="12145" xr:uid="{4B1B0472-09F9-4CCE-9629-F43A04D5C2A1}"/>
    <cellStyle name="Heading 1 4 2" xfId="33105" xr:uid="{8A6A3D64-C155-4A77-B05D-36F4599210B3}"/>
    <cellStyle name="Heading 1 5" xfId="12147" xr:uid="{9F6BD80C-059A-4A7B-A3A8-51631C1FC152}"/>
    <cellStyle name="Heading 1 5 2" xfId="33106" xr:uid="{86A046D5-9D58-4ADE-B9AF-A2644B9CC4BA}"/>
    <cellStyle name="Heading 1 6" xfId="12149" xr:uid="{F1729453-B396-46AA-9F7F-EB148EB189FE}"/>
    <cellStyle name="Heading 1 6 2" xfId="33107" xr:uid="{E6B64AF8-A0E3-4B28-9297-C5F00E9D1007}"/>
    <cellStyle name="Heading 1 7" xfId="12151" xr:uid="{096650B9-3407-44BC-910C-BD3CAE0F2085}"/>
    <cellStyle name="Heading 1 7 2" xfId="33108" xr:uid="{A625CD3B-27A2-42B1-8A39-6DCD96567C6D}"/>
    <cellStyle name="Heading 1 8" xfId="12153" xr:uid="{4A1591FB-3EF7-4AEB-92C6-A79CF9E57C61}"/>
    <cellStyle name="Heading 1 8 2" xfId="22911" xr:uid="{461A55FC-E8CE-4E0A-B549-BD7AB236B4B3}"/>
    <cellStyle name="Heading 1 9" xfId="33109" xr:uid="{67BE765F-D4F3-40F1-85E7-FD3C09F17DCF}"/>
    <cellStyle name="Heading 1 9 2" xfId="4123" xr:uid="{448BBDB2-C7B5-429A-845A-8A2ACBD3AA3D}"/>
    <cellStyle name="Heading 2 10" xfId="33110" xr:uid="{CAFE0100-3032-457A-A4BE-DDFF238F48C7}"/>
    <cellStyle name="Heading 2 10 2" xfId="10839" xr:uid="{F4D7C9DD-E44E-4DFB-832B-65AA44BAF003}"/>
    <cellStyle name="Heading 2 11" xfId="33111" xr:uid="{D417DE16-878A-4922-B3EA-6580FD011477}"/>
    <cellStyle name="Heading 2 11 2" xfId="15048" xr:uid="{4BA008CA-5450-4CB2-9820-E31E7A656E3E}"/>
    <cellStyle name="Heading 2 11 3" xfId="33112" xr:uid="{76B8E4A3-4356-483E-8AB2-7B17BAF0718A}"/>
    <cellStyle name="Heading 2 11 3 2" xfId="18448" xr:uid="{B0A0617D-7E43-494A-AA20-9A147D94D41A}"/>
    <cellStyle name="Heading 2 11 4" xfId="32883" xr:uid="{D27E9E34-CC29-4501-A525-A947C912B381}"/>
    <cellStyle name="Heading 2 12" xfId="33113" xr:uid="{A84700EE-4E28-4DF0-882B-9B625C3AE64E}"/>
    <cellStyle name="Heading 2 12 2" xfId="15122" xr:uid="{7D8C6BB4-F371-4B70-B2EB-2A897810F584}"/>
    <cellStyle name="Heading 2 12 2 2" xfId="33114" xr:uid="{2859CD06-1C29-431B-9FD3-D18E46E966CC}"/>
    <cellStyle name="Heading 2 13" xfId="31952" xr:uid="{641CB182-0978-4A20-8E66-05AC1E090254}"/>
    <cellStyle name="Heading 2 14" xfId="31959" xr:uid="{2BDA925D-7CE2-4776-BDA6-3AD4C3B64DDD}"/>
    <cellStyle name="Heading 2 15" xfId="31962" xr:uid="{6B546646-82A3-464E-85D6-FC28CF7B72BE}"/>
    <cellStyle name="Heading 2 16" xfId="31966" xr:uid="{6A62EB77-57E4-4483-9600-3024B2987210}"/>
    <cellStyle name="Heading 2 17" xfId="31969" xr:uid="{3061CB4F-F9E9-455B-9DBC-C91FFDC115C2}"/>
    <cellStyle name="Heading 2 18" xfId="31972" xr:uid="{CDEE435F-DD7D-4CCF-B525-3FF16B54BBD2}"/>
    <cellStyle name="Heading 2 18 2" xfId="33116" xr:uid="{6726B422-A616-46DA-AF4C-D8F12724AD63}"/>
    <cellStyle name="Heading 2 18 3" xfId="33117" xr:uid="{F37C6832-90AD-45F0-9C84-208844EBF781}"/>
    <cellStyle name="Heading 2 18 4" xfId="33118" xr:uid="{8E45AE8F-1615-45A8-A47D-91869B464332}"/>
    <cellStyle name="Heading 2 18 5" xfId="33119" xr:uid="{44E30D19-B137-44D8-A512-C18DDFE8C6A0}"/>
    <cellStyle name="Heading 2 18 6" xfId="33120" xr:uid="{62C9A801-8030-4E2D-8F6C-833D097E305A}"/>
    <cellStyle name="Heading 2 19" xfId="33121" xr:uid="{C66E1C9C-E6B8-4D8C-AAE3-767ACE715414}"/>
    <cellStyle name="Heading 2 19 2" xfId="12767" xr:uid="{15FD7510-27A5-4E57-B595-8E91537D0C0B}"/>
    <cellStyle name="Heading 2 19 3" xfId="12770" xr:uid="{991704DE-CA74-4934-99FB-A9E333B7DB67}"/>
    <cellStyle name="Heading 2 19 4" xfId="12773" xr:uid="{5BF6F308-6076-4B8E-BD8E-CFD7364FFF74}"/>
    <cellStyle name="Heading 2 19 5" xfId="12776" xr:uid="{727C80EA-C5D8-4D23-BF11-D839410714D8}"/>
    <cellStyle name="Heading 2 19 6" xfId="33123" xr:uid="{A04D8594-955C-4A49-AA89-86B67B5A673C}"/>
    <cellStyle name="Heading 2 2" xfId="33124" xr:uid="{A8F502F0-44C4-40A8-BDC0-5BA9E115A3FE}"/>
    <cellStyle name="Heading 2 2 10" xfId="32150" xr:uid="{D7CF2882-B59B-45B0-95A2-7F6923B6784C}"/>
    <cellStyle name="Heading 2 2 11" xfId="32152" xr:uid="{D1965E32-7A48-43A0-8452-BA6FBD12EF72}"/>
    <cellStyle name="Heading 2 2 2" xfId="33125" xr:uid="{91A3461C-086A-4192-AF7E-33688D6E4BB7}"/>
    <cellStyle name="Heading 2 2 2 2" xfId="26999" xr:uid="{2BEC7F6C-8047-457A-AE93-FFADE8CC7AA3}"/>
    <cellStyle name="Heading 2 2 3" xfId="26121" xr:uid="{D79CD2FE-C723-44BF-959F-7DF543303E45}"/>
    <cellStyle name="Heading 2 2 3 2" xfId="27168" xr:uid="{D2C0B455-3156-410A-A970-325FC7FE0B74}"/>
    <cellStyle name="Heading 2 2 4" xfId="26123" xr:uid="{73C95F54-8CA3-460C-8CE6-046FBC750751}"/>
    <cellStyle name="Heading 2 2 4 2" xfId="27211" xr:uid="{E4427621-F249-491D-8A2A-C89C4325212C}"/>
    <cellStyle name="Heading 2 2 5" xfId="28379" xr:uid="{7C4F64A6-3F49-4EDC-A6B4-B77589AC4C74}"/>
    <cellStyle name="Heading 2 2 5 2" xfId="27254" xr:uid="{CB05969F-D290-4368-8ED2-E269C4628D3A}"/>
    <cellStyle name="Heading 2 2 6" xfId="28382" xr:uid="{BCBBF483-008A-47CD-B94C-BDB2FA43BA21}"/>
    <cellStyle name="Heading 2 2 6 2" xfId="27298" xr:uid="{C653BE15-BAC9-48D2-BEC5-864CCC88497C}"/>
    <cellStyle name="Heading 2 2 7" xfId="28385" xr:uid="{0AA2F78E-D87A-4C51-873A-9BD5E593DD42}"/>
    <cellStyle name="Heading 2 2 7 2" xfId="33126" xr:uid="{A5254C25-9369-44F2-80A1-D70A7ED3F032}"/>
    <cellStyle name="Heading 2 2 8" xfId="28388" xr:uid="{6FE7F3E0-CB7F-41B1-8369-A7E79F03E776}"/>
    <cellStyle name="Heading 2 2 8 2" xfId="33128" xr:uid="{E6406442-C1BD-435B-B8F4-9881653DFF8A}"/>
    <cellStyle name="Heading 2 2 9" xfId="28391" xr:uid="{B35869D2-F87F-452F-AA7D-5B5A3607F78E}"/>
    <cellStyle name="Heading 2 2 9 2" xfId="33130" xr:uid="{510CA46B-6B7C-46E6-81B9-356F01AA0E35}"/>
    <cellStyle name="Heading 2 20" xfId="31963" xr:uid="{05985F9A-8EC8-4E6F-AC59-4B2DACF7CE3E}"/>
    <cellStyle name="Heading 2 20 2" xfId="33131" xr:uid="{E31048D4-2E93-4D9B-BF11-D0DBAB0AA2DE}"/>
    <cellStyle name="Heading 2 21" xfId="31967" xr:uid="{88F436DC-FC38-465C-ACF4-1C4846318F11}"/>
    <cellStyle name="Heading 2 22" xfId="31970" xr:uid="{3907C77F-F407-4FF1-A829-4E828256C3D2}"/>
    <cellStyle name="Heading 2 23" xfId="31973" xr:uid="{ABC7EE6B-4157-4E0D-8D8F-99BABA29B6FF}"/>
    <cellStyle name="Heading 2 24" xfId="33122" xr:uid="{8AED9205-3385-4C1B-8C13-CA46CFCA4D79}"/>
    <cellStyle name="Heading 2 25" xfId="33132" xr:uid="{8C488308-0CF4-41AF-BA9E-8465DAE8F85A}"/>
    <cellStyle name="Heading 2 26" xfId="33133" xr:uid="{788D97E2-A59B-4745-8886-B1E5849E27AE}"/>
    <cellStyle name="Heading 2 3" xfId="12158" xr:uid="{FEC7F9A6-6C26-4296-968E-8ED546291159}"/>
    <cellStyle name="Heading 2 3 2" xfId="12160" xr:uid="{627EA216-C79D-4750-8DF3-C9D29A596EDD}"/>
    <cellStyle name="Heading 2 4" xfId="12167" xr:uid="{5D0B409D-70E9-4A3F-B549-C81FFA64E67D}"/>
    <cellStyle name="Heading 2 4 2" xfId="27500" xr:uid="{B793D308-7025-46B8-8F7D-166173C35A14}"/>
    <cellStyle name="Heading 2 5" xfId="12171" xr:uid="{24AD9EB2-EC2E-4BC8-A10F-AE1654E551CF}"/>
    <cellStyle name="Heading 2 5 2" xfId="33134" xr:uid="{5D99DC4B-09B1-4E3D-9BDB-ED8219518D97}"/>
    <cellStyle name="Heading 2 6" xfId="12175" xr:uid="{D52AF5D6-629F-4366-8879-2066381D7378}"/>
    <cellStyle name="Heading 2 6 2" xfId="33135" xr:uid="{B00923C7-32E8-49EE-A8D4-4D09DEE5259E}"/>
    <cellStyle name="Heading 2 7" xfId="12178" xr:uid="{96838D40-0D60-446D-81EB-2C835338AD71}"/>
    <cellStyle name="Heading 2 7 2" xfId="13450" xr:uid="{CE9B8323-02E5-4622-8778-019DFE637A16}"/>
    <cellStyle name="Heading 2 8" xfId="12182" xr:uid="{B83B6430-8549-47F0-AF59-64562F6933C3}"/>
    <cellStyle name="Heading 2 8 2" xfId="33136" xr:uid="{A8770E63-9F8A-45B6-95E2-5A52384A84E2}"/>
    <cellStyle name="Heading 2 9" xfId="33137" xr:uid="{D31EA573-EF60-4F35-B7B7-105A999F99EC}"/>
    <cellStyle name="Heading 2 9 2" xfId="27568" xr:uid="{AB8E2C0C-D360-42D1-A3AD-7420D4351038}"/>
    <cellStyle name="Heading 3 10" xfId="29692" xr:uid="{0BD131C5-DB01-4E97-89ED-6839AD31BF03}"/>
    <cellStyle name="Heading 3 10 2" xfId="33138" xr:uid="{A83E5634-9C82-4AED-BF5B-146F55452512}"/>
    <cellStyle name="Heading 3 11" xfId="29697" xr:uid="{CEE28EB6-B68E-448A-8F58-BA36EFB1E16A}"/>
    <cellStyle name="Heading 3 11 2" xfId="33139" xr:uid="{F214D101-0358-4200-8D79-028EC36CC6CF}"/>
    <cellStyle name="Heading 3 11 3" xfId="33140" xr:uid="{06B1103D-E01E-405A-BC06-ED236B51E66E}"/>
    <cellStyle name="Heading 3 11 3 2" xfId="19815" xr:uid="{897618CC-1D50-4797-9E78-6CDC9B69D9D8}"/>
    <cellStyle name="Heading 3 11 3 3" xfId="33142" xr:uid="{5EBAD43C-F6EE-4110-ABEB-694D46A19BB5}"/>
    <cellStyle name="Heading 3 11 4" xfId="33144" xr:uid="{60534D04-53EA-404A-A124-4DC21D6EBC2C}"/>
    <cellStyle name="Heading 3 11 5" xfId="33145" xr:uid="{BDF8A0B3-82C0-41E7-B5AB-517D6AC6240E}"/>
    <cellStyle name="Heading 3 12" xfId="33148" xr:uid="{37EF8FC6-7FC4-44E7-BF8A-834C14484286}"/>
    <cellStyle name="Heading 3 12 2" xfId="33149" xr:uid="{8F488570-8E58-4B6C-B493-A09EC8FA6DDF}"/>
    <cellStyle name="Heading 3 12 2 2" xfId="20048" xr:uid="{55D31586-6D33-4398-B50E-4ABEE082C05F}"/>
    <cellStyle name="Heading 3 13" xfId="33150" xr:uid="{246D8579-B7D4-4720-9FFB-10DF667CF9BA}"/>
    <cellStyle name="Heading 3 13 2" xfId="33151" xr:uid="{E94CB7E3-2B91-4143-AD47-8F60E435463D}"/>
    <cellStyle name="Heading 3 14" xfId="32046" xr:uid="{35AF7B51-20BA-4DDF-AC42-4DAF6F5C9EB7}"/>
    <cellStyle name="Heading 3 15" xfId="32048" xr:uid="{0C08AA8D-A4B0-4709-BC95-167FE3201801}"/>
    <cellStyle name="Heading 3 16" xfId="33152" xr:uid="{5192F91F-3ECA-40EE-AA59-3B098DDADBC5}"/>
    <cellStyle name="Heading 3 17" xfId="7024" xr:uid="{0EB8D334-D8F8-45DB-A734-C122889C867F}"/>
    <cellStyle name="Heading 3 18" xfId="2329" xr:uid="{D72C1498-1809-432F-930E-58FC703B0A7D}"/>
    <cellStyle name="Heading 3 18 2" xfId="33155" xr:uid="{B153BA00-00DB-480A-9E0F-1DF67DD384B5}"/>
    <cellStyle name="Heading 3 18 3" xfId="33156" xr:uid="{99953B85-1503-4E08-A201-EC2205021419}"/>
    <cellStyle name="Heading 3 18 4" xfId="33157" xr:uid="{9E87EC06-F563-47AA-9B42-7D8E8F0D72BE}"/>
    <cellStyle name="Heading 3 18 5" xfId="33158" xr:uid="{3D30264F-9E49-433E-86F8-10C590EA8B74}"/>
    <cellStyle name="Heading 3 18 6" xfId="33159" xr:uid="{456A1B03-DCFA-4109-B877-A042D092B0F4}"/>
    <cellStyle name="Heading 3 19" xfId="13358" xr:uid="{0619EF44-A749-4D50-8555-BE417D848CEE}"/>
    <cellStyle name="Heading 3 19 2" xfId="33160" xr:uid="{24D9978F-6DA7-4471-BEEF-3D2698E4B78B}"/>
    <cellStyle name="Heading 3 19 3" xfId="33161" xr:uid="{8B690EA2-D054-4A70-955E-D177EAFD7EB0}"/>
    <cellStyle name="Heading 3 19 4" xfId="33162" xr:uid="{80EE0BA7-3085-43F2-99E6-97DD363F30A1}"/>
    <cellStyle name="Heading 3 19 5" xfId="33164" xr:uid="{547B8549-17F8-408C-A7F0-87BF59ABBE5A}"/>
    <cellStyle name="Heading 3 19 6" xfId="33166" xr:uid="{8DB0608C-1B73-4B6D-A2C8-D0EDAC583F15}"/>
    <cellStyle name="Heading 3 2" xfId="33167" xr:uid="{5FC08267-D8FD-41E1-BEF8-04CD73495224}"/>
    <cellStyle name="Heading 3 2 10" xfId="33168" xr:uid="{5E9D7E8C-31AD-4EF4-9B6C-BCD9F3389657}"/>
    <cellStyle name="Heading 3 2 11" xfId="33169" xr:uid="{4452939E-8629-49C1-996B-6B9DEBCAF9C8}"/>
    <cellStyle name="Heading 3 2 2" xfId="33170" xr:uid="{7C16B55F-5E95-40DB-95A8-27A36DBFCC37}"/>
    <cellStyle name="Heading 3 2 2 2" xfId="33171" xr:uid="{C7BFE20D-78E4-4BF0-BF45-FDFD715B2D7A}"/>
    <cellStyle name="Heading 3 2 3" xfId="33172" xr:uid="{DC299A66-AC8B-4179-A35F-EEED01907A3C}"/>
    <cellStyle name="Heading 3 2 3 2" xfId="33174" xr:uid="{3DDBC3CD-386E-4A8C-BC52-93A7C5FD5DFF}"/>
    <cellStyle name="Heading 3 2 4" xfId="33175" xr:uid="{20EF0A05-66B8-40E5-A177-C98B84D322BB}"/>
    <cellStyle name="Heading 3 2 4 2" xfId="33177" xr:uid="{A798CD95-062A-47D8-8FC0-3B1A11100241}"/>
    <cellStyle name="Heading 3 2 5" xfId="33178" xr:uid="{920656DA-380E-4B44-B4D3-5A006EFA9EE2}"/>
    <cellStyle name="Heading 3 2 5 2" xfId="33179" xr:uid="{018F47B9-AEF4-41C7-A194-088F45AAFA7D}"/>
    <cellStyle name="Heading 3 2 6" xfId="33180" xr:uid="{8A23FDA9-9C9D-4DAF-AC71-A8BA8490AA88}"/>
    <cellStyle name="Heading 3 2 6 2" xfId="33181" xr:uid="{00E32341-FAF9-458C-9BEC-0E4472693ACD}"/>
    <cellStyle name="Heading 3 2 7" xfId="33182" xr:uid="{99500CA5-5D7E-4468-BE88-296070CE119C}"/>
    <cellStyle name="Heading 3 2 7 2" xfId="31468" xr:uid="{72B76A46-78C7-48C1-8624-E25E4042D525}"/>
    <cellStyle name="Heading 3 2 8" xfId="33183" xr:uid="{B6A86CC2-74A3-4040-B365-ED20413AAC0C}"/>
    <cellStyle name="Heading 3 2 8 2" xfId="33185" xr:uid="{AAFC471F-3847-4DF3-B255-FCEB11333BBE}"/>
    <cellStyle name="Heading 3 2 9" xfId="33186" xr:uid="{779C45CA-2794-4232-ACEC-9AD0A471058C}"/>
    <cellStyle name="Heading 3 2 9 2" xfId="33188" xr:uid="{F00D9FDA-98D4-4651-AC9A-F0FE5D9A2CAB}"/>
    <cellStyle name="Heading 3 20" xfId="32049" xr:uid="{B65B0A85-86D5-4C40-9476-C15280DC7782}"/>
    <cellStyle name="Heading 3 20 2" xfId="33189" xr:uid="{2B1E00E8-AB78-4193-83A4-5FB1B0B8BFB6}"/>
    <cellStyle name="Heading 3 21" xfId="33153" xr:uid="{6AA723F6-2EFF-4CAB-BD19-DF72DBB7214E}"/>
    <cellStyle name="Heading 3 22" xfId="7025" xr:uid="{A59DDFE1-E3E8-4792-A7F1-6303D53DD1B1}"/>
    <cellStyle name="Heading 3 23" xfId="2330" xr:uid="{A1ED64B1-EFAA-4299-A263-DCDD4BBCCE5D}"/>
    <cellStyle name="Heading 3 24" xfId="13359" xr:uid="{7A6F0B1C-B5F0-4EC2-9BB6-63C40AA30344}"/>
    <cellStyle name="Heading 3 25" xfId="33190" xr:uid="{E6D7E51D-5743-42CD-A79E-62805B5B20F3}"/>
    <cellStyle name="Heading 3 26" xfId="123" xr:uid="{B59C5D72-5818-41A6-9C7C-CF2AFB1ABE85}"/>
    <cellStyle name="Heading 3 3" xfId="12188" xr:uid="{9974A44E-19E9-4EB3-B257-13371A2B7193}"/>
    <cellStyle name="Heading 3 3 2" xfId="32064" xr:uid="{20459CA5-E25A-46A0-8926-EBCE95B87059}"/>
    <cellStyle name="Heading 3 3 3" xfId="33191" xr:uid="{AB1D0B00-8505-45D0-A903-AD7E4FD8CE54}"/>
    <cellStyle name="Heading 3 4" xfId="12190" xr:uid="{78EFB187-BDA1-4A8C-BA39-334D54563017}"/>
    <cellStyle name="Heading 3 4 2" xfId="27824" xr:uid="{5C32CF1F-DD71-4123-B369-2ECA1B51E2D1}"/>
    <cellStyle name="Heading 3 5" xfId="12195" xr:uid="{26384751-A51E-4188-BEBE-25BCF1DE2E8A}"/>
    <cellStyle name="Heading 3 5 2" xfId="33192" xr:uid="{59A4A5B6-F8FA-4783-BE4C-C359E413DD82}"/>
    <cellStyle name="Heading 3 6" xfId="12200" xr:uid="{7B6A45D8-3E54-4298-9BDE-E6548E07D821}"/>
    <cellStyle name="Heading 3 6 2" xfId="5501" xr:uid="{D012B578-B3A6-4512-9F01-B4251A4D1CC9}"/>
    <cellStyle name="Heading 3 7" xfId="12202" xr:uid="{11C0871A-D03D-4345-95A5-0B76F9F60B97}"/>
    <cellStyle name="Heading 3 7 2" xfId="4835" xr:uid="{E2865AA0-B4A6-4A80-89A5-A54D8649691F}"/>
    <cellStyle name="Heading 3 8" xfId="13454" xr:uid="{543A6DDF-F278-4077-AF32-FDC8B77A685D}"/>
    <cellStyle name="Heading 3 8 2" xfId="6910" xr:uid="{EC6E353A-6E51-4A46-B2D7-B67303FE55F7}"/>
    <cellStyle name="Heading 3 9" xfId="33193" xr:uid="{C08E7FD3-7C85-4B66-AAB8-90B100662C67}"/>
    <cellStyle name="Heading 3 9 2" xfId="2737" xr:uid="{DFA82B9F-24DA-4C3A-9DC5-5AE595039E28}"/>
    <cellStyle name="Heading 4 10" xfId="33194" xr:uid="{DFA2238D-DBD1-4225-B263-77818E42A1C4}"/>
    <cellStyle name="Heading 4 10 2" xfId="33196" xr:uid="{856D963D-0705-4FCB-B546-C547CDAD4325}"/>
    <cellStyle name="Heading 4 11" xfId="33197" xr:uid="{0EC6B8B0-30E6-4034-81AE-D96BE144EEBF}"/>
    <cellStyle name="Heading 4 11 2" xfId="33198" xr:uid="{CD36F4DD-5AE0-43AA-8615-04F811F9C7DE}"/>
    <cellStyle name="Heading 4 11 3" xfId="33199" xr:uid="{9D58EB26-BB27-47AA-9868-FA7AE7B94E95}"/>
    <cellStyle name="Heading 4 11 3 2" xfId="27615" xr:uid="{83A90273-6A9A-4348-A570-0EA9CB144CAD}"/>
    <cellStyle name="Heading 4 11 3 3" xfId="28954" xr:uid="{A82FE92E-483C-40B5-A6DA-9CFE3B2A764D}"/>
    <cellStyle name="Heading 4 11 4" xfId="33200" xr:uid="{3C8D0086-6453-491D-B3DE-FFC799CC583C}"/>
    <cellStyle name="Heading 4 11 5" xfId="33201" xr:uid="{93C6483F-F1BE-41F6-B02F-EC0F1401B1BE}"/>
    <cellStyle name="Heading 4 12" xfId="33202" xr:uid="{3EA489DE-39B2-4D0C-8C36-EC25F8B4AEAE}"/>
    <cellStyle name="Heading 4 12 2" xfId="33203" xr:uid="{62DDCB42-2061-4A08-B68F-1C0C10A613BC}"/>
    <cellStyle name="Heading 4 12 2 2" xfId="29018" xr:uid="{4A55AF9E-E820-47E0-ABB1-A616570784FE}"/>
    <cellStyle name="Heading 4 13" xfId="33204" xr:uid="{D316C75A-678E-42B5-91FF-2E592A0F5581}"/>
    <cellStyle name="Heading 4 14" xfId="23876" xr:uid="{0A78F263-2C0A-4364-8194-E7199B69EC6C}"/>
    <cellStyle name="Heading 4 15" xfId="33206" xr:uid="{A671ED90-A920-4680-913D-A491F1F86B32}"/>
    <cellStyle name="Heading 4 16" xfId="33209" xr:uid="{600ECC0E-242C-4898-B18B-2D124CB7D51F}"/>
    <cellStyle name="Heading 4 17" xfId="33213" xr:uid="{FDBB9BA3-8C19-4156-99F8-0CEC3803231B}"/>
    <cellStyle name="Heading 4 18" xfId="33217" xr:uid="{7A548A93-CEF8-4509-A241-DDDB36D2263C}"/>
    <cellStyle name="Heading 4 18 2" xfId="19119" xr:uid="{B974DCFE-F4EE-4B93-92E4-02B37F20CD6D}"/>
    <cellStyle name="Heading 4 18 3" xfId="19121" xr:uid="{35B7D492-E98A-42DE-B00D-D3CE4561FF63}"/>
    <cellStyle name="Heading 4 18 4" xfId="19123" xr:uid="{051AF83E-0232-4387-98E3-A61FA03D1059}"/>
    <cellStyle name="Heading 4 18 5" xfId="33219" xr:uid="{C349D5B2-A307-4164-85AA-1041FE4C59C0}"/>
    <cellStyle name="Heading 4 18 6" xfId="3460" xr:uid="{3AF73A41-EF58-425D-9EE4-E5BD4B83A5E8}"/>
    <cellStyle name="Heading 4 19" xfId="33222" xr:uid="{29BCB8CE-718B-40BB-9007-C722C2D3057C}"/>
    <cellStyle name="Heading 4 19 2" xfId="33224" xr:uid="{4ED6F25D-5E44-492C-A369-1EB67EF31BBB}"/>
    <cellStyle name="Heading 4 19 3" xfId="33225" xr:uid="{F60A3872-0FD6-4203-97CB-8EA53D56FE4A}"/>
    <cellStyle name="Heading 4 19 4" xfId="33226" xr:uid="{A8F01CCA-4BD5-469F-BD1D-C41334EE3C8B}"/>
    <cellStyle name="Heading 4 19 5" xfId="33227" xr:uid="{C3012C8D-FF71-4B78-A623-780C1293D9B4}"/>
    <cellStyle name="Heading 4 19 6" xfId="33228" xr:uid="{F1393FDC-A333-4AF7-9CE1-3D0466490C6C}"/>
    <cellStyle name="Heading 4 2" xfId="33229" xr:uid="{1BC4A26C-87FE-4EE7-8184-F6B6AAAFB615}"/>
    <cellStyle name="Heading 4 2 10" xfId="33230" xr:uid="{461BBC34-59B7-4562-9F83-5555C9D8556D}"/>
    <cellStyle name="Heading 4 2 11" xfId="33231" xr:uid="{977F069E-D924-4A07-B4D4-D37BBBBB65F7}"/>
    <cellStyle name="Heading 4 2 2" xfId="33232" xr:uid="{F6836E35-3613-4269-B97B-97D985DF4EB4}"/>
    <cellStyle name="Heading 4 2 2 2" xfId="16327" xr:uid="{6F0A1A17-E5D7-4031-852D-4967AC3E967A}"/>
    <cellStyle name="Heading 4 2 3" xfId="33233" xr:uid="{35DBB0EC-1D31-487E-A88E-D7810D03C740}"/>
    <cellStyle name="Heading 4 2 3 2" xfId="16308" xr:uid="{3CB2CE41-D65E-424E-8018-BF4157EDD89C}"/>
    <cellStyle name="Heading 4 2 4" xfId="33234" xr:uid="{204576AA-1E6B-4661-B18E-6273D010792B}"/>
    <cellStyle name="Heading 4 2 4 2" xfId="16374" xr:uid="{A1C1F22E-28B4-4A7A-B826-43AA698B3A61}"/>
    <cellStyle name="Heading 4 2 5" xfId="33235" xr:uid="{2F2AA7C0-0B74-453B-ACF0-071D67D966E4}"/>
    <cellStyle name="Heading 4 2 5 2" xfId="10137" xr:uid="{CB5405E1-24BB-40E0-9E12-14F52BF9ADE5}"/>
    <cellStyle name="Heading 4 2 6" xfId="27960" xr:uid="{9384215E-4036-4160-AA9E-8606475D7A3E}"/>
    <cellStyle name="Heading 4 2 6 2" xfId="10167" xr:uid="{B7C8344D-8866-4FD9-9E05-DB26E4972CDB}"/>
    <cellStyle name="Heading 4 2 7" xfId="27969" xr:uid="{4EFDE6C2-7131-479B-A64C-5247D223C011}"/>
    <cellStyle name="Heading 4 2 7 2" xfId="10180" xr:uid="{55D278F3-B96D-4E5B-8DF9-41C78C87D1B4}"/>
    <cellStyle name="Heading 4 2 8" xfId="27972" xr:uid="{3B92DF05-1496-46DB-BFAA-AEB2A1347167}"/>
    <cellStyle name="Heading 4 2 8 2" xfId="10191" xr:uid="{A0A627D0-EE4A-4754-94A7-F49D75490D55}"/>
    <cellStyle name="Heading 4 2 9" xfId="27975" xr:uid="{78EABF35-BEEA-4709-B4B9-FDBF7B36FB91}"/>
    <cellStyle name="Heading 4 2 9 2" xfId="33237" xr:uid="{C03ACE90-76FD-4CE0-96E1-5139CC2D6B16}"/>
    <cellStyle name="Heading 4 20" xfId="33207" xr:uid="{43CE3DD7-1ECA-4C38-9B3D-488DA83AC0AB}"/>
    <cellStyle name="Heading 4 20 2" xfId="33238" xr:uid="{4A84E7B3-6B8F-4710-9B8B-0BB41B00D24F}"/>
    <cellStyle name="Heading 4 21" xfId="33210" xr:uid="{3DD3C788-AFA1-4914-A228-0099498CA474}"/>
    <cellStyle name="Heading 4 22" xfId="33214" xr:uid="{12E31356-86D9-4330-979A-46E0CBAC13BB}"/>
    <cellStyle name="Heading 4 23" xfId="33218" xr:uid="{9DF3B7AA-CD38-488E-8B92-E7DD35A0E6EC}"/>
    <cellStyle name="Heading 4 24" xfId="33223" xr:uid="{F61E5352-124E-4B09-9461-C444767D84B2}"/>
    <cellStyle name="Heading 4 25" xfId="33240" xr:uid="{DDB07EDB-365D-4EDC-B91D-E482F1B87272}"/>
    <cellStyle name="Heading 4 26" xfId="23147" xr:uid="{FA35FEAB-0C6F-4ED9-83E2-6F9CDDBDD0FC}"/>
    <cellStyle name="Heading 4 3" xfId="33241" xr:uid="{EF2299EB-9598-4211-8342-B070C9FDAD89}"/>
    <cellStyle name="Heading 4 3 2" xfId="33243" xr:uid="{1127FA4E-66EA-4B53-B0A4-EC1412668FD4}"/>
    <cellStyle name="Heading 4 4" xfId="17291" xr:uid="{C25068AF-0A0F-4B9C-94FF-DA6D1846F9FE}"/>
    <cellStyle name="Heading 4 4 2" xfId="33244" xr:uid="{F3A43563-C062-4C5D-A27A-4E1E3FDA0C39}"/>
    <cellStyle name="Heading 4 5" xfId="17294" xr:uid="{FEBE019E-0731-4273-8C86-02EDF926FA3D}"/>
    <cellStyle name="Heading 4 5 2" xfId="33245" xr:uid="{EF3DA027-FCD4-441E-8E3C-8F669B479340}"/>
    <cellStyle name="Heading 4 6" xfId="33246" xr:uid="{6866E5C7-6C98-4A1D-A14C-1300B329D9EC}"/>
    <cellStyle name="Heading 4 6 2" xfId="7257" xr:uid="{80F4BC22-DB5C-460B-AE64-76AD25ACE61C}"/>
    <cellStyle name="Heading 4 7" xfId="13459" xr:uid="{E9FBD3CE-DC48-4CB7-BE72-491B7462B44C}"/>
    <cellStyle name="Heading 4 7 2" xfId="7262" xr:uid="{36502DF7-5088-43CB-A5F6-363EA71B5658}"/>
    <cellStyle name="Heading 4 8" xfId="13461" xr:uid="{36587EA5-4A44-4022-BE1F-0CE7D351047D}"/>
    <cellStyle name="Heading 4 8 2" xfId="7266" xr:uid="{867E9E73-FAB6-4A7D-93F0-2916CE1A8660}"/>
    <cellStyle name="Heading 4 9" xfId="31248" xr:uid="{C7512B96-7F4D-4D08-B172-41AADA54B3EA}"/>
    <cellStyle name="Heading 4 9 2" xfId="7272" xr:uid="{6AC4F99F-27B9-4349-90BC-DB8E4EE7BFE5}"/>
    <cellStyle name="Heading1" xfId="11898" xr:uid="{62FE5061-548E-481B-AB3B-357AF6CB72C7}"/>
    <cellStyle name="Heading2" xfId="11901" xr:uid="{77988925-EB75-45FB-BD23-F8E9A8135725}"/>
    <cellStyle name="Hyperlink 10" xfId="26908" xr:uid="{A841634C-C446-4055-81E1-E178EC9C8622}"/>
    <cellStyle name="Hyperlink 2" xfId="31622" xr:uid="{4D315F4A-E676-4B82-95D2-D3CC9F63C1FA}"/>
    <cellStyle name="Hyperlink 2 2" xfId="928" xr:uid="{170F4844-B9AC-47EC-B647-339BF9DCE42B}"/>
    <cellStyle name="Hyperlink 2 2 2" xfId="33248" xr:uid="{09C487AF-7E35-49FF-BA49-46CDFA92D360}"/>
    <cellStyle name="Hyperlink 2 3" xfId="27435" xr:uid="{3A38710E-1898-4E2E-A075-62F42A6DB6B9}"/>
    <cellStyle name="Hyperlink 2 3 2" xfId="27437" xr:uid="{800981B4-C617-4483-9F37-D885BC1E5E7C}"/>
    <cellStyle name="Hyperlink 2 4" xfId="27441" xr:uid="{9834AF58-3E0A-49AD-89F8-19B45FDDDFC1}"/>
    <cellStyle name="Hyperlink 3" xfId="31624" xr:uid="{DCC91BFE-E2B2-4D28-B6F7-B542D1C1CB1A}"/>
    <cellStyle name="Hyperlink 3 2" xfId="283" xr:uid="{9FE72B8C-39D9-4BB2-9DE6-EA1E6C366E12}"/>
    <cellStyle name="Hyperlink 3 2 2" xfId="25425" xr:uid="{486E684B-2238-4349-9912-DAC0CCB4DB0C}"/>
    <cellStyle name="Hyperlink 3_JE 2012" xfId="33249" xr:uid="{3BB4A903-8D61-41BF-9F6E-82A9A7976679}"/>
    <cellStyle name="Hyperlink 4" xfId="31626" xr:uid="{40762218-AA34-465E-AB29-E243643CEE46}"/>
    <cellStyle name="Hyperlink 5" xfId="33250" xr:uid="{F437AEBE-384E-4819-9D31-79B8649B8DA5}"/>
    <cellStyle name="Hyperlink 6" xfId="33251" xr:uid="{177C2A03-BC88-4AA2-8039-8855F1825897}"/>
    <cellStyle name="Hyperlink 7" xfId="33252" xr:uid="{0124A722-0D46-45A3-90CB-10824C25144F}"/>
    <cellStyle name="Hyperlink 7 2" xfId="25531" xr:uid="{9D77E130-02E7-4A4E-AB1A-E8D5475A651B}"/>
    <cellStyle name="Hyperlink 7_JE 2012" xfId="14160" xr:uid="{BEBBA4C6-18A7-4C2D-8C26-DE94EA85545C}"/>
    <cellStyle name="Hyperlink 8" xfId="32388" xr:uid="{1E715AB1-7E1B-4752-89E3-4B6AB6FB489F}"/>
    <cellStyle name="Hyperlink 9" xfId="32391" xr:uid="{93E93162-EBD0-42C5-9570-A42D9ED3ADA7}"/>
    <cellStyle name="Input 10" xfId="33253" xr:uid="{568D36E9-C1F9-47A4-8D14-CF12D326E032}"/>
    <cellStyle name="Input 10 2" xfId="33254" xr:uid="{E7AA9AAE-D871-4AC2-AA18-241B9EAC3CE2}"/>
    <cellStyle name="Input 10 2 2" xfId="33255" xr:uid="{0366D3DB-7674-4AEF-869F-A1AB432F6C48}"/>
    <cellStyle name="Input 10 2 3" xfId="2930" xr:uid="{0F26DA1C-A9AB-4EBE-83F4-15241611E71B}"/>
    <cellStyle name="Input 10 2 4" xfId="2932" xr:uid="{729E92B5-F562-4EDA-8E0F-71AEC3231BB6}"/>
    <cellStyle name="Input 10 2 5" xfId="33256" xr:uid="{420F702A-EFF3-4C3B-AA10-06F01D5E396B}"/>
    <cellStyle name="Input 10 3" xfId="33257" xr:uid="{D0AC5BE5-7DE3-4193-8BA3-778A25A20AEA}"/>
    <cellStyle name="Input 10 4" xfId="33258" xr:uid="{B8F1DB3C-DCC0-4A04-8F34-70D4A6FF6AA8}"/>
    <cellStyle name="Input 10 5" xfId="32113" xr:uid="{A2686E27-F12D-4716-9101-E207E1A0D397}"/>
    <cellStyle name="Input 10 6" xfId="32115" xr:uid="{C6D0AF7F-F570-4259-9FC7-83F8D4CDA36E}"/>
    <cellStyle name="Input 10 7" xfId="25194" xr:uid="{BAF6005F-B213-47B4-BC2B-E2DB94D6A556}"/>
    <cellStyle name="Input 10 8" xfId="25197" xr:uid="{55419623-A32E-4C97-A653-565B3E4ABB31}"/>
    <cellStyle name="Input 10 9" xfId="25200" xr:uid="{45F4A746-3B2C-49B9-B784-E1AB2178DA04}"/>
    <cellStyle name="Input 11" xfId="33260" xr:uid="{DDA04888-4D52-40B7-B0A1-664C7E536407}"/>
    <cellStyle name="Input 11 2" xfId="33261" xr:uid="{81FF5257-E39E-4A5F-ACF2-F4E5AFCEE638}"/>
    <cellStyle name="Input 12" xfId="33263" xr:uid="{5E983F9C-4BAC-4359-8B2B-E6073B4EAB6F}"/>
    <cellStyle name="Input 12 2" xfId="33264" xr:uid="{9F8D2534-E204-4E41-B441-C2524F436DD1}"/>
    <cellStyle name="Input 13" xfId="33266" xr:uid="{52D68734-1459-4625-966A-E32ADDF25464}"/>
    <cellStyle name="Input 13 2" xfId="33267" xr:uid="{A9F5C335-0E00-49C9-B54A-8D5AD1EF8606}"/>
    <cellStyle name="Input 13 3" xfId="33270" xr:uid="{F4286A8A-4595-49AD-9809-944E9784CB01}"/>
    <cellStyle name="Input 13 4" xfId="33273" xr:uid="{B9914EB8-FBBF-4E3A-A22F-32C5149B0826}"/>
    <cellStyle name="Input 14" xfId="33277" xr:uid="{2B57ED73-226E-48D3-9270-8D55D37738D0}"/>
    <cellStyle name="Input 14 2" xfId="33278" xr:uid="{8602AA43-60FC-492E-9A45-10898C5E118F}"/>
    <cellStyle name="Input 14 3" xfId="33279" xr:uid="{E5E275A9-C72E-4741-93AC-C20818A7BEF6}"/>
    <cellStyle name="Input 14 3 2" xfId="26786" xr:uid="{4259EA30-6B6C-4F77-861B-F89F304D3BFE}"/>
    <cellStyle name="Input 14 4" xfId="33280" xr:uid="{A40013E6-71D2-4A0D-BCB4-11D033386827}"/>
    <cellStyle name="Input 15" xfId="33282" xr:uid="{5FE5936D-8939-4056-843A-A7F946209E18}"/>
    <cellStyle name="Input 15 2" xfId="33284" xr:uid="{7A6B7591-0983-432D-8997-BC5F8866296D}"/>
    <cellStyle name="Input 16" xfId="33285" xr:uid="{4E216810-1A14-4186-8372-3D83E02D6521}"/>
    <cellStyle name="Input 17" xfId="33287" xr:uid="{3D321C6C-3613-4DE4-A044-CBFE4C981D82}"/>
    <cellStyle name="Input 18" xfId="33290" xr:uid="{6640C2AD-68EA-446D-8F0E-E4A1E59B4D35}"/>
    <cellStyle name="Input 19" xfId="13201" xr:uid="{7594772E-B5A2-4BED-9C54-6CAAF3CBC678}"/>
    <cellStyle name="Input 2" xfId="9712" xr:uid="{3CFD3E0C-DF1B-47B0-ABB8-B413A0810231}"/>
    <cellStyle name="Input 2 10" xfId="33292" xr:uid="{CB0ABC5C-3B14-44B3-931D-CA3814DA85B8}"/>
    <cellStyle name="Input 2 10 2" xfId="33293" xr:uid="{1C01492A-1F92-48E7-9B19-82CF569CCE85}"/>
    <cellStyle name="Input 2 11" xfId="33294" xr:uid="{7EF2E3F9-B8C7-4F91-ADA1-6940A477789D}"/>
    <cellStyle name="Input 2 11 2" xfId="4501" xr:uid="{D2C2AE66-87AE-4E62-96E0-DAF559BCEBA1}"/>
    <cellStyle name="Input 2 12" xfId="33295" xr:uid="{34159F5C-93D2-4BE8-9739-9D8A3F2E848A}"/>
    <cellStyle name="Input 2 12 2" xfId="15505" xr:uid="{A4992F49-929E-4C64-894E-FA4135E52CAB}"/>
    <cellStyle name="Input 2 13" xfId="33296" xr:uid="{8AA63A1E-4A5E-4DC1-951F-02DED8C1546E}"/>
    <cellStyle name="Input 2 13 2" xfId="33297" xr:uid="{3062B9FE-FE78-4C1C-8AED-CE4A0B386486}"/>
    <cellStyle name="Input 2 14" xfId="33298" xr:uid="{C00D94DC-A464-4166-855E-3DC903FBDB5D}"/>
    <cellStyle name="Input 2 14 2" xfId="8845" xr:uid="{936DC856-0A60-4F62-A59D-BC3CDEBF30D1}"/>
    <cellStyle name="Input 2 15" xfId="33299" xr:uid="{8983F9F1-D7EB-45DC-84F7-54EF75BEEFAA}"/>
    <cellStyle name="Input 2 15 2" xfId="954" xr:uid="{B5184926-2E49-49AF-B94B-6DC327B4A8D5}"/>
    <cellStyle name="Input 2 16" xfId="33301" xr:uid="{2C6DD3EC-DB8C-4594-BD79-29328E99D120}"/>
    <cellStyle name="Input 2 16 2" xfId="1717" xr:uid="{6DA675FF-0C32-4280-BEC0-942260AB4CA7}"/>
    <cellStyle name="Input 2 17" xfId="13864" xr:uid="{25530AB6-0436-44FD-9EF9-2746773D3687}"/>
    <cellStyle name="Input 2 17 2" xfId="2189" xr:uid="{96FB4C36-1BDA-46CF-A376-83B6B715C5C9}"/>
    <cellStyle name="Input 2 18" xfId="13867" xr:uid="{77D6D3FD-35CB-4D16-B069-0BFFED147753}"/>
    <cellStyle name="Input 2 18 2" xfId="2635" xr:uid="{FDA30F10-24AF-4DE1-A11A-822D560EA24A}"/>
    <cellStyle name="Input 2 19" xfId="13870" xr:uid="{E5DE7B27-692E-4B3B-9AFB-C4A76C1187E2}"/>
    <cellStyle name="Input 2 19 2" xfId="20881" xr:uid="{6F9C608B-DFA1-4036-B1C3-CF646B4E1BA1}"/>
    <cellStyle name="Input 2 2" xfId="20097" xr:uid="{C536DDF3-FA48-4E59-AC8B-6FB96FF509D2}"/>
    <cellStyle name="Input 2 2 2" xfId="33303" xr:uid="{A456C4B6-C5C0-4E65-853A-18845E04F694}"/>
    <cellStyle name="Input 2 2 2 2" xfId="9651" xr:uid="{BD8DC788-461D-402F-9FAD-96E31E5B3A2E}"/>
    <cellStyle name="Input 2 2 3" xfId="33304" xr:uid="{076F293A-4539-4ABF-B27E-4A1692AFF4C4}"/>
    <cellStyle name="Input 2 2 4" xfId="33305" xr:uid="{94A585EB-6DD9-4CEC-BF9B-A1E544466F59}"/>
    <cellStyle name="Input 2 2 5" xfId="23011" xr:uid="{95F85215-8E4A-4721-9A22-932EB0ED8D26}"/>
    <cellStyle name="Input 2 2 6" xfId="30720" xr:uid="{4F5B7172-7080-4E94-A0E0-AFB8A3DAD33E}"/>
    <cellStyle name="Input 2 2 7" xfId="30727" xr:uid="{D993FBD4-2513-491F-B352-BA72869E5957}"/>
    <cellStyle name="Input 2 2 8" xfId="30734" xr:uid="{2A517972-CBCC-4E0C-ADE0-BA9B59DC5881}"/>
    <cellStyle name="Input 2 2 9" xfId="20557" xr:uid="{919B4739-7B23-458A-841C-240A7692FF62}"/>
    <cellStyle name="Input 2 20" xfId="33300" xr:uid="{5FB018D5-FCE3-4D15-9E23-DBB79AF0B962}"/>
    <cellStyle name="Input 2 20 2" xfId="955" xr:uid="{D17E01AE-C391-405A-83C6-171CF5454431}"/>
    <cellStyle name="Input 2 21" xfId="33302" xr:uid="{AD12F7F2-E8D5-42E8-84E2-F2A3CBA7D981}"/>
    <cellStyle name="Input 2 21 2" xfId="1718" xr:uid="{F8A3F339-F686-498E-A247-1C7E6A5B2DD5}"/>
    <cellStyle name="Input 2 22" xfId="13865" xr:uid="{4AD7392A-9735-424E-8EFD-C262AE2EC8DF}"/>
    <cellStyle name="Input 2 22 2" xfId="2190" xr:uid="{B2F6D88F-B0EC-44EF-8F88-3178FD236872}"/>
    <cellStyle name="Input 2 23" xfId="13868" xr:uid="{FD3DF06B-AAA0-4C2E-A558-A93165B889B9}"/>
    <cellStyle name="Input 2 23 2" xfId="2636" xr:uid="{99214AE7-9ADA-48A9-B9D5-FD1BA6990D13}"/>
    <cellStyle name="Input 2 24" xfId="13871" xr:uid="{9B9F2600-1BD2-470C-9BC6-EF381B96ECB9}"/>
    <cellStyle name="Input 2 24 2" xfId="20882" xr:uid="{157415E4-ECD3-4121-A4D8-19878FA18754}"/>
    <cellStyle name="Input 2 25" xfId="13873" xr:uid="{9A59DC88-759E-48C3-82C5-011D9195F897}"/>
    <cellStyle name="Input 2 25 2" xfId="3104" xr:uid="{8DE653A7-C702-45D2-9979-083C9ED7D0CC}"/>
    <cellStyle name="Input 2 26" xfId="13876" xr:uid="{C1A257EA-F81C-4397-855B-AE91D74F57BE}"/>
    <cellStyle name="Input 2 26 2" xfId="3113" xr:uid="{5ADF0B36-F2E0-4117-9BC5-CDCB57B4F3FA}"/>
    <cellStyle name="Input 2 27" xfId="13879" xr:uid="{D76E2B16-E1C3-44D3-A919-AC8521262439}"/>
    <cellStyle name="Input 2 27 2" xfId="2789" xr:uid="{6FA3A97C-B620-4AFA-A65B-6AFAC003EC53}"/>
    <cellStyle name="Input 2 28" xfId="33306" xr:uid="{ECF56EFB-1031-4CD1-9F19-FBB8867DA488}"/>
    <cellStyle name="Input 2 28 2" xfId="2837" xr:uid="{629B3320-D73E-43B0-BAFE-05D0E8700668}"/>
    <cellStyle name="Input 2 29" xfId="33308" xr:uid="{CF59EA6C-FA3C-4212-AFE1-8210CF1BB107}"/>
    <cellStyle name="Input 2 29 2" xfId="3144" xr:uid="{63E95107-8F96-40B9-A4E9-A09F0F35D4EB}"/>
    <cellStyle name="Input 2 3" xfId="7349" xr:uid="{670A4F3A-A29A-4E8E-8DD6-24A2E757B825}"/>
    <cellStyle name="Input 2 3 2" xfId="5631" xr:uid="{160665E7-E58E-4A40-86C7-7BE7F2D53D14}"/>
    <cellStyle name="Input 2 3 2 2" xfId="9703" xr:uid="{44E1553C-C67B-44EE-98F5-1B8D738C74DB}"/>
    <cellStyle name="Input 2 3 3" xfId="92" xr:uid="{B0326B0B-E9B5-406A-B2FD-4A77D662DD9C}"/>
    <cellStyle name="Input 2 3 4" xfId="33310" xr:uid="{E4BF65A0-5B28-4EE1-9184-BBDB57FC8844}"/>
    <cellStyle name="Input 2 3 5" xfId="23015" xr:uid="{2C43E0A9-1CA8-4398-B0E6-DE07DD720E2C}"/>
    <cellStyle name="Input 2 3 6" xfId="30739" xr:uid="{1296BA0A-85DD-4288-AFBF-6D708F4EBCDD}"/>
    <cellStyle name="Input 2 3 7" xfId="30746" xr:uid="{60E88644-34EF-48CB-B800-F5993C6EDA11}"/>
    <cellStyle name="Input 2 3 8" xfId="30749" xr:uid="{AA765CE1-8149-490D-AFCD-B40A68409061}"/>
    <cellStyle name="Input 2 3 9" xfId="20686" xr:uid="{F3FEEEE0-D789-4763-9775-C96DB92A9792}"/>
    <cellStyle name="Input 2 30" xfId="13874" xr:uid="{0601B2C5-907D-4511-9121-1A6AC7CB581C}"/>
    <cellStyle name="Input 2 30 2" xfId="3105" xr:uid="{483621E2-9370-45CD-81FB-4F1173034D5C}"/>
    <cellStyle name="Input 2 31" xfId="13877" xr:uid="{7D335FC6-9416-46AD-A769-BC1C6A43A079}"/>
    <cellStyle name="Input 2 31 2" xfId="3114" xr:uid="{4AFB5742-64C6-443C-A4B7-0859AC6AD378}"/>
    <cellStyle name="Input 2 32" xfId="13880" xr:uid="{E75E857D-1925-419E-AC11-5D7090B08625}"/>
    <cellStyle name="Input 2 32 2" xfId="2790" xr:uid="{F67175DA-4505-4C7F-876A-3C5BBEF9A9E6}"/>
    <cellStyle name="Input 2 33" xfId="33307" xr:uid="{13312313-BB7F-4032-ABD0-B5824C0A50F2}"/>
    <cellStyle name="Input 2 33 2" xfId="2838" xr:uid="{3A332CFB-458C-4B2E-97F3-BD19341DA911}"/>
    <cellStyle name="Input 2 34" xfId="33309" xr:uid="{B84B5495-2D52-4A94-9702-508AE350DCFA}"/>
    <cellStyle name="Input 2 34 2" xfId="3145" xr:uid="{E8B59354-3027-4346-AEC4-C02A02E7CB5E}"/>
    <cellStyle name="Input 2 35" xfId="33311" xr:uid="{74B2536F-7156-446F-A709-18411B5CC0E1}"/>
    <cellStyle name="Input 2 35 2" xfId="3165" xr:uid="{1D5BF61A-754D-420E-B881-49F12B32A71C}"/>
    <cellStyle name="Input 2 36" xfId="33313" xr:uid="{47EFA563-2FFB-4F4E-A191-272DEA05E570}"/>
    <cellStyle name="Input 2 36 2" xfId="7771" xr:uid="{BF4E6883-1FCD-4E41-ABFD-4199778A63A8}"/>
    <cellStyle name="Input 2 37" xfId="33315" xr:uid="{3E2EF514-0C46-4C1F-A670-16771C5F6D53}"/>
    <cellStyle name="Input 2 37 2" xfId="7881" xr:uid="{9B7460A3-6075-4BD8-8099-7CA49141086D}"/>
    <cellStyle name="Input 2 38" xfId="33317" xr:uid="{697A31FD-FA62-4EA2-A8D3-F8E2C9D0E86C}"/>
    <cellStyle name="Input 2 38 2" xfId="7746" xr:uid="{80A44B44-07D6-4855-9E77-0C393D595073}"/>
    <cellStyle name="Input 2 39" xfId="33319" xr:uid="{16A469A4-E13C-4337-A188-45F92C0E4A65}"/>
    <cellStyle name="Input 2 39 2" xfId="1405" xr:uid="{43D5A341-4C15-400C-B762-3037B0BEEEB1}"/>
    <cellStyle name="Input 2 4" xfId="7354" xr:uid="{F903ADBD-D60E-4BDE-BC19-3382E12FA012}"/>
    <cellStyle name="Input 2 4 2" xfId="33321" xr:uid="{D75944CF-62EC-4AB0-95CA-083587B62040}"/>
    <cellStyle name="Input 2 4 2 2" xfId="33322" xr:uid="{A39DE9BB-4112-4A54-9FAD-4291FC37B276}"/>
    <cellStyle name="Input 2 4 3" xfId="33323" xr:uid="{7CD3076B-9BA7-40DF-B501-7BCDE1915BE7}"/>
    <cellStyle name="Input 2 40" xfId="33312" xr:uid="{97B3C793-9E2B-402D-A644-F16800B48191}"/>
    <cellStyle name="Input 2 40 2" xfId="3166" xr:uid="{D155CB56-7C27-43FE-B117-CB60BDFFD9DA}"/>
    <cellStyle name="Input 2 41" xfId="33314" xr:uid="{CD88E9DB-6C51-4AE6-8463-C47F255186A4}"/>
    <cellStyle name="Input 2 41 2" xfId="7772" xr:uid="{3CC51F04-A005-4801-BDDF-324159CBB5A5}"/>
    <cellStyle name="Input 2 42" xfId="33316" xr:uid="{2EB3BDEA-F76E-425C-8F9E-9EA05E869EFE}"/>
    <cellStyle name="Input 2 42 2" xfId="7882" xr:uid="{9A47FCB4-DE58-4619-BDA4-062D26363D30}"/>
    <cellStyle name="Input 2 43" xfId="33318" xr:uid="{78A94055-9F89-4692-BB3A-45DB01ECE7B9}"/>
    <cellStyle name="Input 2 43 2" xfId="7747" xr:uid="{24592336-831A-488F-B62E-6FC124584A51}"/>
    <cellStyle name="Input 2 44" xfId="33320" xr:uid="{E43DAA37-0ACA-4B34-B158-E4852B4C51AB}"/>
    <cellStyle name="Input 2 5" xfId="7656" xr:uid="{49A1F2D3-AF57-4ABE-8780-09A98E1A1543}"/>
    <cellStyle name="Input 2 5 2" xfId="33324" xr:uid="{FD8D0336-E6CF-4DDE-B062-BCD43279F219}"/>
    <cellStyle name="Input 2 6" xfId="7659" xr:uid="{4B230587-8B1F-4A83-B291-16E434AB6D19}"/>
    <cellStyle name="Input 2 6 2" xfId="33325" xr:uid="{DBE8C82E-B8DF-47AB-87B7-861D2AD97064}"/>
    <cellStyle name="Input 2 7" xfId="7662" xr:uid="{41BD5725-5519-4927-99AF-824D33D3CE6F}"/>
    <cellStyle name="Input 2 7 2" xfId="28843" xr:uid="{D9935F7F-2527-4F1E-B0F7-F4DB7E468724}"/>
    <cellStyle name="Input 2 8" xfId="17183" xr:uid="{6A2DA846-4DDA-49D2-AB54-7462B060FFF4}"/>
    <cellStyle name="Input 2 8 2" xfId="33326" xr:uid="{8D8D7C94-374F-4502-BEC2-8659D9084B56}"/>
    <cellStyle name="Input 2 9" xfId="28853" xr:uid="{5B28C6B3-9FA9-4FD3-95EC-B590AF56EE8A}"/>
    <cellStyle name="Input 2 9 2" xfId="33327" xr:uid="{7D660A17-CDC2-4602-8756-EA39EEA9D0CA}"/>
    <cellStyle name="Input 20" xfId="33283" xr:uid="{A6D2268D-8F87-49E0-8EE6-F1591F1BF7D9}"/>
    <cellStyle name="Input 21" xfId="33286" xr:uid="{72FA40E9-1359-4BE3-8B43-1613562D0435}"/>
    <cellStyle name="Input 21 2" xfId="33328" xr:uid="{45DA8F75-6652-4398-A0E4-6CAD6CE8F207}"/>
    <cellStyle name="Input 21 3" xfId="33329" xr:uid="{C60CA2BA-BFE7-42E3-B63D-5E8BF40CAD87}"/>
    <cellStyle name="Input 21 4" xfId="33330" xr:uid="{EF06C9E0-4058-4198-B597-F7627E5EC2B7}"/>
    <cellStyle name="Input 21 5" xfId="33331" xr:uid="{5F1D4164-049E-4776-97B6-C9C9AC28D505}"/>
    <cellStyle name="Input 21 6" xfId="33333" xr:uid="{20667057-A370-41A3-849B-8F66E9EE9481}"/>
    <cellStyle name="Input 22" xfId="33288" xr:uid="{B85704AB-B05E-488D-B0A4-F1A5555F4BE7}"/>
    <cellStyle name="Input 22 2" xfId="2016" xr:uid="{CC798D43-2F3E-44B5-9179-28E1F43D89AC}"/>
    <cellStyle name="Input 22 3" xfId="2022" xr:uid="{DA35A987-8DA8-4E7F-83AD-DA408E902803}"/>
    <cellStyle name="Input 22 4" xfId="33334" xr:uid="{B8E58A28-1FBE-4386-992C-001278E3164C}"/>
    <cellStyle name="Input 22 5" xfId="33335" xr:uid="{1A2B40C5-9AB6-41BE-821B-3ED62C4DAC8C}"/>
    <cellStyle name="Input 22 6" xfId="33336" xr:uid="{F7DFBFAE-72E1-41C3-8B67-06AF628E5C9B}"/>
    <cellStyle name="Input 23" xfId="33291" xr:uid="{60FF2F74-4848-4638-B282-393EBCB35A5B}"/>
    <cellStyle name="Input 23 2" xfId="19397" xr:uid="{E51FF2C5-15C5-4228-B109-FE41B9EE2EF9}"/>
    <cellStyle name="Input 24" xfId="13202" xr:uid="{D2F1E2A2-E3F8-43F1-B576-42BA27F4231F}"/>
    <cellStyle name="Input 25" xfId="13205" xr:uid="{9FBAE460-8A5B-4BB6-8DE6-DF5202E4D935}"/>
    <cellStyle name="Input 26" xfId="33338" xr:uid="{E5F8314B-E208-4D04-A33F-E4BF39934740}"/>
    <cellStyle name="Input 27" xfId="33340" xr:uid="{921B4AEC-AD81-491D-857E-A6CCE554809B}"/>
    <cellStyle name="Input 28" xfId="33342" xr:uid="{114F29B2-ED2E-4E6A-9C37-4E6DEE8F0630}"/>
    <cellStyle name="Input 29" xfId="33344" xr:uid="{3B4FDF20-DBCA-4594-9226-6E47E7D4866D}"/>
    <cellStyle name="Input 3" xfId="31565" xr:uid="{2E8A6462-5766-4EFB-BC1A-C761100C3130}"/>
    <cellStyle name="Input 3 10" xfId="33346" xr:uid="{73DF88F9-6423-4DE0-857E-675BFA15C213}"/>
    <cellStyle name="Input 3 10 2" xfId="21339" xr:uid="{346D2100-CB51-4925-88AB-D0D64C68CE42}"/>
    <cellStyle name="Input 3 11" xfId="33347" xr:uid="{AA225C1D-AFB1-4DE2-BEFF-06A265E82254}"/>
    <cellStyle name="Input 3 11 2" xfId="4877" xr:uid="{524CF916-401A-4BD9-9C16-5D3E39B986C6}"/>
    <cellStyle name="Input 3 12" xfId="33348" xr:uid="{B856CF73-B74E-4176-8FDF-1146EC38E2DC}"/>
    <cellStyle name="Input 3 12 2" xfId="4477" xr:uid="{1FF4A4D9-B03A-458A-8571-3FC1B8AC01DD}"/>
    <cellStyle name="Input 3 13" xfId="33349" xr:uid="{2371024B-282D-4843-A135-A49FFE3CA5F5}"/>
    <cellStyle name="Input 3 13 2" xfId="6721" xr:uid="{0EEA90D3-C432-47CA-8715-BD5E766D2249}"/>
    <cellStyle name="Input 3 14" xfId="33350" xr:uid="{E56D5426-91C5-4B41-927F-B03030274B72}"/>
    <cellStyle name="Input 3 14 2" xfId="33353" xr:uid="{1291242E-49B5-414F-9DE0-D5A4D405AE8A}"/>
    <cellStyle name="Input 3 15" xfId="33354" xr:uid="{52018BE4-1EB5-40AD-B4E2-7CA1DC3B9B00}"/>
    <cellStyle name="Input 3 15 2" xfId="4350" xr:uid="{DF92D335-8C9C-4CAB-BBB9-976DECD1620C}"/>
    <cellStyle name="Input 3 16" xfId="33356" xr:uid="{7F17327A-040C-49B3-8F73-5856C1A61AAF}"/>
    <cellStyle name="Input 3 16 2" xfId="4807" xr:uid="{0EE0B3F9-850B-46F7-87E4-8088C2B29F2F}"/>
    <cellStyle name="Input 3 17" xfId="33358" xr:uid="{0F61CBE0-9B4B-4410-98A2-91ACC463D962}"/>
    <cellStyle name="Input 3 17 2" xfId="4865" xr:uid="{1EDF28EF-C94B-4E45-9E48-7833E9F3B3D4}"/>
    <cellStyle name="Input 3 18" xfId="33360" xr:uid="{FA965670-27AC-4724-8382-0105C804E774}"/>
    <cellStyle name="Input 3 18 2" xfId="5602" xr:uid="{2789A935-8F46-42B1-B55E-1670EDBCB77C}"/>
    <cellStyle name="Input 3 19" xfId="33362" xr:uid="{F2C96457-EEBD-4826-9BB1-5C480411919A}"/>
    <cellStyle name="Input 3 19 2" xfId="33365" xr:uid="{D6A87275-E74E-4876-9025-0DB7B93DE9BF}"/>
    <cellStyle name="Input 3 2" xfId="33367" xr:uid="{8EC093B8-57E4-4C71-9E23-E710F9C9D543}"/>
    <cellStyle name="Input 3 2 2" xfId="33368" xr:uid="{3D5D6A3B-3E3D-4128-8D02-B2BBC35322B4}"/>
    <cellStyle name="Input 3 2 3" xfId="33369" xr:uid="{CC462E50-8A77-49D3-8E0A-F5168B4E3D85}"/>
    <cellStyle name="Input 3 2 4" xfId="33370" xr:uid="{53845C9B-6609-4E82-845B-DA095C3CD815}"/>
    <cellStyle name="Input 3 2 5" xfId="33372" xr:uid="{02B925DF-3EDF-4D14-A756-EB87A7480478}"/>
    <cellStyle name="Input 3 2 6" xfId="30835" xr:uid="{122C4B33-CEF0-4141-BEB0-849B06C6D66F}"/>
    <cellStyle name="Input 3 2 7" xfId="30843" xr:uid="{7BA728C1-FA5D-49C4-8E56-EBD4E45A238B}"/>
    <cellStyle name="Input 3 2 8" xfId="30850" xr:uid="{9DCDFE48-DE1D-4625-ABB2-E015394B355A}"/>
    <cellStyle name="Input 3 2 9" xfId="30853" xr:uid="{AD22E399-E9A2-41C4-B058-2BA016CFA47C}"/>
    <cellStyle name="Input 3 20" xfId="33355" xr:uid="{FB50EDD7-20C5-4B88-BDD2-79F954F022D5}"/>
    <cellStyle name="Input 3 20 2" xfId="4351" xr:uid="{077CA3C3-9BE1-425A-A2EC-EA9721479ED4}"/>
    <cellStyle name="Input 3 21" xfId="33357" xr:uid="{08DE0A1D-EC39-47E1-80D8-DF309B51792A}"/>
    <cellStyle name="Input 3 21 2" xfId="4808" xr:uid="{0525A56F-C6C8-488B-AF46-202AA29AF570}"/>
    <cellStyle name="Input 3 22" xfId="33359" xr:uid="{A52E8EF6-C4BF-4C5F-9A57-FB81B459B21B}"/>
    <cellStyle name="Input 3 22 2" xfId="4866" xr:uid="{F4349D3A-7416-4885-9494-16378E8EA118}"/>
    <cellStyle name="Input 3 23" xfId="33361" xr:uid="{916781A3-1EAA-4D4B-986B-EB12EB0DC957}"/>
    <cellStyle name="Input 3 23 2" xfId="5603" xr:uid="{8C23C27F-168A-4CC1-9B6C-0F05D520C451}"/>
    <cellStyle name="Input 3 24" xfId="33363" xr:uid="{17B10D11-D66E-4E68-81C2-30DB6DDB250E}"/>
    <cellStyle name="Input 3 24 2" xfId="33366" xr:uid="{F3810A15-B872-4C89-A5B9-A673CAD07D59}"/>
    <cellStyle name="Input 3 25" xfId="33373" xr:uid="{50A94166-DC63-47B2-84B0-0F90F5968545}"/>
    <cellStyle name="Input 3 25 2" xfId="5990" xr:uid="{189EB483-D732-4F41-B51E-89A5029D3914}"/>
    <cellStyle name="Input 3 26" xfId="33375" xr:uid="{559797FF-3E25-44D5-93D4-5BF3CF6CC50F}"/>
    <cellStyle name="Input 3 26 2" xfId="5252" xr:uid="{11ABA872-C4CE-4A6B-B6C2-99EF7B351137}"/>
    <cellStyle name="Input 3 27" xfId="33377" xr:uid="{85F04170-C2D8-4923-8D10-CCBBD702394B}"/>
    <cellStyle name="Input 3 27 2" xfId="5483" xr:uid="{2B8732AD-CFAE-4E4C-9120-AB1D3029D0D6}"/>
    <cellStyle name="Input 3 28" xfId="33379" xr:uid="{E3F9F3DE-6957-4F92-BF8C-256E4DF67023}"/>
    <cellStyle name="Input 3 28 2" xfId="5723" xr:uid="{70ADBB59-652F-4541-964C-CBB6149A1D09}"/>
    <cellStyle name="Input 3 29" xfId="33381" xr:uid="{06485E1E-D1BE-4826-BE8D-4611D9676C93}"/>
    <cellStyle name="Input 3 29 2" xfId="6007" xr:uid="{86DFBD8F-0189-43B5-ACBB-9CE2E3296042}"/>
    <cellStyle name="Input 3 3" xfId="33383" xr:uid="{A9C77D54-4639-4249-BAC3-895D77A449DE}"/>
    <cellStyle name="Input 3 3 2" xfId="7502" xr:uid="{E916BC61-F987-48A0-A633-A636FDC6E9EA}"/>
    <cellStyle name="Input 3 3 3" xfId="33384" xr:uid="{F9CCD08A-0A00-43F5-B802-F6D5E9977B9B}"/>
    <cellStyle name="Input 3 3 4" xfId="33385" xr:uid="{7A4B8D7E-D2A2-4645-A672-BBD1B182023F}"/>
    <cellStyle name="Input 3 3 5" xfId="33386" xr:uid="{EDB02E9E-FF01-4841-9104-43B3AE8A9AE3}"/>
    <cellStyle name="Input 3 3 6" xfId="30864" xr:uid="{523C70EA-20C6-4440-80CD-230F4EB26E4C}"/>
    <cellStyle name="Input 3 3 7" xfId="30868" xr:uid="{47720C82-D366-45CF-BB3C-87C07F82685E}"/>
    <cellStyle name="Input 3 3 8" xfId="26810" xr:uid="{7EE59FED-82F8-4680-8DCA-ED15F876AD63}"/>
    <cellStyle name="Input 3 3 9" xfId="26813" xr:uid="{32C0419E-C5DC-421E-914A-C36BC5F3974B}"/>
    <cellStyle name="Input 3 30" xfId="33374" xr:uid="{DF3ADB49-44C7-4614-AFCA-03BBCCD633DE}"/>
    <cellStyle name="Input 3 30 2" xfId="5991" xr:uid="{F2526060-FE7D-4E59-8DC2-10BDAED05CA0}"/>
    <cellStyle name="Input 3 31" xfId="33376" xr:uid="{74DCEB14-4CE6-498C-AE57-D9BAC5A8E531}"/>
    <cellStyle name="Input 3 31 2" xfId="5253" xr:uid="{5D355EB0-3C0C-485E-99E0-8642263E5CDD}"/>
    <cellStyle name="Input 3 32" xfId="33378" xr:uid="{9873C0ED-4F5B-4B92-9066-8DA0085EE01A}"/>
    <cellStyle name="Input 3 32 2" xfId="5484" xr:uid="{DACDF795-3E08-4CB4-A7C6-2C2ED6964045}"/>
    <cellStyle name="Input 3 33" xfId="33380" xr:uid="{54A9D79D-7ABD-4CFB-869A-0B6F35DC0A1F}"/>
    <cellStyle name="Input 3 33 2" xfId="5724" xr:uid="{3A2A1C84-1CAC-4D92-BC9F-0BAF3ED8B2C2}"/>
    <cellStyle name="Input 3 34" xfId="33382" xr:uid="{F97C1226-5E2E-40B5-9E82-0119CDE368F8}"/>
    <cellStyle name="Input 3 34 2" xfId="6008" xr:uid="{BB1CAE2A-15D0-4B9B-AAE1-5BCBCB9DB4A3}"/>
    <cellStyle name="Input 3 35" xfId="33387" xr:uid="{88BEA2BD-74A8-4BBD-B37D-BACDA5BC5F1C}"/>
    <cellStyle name="Input 3 35 2" xfId="6022" xr:uid="{56DE7C8E-5125-46E1-A9A8-A5E688672BC5}"/>
    <cellStyle name="Input 3 36" xfId="33389" xr:uid="{DD6537BF-7E8C-4EAC-A082-25D55F96F909}"/>
    <cellStyle name="Input 3 36 2" xfId="8269" xr:uid="{6900B575-ABE9-425C-88B5-B0D96D095D5D}"/>
    <cellStyle name="Input 3 37" xfId="33391" xr:uid="{3C428D09-9CA9-49AD-B9A0-CECA0554C9D3}"/>
    <cellStyle name="Input 3 37 2" xfId="8274" xr:uid="{6B50BA87-025C-421E-9420-5E2196C6F6E1}"/>
    <cellStyle name="Input 3 38" xfId="33393" xr:uid="{50AE9EDE-8F13-459D-808F-21599E8026F9}"/>
    <cellStyle name="Input 3 38 2" xfId="8279" xr:uid="{9117F14D-EB77-4EF1-A00D-5F6F632CBAB8}"/>
    <cellStyle name="Input 3 39" xfId="33395" xr:uid="{CDFDBCA0-9132-4DE8-831C-6766758D4AE7}"/>
    <cellStyle name="Input 3 39 2" xfId="8285" xr:uid="{617FFBE5-479B-450B-AC98-4977F90F3A79}"/>
    <cellStyle name="Input 3 4" xfId="33397" xr:uid="{5CFE4D57-963D-4C83-BDC0-29CDACE2393E}"/>
    <cellStyle name="Input 3 4 2" xfId="33398" xr:uid="{8F28F048-4106-4BCE-AB4E-8972C27F957E}"/>
    <cellStyle name="Input 3 40" xfId="33388" xr:uid="{BF6FF2D3-DF26-47C2-9834-A214A13B5804}"/>
    <cellStyle name="Input 3 40 2" xfId="6023" xr:uid="{DCAE61C2-D8B9-4469-94A8-1597AF49B9EE}"/>
    <cellStyle name="Input 3 41" xfId="33390" xr:uid="{BCB2B1A3-B824-4800-BC4C-B66D25C6F15F}"/>
    <cellStyle name="Input 3 41 2" xfId="8270" xr:uid="{B3590228-AF9A-4B3D-9D2B-7E015ED0538E}"/>
    <cellStyle name="Input 3 42" xfId="33392" xr:uid="{ED6A0B96-F87C-4B67-85D2-7224819A414A}"/>
    <cellStyle name="Input 3 42 2" xfId="8275" xr:uid="{04850EB0-1352-4298-98C7-43A51F47CBF3}"/>
    <cellStyle name="Input 3 43" xfId="33394" xr:uid="{4B0BEBB9-48FE-4548-9F5D-93F46B8E0813}"/>
    <cellStyle name="Input 3 43 2" xfId="8280" xr:uid="{F2155638-1FF1-484F-867D-F22F4E4717B0}"/>
    <cellStyle name="Input 3 44" xfId="33396" xr:uid="{286CF820-7001-4470-A3AE-863319BDBDDC}"/>
    <cellStyle name="Input 3 5" xfId="33399" xr:uid="{0475FA3B-9F8D-43C9-9CC6-5A021072799A}"/>
    <cellStyle name="Input 3 5 2" xfId="33400" xr:uid="{D644CF75-88D5-47FC-9A7D-C13D932E2B20}"/>
    <cellStyle name="Input 3 6" xfId="33401" xr:uid="{648D9238-71C4-46C5-ACB5-24775E048B7D}"/>
    <cellStyle name="Input 3 6 2" xfId="33405" xr:uid="{8A176546-82F0-47C7-984A-75389AC6E015}"/>
    <cellStyle name="Input 3 7" xfId="28864" xr:uid="{C23E77E9-1538-4A34-A782-CF3BC93FC998}"/>
    <cellStyle name="Input 3 7 2" xfId="25244" xr:uid="{1D798BDD-04F3-4FF7-9BA7-843F922BD576}"/>
    <cellStyle name="Input 3 8" xfId="28867" xr:uid="{B1952508-0949-43EF-AB82-53CACBE98C20}"/>
    <cellStyle name="Input 3 8 2" xfId="33408" xr:uid="{4BCCD351-026B-4E68-BB75-C94D2A917473}"/>
    <cellStyle name="Input 3 9" xfId="33409" xr:uid="{C19331AD-A072-47FB-842F-4399A0C0B01B}"/>
    <cellStyle name="Input 3 9 2" xfId="33412" xr:uid="{A7A7EA2D-FA7F-493A-969A-3FD860235A07}"/>
    <cellStyle name="Input 4" xfId="31567" xr:uid="{7CD6AE2B-A680-4951-B1AA-7E71277008E5}"/>
    <cellStyle name="Input 4 10" xfId="15867" xr:uid="{09172551-FA50-423F-8ED0-B4C72ACB69CA}"/>
    <cellStyle name="Input 4 10 2" xfId="15869" xr:uid="{3248CE81-4A29-49DF-A328-3B7506F14B17}"/>
    <cellStyle name="Input 4 11" xfId="15907" xr:uid="{59F1FAEB-F768-4752-8617-742DFC5D4372}"/>
    <cellStyle name="Input 4 11 2" xfId="15909" xr:uid="{D0B54201-7F6C-4659-9226-92B125218FBB}"/>
    <cellStyle name="Input 4 12" xfId="15933" xr:uid="{5EA5D33E-0A06-48B0-B6C9-03FC046DBEE8}"/>
    <cellStyle name="Input 4 12 2" xfId="15935" xr:uid="{268547E8-3118-4AA3-ACC7-323689FD4F69}"/>
    <cellStyle name="Input 4 13" xfId="15950" xr:uid="{5DF1500D-47FB-443D-B58B-5EB0584FCB4F}"/>
    <cellStyle name="Input 4 13 2" xfId="15952" xr:uid="{EB7C38FA-8CF5-4D40-BFF1-508BC1F3B365}"/>
    <cellStyle name="Input 4 14" xfId="15962" xr:uid="{E02B4184-8F65-45DB-A343-456EBC0A93EE}"/>
    <cellStyle name="Input 4 14 2" xfId="15964" xr:uid="{0BBD510E-D398-4C56-A6F3-3BDB70213C9E}"/>
    <cellStyle name="Input 4 15" xfId="15969" xr:uid="{BFBD9DAD-8A39-4B96-AFB0-E8BAEB89715B}"/>
    <cellStyle name="Input 4 15 2" xfId="6411" xr:uid="{7859BE2A-317E-40B4-A046-E6EC7CFE1BE7}"/>
    <cellStyle name="Input 4 16" xfId="33413" xr:uid="{DCE51A51-4552-4F00-A8B6-8E2A909553AF}"/>
    <cellStyle name="Input 4 16 2" xfId="6608" xr:uid="{45864218-CF87-4090-AD97-45EDA70617B5}"/>
    <cellStyle name="Input 4 17" xfId="33415" xr:uid="{176DC769-9612-41DD-BBCF-98A274AF34DA}"/>
    <cellStyle name="Input 4 17 2" xfId="6848" xr:uid="{F90A2794-DA23-45EA-9C99-9AC51D4AE149}"/>
    <cellStyle name="Input 4 18" xfId="33417" xr:uid="{87118781-7A53-456C-BBCD-8295BE472EAE}"/>
    <cellStyle name="Input 4 18 2" xfId="1336" xr:uid="{B6D4537B-C189-41A6-A429-1D7B8AD21B8A}"/>
    <cellStyle name="Input 4 19" xfId="33419" xr:uid="{E4484C35-6A97-4243-98F7-2EAA9BEE2D06}"/>
    <cellStyle name="Input 4 19 2" xfId="18557" xr:uid="{90DDDF64-5FE4-43FB-B30F-B46D0D30B468}"/>
    <cellStyle name="Input 4 2" xfId="33421" xr:uid="{36A10B83-5422-44E2-B867-2BEBCE9DC0A8}"/>
    <cellStyle name="Input 4 2 2" xfId="33422" xr:uid="{61FE6B24-D625-43D8-9033-0376D490D9BD}"/>
    <cellStyle name="Input 4 2 3" xfId="33423" xr:uid="{5AD042BD-E590-42D6-A6A2-F8BE4B810503}"/>
    <cellStyle name="Input 4 2 4" xfId="33424" xr:uid="{DA0B98C0-8071-4D77-9763-E5F0E90FA89E}"/>
    <cellStyle name="Input 4 2 5" xfId="33425" xr:uid="{5399AC88-2F31-4028-9D2A-FE473F5E0F14}"/>
    <cellStyle name="Input 4 2 6" xfId="33426" xr:uid="{75D2A5C1-164F-42C4-A46A-2DD5771290F7}"/>
    <cellStyle name="Input 4 2 7" xfId="33427" xr:uid="{496D17B7-CB19-4460-980C-4B8B2C1212DA}"/>
    <cellStyle name="Input 4 2 8" xfId="33428" xr:uid="{0EC8D8DB-9B8C-46C6-9B7B-71A694D7AE73}"/>
    <cellStyle name="Input 4 2 9" xfId="33429" xr:uid="{87124D25-865F-4C7C-90A4-762980DED812}"/>
    <cellStyle name="Input 4 20" xfId="15970" xr:uid="{37651B1E-25C2-4136-B29E-A351300C99C2}"/>
    <cellStyle name="Input 4 20 2" xfId="6412" xr:uid="{9A14C334-3289-46B7-9ADB-50EA38A3BF39}"/>
    <cellStyle name="Input 4 21" xfId="33414" xr:uid="{FF8C0C9F-7345-43C0-B12F-497C8C479430}"/>
    <cellStyle name="Input 4 21 2" xfId="6609" xr:uid="{3F97DB54-ED14-4BF5-A9E2-57CA98396299}"/>
    <cellStyle name="Input 4 22" xfId="33416" xr:uid="{41E52944-3046-4AEA-8634-A56408D7C9CA}"/>
    <cellStyle name="Input 4 22 2" xfId="6849" xr:uid="{AF1EEDC3-026C-4832-BB41-903DB86790B5}"/>
    <cellStyle name="Input 4 23" xfId="33418" xr:uid="{4292E409-366A-42E7-B289-4E377ED69E02}"/>
    <cellStyle name="Input 4 23 2" xfId="1337" xr:uid="{847889D4-6E42-4E06-AE89-8F70A24B17BB}"/>
    <cellStyle name="Input 4 24" xfId="33420" xr:uid="{A2E60058-9F98-417C-968F-D991A51BF418}"/>
    <cellStyle name="Input 4 24 2" xfId="18558" xr:uid="{B25264B9-8831-44AE-8E56-7E43AF563971}"/>
    <cellStyle name="Input 4 25" xfId="33430" xr:uid="{13074679-A4BB-457E-8DF8-B71F4EAC1DD3}"/>
    <cellStyle name="Input 4 25 2" xfId="7218" xr:uid="{119CDBBE-6FB6-4CF3-95B1-4CBCA586CF43}"/>
    <cellStyle name="Input 4 26" xfId="33432" xr:uid="{56334B79-1697-44DC-97E6-227CD7A8A354}"/>
    <cellStyle name="Input 4 26 2" xfId="7225" xr:uid="{7248087B-3871-4433-B07E-97FE66477F94}"/>
    <cellStyle name="Input 4 27" xfId="33434" xr:uid="{79D0224C-A9C5-4CF1-9299-BC29B9F9AF4D}"/>
    <cellStyle name="Input 4 27 2" xfId="2456" xr:uid="{88D93F88-EB9D-434E-8711-92CB566C3B1D}"/>
    <cellStyle name="Input 4 28" xfId="33436" xr:uid="{AFF53F7E-C483-4E52-9C2D-916B77961CE9}"/>
    <cellStyle name="Input 4 28 2" xfId="2532" xr:uid="{FF0AE0E3-6AF2-4F35-A2D4-932151746B87}"/>
    <cellStyle name="Input 4 29" xfId="33438" xr:uid="{FF2D4BCA-ADA6-4B9C-92A2-C47CF057E27A}"/>
    <cellStyle name="Input 4 29 2" xfId="6747" xr:uid="{F44954B2-7C87-4C05-A6C4-AECC05CA1B70}"/>
    <cellStyle name="Input 4 3" xfId="33440" xr:uid="{16A8699D-522A-4F90-9960-68F832666399}"/>
    <cellStyle name="Input 4 3 2" xfId="7508" xr:uid="{B8642FD5-D5A8-45C5-B6EB-6F6FF533A4DD}"/>
    <cellStyle name="Input 4 3 3" xfId="33441" xr:uid="{B5B87874-045A-41EC-9DE1-265304E85F99}"/>
    <cellStyle name="Input 4 3 4" xfId="33442" xr:uid="{15BE1342-6ED6-4017-A7CD-80CC70EC430B}"/>
    <cellStyle name="Input 4 3 5" xfId="33443" xr:uid="{17D0594C-3F84-4D0E-B646-361623F689EE}"/>
    <cellStyle name="Input 4 3 6" xfId="33444" xr:uid="{180B4143-0801-4236-BD56-5851058AAC9A}"/>
    <cellStyle name="Input 4 3 7" xfId="33445" xr:uid="{AB40937D-BA41-4E4C-92D8-01D66C840AE6}"/>
    <cellStyle name="Input 4 3 8" xfId="33446" xr:uid="{E32470D6-AFAF-41F6-9241-1BCA9FF58500}"/>
    <cellStyle name="Input 4 3 9" xfId="33447" xr:uid="{CF04778E-3F8B-4792-A82E-E5AB57D20103}"/>
    <cellStyle name="Input 4 30" xfId="33431" xr:uid="{AFCFC830-A2A9-409A-8A4A-0F4AA9F641D1}"/>
    <cellStyle name="Input 4 30 2" xfId="7219" xr:uid="{9ED7E6F1-7D49-4A2E-B71C-72628B964BC3}"/>
    <cellStyle name="Input 4 31" xfId="33433" xr:uid="{2DA538E0-FBDD-403C-A135-034498F30D56}"/>
    <cellStyle name="Input 4 31 2" xfId="7226" xr:uid="{6E03D009-7637-4B9D-BC5B-C4C2DF1DF222}"/>
    <cellStyle name="Input 4 32" xfId="33435" xr:uid="{FB99759C-5591-4B27-9AA1-325C78C80261}"/>
    <cellStyle name="Input 4 32 2" xfId="2457" xr:uid="{7561E57D-9381-4528-9B13-65FA67256B72}"/>
    <cellStyle name="Input 4 33" xfId="33437" xr:uid="{F591F66B-6E3B-4D29-9EC0-0EF9EA357895}"/>
    <cellStyle name="Input 4 33 2" xfId="2533" xr:uid="{AB724F71-D1CF-4D43-9A3C-E40F4D8934F7}"/>
    <cellStyle name="Input 4 34" xfId="33439" xr:uid="{C24EDFB1-D1A6-4F07-A2A6-F95793855D4C}"/>
    <cellStyle name="Input 4 34 2" xfId="6748" xr:uid="{EF7444AD-3416-4AF4-8DAE-77EF0FE52182}"/>
    <cellStyle name="Input 4 35" xfId="33448" xr:uid="{5A3C45DC-9152-4EAE-BE17-4793F9F44DE9}"/>
    <cellStyle name="Input 4 35 2" xfId="6778" xr:uid="{EBEDE049-A29B-4D7B-A3FB-7648C344356B}"/>
    <cellStyle name="Input 4 36" xfId="33450" xr:uid="{780BD432-9A11-475C-83FA-ABB72694EEF7}"/>
    <cellStyle name="Input 4 36 2" xfId="33452" xr:uid="{699F9328-56F0-48EA-9EFE-EE8C76FFCE81}"/>
    <cellStyle name="Input 4 37" xfId="33268" xr:uid="{DA4E3DC5-F0E5-431E-BB54-440B3ED16E9D}"/>
    <cellStyle name="Input 4 37 2" xfId="26644" xr:uid="{B55A5E71-1C8C-40AE-B95B-F347A74C5F32}"/>
    <cellStyle name="Input 4 38" xfId="33271" xr:uid="{A439C028-3C0C-40E8-8251-38411083C072}"/>
    <cellStyle name="Input 4 38 2" xfId="26662" xr:uid="{E600EA62-966B-4804-8AA4-6C2E7BBE790B}"/>
    <cellStyle name="Input 4 39" xfId="33274" xr:uid="{FCFEA21A-15BD-436B-BBBE-B37F6DD603E7}"/>
    <cellStyle name="Input 4 39 2" xfId="26670" xr:uid="{40150590-5C7C-4D61-9603-EAA5BF6DBFC1}"/>
    <cellStyle name="Input 4 4" xfId="33454" xr:uid="{E5CCFFFF-B1C7-4C19-8EAF-447D8E8E68CA}"/>
    <cellStyle name="Input 4 4 2" xfId="33455" xr:uid="{1989D398-77D5-4162-BBC1-302E704667E0}"/>
    <cellStyle name="Input 4 40" xfId="33449" xr:uid="{E4168A55-5F87-4E36-A0A8-5D09D8FF1B6C}"/>
    <cellStyle name="Input 4 40 2" xfId="6779" xr:uid="{FDED2C96-C3AD-4380-9DEE-6CD4330A958A}"/>
    <cellStyle name="Input 4 41" xfId="33451" xr:uid="{1AB7DE70-96C9-42AE-AB5F-74928ACEF127}"/>
    <cellStyle name="Input 4 41 2" xfId="33453" xr:uid="{293077A6-2DF9-480A-8A6B-6F4C761191F0}"/>
    <cellStyle name="Input 4 42" xfId="33269" xr:uid="{1AF1350A-9EBF-4292-85FF-377DF824BC51}"/>
    <cellStyle name="Input 4 42 2" xfId="26645" xr:uid="{D8570111-1F14-4B7A-B88C-ABA919714206}"/>
    <cellStyle name="Input 4 43" xfId="33272" xr:uid="{FB8DBDB6-B9FB-4BB6-8FD9-39F84DD0E9A8}"/>
    <cellStyle name="Input 4 43 2" xfId="26663" xr:uid="{A0E9B9C7-CCAB-4DBF-8259-D2E83D2C8061}"/>
    <cellStyle name="Input 4 44" xfId="33275" xr:uid="{7128BEFB-AAAC-495C-95C7-7DC3AC2AC9E6}"/>
    <cellStyle name="Input 4 5" xfId="33456" xr:uid="{0E504095-0ADC-44B8-AC65-2DD59C5B6231}"/>
    <cellStyle name="Input 4 5 2" xfId="33457" xr:uid="{EB51CC02-8EC2-4509-A063-B7F61A5AB08F}"/>
    <cellStyle name="Input 4 6" xfId="33458" xr:uid="{6EF8FDB6-761E-4B7D-8A97-82DC2E9FCA9F}"/>
    <cellStyle name="Input 4 6 2" xfId="33461" xr:uid="{34119A8B-882E-4A7D-B848-7D57086F552F}"/>
    <cellStyle name="Input 4 7" xfId="28872" xr:uid="{B9C1B572-BFD3-4F1D-8DC6-82C54E5753F6}"/>
    <cellStyle name="Input 4 7 2" xfId="33464" xr:uid="{590FEF0D-7FFE-411C-947B-D499E3DF3857}"/>
    <cellStyle name="Input 4 8" xfId="28875" xr:uid="{14B4F6B7-A561-4C01-ADE7-0A406AB40E76}"/>
    <cellStyle name="Input 4 8 2" xfId="33467" xr:uid="{63318670-FE42-4956-9DAE-916887F9DCF5}"/>
    <cellStyle name="Input 4 9" xfId="28878" xr:uid="{B30E6DC6-86D5-490A-8A90-C710417C2CB2}"/>
    <cellStyle name="Input 4 9 2" xfId="33470" xr:uid="{4DC582E6-298F-49EA-ADD2-FFBF990F948F}"/>
    <cellStyle name="Input 5" xfId="31569" xr:uid="{95432DFF-86BD-43F7-A5FD-4B09EA9D3AF9}"/>
    <cellStyle name="Input 5 10" xfId="7058" xr:uid="{62223F34-1FC2-44B7-946E-5599D1F13E45}"/>
    <cellStyle name="Input 5 10 2" xfId="7064" xr:uid="{A8D1CE06-83A8-45A7-9363-4FBE9B8E093C}"/>
    <cellStyle name="Input 5 11" xfId="7103" xr:uid="{6D143F50-F69D-447A-8726-B95B928B1387}"/>
    <cellStyle name="Input 5 11 2" xfId="7109" xr:uid="{60554FA6-9AA4-4655-BFB7-7CC97166EADD}"/>
    <cellStyle name="Input 5 12" xfId="7170" xr:uid="{63A4CFEA-9B0E-4090-9B81-2FBC605B7CE6}"/>
    <cellStyle name="Input 5 12 2" xfId="666" xr:uid="{FD54BDDE-F0A1-44B4-AFCA-B339C8393802}"/>
    <cellStyle name="Input 5 13" xfId="7193" xr:uid="{B472A82F-3455-4228-97E8-090B370AB8CD}"/>
    <cellStyle name="Input 5 13 2" xfId="824" xr:uid="{7376382A-B609-43C7-9FC3-67B48B467641}"/>
    <cellStyle name="Input 5 14" xfId="7199" xr:uid="{36ADB221-B4E3-4FF8-822D-1241CD8F9E6D}"/>
    <cellStyle name="Input 5 14 2" xfId="16215" xr:uid="{FF953AD5-B803-4EF0-9197-4DABED6FC58D}"/>
    <cellStyle name="Input 5 15" xfId="7203" xr:uid="{938B1A93-A804-4EC5-A53A-9EBD30507BBD}"/>
    <cellStyle name="Input 5 15 2" xfId="629" xr:uid="{8794F2D8-DC43-4D08-8ADB-D2A48D4A13C8}"/>
    <cellStyle name="Input 5 16" xfId="7207" xr:uid="{8AE82A56-5C28-40FA-A330-E3AAC74B2F78}"/>
    <cellStyle name="Input 5 16 2" xfId="708" xr:uid="{EB6F5020-BF27-4695-B255-8C1AE1AE3D01}"/>
    <cellStyle name="Input 5 17" xfId="7641" xr:uid="{1190DAEA-DB22-484F-AE3B-569384D702CC}"/>
    <cellStyle name="Input 5 17 2" xfId="7701" xr:uid="{D95CE35D-6697-46B5-B141-485FB2146198}"/>
    <cellStyle name="Input 5 18" xfId="21112" xr:uid="{D205F4E1-DAC8-45BE-A6EE-D2FC18C70B78}"/>
    <cellStyle name="Input 5 18 2" xfId="7812" xr:uid="{B04FA253-00E4-4493-BA04-7955A41AF490}"/>
    <cellStyle name="Input 5 19" xfId="21115" xr:uid="{66919A4D-4AAB-4892-B4DD-2049F56E7092}"/>
    <cellStyle name="Input 5 19 2" xfId="33471" xr:uid="{5BDC157F-2E62-4A74-A132-55D8F4C22277}"/>
    <cellStyle name="Input 5 2" xfId="33473" xr:uid="{E9751A08-FA6D-4299-9A7E-05D670045084}"/>
    <cellStyle name="Input 5 2 2" xfId="33475" xr:uid="{158632B8-F8B6-4B03-81E9-2E9798BABFD7}"/>
    <cellStyle name="Input 5 2 3" xfId="33476" xr:uid="{120B3F01-256A-4637-B708-3A31BD272A43}"/>
    <cellStyle name="Input 5 2 4" xfId="32640" xr:uid="{393373B2-1517-4345-AAD4-0B20A341C713}"/>
    <cellStyle name="Input 5 2 5" xfId="32647" xr:uid="{676AC20F-E952-47C7-BCF1-54FC446ABD9C}"/>
    <cellStyle name="Input 5 2 6" xfId="30926" xr:uid="{07A2759C-4DDF-4D09-8C79-AE72AB7F1A7E}"/>
    <cellStyle name="Input 5 2 7" xfId="30929" xr:uid="{1FA93728-59B9-42FB-9784-BD6517D87B43}"/>
    <cellStyle name="Input 5 2 8" xfId="32649" xr:uid="{04FDD086-8AF2-48FC-B21B-63E200C87AC3}"/>
    <cellStyle name="Input 5 2 9" xfId="32651" xr:uid="{3329D15E-B201-431D-B9A7-DBED83ED6C8E}"/>
    <cellStyle name="Input 5 20" xfId="7204" xr:uid="{06FD9916-CA75-4043-8945-C4AEABEADAE0}"/>
    <cellStyle name="Input 5 20 2" xfId="630" xr:uid="{EA0A8B1A-ABE3-4D38-827A-3E9237C6DFFC}"/>
    <cellStyle name="Input 5 21" xfId="7208" xr:uid="{EBE7BEFD-F202-4606-BABC-7427A36D89D2}"/>
    <cellStyle name="Input 5 21 2" xfId="709" xr:uid="{B1D0C69B-8862-4CDF-A9DB-DA647FC557B0}"/>
    <cellStyle name="Input 5 22" xfId="7642" xr:uid="{A8A896B1-D8C5-41A1-B45D-B885E02B71C3}"/>
    <cellStyle name="Input 5 22 2" xfId="7702" xr:uid="{16786897-6462-463E-99F5-A909C957E46A}"/>
    <cellStyle name="Input 5 23" xfId="21113" xr:uid="{CCD9E952-0632-4972-A36E-65D0255AEAAF}"/>
    <cellStyle name="Input 5 23 2" xfId="7813" xr:uid="{4C992929-3CF3-43D3-BBB1-44AF57A4FE0D}"/>
    <cellStyle name="Input 5 24" xfId="21116" xr:uid="{E92ECAF4-66BC-45ED-9706-BE1127DE7959}"/>
    <cellStyle name="Input 5 24 2" xfId="33472" xr:uid="{92036EC7-750E-4763-A1D5-BB4B349DF23F}"/>
    <cellStyle name="Input 5 25" xfId="9291" xr:uid="{11F7093B-A921-4B88-BF7C-6E12788CC525}"/>
    <cellStyle name="Input 5 25 2" xfId="7920" xr:uid="{B7657BBE-A1AA-4DCD-B552-F6B10B2A32A3}"/>
    <cellStyle name="Input 5 26" xfId="9294" xr:uid="{5CC0FDB5-0BB2-48CC-AA29-5DBF3AF40670}"/>
    <cellStyle name="Input 5 26 2" xfId="7934" xr:uid="{FD9ED07A-7B99-4279-8D60-33884DDEA056}"/>
    <cellStyle name="Input 5 27" xfId="19348" xr:uid="{A98D218C-02EC-474F-88F3-683DEC9AF4A8}"/>
    <cellStyle name="Input 5 27 2" xfId="7838" xr:uid="{660CFBBA-39BD-422E-8380-B02C6F176251}"/>
    <cellStyle name="Input 5 28" xfId="19361" xr:uid="{608DD2A9-58C5-4485-A883-2D7B0B7E1337}"/>
    <cellStyle name="Input 5 28 2" xfId="466" xr:uid="{93B67921-EF16-40B2-AC6D-4313AD2D61FF}"/>
    <cellStyle name="Input 5 29" xfId="19370" xr:uid="{86DD4968-4509-413B-AD89-A605414734D1}"/>
    <cellStyle name="Input 5 29 2" xfId="7951" xr:uid="{076621C8-62C4-42BD-A0D9-87D754A72B1C}"/>
    <cellStyle name="Input 5 3" xfId="33477" xr:uid="{3AC29DAF-BAD7-4E09-803D-662F200FEF92}"/>
    <cellStyle name="Input 5 3 2" xfId="33478" xr:uid="{B294B659-CD5A-47A5-9147-1373A039F903}"/>
    <cellStyle name="Input 5 3 3" xfId="33479" xr:uid="{9361BF19-20A1-4CB6-975E-C5F19294B001}"/>
    <cellStyle name="Input 5 3 4" xfId="33480" xr:uid="{4D6FD946-83A1-4CE1-897C-4714DF19887E}"/>
    <cellStyle name="Input 5 3 5" xfId="33481" xr:uid="{9932475D-9C94-4546-948F-6768C00B73F8}"/>
    <cellStyle name="Input 5 3 6" xfId="30932" xr:uid="{E09C8849-12A7-4F57-8983-8D1DAF7FF47B}"/>
    <cellStyle name="Input 5 3 7" xfId="30934" xr:uid="{459A4989-7A67-4215-B21A-31D7D6AD1439}"/>
    <cellStyle name="Input 5 3 8" xfId="30936" xr:uid="{9955BAC9-D1C7-4D7E-BA02-BD16F72C5177}"/>
    <cellStyle name="Input 5 3 9" xfId="30938" xr:uid="{CCBE8230-5A88-41FD-B933-3ACEF7E53B98}"/>
    <cellStyle name="Input 5 30" xfId="9292" xr:uid="{03465B0C-01CE-4330-8B63-BA145E45DA36}"/>
    <cellStyle name="Input 5 30 2" xfId="7921" xr:uid="{462D2937-5CA2-497E-8E38-8597E9ADA7FA}"/>
    <cellStyle name="Input 5 31" xfId="9295" xr:uid="{1C613A18-48F0-4144-9BAE-BC0009325635}"/>
    <cellStyle name="Input 5 31 2" xfId="7935" xr:uid="{5A94FCF6-B9C0-492D-AF8B-5227340D2AF3}"/>
    <cellStyle name="Input 5 32" xfId="19349" xr:uid="{2E64435F-C3E6-4C49-91B8-4445875B8810}"/>
    <cellStyle name="Input 5 32 2" xfId="7839" xr:uid="{3E677716-CD36-4225-A89D-2520EA2F5968}"/>
    <cellStyle name="Input 5 33" xfId="19362" xr:uid="{0CD704A0-545A-4BAF-BA35-11A2BA942546}"/>
    <cellStyle name="Input 5 33 2" xfId="467" xr:uid="{70841E1E-25A1-4EC9-88EE-605A429768DF}"/>
    <cellStyle name="Input 5 34" xfId="19371" xr:uid="{96CB51A2-48AC-405C-8EAD-ACF04785855B}"/>
    <cellStyle name="Input 5 34 2" xfId="7952" xr:uid="{BE6ED89E-AFFD-40FF-802A-605C5B862D39}"/>
    <cellStyle name="Input 5 35" xfId="19383" xr:uid="{502513A6-24E9-4D49-955E-782CD5ABA1DA}"/>
    <cellStyle name="Input 5 35 2" xfId="7964" xr:uid="{4C1FD41A-866D-4778-B775-A48244E9B426}"/>
    <cellStyle name="Input 5 36" xfId="19392" xr:uid="{F54FFF5F-9E7D-4E29-BBAD-89D48A2CAF7C}"/>
    <cellStyle name="Input 5 36 2" xfId="27185" xr:uid="{D7F2D677-4BB6-4CD1-9FAA-B41A63BF0C8F}"/>
    <cellStyle name="Input 5 37" xfId="19398" xr:uid="{597657D5-2973-434F-B0A0-6E1CCFCA1D5A}"/>
    <cellStyle name="Input 5 37 2" xfId="27197" xr:uid="{1AE71ED1-DBBB-4FAE-82F3-9C58B6128546}"/>
    <cellStyle name="Input 5 38" xfId="19404" xr:uid="{2B61E09C-8DC7-4DF2-A9AD-83B8B8FBEDF0}"/>
    <cellStyle name="Input 5 38 2" xfId="27203" xr:uid="{CDA10895-5AE7-48CB-99C0-3C8489E0071A}"/>
    <cellStyle name="Input 5 39" xfId="33484" xr:uid="{F0F67802-68A8-4DCF-96AB-90320104BEF2}"/>
    <cellStyle name="Input 5 39 2" xfId="33486" xr:uid="{026F1EC0-8209-4A16-9713-2C3A623656DE}"/>
    <cellStyle name="Input 5 4" xfId="33487" xr:uid="{3ABD08E7-11B4-4A55-8587-37A656B50EAD}"/>
    <cellStyle name="Input 5 4 2" xfId="33488" xr:uid="{94CF7A81-D3DC-4667-8A76-33D7DEC1D215}"/>
    <cellStyle name="Input 5 40" xfId="19384" xr:uid="{340E54DF-455D-4B20-ABD2-9341BE654C93}"/>
    <cellStyle name="Input 5 40 2" xfId="7965" xr:uid="{D1CDF8D7-8A88-468C-AF32-5A6ACE37F22F}"/>
    <cellStyle name="Input 5 41" xfId="19393" xr:uid="{EC1F58CD-B3B9-41B4-8B61-E85601FF76B7}"/>
    <cellStyle name="Input 5 41 2" xfId="27186" xr:uid="{B724E99D-531D-44F5-9CE6-1BAA724F9F87}"/>
    <cellStyle name="Input 5 42" xfId="19399" xr:uid="{528664CD-D615-45E5-A68F-E2B881F7BD88}"/>
    <cellStyle name="Input 5 42 2" xfId="27198" xr:uid="{C4DB7803-DFBB-41B4-8300-784491CF2AD3}"/>
    <cellStyle name="Input 5 43" xfId="19405" xr:uid="{E9CC537A-FCFA-4AE1-A99A-53F565DBF0B0}"/>
    <cellStyle name="Input 5 43 2" xfId="27204" xr:uid="{168EBD7B-E4DB-4ED4-8D43-698DF23689BC}"/>
    <cellStyle name="Input 5 44" xfId="33485" xr:uid="{ABF7C958-8B4D-4223-B0D0-1BA8E94DB2A6}"/>
    <cellStyle name="Input 5 5" xfId="33489" xr:uid="{A88F20B5-FC33-4DD2-AB64-0F13FE397E89}"/>
    <cellStyle name="Input 5 5 2" xfId="33490" xr:uid="{E4C0CFBD-2EA5-4700-A199-FF3E5A84B2A6}"/>
    <cellStyle name="Input 5 6" xfId="33491" xr:uid="{B82BF1CA-DBFE-46B5-974C-CB74E1E36B1A}"/>
    <cellStyle name="Input 5 6 2" xfId="33494" xr:uid="{6EE01254-9B19-403F-87C3-9B79303AB5F9}"/>
    <cellStyle name="Input 5 7" xfId="33495" xr:uid="{E8E8D9FA-D453-481D-BEBA-E3E7BCFD52D0}"/>
    <cellStyle name="Input 5 7 2" xfId="33497" xr:uid="{7935BA9A-6414-41ED-849F-F3D3C95C1CC6}"/>
    <cellStyle name="Input 5 8" xfId="33498" xr:uid="{A64ADDA7-D1CF-4B23-8C90-45583258C73F}"/>
    <cellStyle name="Input 5 8 2" xfId="33500" xr:uid="{514274CA-A075-4E57-9413-4BAA0A7F4358}"/>
    <cellStyle name="Input 5 9" xfId="33501" xr:uid="{B4AC28C7-6803-411A-84D7-FB48F9523683}"/>
    <cellStyle name="Input 5 9 2" xfId="33505" xr:uid="{B2C34901-2AE0-48D5-99C5-D8DC46F8C94A}"/>
    <cellStyle name="Input 6" xfId="33506" xr:uid="{F3240DA9-7BB1-49FA-9D7C-CB2B607529A3}"/>
    <cellStyle name="Input 6 10" xfId="5636" xr:uid="{AE0AAAAB-82C8-4B22-B425-ACE248156DA9}"/>
    <cellStyle name="Input 6 10 2" xfId="4403" xr:uid="{4E6843D3-E354-4EA6-B45E-FB76BF10339E}"/>
    <cellStyle name="Input 6 11" xfId="5644" xr:uid="{0490455F-68FD-4106-9120-39754255BB72}"/>
    <cellStyle name="Input 6 11 2" xfId="30972" xr:uid="{FDA80FC4-89F5-48E2-BA89-DFF6DACCE447}"/>
    <cellStyle name="Input 6 12" xfId="5653" xr:uid="{FA0DDD91-6F2A-437E-92EF-7E5B31FEDD6C}"/>
    <cellStyle name="Input 6 12 2" xfId="33507" xr:uid="{59D8F2C4-BCB3-4A4B-97E0-98272604E76E}"/>
    <cellStyle name="Input 6 13" xfId="5666" xr:uid="{BBAEE6F3-E2D0-4F3E-AC86-EB848B4C7563}"/>
    <cellStyle name="Input 6 13 2" xfId="33509" xr:uid="{88D4FFA1-7FB1-480B-8ACC-4F43979F7BCC}"/>
    <cellStyle name="Input 6 14" xfId="6306" xr:uid="{0270897A-2683-4DA6-B191-02362A32A4E3}"/>
    <cellStyle name="Input 6 14 2" xfId="8536" xr:uid="{4EE87F39-1149-46FE-B280-B3FF84590663}"/>
    <cellStyle name="Input 6 15" xfId="6311" xr:uid="{D3B6845B-E19F-4B59-AAC8-DEF8CEE8F9AC}"/>
    <cellStyle name="Input 6 15 2" xfId="8878" xr:uid="{D26F39BA-8A4D-46EA-9A18-F5E58DBCA49E}"/>
    <cellStyle name="Input 6 16" xfId="33510" xr:uid="{D6FEA6B7-6288-470A-A5A8-6EA39FEB19C5}"/>
    <cellStyle name="Input 6 16 2" xfId="9035" xr:uid="{7951782A-49C9-404D-B012-3CC07CCD8304}"/>
    <cellStyle name="Input 6 17" xfId="33512" xr:uid="{F3F95CFB-6DF0-4C0C-A57E-BE5AEA5C8CBC}"/>
    <cellStyle name="Input 6 17 2" xfId="24264" xr:uid="{A06B96FA-3C26-466E-B21E-60FC911AA6EC}"/>
    <cellStyle name="Input 6 18" xfId="33514" xr:uid="{C013736F-AFF7-49ED-90CC-1C9C21AEFAE6}"/>
    <cellStyle name="Input 6 18 2" xfId="33516" xr:uid="{18EC6A15-585F-4D70-A04A-B6A40846AAAD}"/>
    <cellStyle name="Input 6 19" xfId="33518" xr:uid="{A3318B84-1ED6-4EB0-8DA7-0323285D0F7B}"/>
    <cellStyle name="Input 6 19 2" xfId="9336" xr:uid="{D740AC8B-DD7F-4EA9-9FCC-0A148D316469}"/>
    <cellStyle name="Input 6 2" xfId="33520" xr:uid="{2B083ADC-E465-4283-ACD3-46E0F4E50736}"/>
    <cellStyle name="Input 6 2 2" xfId="23953" xr:uid="{BBB10469-C8D2-48D2-8E69-96F40DDFE302}"/>
    <cellStyle name="Input 6 2 3" xfId="23989" xr:uid="{B22625CF-0189-4A78-8710-5CA6B297C3A8}"/>
    <cellStyle name="Input 6 2 4" xfId="23994" xr:uid="{91AB9BE5-6E27-40E7-A0E1-D68DF5D09F95}"/>
    <cellStyle name="Input 6 2 5" xfId="23999" xr:uid="{9570FDB1-540A-48E2-921A-3E3855B133EC}"/>
    <cellStyle name="Input 6 2 6" xfId="24002" xr:uid="{476C8D55-A866-4C16-98FF-2166D219412D}"/>
    <cellStyle name="Input 6 2 7" xfId="24005" xr:uid="{542014E2-580C-42C2-8A9D-BDD506FA9E55}"/>
    <cellStyle name="Input 6 2 8" xfId="24011" xr:uid="{744F696F-9ED4-4EBC-9960-E9FC436EDE62}"/>
    <cellStyle name="Input 6 2 9" xfId="32678" xr:uid="{F9212C5B-CD01-4DD3-A07D-2294EFEA9E46}"/>
    <cellStyle name="Input 6 20" xfId="6312" xr:uid="{C646A410-C1F6-44A8-B2DC-D2BED9585A06}"/>
    <cellStyle name="Input 6 20 2" xfId="8879" xr:uid="{A7FBD066-B3DB-4C99-9A8F-C0E05DDA5426}"/>
    <cellStyle name="Input 6 21" xfId="33511" xr:uid="{84709788-68A4-4E2C-A2DF-33686D7358A0}"/>
    <cellStyle name="Input 6 21 2" xfId="9036" xr:uid="{B220EBCF-F54B-4A0B-AAE7-BFA7D6FC1038}"/>
    <cellStyle name="Input 6 22" xfId="33513" xr:uid="{A154DC0F-AC85-4F1E-8DD9-51FB16D3D83A}"/>
    <cellStyle name="Input 6 22 2" xfId="24265" xr:uid="{17357400-97A2-4031-9389-65EFFEB7540F}"/>
    <cellStyle name="Input 6 23" xfId="33515" xr:uid="{5195574C-20AD-483F-A15B-B675DB3B6C0E}"/>
    <cellStyle name="Input 6 23 2" xfId="33517" xr:uid="{F05E7F34-F14E-4B95-9F87-BE10CF7B0815}"/>
    <cellStyle name="Input 6 24" xfId="33519" xr:uid="{953F49E7-E318-4B4F-A138-5A21C5F20EF2}"/>
    <cellStyle name="Input 6 24 2" xfId="9337" xr:uid="{BAD812A4-EFFB-4701-B397-AD9A2C03D57F}"/>
    <cellStyle name="Input 6 25" xfId="33521" xr:uid="{D64BEE71-6C20-40BB-8A58-FFF06E9F893B}"/>
    <cellStyle name="Input 6 25 2" xfId="9107" xr:uid="{3DA5B82D-A1F2-4C16-A774-F0DF7544E851}"/>
    <cellStyle name="Input 6 26" xfId="33524" xr:uid="{D600A7F0-43DB-4447-B850-6B061DF853F3}"/>
    <cellStyle name="Input 6 26 2" xfId="9123" xr:uid="{75D70585-9D55-418F-9EE4-805B32D0EBFA}"/>
    <cellStyle name="Input 6 27" xfId="33527" xr:uid="{324674EB-5AAF-4EA0-852B-73D5199A1F6D}"/>
    <cellStyle name="Input 6 27 2" xfId="9341" xr:uid="{6592793A-2FC4-4564-B2BF-F2A858239B2B}"/>
    <cellStyle name="Input 6 28" xfId="33530" xr:uid="{C5508A9E-DC56-4D6A-A846-ECB60C6C0FB0}"/>
    <cellStyle name="Input 6 28 2" xfId="9143" xr:uid="{D37E43D4-C605-47D7-93F5-9AD84BFA887E}"/>
    <cellStyle name="Input 6 29" xfId="33533" xr:uid="{9B2BE5F6-53A6-47C7-B65A-C8096FD9DC81}"/>
    <cellStyle name="Input 6 29 2" xfId="33536" xr:uid="{3CB994AE-B1AA-4766-B5CF-05D2CDF5CFA0}"/>
    <cellStyle name="Input 6 3" xfId="33538" xr:uid="{44328979-C82F-40EC-95A9-4526B73485C1}"/>
    <cellStyle name="Input 6 3 2" xfId="24095" xr:uid="{352AF582-B0CE-45EA-ABD5-6E1F07F60596}"/>
    <cellStyle name="Input 6 3 3" xfId="24136" xr:uid="{66748141-CA24-459D-8CA9-01076FF34CDC}"/>
    <cellStyle name="Input 6 3 4" xfId="24138" xr:uid="{431105D0-D300-4F54-ABAA-A4D1808CC3EA}"/>
    <cellStyle name="Input 6 3 5" xfId="24141" xr:uid="{4347B0E6-097C-449D-A1AB-73FD452FFC5B}"/>
    <cellStyle name="Input 6 3 6" xfId="24144" xr:uid="{D38B10D6-9216-4BAF-8BB8-BC5B2E6BD365}"/>
    <cellStyle name="Input 6 3 7" xfId="24146" xr:uid="{979B8057-C965-4AE0-B490-5E76B23C313B}"/>
    <cellStyle name="Input 6 3 8" xfId="24151" xr:uid="{9166B1BE-BB57-49F5-94CD-935A963BA64C}"/>
    <cellStyle name="Input 6 3 9" xfId="33539" xr:uid="{D365D6FF-07FE-4341-AC29-9294D7577940}"/>
    <cellStyle name="Input 6 30" xfId="33522" xr:uid="{441FE426-42BD-44F7-A077-45B7DC2E3B3E}"/>
    <cellStyle name="Input 6 30 2" xfId="9108" xr:uid="{F7E216AA-63CB-4D22-AEBF-709B0347DF62}"/>
    <cellStyle name="Input 6 31" xfId="33525" xr:uid="{347D186B-941C-4209-B39F-D0C9C2E60A3A}"/>
    <cellStyle name="Input 6 31 2" xfId="9124" xr:uid="{C4DF4341-3FE7-4341-ABC6-3D2B4E752FD1}"/>
    <cellStyle name="Input 6 32" xfId="33528" xr:uid="{3C87AA53-03BF-4705-935A-A7003F7DD473}"/>
    <cellStyle name="Input 6 32 2" xfId="9342" xr:uid="{34232D54-225D-4F1C-BC66-3D4DB18D0993}"/>
    <cellStyle name="Input 6 33" xfId="33531" xr:uid="{26189B4C-9E85-450B-8730-6B1EDCA6BA92}"/>
    <cellStyle name="Input 6 33 2" xfId="9144" xr:uid="{834AF640-DACC-42A2-98AF-546C769500F4}"/>
    <cellStyle name="Input 6 34" xfId="33534" xr:uid="{BFAF955F-9CB8-45A6-8CDF-69840BA64535}"/>
    <cellStyle name="Input 6 34 2" xfId="33537" xr:uid="{36AAC051-D6D6-4A99-A968-76649672EFAD}"/>
    <cellStyle name="Input 6 35" xfId="33540" xr:uid="{BBBFF1F9-8BA9-4154-B04E-D6F98EE5D6D2}"/>
    <cellStyle name="Input 6 35 2" xfId="22222" xr:uid="{AD80CCCE-CB61-4704-BBE3-1C27A18167E3}"/>
    <cellStyle name="Input 6 36" xfId="33543" xr:uid="{FF706019-27D4-4D81-8487-4AEDD7D06990}"/>
    <cellStyle name="Input 6 36 2" xfId="32620" xr:uid="{6841ECA9-7CE5-4039-B0DB-E6A21850F0D1}"/>
    <cellStyle name="Input 6 37" xfId="33546" xr:uid="{B00D2853-FB59-4F00-AE07-5E5B71F47C7F}"/>
    <cellStyle name="Input 6 37 2" xfId="33548" xr:uid="{917AAD66-493C-4E6F-91B3-98BC15994532}"/>
    <cellStyle name="Input 6 38" xfId="33551" xr:uid="{3F423058-8EC2-4C74-A8D9-18C2A38C8E25}"/>
    <cellStyle name="Input 6 38 2" xfId="33553" xr:uid="{801D53F1-101F-4DB3-81DA-D8081C775B69}"/>
    <cellStyle name="Input 6 39" xfId="33556" xr:uid="{797A9C84-BF8D-4B8E-B87B-7E225D72B9B1}"/>
    <cellStyle name="Input 6 39 2" xfId="33558" xr:uid="{43DAAF01-1EC8-4B73-B63A-C6A8A6939112}"/>
    <cellStyle name="Input 6 4" xfId="33559" xr:uid="{EB686438-26E7-4E8A-809F-3B4A0C82047E}"/>
    <cellStyle name="Input 6 4 2" xfId="33560" xr:uid="{2D20E9D3-6F0D-47E4-BB92-78218F712688}"/>
    <cellStyle name="Input 6 40" xfId="33541" xr:uid="{8F3553C5-50B3-474B-A98F-A0F7CF230A39}"/>
    <cellStyle name="Input 6 40 2" xfId="22223" xr:uid="{A6FCA380-1BAF-437B-B3D9-580E617988EC}"/>
    <cellStyle name="Input 6 41" xfId="33544" xr:uid="{1DF2C1F4-7B1F-40DB-B32E-A43DFC999B3E}"/>
    <cellStyle name="Input 6 41 2" xfId="32621" xr:uid="{0AFCE092-9F59-49B8-AC2F-C41F474E332B}"/>
    <cellStyle name="Input 6 42" xfId="33547" xr:uid="{60067DAB-7A1B-4ED6-AF2E-887A5E9DD106}"/>
    <cellStyle name="Input 6 42 2" xfId="33549" xr:uid="{CDCD9910-C76B-4902-B174-7936A3A264EC}"/>
    <cellStyle name="Input 6 43" xfId="33552" xr:uid="{90B45010-4A3B-4DF5-B287-DCBB62CF4CC4}"/>
    <cellStyle name="Input 6 43 2" xfId="33554" xr:uid="{3A2B7B1F-C4FA-4DF1-887F-B6607A5AF520}"/>
    <cellStyle name="Input 6 44" xfId="33557" xr:uid="{CA9BC998-FD01-4AB8-8741-97C9C84B72B3}"/>
    <cellStyle name="Input 6 5" xfId="33561" xr:uid="{DC7AC785-E97C-413E-BB5D-019DBD0CA688}"/>
    <cellStyle name="Input 6 5 2" xfId="33562" xr:uid="{647AB154-D130-40E6-A5A5-D09FFF7C9776}"/>
    <cellStyle name="Input 6 6" xfId="20553" xr:uid="{83E38BE1-DEF6-407B-9173-0E74D3F380EA}"/>
    <cellStyle name="Input 6 6 2" xfId="33565" xr:uid="{1FBF90A3-0C20-41A5-80C3-B595F81E0BA6}"/>
    <cellStyle name="Input 6 7" xfId="33566" xr:uid="{5A663BF2-DCF8-4702-91C7-51E6F77AA076}"/>
    <cellStyle name="Input 6 7 2" xfId="33568" xr:uid="{151598CD-761D-4E55-8D2F-28B824ACD2C2}"/>
    <cellStyle name="Input 6 8" xfId="33569" xr:uid="{C9AE7660-B570-4DA3-9262-EC89BB8F5D62}"/>
    <cellStyle name="Input 6 8 2" xfId="33571" xr:uid="{6E493775-372A-4832-B389-FCC986897E0D}"/>
    <cellStyle name="Input 6 9" xfId="33572" xr:uid="{7EF4682B-28DC-4463-8626-35E6E183E144}"/>
    <cellStyle name="Input 6 9 2" xfId="33574" xr:uid="{7814EA62-8426-4A15-B21D-3AB91F405361}"/>
    <cellStyle name="Input 7" xfId="33575" xr:uid="{CEBF4E93-9BA9-4F5A-9303-6792BC4B7946}"/>
    <cellStyle name="Input 7 10" xfId="21092" xr:uid="{14EC8A4A-743A-41E8-958B-24DDDB7EBF39}"/>
    <cellStyle name="Input 7 10 2" xfId="33576" xr:uid="{84466799-9FB7-484D-8CE7-12A5DBEBF3E6}"/>
    <cellStyle name="Input 7 11" xfId="21094" xr:uid="{D2A59EB2-E176-4B44-9373-6602D1114E68}"/>
    <cellStyle name="Input 7 11 2" xfId="33577" xr:uid="{65BD611D-1ED5-4228-B621-3E228144D1B9}"/>
    <cellStyle name="Input 7 12" xfId="33578" xr:uid="{6FC88A58-0AEA-44B7-9A4C-9ABD2E6A63C0}"/>
    <cellStyle name="Input 7 12 2" xfId="15566" xr:uid="{AEC6D9A9-C4A7-493E-BA31-96D3F7FA4EFE}"/>
    <cellStyle name="Input 7 13" xfId="33579" xr:uid="{D7698D05-A2E8-4317-A525-4F75033BE2B6}"/>
    <cellStyle name="Input 7 13 2" xfId="33580" xr:uid="{0A628B84-7E4B-452F-B489-50C3DD0E8394}"/>
    <cellStyle name="Input 7 14" xfId="33581" xr:uid="{EB626485-4728-4905-9B7D-39D7745EEA64}"/>
    <cellStyle name="Input 7 14 2" xfId="10200" xr:uid="{377372B9-2599-4154-9F0E-828BEF7819C3}"/>
    <cellStyle name="Input 7 15" xfId="33582" xr:uid="{FFDFB288-EB57-496F-BE68-ECD184CB49C0}"/>
    <cellStyle name="Input 7 15 2" xfId="10529" xr:uid="{08437221-9FEE-49DA-A0AD-67F4B6FA8213}"/>
    <cellStyle name="Input 7 16" xfId="33584" xr:uid="{A46653F6-D6B0-4E36-9869-E99AD06F86FE}"/>
    <cellStyle name="Input 7 16 2" xfId="10719" xr:uid="{691622CF-B864-40F6-B836-26536AD0C4A7}"/>
    <cellStyle name="Input 7 17" xfId="13932" xr:uid="{3DC5E130-61AB-4C60-B938-F9EFF2E3546B}"/>
    <cellStyle name="Input 7 17 2" xfId="13935" xr:uid="{3C573556-36EC-4691-AA86-818E77371FE0}"/>
    <cellStyle name="Input 7 18" xfId="13945" xr:uid="{4F016283-3637-497A-8E40-1CCFABE8732F}"/>
    <cellStyle name="Input 7 18 2" xfId="14952" xr:uid="{AF9D027C-067F-45CB-BF7B-E9BA0DDEB630}"/>
    <cellStyle name="Input 7 19" xfId="13948" xr:uid="{80906010-3E33-4D1A-8E30-39541F98B47F}"/>
    <cellStyle name="Input 7 19 2" xfId="11115" xr:uid="{8E4B8650-F2BF-4166-9FBA-F88A9184444A}"/>
    <cellStyle name="Input 7 2" xfId="33586" xr:uid="{A91AEB2C-1B95-46B5-9B4B-8F0F6694321A}"/>
    <cellStyle name="Input 7 2 2" xfId="33588" xr:uid="{5D29D3AC-8863-42F3-9E79-B78854060B50}"/>
    <cellStyle name="Input 7 2 3" xfId="33589" xr:uid="{290A58B9-6ADD-4A25-AA1D-9961C93C5426}"/>
    <cellStyle name="Input 7 2 4" xfId="33590" xr:uid="{07FAEA7C-0A08-47B4-BD29-4A22D1B7A5F5}"/>
    <cellStyle name="Input 7 2 5" xfId="23154" xr:uid="{E2302898-4F71-4D58-8896-7A531DF73AC3}"/>
    <cellStyle name="Input 7 2 6" xfId="33591" xr:uid="{A60C112E-D722-4110-A10E-CC8745842D47}"/>
    <cellStyle name="Input 7 2 7" xfId="33592" xr:uid="{25C0E7E4-2DC0-4B74-B8DB-AC4C663521D0}"/>
    <cellStyle name="Input 7 2 8" xfId="33593" xr:uid="{9C343D1B-4EBD-45C6-A6C3-A4B64E105976}"/>
    <cellStyle name="Input 7 2 9" xfId="33594" xr:uid="{A3E79859-B486-4476-874F-5F76BE76300A}"/>
    <cellStyle name="Input 7 20" xfId="33583" xr:uid="{D0BC6A40-2EEC-4947-9A1A-ED8B7E8052D6}"/>
    <cellStyle name="Input 7 20 2" xfId="10530" xr:uid="{D7501E01-12DF-4306-93F2-DEB79ADC2505}"/>
    <cellStyle name="Input 7 21" xfId="33585" xr:uid="{08F3CBD8-8DB0-4555-B739-F60C2625287F}"/>
    <cellStyle name="Input 7 21 2" xfId="10720" xr:uid="{62981E69-E261-4EAF-8EDE-1899164B1A7E}"/>
    <cellStyle name="Input 7 22" xfId="13933" xr:uid="{893C3484-3124-478B-8C26-6A11DBEC6FAD}"/>
    <cellStyle name="Input 7 22 2" xfId="13936" xr:uid="{19FD42B7-A946-42AB-8098-70DD17BA4C1A}"/>
    <cellStyle name="Input 7 23" xfId="13946" xr:uid="{DFED235B-B8C4-4DE9-BEFB-83F58BBE6050}"/>
    <cellStyle name="Input 7 23 2" xfId="14953" xr:uid="{AAF71F73-BA1A-48AE-A9B4-957EEDA190E7}"/>
    <cellStyle name="Input 7 24" xfId="13949" xr:uid="{93A3FF9C-2A28-4922-8490-ED28CFC14116}"/>
    <cellStyle name="Input 7 24 2" xfId="11116" xr:uid="{25CF274A-3F68-4185-B03E-76CF5AB7DEC8}"/>
    <cellStyle name="Input 7 25" xfId="46" xr:uid="{896F2134-2F03-478D-8641-DC168F85F147}"/>
    <cellStyle name="Input 7 25 2" xfId="10802" xr:uid="{5B512983-2C4B-455B-B95B-16DAE4217280}"/>
    <cellStyle name="Input 7 26" xfId="13951" xr:uid="{7E0C1876-96CE-4022-AFE2-316052777096}"/>
    <cellStyle name="Input 7 26 2" xfId="10834" xr:uid="{90C59755-9588-46AF-B925-C749770F6949}"/>
    <cellStyle name="Input 7 27" xfId="13954" xr:uid="{9F3B7446-F5C9-4681-AB80-64FA7183CDE8}"/>
    <cellStyle name="Input 7 27 2" xfId="11126" xr:uid="{9DEDA72E-822B-4F42-9178-4E68A54E555F}"/>
    <cellStyle name="Input 7 28" xfId="26083" xr:uid="{8389EE74-4698-4E55-A756-ADABC9174EBB}"/>
    <cellStyle name="Input 7 28 2" xfId="10863" xr:uid="{E582E1D5-4E93-489C-91F9-48FA0E6F0102}"/>
    <cellStyle name="Input 7 29" xfId="23756" xr:uid="{84CE7B0A-80BD-488D-8D8F-4AD25DF2EDB0}"/>
    <cellStyle name="Input 7 29 2" xfId="30536" xr:uid="{3C2338FA-2FDB-4773-BE99-DD2BD1BC62E3}"/>
    <cellStyle name="Input 7 3" xfId="21447" xr:uid="{3AD6E647-4634-428D-9B0C-5442840529FE}"/>
    <cellStyle name="Input 7 3 2" xfId="33596" xr:uid="{43B4C5F0-A9B2-43A3-9EC0-46CBD92F8CE8}"/>
    <cellStyle name="Input 7 3 3" xfId="33597" xr:uid="{664562A8-7D96-4673-92D5-2AF90BA60E18}"/>
    <cellStyle name="Input 7 3 4" xfId="33598" xr:uid="{C816BBC2-9BD5-4780-A9B9-207175681A8F}"/>
    <cellStyle name="Input 7 3 5" xfId="23158" xr:uid="{597BBF6B-106E-4ADF-82BE-23976A28CFBD}"/>
    <cellStyle name="Input 7 3 6" xfId="33599" xr:uid="{C0631F52-EC86-4E56-A8FB-30B6688B9BED}"/>
    <cellStyle name="Input 7 3 7" xfId="33600" xr:uid="{259F0E14-77C8-4DA0-8F40-B20EB5AFDD5F}"/>
    <cellStyle name="Input 7 3 8" xfId="33601" xr:uid="{2E952ED4-01BD-4EAB-B58E-93297074DBA5}"/>
    <cellStyle name="Input 7 3 9" xfId="21227" xr:uid="{368B174A-69C6-478E-8334-6FDA1E9A2CD7}"/>
    <cellStyle name="Input 7 30" xfId="47" xr:uid="{79D57B97-566F-4A6B-95A0-64EB11074027}"/>
    <cellStyle name="Input 7 30 2" xfId="10803" xr:uid="{93E724DD-5E19-4F2E-8732-5608ADE95329}"/>
    <cellStyle name="Input 7 31" xfId="13952" xr:uid="{0A62B712-D7E5-4E87-B884-D6A4E8FB1F62}"/>
    <cellStyle name="Input 7 31 2" xfId="10835" xr:uid="{C45C6643-9E33-4F00-9E81-FAEA82CBAB02}"/>
    <cellStyle name="Input 7 32" xfId="13955" xr:uid="{94BFC265-7CA3-448C-9335-5FA52A214D9C}"/>
    <cellStyle name="Input 7 32 2" xfId="11127" xr:uid="{6C55FC4E-5AFF-49E7-854C-C28F3A84D4BA}"/>
    <cellStyle name="Input 7 33" xfId="26084" xr:uid="{F15A7684-91B9-4F4D-97E9-B6C2732EE898}"/>
    <cellStyle name="Input 7 33 2" xfId="10864" xr:uid="{25D62E25-C37C-441F-A208-B41EDB609057}"/>
    <cellStyle name="Input 7 34" xfId="23757" xr:uid="{E3B43564-5541-4D1E-A6C8-7F5BF0220F56}"/>
    <cellStyle name="Input 7 34 2" xfId="30537" xr:uid="{4F7037F4-372E-4D1E-A639-E49A520C8807}"/>
    <cellStyle name="Input 7 35" xfId="26086" xr:uid="{AB53B7EF-3FB0-469F-8701-54731166FA68}"/>
    <cellStyle name="Input 7 35 2" xfId="30551" xr:uid="{62C55768-D3C8-4C2E-847B-8F7C2506D485}"/>
    <cellStyle name="Input 7 36" xfId="26089" xr:uid="{03A15C5F-8405-4F45-839B-EA968B2A4F3C}"/>
    <cellStyle name="Input 7 36 2" xfId="9162" xr:uid="{5CAED57E-255D-4DE2-A41A-A083EAD0C4D7}"/>
    <cellStyle name="Input 7 37" xfId="26092" xr:uid="{772988B3-FA9D-47C2-ABD8-2711A8071F8E}"/>
    <cellStyle name="Input 7 37 2" xfId="9191" xr:uid="{4BAA0335-7D41-41ED-A192-4FCC122CEB44}"/>
    <cellStyle name="Input 7 38" xfId="33602" xr:uid="{724D57BF-59D3-4B0A-8094-DCBCA4EB73FE}"/>
    <cellStyle name="Input 7 38 2" xfId="9235" xr:uid="{D1719FF1-C9E6-4EE1-ACCA-2EEFC43265DA}"/>
    <cellStyle name="Input 7 39" xfId="33604" xr:uid="{43EDB14A-12D2-48E0-B3E2-3D90E787F707}"/>
    <cellStyle name="Input 7 39 2" xfId="1960" xr:uid="{06435485-5A91-4ECF-BEDA-44A71BF553A3}"/>
    <cellStyle name="Input 7 4" xfId="21449" xr:uid="{D2E6281E-EEFD-4744-8015-C0AD9F306B6C}"/>
    <cellStyle name="Input 7 4 2" xfId="33606" xr:uid="{8F9E0B33-B979-4E46-A465-EEE0BB3F4ABD}"/>
    <cellStyle name="Input 7 40" xfId="26087" xr:uid="{51F17EE0-5CFF-467C-817F-77ADE7FD5239}"/>
    <cellStyle name="Input 7 40 2" xfId="30552" xr:uid="{E02D7651-1F20-44FA-A7E8-12474326344D}"/>
    <cellStyle name="Input 7 41" xfId="26090" xr:uid="{08D3EB46-4257-4797-BC0E-77184008DBEC}"/>
    <cellStyle name="Input 7 41 2" xfId="9163" xr:uid="{2BC2A634-FEC0-4BBE-A410-701440C2B40B}"/>
    <cellStyle name="Input 7 42" xfId="26093" xr:uid="{44653303-781C-49D6-89DE-60974F379CB4}"/>
    <cellStyle name="Input 7 42 2" xfId="9192" xr:uid="{EC1E6EE2-0DC5-4D22-8293-84D5CAF45F25}"/>
    <cellStyle name="Input 7 43" xfId="33603" xr:uid="{0D04E6DB-5ECF-467F-885D-174E5BA34B58}"/>
    <cellStyle name="Input 7 43 2" xfId="9236" xr:uid="{A15BB644-88AF-4170-8525-25D1F1A75430}"/>
    <cellStyle name="Input 7 44" xfId="33605" xr:uid="{E7A7BF37-005F-48BD-877F-D17DAAE522AB}"/>
    <cellStyle name="Input 7 5" xfId="264" xr:uid="{55198817-6AD9-460E-A67C-BA0A8F000849}"/>
    <cellStyle name="Input 7 5 2" xfId="6247" xr:uid="{6D7FB625-9444-4A10-A8D6-FD11FE46EE68}"/>
    <cellStyle name="Input 7 6" xfId="280" xr:uid="{5969A848-72A9-4542-BDAF-00A45D8DA349}"/>
    <cellStyle name="Input 7 6 2" xfId="33609" xr:uid="{27B8613C-46CE-4705-A103-1D5F59BA39DC}"/>
    <cellStyle name="Input 7 7" xfId="309" xr:uid="{4A017473-5224-44FD-8CD8-7DD3D0D64B9C}"/>
    <cellStyle name="Input 7 7 2" xfId="26700" xr:uid="{B7F3DE1D-FF43-404D-A8B2-266D9DA4C048}"/>
    <cellStyle name="Input 7 8" xfId="6249" xr:uid="{02D925A6-9388-4EB5-AA3B-43B8D2C5DA1B}"/>
    <cellStyle name="Input 7 8 2" xfId="33610" xr:uid="{76684D41-5840-4731-87E9-E7F29521F52C}"/>
    <cellStyle name="Input 7 9" xfId="6251" xr:uid="{093710FB-45CC-4A07-BF40-94EFE571820D}"/>
    <cellStyle name="Input 7 9 2" xfId="33612" xr:uid="{366D4F14-4CEC-4404-9302-3EFC460890E7}"/>
    <cellStyle name="Input 8" xfId="33613" xr:uid="{2C044F02-A530-4C5F-A591-4C7643BF5EBE}"/>
    <cellStyle name="Input 8 10" xfId="20556" xr:uid="{48068C01-D687-4B4F-BA4A-879F79807A62}"/>
    <cellStyle name="Input 8 10 2" xfId="20566" xr:uid="{E3D90A48-C604-4316-9FAC-691DB40DDE58}"/>
    <cellStyle name="Input 8 11" xfId="20607" xr:uid="{8E69514D-E651-4FB7-A6F7-B19A6FA45C19}"/>
    <cellStyle name="Input 8 11 2" xfId="17132" xr:uid="{08E8286A-2BC9-4963-A6CD-4EB034A71274}"/>
    <cellStyle name="Input 8 12" xfId="20610" xr:uid="{CB26E064-A2E2-4F68-8EAC-3399265C2306}"/>
    <cellStyle name="Input 8 12 2" xfId="1743" xr:uid="{3D5C5831-1FEA-4070-B70F-10D7261D5112}"/>
    <cellStyle name="Input 8 13" xfId="20613" xr:uid="{81476089-B537-43DC-B218-568F11A6EA56}"/>
    <cellStyle name="Input 8 13 2" xfId="1755" xr:uid="{912DE435-B8A3-4397-A084-079083FB5DB3}"/>
    <cellStyle name="Input 8 14" xfId="20617" xr:uid="{8BBBEF48-0894-41A8-8C18-E7489AE94B03}"/>
    <cellStyle name="Input 8 14 2" xfId="20620" xr:uid="{923632E6-5974-416E-B127-6CBC33797767}"/>
    <cellStyle name="Input 8 15" xfId="20624" xr:uid="{9E7B4639-E415-44F1-9F9D-1666CAEF98D4}"/>
    <cellStyle name="Input 8 15 2" xfId="20627" xr:uid="{DD5E52B5-A00E-49B6-9D94-4578174D9F2B}"/>
    <cellStyle name="Input 8 16" xfId="20631" xr:uid="{CA7A3F02-B26C-4402-B78A-9557C59274CC}"/>
    <cellStyle name="Input 8 16 2" xfId="20634" xr:uid="{D785CA26-6067-4684-885E-64DFBB5FC3B3}"/>
    <cellStyle name="Input 8 17" xfId="20638" xr:uid="{B87824B2-834A-43D3-BB5C-4D292C58F120}"/>
    <cellStyle name="Input 8 17 2" xfId="6646" xr:uid="{77161AD4-9813-41B2-8881-8F90256109E4}"/>
    <cellStyle name="Input 8 18" xfId="29352" xr:uid="{36B297D5-3CAA-4793-B93C-DA590A5AB25C}"/>
    <cellStyle name="Input 8 18 2" xfId="33614" xr:uid="{595B3CBE-C3D7-4BC8-BBAE-5D00AAF895F8}"/>
    <cellStyle name="Input 8 19" xfId="29355" xr:uid="{5DBC164F-8544-4278-852A-D4E3B9D16EEC}"/>
    <cellStyle name="Input 8 19 2" xfId="33616" xr:uid="{BC01F96A-2C5D-477C-8968-BE4A922852CB}"/>
    <cellStyle name="Input 8 2" xfId="29872" xr:uid="{461AA787-1CEB-4FA6-8979-DFF20291C28D}"/>
    <cellStyle name="Input 8 2 2" xfId="33618" xr:uid="{BBA208C0-B4A2-412B-AB3F-77F4CDA929E3}"/>
    <cellStyle name="Input 8 2 3" xfId="33619" xr:uid="{83DCE4EA-22BC-4C57-9F91-6E74DC0DA0C1}"/>
    <cellStyle name="Input 8 2 4" xfId="32699" xr:uid="{920C25E4-3891-4DA4-92CF-DAE47BED8C7D}"/>
    <cellStyle name="Input 8 2 5" xfId="32707" xr:uid="{0F779249-D3C7-487A-B1E5-50E426D60A2E}"/>
    <cellStyle name="Input 8 2 6" xfId="32709" xr:uid="{31049182-15EA-4DB9-9BF5-B34D48D620BF}"/>
    <cellStyle name="Input 8 2 7" xfId="32711" xr:uid="{B727025A-05BC-4E7D-BEEA-6F808926CAE3}"/>
    <cellStyle name="Input 8 2 8" xfId="32713" xr:uid="{D7730792-37FB-400E-BD90-D0A4EDC12ADE}"/>
    <cellStyle name="Input 8 2 9" xfId="32715" xr:uid="{16EA005D-A76E-408B-B4A4-68B25D6406BE}"/>
    <cellStyle name="Input 8 20" xfId="20625" xr:uid="{D6574AF2-96D0-4EB5-BB11-DE77D77A204A}"/>
    <cellStyle name="Input 8 20 2" xfId="20628" xr:uid="{14632E06-E516-410D-8E8D-50E01DE962B2}"/>
    <cellStyle name="Input 8 21" xfId="20632" xr:uid="{7CA5A6A2-DB6D-43E5-805F-4AF8FC1D6BED}"/>
    <cellStyle name="Input 8 21 2" xfId="20635" xr:uid="{B0623DF8-F0D7-43F5-BA15-4379BA3EB66C}"/>
    <cellStyle name="Input 8 22" xfId="20639" xr:uid="{AA69E738-F3D0-40B6-973E-F689869DE116}"/>
    <cellStyle name="Input 8 22 2" xfId="6647" xr:uid="{2697C388-56B7-4831-AD12-10D24489232F}"/>
    <cellStyle name="Input 8 23" xfId="29353" xr:uid="{4E501CAB-D3D3-42E6-BF56-CFE376661A2A}"/>
    <cellStyle name="Input 8 23 2" xfId="33615" xr:uid="{E59EC34A-9C08-4A5A-ACE0-7978C8BB892F}"/>
    <cellStyle name="Input 8 24" xfId="29356" xr:uid="{64D8B007-4C0F-4ED9-9979-51E7FC5B6B69}"/>
    <cellStyle name="Input 8 24 2" xfId="33617" xr:uid="{40560667-4FDE-44B4-A034-B541E191639C}"/>
    <cellStyle name="Input 8 25" xfId="29358" xr:uid="{A548AD2A-AC48-4B9D-8E06-BFFAB10768F2}"/>
    <cellStyle name="Input 8 25 2" xfId="33620" xr:uid="{E6BC7E6C-CF02-4932-9646-67CD1B737EF3}"/>
    <cellStyle name="Input 8 26" xfId="29361" xr:uid="{5501B7D6-932F-4F99-9398-AF8CEBB48DB5}"/>
    <cellStyle name="Input 8 26 2" xfId="33622" xr:uid="{EF93C4C5-0E63-4EF8-8BAA-CEDDEE66DC95}"/>
    <cellStyle name="Input 8 27" xfId="29364" xr:uid="{1D1A9575-746C-4B4B-A5E5-7C9A9A224DB5}"/>
    <cellStyle name="Input 8 27 2" xfId="6924" xr:uid="{D6C1D0B4-4916-496E-9041-4C38408A1523}"/>
    <cellStyle name="Input 8 28" xfId="33624" xr:uid="{56E45635-5B2D-435C-A4E2-4661295D0E0E}"/>
    <cellStyle name="Input 8 28 2" xfId="32912" xr:uid="{1C62D3D0-73B2-4F30-B100-BC7185839A16}"/>
    <cellStyle name="Input 8 29" xfId="5604" xr:uid="{EF48E195-A127-4C0F-AE15-D6E766C609CA}"/>
    <cellStyle name="Input 8 29 2" xfId="33626" xr:uid="{0F551045-591A-4E3E-BF9F-498C09A25C0E}"/>
    <cellStyle name="Input 8 3" xfId="21452" xr:uid="{1E6AE3EE-3DA2-43AA-AF4C-C9BD734C8962}"/>
    <cellStyle name="Input 8 3 2" xfId="33628" xr:uid="{16111856-5BAD-4CBD-B164-E23E9734F9ED}"/>
    <cellStyle name="Input 8 3 3" xfId="33629" xr:uid="{222CD7A7-6C38-4695-86A4-40C588A836F8}"/>
    <cellStyle name="Input 8 3 4" xfId="32719" xr:uid="{60331ED8-7B9B-4A2F-9F07-54C8E1FE09BA}"/>
    <cellStyle name="Input 8 3 5" xfId="29313" xr:uid="{740B5699-81FC-46E7-8284-C02DD40AA76B}"/>
    <cellStyle name="Input 8 3 6" xfId="29316" xr:uid="{76A62CB7-4CA1-4ED9-92B2-7D3C6112A9EA}"/>
    <cellStyle name="Input 8 3 7" xfId="29318" xr:uid="{C60AE543-50E1-447C-AA6A-CBE06F1BC183}"/>
    <cellStyle name="Input 8 3 8" xfId="29320" xr:uid="{E05D8A90-A06E-4FE7-985E-0171749916EF}"/>
    <cellStyle name="Input 8 3 9" xfId="29322" xr:uid="{130E3081-C06A-4CDC-971E-CCB064915406}"/>
    <cellStyle name="Input 8 30" xfId="29359" xr:uid="{1872A988-C875-4506-8012-AEEFCC6386E3}"/>
    <cellStyle name="Input 8 30 2" xfId="33621" xr:uid="{E28855D1-DF44-4965-BBAA-648E40793F11}"/>
    <cellStyle name="Input 8 31" xfId="29362" xr:uid="{2916CB45-D85D-4ED4-A40C-73C4230B4ADA}"/>
    <cellStyle name="Input 8 31 2" xfId="33623" xr:uid="{9A61C55F-1256-403B-9423-24944FC35574}"/>
    <cellStyle name="Input 8 32" xfId="29365" xr:uid="{A6661CFF-519D-4615-B2B1-2EFED5CE30CB}"/>
    <cellStyle name="Input 8 32 2" xfId="6925" xr:uid="{2F570758-287F-4CE9-923C-FDE5EDB89EB6}"/>
    <cellStyle name="Input 8 33" xfId="33625" xr:uid="{86C1A828-07CD-4942-B980-E465C48E6F97}"/>
    <cellStyle name="Input 8 33 2" xfId="32913" xr:uid="{4EFF68D4-39D9-4CC7-B22E-BC2F27B15CD6}"/>
    <cellStyle name="Input 8 34" xfId="5605" xr:uid="{807C8493-9065-4D7B-A4FF-A4803A0FE85C}"/>
    <cellStyle name="Input 8 34 2" xfId="33627" xr:uid="{84D09BA7-A1EE-4F00-867C-A52966DB3C67}"/>
    <cellStyle name="Input 8 35" xfId="5612" xr:uid="{146DB839-724C-42AE-8918-297B856058CB}"/>
    <cellStyle name="Input 8 35 2" xfId="27117" xr:uid="{4BCC2094-B55F-437F-BBD2-54FE6A916895}"/>
    <cellStyle name="Input 8 36" xfId="5618" xr:uid="{EB6A66C5-BBE3-42AC-99AD-55A3A7DF3445}"/>
    <cellStyle name="Input 8 36 2" xfId="9689" xr:uid="{C2BD0394-6072-466B-BA94-786DFC857AC8}"/>
    <cellStyle name="Input 8 37" xfId="5623" xr:uid="{EBA410B3-27B1-4168-8B87-6B4CAD2D9799}"/>
    <cellStyle name="Input 8 37 2" xfId="9695" xr:uid="{A0407039-7B12-440C-878A-85F216C9D544}"/>
    <cellStyle name="Input 8 38" xfId="5629" xr:uid="{07221151-3228-4828-9024-B6F3CEC9A24E}"/>
    <cellStyle name="Input 8 38 2" xfId="9701" xr:uid="{CF4B3557-E483-4CB2-8401-9C54A672C99F}"/>
    <cellStyle name="Input 8 39" xfId="90" xr:uid="{79431A12-D0A8-4E70-86B2-9C6193F8815F}"/>
    <cellStyle name="Input 8 39 2" xfId="9711" xr:uid="{64ACA041-BD09-46DD-984D-3AA54F1E2A71}"/>
    <cellStyle name="Input 8 4" xfId="21455" xr:uid="{5EE74051-8DA4-4D92-A0F2-FE04EFB6A147}"/>
    <cellStyle name="Input 8 4 2" xfId="20547" xr:uid="{AF596428-96AC-471F-942A-C987213E244B}"/>
    <cellStyle name="Input 8 40" xfId="5613" xr:uid="{93EE0061-BDEA-4E63-B509-9A118277CCD6}"/>
    <cellStyle name="Input 8 40 2" xfId="27118" xr:uid="{EE0AB7E3-C3E9-4AAC-8935-78417747724A}"/>
    <cellStyle name="Input 8 41" xfId="5619" xr:uid="{2040AD4C-0F8B-49EB-848A-FC8838FFAC4B}"/>
    <cellStyle name="Input 8 41 2" xfId="9690" xr:uid="{B0CB8ABD-3502-4200-8042-88A185E32CAB}"/>
    <cellStyle name="Input 8 42" xfId="5624" xr:uid="{3D652D21-8DDC-441D-8738-8D3E8C21DFEC}"/>
    <cellStyle name="Input 8 42 2" xfId="9696" xr:uid="{488ECAC8-E42A-4056-8CBA-232E1989897F}"/>
    <cellStyle name="Input 8 43" xfId="5630" xr:uid="{52B416D7-DFC1-4D7E-A99C-3F8886EF7A4F}"/>
    <cellStyle name="Input 8 43 2" xfId="9702" xr:uid="{A73E7E31-6489-41F1-9774-D004AD7812D5}"/>
    <cellStyle name="Input 8 44" xfId="91" xr:uid="{8EBE3ED2-5200-41E3-A361-A5F41E74F789}"/>
    <cellStyle name="Input 8 5" xfId="4407" xr:uid="{57BA44C2-4771-4692-AB31-73821D7B5842}"/>
    <cellStyle name="Input 8 5 2" xfId="6254" xr:uid="{BF6AB91A-DA34-46F5-A607-9A9A923ABE1F}"/>
    <cellStyle name="Input 8 6" xfId="4412" xr:uid="{DA2E424B-5978-47EF-AE4C-DB57C7930E94}"/>
    <cellStyle name="Input 8 6 2" xfId="33632" xr:uid="{5051E90B-22A8-49F1-BBC5-39B07FD91311}"/>
    <cellStyle name="Input 8 7" xfId="4418" xr:uid="{041F4A60-E63B-4C1B-8F07-262887265094}"/>
    <cellStyle name="Input 8 7 2" xfId="33633" xr:uid="{776B0045-6886-48E6-8718-BDC4A63C733E}"/>
    <cellStyle name="Input 8 8" xfId="6274" xr:uid="{6C2FC5EA-55BF-4A76-A140-5AD3828F5114}"/>
    <cellStyle name="Input 8 8 2" xfId="33634" xr:uid="{B406DF9B-40D3-43B7-B5B3-D61C3F098F58}"/>
    <cellStyle name="Input 8 9" xfId="6277" xr:uid="{5E255069-AF9D-4E0A-AD6C-4B77881394CB}"/>
    <cellStyle name="Input 8 9 2" xfId="20655" xr:uid="{9689A0E1-F443-4FB5-B92E-82CE8CD9491B}"/>
    <cellStyle name="Input 9" xfId="33635" xr:uid="{305E1560-5C0B-45A8-A530-12662B60E1EB}"/>
    <cellStyle name="Input 9 2" xfId="33636" xr:uid="{2A4E9E2C-138A-4A38-8057-0A9F6B62F5A9}"/>
    <cellStyle name="Input 9 2 2" xfId="33637" xr:uid="{36CBBB60-A071-4F2C-B602-768FB4BA3C4B}"/>
    <cellStyle name="Input 9 3" xfId="33638" xr:uid="{04A66186-6874-438C-98CB-196DF7CB747D}"/>
    <cellStyle name="Input 9 4" xfId="33639" xr:uid="{6E07160B-D68D-40EB-B365-0EECCC1ACA14}"/>
    <cellStyle name="Input 9 5" xfId="6281" xr:uid="{6E9F71AA-5A0C-4DAC-BA7E-DBF873D58607}"/>
    <cellStyle name="Input 9 6" xfId="6287" xr:uid="{6EDAAE39-2CAB-4951-8625-772AD05A16F2}"/>
    <cellStyle name="Input 9 7" xfId="6289" xr:uid="{2B5C8CB2-28D6-4747-AB5F-B353887F07B5}"/>
    <cellStyle name="Input 9 8" xfId="6292" xr:uid="{3EB77EA7-10CB-4D30-9D3B-302B259932B9}"/>
    <cellStyle name="Labels - Style3" xfId="33640" xr:uid="{519977EE-4401-4874-A82D-18F17509722A}"/>
    <cellStyle name="Labels - Style3 10" xfId="28805" xr:uid="{1DC047EA-17EC-4466-AE54-9D989173E519}"/>
    <cellStyle name="Labels - Style3 11" xfId="28808" xr:uid="{52A10B08-6D56-44CF-9D81-05524CBE950A}"/>
    <cellStyle name="Labels - Style3 12" xfId="28811" xr:uid="{E0B8935C-A429-42F2-B580-8E52AC19A885}"/>
    <cellStyle name="Labels - Style3 13" xfId="28814" xr:uid="{DEFFEC41-4AFC-4158-ADF1-D44F1B2A891B}"/>
    <cellStyle name="Labels - Style3 2" xfId="24566" xr:uid="{AC5C4822-7600-4CE9-B2E9-F4FE974A26C9}"/>
    <cellStyle name="Labels - Style3 2 2" xfId="33641" xr:uid="{E2A15D3B-3C97-417A-9DE4-64212484C01A}"/>
    <cellStyle name="Labels - Style3 2 3" xfId="33642" xr:uid="{71EC67E6-0D15-4A46-8497-21826CE97CEB}"/>
    <cellStyle name="Labels - Style3 2 4" xfId="33643" xr:uid="{E57EF9ED-04E1-45F3-83AE-0C660A10CC64}"/>
    <cellStyle name="Labels - Style3 2 5" xfId="33644" xr:uid="{6A8D0D63-EF8C-40CE-8F74-3D5B48B5BBC3}"/>
    <cellStyle name="Labels - Style3 2 6" xfId="33645" xr:uid="{C0E3AAAB-A8B7-4012-A1A1-4A29E982A4C4}"/>
    <cellStyle name="Labels - Style3 2 7" xfId="33646" xr:uid="{B9ED8B95-761F-41D3-9415-8261DA19880E}"/>
    <cellStyle name="Labels - Style3 3" xfId="24569" xr:uid="{B9F78BF0-6A73-4332-95AC-4198C6ADB706}"/>
    <cellStyle name="Labels - Style3 4" xfId="24572" xr:uid="{FA1199ED-FDC6-4617-A459-9B78AFED0A57}"/>
    <cellStyle name="Labels - Style3 5" xfId="26915" xr:uid="{F025D524-5D9A-481A-9F05-1D9C2017D45C}"/>
    <cellStyle name="Labels - Style3 6" xfId="26918" xr:uid="{801B913B-AB10-48E4-B3B7-E6F0E3C0BF3E}"/>
    <cellStyle name="Labels - Style3 7" xfId="22534" xr:uid="{E3D53FA9-F10A-48ED-B2AD-E141379B05D6}"/>
    <cellStyle name="Labels - Style3 8" xfId="22536" xr:uid="{49AAEB1E-CCB3-41FE-9165-B4D4CC4F991E}"/>
    <cellStyle name="Labels - Style3 9" xfId="33647" xr:uid="{F4C9501C-3955-4CFE-BE75-1965CCE7A860}"/>
    <cellStyle name="Linked Cell 10" xfId="33648" xr:uid="{C5256DFD-6834-401D-9996-E9CB9C318555}"/>
    <cellStyle name="Linked Cell 10 2" xfId="15225" xr:uid="{5DF26190-5108-47E0-81E3-2E915463BF32}"/>
    <cellStyle name="Linked Cell 10 2 2" xfId="33649" xr:uid="{15D54A63-E443-45F5-B608-9EB5559C1016}"/>
    <cellStyle name="Linked Cell 11" xfId="11577" xr:uid="{9186CD18-44D6-43CB-9E86-89171A300495}"/>
    <cellStyle name="Linked Cell 12" xfId="11579" xr:uid="{70AB7145-00C6-486E-B499-D225B61A6107}"/>
    <cellStyle name="Linked Cell 13" xfId="11581" xr:uid="{C5F95FAE-09F1-4040-91CA-8937C1FE5739}"/>
    <cellStyle name="Linked Cell 14" xfId="11583" xr:uid="{D9C9A0E0-8152-40BA-9E94-95D15B1AB1BF}"/>
    <cellStyle name="Linked Cell 15" xfId="11585" xr:uid="{8CB0824F-FB48-49B7-B175-A817E783210D}"/>
    <cellStyle name="Linked Cell 16" xfId="33650" xr:uid="{2E29FF48-D1ED-4035-8A5B-4175CE3FE4AE}"/>
    <cellStyle name="Linked Cell 16 2" xfId="21066" xr:uid="{EF28D472-2EF9-42F5-B73F-592AB6A63F47}"/>
    <cellStyle name="Linked Cell 16 3" xfId="33652" xr:uid="{DEEE48AE-B37A-47ED-BECA-CFAB960C9375}"/>
    <cellStyle name="Linked Cell 16 4" xfId="14132" xr:uid="{FDA6EF02-49AD-4414-A078-AD4BDD06B1EB}"/>
    <cellStyle name="Linked Cell 16 5" xfId="14135" xr:uid="{62ACA88B-ED27-400B-B872-79BFA8915021}"/>
    <cellStyle name="Linked Cell 16 6" xfId="14138" xr:uid="{B10B93E4-B1B0-48A5-85D8-0CF7CC3DBA26}"/>
    <cellStyle name="Linked Cell 17" xfId="26937" xr:uid="{0EBFB510-D9D0-4A24-A5D2-8E8C1E737774}"/>
    <cellStyle name="Linked Cell 17 2" xfId="21070" xr:uid="{E167460F-A44A-4176-9AD9-6C83F0F61763}"/>
    <cellStyle name="Linked Cell 17 3" xfId="33653" xr:uid="{2700BD9D-F114-421F-8CD8-596F48130D6C}"/>
    <cellStyle name="Linked Cell 17 4" xfId="33654" xr:uid="{9F73AE7A-E2FB-49F8-884C-6C1DB2FB7B30}"/>
    <cellStyle name="Linked Cell 17 5" xfId="33655" xr:uid="{9B3100CD-FE91-4225-A9AC-1FCEA6E41DF3}"/>
    <cellStyle name="Linked Cell 17 6" xfId="33656" xr:uid="{E1055193-5CE6-41CA-9765-5EFD589989D3}"/>
    <cellStyle name="Linked Cell 18" xfId="26940" xr:uid="{B9A186A1-870E-419E-8854-14CEA8CC5F17}"/>
    <cellStyle name="Linked Cell 18 2" xfId="19323" xr:uid="{43A3F931-5A4B-43FE-8B9E-6A7C2EBA8FA5}"/>
    <cellStyle name="Linked Cell 19" xfId="33657" xr:uid="{090F9B00-926C-473B-9C77-237C08481319}"/>
    <cellStyle name="Linked Cell 2" xfId="5822" xr:uid="{2837FBEC-5EE3-448D-9305-8046BE2F99BA}"/>
    <cellStyle name="Linked Cell 2 2" xfId="5825" xr:uid="{26136D23-DD75-4968-8387-94AC2F9CE34E}"/>
    <cellStyle name="Linked Cell 2 2 2" xfId="28933" xr:uid="{595A5B83-215E-449E-930A-632E5A1BADA5}"/>
    <cellStyle name="Linked Cell 2 3" xfId="5827" xr:uid="{C0292F62-D4AC-481F-B073-C6B4E1379B72}"/>
    <cellStyle name="Linked Cell 2 4" xfId="33659" xr:uid="{75D46AD1-C0F2-41FC-993A-9DD8CBD61A58}"/>
    <cellStyle name="Linked Cell 20" xfId="11586" xr:uid="{244A1AC9-526C-4C70-94CD-45403ADDDEF5}"/>
    <cellStyle name="Linked Cell 21" xfId="33651" xr:uid="{0768D6CF-FC23-4FA6-9FE8-782093E6E933}"/>
    <cellStyle name="Linked Cell 22" xfId="26938" xr:uid="{3C75DD3E-8349-4859-8E84-7C951A78B37C}"/>
    <cellStyle name="Linked Cell 23" xfId="26941" xr:uid="{3A6B5B2F-0505-4910-B59D-0F0FFAE84F63}"/>
    <cellStyle name="Linked Cell 24" xfId="33658" xr:uid="{6BC964CA-DCDB-4EF0-8759-0292A792F5FB}"/>
    <cellStyle name="Linked Cell 3" xfId="5831" xr:uid="{EF7EE1D4-7CFA-4F08-94D7-87A31A334C2E}"/>
    <cellStyle name="Linked Cell 3 2" xfId="5834" xr:uid="{7BE1469D-0AB0-42A6-A4E2-159C2EA7D1B1}"/>
    <cellStyle name="Linked Cell 3 3" xfId="5837" xr:uid="{7E3B1982-65F4-4EA2-8540-9AD407987529}"/>
    <cellStyle name="Linked Cell 4" xfId="5842" xr:uid="{4D76F8D4-2C9E-4C41-862B-3341051AE100}"/>
    <cellStyle name="Linked Cell 4 2" xfId="5846" xr:uid="{F704F3A6-153B-4270-ACD9-8A360C7CB207}"/>
    <cellStyle name="Linked Cell 5" xfId="5852" xr:uid="{7BF5D619-0248-447B-B30B-EF946BE97990}"/>
    <cellStyle name="Linked Cell 5 2" xfId="5510" xr:uid="{9D5A034C-0866-482D-BC22-B48AF3190685}"/>
    <cellStyle name="Linked Cell 6" xfId="5861" xr:uid="{DABF2B28-E766-434A-85DA-2C18B4C81AC5}"/>
    <cellStyle name="Linked Cell 6 2" xfId="5865" xr:uid="{AE0436A0-B39E-48B5-BB00-34A56E942EF6}"/>
    <cellStyle name="Linked Cell 7" xfId="16922" xr:uid="{F9115729-FEF0-4FB9-9972-15C51FA730A5}"/>
    <cellStyle name="Linked Cell 7 2" xfId="16927" xr:uid="{4AA5C9EF-F6E9-4D79-A018-03CF293EB8AB}"/>
    <cellStyle name="Linked Cell 8" xfId="16940" xr:uid="{2862FC08-37A8-4D5E-93ED-BC5EDD85530B}"/>
    <cellStyle name="Linked Cell 8 2" xfId="33660" xr:uid="{58BB2E68-8F01-4713-A238-D2A322EC7E06}"/>
    <cellStyle name="Linked Cell 9" xfId="16945" xr:uid="{CA94A75E-5077-4F1F-BE61-BE58E07AFECA}"/>
    <cellStyle name="Linked Cell 9 2" xfId="33661" xr:uid="{D58FA157-C656-44F0-B6D6-4C60D49E6708}"/>
    <cellStyle name="Linked Cell 9 3" xfId="33662" xr:uid="{821FB986-96A2-4911-AFEB-2CA0CB844B7D}"/>
    <cellStyle name="Linked Cell 9 3 2" xfId="22164" xr:uid="{AC55DC20-0A87-4ECC-BB2C-D0956018DA5E}"/>
    <cellStyle name="Linked Cell 9 3 3" xfId="22889" xr:uid="{43E918F3-727F-4B5F-8D8D-6ABC42BB0BD1}"/>
    <cellStyle name="Linked Cell 9 4" xfId="24469" xr:uid="{CEB45BAB-F981-4F77-AE69-B969C11CFDD9}"/>
    <cellStyle name="Linked Cell 9 5" xfId="24472" xr:uid="{1B894418-35C7-4C44-96EE-9AD9EAC53511}"/>
    <cellStyle name="Neutral 10" xfId="33663" xr:uid="{027F191D-0C38-42F8-821A-8AAE89C272C8}"/>
    <cellStyle name="Neutral 10 2" xfId="33664" xr:uid="{27D89942-BCC8-42E8-8C41-F38EADCC51EB}"/>
    <cellStyle name="Neutral 10 3" xfId="33665" xr:uid="{37B329C9-36F8-42B9-9C0A-B009F5630284}"/>
    <cellStyle name="Neutral 11" xfId="33666" xr:uid="{93D20304-8248-4FAB-BAA2-4E0069FB4BF9}"/>
    <cellStyle name="Neutral 11 2" xfId="33667" xr:uid="{2EF124C2-95C1-42B8-9019-42699E749728}"/>
    <cellStyle name="Neutral 11 3" xfId="33668" xr:uid="{83E5283F-8495-420D-8198-7FE816414EDA}"/>
    <cellStyle name="Neutral 11 3 2" xfId="29803" xr:uid="{3F47FD91-9F09-4C1F-B783-F3187DDC0468}"/>
    <cellStyle name="Neutral 12" xfId="7289" xr:uid="{A15B942D-21C9-434C-893D-F13B8288E75F}"/>
    <cellStyle name="Neutral 13" xfId="7297" xr:uid="{6FBEB9A0-7DBB-48D3-B41C-CDD7FC843147}"/>
    <cellStyle name="Neutral 14" xfId="7305" xr:uid="{61412349-113F-4AC5-B207-0A94DA2BEEFE}"/>
    <cellStyle name="Neutral 15" xfId="7314" xr:uid="{C03074E1-3ECC-4AE2-AE65-678A24B56988}"/>
    <cellStyle name="Neutral 16" xfId="7324" xr:uid="{9F2A32D4-7229-4799-AFEC-01B2EE069AC6}"/>
    <cellStyle name="Neutral 17" xfId="7334" xr:uid="{3A1725D4-5038-4ABC-9B34-D522CA01DCBF}"/>
    <cellStyle name="Neutral 18" xfId="12459" xr:uid="{ED947D0F-7AFE-4B85-92AA-50F71082C6C8}"/>
    <cellStyle name="Neutral 18 2" xfId="33669" xr:uid="{3D4C30C8-A6B6-4A68-ACAE-2C678A2AC5D7}"/>
    <cellStyle name="Neutral 18 3" xfId="33670" xr:uid="{4FA26116-9F42-4E4A-8F4D-8F9DDA5A868D}"/>
    <cellStyle name="Neutral 18 4" xfId="33671" xr:uid="{53DE450B-6BEA-45EF-B791-4488F49F7B07}"/>
    <cellStyle name="Neutral 18 5" xfId="33672" xr:uid="{A531FFCE-E9AC-43A0-89B2-4023C60AF955}"/>
    <cellStyle name="Neutral 18 6" xfId="33673" xr:uid="{427ABBC3-337B-4728-90B2-426C6AE3F83F}"/>
    <cellStyle name="Neutral 19" xfId="12462" xr:uid="{2C691A4C-23FA-4E47-9691-8470E710CFD5}"/>
    <cellStyle name="Neutral 19 2" xfId="33674" xr:uid="{EB3A2ADA-DB5E-4EE6-9E46-E3C76EBF03CE}"/>
    <cellStyle name="Neutral 19 3" xfId="33675" xr:uid="{607F34A8-F9C7-4B46-86A0-1D58C9185B06}"/>
    <cellStyle name="Neutral 19 4" xfId="33676" xr:uid="{52E0A2B6-FA50-4A5A-9984-8D7DB1300BFF}"/>
    <cellStyle name="Neutral 19 5" xfId="33677" xr:uid="{09BCE174-EA95-41A0-8F00-88C6997CD8E9}"/>
    <cellStyle name="Neutral 19 6" xfId="33678" xr:uid="{301BF832-DC8C-4362-B78C-C10BA7528996}"/>
    <cellStyle name="Neutral 2" xfId="25845" xr:uid="{1142ECE2-DEAF-47E3-94FB-36418508B93C}"/>
    <cellStyle name="Neutral 2 2" xfId="33679" xr:uid="{9D04F7A2-82E7-47AF-9FA3-B467F3EDE278}"/>
    <cellStyle name="Neutral 2 2 2" xfId="12777" xr:uid="{7CABD0BD-92DB-4805-8BB9-87D0BDA88EB8}"/>
    <cellStyle name="Neutral 2 3" xfId="33680" xr:uid="{99B0F578-285E-4753-A9FF-41CB1D3D1BB1}"/>
    <cellStyle name="Neutral 2 3 2" xfId="33681" xr:uid="{142DA2A3-B1D0-45F2-BC2D-AEE00196DEAB}"/>
    <cellStyle name="Neutral 2 4" xfId="24785" xr:uid="{12687EEA-8628-43E4-8327-E0399805692C}"/>
    <cellStyle name="Neutral 20" xfId="7315" xr:uid="{50EAC515-AFD1-460E-A7ED-7A000969AD73}"/>
    <cellStyle name="Neutral 20 2" xfId="33682" xr:uid="{A82D5DE6-7711-458F-913B-C204E7EFAFA6}"/>
    <cellStyle name="Neutral 21" xfId="7325" xr:uid="{ED3C80AD-789C-496C-8473-AF2521E91EB3}"/>
    <cellStyle name="Neutral 22" xfId="7335" xr:uid="{B0588E7D-43B5-4581-B6D1-923514D67054}"/>
    <cellStyle name="Neutral 23" xfId="12460" xr:uid="{7B2071AC-BAD0-4EAE-8234-412F609D9E95}"/>
    <cellStyle name="Neutral 24" xfId="12463" xr:uid="{1F0462D0-BC61-4EC1-86EB-242CF90DA77F}"/>
    <cellStyle name="Neutral 25" xfId="12465" xr:uid="{5A702824-1402-4FD8-AB87-4037CA9F4828}"/>
    <cellStyle name="Neutral 26" xfId="33683" xr:uid="{581B55C8-0B10-4956-95AA-B69C6FF21BB8}"/>
    <cellStyle name="Neutral 3" xfId="25849" xr:uid="{E1BC065C-978D-4674-ACEE-B61919BCC612}"/>
    <cellStyle name="Neutral 3 2" xfId="33685" xr:uid="{3B80D8C6-6F83-4BA2-A001-B44B138CF82F}"/>
    <cellStyle name="Neutral 3 3" xfId="33686" xr:uid="{98C67D29-5915-4BD1-987E-EEE2823B3804}"/>
    <cellStyle name="Neutral 4" xfId="25853" xr:uid="{C56DE53E-3878-4D58-ABAE-3AC1965B0C1D}"/>
    <cellStyle name="Neutral 4 2" xfId="33687" xr:uid="{53CB64B1-2CFB-47E7-91AB-5F88587C481A}"/>
    <cellStyle name="Neutral 4 3" xfId="33688" xr:uid="{CB36B216-FEFD-4561-B1DB-F20E2272FA2B}"/>
    <cellStyle name="Neutral 5" xfId="25859" xr:uid="{EE79C15F-31E6-4A02-85E1-5C265669487A}"/>
    <cellStyle name="Neutral 5 2" xfId="29844" xr:uid="{42A7D78C-6074-455E-920B-64985389566D}"/>
    <cellStyle name="Neutral 5 3" xfId="29847" xr:uid="{50B34995-F021-463D-9936-D3568B1157CA}"/>
    <cellStyle name="Neutral 6" xfId="29157" xr:uid="{FBF2BD09-2172-442E-916B-61A7E96A115C}"/>
    <cellStyle name="Neutral 6 2" xfId="26178" xr:uid="{19C5D6D0-48CC-4192-B763-3D1EFE1124E3}"/>
    <cellStyle name="Neutral 6 3" xfId="26181" xr:uid="{F89ACA9A-6B40-4E2F-B717-412412207140}"/>
    <cellStyle name="Neutral 7" xfId="7597" xr:uid="{1FB6011B-88DB-4901-900B-14777F54F653}"/>
    <cellStyle name="Neutral 7 2" xfId="29853" xr:uid="{71E2D2F6-AA18-4B2B-A231-A4251A88FF1E}"/>
    <cellStyle name="Neutral 7 3" xfId="33690" xr:uid="{249A87AA-C2BF-43AA-B5B6-36DC8B23A1FD}"/>
    <cellStyle name="Neutral 8" xfId="33693" xr:uid="{1BAF0EBD-AD13-4ED5-8326-7C1F7242202E}"/>
    <cellStyle name="Neutral 8 2" xfId="33695" xr:uid="{8578EF5A-9A1A-4C2B-AAF6-088F612D8169}"/>
    <cellStyle name="Neutral 8 3" xfId="33697" xr:uid="{02C9A69F-DF37-4A57-8599-D75AFACD62A4}"/>
    <cellStyle name="Neutral 9" xfId="33504" xr:uid="{D60C75DC-4317-4CC2-8428-7736D27F8F8A}"/>
    <cellStyle name="Neutral 9 2" xfId="33700" xr:uid="{CA4520ED-6017-4292-823E-329CF93C0D88}"/>
    <cellStyle name="Neutral 9 3" xfId="33703" xr:uid="{C42503A6-3B82-424B-A744-984BE348D083}"/>
    <cellStyle name="Neutral 9 3 2" xfId="33705" xr:uid="{06ECE0C6-0F8A-49FD-A8A0-06C83D3ED24A}"/>
    <cellStyle name="Neutral 9 4" xfId="24816" xr:uid="{89DA7B5C-671E-4AAC-9DA4-EFDA8C1070B9}"/>
    <cellStyle name="Normal" xfId="0" builtinId="0"/>
    <cellStyle name="Normal - Style1" xfId="33706" xr:uid="{B5233D4A-7F80-454F-95E5-EDECA99A8E19}"/>
    <cellStyle name="Normal 10" xfId="25506" xr:uid="{BE1BE891-6BD1-4925-A50C-391E5E38A5EA}"/>
    <cellStyle name="Normal 10 10" xfId="33708" xr:uid="{2922C5B5-E38A-4F4C-B162-8FF1FDCA1223}"/>
    <cellStyle name="Normal 10 10 2" xfId="3694" xr:uid="{19D9D181-BBA8-4D18-B808-E09D9BF705D2}"/>
    <cellStyle name="Normal 10 10 3" xfId="3724" xr:uid="{24C3E868-8658-423F-ADD0-E13C4BFC1735}"/>
    <cellStyle name="Normal 10 10 3 2" xfId="3735" xr:uid="{37EB9F1E-D529-452B-8792-2E6A2AF114C1}"/>
    <cellStyle name="Normal 10 10 3 3" xfId="3744" xr:uid="{1E2A396B-67A7-4CCA-BE11-1CA7FF32F886}"/>
    <cellStyle name="Normal 10 10 4" xfId="3747" xr:uid="{5F9E0C49-6CD8-4432-BB28-3C358A4FA352}"/>
    <cellStyle name="Normal 10 10 5" xfId="3755" xr:uid="{E46263F2-2910-4627-9710-ED6E12A2DA67}"/>
    <cellStyle name="Normal 10 11" xfId="33710" xr:uid="{D4A5DC0D-C744-40AC-A4DE-89AD595ADBA6}"/>
    <cellStyle name="Normal 10 11 2" xfId="3806" xr:uid="{1EDFD477-26D0-42D3-879F-C7A88561A9D9}"/>
    <cellStyle name="Normal 10 11 3" xfId="3817" xr:uid="{3DC2D415-D5FD-41BA-9208-3FB910006495}"/>
    <cellStyle name="Normal 10 11 3 2" xfId="3820" xr:uid="{22D382F1-9B3D-4DED-AEF2-7D109732C9F3}"/>
    <cellStyle name="Normal 10 11 3 3" xfId="65" xr:uid="{00A9E14E-3DD6-4A4A-AC27-DC8512ED00F6}"/>
    <cellStyle name="Normal 10 11 4" xfId="3824" xr:uid="{58677434-AE0C-401F-AE81-2A5DEBF7B14A}"/>
    <cellStyle name="Normal 10 11 5" xfId="3831" xr:uid="{B339ADD1-2573-43A4-BA9B-CC52AA9985B6}"/>
    <cellStyle name="Normal 10 12" xfId="33712" xr:uid="{96ACDC4D-FD33-4177-ACFD-EDD6D522BD09}"/>
    <cellStyle name="Normal 10 12 2" xfId="3866" xr:uid="{73415F40-212C-445F-8F5E-E99284C57DCE}"/>
    <cellStyle name="Normal 10 12 3" xfId="3878" xr:uid="{48A9C27A-14DC-40B3-9E84-217733002A15}"/>
    <cellStyle name="Normal 10 12 3 2" xfId="3883" xr:uid="{D78D30DD-4F04-49E4-8639-FF1B85C2D97C}"/>
    <cellStyle name="Normal 10 12 3 3" xfId="3885" xr:uid="{1BC54C3F-430B-4C66-AD2B-0204F02FE7AB}"/>
    <cellStyle name="Normal 10 12 4" xfId="3889" xr:uid="{AE7E4AD2-FC55-46DF-B5D7-EF1FFC4B8991}"/>
    <cellStyle name="Normal 10 12 5" xfId="3894" xr:uid="{281624F1-48A6-4D58-90B8-741BA38A133C}"/>
    <cellStyle name="Normal 10 13" xfId="33611" xr:uid="{6D081DEC-0360-4B90-AEA1-879C69C83278}"/>
    <cellStyle name="Normal 10 13 2" xfId="4551" xr:uid="{35283CAB-63B7-491D-AC81-C3406EDC0D5E}"/>
    <cellStyle name="Normal 10 13 2 2" xfId="33715" xr:uid="{A663784C-980D-4495-9760-9D2255642FBD}"/>
    <cellStyle name="Normal 10 13 2 3" xfId="33716" xr:uid="{20EAE6AD-DBBE-4626-8195-46C5DE356F03}"/>
    <cellStyle name="Normal 10 13 3" xfId="4848" xr:uid="{D3A0532D-B963-4068-951B-0F5C581366E3}"/>
    <cellStyle name="Normal 10 13 4" xfId="30021" xr:uid="{0FF75D8A-BF31-4386-B788-D00C81E18B9F}"/>
    <cellStyle name="Normal 10 14" xfId="33717" xr:uid="{E9682FB2-B703-4D44-A53A-506A53C9132E}"/>
    <cellStyle name="Normal 10 14 2" xfId="4859" xr:uid="{63E64EF9-346D-4486-8CD5-59BC882D8438}"/>
    <cellStyle name="Normal 10 14 2 2" xfId="15103" xr:uid="{BC11D47A-EE25-4A6E-A70A-3E43C993B6C7}"/>
    <cellStyle name="Normal 10 14 2 3" xfId="15116" xr:uid="{9367A60C-FEE3-4A8B-B8C5-678CFC7F4577}"/>
    <cellStyle name="Normal 10 14 3" xfId="16272" xr:uid="{37C6F2BF-620D-47F3-BE45-5645CEEC1A36}"/>
    <cellStyle name="Normal 10 14 4" xfId="16274" xr:uid="{93455670-4D80-4CA3-B77C-DE42F809D114}"/>
    <cellStyle name="Normal 10 15" xfId="33718" xr:uid="{BF87AAFF-683B-4A48-9CCB-B0AAA47941C8}"/>
    <cellStyle name="Normal 10 15 2" xfId="16288" xr:uid="{F581D9A8-59C0-4F04-80A9-C3E9B4A22F4C}"/>
    <cellStyle name="Normal 10 15 3" xfId="16291" xr:uid="{75F5D10B-5F56-41C8-AED7-392695DB5EDF}"/>
    <cellStyle name="Normal 10 16" xfId="23175" xr:uid="{38D09573-3EA1-4D48-A690-18DAAAD518DD}"/>
    <cellStyle name="Normal 10 17" xfId="33720" xr:uid="{12CB79D5-BD48-4113-AD3B-BA1536CCBADC}"/>
    <cellStyle name="Normal 10 17 2" xfId="11630" xr:uid="{370ED476-682A-4636-8586-CA3DE7D6FB78}"/>
    <cellStyle name="Normal 10 17 3" xfId="11634" xr:uid="{A6311E47-0B88-4E94-A20C-BC27A01C65B1}"/>
    <cellStyle name="Normal 10 18" xfId="33722" xr:uid="{7BCD1A8D-234B-48CE-9AF4-C1C87E0B36E5}"/>
    <cellStyle name="Normal 10 18 2" xfId="11664" xr:uid="{5FC0CB49-F982-4F07-A5D8-10D6770740AB}"/>
    <cellStyle name="Normal 10 18 3" xfId="11668" xr:uid="{0C2959F1-3721-4DC9-AF6A-8F46B0792431}"/>
    <cellStyle name="Normal 10 19" xfId="33724" xr:uid="{A51D2534-0443-489B-8872-73E178D9F732}"/>
    <cellStyle name="Normal 10 2" xfId="21347" xr:uid="{821B0005-9AB1-4995-A186-F5040554DF86}"/>
    <cellStyle name="Normal 10 2 10" xfId="33727" xr:uid="{80659FB0-94B9-4544-8A79-3ACE5AFE2C63}"/>
    <cellStyle name="Normal 10 2 11" xfId="33730" xr:uid="{D9B78E57-AECF-498B-944A-76C959F219A6}"/>
    <cellStyle name="Normal 10 2 12" xfId="33731" xr:uid="{E28A67C6-A52D-4B23-974E-976503FFB406}"/>
    <cellStyle name="Normal 10 2 12 2" xfId="33734" xr:uid="{EAA47E47-9555-4055-A31E-68BC99CAD2F0}"/>
    <cellStyle name="Normal 10 2 13" xfId="33735" xr:uid="{224CEBED-C424-410D-B207-DD3698305144}"/>
    <cellStyle name="Normal 10 2 14" xfId="33736" xr:uid="{A0730F64-1593-4F73-9160-9BC9791B24B6}"/>
    <cellStyle name="Normal 10 2 14 2" xfId="33738" xr:uid="{6AC80904-20ED-4D57-80D4-6D68E51BBE97}"/>
    <cellStyle name="Normal 10 2 14 3" xfId="33740" xr:uid="{2974DC1F-A3FF-4492-9721-B29F9632E4A9}"/>
    <cellStyle name="Normal 10 2 15" xfId="33741" xr:uid="{E17FA30B-7E66-43DA-8B45-06858D69E576}"/>
    <cellStyle name="Normal 10 2 15 2" xfId="8481" xr:uid="{B7A6D6CD-2BA0-4E2C-AF04-7304C758DD8D}"/>
    <cellStyle name="Normal 10 2 15 3" xfId="8483" xr:uid="{D163AD21-813C-47CB-A37A-75F402696F71}"/>
    <cellStyle name="Normal 10 2 16" xfId="33742" xr:uid="{142BA313-F99C-4B98-982E-5A0775348CF1}"/>
    <cellStyle name="Normal 10 2 17" xfId="33743" xr:uid="{E32A7093-E6EE-4074-B00C-C355D50E6042}"/>
    <cellStyle name="Normal 10 2 18" xfId="33744" xr:uid="{90649B37-3FC2-4BA4-BE70-3988B392BB78}"/>
    <cellStyle name="Normal 10 2 19" xfId="33745" xr:uid="{0948765B-13C4-42FD-8DE4-A088D46278C3}"/>
    <cellStyle name="Normal 10 2 2" xfId="24345" xr:uid="{2545E2E1-89B6-4D70-8F8B-C53CA977CE7B}"/>
    <cellStyle name="Normal 10 2 2 2" xfId="33746" xr:uid="{4FBAB73D-3ACA-445B-AB49-0CEBAFB720FA}"/>
    <cellStyle name="Normal 10 2 2 2 2" xfId="32328" xr:uid="{5CD716BA-0778-4C1F-A019-1CBC6942C7B9}"/>
    <cellStyle name="Normal 10 2 2 2 2 2" xfId="33747" xr:uid="{9A0CF720-3FCA-4687-A61C-683B8BEC06C5}"/>
    <cellStyle name="Normal 10 2 2 2 3" xfId="32332" xr:uid="{641D396A-873E-46CD-BF24-089F2E62A04C}"/>
    <cellStyle name="Normal 10 2 2 3" xfId="33748" xr:uid="{6DA1862F-068F-40FC-B9F9-C21C5F1CB255}"/>
    <cellStyle name="Normal 10 2 2 3 2" xfId="32359" xr:uid="{9AF9D34A-B927-4453-96D0-0C5DA7F7E859}"/>
    <cellStyle name="Normal 10 2 2 4" xfId="33749" xr:uid="{425B1ADB-6B04-4EF6-A7CB-8EA7F980198E}"/>
    <cellStyle name="Normal 10 2 2 4 2" xfId="33751" xr:uid="{4EA4CEF1-0A80-4436-B4BF-13F9D58DADB0}"/>
    <cellStyle name="Normal 10 2 2 4 2 2" xfId="33752" xr:uid="{2AC990A3-F40E-46A1-A0B8-FC0976FA481F}"/>
    <cellStyle name="Normal 10 2 2 4 2 3" xfId="33753" xr:uid="{31234E76-5362-4344-84EB-6E6CE9DC211E}"/>
    <cellStyle name="Normal 10 2 2 4 3" xfId="33755" xr:uid="{E24F3474-1FBF-4033-B351-2FAF5287CE49}"/>
    <cellStyle name="Normal 10 2 2 4 4" xfId="33756" xr:uid="{7A8A7C7F-D9C5-47B0-A329-BE849313D494}"/>
    <cellStyle name="Normal 10 2 2 5" xfId="33757" xr:uid="{2607A60B-6A0E-48BF-9926-389AA6954916}"/>
    <cellStyle name="Normal 10 2 2 6" xfId="23922" xr:uid="{E1A23A72-B337-442F-A5FF-1529E26348BE}"/>
    <cellStyle name="Normal 10 2 3" xfId="24350" xr:uid="{CB422FD8-B5AD-419E-9207-E8690746DEDE}"/>
    <cellStyle name="Normal 10 2 3 10" xfId="24065" xr:uid="{88FFD027-A80D-4F0D-90FB-F44574EC1E9B}"/>
    <cellStyle name="Normal 10 2 3 11" xfId="24067" xr:uid="{DA50296F-6F0F-473E-BC74-8FE7EDD48274}"/>
    <cellStyle name="Normal 10 2 3 12" xfId="24070" xr:uid="{61F1AEE6-4894-45AE-94DF-AF12B060B3B9}"/>
    <cellStyle name="Normal 10 2 3 2" xfId="33758" xr:uid="{D5A0C30F-A6A0-49DE-BBAF-A2C972D97515}"/>
    <cellStyle name="Normal 10 2 3 2 10" xfId="33759" xr:uid="{C6C3F7FB-E941-4DC7-AB7C-DFA78969104E}"/>
    <cellStyle name="Normal 10 2 3 2 2" xfId="5841" xr:uid="{38045C26-607F-4BF9-80FD-283189A66880}"/>
    <cellStyle name="Normal 10 2 3 2 2 2" xfId="5845" xr:uid="{D3A4A226-223A-4B6D-A21B-6B3DDB7EDFF9}"/>
    <cellStyle name="Normal 10 2 3 2 2 2 2" xfId="33760" xr:uid="{9833DE86-E0D8-4472-9486-C94096FA5724}"/>
    <cellStyle name="Normal 10 2 3 2 2 2 3" xfId="33761" xr:uid="{A2CC94E0-1107-4666-8959-AADF1223067B}"/>
    <cellStyle name="Normal 10 2 3 2 2 2 4" xfId="9427" xr:uid="{9AF5468B-67BE-415F-A5BC-C96FD0AD1B49}"/>
    <cellStyle name="Normal 10 2 3 2 2 2 5" xfId="9430" xr:uid="{62FE8F62-96E7-4626-8F51-2ED70652B2C4}"/>
    <cellStyle name="Normal 10 2 3 2 2 2 6" xfId="33763" xr:uid="{ADD798F9-6303-4DFC-8AEE-FB4140F673A5}"/>
    <cellStyle name="Normal 10 2 3 2 2 3" xfId="5848" xr:uid="{093139F8-4DC0-4EB7-A46A-BAD4910793CE}"/>
    <cellStyle name="Normal 10 2 3 2 2 4" xfId="33764" xr:uid="{7F7DD2E9-CC90-428C-9D1E-4607BC4BAEEB}"/>
    <cellStyle name="Normal 10 2 3 2 2 5" xfId="33765" xr:uid="{70008DA1-8F93-4B6D-91F3-EF7A5C643343}"/>
    <cellStyle name="Normal 10 2 3 2 2 6" xfId="33767" xr:uid="{34B1DB20-2005-4734-B2FD-BB13DB42104B}"/>
    <cellStyle name="Normal 10 2 3 2 2 7" xfId="33769" xr:uid="{36FB6534-C733-41EA-BCC7-334E9BA2F4B4}"/>
    <cellStyle name="Normal 10 2 3 2 3" xfId="5851" xr:uid="{4C721FC2-94A8-4C92-B9FA-DC50441AFB1E}"/>
    <cellStyle name="Normal 10 2 3 2 3 2" xfId="5509" xr:uid="{5902881B-9BCE-4790-BFC1-EDF3C0067050}"/>
    <cellStyle name="Normal 10 2 3 2 3 2 2" xfId="33770" xr:uid="{B31174F5-9599-48AD-8677-1C68CCC89ADC}"/>
    <cellStyle name="Normal 10 2 3 2 3 2 3" xfId="33771" xr:uid="{12EA2E0F-3749-48D9-A0E9-611CC8845051}"/>
    <cellStyle name="Normal 10 2 3 2 3 2 4" xfId="9466" xr:uid="{75995ED5-890F-4CA7-8166-CA4336033F4F}"/>
    <cellStyle name="Normal 10 2 3 2 3 2 5" xfId="9470" xr:uid="{CF709520-4A9A-4864-AF27-9F76D5DEF0DC}"/>
    <cellStyle name="Normal 10 2 3 2 3 2 6" xfId="26560" xr:uid="{C1FFCB91-E738-402D-BD95-BD42AF1F39EE}"/>
    <cellStyle name="Normal 10 2 3 2 3 3" xfId="5856" xr:uid="{0138DC4C-60C3-4AED-9D3E-4A6111A69558}"/>
    <cellStyle name="Normal 10 2 3 2 3 4" xfId="33772" xr:uid="{E10B504D-A0CC-4293-B36E-548694E33929}"/>
    <cellStyle name="Normal 10 2 3 2 3 5" xfId="33773" xr:uid="{570037B6-9E3A-4DBC-8D42-83DAB702A0AF}"/>
    <cellStyle name="Normal 10 2 3 2 3 6" xfId="33774" xr:uid="{637079AF-BC89-4EE9-9423-8B649B3A229A}"/>
    <cellStyle name="Normal 10 2 3 2 3 7" xfId="33775" xr:uid="{942D6E89-5B6D-4A0B-8475-A77464AC0B31}"/>
    <cellStyle name="Normal 10 2 3 2 4" xfId="5860" xr:uid="{8D80666F-A4A8-4B92-81DD-9C8FB28C7E7D}"/>
    <cellStyle name="Normal 10 2 3 2 4 2" xfId="5864" xr:uid="{D85A8799-ACDB-4700-95D2-DECB2B4777E7}"/>
    <cellStyle name="Normal 10 2 3 2 4 2 2" xfId="33776" xr:uid="{B8364EFC-C4FC-4530-8FEC-9D0B69438ED5}"/>
    <cellStyle name="Normal 10 2 3 2 4 2 3" xfId="33777" xr:uid="{7FB8A2B8-6D5F-4B86-B236-8C795446C29E}"/>
    <cellStyle name="Normal 10 2 3 2 4 2 4" xfId="9506" xr:uid="{BB95E860-6493-4B0E-9A61-874612CA22FA}"/>
    <cellStyle name="Normal 10 2 3 2 4 2 5" xfId="9509" xr:uid="{740D64E7-5353-438A-8B44-7C0A048601A0}"/>
    <cellStyle name="Normal 10 2 3 2 4 2 6" xfId="33779" xr:uid="{9D970FA1-8D33-4982-A160-8E25D163026A}"/>
    <cellStyle name="Normal 10 2 3 2 4 3" xfId="5867" xr:uid="{CA6D6CB0-4583-4146-ADF4-1E674F0E068F}"/>
    <cellStyle name="Normal 10 2 3 2 4 4" xfId="33780" xr:uid="{DA4636CF-75E2-4128-AC40-368FCD0347C2}"/>
    <cellStyle name="Normal 10 2 3 2 4 5" xfId="33781" xr:uid="{707660C4-6214-4F85-A059-1065D3EC2E46}"/>
    <cellStyle name="Normal 10 2 3 2 4 6" xfId="33782" xr:uid="{FBBD4148-8E4B-4E56-9546-E5120E2E70DF}"/>
    <cellStyle name="Normal 10 2 3 2 4 7" xfId="33783" xr:uid="{E6393B5F-443A-453B-A9E6-C3B5BA23F347}"/>
    <cellStyle name="Normal 10 2 3 2 5" xfId="16921" xr:uid="{FE58CE18-3878-4316-ADBE-90C4A8A4807A}"/>
    <cellStyle name="Normal 10 2 3 2 5 2" xfId="16926" xr:uid="{EE6DE2C0-1EC2-43E6-9578-C6E03E79D785}"/>
    <cellStyle name="Normal 10 2 3 2 5 3" xfId="16929" xr:uid="{F777F7E2-E197-4216-803A-87D4A151E696}"/>
    <cellStyle name="Normal 10 2 3 2 5 4" xfId="16931" xr:uid="{A95A9F87-8765-4C46-A497-074401FF2A93}"/>
    <cellStyle name="Normal 10 2 3 2 5 5" xfId="16933" xr:uid="{69C21B40-CAB9-4850-BB58-697C88B627CE}"/>
    <cellStyle name="Normal 10 2 3 2 5 6" xfId="16937" xr:uid="{BD3077EB-4EC2-441E-90F6-8C9049A3C78C}"/>
    <cellStyle name="Normal 10 2 3 2 6" xfId="16939" xr:uid="{6711C18F-EE9D-489E-8C24-7B5E0A3DB4D5}"/>
    <cellStyle name="Normal 10 2 3 2 7" xfId="16944" xr:uid="{EC57F5EE-BBB8-47C0-823C-D3EBD36DBD2F}"/>
    <cellStyle name="Normal 10 2 3 2 8" xfId="16949" xr:uid="{EF4F2307-5500-4839-B65F-09E1EE90B49C}"/>
    <cellStyle name="Normal 10 2 3 2 9" xfId="16953" xr:uid="{69077AF8-B4FF-4D0D-9C46-F39277B69EDB}"/>
    <cellStyle name="Normal 10 2 3 3" xfId="33784" xr:uid="{57F22BDB-1FA2-412A-BBCA-563619623AE9}"/>
    <cellStyle name="Normal 10 2 3 3 2" xfId="5896" xr:uid="{C6E62075-3983-49A3-B052-214B5B09B7A8}"/>
    <cellStyle name="Normal 10 2 3 3 2 2" xfId="5902" xr:uid="{04004A1C-FB10-4A9B-A0E8-E2CDD6C9246F}"/>
    <cellStyle name="Normal 10 2 3 3 2 3" xfId="5904" xr:uid="{004C0B8E-5DFC-4487-AFC4-BF56258189A9}"/>
    <cellStyle name="Normal 10 2 3 3 2 4" xfId="33785" xr:uid="{90B371B4-4E4B-4D4B-B64B-C94908927A47}"/>
    <cellStyle name="Normal 10 2 3 3 2 5" xfId="33786" xr:uid="{58A7B74F-573A-4DA1-9F12-BC49C7ED1B4A}"/>
    <cellStyle name="Normal 10 2 3 3 2 6" xfId="33788" xr:uid="{90DF8A09-FA78-4177-9F11-79F040573761}"/>
    <cellStyle name="Normal 10 2 3 3 3" xfId="5906" xr:uid="{8D30D7A6-91CF-43B5-87BD-ADEA77A64A36}"/>
    <cellStyle name="Normal 10 2 3 3 4" xfId="5919" xr:uid="{F381ED23-057D-4795-8BC2-F5AE94B8D387}"/>
    <cellStyle name="Normal 10 2 3 3 5" xfId="16961" xr:uid="{23DCB870-991D-43D4-B9A1-0AFA20BF6EE3}"/>
    <cellStyle name="Normal 10 2 3 3 6" xfId="16964" xr:uid="{D3ED655E-4F7E-4045-AB96-186134235F31}"/>
    <cellStyle name="Normal 10 2 3 3 7" xfId="16967" xr:uid="{32BCACDC-E446-4FB8-B6B0-0434DDAE6B15}"/>
    <cellStyle name="Normal 10 2 3 4" xfId="33789" xr:uid="{21DFEA48-CA5F-4B33-8855-834E4E2AAEC4}"/>
    <cellStyle name="Normal 10 2 3 4 2" xfId="2760" xr:uid="{E7A989AC-A727-466E-8381-65CA1CDC05CE}"/>
    <cellStyle name="Normal 10 2 3 4 2 2" xfId="5956" xr:uid="{F2295769-C7CA-406F-8B47-8348B8500E45}"/>
    <cellStyle name="Normal 10 2 3 4 2 3" xfId="5958" xr:uid="{230E1C5C-A738-4B14-85CE-04A38A7AD108}"/>
    <cellStyle name="Normal 10 2 3 4 2 4" xfId="33790" xr:uid="{809D240F-463E-4C9F-9DA5-CD8D02B347D8}"/>
    <cellStyle name="Normal 10 2 3 4 2 5" xfId="33791" xr:uid="{4DD237A8-7DD3-4603-B318-2D60B7A355B3}"/>
    <cellStyle name="Normal 10 2 3 4 2 6" xfId="33793" xr:uid="{3410A8A8-C1AE-461A-A835-B7C25CB4F9BA}"/>
    <cellStyle name="Normal 10 2 3 4 3" xfId="2765" xr:uid="{384F665F-B4A9-483E-A839-A4DFACF89C2D}"/>
    <cellStyle name="Normal 10 2 3 4 4" xfId="2770" xr:uid="{0DD971CA-894E-4832-B6D0-13C6A3A24F10}"/>
    <cellStyle name="Normal 10 2 3 4 5" xfId="33794" xr:uid="{504BBEAF-9E88-47BD-984B-D63234167762}"/>
    <cellStyle name="Normal 10 2 3 4 6" xfId="33796" xr:uid="{2E653B34-EADB-431A-B666-818CD2CAD796}"/>
    <cellStyle name="Normal 10 2 3 4 7" xfId="33798" xr:uid="{C7C2B308-E044-44BE-B9DA-C474BD6D9CFC}"/>
    <cellStyle name="Normal 10 2 3 5" xfId="33799" xr:uid="{1A4D7838-7C0D-49C0-8D82-50CE22B1DAAF}"/>
    <cellStyle name="Normal 10 2 3 5 2" xfId="477" xr:uid="{9D8024A9-B0C8-4977-B6E3-8D4A080920A1}"/>
    <cellStyle name="Normal 10 2 3 5 2 2" xfId="33800" xr:uid="{900EA33E-56F6-42E5-91AC-35996BF3ADFB}"/>
    <cellStyle name="Normal 10 2 3 5 2 3" xfId="33801" xr:uid="{70498DB5-11FF-4F36-ABB3-71BDB8C3DA27}"/>
    <cellStyle name="Normal 10 2 3 5 2 4" xfId="33802" xr:uid="{1427467C-EEDF-45CC-9766-FA446F89986A}"/>
    <cellStyle name="Normal 10 2 3 5 2 5" xfId="33803" xr:uid="{D0DBCDAC-49D1-4466-BB27-ADCDBF14B184}"/>
    <cellStyle name="Normal 10 2 3 5 2 6" xfId="33684" xr:uid="{8034255E-25BF-4F46-8AB8-01A6A76CCAE6}"/>
    <cellStyle name="Normal 10 2 3 5 3" xfId="489" xr:uid="{986AF2C6-3B7E-42A6-B6BE-1B1AC0BD2DAF}"/>
    <cellStyle name="Normal 10 2 3 5 4" xfId="498" xr:uid="{96E2F01D-21DE-436B-A35C-48360B8B8C89}"/>
    <cellStyle name="Normal 10 2 3 5 5" xfId="33804" xr:uid="{37167A4C-56FB-47FE-A40B-255B04CA6317}"/>
    <cellStyle name="Normal 10 2 3 5 6" xfId="33805" xr:uid="{DDF76308-F800-49F4-821D-84F6DE136258}"/>
    <cellStyle name="Normal 10 2 3 5 7" xfId="33806" xr:uid="{E077E193-7197-43A3-946A-B6B11EB193B5}"/>
    <cellStyle name="Normal 10 2 3 6" xfId="23928" xr:uid="{E240F6A2-5EBC-4139-BE46-5E788413EDA1}"/>
    <cellStyle name="Normal 10 2 3 6 2" xfId="4190" xr:uid="{4D112CFC-26FD-4282-8464-2FFE3C7107B8}"/>
    <cellStyle name="Normal 10 2 3 6 3" xfId="4204" xr:uid="{46294B9A-4C80-4287-AAEE-8595DD96FD0C}"/>
    <cellStyle name="Normal 10 2 3 6 4" xfId="4207" xr:uid="{2DC43C67-A29F-4E39-9809-BF6FC92B5823}"/>
    <cellStyle name="Normal 10 2 3 6 5" xfId="4210" xr:uid="{BEC349E6-C512-44AE-A4E2-016A1912810D}"/>
    <cellStyle name="Normal 10 2 3 6 6" xfId="30001" xr:uid="{E9F2A580-5031-4781-BA49-4D5E4CD50735}"/>
    <cellStyle name="Normal 10 2 3 7" xfId="33807" xr:uid="{2096A44D-42A1-4CC2-B3C3-9F618A68462B}"/>
    <cellStyle name="Normal 10 2 3 8" xfId="33808" xr:uid="{0797C9B8-5716-4813-9196-3A25569E521F}"/>
    <cellStyle name="Normal 10 2 3 9" xfId="33809" xr:uid="{C7D7063C-2FDB-43EA-8689-F17E6D89BDA4}"/>
    <cellStyle name="Normal 10 2 4" xfId="33810" xr:uid="{91A2C86D-A5D2-45A1-933D-F97BAD5A03EE}"/>
    <cellStyle name="Normal 10 2 4 10" xfId="4678" xr:uid="{7E243F4B-B2FD-4C6B-979C-0D0343211506}"/>
    <cellStyle name="Normal 10 2 4 2" xfId="33811" xr:uid="{42C30372-65BB-41B0-8336-A1E5DAB8D652}"/>
    <cellStyle name="Normal 10 2 4 2 2" xfId="4994" xr:uid="{779BE891-E42B-4AF3-9822-027E6E8E27C3}"/>
    <cellStyle name="Normal 10 2 4 2 2 2" xfId="6063" xr:uid="{5C866D20-227E-40AD-810C-6CFF16ED9F6C}"/>
    <cellStyle name="Normal 10 2 4 2 2 3" xfId="6066" xr:uid="{BCE32270-9F5D-4DA0-B8DC-396F55766755}"/>
    <cellStyle name="Normal 10 2 4 2 2 4" xfId="21845" xr:uid="{11F3CAB5-93A9-4287-87DA-DC83416EE9DA}"/>
    <cellStyle name="Normal 10 2 4 2 2 5" xfId="21847" xr:uid="{FCB8DA87-0BBC-4A69-8D42-E402FE65DDDA}"/>
    <cellStyle name="Normal 10 2 4 2 2 6" xfId="21849" xr:uid="{02FCD2C3-21A9-4C29-A63B-2B8491A25A36}"/>
    <cellStyle name="Normal 10 2 4 2 3" xfId="2401" xr:uid="{F309E13C-8DF0-457F-9705-BDF64FB1FDC4}"/>
    <cellStyle name="Normal 10 2 4 2 4" xfId="2409" xr:uid="{B6B477C4-43A4-490F-84E2-3CD6EF999023}"/>
    <cellStyle name="Normal 10 2 4 2 5" xfId="2414" xr:uid="{80595112-40C3-4CCB-88A4-59DF48B8F630}"/>
    <cellStyle name="Normal 10 2 4 2 6" xfId="21261" xr:uid="{B989E2FD-EF9F-435D-B3B2-90EF0B4657C2}"/>
    <cellStyle name="Normal 10 2 4 2 7" xfId="33812" xr:uid="{6F890506-F670-4F11-A667-BC1C4A8068BE}"/>
    <cellStyle name="Normal 10 2 4 3" xfId="33813" xr:uid="{927119CF-3BBA-4002-9161-83EFA257E82D}"/>
    <cellStyle name="Normal 10 2 4 3 2" xfId="5058" xr:uid="{6B98E61A-83F6-479F-AAFD-AEBB2978B010}"/>
    <cellStyle name="Normal 10 2 4 3 2 2" xfId="6097" xr:uid="{EC851AFD-98FC-4B50-85E3-458001B2CC04}"/>
    <cellStyle name="Normal 10 2 4 3 2 3" xfId="6101" xr:uid="{A252E49C-18F3-4ACD-B27A-1826CC2C2D0D}"/>
    <cellStyle name="Normal 10 2 4 3 2 4" xfId="33814" xr:uid="{D0A62A1D-5510-4524-BF66-8462E1118724}"/>
    <cellStyle name="Normal 10 2 4 3 2 5" xfId="33815" xr:uid="{44D19092-8974-4377-99E1-BCA301A8D2D0}"/>
    <cellStyle name="Normal 10 2 4 3 2 6" xfId="33816" xr:uid="{6B75E57B-1717-4A1B-9261-9CB64336AC3F}"/>
    <cellStyle name="Normal 10 2 4 3 3" xfId="6109" xr:uid="{3DF16F27-EB75-4C30-ABDB-86205C37F320}"/>
    <cellStyle name="Normal 10 2 4 3 4" xfId="6124" xr:uid="{071576BA-F0BB-4732-B1EE-B39E6B9BC0BF}"/>
    <cellStyle name="Normal 10 2 4 3 5" xfId="6131" xr:uid="{8F9B43B8-104B-421A-8991-A28F6BD37D5B}"/>
    <cellStyle name="Normal 10 2 4 3 6" xfId="6475" xr:uid="{84B7920E-AB33-45EE-96CC-EF913AF2E238}"/>
    <cellStyle name="Normal 10 2 4 3 7" xfId="6232" xr:uid="{E6A4BFEE-2A41-4FC7-A35C-4DF4EB0DD3B2}"/>
    <cellStyle name="Normal 10 2 4 4" xfId="33818" xr:uid="{47815167-7D5E-4C7B-974B-B96A747020FE}"/>
    <cellStyle name="Normal 10 2 4 4 2" xfId="2810" xr:uid="{A9B8B983-5D2D-4D55-9095-3A9251A254E9}"/>
    <cellStyle name="Normal 10 2 4 4 2 2" xfId="3034" xr:uid="{742DB65B-6AEE-4820-868E-9875551BA6D2}"/>
    <cellStyle name="Normal 10 2 4 4 2 3" xfId="3044" xr:uid="{7289C339-9212-42C6-9D28-F18025C10D1A}"/>
    <cellStyle name="Normal 10 2 4 4 2 4" xfId="3049" xr:uid="{57A9DC7F-985B-4163-A10D-2B091D28C3E0}"/>
    <cellStyle name="Normal 10 2 4 4 2 5" xfId="3052" xr:uid="{1590209D-391C-4B96-A1C1-52981616400A}"/>
    <cellStyle name="Normal 10 2 4 4 2 6" xfId="3056" xr:uid="{4359524A-4A20-4770-A559-268665B0E5E0}"/>
    <cellStyle name="Normal 10 2 4 4 3" xfId="2817" xr:uid="{8362849E-915B-47AD-91B2-884A935EC50B}"/>
    <cellStyle name="Normal 10 2 4 4 4" xfId="2820" xr:uid="{FB7033FD-E4DD-4C2B-82A5-4C69E8ACB361}"/>
    <cellStyle name="Normal 10 2 4 4 5" xfId="2826" xr:uid="{36B566B9-094A-470F-8836-65A6CA9BBE4B}"/>
    <cellStyle name="Normal 10 2 4 4 6" xfId="3095" xr:uid="{61E5BE05-47EC-4AF6-B9F2-B4CE89F3F479}"/>
    <cellStyle name="Normal 10 2 4 4 7" xfId="33819" xr:uid="{4C68223D-7CB9-4577-9084-4C25D2640457}"/>
    <cellStyle name="Normal 10 2 4 5" xfId="33820" xr:uid="{6D51C625-4476-4B31-81D0-BB3964B6D3A0}"/>
    <cellStyle name="Normal 10 2 4 5 2" xfId="584" xr:uid="{2B81C890-CF13-4BBE-898E-A868719788AA}"/>
    <cellStyle name="Normal 10 2 4 5 3" xfId="595" xr:uid="{EB8EFA8B-FFCE-45FE-A8F7-C821783958C6}"/>
    <cellStyle name="Normal 10 2 4 5 4" xfId="606" xr:uid="{0A948CF2-E37E-4B27-9426-2D8CC3A52135}"/>
    <cellStyle name="Normal 10 2 4 5 5" xfId="3513" xr:uid="{4AE8E4AD-A2D4-488A-8E75-7A66495D107C}"/>
    <cellStyle name="Normal 10 2 4 5 6" xfId="3526" xr:uid="{182DE33C-1516-4150-9D14-D8D991952385}"/>
    <cellStyle name="Normal 10 2 4 6" xfId="23933" xr:uid="{239B84A8-985E-4D5D-BB86-A668831D922C}"/>
    <cellStyle name="Normal 10 2 4 7" xfId="33707" xr:uid="{DA235332-AA3C-40CD-B591-48ACC7736E4B}"/>
    <cellStyle name="Normal 10 2 4 8" xfId="33709" xr:uid="{4043F05D-2EBF-43DB-BF8F-8C9244DCA430}"/>
    <cellStyle name="Normal 10 2 4 9" xfId="33711" xr:uid="{7B25D949-6FD8-4926-B420-787A0D8FA3E6}"/>
    <cellStyle name="Normal 10 2 5" xfId="33821" xr:uid="{1A70AD7E-6C17-49D0-9870-BD2944FB0A41}"/>
    <cellStyle name="Normal 10 2 5 10" xfId="33822" xr:uid="{ABAE4D56-9BFE-4C20-8CAC-0A75014A1F40}"/>
    <cellStyle name="Normal 10 2 5 2" xfId="33826" xr:uid="{2FCAF05B-1476-48EC-94E3-C9B2F4F269C8}"/>
    <cellStyle name="Normal 10 2 5 2 2" xfId="5169" xr:uid="{6B764CC8-F758-493D-AD01-4717E0E75205}"/>
    <cellStyle name="Normal 10 2 5 2 2 2" xfId="33827" xr:uid="{681D55C4-CA8B-4494-AA89-9DD0968F4838}"/>
    <cellStyle name="Normal 10 2 5 2 2 3" xfId="33828" xr:uid="{D4924BEB-A0D6-4567-A795-F63B3366B9BB}"/>
    <cellStyle name="Normal 10 2 5 2 2 4" xfId="33829" xr:uid="{9691E227-166F-4242-BC64-F64FA33839D6}"/>
    <cellStyle name="Normal 10 2 5 2 2 5" xfId="33830" xr:uid="{2F8EA165-BA88-4CC0-AB8E-E34834F1C57C}"/>
    <cellStyle name="Normal 10 2 5 2 2 6" xfId="33831" xr:uid="{1B6081F7-2461-4265-8B5D-34E210F2BEBE}"/>
    <cellStyle name="Normal 10 2 5 2 3" xfId="5175" xr:uid="{20B42CE8-926F-433C-9BDF-8772425F7178}"/>
    <cellStyle name="Normal 10 2 5 2 4" xfId="6714" xr:uid="{6C560484-D443-4B1B-B29B-EE309CF54354}"/>
    <cellStyle name="Normal 10 2 5 2 5" xfId="6716" xr:uid="{FDA83ECE-B3BB-4006-A055-F6E98D2F2DA9}"/>
    <cellStyle name="Normal 10 2 5 2 6" xfId="6719" xr:uid="{5F415CD8-62D5-49B3-8D0E-F96965429FBB}"/>
    <cellStyle name="Normal 10 2 5 2 7" xfId="6723" xr:uid="{5025E16D-1F75-427B-9226-0AFE561992D2}"/>
    <cellStyle name="Normal 10 2 5 3" xfId="33834" xr:uid="{8DFD8B32-1279-4AE6-8536-18D6825899DD}"/>
    <cellStyle name="Normal 10 2 5 3 2" xfId="5234" xr:uid="{BE3D57C2-B230-4928-8AE7-9F7E9FC47875}"/>
    <cellStyle name="Normal 10 2 5 3 2 2" xfId="33835" xr:uid="{6D48831C-11F4-42EE-9A41-B262EAB1CBE1}"/>
    <cellStyle name="Normal 10 2 5 3 2 3" xfId="33836" xr:uid="{A04A718F-FA5E-414C-B76D-FD428D21A4F6}"/>
    <cellStyle name="Normal 10 2 5 3 2 4" xfId="33837" xr:uid="{847D9B95-0762-493B-8466-5683D3D19465}"/>
    <cellStyle name="Normal 10 2 5 3 2 5" xfId="33838" xr:uid="{2824C612-2076-4C65-94A0-94EC57B8931C}"/>
    <cellStyle name="Normal 10 2 5 3 2 6" xfId="33750" xr:uid="{50BC67D4-1B08-45E2-8E56-CF543C6FC523}"/>
    <cellStyle name="Normal 10 2 5 3 3" xfId="3935" xr:uid="{C51B68AD-03FE-4CE2-B860-A3421519A02A}"/>
    <cellStyle name="Normal 10 2 5 3 4" xfId="3953" xr:uid="{A8855E2D-7935-4EC8-904C-0DEB97D9908D}"/>
    <cellStyle name="Normal 10 2 5 3 5" xfId="33840" xr:uid="{5A4E793A-AB4A-472D-AE31-89E17B715F13}"/>
    <cellStyle name="Normal 10 2 5 3 6" xfId="33352" xr:uid="{E58A0AD4-8710-40E4-89CD-A6AA058EF506}"/>
    <cellStyle name="Normal 10 2 5 3 7" xfId="33841" xr:uid="{BDFD4B23-B5A9-4B8D-A5DA-A39D649BD775}"/>
    <cellStyle name="Normal 10 2 5 4" xfId="33844" xr:uid="{6CDA48BA-1590-4F01-8F83-AFF41DDF98D3}"/>
    <cellStyle name="Normal 10 2 5 4 2" xfId="5930" xr:uid="{57167780-62FE-41D0-BB76-615DB9C76F23}"/>
    <cellStyle name="Normal 10 2 5 4 2 2" xfId="5935" xr:uid="{7B1E6761-F419-4400-B2D6-CB0E47D995B0}"/>
    <cellStyle name="Normal 10 2 5 4 2 3" xfId="5942" xr:uid="{97961571-8709-48C1-B34C-22D1911407F0}"/>
    <cellStyle name="Normal 10 2 5 4 2 4" xfId="5950" xr:uid="{F23CEC3A-5725-411D-BA8B-22AC4BB148E8}"/>
    <cellStyle name="Normal 10 2 5 4 2 5" xfId="2757" xr:uid="{94540DA1-215B-4774-B11C-CB999E7A726D}"/>
    <cellStyle name="Normal 10 2 5 4 2 6" xfId="2759" xr:uid="{C76BB17E-A809-44B1-91DD-B471EC5EAC9A}"/>
    <cellStyle name="Normal 10 2 5 4 3" xfId="3959" xr:uid="{C39AE250-31F0-4BD2-9839-E129668A31EB}"/>
    <cellStyle name="Normal 10 2 5 4 4" xfId="3969" xr:uid="{ADF9F758-3167-47DD-96E8-7FDE16B5351F}"/>
    <cellStyle name="Normal 10 2 5 4 5" xfId="4214" xr:uid="{8ACEE4EF-5AE0-476B-A2A9-E75C9B5E783A}"/>
    <cellStyle name="Normal 10 2 5 4 6" xfId="4348" xr:uid="{7A1B519F-8B93-4C5F-8F79-CC0FFF6B92E8}"/>
    <cellStyle name="Normal 10 2 5 4 7" xfId="4450" xr:uid="{5E22C610-ED93-44A7-AF6A-7B15DB658EEC}"/>
    <cellStyle name="Normal 10 2 5 5" xfId="33846" xr:uid="{8B4AD0B4-025B-488C-9B4C-AF54491FB777}"/>
    <cellStyle name="Normal 10 2 5 5 2" xfId="5069" xr:uid="{6CE623EF-4880-4205-9DF6-F854FF197524}"/>
    <cellStyle name="Normal 10 2 5 5 3" xfId="4495" xr:uid="{796AB8D7-1A4C-4470-A8C8-B7732B7D96D5}"/>
    <cellStyle name="Normal 10 2 5 5 4" xfId="4576" xr:uid="{5C069086-A3D6-4D45-8DA8-979DD9E64782}"/>
    <cellStyle name="Normal 10 2 5 5 5" xfId="4687" xr:uid="{A3E333E6-7F40-4792-BC1E-C0A3D0DCEA30}"/>
    <cellStyle name="Normal 10 2 5 5 6" xfId="4805" xr:uid="{54D9964E-0FC5-4647-BD3D-CDAFB89BD386}"/>
    <cellStyle name="Normal 10 2 5 6" xfId="23939" xr:uid="{8D211534-9994-46E6-8136-36B8A5AC2EA5}"/>
    <cellStyle name="Normal 10 2 5 7" xfId="33848" xr:uid="{15D3AA7C-05FE-439B-9A48-E6D020963869}"/>
    <cellStyle name="Normal 10 2 5 8" xfId="33849" xr:uid="{53C95E6E-7138-4B8C-AB53-436A0ACC4D09}"/>
    <cellStyle name="Normal 10 2 5 9" xfId="33850" xr:uid="{52443FC1-C511-449C-8AB9-9DC8301C73FA}"/>
    <cellStyle name="Normal 10 2 6" xfId="33851" xr:uid="{AD04DF12-DB85-4902-B1D4-4AF7EB6ED8E8}"/>
    <cellStyle name="Normal 10 2 6 2" xfId="33853" xr:uid="{AC52284B-2254-4C44-9D1C-DF210F3539A7}"/>
    <cellStyle name="Normal 10 2 6 2 2" xfId="5320" xr:uid="{28A8F776-8CEA-49F2-82AB-256CFA76329A}"/>
    <cellStyle name="Normal 10 2 6 2 3" xfId="5323" xr:uid="{9FA53DE6-6A0A-412E-AF75-0D139ABECF25}"/>
    <cellStyle name="Normal 10 2 6 2 4" xfId="6727" xr:uid="{D5688832-8560-41D5-AF74-187107A345AD}"/>
    <cellStyle name="Normal 10 2 6 2 5" xfId="6729" xr:uid="{1A5502B7-9D99-4A00-A965-2F380F6C8B35}"/>
    <cellStyle name="Normal 10 2 6 2 6" xfId="6732" xr:uid="{9C2B6B22-4BA3-46D8-8386-C7EBC59BECF9}"/>
    <cellStyle name="Normal 10 2 6 3" xfId="33855" xr:uid="{1CDC7565-6252-41A8-9CC5-B0F8BD4A7C69}"/>
    <cellStyle name="Normal 10 2 6 4" xfId="30915" xr:uid="{73DD0256-5552-4F50-9387-F3D56E80CF6C}"/>
    <cellStyle name="Normal 10 2 6 5" xfId="30918" xr:uid="{9B5984F8-AD2C-4763-B005-D603B16E1E94}"/>
    <cellStyle name="Normal 10 2 6 6" xfId="23945" xr:uid="{CA0B6FB0-B53F-494F-ACAF-7E12E802E739}"/>
    <cellStyle name="Normal 10 2 6 7" xfId="5089" xr:uid="{D2691075-00A3-4FD3-9742-5EBABFC13A02}"/>
    <cellStyle name="Normal 10 2 7" xfId="33856" xr:uid="{FD58F9F9-858C-4D3F-9ABE-F65C102D5D00}"/>
    <cellStyle name="Normal 10 2 7 2" xfId="33858" xr:uid="{CD71D404-C389-4C45-928E-6D04C1D273BF}"/>
    <cellStyle name="Normal 10 2 7 3" xfId="33860" xr:uid="{2750D519-937C-45B6-8A6C-823402ACAF5A}"/>
    <cellStyle name="Normal 10 2 7 4" xfId="33862" xr:uid="{87831920-750A-4316-B210-AE780AA9FFD7}"/>
    <cellStyle name="Normal 10 2 7 5" xfId="33864" xr:uid="{91F2910D-A3FB-4D2E-A90D-90886F385C2E}"/>
    <cellStyle name="Normal 10 2 7 6" xfId="23962" xr:uid="{2CECCA54-170B-470E-9634-76F357640FC5}"/>
    <cellStyle name="Normal 10 2 8" xfId="30173" xr:uid="{1B554D4D-F1A0-48FF-8E25-38B9C7604F3E}"/>
    <cellStyle name="Normal 10 2 9" xfId="30176" xr:uid="{ADEBE118-655D-4178-BEFE-AD41BB381BE1}"/>
    <cellStyle name="Normal 10 20" xfId="33719" xr:uid="{A0C8FC4B-D1FD-4F28-801F-352319469FDE}"/>
    <cellStyle name="Normal 10 21" xfId="23176" xr:uid="{E70AC7D9-A40E-416F-9107-1EA896F7B752}"/>
    <cellStyle name="Normal 10 22" xfId="33721" xr:uid="{F6FE72E6-BEFB-4743-AE5A-12FAD3190F48}"/>
    <cellStyle name="Normal 10 23" xfId="33723" xr:uid="{22539EC2-B6DF-4B5A-AFF9-D6C2FCE49A38}"/>
    <cellStyle name="Normal 10 3" xfId="33865" xr:uid="{D55E08DC-FF75-48DC-80DB-E7C65EA687A9}"/>
    <cellStyle name="Normal 10 3 10" xfId="12994" xr:uid="{90C1ECE2-60CD-4287-BA31-B8546C9EE475}"/>
    <cellStyle name="Normal 10 3 11" xfId="12996" xr:uid="{D74375AA-1E03-44F3-B01C-DF6F73EE0E02}"/>
    <cellStyle name="Normal 10 3 12" xfId="11535" xr:uid="{5D231E44-A045-44CA-AD7B-0F9E65B6F381}"/>
    <cellStyle name="Normal 10 3 2" xfId="5304" xr:uid="{E9217475-8700-4372-994D-10D3B4032600}"/>
    <cellStyle name="Normal 10 3 2 2" xfId="33867" xr:uid="{05347091-AC7C-40D1-BC6F-E1DF12B14B4C}"/>
    <cellStyle name="Normal 10 3 2 2 2" xfId="33869" xr:uid="{FE68A638-F055-46A3-9B96-165D6008B79E}"/>
    <cellStyle name="Normal 10 3 2 3" xfId="33871" xr:uid="{C825A5CB-98F9-451D-AB0C-CE4DA10AB6D1}"/>
    <cellStyle name="Normal 10 3 2 3 2" xfId="24769" xr:uid="{036BA91C-26DE-4AB9-A806-E9F94EDB2BAB}"/>
    <cellStyle name="Normal 10 3 2 3 2 2" xfId="33873" xr:uid="{1E07421A-64A0-487B-A875-4FACA04835A1}"/>
    <cellStyle name="Normal 10 3 2 3 2 3" xfId="13209" xr:uid="{69A7A4B9-8D62-40EC-B5B1-9F7CA8D38524}"/>
    <cellStyle name="Normal 10 3 2 3 3" xfId="26221" xr:uid="{E0EE8E0B-5785-4757-8CCF-CF6B14706EB0}"/>
    <cellStyle name="Normal 10 3 2 3 4" xfId="33875" xr:uid="{A8DD1CB0-6865-4E14-B6C5-E441CD2CE0F4}"/>
    <cellStyle name="Normal 10 3 2 4" xfId="33876" xr:uid="{21A10026-29DB-4455-AD65-1E1761F65418}"/>
    <cellStyle name="Normal 10 3 3" xfId="5309" xr:uid="{8C085106-028D-448F-BA70-73DEDF170EC6}"/>
    <cellStyle name="Normal 10 3 3 2" xfId="33879" xr:uid="{ECEC1D3D-985B-4D87-9B50-E68260A1C805}"/>
    <cellStyle name="Normal 10 3 3 3" xfId="33881" xr:uid="{9663489B-CF01-42DD-8F33-825155051EA5}"/>
    <cellStyle name="Normal 10 3 4" xfId="33882" xr:uid="{B7106554-EE6C-49E5-96A6-D1C93A64200B}"/>
    <cellStyle name="Normal 10 3 4 2" xfId="33884" xr:uid="{0D973A60-B467-48B4-90D7-AC579D746BB4}"/>
    <cellStyle name="Normal 10 3 5" xfId="33885" xr:uid="{095DCC48-D510-40C7-A8F1-742BA5FBF7E7}"/>
    <cellStyle name="Normal 10 3 6" xfId="33886" xr:uid="{435240FC-9C33-48A0-8758-73F68D76580F}"/>
    <cellStyle name="Normal 10 3 6 2" xfId="33888" xr:uid="{375D1031-8F79-49EF-A5D4-5F3135BB66EA}"/>
    <cellStyle name="Normal 10 3 6 3" xfId="33890" xr:uid="{EAD3F028-3C66-4FE5-83AD-03A9A02E23AE}"/>
    <cellStyle name="Normal 10 3 7" xfId="21099" xr:uid="{B84ABEDA-45BD-404B-A017-17243A34EF50}"/>
    <cellStyle name="Normal 10 3 8" xfId="33891" xr:uid="{E3B7700F-AC9A-43FD-89E8-46C4DAAE2B5B}"/>
    <cellStyle name="Normal 10 3 9" xfId="33892" xr:uid="{A879C77E-4A3E-4BFD-A97A-517C6ED1204F}"/>
    <cellStyle name="Normal 10 4" xfId="33893" xr:uid="{449FDEC8-4123-4E7F-8501-05140F3F1D20}"/>
    <cellStyle name="Normal 10 4 10" xfId="10068" xr:uid="{50C29224-4751-4EFD-82C0-BA1B3C885C83}"/>
    <cellStyle name="Normal 10 4 11" xfId="10070" xr:uid="{64B02F89-002D-4413-953F-2DCD789EB13D}"/>
    <cellStyle name="Normal 10 4 12" xfId="10072" xr:uid="{773D36A9-B75C-4A45-BFC3-0750DE733FCD}"/>
    <cellStyle name="Normal 10 4 13" xfId="27416" xr:uid="{E78164C5-980E-4A19-9DAA-F85E7A1323BA}"/>
    <cellStyle name="Normal 10 4 14" xfId="27418" xr:uid="{A3B761B6-F40D-4D05-A9AA-CB2550EDB3C5}"/>
    <cellStyle name="Normal 10 4 2" xfId="24430" xr:uid="{23DAB940-4488-47F7-84BD-EB89C924CC13}"/>
    <cellStyle name="Normal 10 4 2 10" xfId="33894" xr:uid="{CC747754-159A-4C45-B320-A19939DDFC1C}"/>
    <cellStyle name="Normal 10 4 2 2" xfId="33895" xr:uid="{7644B38D-7976-4162-A407-8B2011121504}"/>
    <cellStyle name="Normal 10 4 2 2 2" xfId="33896" xr:uid="{7E39CA6D-7900-43BC-8302-15165D1CF977}"/>
    <cellStyle name="Normal 10 4 2 2 2 2" xfId="33897" xr:uid="{5EAA8E5D-782C-4138-B7D5-A76B738BD9ED}"/>
    <cellStyle name="Normal 10 4 2 2 2 3" xfId="14390" xr:uid="{5D0AF3F6-156D-43D3-8C04-B05CFAF198F1}"/>
    <cellStyle name="Normal 10 4 2 2 2 4" xfId="14392" xr:uid="{9F043793-9CEA-4D4B-A9D3-AA50B54BCFF7}"/>
    <cellStyle name="Normal 10 4 2 2 2 5" xfId="33898" xr:uid="{FDFBC0F8-5C0B-4400-A467-E5400FC7505A}"/>
    <cellStyle name="Normal 10 4 2 2 2 6" xfId="33899" xr:uid="{0C8AD7D4-A335-4746-96C7-0F7E00EF33F9}"/>
    <cellStyle name="Normal 10 4 2 2 3" xfId="33900" xr:uid="{F1248A64-D531-4FA7-A93A-A9A7A2EFDE34}"/>
    <cellStyle name="Normal 10 4 2 2 4" xfId="33901" xr:uid="{7217BC85-A745-4281-B97E-D8285D7C4D45}"/>
    <cellStyle name="Normal 10 4 2 2 5" xfId="33902" xr:uid="{9CF9D6FB-4BB4-48B6-AC77-DF5B3B2B618E}"/>
    <cellStyle name="Normal 10 4 2 2 6" xfId="33903" xr:uid="{621A4D9C-E63B-40C5-B7CD-04F2C17704E0}"/>
    <cellStyle name="Normal 10 4 2 2 7" xfId="33904" xr:uid="{C79F1C5C-B86C-4341-B4D5-62A6B7B02D9D}"/>
    <cellStyle name="Normal 10 4 2 3" xfId="33905" xr:uid="{80A0CCBA-EF63-4F92-87E1-8C4785FA0A8D}"/>
    <cellStyle name="Normal 10 4 2 3 2" xfId="29325" xr:uid="{9555BA43-824E-4760-B74E-AA8C7EB94222}"/>
    <cellStyle name="Normal 10 4 2 3 2 2" xfId="25207" xr:uid="{9CE89238-7284-4676-939A-3643B457BFE3}"/>
    <cellStyle name="Normal 10 4 2 3 2 3" xfId="14431" xr:uid="{AF461104-360D-4020-8D7C-01E0BD1B7876}"/>
    <cellStyle name="Normal 10 4 2 3 2 4" xfId="14434" xr:uid="{8D4CD8C1-AFC0-404C-A4A0-EF464570CDA5}"/>
    <cellStyle name="Normal 10 4 2 3 2 5" xfId="25210" xr:uid="{56EB200B-67B1-4039-B254-43FE3FF91C05}"/>
    <cellStyle name="Normal 10 4 2 3 2 6" xfId="25212" xr:uid="{F11672D0-DB79-4205-8726-4C5D686C8D40}"/>
    <cellStyle name="Normal 10 4 2 3 3" xfId="30717" xr:uid="{619EDBBC-EE94-4400-AA63-436D186D2679}"/>
    <cellStyle name="Normal 10 4 2 3 4" xfId="33906" xr:uid="{CC57D818-BC36-45BA-A828-1E6B6443C38E}"/>
    <cellStyle name="Normal 10 4 2 3 5" xfId="28229" xr:uid="{572F8074-B51F-4AF0-BB1B-4ECD3D701EE4}"/>
    <cellStyle name="Normal 10 4 2 3 6" xfId="28244" xr:uid="{64A110DC-D965-48A7-B67C-D5D8508D7CF9}"/>
    <cellStyle name="Normal 10 4 2 3 7" xfId="28247" xr:uid="{A5BAA834-8974-4A93-BC8C-200D9A6AFE70}"/>
    <cellStyle name="Normal 10 4 2 4" xfId="33907" xr:uid="{9F983D40-61DB-48EF-AD54-1C06A76FC67A}"/>
    <cellStyle name="Normal 10 4 2 4 2" xfId="1514" xr:uid="{671C36AE-2360-45EF-A56D-7C4C872C0181}"/>
    <cellStyle name="Normal 10 4 2 4 2 2" xfId="28188" xr:uid="{6EA1B296-B865-4F22-8C6B-75B4A921229A}"/>
    <cellStyle name="Normal 10 4 2 4 2 3" xfId="1828" xr:uid="{94580073-0A4F-4BD7-B8BE-7A5ED387E748}"/>
    <cellStyle name="Normal 10 4 2 4 2 4" xfId="1830" xr:uid="{D9F86EF5-7E36-4810-8D34-B6A8551D61E8}"/>
    <cellStyle name="Normal 10 4 2 4 2 5" xfId="1832" xr:uid="{839590AB-99C2-4B64-82AF-BDD6DF62A82C}"/>
    <cellStyle name="Normal 10 4 2 4 2 6" xfId="1834" xr:uid="{503E4B50-F234-434D-9467-937131F02E76}"/>
    <cellStyle name="Normal 10 4 2 4 3" xfId="15365" xr:uid="{AE7D5C7E-385C-4A07-841A-CDF491DDDED3}"/>
    <cellStyle name="Normal 10 4 2 4 4" xfId="15368" xr:uid="{A9A0ECA4-4E4D-48B9-8B69-96B8C2D27662}"/>
    <cellStyle name="Normal 10 4 2 4 5" xfId="15371" xr:uid="{F5D82546-0B2A-405B-9C41-6393DAB851AD}"/>
    <cellStyle name="Normal 10 4 2 4 6" xfId="15377" xr:uid="{023ECCF9-38F5-4B7E-936A-DD6399CE92FE}"/>
    <cellStyle name="Normal 10 4 2 4 7" xfId="15381" xr:uid="{1B83A6E0-8B86-4AB6-87EA-1171F107B94A}"/>
    <cellStyle name="Normal 10 4 2 5" xfId="33908" xr:uid="{C47F6902-AA78-4527-AACC-042173A31C26}"/>
    <cellStyle name="Normal 10 4 2 5 2" xfId="1180" xr:uid="{07C60871-9D76-4E20-9971-ECF0E839A44D}"/>
    <cellStyle name="Normal 10 4 2 5 3" xfId="1182" xr:uid="{677E2223-51D8-4E2E-90CA-89BF3E68FDE9}"/>
    <cellStyle name="Normal 10 4 2 5 4" xfId="1190" xr:uid="{30CDF40D-8249-4F3F-9105-4CCFAFF7FE43}"/>
    <cellStyle name="Normal 10 4 2 5 5" xfId="33909" xr:uid="{93825F1F-2A46-4D6A-9477-40C4640A6333}"/>
    <cellStyle name="Normal 10 4 2 5 6" xfId="33910" xr:uid="{64DC145F-CB24-4EA2-AE2A-DE1C1D2A57C5}"/>
    <cellStyle name="Normal 10 4 2 6" xfId="33911" xr:uid="{D87D420B-82FD-4B0D-BD06-E303E737697A}"/>
    <cellStyle name="Normal 10 4 2 7" xfId="33912" xr:uid="{3E46246F-64B9-429E-90B9-7398D880C2D3}"/>
    <cellStyle name="Normal 10 4 2 8" xfId="33913" xr:uid="{CAF56C66-A032-4196-9141-6D2DE9E5A92A}"/>
    <cellStyle name="Normal 10 4 2 9" xfId="33914" xr:uid="{1E3382E0-27D4-448D-88F8-9DA751F9CA04}"/>
    <cellStyle name="Normal 10 4 3" xfId="24433" xr:uid="{A256C84C-1125-47EE-9C17-B651228EBEA5}"/>
    <cellStyle name="Normal 10 4 3 10" xfId="33915" xr:uid="{B484CF22-8EDF-4C0C-BF61-C7DDE5DCF359}"/>
    <cellStyle name="Normal 10 4 3 2" xfId="33916" xr:uid="{B3709036-4B4A-45C9-BF7C-E1E0A5A9C5FA}"/>
    <cellStyle name="Normal 10 4 3 2 2" xfId="7888" xr:uid="{5F3D27BF-161D-4AA7-98B2-40D2D22A929D}"/>
    <cellStyle name="Normal 10 4 3 2 2 2" xfId="1720" xr:uid="{4E31E4B5-9A68-4773-A6A3-7FF9DAB8E5F8}"/>
    <cellStyle name="Normal 10 4 3 2 2 3" xfId="1730" xr:uid="{CCE6EB0E-0F6E-4E2C-B3EB-3F435C5945BE}"/>
    <cellStyle name="Normal 10 4 3 2 2 4" xfId="14559" xr:uid="{C23F4AA5-2AE3-4624-A687-8A4F95149502}"/>
    <cellStyle name="Normal 10 4 3 2 2 5" xfId="33917" xr:uid="{AE5EE60B-CBE0-4EC8-A44C-49DCB7F8B1CA}"/>
    <cellStyle name="Normal 10 4 3 2 2 6" xfId="33918" xr:uid="{CB2BB671-99A4-4607-93E8-3873BD2043A3}"/>
    <cellStyle name="Normal 10 4 3 2 3" xfId="7890" xr:uid="{1B0EAEED-53E1-4ED5-ADE0-29207A514550}"/>
    <cellStyle name="Normal 10 4 3 2 4" xfId="4694" xr:uid="{FC345CC4-61FB-4FC1-B7CB-FA21FF66A93D}"/>
    <cellStyle name="Normal 10 4 3 2 5" xfId="33920" xr:uid="{092A5607-4EBF-4B30-808E-D66852EF85AD}"/>
    <cellStyle name="Normal 10 4 3 2 6" xfId="33922" xr:uid="{CD737265-D26D-4BE0-849C-C367BE84A46F}"/>
    <cellStyle name="Normal 10 4 3 2 7" xfId="33924" xr:uid="{E44E078C-9493-424A-A803-CD9057469427}"/>
    <cellStyle name="Normal 10 4 3 3" xfId="33925" xr:uid="{F3432988-A256-4385-8B14-87AD39A82F32}"/>
    <cellStyle name="Normal 10 4 3 3 2" xfId="7761" xr:uid="{048BEBC1-7B21-4B3F-B95E-E8C02E5F6065}"/>
    <cellStyle name="Normal 10 4 3 3 2 2" xfId="7895" xr:uid="{394C28F8-27A0-4783-A421-4B54E02CFB10}"/>
    <cellStyle name="Normal 10 4 3 3 2 3" xfId="7900" xr:uid="{0CDDA461-B346-4034-A24B-8A231B2564DD}"/>
    <cellStyle name="Normal 10 4 3 3 2 4" xfId="14584" xr:uid="{96C3C39E-7E94-46B5-B305-3C9D668AD761}"/>
    <cellStyle name="Normal 10 4 3 3 2 5" xfId="33926" xr:uid="{48CB8FC4-DE61-4E6E-8832-3F2360E5C1CA}"/>
    <cellStyle name="Normal 10 4 3 3 2 6" xfId="33927" xr:uid="{CC4F26E4-C2D2-499C-939A-73844C0D33FF}"/>
    <cellStyle name="Normal 10 4 3 3 3" xfId="7765" xr:uid="{8730CF94-323E-4329-919D-70F4AD548F06}"/>
    <cellStyle name="Normal 10 4 3 3 4" xfId="3638" xr:uid="{DF1FECA5-5508-4C05-A2E3-85819A7C1BE0}"/>
    <cellStyle name="Normal 10 4 3 3 5" xfId="28295" xr:uid="{42D1E703-0581-45ED-A927-73DDD7470E34}"/>
    <cellStyle name="Normal 10 4 3 3 6" xfId="28299" xr:uid="{F08D6527-8A7E-48E7-949A-1ED5E3CCB691}"/>
    <cellStyle name="Normal 10 4 3 3 7" xfId="17208" xr:uid="{905BAB7B-AD02-4AD1-BAB1-E9FF157F6009}"/>
    <cellStyle name="Normal 10 4 3 4" xfId="33928" xr:uid="{199C75A5-7138-43F4-A17B-D20E753A672C}"/>
    <cellStyle name="Normal 10 4 3 4 2" xfId="3986" xr:uid="{6FDCBF49-177A-4F54-98B7-28F01B1568C6}"/>
    <cellStyle name="Normal 10 4 3 4 2 2" xfId="3993" xr:uid="{BA12AD8B-88FB-45E7-ADB8-6D593742A5B8}"/>
    <cellStyle name="Normal 10 4 3 4 2 3" xfId="4001" xr:uid="{3D4DFABC-5C7C-4988-B024-A2CA1901F934}"/>
    <cellStyle name="Normal 10 4 3 4 2 4" xfId="12302" xr:uid="{4AA40C45-5605-492F-9AD0-601B05ECBCE0}"/>
    <cellStyle name="Normal 10 4 3 4 2 5" xfId="12316" xr:uid="{FD46578E-BF37-479B-9ACB-4009B7002172}"/>
    <cellStyle name="Normal 10 4 3 4 2 6" xfId="12342" xr:uid="{D208981A-5A31-4B25-A49B-20590173F509}"/>
    <cellStyle name="Normal 10 4 3 4 3" xfId="4021" xr:uid="{5365E513-962D-4AE8-A76B-9D32039D9EEB}"/>
    <cellStyle name="Normal 10 4 3 4 4" xfId="3658" xr:uid="{1B16A802-D0D8-47E8-8397-0A2D5A098C6F}"/>
    <cellStyle name="Normal 10 4 3 4 5" xfId="15392" xr:uid="{E540F5C2-CDCB-491B-AB2C-DF2ED59A1223}"/>
    <cellStyle name="Normal 10 4 3 4 6" xfId="15396" xr:uid="{584EC1E1-55B5-48E2-B972-7DFEA559EFC7}"/>
    <cellStyle name="Normal 10 4 3 4 7" xfId="15399" xr:uid="{346C5BAB-E1C9-4F1A-88BB-86E4973C92EC}"/>
    <cellStyle name="Normal 10 4 3 5" xfId="33929" xr:uid="{2D3AB6C7-92FF-4918-9EB8-A79754AB80FD}"/>
    <cellStyle name="Normal 10 4 3 5 2" xfId="146" xr:uid="{9E6E37BE-14C7-45A7-8F2C-24E741C67DDB}"/>
    <cellStyle name="Normal 10 4 3 5 3" xfId="7" xr:uid="{6106BA36-A6CF-4DCA-8FC8-D227E27E81A1}"/>
    <cellStyle name="Normal 10 4 3 5 4" xfId="1274" xr:uid="{EB373610-9675-4453-B793-E2CE84F4325B}"/>
    <cellStyle name="Normal 10 4 3 5 5" xfId="33931" xr:uid="{CEB59C2E-584C-4633-B019-F0B87FF5C2B8}"/>
    <cellStyle name="Normal 10 4 3 5 6" xfId="33933" xr:uid="{9101538B-AC13-45F2-AAAC-C03155C10699}"/>
    <cellStyle name="Normal 10 4 3 6" xfId="33934" xr:uid="{90207480-EE7E-4623-946D-78CC7DDF61A3}"/>
    <cellStyle name="Normal 10 4 3 7" xfId="33935" xr:uid="{B7797B44-22B4-4337-B208-BDAC5DB61730}"/>
    <cellStyle name="Normal 10 4 3 8" xfId="33936" xr:uid="{6B00345A-AFA3-4E2E-81E9-671B9013D5B1}"/>
    <cellStyle name="Normal 10 4 3 9" xfId="33937" xr:uid="{42106556-BCA5-43FF-A1D0-6C4774D52D2D}"/>
    <cellStyle name="Normal 10 4 4" xfId="27526" xr:uid="{35587713-97AD-4D58-95AE-2FCE4172DFE6}"/>
    <cellStyle name="Normal 10 4 4 10" xfId="16342" xr:uid="{628C2D4B-5C7F-4E6F-ADBC-3D058E584B4D}"/>
    <cellStyle name="Normal 10 4 4 2" xfId="33938" xr:uid="{E9D4620B-1A6A-4EE6-B015-D9253E6317A8}"/>
    <cellStyle name="Normal 10 4 4 2 2" xfId="8052" xr:uid="{FF5681B8-3114-4F00-8B55-0F0859B66455}"/>
    <cellStyle name="Normal 10 4 4 2 2 2" xfId="8054" xr:uid="{CF2A8CB5-31CB-41BF-8F1A-C1F91070E883}"/>
    <cellStyle name="Normal 10 4 4 2 2 3" xfId="8056" xr:uid="{8855AEBF-8552-4045-A09F-379C7FB73B9A}"/>
    <cellStyle name="Normal 10 4 4 2 2 4" xfId="33939" xr:uid="{2F6CEEEB-759D-451B-95F0-C0DCF015056D}"/>
    <cellStyle name="Normal 10 4 4 2 2 5" xfId="30067" xr:uid="{FE0420AE-BF0B-4DE8-BD57-131286B69B5D}"/>
    <cellStyle name="Normal 10 4 4 2 2 6" xfId="30112" xr:uid="{3580F77D-1067-45DA-8EB2-1FBFFE3B4B41}"/>
    <cellStyle name="Normal 10 4 4 2 3" xfId="8058" xr:uid="{5FCEF070-371F-46EE-A8F7-3AF2E71DC5FB}"/>
    <cellStyle name="Normal 10 4 4 2 4" xfId="8063" xr:uid="{F78B451C-B030-46C7-A67E-7E31D64D83C3}"/>
    <cellStyle name="Normal 10 4 4 2 5" xfId="8066" xr:uid="{741DFC96-6868-4C63-A2D0-22842895DC4B}"/>
    <cellStyle name="Normal 10 4 4 2 6" xfId="33941" xr:uid="{5447ADCE-AF5E-4FC2-8229-1B8E2F5EABEB}"/>
    <cellStyle name="Normal 10 4 4 2 7" xfId="33943" xr:uid="{FEAE5BE2-B506-427B-95A9-E621F9C42A6E}"/>
    <cellStyle name="Normal 10 4 4 3" xfId="33944" xr:uid="{DDD6B9B1-7E30-4671-A3F7-AB760D272F3D}"/>
    <cellStyle name="Normal 10 4 4 3 2" xfId="8090" xr:uid="{E3D74D8F-5CF3-4BC9-A7AD-A1B7BA3DDF59}"/>
    <cellStyle name="Normal 10 4 4 3 2 2" xfId="8092" xr:uid="{EFB683F8-9BD0-426A-9985-AA919A6FC746}"/>
    <cellStyle name="Normal 10 4 4 3 2 3" xfId="8094" xr:uid="{F1FD7B7F-BB13-4B45-A878-F5301BABFAC0}"/>
    <cellStyle name="Normal 10 4 4 3 2 4" xfId="33945" xr:uid="{DA00FD1D-9830-4A80-9A17-7A3DC5EDADCC}"/>
    <cellStyle name="Normal 10 4 4 3 2 5" xfId="32894" xr:uid="{C61A0F2D-DF87-4579-8E92-5D02BF18DA9D}"/>
    <cellStyle name="Normal 10 4 4 3 2 6" xfId="32925" xr:uid="{DA5881E6-5E90-463D-A00A-82F9D651B16A}"/>
    <cellStyle name="Normal 10 4 4 3 3" xfId="8096" xr:uid="{1D1DB54D-0741-46BE-8BAF-6615CF46C4CE}"/>
    <cellStyle name="Normal 10 4 4 3 4" xfId="8102" xr:uid="{57CACB29-AD0D-4814-B7F3-B98ABD66494E}"/>
    <cellStyle name="Normal 10 4 4 3 5" xfId="8107" xr:uid="{44712CCD-245A-4C0D-A4CC-ACAF66451A83}"/>
    <cellStyle name="Normal 10 4 4 3 6" xfId="33946" xr:uid="{EC5E72CD-12BB-40FC-9A0F-17723E2E80F4}"/>
    <cellStyle name="Normal 10 4 4 3 7" xfId="33947" xr:uid="{059AEE98-02E2-4936-9E7A-B5F062510243}"/>
    <cellStyle name="Normal 10 4 4 4" xfId="33948" xr:uid="{76586335-1585-4046-AF61-290A53EE0C72}"/>
    <cellStyle name="Normal 10 4 4 4 2" xfId="8123" xr:uid="{3F7CD15B-180D-4B62-8A70-D548395497A1}"/>
    <cellStyle name="Normal 10 4 4 4 2 2" xfId="8125" xr:uid="{DB794ABE-1DE5-4187-93E0-87F8B9073715}"/>
    <cellStyle name="Normal 10 4 4 4 2 3" xfId="8127" xr:uid="{399EB22C-692F-4468-BC19-3068E9E30664}"/>
    <cellStyle name="Normal 10 4 4 4 2 4" xfId="33949" xr:uid="{02EC1C3E-01BC-4F5C-9135-CC5AFE7090EA}"/>
    <cellStyle name="Normal 10 4 4 4 2 5" xfId="33950" xr:uid="{CE9754BA-8375-4439-8016-BD33C9639DFA}"/>
    <cellStyle name="Normal 10 4 4 4 2 6" xfId="33951" xr:uid="{698B8B5F-41CE-489F-ABE6-94F479D6BE56}"/>
    <cellStyle name="Normal 10 4 4 4 3" xfId="8130" xr:uid="{FFCE1129-3986-415A-9A06-1E1068531BA2}"/>
    <cellStyle name="Normal 10 4 4 4 4" xfId="8137" xr:uid="{F2A38447-F0C6-47D9-A101-9EF31610BD92}"/>
    <cellStyle name="Normal 10 4 4 4 5" xfId="8141" xr:uid="{3E20B9F4-CDF7-4C9A-A0AA-0E8C940ACA1A}"/>
    <cellStyle name="Normal 10 4 4 4 6" xfId="15410" xr:uid="{46825885-C20A-4EA4-AE25-ECD229FA0CA1}"/>
    <cellStyle name="Normal 10 4 4 4 7" xfId="15412" xr:uid="{C05DA3EB-560A-4E31-B426-F607DBB3E283}"/>
    <cellStyle name="Normal 10 4 4 5" xfId="33952" xr:uid="{8BB30A82-E1BB-489C-BA88-9581909AFA86}"/>
    <cellStyle name="Normal 10 4 4 5 2" xfId="25362" xr:uid="{8A4EAEFA-F20C-419D-8432-3F03A1581144}"/>
    <cellStyle name="Normal 10 4 4 5 3" xfId="25364" xr:uid="{A14A73C2-5701-4406-8872-83421C71954C}"/>
    <cellStyle name="Normal 10 4 4 5 4" xfId="33953" xr:uid="{5B0771B8-95EA-4B83-9C72-E6CA9300802A}"/>
    <cellStyle name="Normal 10 4 4 5 5" xfId="33954" xr:uid="{06798951-844D-4CE9-AAD7-CF27F0657F89}"/>
    <cellStyle name="Normal 10 4 4 5 6" xfId="33955" xr:uid="{B924BCBA-CD6B-474D-B892-021D277BB10F}"/>
    <cellStyle name="Normal 10 4 4 6" xfId="33956" xr:uid="{4BBB153F-3408-4EA8-BDE0-B248B51E07E8}"/>
    <cellStyle name="Normal 10 4 4 7" xfId="32528" xr:uid="{65F1BE6E-3344-4F22-8B16-54D76A5A6D28}"/>
    <cellStyle name="Normal 10 4 4 8" xfId="32534" xr:uid="{D2798501-58D3-4C08-ADD3-33CB4F9A6035}"/>
    <cellStyle name="Normal 10 4 4 9" xfId="32536" xr:uid="{1704B2FE-6DAE-440A-9BB6-2F40DAD55D1E}"/>
    <cellStyle name="Normal 10 4 5" xfId="27528" xr:uid="{1D9029D1-E215-4E1C-A8A2-1AF7FA604FC2}"/>
    <cellStyle name="Normal 10 4 5 2" xfId="33958" xr:uid="{53533878-F8AF-4ADB-BDA2-04391EFE9CF1}"/>
    <cellStyle name="Normal 10 4 5 2 2" xfId="33959" xr:uid="{9E47FFDB-3005-4CBD-9333-D4B62439359B}"/>
    <cellStyle name="Normal 10 4 5 2 3" xfId="33960" xr:uid="{95DCC5F8-E4E8-40DE-9F28-3317A40A0455}"/>
    <cellStyle name="Normal 10 4 5 2 4" xfId="33962" xr:uid="{C0ABCB39-FB14-41FC-A880-5DE5D0ABB2C9}"/>
    <cellStyle name="Normal 10 4 5 2 5" xfId="33964" xr:uid="{09961811-EC47-4C8B-A14D-52EE6004411E}"/>
    <cellStyle name="Normal 10 4 5 2 6" xfId="33966" xr:uid="{4F256892-18B0-499F-BB08-E1044F1D4EFB}"/>
    <cellStyle name="Normal 10 4 5 3" xfId="33968" xr:uid="{469100E0-06C2-4C8E-BFE2-8D1CCD97B3B4}"/>
    <cellStyle name="Normal 10 4 5 4" xfId="18180" xr:uid="{788D0751-F876-42A6-B3E7-9D1FFEE8702C}"/>
    <cellStyle name="Normal 10 4 5 5" xfId="33970" xr:uid="{C21A3685-D26F-4194-AFC4-0DE11CB27EAD}"/>
    <cellStyle name="Normal 10 4 5 6" xfId="33971" xr:uid="{EF5BAD54-D3EF-422A-A433-4EF49283E08D}"/>
    <cellStyle name="Normal 10 4 5 7" xfId="33972" xr:uid="{6EFD9E44-1658-4FDC-B748-3D7FA64FC495}"/>
    <cellStyle name="Normal 10 4 6" xfId="17049" xr:uid="{3F57845F-4A67-4FB7-AD09-67A4D924FDCE}"/>
    <cellStyle name="Normal 10 4 6 2" xfId="10645" xr:uid="{149F73EE-5627-4C42-A6F6-A0FCCC80A680}"/>
    <cellStyle name="Normal 10 4 6 2 2" xfId="33973" xr:uid="{C2E04785-B2BA-4460-BA2F-4B3E08E3A178}"/>
    <cellStyle name="Normal 10 4 6 2 3" xfId="33974" xr:uid="{A667FAF4-57EC-47E0-B020-483223550EEA}"/>
    <cellStyle name="Normal 10 4 6 2 4" xfId="33976" xr:uid="{FF269707-9923-4B87-898D-60B0E89872B0}"/>
    <cellStyle name="Normal 10 4 6 2 5" xfId="33978" xr:uid="{1E7392B0-9BFB-4688-9CC9-77319E72C4C8}"/>
    <cellStyle name="Normal 10 4 6 2 6" xfId="33980" xr:uid="{6ACBE4F9-E87B-463E-A970-3A76058CB101}"/>
    <cellStyle name="Normal 10 4 6 3" xfId="10648" xr:uid="{D2ADE1B1-A737-4532-BA09-CB0138BAB729}"/>
    <cellStyle name="Normal 10 4 6 4" xfId="17052" xr:uid="{FF7824D7-2444-4468-BEB5-3F3E07FD9B6B}"/>
    <cellStyle name="Normal 10 4 6 5" xfId="17054" xr:uid="{8A6EF67B-FB7D-44DA-AD7D-D81466F3F5F0}"/>
    <cellStyle name="Normal 10 4 6 6" xfId="17056" xr:uid="{9A99DDBC-674B-466D-8157-57C9C2BB1827}"/>
    <cellStyle name="Normal 10 4 6 7" xfId="4171" xr:uid="{C30E82B4-FA21-42C1-BCC0-89AC882DDA7E}"/>
    <cellStyle name="Normal 10 4 7" xfId="17058" xr:uid="{5B65BDDF-5F9F-4DC4-9319-4E33F3A0C35D}"/>
    <cellStyle name="Normal 10 4 7 2" xfId="10664" xr:uid="{76B5B2A4-D48C-4F70-BBC4-494776C16EA9}"/>
    <cellStyle name="Normal 10 4 7 2 2" xfId="33981" xr:uid="{A9C1A333-F894-4B46-AD3A-45472BEB7F46}"/>
    <cellStyle name="Normal 10 4 7 2 3" xfId="33982" xr:uid="{E01B4E6D-86E5-492E-B42D-571EC90951CE}"/>
    <cellStyle name="Normal 10 4 7 2 4" xfId="33983" xr:uid="{B061F739-04EB-40D9-A043-3050729B7871}"/>
    <cellStyle name="Normal 10 4 7 2 5" xfId="33984" xr:uid="{8BD19C02-A4CA-47EA-A140-711332620F31}"/>
    <cellStyle name="Normal 10 4 7 2 6" xfId="33985" xr:uid="{FD7E4443-8BCA-4F1E-8384-4306DDF902C6}"/>
    <cellStyle name="Normal 10 4 7 3" xfId="20181" xr:uid="{79421F25-E251-41D2-8586-59FDEB603C5B}"/>
    <cellStyle name="Normal 10 4 7 4" xfId="20183" xr:uid="{278BC938-C75D-4805-BDC8-FFC014E2D583}"/>
    <cellStyle name="Normal 10 4 7 5" xfId="20185" xr:uid="{F7E91652-8EC0-4262-8231-F0C56B9CD269}"/>
    <cellStyle name="Normal 10 4 7 6" xfId="20187" xr:uid="{23E03B73-DB4E-4233-AC48-DCAC0DF4B793}"/>
    <cellStyle name="Normal 10 4 7 7" xfId="20189" xr:uid="{6BAD8A26-0469-4062-B788-C978086143A3}"/>
    <cellStyle name="Normal 10 4 8" xfId="17061" xr:uid="{C859D17C-7505-4857-9B05-006599E9E7F0}"/>
    <cellStyle name="Normal 10 4 8 2" xfId="33987" xr:uid="{E884A4A1-25B9-4DCA-A6BA-46CB720A64DB}"/>
    <cellStyle name="Normal 10 4 8 3" xfId="33989" xr:uid="{A1DA58BF-F11F-4E48-BC3F-ED63FAD276A4}"/>
    <cellStyle name="Normal 10 4 8 4" xfId="33991" xr:uid="{978F28B6-01B9-4C22-A55C-CA58BCC33DA2}"/>
    <cellStyle name="Normal 10 4 8 5" xfId="32193" xr:uid="{29D5397C-6FBD-46A7-BCCA-7B275ED4DD41}"/>
    <cellStyle name="Normal 10 4 8 6" xfId="32202" xr:uid="{089BD9E2-88EB-42CC-92B4-0A871A08237D}"/>
    <cellStyle name="Normal 10 4 9" xfId="17064" xr:uid="{0C7248B6-CAE8-4157-9308-CF86D87BF1DE}"/>
    <cellStyle name="Normal 10 5" xfId="33992" xr:uid="{168106C5-83C4-4530-9038-0FD06F0C9AAC}"/>
    <cellStyle name="Normal 10 5 10" xfId="33993" xr:uid="{97D99C61-50FF-4CCA-9FED-EC6DFB7C6B82}"/>
    <cellStyle name="Normal 10 5 10 2" xfId="33994" xr:uid="{E2DC7584-1576-4C58-9CEF-471744E2C5E2}"/>
    <cellStyle name="Normal 10 5 10 3" xfId="33995" xr:uid="{159314B7-98B1-4503-BD07-9DA1BF3AC817}"/>
    <cellStyle name="Normal 10 5 10 4" xfId="33996" xr:uid="{25C7D294-2826-45B8-8FC5-3E9F4352D376}"/>
    <cellStyle name="Normal 10 5 10 5" xfId="33997" xr:uid="{8499070A-40F4-4F7A-9260-113D3983DBD3}"/>
    <cellStyle name="Normal 10 5 10 6" xfId="33998" xr:uid="{571A3DEA-2B69-49DA-9FE4-7284FDCDE0F7}"/>
    <cellStyle name="Normal 10 5 11" xfId="33999" xr:uid="{37B9B67C-B2BF-47FD-91C4-F2B6A7CB3DC4}"/>
    <cellStyle name="Normal 10 5 11 2" xfId="34000" xr:uid="{60935481-F303-49ED-A1DF-2F9F98C158B6}"/>
    <cellStyle name="Normal 10 5 12" xfId="27446" xr:uid="{5A598E33-E84B-4A5F-B306-77B9052F71F8}"/>
    <cellStyle name="Normal 10 5 12 2" xfId="20141" xr:uid="{9796565F-222D-451C-B86D-EB17E939E365}"/>
    <cellStyle name="Normal 10 5 13" xfId="27448" xr:uid="{31B7246D-DA32-4928-AD64-96288B270F4B}"/>
    <cellStyle name="Normal 10 5 13 2" xfId="34001" xr:uid="{8A1658A9-7E77-4413-A86B-D4DB5687E2A8}"/>
    <cellStyle name="Normal 10 5 14" xfId="34002" xr:uid="{866FAC68-B124-4E3B-9DB7-31CC04E25C2F}"/>
    <cellStyle name="Normal 10 5 15" xfId="34003" xr:uid="{A5AA4D6C-74DF-406F-95D8-B12E9B52A83B}"/>
    <cellStyle name="Normal 10 5 16" xfId="5901" xr:uid="{D62B0D19-BB37-404E-8D81-55F1E27A66E9}"/>
    <cellStyle name="Normal 10 5 2" xfId="24444" xr:uid="{8770B333-A322-41C6-8D5D-9225E83D7EF0}"/>
    <cellStyle name="Normal 10 5 2 10" xfId="34004" xr:uid="{CD2B7BB9-BAC9-4D6C-8497-7D74FD866679}"/>
    <cellStyle name="Normal 10 5 2 10 2" xfId="32974" xr:uid="{79420454-CCDE-44D2-B1EC-AE72684DCDB3}"/>
    <cellStyle name="Normal 10 5 2 10 3" xfId="32977" xr:uid="{5B5DA676-AEE2-4290-9B5D-295AF6FEC4E6}"/>
    <cellStyle name="Normal 10 5 2 10 4" xfId="8734" xr:uid="{63BE3336-DB12-4ADE-8D98-83F850AE82D1}"/>
    <cellStyle name="Normal 10 5 2 10 5" xfId="8743" xr:uid="{D36B102A-874D-4D05-B1D3-2EB23F85AA4F}"/>
    <cellStyle name="Normal 10 5 2 10 6" xfId="8747" xr:uid="{BF309283-BC9C-46D5-B4F4-67E573BB65AA}"/>
    <cellStyle name="Normal 10 5 2 11" xfId="34005" xr:uid="{C017E29E-FAA0-4B0F-8E26-26409AAFB0B5}"/>
    <cellStyle name="Normal 10 5 2 11 2" xfId="34006" xr:uid="{70D7230F-7DD3-439B-9616-EEE5C64D7F10}"/>
    <cellStyle name="Normal 10 5 2 12" xfId="679" xr:uid="{1AEEDECA-96F9-4F26-9D5E-9CFB0BE37EFF}"/>
    <cellStyle name="Normal 10 5 2 12 2" xfId="14017" xr:uid="{7E56B37F-319B-48C3-8620-4E0199932285}"/>
    <cellStyle name="Normal 10 5 2 13" xfId="701" xr:uid="{9DE0DE83-8E98-48CA-9356-B1571E7575D0}"/>
    <cellStyle name="Normal 10 5 2 13 2" xfId="34007" xr:uid="{730F14FD-0914-4502-9A9E-F78085106AD7}"/>
    <cellStyle name="Normal 10 5 2 14" xfId="716" xr:uid="{F78E85A3-D2AA-47BB-ADA8-427220D87D20}"/>
    <cellStyle name="Normal 10 5 2 15" xfId="726" xr:uid="{DBC4AD95-BE0A-4D51-AEA3-C1FD2F695090}"/>
    <cellStyle name="Normal 10 5 2 16" xfId="735" xr:uid="{B02BF224-53C3-4F3E-BF4B-6D536D4E42F1}"/>
    <cellStyle name="Normal 10 5 2 2" xfId="34008" xr:uid="{0B0D7F28-79CE-400E-B600-226CEA900957}"/>
    <cellStyle name="Normal 10 5 2 2 10" xfId="23305" xr:uid="{1C2DD7C5-86AB-4C27-A2FA-4A75E68C549B}"/>
    <cellStyle name="Normal 10 5 2 2 10 2" xfId="23309" xr:uid="{6C402166-A574-453E-A5EC-19A61FA990FD}"/>
    <cellStyle name="Normal 10 5 2 2 11" xfId="13327" xr:uid="{88F18143-AD50-4E27-87C5-BE03A4E07DDD}"/>
    <cellStyle name="Normal 10 5 2 2 11 2" xfId="23370" xr:uid="{E095BAB3-8DC0-4942-A796-265AFEE3EA84}"/>
    <cellStyle name="Normal 10 5 2 2 12" xfId="13331" xr:uid="{DA359716-723F-457F-AEA3-D66BA56A9DA3}"/>
    <cellStyle name="Normal 10 5 2 2 13" xfId="23412" xr:uid="{F7F8E282-0312-40E7-98D8-74A7B07AD845}"/>
    <cellStyle name="Normal 10 5 2 2 14" xfId="23415" xr:uid="{46FA490F-5EA4-4F9B-B135-D55CCE48F90D}"/>
    <cellStyle name="Normal 10 5 2 2 15" xfId="23419" xr:uid="{64B86789-1042-4AD8-A63E-191CCFE22A60}"/>
    <cellStyle name="Normal 10 5 2 2 2" xfId="34009" xr:uid="{64B75518-6102-4FA8-A937-E848D96E4529}"/>
    <cellStyle name="Normal 10 5 2 2 2 10" xfId="23836" xr:uid="{84259FE7-96EB-4718-B50C-91B207660D04}"/>
    <cellStyle name="Normal 10 5 2 2 2 11" xfId="34010" xr:uid="{C0972706-0E53-4117-A59C-D5E468955E50}"/>
    <cellStyle name="Normal 10 5 2 2 2 12" xfId="34011" xr:uid="{F792AE10-9548-419A-99A4-A5FC49E19007}"/>
    <cellStyle name="Normal 10 5 2 2 2 13" xfId="34012" xr:uid="{DDD235D5-0FCB-402D-8FD5-F59E4DC37E4E}"/>
    <cellStyle name="Normal 10 5 2 2 2 14" xfId="34013" xr:uid="{98F785C0-CADB-4B28-B893-D9D460EDA6BD}"/>
    <cellStyle name="Normal 10 5 2 2 2 2" xfId="34014" xr:uid="{8EC2164C-C3B9-49BE-9C13-3188E3767055}"/>
    <cellStyle name="Normal 10 5 2 2 2 2 10" xfId="31465" xr:uid="{7CA5889B-9C1A-4EEB-80BE-951A94659661}"/>
    <cellStyle name="Normal 10 5 2 2 2 2 2" xfId="34016" xr:uid="{6654B204-6AB0-4115-90F9-E36CFE56141A}"/>
    <cellStyle name="Normal 10 5 2 2 2 2 2 2" xfId="34018" xr:uid="{D86249FA-E091-41A2-BF02-9D0C3995CEA9}"/>
    <cellStyle name="Normal 10 5 2 2 2 2 2 2 2" xfId="30072" xr:uid="{7BA29DEF-FFEE-451B-B11B-E8BE0AC7CDD0}"/>
    <cellStyle name="Normal 10 5 2 2 2 2 2 2 3" xfId="12831" xr:uid="{AA88ED5D-96C9-4551-A5B6-674264033E64}"/>
    <cellStyle name="Normal 10 5 2 2 2 2 2 2 4" xfId="12840" xr:uid="{736C24AC-7E69-48C8-ADC3-6E246741BA70}"/>
    <cellStyle name="Normal 10 5 2 2 2 2 2 2 5" xfId="11343" xr:uid="{85655160-E720-4651-9F6E-176987217047}"/>
    <cellStyle name="Normal 10 5 2 2 2 2 2 2 6" xfId="11348" xr:uid="{5B1EAA6B-19A0-46AB-AC80-A3A5FCAC7F01}"/>
    <cellStyle name="Normal 10 5 2 2 2 2 2 3" xfId="34019" xr:uid="{B33F1F27-0F1F-4A5F-8047-8F9A929B8162}"/>
    <cellStyle name="Normal 10 5 2 2 2 2 2 4" xfId="34020" xr:uid="{5A4959EA-D132-4A9C-B6BE-8B7C09073D78}"/>
    <cellStyle name="Normal 10 5 2 2 2 2 2 5" xfId="34021" xr:uid="{3BC9A426-1EFD-4F4E-8CB2-ECF386BEA78E}"/>
    <cellStyle name="Normal 10 5 2 2 2 2 2 6" xfId="34022" xr:uid="{1B449F34-9ED4-473D-9811-47CF57D664C9}"/>
    <cellStyle name="Normal 10 5 2 2 2 2 2 7" xfId="34023" xr:uid="{2999A5C3-8A74-4600-971F-50C4007D2D5A}"/>
    <cellStyle name="Normal 10 5 2 2 2 2 3" xfId="34025" xr:uid="{325127F0-7A48-4B39-8B11-33D7F5E10193}"/>
    <cellStyle name="Normal 10 5 2 2 2 2 3 2" xfId="34027" xr:uid="{9823BE5A-42C0-4053-80EB-C262F0E748BD}"/>
    <cellStyle name="Normal 10 5 2 2 2 2 3 2 2" xfId="34028" xr:uid="{5483B543-B7B9-44F1-A25E-4CA745E7B58F}"/>
    <cellStyle name="Normal 10 5 2 2 2 2 3 2 3" xfId="12959" xr:uid="{3062D9AF-AC86-4023-AFD8-2CA912A05E50}"/>
    <cellStyle name="Normal 10 5 2 2 2 2 3 2 4" xfId="12964" xr:uid="{040F83ED-64F5-4BB1-975D-CDF512C71EBB}"/>
    <cellStyle name="Normal 10 5 2 2 2 2 3 2 5" xfId="11416" xr:uid="{24AFB012-58B7-4952-AE4E-ADD2034972E8}"/>
    <cellStyle name="Normal 10 5 2 2 2 2 3 2 6" xfId="11419" xr:uid="{5C396B31-91F7-4CFB-850B-77BE7798879D}"/>
    <cellStyle name="Normal 10 5 2 2 2 2 3 3" xfId="34029" xr:uid="{EB1D7207-A3D2-403A-97CF-9620FCFB63FD}"/>
    <cellStyle name="Normal 10 5 2 2 2 2 3 4" xfId="34030" xr:uid="{3BE88376-1996-41A8-883A-C004408F12AF}"/>
    <cellStyle name="Normal 10 5 2 2 2 2 3 5" xfId="34031" xr:uid="{72CE7C22-53AF-4725-9FAA-FEB53E415125}"/>
    <cellStyle name="Normal 10 5 2 2 2 2 3 6" xfId="6655" xr:uid="{F905FADA-5293-4B93-A2B5-A15D2EC71E86}"/>
    <cellStyle name="Normal 10 5 2 2 2 2 3 7" xfId="34032" xr:uid="{82030518-B290-4C97-8137-539637A5B6C9}"/>
    <cellStyle name="Normal 10 5 2 2 2 2 4" xfId="24958" xr:uid="{8663F5DB-73B0-4797-B57E-CF9BA3D354EE}"/>
    <cellStyle name="Normal 10 5 2 2 2 2 4 2" xfId="24961" xr:uid="{848C8F4F-8D2D-4047-8942-CDC09A41CE94}"/>
    <cellStyle name="Normal 10 5 2 2 2 2 4 2 2" xfId="17195" xr:uid="{659E31A5-A1F6-4A87-AF90-B06DC180F4EB}"/>
    <cellStyle name="Normal 10 5 2 2 2 2 4 2 3" xfId="17199" xr:uid="{FA64FD08-4D9F-46D5-ACF9-8CF7B2FD54E8}"/>
    <cellStyle name="Normal 10 5 2 2 2 2 4 2 4" xfId="17202" xr:uid="{6B772001-A7E9-4266-9A87-0A37C48CD6C9}"/>
    <cellStyle name="Normal 10 5 2 2 2 2 4 2 5" xfId="11452" xr:uid="{0B984D59-786F-4824-961B-A13C8692C3C0}"/>
    <cellStyle name="Normal 10 5 2 2 2 2 4 2 6" xfId="11454" xr:uid="{0B0C62FA-1455-471F-A182-730177324992}"/>
    <cellStyle name="Normal 10 5 2 2 2 2 4 3" xfId="34033" xr:uid="{2142EE5E-A90A-4E50-ADAA-BE030E113B8F}"/>
    <cellStyle name="Normal 10 5 2 2 2 2 4 4" xfId="34034" xr:uid="{976A4F03-71E3-4444-B0E6-62F7E9466BA5}"/>
    <cellStyle name="Normal 10 5 2 2 2 2 4 5" xfId="17438" xr:uid="{74EB6E9F-67AD-434A-92A9-02088B51A17C}"/>
    <cellStyle name="Normal 10 5 2 2 2 2 4 6" xfId="17442" xr:uid="{05D95CAC-AB6C-48FF-B2D3-8427C1CA09DD}"/>
    <cellStyle name="Normal 10 5 2 2 2 2 4 7" xfId="17447" xr:uid="{EED34F1E-B387-4A56-B02B-0EAAF22D05A5}"/>
    <cellStyle name="Normal 10 5 2 2 2 2 5" xfId="24963" xr:uid="{14490803-4205-41A3-978D-05A1925DDE37}"/>
    <cellStyle name="Normal 10 5 2 2 2 2 5 2" xfId="34035" xr:uid="{795B5486-A28B-41FC-A1FF-F2CA17B7366F}"/>
    <cellStyle name="Normal 10 5 2 2 2 2 5 3" xfId="3759" xr:uid="{ABE76EF3-6A7D-499A-9642-86BAA7DA6A65}"/>
    <cellStyle name="Normal 10 5 2 2 2 2 5 4" xfId="6955" xr:uid="{2A7F5043-6ED1-4A51-9C4F-89B519102CCC}"/>
    <cellStyle name="Normal 10 5 2 2 2 2 5 5" xfId="6957" xr:uid="{3292932D-EAB0-40A7-BE27-A05E07ACD60D}"/>
    <cellStyle name="Normal 10 5 2 2 2 2 5 6" xfId="6959" xr:uid="{6DBE471D-38F8-4931-ACF0-66262CE077A7}"/>
    <cellStyle name="Normal 10 5 2 2 2 2 6" xfId="24966" xr:uid="{3B52C84C-BF07-404C-8B79-26D37A28929C}"/>
    <cellStyle name="Normal 10 5 2 2 2 2 7" xfId="23849" xr:uid="{08A4782B-ADBA-461A-8BD1-EDE8BF3C36C6}"/>
    <cellStyle name="Normal 10 5 2 2 2 2 8" xfId="24968" xr:uid="{3F1BA67F-3204-49A7-A149-E83BDA04772F}"/>
    <cellStyle name="Normal 10 5 2 2 2 2 9" xfId="24970" xr:uid="{444A1F6D-817A-4334-B5F4-26BB9A850735}"/>
    <cellStyle name="Normal 10 5 2 2 2 3" xfId="15885" xr:uid="{D11C7751-2387-458B-AC1A-4B56BF393ECB}"/>
    <cellStyle name="Normal 10 5 2 2 2 3 10" xfId="31506" xr:uid="{104B0121-7CFC-451C-A8C1-C2F906B0ED97}"/>
    <cellStyle name="Normal 10 5 2 2 2 3 2" xfId="29662" xr:uid="{0F313043-BEEB-4EE9-BB66-3A4B89826708}"/>
    <cellStyle name="Normal 10 5 2 2 2 3 2 2" xfId="34036" xr:uid="{8AF5CCF4-7C89-4D78-ABED-E77DAD48DF33}"/>
    <cellStyle name="Normal 10 5 2 2 2 3 2 2 2" xfId="34037" xr:uid="{32D26FC4-E178-456F-99D5-9F55823303D0}"/>
    <cellStyle name="Normal 10 5 2 2 2 3 2 2 3" xfId="34038" xr:uid="{CE842D1B-9F94-4E8D-B71D-873F80F951AF}"/>
    <cellStyle name="Normal 10 5 2 2 2 3 2 2 4" xfId="34039" xr:uid="{0BDD56E7-56AE-4B5A-A82D-ABDB822BDAF2}"/>
    <cellStyle name="Normal 10 5 2 2 2 3 2 2 5" xfId="1858" xr:uid="{893ACDC1-8B1A-4D85-A368-27C0CF4497D3}"/>
    <cellStyle name="Normal 10 5 2 2 2 3 2 2 6" xfId="1911" xr:uid="{93C47C77-E37E-471E-84A5-B8E36C9DE1E3}"/>
    <cellStyle name="Normal 10 5 2 2 2 3 2 3" xfId="34040" xr:uid="{B8F956E2-9C21-4D1A-B33A-9F1B49A0C915}"/>
    <cellStyle name="Normal 10 5 2 2 2 3 2 4" xfId="34041" xr:uid="{A367F11F-7411-4F54-BC2E-38E9046EF01F}"/>
    <cellStyle name="Normal 10 5 2 2 2 3 2 5" xfId="34042" xr:uid="{6872A318-9C6C-4259-B27C-2DCD1202C091}"/>
    <cellStyle name="Normal 10 5 2 2 2 3 2 6" xfId="34043" xr:uid="{5F3F25DD-DBEE-4474-808F-FF33F0AE576B}"/>
    <cellStyle name="Normal 10 5 2 2 2 3 2 7" xfId="34044" xr:uid="{B6756BAF-8BC9-449F-A21D-F57CC3CE2AE1}"/>
    <cellStyle name="Normal 10 5 2 2 2 3 3" xfId="29665" xr:uid="{377F3E55-472A-4950-AF6F-B0282DE0B938}"/>
    <cellStyle name="Normal 10 5 2 2 2 3 3 2" xfId="26499" xr:uid="{360EC17D-D75D-46B1-B655-5B51A422D32A}"/>
    <cellStyle name="Normal 10 5 2 2 2 3 3 2 2" xfId="34045" xr:uid="{EAA77318-CEB3-466A-A2F1-1E729A555F23}"/>
    <cellStyle name="Normal 10 5 2 2 2 3 3 2 3" xfId="25767" xr:uid="{A5213746-7B9C-4ADA-8316-E688BF0FF0E0}"/>
    <cellStyle name="Normal 10 5 2 2 2 3 3 2 4" xfId="25770" xr:uid="{EE347A3C-C55C-4B9F-A2AA-F6FA80276125}"/>
    <cellStyle name="Normal 10 5 2 2 2 3 3 2 5" xfId="2472" xr:uid="{4301DA2A-4519-4168-83F8-83A4368A65E9}"/>
    <cellStyle name="Normal 10 5 2 2 2 3 3 2 6" xfId="2543" xr:uid="{57E06AEA-4941-4E8D-B043-F3A51D6348D1}"/>
    <cellStyle name="Normal 10 5 2 2 2 3 3 3" xfId="32530" xr:uid="{4083ABCE-1B0F-4422-AE37-9D3F9803C981}"/>
    <cellStyle name="Normal 10 5 2 2 2 3 3 4" xfId="32532" xr:uid="{C1BCFB09-5620-4A14-88A4-7068BBD41D28}"/>
    <cellStyle name="Normal 10 5 2 2 2 3 3 5" xfId="34046" xr:uid="{A87BD4E5-0072-4177-B068-13B73B8249AE}"/>
    <cellStyle name="Normal 10 5 2 2 2 3 3 6" xfId="34047" xr:uid="{745204FB-7B13-4C19-8D33-9B811DD0FAE0}"/>
    <cellStyle name="Normal 10 5 2 2 2 3 3 7" xfId="34048" xr:uid="{E76FAC1E-A368-496F-A138-838C6E0B0572}"/>
    <cellStyle name="Normal 10 5 2 2 2 3 4" xfId="24976" xr:uid="{A10A774F-6B39-4505-A748-BC4B895FFB29}"/>
    <cellStyle name="Normal 10 5 2 2 2 3 4 2" xfId="32989" xr:uid="{1CD19B36-AC24-4669-9B99-D8DC488829D7}"/>
    <cellStyle name="Normal 10 5 2 2 2 3 4 2 2" xfId="34049" xr:uid="{D901C4BC-B941-4B34-9B76-5247C3A927B0}"/>
    <cellStyle name="Normal 10 5 2 2 2 3 4 2 3" xfId="34050" xr:uid="{B58AAB7A-8EFA-441E-BCF9-4F3FBCCE6697}"/>
    <cellStyle name="Normal 10 5 2 2 2 3 4 2 4" xfId="34051" xr:uid="{6BDA22B8-45BB-4668-ABBB-D26B7C696E74}"/>
    <cellStyle name="Normal 10 5 2 2 2 3 4 2 5" xfId="331" xr:uid="{CD50137E-3B7E-4B5F-A15E-D9A689C65F13}"/>
    <cellStyle name="Normal 10 5 2 2 2 3 4 2 6" xfId="34052" xr:uid="{AED52791-C736-477E-B904-02DAB5F5D2BD}"/>
    <cellStyle name="Normal 10 5 2 2 2 3 4 3" xfId="34053" xr:uid="{A2828292-9E25-4C29-8564-BF16F47EE871}"/>
    <cellStyle name="Normal 10 5 2 2 2 3 4 4" xfId="34054" xr:uid="{9702C27D-9913-4F37-810F-3881F4A14FAF}"/>
    <cellStyle name="Normal 10 5 2 2 2 3 4 5" xfId="34055" xr:uid="{28278A8E-97D4-4B10-A64B-5FCC5C0E8FE4}"/>
    <cellStyle name="Normal 10 5 2 2 2 3 4 6" xfId="34056" xr:uid="{2B6EBF99-39AE-4961-A650-0C362081FFAF}"/>
    <cellStyle name="Normal 10 5 2 2 2 3 4 7" xfId="34057" xr:uid="{E6033498-7AB2-458F-B67C-1EDADDF8B78C}"/>
    <cellStyle name="Normal 10 5 2 2 2 3 5" xfId="29668" xr:uid="{CFFAD571-0C50-4C21-8EC7-6B3B2A884C5E}"/>
    <cellStyle name="Normal 10 5 2 2 2 3 5 2" xfId="34058" xr:uid="{FEEE2B14-3C32-493F-8408-95F1F90613AC}"/>
    <cellStyle name="Normal 10 5 2 2 2 3 5 3" xfId="34059" xr:uid="{2AA1B781-398D-4748-B746-24E73BEA8987}"/>
    <cellStyle name="Normal 10 5 2 2 2 3 5 4" xfId="34060" xr:uid="{33281EC4-BED4-4053-BAE5-837D66CB5D78}"/>
    <cellStyle name="Normal 10 5 2 2 2 3 5 5" xfId="10682" xr:uid="{469FD0F3-485D-4233-BF46-1F1ACB6657A0}"/>
    <cellStyle name="Normal 10 5 2 2 2 3 5 6" xfId="10697" xr:uid="{82444933-310A-41AC-A39A-8AF2BE7343F1}"/>
    <cellStyle name="Normal 10 5 2 2 2 3 6" xfId="34061" xr:uid="{502DEAF4-FC89-4D88-9B7F-666D82EEA6E5}"/>
    <cellStyle name="Normal 10 5 2 2 2 3 7" xfId="23854" xr:uid="{E66023DA-EED2-4538-9F3D-3B589E76F16F}"/>
    <cellStyle name="Normal 10 5 2 2 2 3 8" xfId="34062" xr:uid="{21F7060C-E9FA-4B74-99A9-387429DA059E}"/>
    <cellStyle name="Normal 10 5 2 2 2 3 9" xfId="34063" xr:uid="{5E41D52D-8862-41E0-94B1-8FD767DD2687}"/>
    <cellStyle name="Normal 10 5 2 2 2 4" xfId="15887" xr:uid="{67FA5C18-B52C-4ACE-959C-0F26050AFFB5}"/>
    <cellStyle name="Normal 10 5 2 2 2 4 10" xfId="34064" xr:uid="{1D4CA2E4-5642-4310-A7D0-08E96B1DBF79}"/>
    <cellStyle name="Normal 10 5 2 2 2 4 2" xfId="34065" xr:uid="{BF126E25-9643-4A27-B729-184F7CB46DC0}"/>
    <cellStyle name="Normal 10 5 2 2 2 4 2 2" xfId="21139" xr:uid="{F0998C1A-8095-4644-8D61-301231EAC8D2}"/>
    <cellStyle name="Normal 10 5 2 2 2 4 2 2 2" xfId="21141" xr:uid="{C80DF7FA-E3D6-48F5-987B-31704492CB28}"/>
    <cellStyle name="Normal 10 5 2 2 2 4 2 2 3" xfId="21143" xr:uid="{BB4563DD-7E85-49F8-B2FD-8075901376FD}"/>
    <cellStyle name="Normal 10 5 2 2 2 4 2 2 4" xfId="25865" xr:uid="{4FCDCD41-E95B-454E-8EB0-DFF5DB9141E8}"/>
    <cellStyle name="Normal 10 5 2 2 2 4 2 2 5" xfId="34067" xr:uid="{714063F4-D4F7-48BF-B864-04401CB899B0}"/>
    <cellStyle name="Normal 10 5 2 2 2 4 2 2 6" xfId="34068" xr:uid="{25E6CE1B-5847-4762-8A9E-88B5F9E531F2}"/>
    <cellStyle name="Normal 10 5 2 2 2 4 2 3" xfId="21147" xr:uid="{245D403F-42B2-4FD0-B3F0-1FC43D515F68}"/>
    <cellStyle name="Normal 10 5 2 2 2 4 2 4" xfId="7631" xr:uid="{D103EF81-F939-4776-944A-52281B8FE321}"/>
    <cellStyle name="Normal 10 5 2 2 2 4 2 5" xfId="5493" xr:uid="{81C99EDA-77E6-4C51-BE09-CF215AF8ADD9}"/>
    <cellStyle name="Normal 10 5 2 2 2 4 2 6" xfId="5515" xr:uid="{DF78ADE7-4971-4DC7-8CF2-143347B7D6E4}"/>
    <cellStyle name="Normal 10 5 2 2 2 4 2 7" xfId="5519" xr:uid="{1BB1BE7D-C26F-4E21-9AF2-20B3DAAA4E8C}"/>
    <cellStyle name="Normal 10 5 2 2 2 4 3" xfId="34069" xr:uid="{256700FD-8115-434C-B541-657631ADFEE6}"/>
    <cellStyle name="Normal 10 5 2 2 2 4 3 2" xfId="34071" xr:uid="{A1CCEC75-54F4-41D3-B708-E6795AA1CBFB}"/>
    <cellStyle name="Normal 10 5 2 2 2 4 3 2 2" xfId="34073" xr:uid="{7CC28F02-098C-4550-BFBA-C90AF147CA9B}"/>
    <cellStyle name="Normal 10 5 2 2 2 4 3 2 3" xfId="34074" xr:uid="{0BCCA448-0D15-4901-A4C8-936CF5E43BC8}"/>
    <cellStyle name="Normal 10 5 2 2 2 4 3 2 4" xfId="33063" xr:uid="{D48DF4C1-4AA7-48B5-9B11-3EA0DE5B3845}"/>
    <cellStyle name="Normal 10 5 2 2 2 4 3 2 5" xfId="33065" xr:uid="{BC7FBB18-DAD0-4C84-83B3-3F89F6777FED}"/>
    <cellStyle name="Normal 10 5 2 2 2 4 3 2 6" xfId="33069" xr:uid="{63265FF2-15CA-4C1E-961B-02D803847AE3}"/>
    <cellStyle name="Normal 10 5 2 2 2 4 3 3" xfId="34075" xr:uid="{94AFA6FF-516F-47DE-9052-03C5DBC56B70}"/>
    <cellStyle name="Normal 10 5 2 2 2 4 3 4" xfId="34076" xr:uid="{3C28F35D-3064-4590-AEB1-B6400A30A988}"/>
    <cellStyle name="Normal 10 5 2 2 2 4 3 5" xfId="34077" xr:uid="{37FA74DD-B0EA-4FB6-9074-449B5EDFC3FA}"/>
    <cellStyle name="Normal 10 5 2 2 2 4 3 6" xfId="34078" xr:uid="{F364479D-50C6-4466-B06C-609D0B8AF108}"/>
    <cellStyle name="Normal 10 5 2 2 2 4 3 7" xfId="34079" xr:uid="{DF5BFF60-2CA5-4FD0-86AD-024111FD1AE9}"/>
    <cellStyle name="Normal 10 5 2 2 2 4 4" xfId="34080" xr:uid="{3940D70B-7B81-428D-A4E5-B22C9CD4B398}"/>
    <cellStyle name="Normal 10 5 2 2 2 4 4 2" xfId="34081" xr:uid="{944529AA-2BAE-47F9-B43C-7739B729B8D7}"/>
    <cellStyle name="Normal 10 5 2 2 2 4 4 2 2" xfId="34083" xr:uid="{6347CD79-56D0-4C63-8D26-04F6D71B59C8}"/>
    <cellStyle name="Normal 10 5 2 2 2 4 4 2 3" xfId="34085" xr:uid="{E6F2CDC9-B470-4125-8341-47A222D4DDA8}"/>
    <cellStyle name="Normal 10 5 2 2 2 4 4 2 4" xfId="33824" xr:uid="{229D0164-3FAE-4298-839C-6C0DB069903F}"/>
    <cellStyle name="Normal 10 5 2 2 2 4 4 2 5" xfId="33832" xr:uid="{C9CA100D-BB82-4416-99A5-0B0233522FF0}"/>
    <cellStyle name="Normal 10 5 2 2 2 4 4 2 6" xfId="33842" xr:uid="{8B7E6FA4-79B0-4ABE-B89A-CDB69B71A0A3}"/>
    <cellStyle name="Normal 10 5 2 2 2 4 4 3" xfId="34086" xr:uid="{8433D442-69F8-441A-991B-9BE618C5C265}"/>
    <cellStyle name="Normal 10 5 2 2 2 4 4 4" xfId="34087" xr:uid="{D14487A1-961E-411A-9B3B-39DC8C1DFCE0}"/>
    <cellStyle name="Normal 10 5 2 2 2 4 4 5" xfId="34088" xr:uid="{FD7D774D-7DEA-4A48-B7FB-D4AC251E5093}"/>
    <cellStyle name="Normal 10 5 2 2 2 4 4 6" xfId="34089" xr:uid="{0EB4E4A6-C591-4327-8571-99BF16A84F56}"/>
    <cellStyle name="Normal 10 5 2 2 2 4 4 7" xfId="34090" xr:uid="{B9BAC81A-5334-43CB-9A78-D61B46E0801A}"/>
    <cellStyle name="Normal 10 5 2 2 2 4 5" xfId="34091" xr:uid="{E8437262-DD1F-4674-B92C-F932E1436A92}"/>
    <cellStyle name="Normal 10 5 2 2 2 4 5 2" xfId="34092" xr:uid="{D33284F0-A238-4FA9-A38D-B0DE6E9835D9}"/>
    <cellStyle name="Normal 10 5 2 2 2 4 5 3" xfId="34093" xr:uid="{2FEBC943-D721-4781-B713-3A9555EA0DC1}"/>
    <cellStyle name="Normal 10 5 2 2 2 4 5 4" xfId="34094" xr:uid="{44895420-E042-4E01-94E3-6EB8DC274CF7}"/>
    <cellStyle name="Normal 10 5 2 2 2 4 5 5" xfId="34095" xr:uid="{71B74044-1DEE-4A86-B063-C2CCAB79A430}"/>
    <cellStyle name="Normal 10 5 2 2 2 4 5 6" xfId="34096" xr:uid="{ABBA7AEB-3316-464E-8BD3-7E385BA1CF79}"/>
    <cellStyle name="Normal 10 5 2 2 2 4 6" xfId="34097" xr:uid="{C0E902D2-1E84-46D3-8C71-A91AE83F072E}"/>
    <cellStyle name="Normal 10 5 2 2 2 4 7" xfId="23857" xr:uid="{3CAB998F-8E05-4316-B5FA-AF964C7AC69D}"/>
    <cellStyle name="Normal 10 5 2 2 2 4 8" xfId="34098" xr:uid="{C2164D08-5419-4EE6-8D9F-692CBD112DA3}"/>
    <cellStyle name="Normal 10 5 2 2 2 4 9" xfId="34099" xr:uid="{C04BF5DB-794E-4B72-BD7C-8C2AA093CE5F}"/>
    <cellStyle name="Normal 10 5 2 2 2 5" xfId="34100" xr:uid="{BAC0F53B-1DD3-4A63-8A5A-0814297B59E6}"/>
    <cellStyle name="Normal 10 5 2 2 2 5 2" xfId="34101" xr:uid="{5A332558-1D58-44E3-A112-E15FDE7578E8}"/>
    <cellStyle name="Normal 10 5 2 2 2 5 2 2" xfId="34103" xr:uid="{4E614A3C-D84B-461E-8C64-0281D21B8FA3}"/>
    <cellStyle name="Normal 10 5 2 2 2 5 2 3" xfId="34104" xr:uid="{04220447-21BC-4D84-9E2E-08C028A1CA58}"/>
    <cellStyle name="Normal 10 5 2 2 2 5 2 4" xfId="34105" xr:uid="{3452C3DD-9270-4402-8751-548E6B3BF3A8}"/>
    <cellStyle name="Normal 10 5 2 2 2 5 2 5" xfId="34106" xr:uid="{11C73734-D8AB-43BE-9869-48E918E4F637}"/>
    <cellStyle name="Normal 10 5 2 2 2 5 2 6" xfId="34107" xr:uid="{203BE440-790B-40D4-A9D3-4A9748473385}"/>
    <cellStyle name="Normal 10 5 2 2 2 5 3" xfId="34108" xr:uid="{946D9456-115D-4810-B825-A59DB6068C6E}"/>
    <cellStyle name="Normal 10 5 2 2 2 5 4" xfId="34110" xr:uid="{E214671B-3DBB-41F9-929A-C54CA2162B0B}"/>
    <cellStyle name="Normal 10 5 2 2 2 5 5" xfId="34111" xr:uid="{C5623E80-171F-4ABF-821D-DD478B441F7B}"/>
    <cellStyle name="Normal 10 5 2 2 2 5 6" xfId="34112" xr:uid="{CED05149-4205-408D-9D25-4A9D22A6453D}"/>
    <cellStyle name="Normal 10 5 2 2 2 5 7" xfId="23860" xr:uid="{07D0AB99-5848-4D0C-A91F-DA0BC78B70B2}"/>
    <cellStyle name="Normal 10 5 2 2 2 6" xfId="34114" xr:uid="{C5D1FFCD-54C5-4569-BEDE-3CA0A393AEF4}"/>
    <cellStyle name="Normal 10 5 2 2 2 6 2" xfId="8365" xr:uid="{986E4A46-8B7E-4589-9FD9-7EE73548D91C}"/>
    <cellStyle name="Normal 10 5 2 2 2 6 2 2" xfId="5727" xr:uid="{7C344817-902A-4465-9046-70987549C395}"/>
    <cellStyle name="Normal 10 5 2 2 2 6 2 3" xfId="5735" xr:uid="{87A98F14-049B-405E-8DD1-96C592231B08}"/>
    <cellStyle name="Normal 10 5 2 2 2 6 2 4" xfId="34115" xr:uid="{FB8CDB83-D20C-4C96-B767-5B60B369DDFA}"/>
    <cellStyle name="Normal 10 5 2 2 2 6 2 5" xfId="34116" xr:uid="{52D54FEA-53FF-41F9-AFA4-C3247B902EF9}"/>
    <cellStyle name="Normal 10 5 2 2 2 6 2 6" xfId="34117" xr:uid="{659D3CF9-FF59-4B6D-880E-12DE39350261}"/>
    <cellStyle name="Normal 10 5 2 2 2 6 3" xfId="8368" xr:uid="{E7FAB0B2-D392-430E-9963-13E8A05BC429}"/>
    <cellStyle name="Normal 10 5 2 2 2 6 4" xfId="8370" xr:uid="{9EF0C73F-9B6B-4723-99E6-868E3A2E7A67}"/>
    <cellStyle name="Normal 10 5 2 2 2 6 5" xfId="8372" xr:uid="{567AF1C1-0937-4424-9B56-28C03E8C61D7}"/>
    <cellStyle name="Normal 10 5 2 2 2 6 6" xfId="34118" xr:uid="{C7ACFE88-3A08-47B3-BBF6-F6B631C0DA5C}"/>
    <cellStyle name="Normal 10 5 2 2 2 6 7" xfId="34119" xr:uid="{D5EF7C60-F7A3-4F99-A7F3-1B587C9CE13A}"/>
    <cellStyle name="Normal 10 5 2 2 2 7" xfId="34120" xr:uid="{50DA03A0-AA7C-47C5-9480-07C23D9A09EC}"/>
    <cellStyle name="Normal 10 5 2 2 2 7 2" xfId="34121" xr:uid="{BAEA5DD9-ACC4-487A-B16F-85CA1A3A9800}"/>
    <cellStyle name="Normal 10 5 2 2 2 7 2 2" xfId="21414" xr:uid="{AEB6D6DB-1238-4E29-A380-3F1CBBF1F3C6}"/>
    <cellStyle name="Normal 10 5 2 2 2 7 2 3" xfId="21416" xr:uid="{15A5D64B-47C4-44F4-A33B-295BFBDCB62E}"/>
    <cellStyle name="Normal 10 5 2 2 2 7 2 4" xfId="34122" xr:uid="{57CE95D2-DCFA-46CE-B876-4A342F703415}"/>
    <cellStyle name="Normal 10 5 2 2 2 7 2 5" xfId="34123" xr:uid="{F7E45F3D-B4A7-4AF6-9A4F-58EB0F32F304}"/>
    <cellStyle name="Normal 10 5 2 2 2 7 2 6" xfId="34124" xr:uid="{C7BF8B2D-2A34-4A08-BC7B-1F5EB05939B7}"/>
    <cellStyle name="Normal 10 5 2 2 2 7 3" xfId="34125" xr:uid="{6F3A1C13-EFB4-4462-BA80-41155ED43A1F}"/>
    <cellStyle name="Normal 10 5 2 2 2 7 4" xfId="34126" xr:uid="{6D65E77E-5ECF-4BBE-B157-B66613BCDDDE}"/>
    <cellStyle name="Normal 10 5 2 2 2 7 5" xfId="34127" xr:uid="{84FCD4E8-103C-46EF-938D-02C95BAA47CC}"/>
    <cellStyle name="Normal 10 5 2 2 2 7 6" xfId="34128" xr:uid="{DDCA92EE-EE46-497A-8E2B-07E7387D6073}"/>
    <cellStyle name="Normal 10 5 2 2 2 7 7" xfId="34129" xr:uid="{A25390E0-5FD3-431A-AD18-5DBBAADDA023}"/>
    <cellStyle name="Normal 10 5 2 2 2 8" xfId="34131" xr:uid="{C8523D27-349F-4425-BE22-52F3BADEC08F}"/>
    <cellStyle name="Normal 10 5 2 2 2 8 2" xfId="34133" xr:uid="{68208EC9-C383-42FD-9BE9-DED480D691B5}"/>
    <cellStyle name="Normal 10 5 2 2 2 8 3" xfId="34135" xr:uid="{7482D52E-329F-49CD-B87E-6A3171BEAAAC}"/>
    <cellStyle name="Normal 10 5 2 2 2 8 4" xfId="34137" xr:uid="{C016FD99-0B90-43DF-B108-6FC991EED9A2}"/>
    <cellStyle name="Normal 10 5 2 2 2 8 5" xfId="34138" xr:uid="{7A1B0FB9-90E7-4730-8AC5-CAB4F88C0DB4}"/>
    <cellStyle name="Normal 10 5 2 2 2 8 6" xfId="34139" xr:uid="{A347EF2C-E9C7-4BFF-802E-3ED7F1551006}"/>
    <cellStyle name="Normal 10 5 2 2 2 9" xfId="7496" xr:uid="{D5A78E4F-4BD4-4DDE-B9E1-197710BCE5F1}"/>
    <cellStyle name="Normal 10 5 2 2 3" xfId="34140" xr:uid="{747D98D4-A1B0-4D48-9B8E-7DF6E44DFE91}"/>
    <cellStyle name="Normal 10 5 2 2 3 10" xfId="23982" xr:uid="{7BDD2E22-8EB8-4C54-AACA-6BA12A4F7E9A}"/>
    <cellStyle name="Normal 10 5 2 2 3 2" xfId="34141" xr:uid="{985DFD81-A3D7-4F5B-B4EA-B0B070648C00}"/>
    <cellStyle name="Normal 10 5 2 2 3 2 2" xfId="34143" xr:uid="{D1B8B263-60CC-40E5-82A0-8340BAF682B2}"/>
    <cellStyle name="Normal 10 5 2 2 3 2 2 2" xfId="34146" xr:uid="{BD3597DA-D051-4DFE-AE7B-B5AEC41E5B6A}"/>
    <cellStyle name="Normal 10 5 2 2 3 2 2 3" xfId="34148" xr:uid="{9983F0E7-6CAF-4CB3-8B36-9B0625B82879}"/>
    <cellStyle name="Normal 10 5 2 2 3 2 2 4" xfId="34150" xr:uid="{CFD52F0B-54A7-45CC-B301-0C1125841278}"/>
    <cellStyle name="Normal 10 5 2 2 3 2 2 5" xfId="34152" xr:uid="{30D2B4EE-5FF5-4705-ABC2-FF1A19B5748D}"/>
    <cellStyle name="Normal 10 5 2 2 3 2 2 6" xfId="34153" xr:uid="{86ABB23F-DB72-4F03-BD45-4B628D0BA1A6}"/>
    <cellStyle name="Normal 10 5 2 2 3 2 3" xfId="34155" xr:uid="{6B527297-2CF0-407E-9E2D-75EE343A6BEF}"/>
    <cellStyle name="Normal 10 5 2 2 3 2 4" xfId="25008" xr:uid="{9FFEB3BD-1914-4201-A713-0E0238D5D35D}"/>
    <cellStyle name="Normal 10 5 2 2 3 2 5" xfId="34159" xr:uid="{6F2ED501-F7FC-4973-8C16-88D18D4A7774}"/>
    <cellStyle name="Normal 10 5 2 2 3 2 6" xfId="13093" xr:uid="{451B5258-B715-4175-A8F8-66AF71E19697}"/>
    <cellStyle name="Normal 10 5 2 2 3 2 7" xfId="13097" xr:uid="{A7984636-4B80-456F-8C72-E084B66A8FC4}"/>
    <cellStyle name="Normal 10 5 2 2 3 3" xfId="15890" xr:uid="{F244D26D-3101-4729-BAF9-2AA8367EB2DF}"/>
    <cellStyle name="Normal 10 5 2 2 3 3 2" xfId="34160" xr:uid="{3B6288B3-2EF4-46FF-94BF-CB3F398D9E5B}"/>
    <cellStyle name="Normal 10 5 2 2 3 3 2 2" xfId="34162" xr:uid="{A0E12C7D-6AE1-4255-8B1C-654EB19EA3C7}"/>
    <cellStyle name="Normal 10 5 2 2 3 3 2 3" xfId="34163" xr:uid="{21402992-682A-4953-8912-6860EEC740FD}"/>
    <cellStyle name="Normal 10 5 2 2 3 3 2 4" xfId="34164" xr:uid="{0DDF1A0C-91F0-48D7-B949-C01F909F0F02}"/>
    <cellStyle name="Normal 10 5 2 2 3 3 2 5" xfId="31518" xr:uid="{C0781903-F46A-417B-8E4A-140B5E350DEF}"/>
    <cellStyle name="Normal 10 5 2 2 3 3 2 6" xfId="31520" xr:uid="{65C24305-7D2F-40EB-B9D5-3FFE994FB43E}"/>
    <cellStyle name="Normal 10 5 2 2 3 3 3" xfId="34165" xr:uid="{70972CF5-1E3A-4712-A332-B85E63D20DCA}"/>
    <cellStyle name="Normal 10 5 2 2 3 3 4" xfId="34167" xr:uid="{65850580-1011-442A-BF25-36347042F54F}"/>
    <cellStyle name="Normal 10 5 2 2 3 3 5" xfId="17106" xr:uid="{C1FD5544-7A6A-4429-BEAA-277ABF0A5E6A}"/>
    <cellStyle name="Normal 10 5 2 2 3 3 6" xfId="13104" xr:uid="{A7CF2781-BD72-49B5-B153-0BD3165BCE17}"/>
    <cellStyle name="Normal 10 5 2 2 3 3 7" xfId="13108" xr:uid="{4CBAA01E-F3A3-45DD-8442-2993B489B4E6}"/>
    <cellStyle name="Normal 10 5 2 2 3 4" xfId="15892" xr:uid="{F6A11F19-9AF4-4EDE-9963-8753ABD2ED5E}"/>
    <cellStyle name="Normal 10 5 2 2 3 4 2" xfId="34168" xr:uid="{7489120C-4AA5-4210-AEAD-227C62C60ED1}"/>
    <cellStyle name="Normal 10 5 2 2 3 4 2 2" xfId="33259" xr:uid="{99C6F877-2781-48E2-9111-1AA846F530C6}"/>
    <cellStyle name="Normal 10 5 2 2 3 4 2 3" xfId="33262" xr:uid="{F42AC0B1-CDAA-47BE-9804-931BBBF6FCE8}"/>
    <cellStyle name="Normal 10 5 2 2 3 4 2 4" xfId="33265" xr:uid="{90CA94B1-A47F-44E0-A630-075B8B7EC511}"/>
    <cellStyle name="Normal 10 5 2 2 3 4 2 5" xfId="33276" xr:uid="{0316BAFE-5A10-4A46-BE85-E9A9CEDDD052}"/>
    <cellStyle name="Normal 10 5 2 2 3 4 2 6" xfId="33281" xr:uid="{B3285ECA-03A6-46C6-AE4C-7BFB729BF83C}"/>
    <cellStyle name="Normal 10 5 2 2 3 4 3" xfId="34170" xr:uid="{0F4D2A68-3C8C-47DE-BB72-E4B60610E128}"/>
    <cellStyle name="Normal 10 5 2 2 3 4 4" xfId="34172" xr:uid="{B42F4160-F06E-4DAA-8B56-5C21F00A4C95}"/>
    <cellStyle name="Normal 10 5 2 2 3 4 5" xfId="34174" xr:uid="{00AD37D9-9500-4D03-89D6-A7A9C1B3E7A5}"/>
    <cellStyle name="Normal 10 5 2 2 3 4 6" xfId="34176" xr:uid="{4223432B-C762-40BA-8BF7-60DB4583B427}"/>
    <cellStyle name="Normal 10 5 2 2 3 4 7" xfId="24009" xr:uid="{FA287E64-DE7F-44DA-B465-DA8CC12C93AF}"/>
    <cellStyle name="Normal 10 5 2 2 3 5" xfId="34177" xr:uid="{658F1ED8-BE7A-47D3-9576-AB14708D5FA0}"/>
    <cellStyle name="Normal 10 5 2 2 3 5 2" xfId="34178" xr:uid="{1618BE0E-4108-4BAF-B9C3-8B1BBBD51BFE}"/>
    <cellStyle name="Normal 10 5 2 2 3 5 3" xfId="34180" xr:uid="{7852CA26-EE49-41B2-AF5A-E9F0D716B83D}"/>
    <cellStyle name="Normal 10 5 2 2 3 5 4" xfId="34181" xr:uid="{414F034A-F3D0-43DC-8135-AC5A055D83C5}"/>
    <cellStyle name="Normal 10 5 2 2 3 5 5" xfId="34182" xr:uid="{F9A9F3B2-8F09-453C-A3AD-2C369553ED0E}"/>
    <cellStyle name="Normal 10 5 2 2 3 5 6" xfId="34183" xr:uid="{1FFD0FF5-F611-41CA-83DF-88165C8D8E88}"/>
    <cellStyle name="Normal 10 5 2 2 3 6" xfId="34184" xr:uid="{9B3B13E7-07D7-4E10-8AA7-91218246AE84}"/>
    <cellStyle name="Normal 10 5 2 2 3 7" xfId="34185" xr:uid="{12C3E7AF-6F71-4B25-92FC-C57822C18457}"/>
    <cellStyle name="Normal 10 5 2 2 3 8" xfId="34187" xr:uid="{125DEFEE-6C7D-412C-B640-5E245AD37654}"/>
    <cellStyle name="Normal 10 5 2 2 3 9" xfId="34189" xr:uid="{FA0155EB-FD4D-4978-A763-C2A68F4D267F}"/>
    <cellStyle name="Normal 10 5 2 2 4" xfId="34190" xr:uid="{142B7651-80FE-455E-930E-ECEB84556BEE}"/>
    <cellStyle name="Normal 10 5 2 2 4 10" xfId="24131" xr:uid="{F915B9A6-1F4A-4F1B-A7E8-5C25838ADCAD}"/>
    <cellStyle name="Normal 10 5 2 2 4 2" xfId="23272" xr:uid="{20F11F84-690C-4CE3-AD72-D7E4BC82E19C}"/>
    <cellStyle name="Normal 10 5 2 2 4 2 2" xfId="23275" xr:uid="{97927C2C-FD9F-430C-BC8B-EC17F13FAB86}"/>
    <cellStyle name="Normal 10 5 2 2 4 2 2 2" xfId="30299" xr:uid="{14FF86BC-DACD-4E41-93FB-1F70AAFE30DF}"/>
    <cellStyle name="Normal 10 5 2 2 4 2 2 3" xfId="30301" xr:uid="{DF3FA5D7-6B3A-4E04-827E-6BDAFEE3A85C}"/>
    <cellStyle name="Normal 10 5 2 2 4 2 2 4" xfId="30303" xr:uid="{C1564CE4-6E14-456C-B824-220CFE2A96E8}"/>
    <cellStyle name="Normal 10 5 2 2 4 2 2 5" xfId="34191" xr:uid="{24204DC6-0B0C-4AA4-9989-030D127801E9}"/>
    <cellStyle name="Normal 10 5 2 2 4 2 2 6" xfId="34192" xr:uid="{C628DF68-8E20-48F0-AFF1-87265A0435E3}"/>
    <cellStyle name="Normal 10 5 2 2 4 2 3" xfId="34194" xr:uid="{1F04D90E-7DEC-4AE9-98C7-63A061FBA965}"/>
    <cellStyle name="Normal 10 5 2 2 4 2 4" xfId="34197" xr:uid="{55B08E5F-B422-455F-9825-F4E3D6019B39}"/>
    <cellStyle name="Normal 10 5 2 2 4 2 5" xfId="34200" xr:uid="{3360CC7F-4F98-4681-A36C-7AF881D431C5}"/>
    <cellStyle name="Normal 10 5 2 2 4 2 6" xfId="13142" xr:uid="{A00781C9-AFB6-4D58-9AE5-C36000DE9896}"/>
    <cellStyle name="Normal 10 5 2 2 4 2 7" xfId="13146" xr:uid="{616662F7-DA96-4D29-9F05-1EAB3580412E}"/>
    <cellStyle name="Normal 10 5 2 2 4 3" xfId="15895" xr:uid="{58153335-2592-44F2-B867-BEFCD727E1AC}"/>
    <cellStyle name="Normal 10 5 2 2 4 3 2" xfId="23278" xr:uid="{547ACF88-99A2-4F9D-8E86-A0A74455171F}"/>
    <cellStyle name="Normal 10 5 2 2 4 3 2 2" xfId="30321" xr:uid="{B9B51C1A-590C-4068-AB0B-9EA7B12E67BE}"/>
    <cellStyle name="Normal 10 5 2 2 4 3 2 3" xfId="30323" xr:uid="{6DEB0210-6200-4FD8-B11F-64A379A84B61}"/>
    <cellStyle name="Normal 10 5 2 2 4 3 2 4" xfId="30325" xr:uid="{D210FBF5-4326-4015-8984-443936190B11}"/>
    <cellStyle name="Normal 10 5 2 2 4 3 2 5" xfId="32487" xr:uid="{395596DB-D528-417B-B7EA-B5E65716996E}"/>
    <cellStyle name="Normal 10 5 2 2 4 3 2 6" xfId="32489" xr:uid="{36A51EC2-1EAF-4319-A964-C03924A39A77}"/>
    <cellStyle name="Normal 10 5 2 2 4 3 3" xfId="33732" xr:uid="{11672BE9-3D02-4343-9923-19CA1192E9B0}"/>
    <cellStyle name="Normal 10 5 2 2 4 3 4" xfId="34201" xr:uid="{B0E4AA9E-8490-49AA-A8AA-1D07D2F29EFC}"/>
    <cellStyle name="Normal 10 5 2 2 4 3 5" xfId="34203" xr:uid="{44139C78-A839-472E-8495-B18C85229A80}"/>
    <cellStyle name="Normal 10 5 2 2 4 3 6" xfId="13152" xr:uid="{9E044455-1D62-4361-BF00-035E6CA20164}"/>
    <cellStyle name="Normal 10 5 2 2 4 3 7" xfId="13155" xr:uid="{0B7560A2-888F-4441-BFA1-AA4448F872BA}"/>
    <cellStyle name="Normal 10 5 2 2 4 4" xfId="15898" xr:uid="{C7FBE739-9260-4B3F-B925-5B403BDF65F2}"/>
    <cellStyle name="Normal 10 5 2 2 4 4 2" xfId="23281" xr:uid="{4C139EE3-FD93-460B-A15F-1FCC3AE2D840}"/>
    <cellStyle name="Normal 10 5 2 2 4 4 2 2" xfId="34204" xr:uid="{8D12AA41-A074-4AC7-8A1E-A56FA0474264}"/>
    <cellStyle name="Normal 10 5 2 2 4 4 2 3" xfId="34205" xr:uid="{682A4FDB-8DDC-4296-A5BB-0B117B39D10E}"/>
    <cellStyle name="Normal 10 5 2 2 4 4 2 4" xfId="34206" xr:uid="{A700C93E-185E-425A-A590-9E3D18F6CE5B}"/>
    <cellStyle name="Normal 10 5 2 2 4 4 2 5" xfId="34207" xr:uid="{233269E4-E7EF-4AB4-9309-D3C7F6D629DB}"/>
    <cellStyle name="Normal 10 5 2 2 4 4 2 6" xfId="34208" xr:uid="{8F75D5B6-53B8-4E4E-A2BF-388505FE2C72}"/>
    <cellStyle name="Normal 10 5 2 2 4 4 3" xfId="34209" xr:uid="{438D2EF6-BC63-46AD-AF96-26F88BCB923D}"/>
    <cellStyle name="Normal 10 5 2 2 4 4 4" xfId="34211" xr:uid="{4AFE7A7C-701D-44A4-9ABE-7CD31D5355EC}"/>
    <cellStyle name="Normal 10 5 2 2 4 4 5" xfId="34213" xr:uid="{94A53FDB-B9F7-40DB-8A11-DB7BE7EF828E}"/>
    <cellStyle name="Normal 10 5 2 2 4 4 6" xfId="34215" xr:uid="{29F3CEC5-B797-455F-B892-FCAC17AB6535}"/>
    <cellStyle name="Normal 10 5 2 2 4 4 7" xfId="24149" xr:uid="{180802D8-AB9A-4FFB-8382-ADB2BDB5A010}"/>
    <cellStyle name="Normal 10 5 2 2 4 5" xfId="23284" xr:uid="{60E4A353-E290-4893-96DE-9D7D86319381}"/>
    <cellStyle name="Normal 10 5 2 2 4 5 2" xfId="23287" xr:uid="{7ADBFD56-2634-4497-B728-5C1608E551CD}"/>
    <cellStyle name="Normal 10 5 2 2 4 5 3" xfId="33737" xr:uid="{BA19D03E-C9A1-4A32-8986-D54F80DCD981}"/>
    <cellStyle name="Normal 10 5 2 2 4 5 4" xfId="33739" xr:uid="{1893757C-F617-4E51-988C-3B4108533C4E}"/>
    <cellStyle name="Normal 10 5 2 2 4 5 5" xfId="34218" xr:uid="{EE19931F-41C0-492D-A703-F1E7471B33DB}"/>
    <cellStyle name="Normal 10 5 2 2 4 5 6" xfId="34221" xr:uid="{85999733-D099-42E8-B869-FD6C2AC2FB7D}"/>
    <cellStyle name="Normal 10 5 2 2 4 6" xfId="23291" xr:uid="{D4AB8A0C-7E45-4270-98E4-552F58E343A7}"/>
    <cellStyle name="Normal 10 5 2 2 4 7" xfId="23295" xr:uid="{9182E446-5CE5-433B-A1AF-4713695ABBD9}"/>
    <cellStyle name="Normal 10 5 2 2 4 8" xfId="23300" xr:uid="{1B3BB9E5-8180-47D7-9E17-7E074498A80D}"/>
    <cellStyle name="Normal 10 5 2 2 4 9" xfId="22633" xr:uid="{D1D010A7-1006-43E9-8D2C-DF472CDB6D84}"/>
    <cellStyle name="Normal 10 5 2 2 5" xfId="34222" xr:uid="{571C55A0-601E-4A03-A877-C71886ABAE52}"/>
    <cellStyle name="Normal 10 5 2 2 5 10" xfId="34223" xr:uid="{D727484E-787F-4D45-A18C-91CC031276C7}"/>
    <cellStyle name="Normal 10 5 2 2 5 2" xfId="21551" xr:uid="{5DCE4918-B6CD-43EC-9F3D-80CB1718B5DB}"/>
    <cellStyle name="Normal 10 5 2 2 5 2 2" xfId="34224" xr:uid="{F0F05694-3844-4FF2-8483-5775FA623734}"/>
    <cellStyle name="Normal 10 5 2 2 5 2 2 2" xfId="1545" xr:uid="{BD41F586-F74C-4B00-B3C3-F5E20D8BF034}"/>
    <cellStyle name="Normal 10 5 2 2 5 2 2 3" xfId="1561" xr:uid="{99CB6C15-4422-483D-BB2C-6695D438CEED}"/>
    <cellStyle name="Normal 10 5 2 2 5 2 2 4" xfId="30398" xr:uid="{74EEEF74-D6DC-4F13-B01C-3DC2366F5F0D}"/>
    <cellStyle name="Normal 10 5 2 2 5 2 2 5" xfId="34226" xr:uid="{C1CDC72F-A74F-43A7-83AA-909A42682617}"/>
    <cellStyle name="Normal 10 5 2 2 5 2 2 6" xfId="34227" xr:uid="{D56F046A-32E2-4474-BF4A-48857934BE0F}"/>
    <cellStyle name="Normal 10 5 2 2 5 2 3" xfId="34228" xr:uid="{6CD974DE-3BFA-42D7-90AE-B5591F398772}"/>
    <cellStyle name="Normal 10 5 2 2 5 2 4" xfId="33050" xr:uid="{D42CEE62-9BB9-42BA-B0BA-DCCE658FCD8D}"/>
    <cellStyle name="Normal 10 5 2 2 5 2 5" xfId="33053" xr:uid="{3FF5AD16-1044-4120-9A55-56DB0D7FF0AF}"/>
    <cellStyle name="Normal 10 5 2 2 5 2 6" xfId="13181" xr:uid="{8F73265A-3BC1-4253-9C72-53FDAB67F95F}"/>
    <cellStyle name="Normal 10 5 2 2 5 2 7" xfId="13183" xr:uid="{E93A0182-5A44-4D79-9456-6AF657B46007}"/>
    <cellStyle name="Normal 10 5 2 2 5 3" xfId="15903" xr:uid="{6F9DAEC0-1FD6-40B7-8A25-8E3522C8EEC8}"/>
    <cellStyle name="Normal 10 5 2 2 5 3 2" xfId="34229" xr:uid="{1439DC98-077E-48F2-9B8E-E29DE6704CC1}"/>
    <cellStyle name="Normal 10 5 2 2 5 3 2 2" xfId="1774" xr:uid="{0D0F5761-D2D7-454C-82B2-3B4CE0B03D88}"/>
    <cellStyle name="Normal 10 5 2 2 5 3 2 3" xfId="1779" xr:uid="{E32711CB-0FEB-426D-A0A0-DF0CC974196E}"/>
    <cellStyle name="Normal 10 5 2 2 5 3 2 4" xfId="30419" xr:uid="{223B6BF0-5A3A-4B33-94AA-7550D82C1335}"/>
    <cellStyle name="Normal 10 5 2 2 5 3 2 5" xfId="34230" xr:uid="{322C25FB-FA73-4D35-BB16-7D634A1B9B53}"/>
    <cellStyle name="Normal 10 5 2 2 5 3 2 6" xfId="34231" xr:uid="{31526E4C-3221-40EF-BCBC-E095AE05A278}"/>
    <cellStyle name="Normal 10 5 2 2 5 3 3" xfId="34232" xr:uid="{BE94D4CF-AE1C-49D5-A762-ED75706A8D3D}"/>
    <cellStyle name="Normal 10 5 2 2 5 3 4" xfId="33055" xr:uid="{DF331115-2B37-41F1-82AE-08929BB0C028}"/>
    <cellStyle name="Normal 10 5 2 2 5 3 5" xfId="33057" xr:uid="{84E5F1E5-0821-4C58-BFDE-68075F61DF16}"/>
    <cellStyle name="Normal 10 5 2 2 5 3 6" xfId="13187" xr:uid="{ECFC5826-2B87-4F51-80F3-4CD0A2A4DA89}"/>
    <cellStyle name="Normal 10 5 2 2 5 3 7" xfId="13189" xr:uid="{07C54AAB-0A9F-4BA8-9B29-66B72AEE3FAF}"/>
    <cellStyle name="Normal 10 5 2 2 5 4" xfId="15906" xr:uid="{4CD8C603-DB8C-4703-95AC-662148C3D788}"/>
    <cellStyle name="Normal 10 5 2 2 5 4 2" xfId="31578" xr:uid="{D15121FC-7A63-4598-8EE1-301C62160F17}"/>
    <cellStyle name="Normal 10 5 2 2 5 4 2 2" xfId="6793" xr:uid="{FF9AB6A6-CF03-4D42-8BA3-A9838A20E069}"/>
    <cellStyle name="Normal 10 5 2 2 5 4 2 3" xfId="6795" xr:uid="{4667F52C-CE8E-4B00-AF0C-5E13AFF5A344}"/>
    <cellStyle name="Normal 10 5 2 2 5 4 2 4" xfId="34233" xr:uid="{5CAA156E-B901-4C42-8FCB-06305A40A03B}"/>
    <cellStyle name="Normal 10 5 2 2 5 4 2 5" xfId="34234" xr:uid="{F94FCD58-3995-4203-9B7C-8BE58DD9A649}"/>
    <cellStyle name="Normal 10 5 2 2 5 4 2 6" xfId="34235" xr:uid="{E3383A6E-066D-45D6-9136-A5B5F7ABB4C2}"/>
    <cellStyle name="Normal 10 5 2 2 5 4 3" xfId="31580" xr:uid="{5BF39D09-614D-4FE4-8E54-E22296A88F0B}"/>
    <cellStyle name="Normal 10 5 2 2 5 4 4" xfId="31582" xr:uid="{A5597BBE-9B97-4455-A55F-828AE0D81863}"/>
    <cellStyle name="Normal 10 5 2 2 5 4 5" xfId="33059" xr:uid="{DE251780-7A9C-45BE-A504-5AFBB1539167}"/>
    <cellStyle name="Normal 10 5 2 2 5 4 6" xfId="34236" xr:uid="{4ADE3BAA-6D0C-4692-8A49-689FE7960B61}"/>
    <cellStyle name="Normal 10 5 2 2 5 4 7" xfId="34237" xr:uid="{C72EF013-3C25-4A4B-9F5D-4EFFBF830223}"/>
    <cellStyle name="Normal 10 5 2 2 5 5" xfId="34238" xr:uid="{135DDFFF-2630-48BE-9086-438727E9AEB5}"/>
    <cellStyle name="Normal 10 5 2 2 5 5 2" xfId="31433" xr:uid="{E4C1BB8F-4C54-4670-8A61-6A2D9A8872B4}"/>
    <cellStyle name="Normal 10 5 2 2 5 5 3" xfId="20205" xr:uid="{78C4C88A-5D09-493F-90B6-738EA4CF185F}"/>
    <cellStyle name="Normal 10 5 2 2 5 5 4" xfId="34239" xr:uid="{71CA2C85-5E2A-4EE5-98AE-5AC34DAC4B9C}"/>
    <cellStyle name="Normal 10 5 2 2 5 5 5" xfId="34240" xr:uid="{3B378511-AAA6-4682-84EC-04700B7B95D1}"/>
    <cellStyle name="Normal 10 5 2 2 5 5 6" xfId="34241" xr:uid="{DED8DE0B-6861-451E-9CDF-52DB4F19725E}"/>
    <cellStyle name="Normal 10 5 2 2 5 6" xfId="34242" xr:uid="{93011CE8-A09A-4E5F-BB0F-C43B653C66AF}"/>
    <cellStyle name="Normal 10 5 2 2 5 7" xfId="34243" xr:uid="{0E2BE33D-0A2D-48A0-AECE-64D7EF680B61}"/>
    <cellStyle name="Normal 10 5 2 2 5 8" xfId="34245" xr:uid="{2D6BC147-3616-456A-9DC0-D39180BA4300}"/>
    <cellStyle name="Normal 10 5 2 2 5 9" xfId="34247" xr:uid="{075991D0-71DA-4E5B-906B-E0AFE59A5579}"/>
    <cellStyle name="Normal 10 5 2 2 6" xfId="34248" xr:uid="{9205BAAC-3ADF-431F-96C9-638768FB8A0E}"/>
    <cellStyle name="Normal 10 5 2 2 6 2" xfId="12329" xr:uid="{495E5E82-4FB2-432A-A2EC-BE4EAB454D6C}"/>
    <cellStyle name="Normal 10 5 2 2 6 2 2" xfId="34249" xr:uid="{C298AF69-B3ED-4D66-B33E-AAA8A79AE3E0}"/>
    <cellStyle name="Normal 10 5 2 2 6 2 3" xfId="34250" xr:uid="{412FC143-2C62-4112-886A-FAD912C69D2C}"/>
    <cellStyle name="Normal 10 5 2 2 6 2 4" xfId="34251" xr:uid="{309A4D03-7C92-4486-83B1-B9B5173D884D}"/>
    <cellStyle name="Normal 10 5 2 2 6 2 5" xfId="34254" xr:uid="{0A1295B2-EE63-42EB-98FE-DED500A8C46D}"/>
    <cellStyle name="Normal 10 5 2 2 6 2 6" xfId="13221" xr:uid="{F72A833D-3170-41FB-B51F-FE2CBED4EE63}"/>
    <cellStyle name="Normal 10 5 2 2 6 3" xfId="12332" xr:uid="{23F092AA-B227-41B4-95AB-F65029AE6E6E}"/>
    <cellStyle name="Normal 10 5 2 2 6 4" xfId="34255" xr:uid="{A6D3ABE6-585F-4EDC-AF79-EFF4DCC557DF}"/>
    <cellStyle name="Normal 10 5 2 2 6 5" xfId="34256" xr:uid="{A7906251-7C68-4DEB-8001-B46CA9F291D1}"/>
    <cellStyle name="Normal 10 5 2 2 6 6" xfId="34257" xr:uid="{C036717C-F906-43D4-A190-623959A1E57E}"/>
    <cellStyle name="Normal 10 5 2 2 6 7" xfId="34258" xr:uid="{7B40E2B0-5814-4003-BD76-DF0710B6058C}"/>
    <cellStyle name="Normal 10 5 2 2 7" xfId="34259" xr:uid="{0B1CF177-5270-4E3C-92DD-E0218D11F3FA}"/>
    <cellStyle name="Normal 10 5 2 2 7 2" xfId="34260" xr:uid="{0E6481BA-B27F-4820-A876-3FE468046D88}"/>
    <cellStyle name="Normal 10 5 2 2 7 2 2" xfId="34261" xr:uid="{C13D5F04-FAFE-4E24-BB2F-0200CBF6249F}"/>
    <cellStyle name="Normal 10 5 2 2 7 2 3" xfId="34262" xr:uid="{82442161-0A36-4384-AC5C-4BE8CAB212CF}"/>
    <cellStyle name="Normal 10 5 2 2 7 2 4" xfId="34263" xr:uid="{3F4B7276-2711-4508-BA1A-53D0E7E7803A}"/>
    <cellStyle name="Normal 10 5 2 2 7 2 5" xfId="34264" xr:uid="{14DE82E9-60D1-4B3E-AAE9-FCC88AC7AEBE}"/>
    <cellStyle name="Normal 10 5 2 2 7 2 6" xfId="34265" xr:uid="{338B935C-C950-49D3-911B-BEA8186DB46F}"/>
    <cellStyle name="Normal 10 5 2 2 7 3" xfId="34266" xr:uid="{0D43DA79-1448-4D76-A079-3E1C38264C90}"/>
    <cellStyle name="Normal 10 5 2 2 7 4" xfId="34267" xr:uid="{59B10D89-4913-457A-820C-2B33FCA5DA8B}"/>
    <cellStyle name="Normal 10 5 2 2 7 5" xfId="34268" xr:uid="{DADA7B71-40FB-46D5-BF8B-651DDB3585B7}"/>
    <cellStyle name="Normal 10 5 2 2 7 6" xfId="34269" xr:uid="{C79EE417-ACCC-4F29-A85F-2B7FD4D94C7C}"/>
    <cellStyle name="Normal 10 5 2 2 7 7" xfId="34270" xr:uid="{46EED131-03CC-41E1-85C3-4C6924F4D1CE}"/>
    <cellStyle name="Normal 10 5 2 2 8" xfId="34271" xr:uid="{ABD709F1-D953-40B9-9F5D-C1E6340EDBED}"/>
    <cellStyle name="Normal 10 5 2 2 8 2" xfId="34272" xr:uid="{43B59EBE-99D6-4792-B84B-A25604DF5020}"/>
    <cellStyle name="Normal 10 5 2 2 8 2 2" xfId="34273" xr:uid="{B32038C0-875A-408B-96EB-E3E563004ED3}"/>
    <cellStyle name="Normal 10 5 2 2 8 2 3" xfId="34274" xr:uid="{736C3F6C-85A8-442C-A38B-8CCD5F6726B8}"/>
    <cellStyle name="Normal 10 5 2 2 8 2 4" xfId="34275" xr:uid="{7552EB95-CB65-4D12-9363-9E5F598E7EC5}"/>
    <cellStyle name="Normal 10 5 2 2 8 2 5" xfId="34276" xr:uid="{58038FA1-5C8C-4455-BC79-DDA638C9EA54}"/>
    <cellStyle name="Normal 10 5 2 2 8 2 6" xfId="34277" xr:uid="{F1879243-E3F3-4B76-A762-C622209D65F0}"/>
    <cellStyle name="Normal 10 5 2 2 8 3" xfId="34278" xr:uid="{2C70E86B-7FFB-48C0-8BD5-DF92B0EBA849}"/>
    <cellStyle name="Normal 10 5 2 2 8 4" xfId="34279" xr:uid="{88F042E6-5AC8-4DB2-A875-2CBE18119FCD}"/>
    <cellStyle name="Normal 10 5 2 2 8 5" xfId="34280" xr:uid="{AD1BFB9C-3BE9-481F-B6AB-707546DB0D9A}"/>
    <cellStyle name="Normal 10 5 2 2 8 6" xfId="34281" xr:uid="{5D5AE895-2872-49FF-A77A-45FDD0983942}"/>
    <cellStyle name="Normal 10 5 2 2 8 7" xfId="34282" xr:uid="{8F9C8131-4322-4F61-9D28-05DBBAD4A104}"/>
    <cellStyle name="Normal 10 5 2 2 9" xfId="34283" xr:uid="{F98E86F8-780E-4B6B-85CC-A3A393C7C67C}"/>
    <cellStyle name="Normal 10 5 2 2 9 2" xfId="23434" xr:uid="{2B98EDC4-4671-4351-8E96-040DE33341B0}"/>
    <cellStyle name="Normal 10 5 2 2 9 3" xfId="23437" xr:uid="{8AB10184-DB52-4955-91A0-2DBFC8D29734}"/>
    <cellStyle name="Normal 10 5 2 2 9 4" xfId="23440" xr:uid="{74545951-3097-431E-B7B0-85DAC2D6670E}"/>
    <cellStyle name="Normal 10 5 2 2 9 5" xfId="23442" xr:uid="{34320F89-19FF-4378-A6FC-F892A5D8AC7A}"/>
    <cellStyle name="Normal 10 5 2 2 9 6" xfId="23445" xr:uid="{7F85366F-3721-4406-814D-8F8B960A2951}"/>
    <cellStyle name="Normal 10 5 2 3" xfId="34284" xr:uid="{A5155712-0464-429D-89BF-969D8900DC01}"/>
    <cellStyle name="Normal 10 5 2 3 10" xfId="23911" xr:uid="{62A3EC47-588F-4FF2-A4D7-F769A04292BF}"/>
    <cellStyle name="Normal 10 5 2 3 11" xfId="23952" xr:uid="{827D2526-743C-4CAC-90AF-B265444A42C7}"/>
    <cellStyle name="Normal 10 5 2 3 12" xfId="23988" xr:uid="{8F5CC334-091C-4116-917C-C2D04AEEF330}"/>
    <cellStyle name="Normal 10 5 2 3 13" xfId="23993" xr:uid="{DFFC853D-6166-46DE-B394-20166E37DF51}"/>
    <cellStyle name="Normal 10 5 2 3 14" xfId="23998" xr:uid="{22AE64E0-6F53-4830-80BD-EF3EDD7A2BF2}"/>
    <cellStyle name="Normal 10 5 2 3 2" xfId="29422" xr:uid="{A7CBF06F-B47B-4567-841B-27BBD7A3D224}"/>
    <cellStyle name="Normal 10 5 2 3 2 10" xfId="1399" xr:uid="{83CB89DD-30F2-4A36-A182-32FB25BD037B}"/>
    <cellStyle name="Normal 10 5 2 3 2 2" xfId="34285" xr:uid="{73C392DB-2128-42D0-A9E8-B789EA9D5ED7}"/>
    <cellStyle name="Normal 10 5 2 3 2 2 2" xfId="34286" xr:uid="{03BAD98D-8C8D-4378-B993-BC169F95784D}"/>
    <cellStyle name="Normal 10 5 2 3 2 2 2 2" xfId="8630" xr:uid="{87DAACB4-FD5C-431A-80B7-7701D2554B04}"/>
    <cellStyle name="Normal 10 5 2 3 2 2 2 3" xfId="8632" xr:uid="{2AFDF8AD-FC58-47D1-8851-FE255A34FC85}"/>
    <cellStyle name="Normal 10 5 2 3 2 2 2 4" xfId="8634" xr:uid="{92DA23D0-4C40-493A-8380-E1ADA78A3C73}"/>
    <cellStyle name="Normal 10 5 2 3 2 2 2 5" xfId="8636" xr:uid="{0B92E266-268C-4F6D-805C-C0A66A180786}"/>
    <cellStyle name="Normal 10 5 2 3 2 2 2 6" xfId="8638" xr:uid="{86E069BA-1093-49F7-889A-C8BC5731A731}"/>
    <cellStyle name="Normal 10 5 2 3 2 2 3" xfId="34289" xr:uid="{0B1B87C6-ED9E-47AE-A561-AC809DED2986}"/>
    <cellStyle name="Normal 10 5 2 3 2 2 4" xfId="25092" xr:uid="{BD0EA8D2-538E-4DD2-A7E8-94DAC193744C}"/>
    <cellStyle name="Normal 10 5 2 3 2 2 5" xfId="34293" xr:uid="{7D3BDBF9-97F8-46FB-BEA3-FF1CC22CAED0}"/>
    <cellStyle name="Normal 10 5 2 3 2 2 6" xfId="34295" xr:uid="{6FE55682-2DF0-4D8F-B5D2-5AEA54692E9D}"/>
    <cellStyle name="Normal 10 5 2 3 2 2 7" xfId="34297" xr:uid="{4037C3E9-1160-41E1-87E7-4126EF69F4D7}"/>
    <cellStyle name="Normal 10 5 2 3 2 3" xfId="15924" xr:uid="{0C78A715-9BE1-437D-8EBA-1DC06A5F9793}"/>
    <cellStyle name="Normal 10 5 2 3 2 3 2" xfId="34298" xr:uid="{F86C36CB-E913-4E4A-AA08-3552EA0E588A}"/>
    <cellStyle name="Normal 10 5 2 3 2 3 2 2" xfId="8700" xr:uid="{15FB2784-3551-4838-9733-8C9EAC4D3BB4}"/>
    <cellStyle name="Normal 10 5 2 3 2 3 2 3" xfId="8702" xr:uid="{3D361354-C691-4FE3-878E-417C38B949E4}"/>
    <cellStyle name="Normal 10 5 2 3 2 3 2 4" xfId="8704" xr:uid="{EE5E4712-004D-4476-82AA-3E65254E3AC0}"/>
    <cellStyle name="Normal 10 5 2 3 2 3 2 5" xfId="8706" xr:uid="{E7AC6C02-8F05-4E28-863C-731BCE1C62D0}"/>
    <cellStyle name="Normal 10 5 2 3 2 3 2 6" xfId="8708" xr:uid="{A6385228-232C-469D-BBAD-F4AC59B86A1C}"/>
    <cellStyle name="Normal 10 5 2 3 2 3 3" xfId="34300" xr:uid="{8BCD232D-AFA7-4825-9D9F-302C92B5DDCE}"/>
    <cellStyle name="Normal 10 5 2 3 2 3 4" xfId="25095" xr:uid="{0DC71829-3E87-4A38-ABF1-175C8B9B3594}"/>
    <cellStyle name="Normal 10 5 2 3 2 3 5" xfId="25098" xr:uid="{E8F5760B-28E4-4865-8FEE-2A732ABCC1DD}"/>
    <cellStyle name="Normal 10 5 2 3 2 3 6" xfId="25101" xr:uid="{B882841D-0EDB-4E13-BADA-6991B17143ED}"/>
    <cellStyle name="Normal 10 5 2 3 2 3 7" xfId="34303" xr:uid="{21330A50-B7C4-46AD-AD22-78D0F4FAF31C}"/>
    <cellStyle name="Normal 10 5 2 3 2 4" xfId="15927" xr:uid="{9BA41A19-45D7-475D-A96C-FC09431F707E}"/>
    <cellStyle name="Normal 10 5 2 3 2 4 2" xfId="34304" xr:uid="{5714B9DC-32D8-4300-9F89-A2D83E8F6CFD}"/>
    <cellStyle name="Normal 10 5 2 3 2 4 2 2" xfId="8787" xr:uid="{4C4AA91A-F383-4619-A1F2-3DF0078033F3}"/>
    <cellStyle name="Normal 10 5 2 3 2 4 2 3" xfId="8790" xr:uid="{BFE8DFC7-4DE6-46A4-862A-E35E3C19F493}"/>
    <cellStyle name="Normal 10 5 2 3 2 4 2 4" xfId="8793" xr:uid="{63F624F0-CBCD-45F8-91A2-B7E366C08006}"/>
    <cellStyle name="Normal 10 5 2 3 2 4 2 5" xfId="8799" xr:uid="{A6B56F84-6AE5-4209-858E-D88F5482550A}"/>
    <cellStyle name="Normal 10 5 2 3 2 4 2 6" xfId="8802" xr:uid="{5495384C-06E3-4C28-8AF4-17DB098E1526}"/>
    <cellStyle name="Normal 10 5 2 3 2 4 3" xfId="34306" xr:uid="{CE19EEEA-487E-4754-A3DC-CB3400ADE4C3}"/>
    <cellStyle name="Normal 10 5 2 3 2 4 4" xfId="25105" xr:uid="{FE39FFDC-3136-4A3E-B756-EC6C821CC6E7}"/>
    <cellStyle name="Normal 10 5 2 3 2 4 5" xfId="34309" xr:uid="{FBDC1C0E-7074-470F-8C04-B5D2EA1181FB}"/>
    <cellStyle name="Normal 10 5 2 3 2 4 6" xfId="34311" xr:uid="{5455C5A1-9A83-4A67-A228-229F3CA1EE36}"/>
    <cellStyle name="Normal 10 5 2 3 2 4 7" xfId="34313" xr:uid="{ABB4C6CC-6A7E-44C9-AFB8-6E0064C94A8E}"/>
    <cellStyle name="Normal 10 5 2 3 2 5" xfId="34314" xr:uid="{6A16166F-6010-4E37-A64A-F583B321BB93}"/>
    <cellStyle name="Normal 10 5 2 3 2 5 2" xfId="34315" xr:uid="{BFA71227-6310-4C3E-BA4A-072145CDAC09}"/>
    <cellStyle name="Normal 10 5 2 3 2 5 3" xfId="34317" xr:uid="{F4067B3D-39A3-4EAF-883D-47D33E9426D7}"/>
    <cellStyle name="Normal 10 5 2 3 2 5 4" xfId="34318" xr:uid="{CE3D3278-DEE4-40E6-8AEB-5D1A76A47D78}"/>
    <cellStyle name="Normal 10 5 2 3 2 5 5" xfId="34319" xr:uid="{78830C90-CC31-47F8-89FC-F2B238D09A9B}"/>
    <cellStyle name="Normal 10 5 2 3 2 5 6" xfId="33474" xr:uid="{9E1B13D7-8EAE-4DC4-A822-275552910B11}"/>
    <cellStyle name="Normal 10 5 2 3 2 6" xfId="3300" xr:uid="{34A0F884-855B-455B-B087-3A8FE5D02D09}"/>
    <cellStyle name="Normal 10 5 2 3 2 7" xfId="3305" xr:uid="{626E6D87-4D1A-421E-852A-D9ABEA6E24EB}"/>
    <cellStyle name="Normal 10 5 2 3 2 8" xfId="6340" xr:uid="{833CC1EA-DD67-4580-ABFC-75A5967C092F}"/>
    <cellStyle name="Normal 10 5 2 3 2 9" xfId="6348" xr:uid="{AAE56260-077A-4BC1-954D-05C058516241}"/>
    <cellStyle name="Normal 10 5 2 3 3" xfId="34320" xr:uid="{6A7C6148-40E7-4D9E-90CE-8D434FFFBDF4}"/>
    <cellStyle name="Normal 10 5 2 3 3 10" xfId="32782" xr:uid="{F476FE6D-934C-411F-BC79-DE326E31F81C}"/>
    <cellStyle name="Normal 10 5 2 3 3 2" xfId="34321" xr:uid="{218C4700-BF4E-4B2F-B80A-52F4B6E4B532}"/>
    <cellStyle name="Normal 10 5 2 3 3 2 2" xfId="34322" xr:uid="{D7894126-8855-4EDD-98C7-BBB09059C194}"/>
    <cellStyle name="Normal 10 5 2 3 3 2 2 2" xfId="25281" xr:uid="{9ED0EA38-241A-4ACC-9397-CD1F3F5FD954}"/>
    <cellStyle name="Normal 10 5 2 3 3 2 2 3" xfId="25283" xr:uid="{F93F5E0B-A5C6-482D-9B79-58ECDDC502D1}"/>
    <cellStyle name="Normal 10 5 2 3 3 2 2 4" xfId="22358" xr:uid="{BB9A1020-61A6-49D4-9119-4A1D6A72EDB5}"/>
    <cellStyle name="Normal 10 5 2 3 3 2 2 5" xfId="18618" xr:uid="{7CD59E92-4A25-4544-BC42-6F402D0E8F8C}"/>
    <cellStyle name="Normal 10 5 2 3 3 2 2 6" xfId="18623" xr:uid="{C8067B5C-50AC-4326-B833-8346687ABAB0}"/>
    <cellStyle name="Normal 10 5 2 3 3 2 3" xfId="34326" xr:uid="{298B56CF-8D33-44E0-8D41-9B5A8F8B6172}"/>
    <cellStyle name="Normal 10 5 2 3 3 2 4" xfId="34330" xr:uid="{9795E39E-266C-410F-8408-0BE94E5579AC}"/>
    <cellStyle name="Normal 10 5 2 3 3 2 5" xfId="23571" xr:uid="{EF525E6C-E6A0-4716-93BE-978E3AAC525C}"/>
    <cellStyle name="Normal 10 5 2 3 3 2 6" xfId="13346" xr:uid="{5EFBE0B1-DBA7-4349-8C70-E5C3C49C94CF}"/>
    <cellStyle name="Normal 10 5 2 3 3 2 7" xfId="13350" xr:uid="{4CCC3151-73F9-45FB-A736-57FFA4909E88}"/>
    <cellStyle name="Normal 10 5 2 3 3 3" xfId="15930" xr:uid="{2186BE4D-0E28-45CC-AC2F-F0B469D9F626}"/>
    <cellStyle name="Normal 10 5 2 3 3 3 2" xfId="34331" xr:uid="{2E9072F3-7381-44A5-9192-9ACB68CE154F}"/>
    <cellStyle name="Normal 10 5 2 3 3 3 2 2" xfId="9021" xr:uid="{5EA88F4D-3633-49F4-8F48-D0950F1A6361}"/>
    <cellStyle name="Normal 10 5 2 3 3 3 2 3" xfId="9023" xr:uid="{996677F3-BB3E-4316-B36A-BE7F5EEEE117}"/>
    <cellStyle name="Normal 10 5 2 3 3 3 2 4" xfId="9025" xr:uid="{AAA094B5-B217-404B-8FA7-DB871C337BC2}"/>
    <cellStyle name="Normal 10 5 2 3 3 3 2 5" xfId="9027" xr:uid="{37078A13-55EA-4C83-8993-F6BB631A0FFE}"/>
    <cellStyle name="Normal 10 5 2 3 3 3 2 6" xfId="9029" xr:uid="{CED027F0-4AAC-43DE-8FAD-CFCE05518D8A}"/>
    <cellStyle name="Normal 10 5 2 3 3 3 3" xfId="12027" xr:uid="{04C8DEE1-B237-490B-9C05-804BC9D78E0C}"/>
    <cellStyle name="Normal 10 5 2 3 3 3 4" xfId="34333" xr:uid="{8FD45E43-E4B2-4569-BDF0-A0C94C108801}"/>
    <cellStyle name="Normal 10 5 2 3 3 3 5" xfId="23662" xr:uid="{529B927F-FE90-43AF-A57C-E71193618DA7}"/>
    <cellStyle name="Normal 10 5 2 3 3 3 6" xfId="23710" xr:uid="{1164B651-E2C1-4F48-AAE9-71943E913862}"/>
    <cellStyle name="Normal 10 5 2 3 3 3 7" xfId="23736" xr:uid="{B8323391-C6D3-4426-B2C4-4A299AA02D6D}"/>
    <cellStyle name="Normal 10 5 2 3 3 4" xfId="15932" xr:uid="{30141DCB-903C-4E36-B775-288F5FFA72F4}"/>
    <cellStyle name="Normal 10 5 2 3 3 4 2" xfId="34334" xr:uid="{B20BA53A-0DA3-4C6E-BB97-6F7366209935}"/>
    <cellStyle name="Normal 10 5 2 3 3 4 2 2" xfId="34337" xr:uid="{9F0DC2F4-1BB4-487B-AA87-DCE1580844FF}"/>
    <cellStyle name="Normal 10 5 2 3 3 4 2 3" xfId="34339" xr:uid="{E9722060-00E5-48DE-8D42-1B34F221E939}"/>
    <cellStyle name="Normal 10 5 2 3 3 4 2 4" xfId="34341" xr:uid="{796C9510-B61A-4328-86DD-099A4BA77F12}"/>
    <cellStyle name="Normal 10 5 2 3 3 4 2 5" xfId="34342" xr:uid="{84E07523-520A-4DEF-8B0E-43FBEFCCB778}"/>
    <cellStyle name="Normal 10 5 2 3 3 4 2 6" xfId="34343" xr:uid="{0C7564BD-5738-4CBF-A5FE-E3F5F15E0146}"/>
    <cellStyle name="Normal 10 5 2 3 3 4 3" xfId="34344" xr:uid="{15FBD24E-2E4C-4ADA-A66D-137125B2F333}"/>
    <cellStyle name="Normal 10 5 2 3 3 4 4" xfId="34346" xr:uid="{2481BAFB-98F0-4C2E-ACCF-E44328CFFEDA}"/>
    <cellStyle name="Normal 10 5 2 3 3 4 5" xfId="23778" xr:uid="{5221925E-5239-41FF-94A8-E629121C8ABE}"/>
    <cellStyle name="Normal 10 5 2 3 3 4 6" xfId="23812" xr:uid="{D1A3D08C-E255-4996-94D3-E1F97C707961}"/>
    <cellStyle name="Normal 10 5 2 3 3 4 7" xfId="23842" xr:uid="{17E18FE0-4E87-4D50-93F6-AC5ADB06B597}"/>
    <cellStyle name="Normal 10 5 2 3 3 5" xfId="34347" xr:uid="{433B6EE0-B34E-47E0-968D-AE56B02C1562}"/>
    <cellStyle name="Normal 10 5 2 3 3 5 2" xfId="34349" xr:uid="{394ABC8B-F226-4853-BA47-DD405D3B751E}"/>
    <cellStyle name="Normal 10 5 2 3 3 5 3" xfId="34352" xr:uid="{A2DB4F0A-4046-445E-ADF7-70045B061C53}"/>
    <cellStyle name="Normal 10 5 2 3 3 5 4" xfId="34354" xr:uid="{23BD5B1D-8271-420E-9F1F-F068E0240FF2}"/>
    <cellStyle name="Normal 10 5 2 3 3 5 5" xfId="23909" xr:uid="{EA3E2C90-F41A-459C-9683-408DCD059590}"/>
    <cellStyle name="Normal 10 5 2 3 3 5 6" xfId="23951" xr:uid="{FCAF364F-1D56-4FCB-83A9-45FB650F7F0B}"/>
    <cellStyle name="Normal 10 5 2 3 3 6" xfId="34355" xr:uid="{6E3C54D9-EA37-439E-965E-F080E0FEC6AD}"/>
    <cellStyle name="Normal 10 5 2 3 3 7" xfId="34357" xr:uid="{23AF6C98-E600-43FE-9AC1-11A33E9BE372}"/>
    <cellStyle name="Normal 10 5 2 3 3 8" xfId="34360" xr:uid="{B48BAEAF-6A05-4946-938C-B4B950069B0B}"/>
    <cellStyle name="Normal 10 5 2 3 3 9" xfId="34363" xr:uid="{7E4BFDB7-9652-4B3B-B5E5-3AEC79403BDD}"/>
    <cellStyle name="Normal 10 5 2 3 4" xfId="34364" xr:uid="{EAEAD1F6-1297-4AC8-9F70-E6B91E4DC148}"/>
    <cellStyle name="Normal 10 5 2 3 4 10" xfId="34365" xr:uid="{0CB3265A-F0BC-4526-80EC-E5F52B0FF58C}"/>
    <cellStyle name="Normal 10 5 2 3 4 2" xfId="23868" xr:uid="{1B1C12A2-5C9E-4F82-AE78-A55448975562}"/>
    <cellStyle name="Normal 10 5 2 3 4 2 2" xfId="23870" xr:uid="{739A40EB-6871-4841-A2B6-2347DE292096}"/>
    <cellStyle name="Normal 10 5 2 3 4 2 2 2" xfId="34366" xr:uid="{3441AA31-6E81-4D13-9DC0-8EE2C1F0BF3F}"/>
    <cellStyle name="Normal 10 5 2 3 4 2 2 3" xfId="34367" xr:uid="{BF53FA34-9BA1-41B9-8138-7375BC4AEA4E}"/>
    <cellStyle name="Normal 10 5 2 3 4 2 2 4" xfId="22675" xr:uid="{B5A4D373-4444-4447-9BE5-55644929D5F5}"/>
    <cellStyle name="Normal 10 5 2 3 4 2 2 5" xfId="34368" xr:uid="{D18944F4-E97E-46B4-BAB5-206CDFAAE887}"/>
    <cellStyle name="Normal 10 5 2 3 4 2 2 6" xfId="34369" xr:uid="{A5F33639-29AA-42C9-88F8-EE423D68F244}"/>
    <cellStyle name="Normal 10 5 2 3 4 2 3" xfId="34371" xr:uid="{E3EC7537-CA56-40C3-A2AB-B76DD769A1AA}"/>
    <cellStyle name="Normal 10 5 2 3 4 2 4" xfId="34373" xr:uid="{36C60C31-622C-45E5-B0FA-B0CBF6DEF88D}"/>
    <cellStyle name="Normal 10 5 2 3 4 2 5" xfId="7052" xr:uid="{8A3111C8-EA02-4BB2-B1F0-891BE6EE0354}"/>
    <cellStyle name="Normal 10 5 2 3 4 2 6" xfId="7055" xr:uid="{D4A8433C-3726-48E4-99FF-23C2E0F4A2BE}"/>
    <cellStyle name="Normal 10 5 2 3 4 2 7" xfId="13369" xr:uid="{245B61F2-C11E-4C30-86F9-23D81D1E648C}"/>
    <cellStyle name="Normal 10 5 2 3 4 3" xfId="5114" xr:uid="{85B9F473-2015-46E7-9C48-DD3D5509923E}"/>
    <cellStyle name="Normal 10 5 2 3 4 3 2" xfId="23875" xr:uid="{6A91F13C-DABA-49A2-B7D4-534AB944477B}"/>
    <cellStyle name="Normal 10 5 2 3 4 3 2 2" xfId="34374" xr:uid="{8C59CC16-BE32-49B9-9E59-1F6670187F8C}"/>
    <cellStyle name="Normal 10 5 2 3 4 3 2 3" xfId="34375" xr:uid="{72E8A7FF-C79E-4E9B-A7F2-275FA90DF668}"/>
    <cellStyle name="Normal 10 5 2 3 4 3 2 4" xfId="22688" xr:uid="{65A9CC25-AB83-4695-8DD7-F3ADF1A5ABA9}"/>
    <cellStyle name="Normal 10 5 2 3 4 3 2 5" xfId="34376" xr:uid="{B2493383-FF85-46C7-AFFA-E1C1D67B0BF3}"/>
    <cellStyle name="Normal 10 5 2 3 4 3 2 6" xfId="34377" xr:uid="{746F629D-6089-46C4-9903-71B55A5AEDF0}"/>
    <cellStyle name="Normal 10 5 2 3 4 3 3" xfId="33205" xr:uid="{6AF7B02F-7560-4701-9471-73C00FA8063C}"/>
    <cellStyle name="Normal 10 5 2 3 4 3 4" xfId="33208" xr:uid="{E94D4F0F-F633-4F36-86D2-0D028C4731F6}"/>
    <cellStyle name="Normal 10 5 2 3 4 3 5" xfId="33212" xr:uid="{3A646068-06FC-4F41-9D0F-CE3BAE810CBC}"/>
    <cellStyle name="Normal 10 5 2 3 4 3 6" xfId="33216" xr:uid="{3D301B38-E96D-4733-8C85-9DC4C6BE915F}"/>
    <cellStyle name="Normal 10 5 2 3 4 3 7" xfId="33221" xr:uid="{F181DA7F-6C92-4387-9544-B31E57A76107}"/>
    <cellStyle name="Normal 10 5 2 3 4 4" xfId="5120" xr:uid="{C4F953A2-1C18-4BBB-AB12-3A68EA0CA47E}"/>
    <cellStyle name="Normal 10 5 2 3 4 4 2" xfId="23878" xr:uid="{75369E88-59FD-4D8C-B447-26DEC38D6AE5}"/>
    <cellStyle name="Normal 10 5 2 3 4 4 2 2" xfId="34379" xr:uid="{F9B1DBAA-5D2E-4F07-A9FA-8504E3480C04}"/>
    <cellStyle name="Normal 10 5 2 3 4 4 2 3" xfId="34381" xr:uid="{61C75117-D059-472A-8E04-57235D6CD932}"/>
    <cellStyle name="Normal 10 5 2 3 4 4 2 4" xfId="34383" xr:uid="{FD5B3725-E0E6-46EA-9CC4-93232322A3A2}"/>
    <cellStyle name="Normal 10 5 2 3 4 4 2 5" xfId="34384" xr:uid="{3E69C1E0-BC6C-4148-B7B0-46BDA96AA0CA}"/>
    <cellStyle name="Normal 10 5 2 3 4 4 2 6" xfId="15777" xr:uid="{618B49D0-3C41-4FA6-8FE8-9434D958EAA7}"/>
    <cellStyle name="Normal 10 5 2 3 4 4 3" xfId="31246" xr:uid="{9462F528-B330-4125-9C86-542E1838F872}"/>
    <cellStyle name="Normal 10 5 2 3 4 4 4" xfId="34385" xr:uid="{75D0F2F9-8568-4F67-BC34-634587F2767E}"/>
    <cellStyle name="Normal 10 5 2 3 4 4 5" xfId="34386" xr:uid="{16630687-F244-4BB4-98DD-E8B079B62261}"/>
    <cellStyle name="Normal 10 5 2 3 4 4 6" xfId="34387" xr:uid="{BA9AD24B-BC8D-4190-91C0-D56FC3B8C869}"/>
    <cellStyle name="Normal 10 5 2 3 4 4 7" xfId="34388" xr:uid="{5034DE4A-0DA4-4592-BE7B-AC1C60138F5B}"/>
    <cellStyle name="Normal 10 5 2 3 4 5" xfId="23880" xr:uid="{DFAD1D67-FCCF-4B68-9886-AF3D41761D9C}"/>
    <cellStyle name="Normal 10 5 2 3 4 5 2" xfId="23883" xr:uid="{0C5C606B-5E15-4760-9016-574FFA95CA09}"/>
    <cellStyle name="Normal 10 5 2 3 4 5 3" xfId="34389" xr:uid="{173D9763-B7B5-4D7B-81F7-0F993CC0C985}"/>
    <cellStyle name="Normal 10 5 2 3 4 5 4" xfId="34390" xr:uid="{9E274E2E-7548-4F0D-AEA8-30E8CAD6CC0C}"/>
    <cellStyle name="Normal 10 5 2 3 4 5 5" xfId="34391" xr:uid="{690EBD43-42EB-450C-970D-F6C0144A288B}"/>
    <cellStyle name="Normal 10 5 2 3 4 5 6" xfId="33587" xr:uid="{2D70A214-BA60-4051-9649-7E626244D248}"/>
    <cellStyle name="Normal 10 5 2 3 4 6" xfId="23886" xr:uid="{647E9444-10FB-4089-B1BF-14A453492457}"/>
    <cellStyle name="Normal 10 5 2 3 4 7" xfId="23891" xr:uid="{A49B675F-200C-4EE8-9CF5-BA921B4A009B}"/>
    <cellStyle name="Normal 10 5 2 3 4 8" xfId="23897" xr:uid="{88C26A22-D29D-45E8-8FB6-362DF23E9631}"/>
    <cellStyle name="Normal 10 5 2 3 4 9" xfId="23903" xr:uid="{18911E20-1A6D-4065-A860-8FCCB88B27F2}"/>
    <cellStyle name="Normal 10 5 2 3 5" xfId="28420" xr:uid="{A6E9ACA8-F93F-4832-A594-940197A571C4}"/>
    <cellStyle name="Normal 10 5 2 3 5 2" xfId="26843" xr:uid="{54400B76-A117-45DB-9189-D39306ABC525}"/>
    <cellStyle name="Normal 10 5 2 3 5 2 2" xfId="34392" xr:uid="{99CE817A-09B1-4371-AED7-53D0CB7C41F6}"/>
    <cellStyle name="Normal 10 5 2 3 5 2 3" xfId="1964" xr:uid="{6969E674-69CE-4A0B-8F7A-05004D29C06A}"/>
    <cellStyle name="Normal 10 5 2 3 5 2 4" xfId="1969" xr:uid="{B8548584-6B3D-40F2-A29B-16D3DBD3CFF8}"/>
    <cellStyle name="Normal 10 5 2 3 5 2 5" xfId="4221" xr:uid="{9F6284FB-6365-4CC9-A6BD-FEFDB1E3BE73}"/>
    <cellStyle name="Normal 10 5 2 3 5 2 6" xfId="4228" xr:uid="{9AB0809A-3A7F-4407-BCBB-6D03D1335105}"/>
    <cellStyle name="Normal 10 5 2 3 5 3" xfId="7230" xr:uid="{3D8F6C42-D9BF-4266-8B42-5D4D0F1D2BFC}"/>
    <cellStyle name="Normal 10 5 2 3 5 4" xfId="7236" xr:uid="{122F5337-5886-4546-860B-D6A3E0109516}"/>
    <cellStyle name="Normal 10 5 2 3 5 5" xfId="24289" xr:uid="{84171CCE-F76E-4E92-A794-FE1E8FE1F614}"/>
    <cellStyle name="Normal 10 5 2 3 5 6" xfId="24299" xr:uid="{561A6954-459E-47C4-949D-B4D48ACCC157}"/>
    <cellStyle name="Normal 10 5 2 3 5 7" xfId="24307" xr:uid="{EE2BF67E-2619-4922-894E-ADE915F3AC43}"/>
    <cellStyle name="Normal 10 5 2 3 6" xfId="28423" xr:uid="{C2F9EA0A-D43D-4CC5-B0CB-68810FE1A758}"/>
    <cellStyle name="Normal 10 5 2 3 6 2" xfId="34394" xr:uid="{D41453D6-D6D6-496C-A12D-BD40BAA6900F}"/>
    <cellStyle name="Normal 10 5 2 3 6 2 2" xfId="34395" xr:uid="{7755A782-8A86-4C97-8A8A-71BD93E1745D}"/>
    <cellStyle name="Normal 10 5 2 3 6 2 3" xfId="34397" xr:uid="{38F9EEE6-D963-4787-8A71-60721DFEF420}"/>
    <cellStyle name="Normal 10 5 2 3 6 2 4" xfId="20976" xr:uid="{C031BCC2-1A72-42E1-A68F-F60D0F5E99BF}"/>
    <cellStyle name="Normal 10 5 2 3 6 2 5" xfId="4263" xr:uid="{6FCE32B2-43FC-4FE8-AC49-4CA0C93113B4}"/>
    <cellStyle name="Normal 10 5 2 3 6 2 6" xfId="4271" xr:uid="{979C411C-67FE-4609-BAE0-51809390D349}"/>
    <cellStyle name="Normal 10 5 2 3 6 3" xfId="24365" xr:uid="{C8F2796E-9227-4157-B2F6-0C1808D1B71E}"/>
    <cellStyle name="Normal 10 5 2 3 6 4" xfId="24377" xr:uid="{5BF758C1-F2FA-40E6-AC9B-C96526DF24D9}"/>
    <cellStyle name="Normal 10 5 2 3 6 5" xfId="24383" xr:uid="{AE10125B-E218-4314-8563-CD0C9189C034}"/>
    <cellStyle name="Normal 10 5 2 3 6 6" xfId="24387" xr:uid="{A9E8240E-D88B-43CA-AA3A-237BA251820C}"/>
    <cellStyle name="Normal 10 5 2 3 6 7" xfId="24390" xr:uid="{B2015CDC-F098-41B2-A93F-15FCD1CA8A9A}"/>
    <cellStyle name="Normal 10 5 2 3 7" xfId="28426" xr:uid="{0244CC18-1B3A-431D-A177-CBCDFB57FF04}"/>
    <cellStyle name="Normal 10 5 2 3 7 2" xfId="34398" xr:uid="{7B68CEE5-0E51-40C4-9DF6-F9B5D2D11E3E}"/>
    <cellStyle name="Normal 10 5 2 3 7 2 2" xfId="34399" xr:uid="{2DEEAB29-AE2A-40ED-AAC0-95343785F8AB}"/>
    <cellStyle name="Normal 10 5 2 3 7 2 3" xfId="34400" xr:uid="{1E36F520-B210-48D1-864A-DE853CE35153}"/>
    <cellStyle name="Normal 10 5 2 3 7 2 4" xfId="34401" xr:uid="{E7DDBB52-BAA1-4ACD-9802-BE3905E148B3}"/>
    <cellStyle name="Normal 10 5 2 3 7 2 5" xfId="7189" xr:uid="{3027AEBA-D457-4CAA-ACF0-C8F37FE407D6}"/>
    <cellStyle name="Normal 10 5 2 3 7 2 6" xfId="7191" xr:uid="{6177950F-EF83-465B-BA14-62CF83A8D750}"/>
    <cellStyle name="Normal 10 5 2 3 7 3" xfId="24485" xr:uid="{EC080F8D-D8BB-495C-9CD9-49578A5479A7}"/>
    <cellStyle name="Normal 10 5 2 3 7 4" xfId="24500" xr:uid="{E43FC6D2-A9D5-4DF9-AF29-7393F973B123}"/>
    <cellStyle name="Normal 10 5 2 3 7 5" xfId="24510" xr:uid="{B0AA5C6A-E45A-41D5-ACA2-704363F4F735}"/>
    <cellStyle name="Normal 10 5 2 3 7 6" xfId="24512" xr:uid="{3CD03A07-DC61-4C9B-8C0C-C9E8250A8615}"/>
    <cellStyle name="Normal 10 5 2 3 7 7" xfId="24515" xr:uid="{8C99CEBA-3452-47C7-A66C-C95D4D148367}"/>
    <cellStyle name="Normal 10 5 2 3 8" xfId="28429" xr:uid="{A838E9FD-5585-486C-BF25-CBA459D405D3}"/>
    <cellStyle name="Normal 10 5 2 3 8 2" xfId="9148" xr:uid="{72A70C2E-9674-48DD-BA63-4E6F0A52B3D4}"/>
    <cellStyle name="Normal 10 5 2 3 8 3" xfId="9154" xr:uid="{804EDE2E-9184-4F21-A40F-CE3BE27823B5}"/>
    <cellStyle name="Normal 10 5 2 3 8 4" xfId="24575" xr:uid="{826B21D5-D998-41E3-9A56-ECEBCA8489C7}"/>
    <cellStyle name="Normal 10 5 2 3 8 5" xfId="24583" xr:uid="{9797E1C8-04DB-4966-ABE5-CDA1661AFFD7}"/>
    <cellStyle name="Normal 10 5 2 3 8 6" xfId="24587" xr:uid="{89AB53DA-A941-45BF-8CAB-EFF985E0A1E0}"/>
    <cellStyle name="Normal 10 5 2 3 9" xfId="28432" xr:uid="{DAFF577F-A11C-4A06-AA48-8AF357AF71AC}"/>
    <cellStyle name="Normal 10 5 2 4" xfId="34402" xr:uid="{52E799FF-7225-45DA-810C-2E846ADAC2A6}"/>
    <cellStyle name="Normal 10 5 2 4 10" xfId="34404" xr:uid="{A06F15FC-4C18-4501-BD12-207B43937BB3}"/>
    <cellStyle name="Normal 10 5 2 4 2" xfId="34405" xr:uid="{890D9C05-9F44-4E1A-A37F-208C19983FC3}"/>
    <cellStyle name="Normal 10 5 2 4 2 2" xfId="22274" xr:uid="{3FB10DDA-F9F6-4D7D-94DC-CFE3634E0474}"/>
    <cellStyle name="Normal 10 5 2 4 2 2 2" xfId="21662" xr:uid="{B8A782A6-0203-412B-B50B-0A03C1CC6237}"/>
    <cellStyle name="Normal 10 5 2 4 2 2 3" xfId="22280" xr:uid="{A65A7CDA-7A36-4D59-914C-2F2440595F79}"/>
    <cellStyle name="Normal 10 5 2 4 2 2 4" xfId="25273" xr:uid="{BA199ACC-8459-4EBE-81EE-83C9D05E86DC}"/>
    <cellStyle name="Normal 10 5 2 4 2 2 5" xfId="34407" xr:uid="{14DBB6FA-5EB1-4D40-AE17-401B20423E30}"/>
    <cellStyle name="Normal 10 5 2 4 2 2 6" xfId="34409" xr:uid="{9B4E2A7D-EA98-40E7-BB7E-29C98D205EBC}"/>
    <cellStyle name="Normal 10 5 2 4 2 3" xfId="22284" xr:uid="{162A71E8-1581-4C6A-B8D5-EC25B8FA684C}"/>
    <cellStyle name="Normal 10 5 2 4 2 4" xfId="22325" xr:uid="{69F59EEB-16CA-4B2D-ACFE-1E5515B9400F}"/>
    <cellStyle name="Normal 10 5 2 4 2 5" xfId="22343" xr:uid="{3E6E41DA-6484-41AE-8708-E6C7A313251D}"/>
    <cellStyle name="Normal 10 5 2 4 2 6" xfId="22353" xr:uid="{0AB7C9AF-54B5-48F8-84BD-161D8AB1FAD4}"/>
    <cellStyle name="Normal 10 5 2 4 2 7" xfId="22366" xr:uid="{8C2FCAD7-5868-441B-ADA1-656683A8425C}"/>
    <cellStyle name="Normal 10 5 2 4 3" xfId="15644" xr:uid="{58109080-43A8-4DCF-B82C-143DF26049D6}"/>
    <cellStyle name="Normal 10 5 2 4 3 2" xfId="34410" xr:uid="{DCA66374-0326-4D8C-A776-A6EB12AF5C4C}"/>
    <cellStyle name="Normal 10 5 2 4 3 2 2" xfId="25294" xr:uid="{C6682709-DE02-458B-8EA7-6596BF084A04}"/>
    <cellStyle name="Normal 10 5 2 4 3 2 3" xfId="25297" xr:uid="{A498C007-DE6A-4604-9100-A9CA296EF1D3}"/>
    <cellStyle name="Normal 10 5 2 4 3 2 4" xfId="34412" xr:uid="{85249640-25D3-445B-9FC2-3F73501E467A}"/>
    <cellStyle name="Normal 10 5 2 4 3 2 5" xfId="34413" xr:uid="{84F051ED-205B-42E6-BAB3-4C465D038D1A}"/>
    <cellStyle name="Normal 10 5 2 4 3 2 6" xfId="34414" xr:uid="{F014010F-5CFF-4AC8-8C68-99FEC1DA869B}"/>
    <cellStyle name="Normal 10 5 2 4 3 3" xfId="30622" xr:uid="{AF962E7C-A014-4ED2-A10D-462E6B63639C}"/>
    <cellStyle name="Normal 10 5 2 4 3 4" xfId="30629" xr:uid="{05BEA51A-84B3-4723-BE83-DA77342BE07D}"/>
    <cellStyle name="Normal 10 5 2 4 3 5" xfId="30635" xr:uid="{A27B7E9B-0723-4A30-A6C0-82E01DECA958}"/>
    <cellStyle name="Normal 10 5 2 4 3 6" xfId="30639" xr:uid="{C2BBECAF-22F0-44EF-BB3F-DA3BEB7131DC}"/>
    <cellStyle name="Normal 10 5 2 4 3 7" xfId="25464" xr:uid="{CB524B9D-7485-4444-8ED6-201431C98079}"/>
    <cellStyle name="Normal 10 5 2 4 4" xfId="15646" xr:uid="{CC1FECC4-BEDB-4E7D-9C97-FC292AEFE89F}"/>
    <cellStyle name="Normal 10 5 2 4 4 2" xfId="34415" xr:uid="{378F4506-80AB-454A-8071-4E93B99BE927}"/>
    <cellStyle name="Normal 10 5 2 4 4 2 2" xfId="34417" xr:uid="{B5F767D0-2E87-4D5B-BF38-60E59A70FD9D}"/>
    <cellStyle name="Normal 10 5 2 4 4 2 3" xfId="34420" xr:uid="{6B796B3F-186F-42C9-8E13-1646652712F4}"/>
    <cellStyle name="Normal 10 5 2 4 4 2 4" xfId="34423" xr:uid="{C65A684A-8E90-473F-B679-D791F28C47A6}"/>
    <cellStyle name="Normal 10 5 2 4 4 2 5" xfId="25088" xr:uid="{9466E8EA-1A11-49A1-AC45-26A2F8471723}"/>
    <cellStyle name="Normal 10 5 2 4 4 2 6" xfId="25114" xr:uid="{9836D032-9BB1-4BCA-B81E-E489F3F9F4D1}"/>
    <cellStyle name="Normal 10 5 2 4 4 3" xfId="30647" xr:uid="{791D2819-65D0-4AC2-994F-FFFD39513174}"/>
    <cellStyle name="Normal 10 5 2 4 4 4" xfId="30654" xr:uid="{970D32A4-17C2-4101-B4E9-750EC652A2F8}"/>
    <cellStyle name="Normal 10 5 2 4 4 5" xfId="30659" xr:uid="{55BF9925-A8BE-4E01-B1B5-6EC49B9DBA9B}"/>
    <cellStyle name="Normal 10 5 2 4 4 6" xfId="30664" xr:uid="{476755CA-4558-4F80-93F0-3A078295A84B}"/>
    <cellStyle name="Normal 10 5 2 4 4 7" xfId="30669" xr:uid="{58AFE31D-496C-4D3B-9EE2-3A66EA7DD10D}"/>
    <cellStyle name="Normal 10 5 2 4 5" xfId="15648" xr:uid="{0D6803F4-5943-4353-8225-42B857A74A59}"/>
    <cellStyle name="Normal 10 5 2 4 5 2" xfId="34424" xr:uid="{E28480BC-0343-4F8F-A7F4-31A1BB568747}"/>
    <cellStyle name="Normal 10 5 2 4 5 3" xfId="31024" xr:uid="{0A610707-2C93-42F9-816B-F6B73454F3C3}"/>
    <cellStyle name="Normal 10 5 2 4 5 4" xfId="31029" xr:uid="{4258D09B-41CA-4498-8F27-7CD203EE7217}"/>
    <cellStyle name="Normal 10 5 2 4 5 5" xfId="31034" xr:uid="{ACC7CD62-111A-499F-A374-1D04775EC719}"/>
    <cellStyle name="Normal 10 5 2 4 5 6" xfId="31037" xr:uid="{B594E503-75D4-4062-932D-271BA34FDD21}"/>
    <cellStyle name="Normal 10 5 2 4 6" xfId="15652" xr:uid="{97BEFFB2-76DC-4C5F-B880-67544CFD3EE5}"/>
    <cellStyle name="Normal 10 5 2 4 7" xfId="15656" xr:uid="{7238D457-EE2C-4889-B76C-835B5BECF097}"/>
    <cellStyle name="Normal 10 5 2 4 8" xfId="34425" xr:uid="{06C62A05-B2F1-41C3-9129-B92E62B25B86}"/>
    <cellStyle name="Normal 10 5 2 4 9" xfId="34426" xr:uid="{49FFEFA5-54DC-4B2D-B40C-E61699A092D5}"/>
    <cellStyle name="Normal 10 5 2 5" xfId="34427" xr:uid="{68FCD375-B801-459F-BED4-3ECDFFA05E8F}"/>
    <cellStyle name="Normal 10 5 2 5 10" xfId="34428" xr:uid="{BD0368D5-B505-4B6C-8DF5-F3334F412686}"/>
    <cellStyle name="Normal 10 5 2 5 2" xfId="34429" xr:uid="{523ADA0F-B8E0-4F3D-8072-A58C168EBF5E}"/>
    <cellStyle name="Normal 10 5 2 5 2 2" xfId="23082" xr:uid="{4975FCCB-52DB-4771-BC5C-03B5DA4AC14C}"/>
    <cellStyle name="Normal 10 5 2 5 2 2 2" xfId="23088" xr:uid="{12EE4543-85BC-4DDB-8C11-3268529F7FF3}"/>
    <cellStyle name="Normal 10 5 2 5 2 2 3" xfId="31504" xr:uid="{AB250C4A-3D55-420B-89EF-DED5B56535DE}"/>
    <cellStyle name="Normal 10 5 2 5 2 2 4" xfId="17637" xr:uid="{97F1235C-ED6C-426F-80CF-7762C678D9F9}"/>
    <cellStyle name="Normal 10 5 2 5 2 2 5" xfId="17641" xr:uid="{C59224E5-5734-42DC-AAB8-5BB192D215CC}"/>
    <cellStyle name="Normal 10 5 2 5 2 2 6" xfId="7797" xr:uid="{7D8971BD-6BCE-4041-A255-3B40D065C6B6}"/>
    <cellStyle name="Normal 10 5 2 5 2 3" xfId="23093" xr:uid="{005C7207-9516-4606-88E3-2983EE207D12}"/>
    <cellStyle name="Normal 10 5 2 5 2 4" xfId="23114" xr:uid="{493AE1E7-1BC5-4FFE-9654-CA18F25CCAD5}"/>
    <cellStyle name="Normal 10 5 2 5 2 5" xfId="23124" xr:uid="{3B1EDAE8-D4F8-445A-BFCD-3BADF1044338}"/>
    <cellStyle name="Normal 10 5 2 5 2 6" xfId="22669" xr:uid="{F555D12D-D097-4CE6-81A7-56E65D9009B8}"/>
    <cellStyle name="Normal 10 5 2 5 2 7" xfId="22680" xr:uid="{194E4904-E67C-4525-AEEF-09EE78809E85}"/>
    <cellStyle name="Normal 10 5 2 5 3" xfId="34430" xr:uid="{92EDEA99-7C3B-4459-AAF0-561F5D1A8190}"/>
    <cellStyle name="Normal 10 5 2 5 3 2" xfId="34431" xr:uid="{7822F1F0-A53D-40F3-BEE7-D8A94BBEA39E}"/>
    <cellStyle name="Normal 10 5 2 5 3 2 2" xfId="34432" xr:uid="{3FCCFC73-6FA9-4272-A9F2-955342A6081E}"/>
    <cellStyle name="Normal 10 5 2 5 3 2 3" xfId="34434" xr:uid="{E034EEC8-DF67-4B18-972F-49A8153C1278}"/>
    <cellStyle name="Normal 10 5 2 5 3 2 4" xfId="18840" xr:uid="{067D9938-82F9-43C4-B8D0-78D7FADD66B1}"/>
    <cellStyle name="Normal 10 5 2 5 3 2 5" xfId="18842" xr:uid="{79C80F5D-5B18-487C-9093-C5F431285BDC}"/>
    <cellStyle name="Normal 10 5 2 5 3 2 6" xfId="7822" xr:uid="{658D8F12-C1B0-4BD8-BF4F-35198E350330}"/>
    <cellStyle name="Normal 10 5 2 5 3 3" xfId="32935" xr:uid="{FE08302D-DE01-4ABB-8118-D09954680519}"/>
    <cellStyle name="Normal 10 5 2 5 3 4" xfId="34435" xr:uid="{EE0C8145-3357-43AE-B983-1C5128A800F0}"/>
    <cellStyle name="Normal 10 5 2 5 3 5" xfId="34437" xr:uid="{D7AD8972-6A78-4403-A628-4D6AEF5B2341}"/>
    <cellStyle name="Normal 10 5 2 5 3 6" xfId="22685" xr:uid="{6E205CAC-39C3-4E40-A525-D80C97605F56}"/>
    <cellStyle name="Normal 10 5 2 5 3 7" xfId="22691" xr:uid="{9B5774A7-5684-4C7B-AFA4-562BC5B6B1EF}"/>
    <cellStyle name="Normal 10 5 2 5 4" xfId="34438" xr:uid="{39EFCAEF-D373-4B0E-B81B-FD980392C82C}"/>
    <cellStyle name="Normal 10 5 2 5 4 2" xfId="34439" xr:uid="{D7FC8D22-F9D1-44CB-96C2-6D4585D4371A}"/>
    <cellStyle name="Normal 10 5 2 5 4 2 2" xfId="34440" xr:uid="{59CF333C-9D90-49BE-B20E-980B174BEE56}"/>
    <cellStyle name="Normal 10 5 2 5 4 2 3" xfId="34442" xr:uid="{8B1EE40C-CB5C-47B4-94E7-16D77D573128}"/>
    <cellStyle name="Normal 10 5 2 5 4 2 4" xfId="15164" xr:uid="{1BE2E293-044B-44CA-8EBE-3765EC8AA512}"/>
    <cellStyle name="Normal 10 5 2 5 4 2 5" xfId="15245" xr:uid="{781814D6-DDBB-443F-BB07-4408DDCFFEDE}"/>
    <cellStyle name="Normal 10 5 2 5 4 2 6" xfId="15329" xr:uid="{DD0A4D86-9B60-478B-8B7E-01C28A00559C}"/>
    <cellStyle name="Normal 10 5 2 5 4 3" xfId="32937" xr:uid="{9A21F330-9680-406D-B266-3984F934D8D8}"/>
    <cellStyle name="Normal 10 5 2 5 4 4" xfId="34443" xr:uid="{0085E65A-C4D4-4787-A90F-58B8955D6293}"/>
    <cellStyle name="Normal 10 5 2 5 4 5" xfId="34445" xr:uid="{80A0A995-57CE-4A23-B7A2-A8C9EDAE8387}"/>
    <cellStyle name="Normal 10 5 2 5 4 6" xfId="22825" xr:uid="{9806FEB2-014C-4BCF-96FA-CFC1DF56ED09}"/>
    <cellStyle name="Normal 10 5 2 5 4 7" xfId="34447" xr:uid="{890C177A-8D9F-4557-92F8-6C3DA228634B}"/>
    <cellStyle name="Normal 10 5 2 5 5" xfId="34448" xr:uid="{3DEB12ED-6E5F-4592-8D54-E8425B592D05}"/>
    <cellStyle name="Normal 10 5 2 5 5 2" xfId="34449" xr:uid="{79EC9B3A-7D8C-4CCE-B2F5-384E443CBB07}"/>
    <cellStyle name="Normal 10 5 2 5 5 3" xfId="28333" xr:uid="{C1392257-8040-4558-8084-A23799C14327}"/>
    <cellStyle name="Normal 10 5 2 5 5 4" xfId="28346" xr:uid="{1251D325-4BDE-49CC-BD0D-5EC59E3AD658}"/>
    <cellStyle name="Normal 10 5 2 5 5 5" xfId="18630" xr:uid="{C1D107EE-69AE-46DE-AD49-08C941A984C4}"/>
    <cellStyle name="Normal 10 5 2 5 5 6" xfId="22832" xr:uid="{7FC559C3-5A34-45B2-ADAE-7257D4A1FF28}"/>
    <cellStyle name="Normal 10 5 2 5 6" xfId="34450" xr:uid="{E66E9541-16B9-44E8-A035-CE9334412A1C}"/>
    <cellStyle name="Normal 10 5 2 5 7" xfId="34451" xr:uid="{82B26508-0D0A-4B0A-8E01-836A4D0F0782}"/>
    <cellStyle name="Normal 10 5 2 5 8" xfId="34452" xr:uid="{5464FE35-D240-4D86-A723-48B4355812A6}"/>
    <cellStyle name="Normal 10 5 2 5 9" xfId="34453" xr:uid="{0F8DB749-6068-4355-B159-9C69B57E9EE4}"/>
    <cellStyle name="Normal 10 5 2 6" xfId="34454" xr:uid="{7CAB2571-BFA7-4EE4-986C-05663858FFA4}"/>
    <cellStyle name="Normal 10 5 2 6 10" xfId="34455" xr:uid="{ACE2E89D-703D-440E-80ED-C1A99CA1993F}"/>
    <cellStyle name="Normal 10 5 2 6 2" xfId="34456" xr:uid="{4A5B0F48-0579-489D-9560-2CBB8D85A9E1}"/>
    <cellStyle name="Normal 10 5 2 6 2 2" xfId="34457" xr:uid="{5D19BB2D-3D32-4C4B-B23A-EF5FC7F58789}"/>
    <cellStyle name="Normal 10 5 2 6 2 2 2" xfId="23259" xr:uid="{C830F0D4-48AB-44A4-85D8-07E5A854155F}"/>
    <cellStyle name="Normal 10 5 2 6 2 2 3" xfId="23262" xr:uid="{72D4CFE4-E186-4B3D-84BD-8C5EAD5AF946}"/>
    <cellStyle name="Normal 10 5 2 6 2 2 4" xfId="34458" xr:uid="{E0990A14-F0BC-4495-9BBD-B30B23B486E2}"/>
    <cellStyle name="Normal 10 5 2 6 2 2 5" xfId="34459" xr:uid="{97991572-FFA6-48A0-AA7D-52FAAA046542}"/>
    <cellStyle name="Normal 10 5 2 6 2 2 6" xfId="34460" xr:uid="{27B6F6A9-70B3-4645-9B92-FC4D1705AB22}"/>
    <cellStyle name="Normal 10 5 2 6 2 3" xfId="34461" xr:uid="{A743A77C-8133-4041-BB1F-6F173D0D1C2F}"/>
    <cellStyle name="Normal 10 5 2 6 2 4" xfId="34462" xr:uid="{A8DE5773-89A0-4223-ABC9-CD4217C1F361}"/>
    <cellStyle name="Normal 10 5 2 6 2 5" xfId="31806" xr:uid="{168B407A-FC95-4888-9596-F0BAE6742EB4}"/>
    <cellStyle name="Normal 10 5 2 6 2 6" xfId="31809" xr:uid="{DE1B6E21-4F04-4403-94B2-847839AD3285}"/>
    <cellStyle name="Normal 10 5 2 6 2 7" xfId="31812" xr:uid="{BDDE7423-CA37-4732-8062-A4F6616B3B97}"/>
    <cellStyle name="Normal 10 5 2 6 3" xfId="34463" xr:uid="{A7D97601-8CF6-41BE-BDC7-FB10FA0821A3}"/>
    <cellStyle name="Normal 10 5 2 6 3 2" xfId="34464" xr:uid="{31B0768D-CBBE-498F-8C0D-36EF1DBF422F}"/>
    <cellStyle name="Normal 10 5 2 6 3 2 2" xfId="34465" xr:uid="{82F5ED4E-BC3C-4BFB-8746-CB3CBBB2F8A0}"/>
    <cellStyle name="Normal 10 5 2 6 3 2 3" xfId="34466" xr:uid="{164E8B3B-5F59-42DC-8E37-8A8FF0D3A53A}"/>
    <cellStyle name="Normal 10 5 2 6 3 2 4" xfId="33508" xr:uid="{AB4FEE89-2D00-4AE2-8358-8DD150EE0006}"/>
    <cellStyle name="Normal 10 5 2 6 3 2 5" xfId="34467" xr:uid="{342C8585-6AE6-47FA-9448-70F93DE025AB}"/>
    <cellStyle name="Normal 10 5 2 6 3 2 6" xfId="34468" xr:uid="{ED46E400-7DC2-44AC-8A66-EE414D9B7FC4}"/>
    <cellStyle name="Normal 10 5 2 6 3 3" xfId="26012" xr:uid="{E512A0AA-E3A4-4AD5-B4C9-E66C71394E6F}"/>
    <cellStyle name="Normal 10 5 2 6 3 4" xfId="26014" xr:uid="{E50382C2-4802-47FA-ABC3-84EFBCAE9E04}"/>
    <cellStyle name="Normal 10 5 2 6 3 5" xfId="26016" xr:uid="{EA36FE08-C10E-4E8B-BBB9-35A6BDE520DA}"/>
    <cellStyle name="Normal 10 5 2 6 3 6" xfId="26018" xr:uid="{61D9BE4F-4938-4F83-A0CD-DEACE27D5E2D}"/>
    <cellStyle name="Normal 10 5 2 6 3 7" xfId="26022" xr:uid="{590F22AF-80DB-40DE-8382-FE6BE20D9422}"/>
    <cellStyle name="Normal 10 5 2 6 4" xfId="10872" xr:uid="{11587433-B695-44EF-8B77-26BE17648C43}"/>
    <cellStyle name="Normal 10 5 2 6 4 2" xfId="10874" xr:uid="{F6C45FDA-1F2A-411A-BD15-D5EE2F29172E}"/>
    <cellStyle name="Normal 10 5 2 6 4 2 2" xfId="34469" xr:uid="{93F05B24-E803-4049-BE43-78FC0114C856}"/>
    <cellStyle name="Normal 10 5 2 6 4 2 3" xfId="34470" xr:uid="{DF34DBFE-46DC-4BD8-91C4-B91DA9554F57}"/>
    <cellStyle name="Normal 10 5 2 6 4 2 4" xfId="34471" xr:uid="{4D72D3D3-602E-4DB8-89FB-743EDEAB254E}"/>
    <cellStyle name="Normal 10 5 2 6 4 2 5" xfId="34472" xr:uid="{243DA479-2BD8-4195-BB26-CC76CF07FED0}"/>
    <cellStyle name="Normal 10 5 2 6 4 2 6" xfId="34473" xr:uid="{B9EFF199-0D22-4DE8-B0AF-830B85F3E43D}"/>
    <cellStyle name="Normal 10 5 2 6 4 3" xfId="10876" xr:uid="{BB4C7811-B9F0-47BB-B1DA-06D03A20C634}"/>
    <cellStyle name="Normal 10 5 2 6 4 4" xfId="17673" xr:uid="{8DB746E6-74D4-4EBD-907F-27B4D47FD4CD}"/>
    <cellStyle name="Normal 10 5 2 6 4 5" xfId="17675" xr:uid="{180CB6AB-9515-4E37-B41E-DD067FD7BE4C}"/>
    <cellStyle name="Normal 10 5 2 6 4 6" xfId="17678" xr:uid="{31C0546D-58F9-41F6-B58B-BA3FD0F56DAD}"/>
    <cellStyle name="Normal 10 5 2 6 4 7" xfId="17681" xr:uid="{D3763841-271E-4A48-AE35-EC799A3E161F}"/>
    <cellStyle name="Normal 10 5 2 6 5" xfId="10879" xr:uid="{939ADC6A-2453-4E14-8EE9-6CE95E3C4269}"/>
    <cellStyle name="Normal 10 5 2 6 5 2" xfId="10881" xr:uid="{C8C76559-A5B8-42ED-96E0-937CEC4DF66A}"/>
    <cellStyle name="Normal 10 5 2 6 5 3" xfId="10883" xr:uid="{DD522AAA-FD73-4ABB-B322-425E75343FD8}"/>
    <cellStyle name="Normal 10 5 2 6 5 4" xfId="17688" xr:uid="{A5FC550E-C79E-4687-84FF-724BE2AA3C2F}"/>
    <cellStyle name="Normal 10 5 2 6 5 5" xfId="17692" xr:uid="{89E456F8-C869-473C-B3BB-19F09D9FD1E9}"/>
    <cellStyle name="Normal 10 5 2 6 5 6" xfId="17696" xr:uid="{302E338F-E2A5-4139-96CD-73D5F9566B85}"/>
    <cellStyle name="Normal 10 5 2 6 6" xfId="34474" xr:uid="{21252A56-4E91-4870-A521-2FE54224EF44}"/>
    <cellStyle name="Normal 10 5 2 6 7" xfId="34475" xr:uid="{2D205F18-4C74-47DC-BC4C-85D92EF70F03}"/>
    <cellStyle name="Normal 10 5 2 6 8" xfId="34476" xr:uid="{C89180B9-8DEB-40DA-AAFA-FE834232A17B}"/>
    <cellStyle name="Normal 10 5 2 6 9" xfId="34477" xr:uid="{15B1F3C4-3E48-43F5-8AF6-DA44DE0BC980}"/>
    <cellStyle name="Normal 10 5 2 7" xfId="34478" xr:uid="{5161144D-EEF7-4E0D-9F23-23AD97304B8B}"/>
    <cellStyle name="Normal 10 5 2 7 2" xfId="34479" xr:uid="{6BA49893-A2EF-4CAF-883F-51FB70391261}"/>
    <cellStyle name="Normal 10 5 2 7 2 2" xfId="34480" xr:uid="{4F452301-648D-4A76-989F-C0801F7F7419}"/>
    <cellStyle name="Normal 10 5 2 7 2 3" xfId="34481" xr:uid="{76C0E392-4480-483C-BA6E-7C2F0E701FB8}"/>
    <cellStyle name="Normal 10 5 2 7 2 4" xfId="34482" xr:uid="{5D28BFFE-72B9-4D80-9AFB-A60FF41281A0}"/>
    <cellStyle name="Normal 10 5 2 7 2 5" xfId="31827" xr:uid="{4FDAE2DE-2F9E-412C-B23F-19F11AF42832}"/>
    <cellStyle name="Normal 10 5 2 7 2 6" xfId="30402" xr:uid="{0AB1CC19-E3A3-4596-ABB0-11E02F82BEA3}"/>
    <cellStyle name="Normal 10 5 2 7 3" xfId="34483" xr:uid="{28BBCEED-804E-4D38-ABBE-846523E85962}"/>
    <cellStyle name="Normal 10 5 2 7 4" xfId="34484" xr:uid="{DA7B850E-4849-4E50-A015-1A545414DFEA}"/>
    <cellStyle name="Normal 10 5 2 7 5" xfId="28445" xr:uid="{4C92AF63-211C-4785-B206-D5A30AC22351}"/>
    <cellStyle name="Normal 10 5 2 7 6" xfId="28448" xr:uid="{8BA33157-077E-4919-8BD9-075B31CCD917}"/>
    <cellStyle name="Normal 10 5 2 7 7" xfId="28451" xr:uid="{9E809635-B885-4B37-9A79-820F71A0D303}"/>
    <cellStyle name="Normal 10 5 2 8" xfId="34485" xr:uid="{A6463D69-0F5A-4A62-8069-92E647117A1A}"/>
    <cellStyle name="Normal 10 5 2 8 2" xfId="13843" xr:uid="{ECD46A9A-7CAE-4167-8570-11B93B4904DA}"/>
    <cellStyle name="Normal 10 5 2 8 2 2" xfId="27682" xr:uid="{F1D12DF0-05EB-4B22-AC20-2491B7196335}"/>
    <cellStyle name="Normal 10 5 2 8 2 3" xfId="2352" xr:uid="{B6732BC9-604A-4231-A8C0-D4749F0085BE}"/>
    <cellStyle name="Normal 10 5 2 8 2 4" xfId="125" xr:uid="{8DBF8EC3-D897-43B4-986C-5A77EAA9E5BC}"/>
    <cellStyle name="Normal 10 5 2 8 2 5" xfId="198" xr:uid="{B7083114-BEF3-4DD5-A3C0-AABDE5B10993}"/>
    <cellStyle name="Normal 10 5 2 8 2 6" xfId="238" xr:uid="{4DECF0F6-B588-4A8E-8BF8-5AAEAC115E66}"/>
    <cellStyle name="Normal 10 5 2 8 3" xfId="13845" xr:uid="{66A09081-CAF0-4342-9C30-57134F5C3B2E}"/>
    <cellStyle name="Normal 10 5 2 8 4" xfId="13847" xr:uid="{A0897BD9-5A45-4837-9DA0-19CB448C79F1}"/>
    <cellStyle name="Normal 10 5 2 8 5" xfId="13849" xr:uid="{AAF3B857-3F8A-47F2-9A4F-D3A0819D3A44}"/>
    <cellStyle name="Normal 10 5 2 8 6" xfId="34486" xr:uid="{0AEA9F6A-DC27-4CC0-B296-A5692C10BDBB}"/>
    <cellStyle name="Normal 10 5 2 8 7" xfId="34487" xr:uid="{88B2142D-98DF-4661-886D-C0C32AEA1AA0}"/>
    <cellStyle name="Normal 10 5 2 9" xfId="34488" xr:uid="{FC156EBD-7162-4E73-8B91-2453BE033708}"/>
    <cellStyle name="Normal 10 5 2 9 2" xfId="34489" xr:uid="{ADDED5AC-2312-49CF-9423-457A83487507}"/>
    <cellStyle name="Normal 10 5 2 9 2 2" xfId="34491" xr:uid="{AEC34164-9323-4677-B7B1-26E955331D85}"/>
    <cellStyle name="Normal 10 5 2 9 2 3" xfId="2688" xr:uid="{65EC85A7-5650-42D6-88A5-E5A4E7AB5D99}"/>
    <cellStyle name="Normal 10 5 2 9 2 4" xfId="2694" xr:uid="{F92BFEE9-1F6F-4632-A0B1-C59789077898}"/>
    <cellStyle name="Normal 10 5 2 9 2 5" xfId="2701" xr:uid="{82DADAD8-C9BE-4276-B4BF-C84FB1DBCDD4}"/>
    <cellStyle name="Normal 10 5 2 9 2 6" xfId="6915" xr:uid="{54F3F830-4092-4438-BC3F-B64347482AF8}"/>
    <cellStyle name="Normal 10 5 2 9 3" xfId="34492" xr:uid="{7D03F745-54AE-4448-8ECF-D050F2A8B2DA}"/>
    <cellStyle name="Normal 10 5 2 9 4" xfId="34494" xr:uid="{B95C47F3-5B21-416A-B729-237ED4D664F0}"/>
    <cellStyle name="Normal 10 5 2 9 5" xfId="34496" xr:uid="{ADE5AD9A-7883-4066-AFA5-D60B4400629B}"/>
    <cellStyle name="Normal 10 5 2 9 6" xfId="34499" xr:uid="{E7046DBE-1136-4673-BB15-04380A73A66B}"/>
    <cellStyle name="Normal 10 5 2 9 7" xfId="34502" xr:uid="{C7226DD9-00DE-4D10-9251-06A124E2D95E}"/>
    <cellStyle name="Normal 10 5 3" xfId="24448" xr:uid="{9D5A57B0-C9FD-44F3-BE53-5D992A27C870}"/>
    <cellStyle name="Normal 10 5 3 10" xfId="34503" xr:uid="{51695A90-EDE4-498B-B208-B65B61C9CA59}"/>
    <cellStyle name="Normal 10 5 3 11" xfId="34504" xr:uid="{1BAA1793-E5EA-44EF-8E54-208ABE6D1C7B}"/>
    <cellStyle name="Normal 10 5 3 12" xfId="34505" xr:uid="{39D44547-A93A-4A7A-8715-6F2E5677ADE3}"/>
    <cellStyle name="Normal 10 5 3 13" xfId="34506" xr:uid="{E09C8A32-8986-44F6-852E-F96E68297EF2}"/>
    <cellStyle name="Normal 10 5 3 14" xfId="25903" xr:uid="{EB1BCFB9-5E6F-427F-A82A-FC710A2688E1}"/>
    <cellStyle name="Normal 10 5 3 2" xfId="34507" xr:uid="{451020AF-EE65-47A2-853D-D894A9CD4A8F}"/>
    <cellStyle name="Normal 10 5 3 2 10" xfId="32991" xr:uid="{814CA8D1-83A7-4EE4-8541-23791B5852A3}"/>
    <cellStyle name="Normal 10 5 3 2 2" xfId="9208" xr:uid="{53A3A2E3-C6C6-4A7F-BE95-CD44371B786E}"/>
    <cellStyle name="Normal 10 5 3 2 2 2" xfId="9210" xr:uid="{57DBB8D1-28B6-44A0-AEA8-F1F067BB168F}"/>
    <cellStyle name="Normal 10 5 3 2 2 2 2" xfId="23321" xr:uid="{261AF247-EC33-4B2E-9CC8-A13A67B08379}"/>
    <cellStyle name="Normal 10 5 3 2 2 2 3" xfId="23326" xr:uid="{C838C0E2-A6DE-4EF2-8280-84E35A983055}"/>
    <cellStyle name="Normal 10 5 3 2 2 2 4" xfId="23332" xr:uid="{FF801FB9-B5EE-4AF4-9598-C7AA2BFC9D12}"/>
    <cellStyle name="Normal 10 5 3 2 2 2 5" xfId="23338" xr:uid="{39A2C667-9C6C-4F28-BE6C-1B16E036E9E5}"/>
    <cellStyle name="Normal 10 5 3 2 2 2 6" xfId="29210" xr:uid="{339F2690-FA48-4FCB-8911-E130160BD92A}"/>
    <cellStyle name="Normal 10 5 3 2 2 3" xfId="9213" xr:uid="{96ECDA2A-3FF5-4A30-9749-A8EC803F3F75}"/>
    <cellStyle name="Normal 10 5 3 2 2 4" xfId="16075" xr:uid="{9E2BA147-BD9F-4E23-9D6D-AA6A7A139948}"/>
    <cellStyle name="Normal 10 5 3 2 2 5" xfId="34508" xr:uid="{635D352F-1FFB-4F64-9E65-8B6F31CB205B}"/>
    <cellStyle name="Normal 10 5 3 2 2 6" xfId="34509" xr:uid="{08139962-E505-408B-9D4B-923D12B3F8E6}"/>
    <cellStyle name="Normal 10 5 3 2 2 7" xfId="34510" xr:uid="{E3366C3F-F097-4B73-B11D-0B4240173C87}"/>
    <cellStyle name="Normal 10 5 3 2 3" xfId="9215" xr:uid="{D12CE485-8F6F-4D48-B849-5C266CA85822}"/>
    <cellStyle name="Normal 10 5 3 2 3 2" xfId="9217" xr:uid="{5D602B3C-E621-4088-9FDA-075806DA1729}"/>
    <cellStyle name="Normal 10 5 3 2 3 2 2" xfId="23470" xr:uid="{2F133752-57A2-49EA-881F-CF2355DC30C2}"/>
    <cellStyle name="Normal 10 5 3 2 3 2 3" xfId="23476" xr:uid="{9C0CA958-8A33-4F26-9BB5-E36224421116}"/>
    <cellStyle name="Normal 10 5 3 2 3 2 4" xfId="23483" xr:uid="{0548684F-5567-4690-A8B9-35A19593A97C}"/>
    <cellStyle name="Normal 10 5 3 2 3 2 5" xfId="23490" xr:uid="{5D10E6F1-E731-45C1-9C9F-881886FB0F40}"/>
    <cellStyle name="Normal 10 5 3 2 3 2 6" xfId="14295" xr:uid="{3720AC25-8010-4FEB-B887-AA89A0A59324}"/>
    <cellStyle name="Normal 10 5 3 2 3 3" xfId="9220" xr:uid="{0FDA5A66-7882-446B-AFF9-2B064C276AFE}"/>
    <cellStyle name="Normal 10 5 3 2 3 4" xfId="16079" xr:uid="{63FE15B4-25B2-4449-ABFE-5D77FFFB2B17}"/>
    <cellStyle name="Normal 10 5 3 2 3 5" xfId="34511" xr:uid="{00533261-766D-4541-9C77-68C0EE21A73A}"/>
    <cellStyle name="Normal 10 5 3 2 3 6" xfId="34512" xr:uid="{C0A79B85-3FFF-4AB5-AC33-8759A3A3E6E6}"/>
    <cellStyle name="Normal 10 5 3 2 3 7" xfId="34513" xr:uid="{95266EF9-B420-4B74-A4ED-700AEF66EE86}"/>
    <cellStyle name="Normal 10 5 3 2 4" xfId="9223" xr:uid="{1B044ECF-55E5-4BF0-AD37-E10B8B66EA70}"/>
    <cellStyle name="Normal 10 5 3 2 4 2" xfId="34514" xr:uid="{732D42E8-074C-4CBE-BC75-43A5BC04A6AD}"/>
    <cellStyle name="Normal 10 5 3 2 4 2 2" xfId="23584" xr:uid="{7897A06B-C6FC-46CB-B50C-8023140499F7}"/>
    <cellStyle name="Normal 10 5 3 2 4 2 3" xfId="23587" xr:uid="{A580F7AC-89CD-4BA7-AB23-08B5126A2607}"/>
    <cellStyle name="Normal 10 5 3 2 4 2 4" xfId="23589" xr:uid="{64E1699B-6529-4EEA-93DB-25C85A0C869A}"/>
    <cellStyle name="Normal 10 5 3 2 4 2 5" xfId="23594" xr:uid="{D12729BD-A09E-4939-8469-9B6BCD752D9D}"/>
    <cellStyle name="Normal 10 5 3 2 4 2 6" xfId="14350" xr:uid="{DD7D65FA-EE6B-4C99-8D33-084B8DCD6003}"/>
    <cellStyle name="Normal 10 5 3 2 4 3" xfId="16082" xr:uid="{3F37075B-8B92-4027-B0AF-47B384D3CCC5}"/>
    <cellStyle name="Normal 10 5 3 2 4 4" xfId="16084" xr:uid="{5A8E6F65-062B-427F-ACEA-CD35479E9469}"/>
    <cellStyle name="Normal 10 5 3 2 4 5" xfId="34515" xr:uid="{302CAB75-40D3-4EAD-9DEF-DC8A7DE25CB2}"/>
    <cellStyle name="Normal 10 5 3 2 4 6" xfId="34516" xr:uid="{9D2E589D-400C-4302-BBF2-76FD12BB0734}"/>
    <cellStyle name="Normal 10 5 3 2 4 7" xfId="34517" xr:uid="{263A68F1-FBC6-487F-9A6D-AB968C560158}"/>
    <cellStyle name="Normal 10 5 3 2 5" xfId="9226" xr:uid="{6210F587-D03B-431E-9955-99D350345BA4}"/>
    <cellStyle name="Normal 10 5 3 2 5 2" xfId="34518" xr:uid="{968A339C-5A98-4484-9793-8CF24107A647}"/>
    <cellStyle name="Normal 10 5 3 2 5 3" xfId="34519" xr:uid="{44C1898A-05D1-4C8C-B7DB-2EC61EBA6381}"/>
    <cellStyle name="Normal 10 5 3 2 5 4" xfId="34520" xr:uid="{0B47B650-EF50-464E-8C42-DB548D48816B}"/>
    <cellStyle name="Normal 10 5 3 2 5 5" xfId="34521" xr:uid="{1381CCC2-D365-4DC1-A3CF-94F4B63C6974}"/>
    <cellStyle name="Normal 10 5 3 2 5 6" xfId="34522" xr:uid="{A8992051-6D3B-40C1-87DE-F6A533EF8C19}"/>
    <cellStyle name="Normal 10 5 3 2 6" xfId="17736" xr:uid="{2C4E94E7-BC9A-4804-82D2-10C3412F5EA2}"/>
    <cellStyle name="Normal 10 5 3 2 7" xfId="17739" xr:uid="{DCCE3BAA-8E57-4204-A752-9E835E49739F}"/>
    <cellStyle name="Normal 10 5 3 2 8" xfId="17742" xr:uid="{56B1E75C-D9A1-4072-B1BE-3F99A7DD17C4}"/>
    <cellStyle name="Normal 10 5 3 2 9" xfId="17744" xr:uid="{DB6B3859-0732-461A-8B9D-88F334D6220F}"/>
    <cellStyle name="Normal 10 5 3 3" xfId="34523" xr:uid="{B132B3A4-242D-427F-8B00-BD161858CBB3}"/>
    <cellStyle name="Normal 10 5 3 3 10" xfId="34524" xr:uid="{D9851B1C-1BB2-4B55-8742-3C00232184E8}"/>
    <cellStyle name="Normal 10 5 3 3 2" xfId="9258" xr:uid="{0241A4DA-989F-44D8-8521-51075D6C9EF7}"/>
    <cellStyle name="Normal 10 5 3 3 2 2" xfId="9261" xr:uid="{DD55601D-3D51-4772-B33B-89357E3A7E64}"/>
    <cellStyle name="Normal 10 5 3 3 2 2 2" xfId="25167" xr:uid="{6C399FE9-022C-47FB-88B9-0D91E0E848D1}"/>
    <cellStyle name="Normal 10 5 3 3 2 2 3" xfId="25169" xr:uid="{5D473A98-F29F-4692-902D-8F2514C751FD}"/>
    <cellStyle name="Normal 10 5 3 3 2 2 4" xfId="29529" xr:uid="{7DCC179C-6682-4432-B39A-D25947B9BA26}"/>
    <cellStyle name="Normal 10 5 3 3 2 2 5" xfId="29531" xr:uid="{BB8035D4-0BBC-4B2B-9F2C-841A44FF66B9}"/>
    <cellStyle name="Normal 10 5 3 3 2 2 6" xfId="34525" xr:uid="{096125CE-BE81-430E-96A2-FAE478DD4E63}"/>
    <cellStyle name="Normal 10 5 3 3 2 3" xfId="9264" xr:uid="{01380C2C-F034-43ED-8D7D-421DA903ADCE}"/>
    <cellStyle name="Normal 10 5 3 3 2 4" xfId="16101" xr:uid="{F47CC426-712D-47AA-91AF-50D227C3C7A6}"/>
    <cellStyle name="Normal 10 5 3 3 2 5" xfId="34526" xr:uid="{F79739F0-311C-43BF-8926-69905270E356}"/>
    <cellStyle name="Normal 10 5 3 3 2 6" xfId="24922" xr:uid="{0449B296-0AFA-46B5-BD3A-C97A263A0A73}"/>
    <cellStyle name="Normal 10 5 3 3 2 7" xfId="24924" xr:uid="{A26F95F3-9DEF-48AF-ADF9-54209AAFE8EB}"/>
    <cellStyle name="Normal 10 5 3 3 3" xfId="9266" xr:uid="{638A0C9A-BA3C-4C29-8406-46171CB983CD}"/>
    <cellStyle name="Normal 10 5 3 3 3 2" xfId="9269" xr:uid="{A04F31E1-9D02-4E1F-827B-20E9A8860CBF}"/>
    <cellStyle name="Normal 10 5 3 3 3 2 2" xfId="32995" xr:uid="{2CA721A7-A322-41C2-AE68-49671292820A}"/>
    <cellStyle name="Normal 10 5 3 3 3 2 3" xfId="34527" xr:uid="{745FF41B-7E25-4648-8F42-D23CAF9CFD0F}"/>
    <cellStyle name="Normal 10 5 3 3 3 2 4" xfId="21082" xr:uid="{20C5FE59-A4AB-4B03-B780-7DD08BDF02D2}"/>
    <cellStyle name="Normal 10 5 3 3 3 2 5" xfId="21084" xr:uid="{924236E6-301C-4113-BE9B-B70D934FEB00}"/>
    <cellStyle name="Normal 10 5 3 3 3 2 6" xfId="14508" xr:uid="{CAEB78BB-AA23-473F-992D-6C68254A2161}"/>
    <cellStyle name="Normal 10 5 3 3 3 3" xfId="9273" xr:uid="{C3FDC275-3E25-456A-82D4-AE964CB8A986}"/>
    <cellStyle name="Normal 10 5 3 3 3 4" xfId="16104" xr:uid="{DD57F368-5B0A-40A0-81FF-EE0BBCF4F0E9}"/>
    <cellStyle name="Normal 10 5 3 3 3 5" xfId="34528" xr:uid="{154BFD23-A0F4-40B9-8F42-F5C2707B7C00}"/>
    <cellStyle name="Normal 10 5 3 3 3 6" xfId="24926" xr:uid="{A5823B37-C73F-43E7-B76E-5A89C9C601A9}"/>
    <cellStyle name="Normal 10 5 3 3 3 7" xfId="24930" xr:uid="{37C83709-D860-41A2-84FA-1FBE4517DD27}"/>
    <cellStyle name="Normal 10 5 3 3 4" xfId="9275" xr:uid="{5F7CADF9-EB5D-41D8-B5FD-F0A1A40D2CA2}"/>
    <cellStyle name="Normal 10 5 3 3 4 2" xfId="34529" xr:uid="{2A059CED-B95B-40F0-A981-0D777823F429}"/>
    <cellStyle name="Normal 10 5 3 3 4 2 2" xfId="34530" xr:uid="{0552B910-BF5E-4384-AD9A-0461438C99CE}"/>
    <cellStyle name="Normal 10 5 3 3 4 2 3" xfId="20584" xr:uid="{7A50C3EB-968D-458E-B036-D941A5F80269}"/>
    <cellStyle name="Normal 10 5 3 3 4 2 4" xfId="20586" xr:uid="{E857A05D-AFD6-496C-A35C-7018001FD76B}"/>
    <cellStyle name="Normal 10 5 3 3 4 2 5" xfId="6384" xr:uid="{731B7106-C932-4506-8236-432548224407}"/>
    <cellStyle name="Normal 10 5 3 3 4 2 6" xfId="6390" xr:uid="{DF5841B6-52F2-4FA0-8BDC-35BF21E13CFC}"/>
    <cellStyle name="Normal 10 5 3 3 4 3" xfId="16107" xr:uid="{12ECAC14-7E5E-4C19-A6DA-08CF4A1208CD}"/>
    <cellStyle name="Normal 10 5 3 3 4 4" xfId="16109" xr:uid="{BE1461BA-A0BB-40C3-89A1-4786F274CCA5}"/>
    <cellStyle name="Normal 10 5 3 3 4 5" xfId="34531" xr:uid="{3246C85D-1A38-4FBA-9075-F6343A5624B7}"/>
    <cellStyle name="Normal 10 5 3 3 4 6" xfId="24934" xr:uid="{ECE57913-C294-44EB-BC23-CC258B2F2681}"/>
    <cellStyle name="Normal 10 5 3 3 4 7" xfId="25037" xr:uid="{6E19F2EF-C6A8-4A92-BECC-2D887A7A8230}"/>
    <cellStyle name="Normal 10 5 3 3 5" xfId="9278" xr:uid="{F84BB644-9727-4652-BD70-EE92D4FE7F89}"/>
    <cellStyle name="Normal 10 5 3 3 5 2" xfId="34532" xr:uid="{99604042-9D0E-48B2-8C2F-112A4810D3F1}"/>
    <cellStyle name="Normal 10 5 3 3 5 3" xfId="34533" xr:uid="{E8EB8D7E-E074-46E7-BAF5-FB0E4407D9F8}"/>
    <cellStyle name="Normal 10 5 3 3 5 4" xfId="34534" xr:uid="{516B1FA5-D9D6-43F9-9481-BD875CB8FEA3}"/>
    <cellStyle name="Normal 10 5 3 3 5 5" xfId="34535" xr:uid="{11E75D1A-6F5D-492A-A0FF-DA34037D55C2}"/>
    <cellStyle name="Normal 10 5 3 3 5 6" xfId="25044" xr:uid="{E7820029-57D5-4AF9-AF8E-C6BEADFE5CAF}"/>
    <cellStyle name="Normal 10 5 3 3 6" xfId="24548" xr:uid="{DEDF0DEF-8FE6-431B-AED4-3C517338788D}"/>
    <cellStyle name="Normal 10 5 3 3 7" xfId="24552" xr:uid="{51F79DAA-DA56-4AA0-816D-3D56B6750778}"/>
    <cellStyle name="Normal 10 5 3 3 8" xfId="28464" xr:uid="{BE7588DC-7932-4719-B5C2-56169DF1D4D6}"/>
    <cellStyle name="Normal 10 5 3 3 9" xfId="28467" xr:uid="{842BE26F-A97B-4BC9-9131-BF8B9101D890}"/>
    <cellStyle name="Normal 10 5 3 4" xfId="34536" xr:uid="{E749D80D-1E21-4716-9CD7-5B2B70C0DACB}"/>
    <cellStyle name="Normal 10 5 3 4 10" xfId="34538" xr:uid="{84DB9BC2-E90E-4675-938E-3DF4A81B8F11}"/>
    <cellStyle name="Normal 10 5 3 4 2" xfId="9301" xr:uid="{498695AC-143F-45BA-BC19-C58DFA223989}"/>
    <cellStyle name="Normal 10 5 3 4 2 2" xfId="9303" xr:uid="{1601252D-3E7E-43C8-A74F-AE57D028D598}"/>
    <cellStyle name="Normal 10 5 3 4 2 2 2" xfId="14004" xr:uid="{1EAEB7A0-34D8-41AA-A79D-45D07135635F}"/>
    <cellStyle name="Normal 10 5 3 4 2 2 3" xfId="6243" xr:uid="{C5FE152A-BBFC-49CE-828D-3276117A0C75}"/>
    <cellStyle name="Normal 10 5 3 4 2 2 4" xfId="34539" xr:uid="{C3CA60F2-9BFE-49B5-89C8-F760D2F8F145}"/>
    <cellStyle name="Normal 10 5 3 4 2 2 5" xfId="34540" xr:uid="{725CBB9B-398C-4D2A-9DAD-0CCFA48E4E54}"/>
    <cellStyle name="Normal 10 5 3 4 2 2 6" xfId="34541" xr:uid="{5E1B0109-6490-4529-9391-7E9CB0C1042E}"/>
    <cellStyle name="Normal 10 5 3 4 2 3" xfId="9305" xr:uid="{65BAC60D-01B6-402A-9248-EA378DF3F1E6}"/>
    <cellStyle name="Normal 10 5 3 4 2 4" xfId="19489" xr:uid="{F16D7425-3C99-4F23-8276-99444CE40BCB}"/>
    <cellStyle name="Normal 10 5 3 4 2 5" xfId="19504" xr:uid="{1FE0CD9C-1E6C-4F41-AE36-B7ACA9D244ED}"/>
    <cellStyle name="Normal 10 5 3 4 2 6" xfId="19518" xr:uid="{118FDF9C-4B09-42E3-83B0-0CF2B527B930}"/>
    <cellStyle name="Normal 10 5 3 4 2 7" xfId="19526" xr:uid="{9C82214F-58FC-41D7-A539-9CE6E1CAA304}"/>
    <cellStyle name="Normal 10 5 3 4 3" xfId="9309" xr:uid="{0CFAF132-F17D-4D74-AED3-A5396E821D15}"/>
    <cellStyle name="Normal 10 5 3 4 3 2" xfId="9311" xr:uid="{7597741D-3BD2-4299-8828-64BBF16F954F}"/>
    <cellStyle name="Normal 10 5 3 4 3 2 2" xfId="34542" xr:uid="{92BC0BDD-353D-4D0E-A0CA-D009BE4024B5}"/>
    <cellStyle name="Normal 10 5 3 4 3 2 3" xfId="34544" xr:uid="{FFF3FF3C-5396-4D4C-B185-C2C9C2868EAA}"/>
    <cellStyle name="Normal 10 5 3 4 3 2 4" xfId="21526" xr:uid="{C74A3A80-224A-4D94-85FA-6B5113089A96}"/>
    <cellStyle name="Normal 10 5 3 4 3 2 5" xfId="21528" xr:uid="{47B7D319-BC92-4B4B-B427-E85C280DFEE4}"/>
    <cellStyle name="Normal 10 5 3 4 3 2 6" xfId="34545" xr:uid="{C179E389-99E4-4B6E-9603-D99DC6C96A3B}"/>
    <cellStyle name="Normal 10 5 3 4 3 3" xfId="9313" xr:uid="{D22FBE3E-512B-4BA0-9E21-C8FD5ED57951}"/>
    <cellStyle name="Normal 10 5 3 4 3 4" xfId="19542" xr:uid="{AC3CD706-8AC3-49B9-B421-3CA84560823E}"/>
    <cellStyle name="Normal 10 5 3 4 3 5" xfId="19544" xr:uid="{064D51A3-CFB6-41E4-A14C-6FEEEC5F5AD6}"/>
    <cellStyle name="Normal 10 5 3 4 3 6" xfId="19546" xr:uid="{CC468A20-1831-40AC-84A9-43B614EFA137}"/>
    <cellStyle name="Normal 10 5 3 4 3 7" xfId="19548" xr:uid="{F9B52CA6-1B96-413C-A204-F150FADCA905}"/>
    <cellStyle name="Normal 10 5 3 4 4" xfId="9317" xr:uid="{3AD87BEA-21FA-4057-90F9-C8CBEA37CB31}"/>
    <cellStyle name="Normal 10 5 3 4 4 2" xfId="34546" xr:uid="{B795DFCD-6F95-4FD7-AEF7-DC21576F5147}"/>
    <cellStyle name="Normal 10 5 3 4 4 2 2" xfId="34547" xr:uid="{B732441B-87B8-41B7-AD21-F869A619ADC6}"/>
    <cellStyle name="Normal 10 5 3 4 4 2 3" xfId="34549" xr:uid="{39F6A525-6279-4D2F-A356-E59E840BBA55}"/>
    <cellStyle name="Normal 10 5 3 4 4 2 4" xfId="30389" xr:uid="{3BC0F279-3B14-4C56-8403-E184C490110A}"/>
    <cellStyle name="Normal 10 5 3 4 4 2 5" xfId="30391" xr:uid="{C5DF110C-61C4-4DB1-83AE-A55F66493BFA}"/>
    <cellStyle name="Normal 10 5 3 4 4 2 6" xfId="30394" xr:uid="{D2F0D6C7-F9D2-4244-9A57-AF8C4EEC1CE7}"/>
    <cellStyle name="Normal 10 5 3 4 4 3" xfId="19552" xr:uid="{FE309748-82C9-4758-BD4E-9F145EB0A68F}"/>
    <cellStyle name="Normal 10 5 3 4 4 4" xfId="19554" xr:uid="{23119AD7-8588-4E16-BD8D-E7501DEBF819}"/>
    <cellStyle name="Normal 10 5 3 4 4 5" xfId="19556" xr:uid="{85347882-710D-4C43-9868-0B79CE9A5C92}"/>
    <cellStyle name="Normal 10 5 3 4 4 6" xfId="19558" xr:uid="{1E776F3E-0594-45C4-ADB4-0CA48964330A}"/>
    <cellStyle name="Normal 10 5 3 4 4 7" xfId="19560" xr:uid="{3850E0ED-275D-48FF-829F-E861CB32EE9A}"/>
    <cellStyle name="Normal 10 5 3 4 5" xfId="9320" xr:uid="{56F8767B-F2C2-4054-A5A8-64344F200900}"/>
    <cellStyle name="Normal 10 5 3 4 5 2" xfId="33523" xr:uid="{9D4EE2F7-13F8-4E17-950C-29058A7BC397}"/>
    <cellStyle name="Normal 10 5 3 4 5 3" xfId="33526" xr:uid="{BB81BE1C-87CF-4E04-8EFA-CDFEFCF8E64D}"/>
    <cellStyle name="Normal 10 5 3 4 5 4" xfId="33529" xr:uid="{182744CB-4911-4B51-B038-A0804D36CE7A}"/>
    <cellStyle name="Normal 10 5 3 4 5 5" xfId="33532" xr:uid="{01EB7B26-1DB9-4107-8EF6-3302EE5CEF73}"/>
    <cellStyle name="Normal 10 5 3 4 5 6" xfId="33535" xr:uid="{DD327D6E-D61A-44B6-B0C3-8AFCC9F3843E}"/>
    <cellStyle name="Normal 10 5 3 4 6" xfId="15664" xr:uid="{36BB537F-70E1-42CC-A3EE-BC1087CDCF45}"/>
    <cellStyle name="Normal 10 5 3 4 7" xfId="15667" xr:uid="{F98F16FA-84C6-49BF-819B-D8E7DFEAD034}"/>
    <cellStyle name="Normal 10 5 3 4 8" xfId="31857" xr:uid="{D8E05C76-FF24-4682-87C5-3EA9D0F48D20}"/>
    <cellStyle name="Normal 10 5 3 4 9" xfId="31859" xr:uid="{ED9026FB-7829-4A01-A5DF-C863DE9F8792}"/>
    <cellStyle name="Normal 10 5 3 5" xfId="34550" xr:uid="{5894EE3A-7B37-46E9-B361-EA6BB7A21C19}"/>
    <cellStyle name="Normal 10 5 3 5 2" xfId="34551" xr:uid="{3F9206DA-1EF0-4B33-B587-647C1CBD5623}"/>
    <cellStyle name="Normal 10 5 3 5 2 2" xfId="34552" xr:uid="{FB0CDEB0-4BC6-4F74-8206-04E84D1A7801}"/>
    <cellStyle name="Normal 10 5 3 5 2 3" xfId="19785" xr:uid="{8111ABC4-EFB7-4693-AE89-B3DF075FAC05}"/>
    <cellStyle name="Normal 10 5 3 5 2 4" xfId="19792" xr:uid="{FFD4EF6F-68C4-436A-8FB0-FCF5D214D7DB}"/>
    <cellStyle name="Normal 10 5 3 5 2 5" xfId="19794" xr:uid="{1A9D618F-54DB-4F45-8478-41DCBAD39C47}"/>
    <cellStyle name="Normal 10 5 3 5 2 6" xfId="19796" xr:uid="{24CAE17B-C913-4160-ADA7-5B3991D57084}"/>
    <cellStyle name="Normal 10 5 3 5 3" xfId="34553" xr:uid="{08E22358-C110-4C12-A2FE-2134095F2754}"/>
    <cellStyle name="Normal 10 5 3 5 4" xfId="34554" xr:uid="{4908C0AB-A5B1-4AE1-AA79-4F672A76EFBF}"/>
    <cellStyle name="Normal 10 5 3 5 5" xfId="34555" xr:uid="{4D81EFD5-9DDC-4F0F-9CB4-3CB66D3BA06F}"/>
    <cellStyle name="Normal 10 5 3 5 6" xfId="34556" xr:uid="{5424CC8A-395B-4FFB-9217-5D3D404AE555}"/>
    <cellStyle name="Normal 10 5 3 5 7" xfId="34557" xr:uid="{81FCA5C8-A7B4-4CB5-89A0-EEDA43C1E7AA}"/>
    <cellStyle name="Normal 10 5 3 6" xfId="30476" xr:uid="{5B42F637-A452-4556-B00B-F413D844800E}"/>
    <cellStyle name="Normal 10 5 3 6 2" xfId="34558" xr:uid="{4C71EFBC-BDA8-4768-98C7-B1FEB0CDD276}"/>
    <cellStyle name="Normal 10 5 3 6 2 2" xfId="34559" xr:uid="{EE2A5AA7-A7D0-4908-9722-005A86C830BA}"/>
    <cellStyle name="Normal 10 5 3 6 2 3" xfId="20028" xr:uid="{D5CC6243-9071-4F38-9812-6D4E74CB4731}"/>
    <cellStyle name="Normal 10 5 3 6 2 4" xfId="20036" xr:uid="{3B319E4C-2FE4-4DBD-84FE-C699C349C2F5}"/>
    <cellStyle name="Normal 10 5 3 6 2 5" xfId="20038" xr:uid="{1BF1D119-9597-4DC0-8284-EB37AB5A097B}"/>
    <cellStyle name="Normal 10 5 3 6 2 6" xfId="20041" xr:uid="{4614F251-BB8C-42D0-AADF-D657557E0790}"/>
    <cellStyle name="Normal 10 5 3 6 3" xfId="34560" xr:uid="{8B239E79-22E2-4EDD-9FA9-A5CF76593EC4}"/>
    <cellStyle name="Normal 10 5 3 6 4" xfId="34145" xr:uid="{72E2383B-A07D-40A6-8077-9CD48E3F91A3}"/>
    <cellStyle name="Normal 10 5 3 6 5" xfId="34147" xr:uid="{92A83746-5BF3-4F48-90C2-2140CB29DD62}"/>
    <cellStyle name="Normal 10 5 3 6 6" xfId="34149" xr:uid="{62528358-C64E-4A07-AC5E-EEDEBE1B8387}"/>
    <cellStyle name="Normal 10 5 3 6 7" xfId="34151" xr:uid="{CFCE0ED2-9B38-456E-A21E-41233B6A3604}"/>
    <cellStyle name="Normal 10 5 3 7" xfId="34561" xr:uid="{5A72633F-B9B8-4862-AC17-FBEAA9B151A0}"/>
    <cellStyle name="Normal 10 5 3 7 2" xfId="34563" xr:uid="{6E2554A1-86A7-4629-A489-40FCB8AE3F7A}"/>
    <cellStyle name="Normal 10 5 3 7 2 2" xfId="27745" xr:uid="{AC17A2D0-A16A-4F8B-ACC8-51417077F5FE}"/>
    <cellStyle name="Normal 10 5 3 7 2 3" xfId="27748" xr:uid="{FC3B69D0-E29F-44F4-8974-89FA8FA4D405}"/>
    <cellStyle name="Normal 10 5 3 7 2 4" xfId="17907" xr:uid="{5CA5FCA9-ADBF-4EB9-B340-7F2E9742EC41}"/>
    <cellStyle name="Normal 10 5 3 7 2 5" xfId="27751" xr:uid="{A9C0210F-D4CD-4A10-A294-AC392392BE4A}"/>
    <cellStyle name="Normal 10 5 3 7 2 6" xfId="31929" xr:uid="{A3FF4057-1317-4029-B433-E09B277E619E}"/>
    <cellStyle name="Normal 10 5 3 7 3" xfId="9996" xr:uid="{2F96A6ED-9AA3-413A-A08F-209DEB72F221}"/>
    <cellStyle name="Normal 10 5 3 7 4" xfId="9998" xr:uid="{EBC5C41C-E074-4793-A39B-9EF8ECD4BFAF}"/>
    <cellStyle name="Normal 10 5 3 7 5" xfId="34564" xr:uid="{36460D0E-3770-4711-A371-B87EA81A3E25}"/>
    <cellStyle name="Normal 10 5 3 7 6" xfId="34565" xr:uid="{777AB3DB-8715-42BD-B4AA-1C127CCD8116}"/>
    <cellStyle name="Normal 10 5 3 7 7" xfId="34566" xr:uid="{4E98A623-A0BD-43E6-B1F1-BC3331A4956F}"/>
    <cellStyle name="Normal 10 5 3 8" xfId="34567" xr:uid="{7AFD2C42-1FB6-403D-8267-E91D080327A9}"/>
    <cellStyle name="Normal 10 5 3 8 2" xfId="24606" xr:uid="{37C8BEF1-FB6D-4859-9403-1C073F53E8E9}"/>
    <cellStyle name="Normal 10 5 3 8 3" xfId="24609" xr:uid="{614888FB-C00D-47D3-8B65-1BE057C6903E}"/>
    <cellStyle name="Normal 10 5 3 8 4" xfId="24612" xr:uid="{C958D5EB-D225-48B4-A9D9-672AAD4EA60A}"/>
    <cellStyle name="Normal 10 5 3 8 5" xfId="24614" xr:uid="{13324622-A5CC-44F5-A81B-3A9B652F3746}"/>
    <cellStyle name="Normal 10 5 3 8 6" xfId="24616" xr:uid="{598EA26D-CFF1-4343-A971-48DF76FDB4D5}"/>
    <cellStyle name="Normal 10 5 3 9" xfId="34569" xr:uid="{48B693A0-5BCD-432A-8909-5A3C7F3FCBE9}"/>
    <cellStyle name="Normal 10 5 4" xfId="34571" xr:uid="{B90A56B1-E7DB-4812-B10B-60B2C6418CF7}"/>
    <cellStyle name="Normal 10 5 4 10" xfId="26205" xr:uid="{D4E5D488-8778-493F-9840-1E70FFE22A1D}"/>
    <cellStyle name="Normal 10 5 4 2" xfId="34572" xr:uid="{6EC66EFD-0F07-4DC3-9665-5EBB7730F070}"/>
    <cellStyle name="Normal 10 5 4 2 2" xfId="9424" xr:uid="{17804EBB-D6B2-4EE7-9F3D-F1E345FA6CE2}"/>
    <cellStyle name="Normal 10 5 4 2 2 2" xfId="9426" xr:uid="{80432FEA-42B5-4919-8B7D-0D19A7E8D169}"/>
    <cellStyle name="Normal 10 5 4 2 2 3" xfId="9429" xr:uid="{990D0EBA-9095-459B-851E-B02615FD35DD}"/>
    <cellStyle name="Normal 10 5 4 2 2 4" xfId="33762" xr:uid="{76FF3566-1347-468F-828B-A949872912AD}"/>
    <cellStyle name="Normal 10 5 4 2 2 5" xfId="3982" xr:uid="{BC757692-6968-4395-942D-399C5FBA4CDA}"/>
    <cellStyle name="Normal 10 5 4 2 2 6" xfId="34573" xr:uid="{D779B787-CE4D-4651-8D33-10F8BE136B2A}"/>
    <cellStyle name="Normal 10 5 4 2 3" xfId="9432" xr:uid="{93479312-FC8E-4169-8B7E-E4C0092DFAA9}"/>
    <cellStyle name="Normal 10 5 4 2 4" xfId="9437" xr:uid="{32458295-9252-450F-B78B-9BD17E587717}"/>
    <cellStyle name="Normal 10 5 4 2 5" xfId="9440" xr:uid="{2B3EDD5E-E7A9-4CFC-A7C6-F3C005649589}"/>
    <cellStyle name="Normal 10 5 4 2 6" xfId="34575" xr:uid="{3713AB6C-CEAF-4AE7-9960-DDF9665576BA}"/>
    <cellStyle name="Normal 10 5 4 2 7" xfId="34577" xr:uid="{8B678D77-FE1F-4B2C-BE4E-DF564A74BC87}"/>
    <cellStyle name="Normal 10 5 4 3" xfId="34578" xr:uid="{E218623B-57A6-4F3F-B4B4-D8868D624126}"/>
    <cellStyle name="Normal 10 5 4 3 2" xfId="9460" xr:uid="{AA42173E-9C0B-4D71-9522-95C9CD246147}"/>
    <cellStyle name="Normal 10 5 4 3 2 2" xfId="9464" xr:uid="{54D13660-B945-4B7E-BECA-8CBB200C0F35}"/>
    <cellStyle name="Normal 10 5 4 3 2 3" xfId="9468" xr:uid="{A059D71C-5975-4448-ADAF-774F69FF616D}"/>
    <cellStyle name="Normal 10 5 4 3 2 4" xfId="26558" xr:uid="{32D6368E-C40E-4BBB-9093-1C23A5376967}"/>
    <cellStyle name="Normal 10 5 4 3 2 5" xfId="26561" xr:uid="{8F2D1572-4BD3-423A-992C-1D800F3B605A}"/>
    <cellStyle name="Normal 10 5 4 3 2 6" xfId="26563" xr:uid="{CDF3B833-F266-466B-A1AF-797C4833E177}"/>
    <cellStyle name="Normal 10 5 4 3 3" xfId="9472" xr:uid="{EDDDC355-A9BF-416F-A784-96A29BAAB4EF}"/>
    <cellStyle name="Normal 10 5 4 3 4" xfId="9480" xr:uid="{E9AC56FE-521C-4F6D-9CA2-4850E0A4DC7A}"/>
    <cellStyle name="Normal 10 5 4 3 5" xfId="9483" xr:uid="{95DE394D-2B56-4D9C-85BD-916A712AD2BD}"/>
    <cellStyle name="Normal 10 5 4 3 6" xfId="26580" xr:uid="{3D295ABE-A741-4F4A-A62E-36170AFC6C2A}"/>
    <cellStyle name="Normal 10 5 4 3 7" xfId="26583" xr:uid="{A04181AC-88FD-440C-8C4F-C3F1104CB514}"/>
    <cellStyle name="Normal 10 5 4 4" xfId="34579" xr:uid="{1FB5B341-5A21-4E07-BBE8-5D29B72F5697}"/>
    <cellStyle name="Normal 10 5 4 4 2" xfId="9502" xr:uid="{9B9B9113-6DDD-4732-98EC-850951A268A1}"/>
    <cellStyle name="Normal 10 5 4 4 2 2" xfId="9505" xr:uid="{A14B5386-C546-4A7B-BF99-550460165107}"/>
    <cellStyle name="Normal 10 5 4 4 2 3" xfId="9508" xr:uid="{59B0B235-ACF1-4E13-AB9F-172BE4F4DAB3}"/>
    <cellStyle name="Normal 10 5 4 4 2 4" xfId="33778" xr:uid="{5B4D555A-C02A-4D11-9954-A5A3FBE92342}"/>
    <cellStyle name="Normal 10 5 4 4 2 5" xfId="34580" xr:uid="{50850874-67C3-4267-849A-0512EFBE360A}"/>
    <cellStyle name="Normal 10 5 4 4 2 6" xfId="34581" xr:uid="{8B1DC5B0-15C6-4803-B503-1663EAF11605}"/>
    <cellStyle name="Normal 10 5 4 4 3" xfId="9512" xr:uid="{AF85F597-DAB9-460F-9E89-73825AB75C8B}"/>
    <cellStyle name="Normal 10 5 4 4 4" xfId="9518" xr:uid="{FBD3D3D0-23AE-4486-A99A-353D5C0E83DE}"/>
    <cellStyle name="Normal 10 5 4 4 5" xfId="9521" xr:uid="{38872559-293D-4865-AC12-6FD0CA2C7D38}"/>
    <cellStyle name="Normal 10 5 4 4 6" xfId="15676" xr:uid="{E9740808-EEBE-47E9-A36B-9D2536B514BF}"/>
    <cellStyle name="Normal 10 5 4 4 7" xfId="15678" xr:uid="{2E7A45B4-C09E-4AE3-AB1B-37AC5529DC95}"/>
    <cellStyle name="Normal 10 5 4 5" xfId="34582" xr:uid="{9F07E99E-9291-4DA1-B020-1F31D51C84CB}"/>
    <cellStyle name="Normal 10 5 4 5 2" xfId="27381" xr:uid="{392B7302-55FC-499C-8279-046215767CBD}"/>
    <cellStyle name="Normal 10 5 4 5 3" xfId="27384" xr:uid="{902FD267-EE50-4188-A017-A577EA9E61BB}"/>
    <cellStyle name="Normal 10 5 4 5 4" xfId="27386" xr:uid="{221E2457-8620-4043-A743-95B8558D5596}"/>
    <cellStyle name="Normal 10 5 4 5 5" xfId="34583" xr:uid="{A5FCA89D-3C9B-425B-B33F-13370CDEE1B9}"/>
    <cellStyle name="Normal 10 5 4 5 6" xfId="34584" xr:uid="{501AB3A0-0C3F-43C3-ADE4-E1FFE36E7458}"/>
    <cellStyle name="Normal 10 5 4 6" xfId="30479" xr:uid="{F6D99EBA-1473-45AD-924E-73F0C117ECB5}"/>
    <cellStyle name="Normal 10 5 4 7" xfId="32547" xr:uid="{1F7E12CF-A3B3-4995-B04A-6706E61B11E7}"/>
    <cellStyle name="Normal 10 5 4 8" xfId="32554" xr:uid="{2F2641F5-F70B-4FAB-B85B-D68E437666DD}"/>
    <cellStyle name="Normal 10 5 4 9" xfId="32556" xr:uid="{553A38AC-748A-45E4-91FB-4B7E10F6CC48}"/>
    <cellStyle name="Normal 10 5 5" xfId="34585" xr:uid="{BB37FC9C-4299-4803-8931-1DECCB48FA3F}"/>
    <cellStyle name="Normal 10 5 5 10" xfId="2599" xr:uid="{1D34F02B-4AA4-45FD-8BEF-3F15DC1C6C3E}"/>
    <cellStyle name="Normal 10 5 5 2" xfId="10711" xr:uid="{0ADABE5B-C7C4-48CF-B2F8-1DFB919A23AE}"/>
    <cellStyle name="Normal 10 5 5 2 2" xfId="34586" xr:uid="{D72B5483-C124-4262-B0DB-686C31CD04FD}"/>
    <cellStyle name="Normal 10 5 5 2 2 2" xfId="34587" xr:uid="{FF022D19-702A-402F-B0B9-AA2B3A1C569A}"/>
    <cellStyle name="Normal 10 5 5 2 2 3" xfId="34588" xr:uid="{5E6BB4B3-5169-4634-B657-3D0732A43C3E}"/>
    <cellStyle name="Normal 10 5 5 2 2 4" xfId="34589" xr:uid="{3C57E7A9-75CC-4168-89E7-D29A0371DBB6}"/>
    <cellStyle name="Normal 10 5 5 2 2 5" xfId="34590" xr:uid="{B6CA6113-2CBB-4D97-9A76-046C2740C57E}"/>
    <cellStyle name="Normal 10 5 5 2 2 6" xfId="22915" xr:uid="{1C1BA1B1-5C6D-48B5-9231-CC0E27B87E72}"/>
    <cellStyle name="Normal 10 5 5 2 3" xfId="34591" xr:uid="{2CA14635-E62B-4720-87BC-C973035F31D1}"/>
    <cellStyle name="Normal 10 5 5 2 4" xfId="11151" xr:uid="{B6FE2F46-F40F-41F2-B141-886FE8BA9904}"/>
    <cellStyle name="Normal 10 5 5 2 5" xfId="11154" xr:uid="{A42F0EB0-B30E-4107-8E4A-49DC81C406EE}"/>
    <cellStyle name="Normal 10 5 5 2 6" xfId="34593" xr:uid="{0BDB76EA-4DDD-4647-8F76-8EF8229B0D0E}"/>
    <cellStyle name="Normal 10 5 5 2 7" xfId="34595" xr:uid="{C6158A10-A45E-4A5E-863A-4B0CE4D90937}"/>
    <cellStyle name="Normal 10 5 5 3" xfId="10714" xr:uid="{5593E304-DED9-48BD-9FB3-0B2B481535E8}"/>
    <cellStyle name="Normal 10 5 5 3 2" xfId="29456" xr:uid="{C74FE62A-136A-49A2-991E-008C59E144C0}"/>
    <cellStyle name="Normal 10 5 5 3 2 2" xfId="34596" xr:uid="{0F4FAE4C-339F-4A4B-9699-A9A5728F1D2A}"/>
    <cellStyle name="Normal 10 5 5 3 2 3" xfId="34597" xr:uid="{AF63FC4F-0BD0-468A-A491-F974C88050B8}"/>
    <cellStyle name="Normal 10 5 5 3 2 4" xfId="34598" xr:uid="{A176AFEC-8EA6-486E-A9DA-D093E4AE32DF}"/>
    <cellStyle name="Normal 10 5 5 3 2 5" xfId="34599" xr:uid="{E50771A5-FF22-4777-800D-1960744D5532}"/>
    <cellStyle name="Normal 10 5 5 3 2 6" xfId="34601" xr:uid="{235A76DB-D152-4455-95FC-A3E576438A66}"/>
    <cellStyle name="Normal 10 5 5 3 3" xfId="29918" xr:uid="{E0D36F6B-75D4-4C04-8AA2-64783A1A491B}"/>
    <cellStyle name="Normal 10 5 5 3 4" xfId="11158" xr:uid="{958DD412-8B53-4FC3-B9FB-4806F036DEED}"/>
    <cellStyle name="Normal 10 5 5 3 5" xfId="11161" xr:uid="{45C7DC59-19DB-45A9-B19A-4C83B9F31E59}"/>
    <cellStyle name="Normal 10 5 5 3 6" xfId="34602" xr:uid="{235A336F-186E-4491-A1B3-D6FB78FF095E}"/>
    <cellStyle name="Normal 10 5 5 3 7" xfId="34603" xr:uid="{7D6E4D17-731F-4B3E-A2EF-0BA87243A227}"/>
    <cellStyle name="Normal 10 5 5 4" xfId="34605" xr:uid="{DC53420F-DECC-4738-98D1-E6A0BEFE4F0E}"/>
    <cellStyle name="Normal 10 5 5 4 2" xfId="12719" xr:uid="{CAD9273D-38A4-4080-B2C8-6C329C990F8C}"/>
    <cellStyle name="Normal 10 5 5 4 2 2" xfId="34606" xr:uid="{0CDDCB5B-CCD5-44A1-B8FD-F3D3A0388E22}"/>
    <cellStyle name="Normal 10 5 5 4 2 3" xfId="34607" xr:uid="{D80F4C13-9BD5-4BB1-ABE9-E1CD15B01206}"/>
    <cellStyle name="Normal 10 5 5 4 2 4" xfId="10869" xr:uid="{331C72CE-EC15-4037-8F41-2A2B30E972E1}"/>
    <cellStyle name="Normal 10 5 5 4 2 5" xfId="11146" xr:uid="{5A70CA49-1EEA-4AD9-820A-98A3E853ED07}"/>
    <cellStyle name="Normal 10 5 5 4 2 6" xfId="11371" xr:uid="{31B2E18B-EFEF-44A0-BA33-BBDE2905556E}"/>
    <cellStyle name="Normal 10 5 5 4 3" xfId="31543" xr:uid="{2882BBC1-3F4E-4F0D-9956-DA11B7EBB00C}"/>
    <cellStyle name="Normal 10 5 5 4 4" xfId="34608" xr:uid="{AD854CFA-7678-415C-92DA-9E9391AD47E3}"/>
    <cellStyle name="Normal 10 5 5 4 5" xfId="34609" xr:uid="{E949401B-48E0-49E8-BE59-C24332D4459B}"/>
    <cellStyle name="Normal 10 5 5 4 6" xfId="34610" xr:uid="{0086B1E0-6880-45FA-8B2F-AC6DB614F13A}"/>
    <cellStyle name="Normal 10 5 5 4 7" xfId="34611" xr:uid="{EBD2BDF8-7C21-4A3E-B0F1-439D56A48DC0}"/>
    <cellStyle name="Normal 10 5 5 5" xfId="34613" xr:uid="{768BC939-BF03-4520-A4FE-FCFCC18FC87C}"/>
    <cellStyle name="Normal 10 5 5 5 2" xfId="34614" xr:uid="{9112DD38-03CB-4C6C-B82D-BA60D5E2DCB4}"/>
    <cellStyle name="Normal 10 5 5 5 3" xfId="34615" xr:uid="{00ADF9CA-A072-4CC4-A632-5D6F42E3920F}"/>
    <cellStyle name="Normal 10 5 5 5 4" xfId="34616" xr:uid="{FD930C80-2262-41F2-A0EA-D5EE1E3AA2C9}"/>
    <cellStyle name="Normal 10 5 5 5 5" xfId="34617" xr:uid="{59C3866C-60BC-43EB-B3DC-09DE7949F1A1}"/>
    <cellStyle name="Normal 10 5 5 5 6" xfId="34618" xr:uid="{529A4504-D65A-49E8-932E-FAAA78BB4EBB}"/>
    <cellStyle name="Normal 10 5 5 6" xfId="30481" xr:uid="{EA335279-896D-47A2-94D6-3E950590FE4E}"/>
    <cellStyle name="Normal 10 5 5 7" xfId="32562" xr:uid="{01E5B686-4F7D-4543-8420-CA073685D928}"/>
    <cellStyle name="Normal 10 5 5 8" xfId="32564" xr:uid="{6024A63C-2BFE-4A9A-94E6-1F22FD50B228}"/>
    <cellStyle name="Normal 10 5 5 9" xfId="34619" xr:uid="{A048B580-E085-4F17-8EE3-C6436F90E7BD}"/>
    <cellStyle name="Normal 10 5 6" xfId="17069" xr:uid="{846EF2C8-1247-4062-A506-B431149F45E8}"/>
    <cellStyle name="Normal 10 5 6 10" xfId="14690" xr:uid="{D7EBECEF-2773-496F-B7E3-9477FA521A97}"/>
    <cellStyle name="Normal 10 5 6 2" xfId="34620" xr:uid="{3F0A1D5B-555F-420A-9F13-66D4B8FC875E}"/>
    <cellStyle name="Normal 10 5 6 2 2" xfId="16390" xr:uid="{2C76AA8C-5CF3-484F-83DF-91923EFE3424}"/>
    <cellStyle name="Normal 10 5 6 2 2 2" xfId="30042" xr:uid="{6BC547D6-EFAD-41AB-8BF9-4101431A8E64}"/>
    <cellStyle name="Normal 10 5 6 2 2 3" xfId="30044" xr:uid="{2554DFD6-2E19-4B71-A950-2CBBDDA108BF}"/>
    <cellStyle name="Normal 10 5 6 2 2 4" xfId="30046" xr:uid="{EA72AE8D-8B8B-4746-9046-53D21A23E9FB}"/>
    <cellStyle name="Normal 10 5 6 2 2 5" xfId="34621" xr:uid="{4ED98FCF-414E-494E-816E-169EB813FA93}"/>
    <cellStyle name="Normal 10 5 6 2 2 6" xfId="34622" xr:uid="{8A059719-511A-4EC2-AD65-1AA4E0F454F8}"/>
    <cellStyle name="Normal 10 5 6 2 3" xfId="34623" xr:uid="{A432B5B0-243B-45CB-97F8-867AF0BD09B5}"/>
    <cellStyle name="Normal 10 5 6 2 4" xfId="34624" xr:uid="{1991619B-9275-40F1-B2B0-0E7E5124E3D8}"/>
    <cellStyle name="Normal 10 5 6 2 5" xfId="34625" xr:uid="{E5B292FF-3266-4E30-BA5B-470EA74C2062}"/>
    <cellStyle name="Normal 10 5 6 2 6" xfId="34626" xr:uid="{DD75A96B-FF63-43A2-902E-C8B0A11F5475}"/>
    <cellStyle name="Normal 10 5 6 2 7" xfId="34627" xr:uid="{3F66326E-5558-4C34-A077-4B7F92A106CF}"/>
    <cellStyle name="Normal 10 5 6 3" xfId="34628" xr:uid="{E627DDBE-F7B0-4400-9DE4-D1756948521E}"/>
    <cellStyle name="Normal 10 5 6 3 2" xfId="30284" xr:uid="{C0A7C11E-2C89-46A9-AC87-B7F736972285}"/>
    <cellStyle name="Normal 10 5 6 3 2 2" xfId="30220" xr:uid="{243590C3-8331-4A2B-9556-5417A67DE63D}"/>
    <cellStyle name="Normal 10 5 6 3 2 3" xfId="30222" xr:uid="{6FE00602-61EE-46AC-8068-F8E6C3179187}"/>
    <cellStyle name="Normal 10 5 6 3 2 4" xfId="30224" xr:uid="{92D81E63-B2E6-4486-B97A-055018C12110}"/>
    <cellStyle name="Normal 10 5 6 3 2 5" xfId="34629" xr:uid="{79E3E6AA-20CC-4F66-9F8E-E2B98112667B}"/>
    <cellStyle name="Normal 10 5 6 3 2 6" xfId="34631" xr:uid="{BA4CCC4E-D287-4AB4-A947-42A2D631AA13}"/>
    <cellStyle name="Normal 10 5 6 3 3" xfId="30287" xr:uid="{19C06001-7B6B-4320-A92C-E267EC1CFF80}"/>
    <cellStyle name="Normal 10 5 6 3 4" xfId="30289" xr:uid="{D9F453A0-3FDD-4ACA-BB99-646458B88CAC}"/>
    <cellStyle name="Normal 10 5 6 3 5" xfId="34632" xr:uid="{C7179912-ABAA-469B-B01D-9FE0621DEE21}"/>
    <cellStyle name="Normal 10 5 6 3 6" xfId="34633" xr:uid="{4DB4B9FA-2866-40B8-B53D-A805E04E44E2}"/>
    <cellStyle name="Normal 10 5 6 3 7" xfId="34634" xr:uid="{2C31EC89-05DC-41CC-B5F6-5BA01691FCBF}"/>
    <cellStyle name="Normal 10 5 6 4" xfId="34635" xr:uid="{31B2B0FC-1A6E-4260-A252-9CA2A2FD55F7}"/>
    <cellStyle name="Normal 10 5 6 4 2" xfId="34636" xr:uid="{1F557F7E-45B1-49ED-BC7A-8B07782549A6}"/>
    <cellStyle name="Normal 10 5 6 4 2 2" xfId="34637" xr:uid="{C6804459-6F63-4841-B0D0-6B6EE731AF95}"/>
    <cellStyle name="Normal 10 5 6 4 2 3" xfId="34638" xr:uid="{3D60F827-8546-4842-BCDF-25F53AF2EE1A}"/>
    <cellStyle name="Normal 10 5 6 4 2 4" xfId="34639" xr:uid="{54A7AC29-53BE-4ABF-B5B8-81009A1D8218}"/>
    <cellStyle name="Normal 10 5 6 4 2 5" xfId="34640" xr:uid="{EAFB1814-BD2D-4C8E-8DDA-2D345D3B442C}"/>
    <cellStyle name="Normal 10 5 6 4 2 6" xfId="34641" xr:uid="{36A8B908-507A-4B04-9745-84D52977FF74}"/>
    <cellStyle name="Normal 10 5 6 4 3" xfId="34642" xr:uid="{0F356C85-44B9-40E8-A58F-50CB3A425312}"/>
    <cellStyle name="Normal 10 5 6 4 4" xfId="34643" xr:uid="{2425E8A3-59E5-43A2-92C0-8C3735533FEA}"/>
    <cellStyle name="Normal 10 5 6 4 5" xfId="34644" xr:uid="{7132921E-18C2-4EA0-946E-CBA9BE95EF53}"/>
    <cellStyle name="Normal 10 5 6 4 6" xfId="34645" xr:uid="{076F3D3B-9B4A-46CB-AAD7-631DF0B20979}"/>
    <cellStyle name="Normal 10 5 6 4 7" xfId="34647" xr:uid="{D30BCCA1-89C9-479D-8623-7B15EE6A070D}"/>
    <cellStyle name="Normal 10 5 6 5" xfId="34648" xr:uid="{EC8718D5-D97D-4324-B881-886FE04484A7}"/>
    <cellStyle name="Normal 10 5 6 5 2" xfId="34649" xr:uid="{DB15E669-A3F3-4F7D-A216-937CFC54C9C6}"/>
    <cellStyle name="Normal 10 5 6 5 3" xfId="34650" xr:uid="{6EA2AA81-C388-48C7-A6B3-710C3759B99A}"/>
    <cellStyle name="Normal 10 5 6 5 4" xfId="34651" xr:uid="{1778A5DD-F5EE-487D-8D15-A3F60761C5C2}"/>
    <cellStyle name="Normal 10 5 6 5 5" xfId="34652" xr:uid="{7A69C82E-C25E-4586-9AA3-298F0C487B7B}"/>
    <cellStyle name="Normal 10 5 6 5 6" xfId="15810" xr:uid="{2600C357-F3D6-4CDB-930C-07BBD17E2E64}"/>
    <cellStyle name="Normal 10 5 6 6" xfId="34653" xr:uid="{82DBC653-C436-459F-916B-C0BEBAFB8078}"/>
    <cellStyle name="Normal 10 5 6 7" xfId="34654" xr:uid="{F2374881-48A4-4F23-B8ED-4D365EA23D2D}"/>
    <cellStyle name="Normal 10 5 6 8" xfId="34655" xr:uid="{F1885A3E-C5F4-4161-8BA3-E1990EB91CAD}"/>
    <cellStyle name="Normal 10 5 6 9" xfId="34656" xr:uid="{CE7667D0-498E-4D31-880B-FC3C59002872}"/>
    <cellStyle name="Normal 10 5 7" xfId="17071" xr:uid="{2B9E4E0D-1325-4BEB-AA39-7B63A56D9830}"/>
    <cellStyle name="Normal 10 5 7 2" xfId="34657" xr:uid="{EC7DCCD2-E519-4F85-A837-149CE29CF955}"/>
    <cellStyle name="Normal 10 5 7 2 2" xfId="34658" xr:uid="{651A8378-9367-4F73-9FDB-752233853A15}"/>
    <cellStyle name="Normal 10 5 7 2 3" xfId="34659" xr:uid="{69AC6F80-AC05-43DD-8C8D-C43683948189}"/>
    <cellStyle name="Normal 10 5 7 2 4" xfId="34660" xr:uid="{8A7B971C-894E-43DA-8482-97E3F70BBDA8}"/>
    <cellStyle name="Normal 10 5 7 2 5" xfId="34661" xr:uid="{5937DCE4-9D37-4137-9DB0-695725779F90}"/>
    <cellStyle name="Normal 10 5 7 2 6" xfId="34662" xr:uid="{B85849FB-E8A5-469F-A536-496A3E31385E}"/>
    <cellStyle name="Normal 10 5 7 3" xfId="34663" xr:uid="{A174FA75-AE13-442A-B8F7-42690AF38B20}"/>
    <cellStyle name="Normal 10 5 7 4" xfId="34664" xr:uid="{F3E0B587-8805-43F8-80B4-61D289361070}"/>
    <cellStyle name="Normal 10 5 7 5" xfId="34665" xr:uid="{3521CA25-E40C-4076-BA88-1AB44D1B08BF}"/>
    <cellStyle name="Normal 10 5 7 6" xfId="34666" xr:uid="{42E84A2D-6AAC-44D9-B1A9-A569266734B6}"/>
    <cellStyle name="Normal 10 5 7 7" xfId="34667" xr:uid="{7A7ACEAC-C242-4B65-AE6A-A5608E44BB12}"/>
    <cellStyle name="Normal 10 5 8" xfId="17073" xr:uid="{FEBE1FB9-BE09-422D-B019-3D092A978706}"/>
    <cellStyle name="Normal 10 5 8 2" xfId="34669" xr:uid="{83556C22-B984-45BB-841D-FBEC81EC7F80}"/>
    <cellStyle name="Normal 10 5 8 2 2" xfId="34670" xr:uid="{262C05C2-9FC8-4C57-9F48-9E2A9EF2C8B4}"/>
    <cellStyle name="Normal 10 5 8 2 3" xfId="34671" xr:uid="{8C089FAD-FDB4-4A46-8413-AF94F4B9F99A}"/>
    <cellStyle name="Normal 10 5 8 2 4" xfId="34672" xr:uid="{CE44DB2C-D170-4C37-B400-E49315C96363}"/>
    <cellStyle name="Normal 10 5 8 2 5" xfId="34673" xr:uid="{EAB5B8B3-46EE-471F-83D9-D8E1F63323E9}"/>
    <cellStyle name="Normal 10 5 8 2 6" xfId="34674" xr:uid="{E1C6924D-FCBC-4C0D-BAE0-6E827A4D80B6}"/>
    <cellStyle name="Normal 10 5 8 3" xfId="34676" xr:uid="{F2BB3B1B-4C2B-4190-86E6-69546E879D30}"/>
    <cellStyle name="Normal 10 5 8 4" xfId="34678" xr:uid="{99C10635-6045-45A7-98D0-1BF9278FE0E1}"/>
    <cellStyle name="Normal 10 5 8 5" xfId="32300" xr:uid="{F8737CA9-93F5-47FD-9570-3D10DD128D44}"/>
    <cellStyle name="Normal 10 5 8 6" xfId="32312" xr:uid="{8AA38F7C-AF0B-4E5F-8646-C4B98C959244}"/>
    <cellStyle name="Normal 10 5 8 7" xfId="32314" xr:uid="{83AB291E-395D-4C60-8386-D94B97A0404A}"/>
    <cellStyle name="Normal 10 5 9" xfId="17075" xr:uid="{AD3F99FE-BC8A-4B64-9BEC-4B2216AD1744}"/>
    <cellStyle name="Normal 10 5 9 2" xfId="34679" xr:uid="{6231BCD7-18EC-4830-909E-6B8F389D489F}"/>
    <cellStyle name="Normal 10 5 9 2 2" xfId="34680" xr:uid="{C28882C2-ED1C-40B3-A8E9-6DB7B29050B2}"/>
    <cellStyle name="Normal 10 5 9 2 3" xfId="34682" xr:uid="{637D32DA-3624-4BE6-AFA9-0AB6D97351B0}"/>
    <cellStyle name="Normal 10 5 9 2 4" xfId="34684" xr:uid="{2DA08F9F-12AB-4D78-BFC3-21AF3FA638C1}"/>
    <cellStyle name="Normal 10 5 9 2 5" xfId="34686" xr:uid="{775E26DB-A047-464E-95A7-FC1B935F9EEA}"/>
    <cellStyle name="Normal 10 5 9 2 6" xfId="34688" xr:uid="{6CB6A2A7-E830-4F26-95AE-44A90687511C}"/>
    <cellStyle name="Normal 10 5 9 3" xfId="34689" xr:uid="{C86AB17B-229A-493E-9CB7-49491DEDF25B}"/>
    <cellStyle name="Normal 10 5 9 4" xfId="34690" xr:uid="{DE125845-FC42-4167-B26E-BFFC76B034B5}"/>
    <cellStyle name="Normal 10 5 9 5" xfId="32336" xr:uid="{0B499DC2-8DE3-41E4-BFB3-170843A20E37}"/>
    <cellStyle name="Normal 10 5 9 6" xfId="29207" xr:uid="{E2584FDA-601E-4688-9222-D32705CFB81B}"/>
    <cellStyle name="Normal 10 5 9 7" xfId="32346" xr:uid="{05BED72D-E950-40F2-9874-84B716D43D63}"/>
    <cellStyle name="Normal 10 6" xfId="34691" xr:uid="{18EBD169-3CC8-4806-9501-F35E431E7C0C}"/>
    <cellStyle name="Normal 10 6 10" xfId="34692" xr:uid="{DA3C9A6F-C701-4A84-80F1-A72486C65FB6}"/>
    <cellStyle name="Normal 10 6 11" xfId="34693" xr:uid="{0E663B64-CF9C-4E06-9840-0647BCB06C28}"/>
    <cellStyle name="Normal 10 6 12" xfId="34694" xr:uid="{842AC282-457F-4E05-B8AD-49B42C36606E}"/>
    <cellStyle name="Normal 10 6 13" xfId="34695" xr:uid="{FAB4C10B-F7CE-4E2E-BC68-2E72233C8FEF}"/>
    <cellStyle name="Normal 10 6 2" xfId="24459" xr:uid="{853F14EB-C553-4C0C-81C5-C2D83E10548E}"/>
    <cellStyle name="Normal 10 6 2 10" xfId="34696" xr:uid="{4EBE27A5-A1D4-4604-88F4-7F9EDC345A6B}"/>
    <cellStyle name="Normal 10 6 2 2" xfId="34697" xr:uid="{86D95AEC-32BD-4F96-9E3A-C8082C35F62F}"/>
    <cellStyle name="Normal 10 6 2 2 2" xfId="12208" xr:uid="{B58998E5-08A4-44D0-A677-622B8608247E}"/>
    <cellStyle name="Normal 10 6 2 2 2 2" xfId="34698" xr:uid="{E00E9356-2D37-4DB9-8AF5-7DD10F456143}"/>
    <cellStyle name="Normal 10 6 2 2 2 3" xfId="17300" xr:uid="{71702D07-5FEF-42DC-8D92-F70476DEA010}"/>
    <cellStyle name="Normal 10 6 2 2 2 4" xfId="17303" xr:uid="{9C1522CB-C88C-43ED-B8B1-1E453B60EECE}"/>
    <cellStyle name="Normal 10 6 2 2 2 5" xfId="34699" xr:uid="{A46EEDA0-1C12-481A-80E7-A35669F30321}"/>
    <cellStyle name="Normal 10 6 2 2 2 6" xfId="13466" xr:uid="{17D46389-202D-46CB-BAE5-2DE3EDA22A32}"/>
    <cellStyle name="Normal 10 6 2 2 3" xfId="12211" xr:uid="{DCE2ACDC-75C3-4CFE-A0FB-8A14C00F0C4F}"/>
    <cellStyle name="Normal 10 6 2 2 4" xfId="34701" xr:uid="{4A4AED2C-FB9B-4BFC-B735-06362F17176E}"/>
    <cellStyle name="Normal 10 6 2 2 5" xfId="17850" xr:uid="{2C6AA56C-62CF-4DF8-BAE5-8EC7FF91917C}"/>
    <cellStyle name="Normal 10 6 2 2 6" xfId="17853" xr:uid="{FEDCEDFE-434E-4956-A3C8-98469F208618}"/>
    <cellStyle name="Normal 10 6 2 2 7" xfId="17856" xr:uid="{5657CE23-55F9-47D1-B4D0-43C2C1CEF8B0}"/>
    <cellStyle name="Normal 10 6 2 3" xfId="34702" xr:uid="{FB974C02-B67C-4600-BA45-04695610CA0A}"/>
    <cellStyle name="Normal 10 6 2 3 2" xfId="12289" xr:uid="{0F60ABC9-DF9F-4DCC-81F6-68E802363910}"/>
    <cellStyle name="Normal 10 6 2 3 2 2" xfId="34703" xr:uid="{C067CAE1-BCDB-44C1-B2B0-056CD8329CDF}"/>
    <cellStyle name="Normal 10 6 2 3 2 3" xfId="17345" xr:uid="{E4B469DC-F768-420A-9692-A4457A68920D}"/>
    <cellStyle name="Normal 10 6 2 3 2 4" xfId="17347" xr:uid="{A597A68E-9EB5-45A3-AC79-AFA292599FBA}"/>
    <cellStyle name="Normal 10 6 2 3 2 5" xfId="34704" xr:uid="{1030FF5B-BA12-494B-90C9-5A6DD7672FC9}"/>
    <cellStyle name="Normal 10 6 2 3 2 6" xfId="13496" xr:uid="{9D8A79CE-978B-4B68-996B-AFF505B44A4F}"/>
    <cellStyle name="Normal 10 6 2 3 3" xfId="12292" xr:uid="{EEDC601B-BA3F-437F-85C0-BB86CCE5E898}"/>
    <cellStyle name="Normal 10 6 2 3 4" xfId="34706" xr:uid="{33EB166F-4511-4966-A8DB-182BB65A7812}"/>
    <cellStyle name="Normal 10 6 2 3 5" xfId="28586" xr:uid="{39C62E01-D504-44D4-A32C-0BDC4B6FAC1B}"/>
    <cellStyle name="Normal 10 6 2 3 6" xfId="28595" xr:uid="{A638FF5F-352F-4A82-AFC0-61EB304990EF}"/>
    <cellStyle name="Normal 10 6 2 3 7" xfId="28599" xr:uid="{0FDAE6AD-293D-4EE1-A6E4-3D99CE4CB026}"/>
    <cellStyle name="Normal 10 6 2 4" xfId="34707" xr:uid="{23E15E85-945B-4EB6-B8A6-937952220FB6}"/>
    <cellStyle name="Normal 10 6 2 4 2" xfId="12357" xr:uid="{21163157-5039-44DE-947E-F9DEFC60E1F7}"/>
    <cellStyle name="Normal 10 6 2 4 2 2" xfId="34708" xr:uid="{810D92F4-603D-421C-AA14-99910EA9CF7D}"/>
    <cellStyle name="Normal 10 6 2 4 2 3" xfId="34709" xr:uid="{3EADC056-7704-4ADA-8CFB-F90ABFF43A35}"/>
    <cellStyle name="Normal 10 6 2 4 2 4" xfId="34710" xr:uid="{6D1B055D-79F7-4192-A9C8-3FD26862C5C1}"/>
    <cellStyle name="Normal 10 6 2 4 2 5" xfId="34711" xr:uid="{AE3DA27C-260E-4E26-9283-8451DD8437B6}"/>
    <cellStyle name="Normal 10 6 2 4 2 6" xfId="13525" xr:uid="{489ACCDF-8464-46E7-B10F-601FAD2278CF}"/>
    <cellStyle name="Normal 10 6 2 4 3" xfId="12361" xr:uid="{6CE328E9-A3C3-48A9-9FE1-E4C0270EA942}"/>
    <cellStyle name="Normal 10 6 2 4 4" xfId="34713" xr:uid="{B3454AB9-1CFB-4E13-A751-5EAEAD5BAC30}"/>
    <cellStyle name="Normal 10 6 2 4 5" xfId="28609" xr:uid="{46836431-69CE-49A0-8C04-255FDD6AE855}"/>
    <cellStyle name="Normal 10 6 2 4 6" xfId="28613" xr:uid="{3F133CE1-D7A0-43DF-ACDD-7FC1FA6242EE}"/>
    <cellStyle name="Normal 10 6 2 4 7" xfId="34715" xr:uid="{D30226F2-B20C-41A4-8929-B058C0767E0B}"/>
    <cellStyle name="Normal 10 6 2 5" xfId="34716" xr:uid="{5F22459E-1514-4EB2-A646-91028BFFC50A}"/>
    <cellStyle name="Normal 10 6 2 5 2" xfId="34717" xr:uid="{1C6A654C-F374-484C-A99B-A0213B1A885D}"/>
    <cellStyle name="Normal 10 6 2 5 3" xfId="34719" xr:uid="{D2366B07-83AC-4C01-AE2D-8EE2FBA3674B}"/>
    <cellStyle name="Normal 10 6 2 5 4" xfId="34721" xr:uid="{739DE0E0-B111-407F-BE14-ABC04EC631AD}"/>
    <cellStyle name="Normal 10 6 2 5 5" xfId="34723" xr:uid="{04795326-1BF1-493D-97BF-5067E630B88A}"/>
    <cellStyle name="Normal 10 6 2 5 6" xfId="34725" xr:uid="{23AD9CBD-65F0-45BA-8CB5-94345998845B}"/>
    <cellStyle name="Normal 10 6 2 6" xfId="34726" xr:uid="{56F5E6BB-E5A3-4022-AF50-A0B4FE97FCC7}"/>
    <cellStyle name="Normal 10 6 2 7" xfId="34727" xr:uid="{E4AB62A2-3E9F-4973-9C88-01C8ABA9EA34}"/>
    <cellStyle name="Normal 10 6 2 8" xfId="34728" xr:uid="{D0E80672-1F43-4BBF-BD7F-C848E2FE9547}"/>
    <cellStyle name="Normal 10 6 2 9" xfId="34537" xr:uid="{DBA1F269-2A4C-4595-BF83-818FE9698866}"/>
    <cellStyle name="Normal 10 6 3" xfId="24462" xr:uid="{B177D094-7E3A-4F78-8168-CE4B51FD113A}"/>
    <cellStyle name="Normal 10 6 3 10" xfId="32994" xr:uid="{358EBF0A-6842-4629-A639-47C366D3FDC2}"/>
    <cellStyle name="Normal 10 6 3 2" xfId="34729" xr:uid="{F595DB43-8523-4E73-9F44-DE22EEFA100C}"/>
    <cellStyle name="Normal 10 6 3 2 2" xfId="10959" xr:uid="{40919476-5DBA-4A64-BA42-6A4AB9A31755}"/>
    <cellStyle name="Normal 10 6 3 2 2 2" xfId="10963" xr:uid="{90DC4FFE-FE22-42E9-9E83-F897C9045521}"/>
    <cellStyle name="Normal 10 6 3 2 2 3" xfId="10968" xr:uid="{DA2D5240-A08B-4611-BB99-D83962C0C488}"/>
    <cellStyle name="Normal 10 6 3 2 2 4" xfId="17495" xr:uid="{7EA7A029-25A0-46DE-8728-7D0D0890B49B}"/>
    <cellStyle name="Normal 10 6 3 2 2 5" xfId="34730" xr:uid="{5A181DE5-9E40-4A1C-B708-5F558CF83B25}"/>
    <cellStyle name="Normal 10 6 3 2 2 6" xfId="14626" xr:uid="{857BC871-C551-42F3-A923-C8E8464C10F2}"/>
    <cellStyle name="Normal 10 6 3 2 3" xfId="10971" xr:uid="{697E2972-D88F-4618-A03F-B4CCEAAD5B16}"/>
    <cellStyle name="Normal 10 6 3 2 4" xfId="10982" xr:uid="{B8562A00-3740-4676-AEDF-39D1C667515E}"/>
    <cellStyle name="Normal 10 6 3 2 5" xfId="10987" xr:uid="{5593A5BE-6546-432C-A1F6-6CB4137123DA}"/>
    <cellStyle name="Normal 10 6 3 2 6" xfId="34733" xr:uid="{2ED65734-B904-4EDC-ABE6-605DE26E9A2B}"/>
    <cellStyle name="Normal 10 6 3 2 7" xfId="34736" xr:uid="{AE1BD837-F274-4CD9-B6B5-BE6E213D56DA}"/>
    <cellStyle name="Normal 10 6 3 3" xfId="34737" xr:uid="{8A6EEF9A-4723-49C5-A907-2FB518AFA9C9}"/>
    <cellStyle name="Normal 10 6 3 3 2" xfId="11018" xr:uid="{3DC96D7E-1453-47B6-88B7-47AFC3F09F36}"/>
    <cellStyle name="Normal 10 6 3 3 2 2" xfId="11021" xr:uid="{DA83FBE6-78DA-4859-8E56-8C53AD9E8D45}"/>
    <cellStyle name="Normal 10 6 3 3 2 3" xfId="11026" xr:uid="{FEDF7F46-17BF-449A-8ABD-7B12E53E3321}"/>
    <cellStyle name="Normal 10 6 3 3 2 4" xfId="17519" xr:uid="{31399780-C3C9-4CF5-97D3-ABA6020774B0}"/>
    <cellStyle name="Normal 10 6 3 3 2 5" xfId="34738" xr:uid="{04CC7365-7F81-4A07-9400-D7A4EE1E36A5}"/>
    <cellStyle name="Normal 10 6 3 3 2 6" xfId="14659" xr:uid="{5CB23E9D-A52B-488B-862D-3343C9B83A5D}"/>
    <cellStyle name="Normal 10 6 3 3 3" xfId="11030" xr:uid="{9A204050-0500-4C7A-92C0-4D028B885FB9}"/>
    <cellStyle name="Normal 10 6 3 3 4" xfId="11041" xr:uid="{14846CE2-6042-4277-8B45-4D3E08933360}"/>
    <cellStyle name="Normal 10 6 3 3 5" xfId="11044" xr:uid="{482CE256-B347-45B9-94EB-0A511E7C3FEA}"/>
    <cellStyle name="Normal 10 6 3 3 6" xfId="28633" xr:uid="{6B21185F-BE29-4A3E-B2F1-A07E851F6E35}"/>
    <cellStyle name="Normal 10 6 3 3 7" xfId="28637" xr:uid="{08D3C0E1-459B-433F-AC2B-922DFD1A04C3}"/>
    <cellStyle name="Normal 10 6 3 4" xfId="34739" xr:uid="{BE5A06A0-0697-40CB-B232-B5BEBE7BABAA}"/>
    <cellStyle name="Normal 10 6 3 4 2" xfId="11059" xr:uid="{CA4A2A5D-4F05-4845-9A1B-C3887C48EE98}"/>
    <cellStyle name="Normal 10 6 3 4 2 2" xfId="11061" xr:uid="{9F6DCFE0-6F79-4499-A4D4-C9ACFAB3A70E}"/>
    <cellStyle name="Normal 10 6 3 4 2 3" xfId="11065" xr:uid="{3CD466C6-9BBD-46FC-A79D-BAFF9CC8319D}"/>
    <cellStyle name="Normal 10 6 3 4 2 4" xfId="22955" xr:uid="{C77EC8A2-1066-4864-A64D-BE801DAE48D5}"/>
    <cellStyle name="Normal 10 6 3 4 2 5" xfId="34740" xr:uid="{54892FAE-B31D-45F7-9A09-81534AA6B5B0}"/>
    <cellStyle name="Normal 10 6 3 4 2 6" xfId="14694" xr:uid="{AC5F9988-5137-44E7-BCA7-DC43118710A0}"/>
    <cellStyle name="Normal 10 6 3 4 3" xfId="11069" xr:uid="{C8D0D4F1-E636-4446-A417-CA69744C24D4}"/>
    <cellStyle name="Normal 10 6 3 4 4" xfId="11075" xr:uid="{A0599FAB-962C-4A74-B912-8735F245A16B}"/>
    <cellStyle name="Normal 10 6 3 4 5" xfId="11079" xr:uid="{49E9B076-403B-4018-B375-2EA6D2AC2729}"/>
    <cellStyle name="Normal 10 6 3 4 6" xfId="15741" xr:uid="{B0F79F03-A807-4EB2-8B08-38748B92DF35}"/>
    <cellStyle name="Normal 10 6 3 4 7" xfId="15745" xr:uid="{46EDCEB0-C79A-4B1C-8682-60471F0F562C}"/>
    <cellStyle name="Normal 10 6 3 5" xfId="34741" xr:uid="{B4DB59A7-2580-4267-81AC-DC4E1DE0A11C}"/>
    <cellStyle name="Normal 10 6 3 5 2" xfId="29683" xr:uid="{271F953E-36D5-440E-B8E1-1BE2B0FE5543}"/>
    <cellStyle name="Normal 10 6 3 5 3" xfId="29687" xr:uid="{9DD697B1-2C64-4EE4-94A5-D71104428998}"/>
    <cellStyle name="Normal 10 6 3 5 4" xfId="29691" xr:uid="{D5DEC4E8-CC3E-4482-9338-54B4040B29CA}"/>
    <cellStyle name="Normal 10 6 3 5 5" xfId="29696" xr:uid="{B1DE0162-36B1-43A3-9251-93B304594373}"/>
    <cellStyle name="Normal 10 6 3 5 6" xfId="33147" xr:uid="{DD321FB5-DC0B-4F7C-809F-14017CFE98DE}"/>
    <cellStyle name="Normal 10 6 3 6" xfId="34742" xr:uid="{B9C7ED06-730E-4CAA-A47D-B674C76EC4D1}"/>
    <cellStyle name="Normal 10 6 3 7" xfId="34744" xr:uid="{F2631E13-A311-4606-AEC6-F795730CD223}"/>
    <cellStyle name="Normal 10 6 3 8" xfId="34746" xr:uid="{3EA63FF7-980B-4DAE-AC2D-7D2ACF8A1A27}"/>
    <cellStyle name="Normal 10 6 3 9" xfId="34748" xr:uid="{D3846EA3-C549-4ACD-AEED-3A18528AEAF7}"/>
    <cellStyle name="Normal 10 6 4" xfId="34750" xr:uid="{82022058-6E08-4163-BC50-EB67337DCC85}"/>
    <cellStyle name="Normal 10 6 4 2" xfId="34751" xr:uid="{3A4C6F2E-936E-4E92-ACAC-2AD92AD7E529}"/>
    <cellStyle name="Normal 10 6 4 2 2" xfId="11228" xr:uid="{142E0219-24DC-4EDD-B4EC-0C11B28517A5}"/>
    <cellStyle name="Normal 10 6 4 2 3" xfId="11236" xr:uid="{2BC4FB1A-5300-4F24-9621-9999BDA037EA}"/>
    <cellStyle name="Normal 10 6 4 2 4" xfId="11243" xr:uid="{B4AD6A9C-BC79-4A15-8248-193F4D78CC1F}"/>
    <cellStyle name="Normal 10 6 4 2 5" xfId="11247" xr:uid="{F10A26FD-DD50-4D28-B4FF-4615E2AB90FC}"/>
    <cellStyle name="Normal 10 6 4 2 6" xfId="34754" xr:uid="{02B34D15-5096-4D8F-86A6-ABF2F7BD1540}"/>
    <cellStyle name="Normal 10 6 4 3" xfId="34755" xr:uid="{CEDA05B0-FD7B-4C17-B68C-CF4768F6AF6A}"/>
    <cellStyle name="Normal 10 6 4 4" xfId="34756" xr:uid="{AF1B7DFE-737C-432A-BFD0-73844D419B39}"/>
    <cellStyle name="Normal 10 6 4 5" xfId="34757" xr:uid="{59C63089-8345-443F-A480-D9FE527E7C23}"/>
    <cellStyle name="Normal 10 6 4 6" xfId="34758" xr:uid="{951005A2-8A25-4DC3-8428-1775BAE11C33}"/>
    <cellStyle name="Normal 10 6 4 7" xfId="34759" xr:uid="{4CAC66CE-73F6-4CA7-A7FC-12F623A95D42}"/>
    <cellStyle name="Normal 10 6 5" xfId="34760" xr:uid="{0EB90ADE-F4FA-4166-AC24-07A7F4B06E21}"/>
    <cellStyle name="Normal 10 6 5 2" xfId="34762" xr:uid="{DE8E8A3C-7B63-4C50-8408-C9FA509CBD60}"/>
    <cellStyle name="Normal 10 6 5 2 2" xfId="34763" xr:uid="{BFF66556-0BE7-4D17-8FD0-60EB4180AE88}"/>
    <cellStyle name="Normal 10 6 5 2 3" xfId="34765" xr:uid="{D93F4F6E-9B35-4C4C-9D29-410ED9683189}"/>
    <cellStyle name="Normal 10 6 5 2 4" xfId="34768" xr:uid="{CB3D10EE-DBD9-4100-BC95-D5EC3B9DD016}"/>
    <cellStyle name="Normal 10 6 5 2 5" xfId="34771" xr:uid="{FF0573A6-7FA5-494A-A16E-08CAB4C09CC5}"/>
    <cellStyle name="Normal 10 6 5 2 6" xfId="34774" xr:uid="{E2400CBE-3B21-466C-A00B-33AD34A4E196}"/>
    <cellStyle name="Normal 10 6 5 3" xfId="34776" xr:uid="{6288833D-337B-4DE9-B4A7-0D1F76D7694C}"/>
    <cellStyle name="Normal 10 6 5 4" xfId="34778" xr:uid="{F35BC762-6099-4202-B258-44209B331D70}"/>
    <cellStyle name="Normal 10 6 5 5" xfId="34779" xr:uid="{E16FB1C4-F2C6-4606-9701-CC7E41628692}"/>
    <cellStyle name="Normal 10 6 5 6" xfId="34780" xr:uid="{F8753C0C-E467-446D-97DB-72C6A9BABE54}"/>
    <cellStyle name="Normal 10 6 5 7" xfId="34781" xr:uid="{F711D754-811E-45E5-9C2C-A066BDD36B94}"/>
    <cellStyle name="Normal 10 6 6" xfId="34782" xr:uid="{442D33CE-7910-4E5B-B30D-11B956CA2885}"/>
    <cellStyle name="Normal 10 6 6 2" xfId="26599" xr:uid="{752DBB6A-E624-4C46-848F-CDF557CD732B}"/>
    <cellStyle name="Normal 10 6 6 2 2" xfId="34783" xr:uid="{AE4AB542-2E75-40F7-BBBF-CCEFC512C3C0}"/>
    <cellStyle name="Normal 10 6 6 2 3" xfId="34785" xr:uid="{E8EDCEFB-642D-43CF-BFF3-44D633594BC1}"/>
    <cellStyle name="Normal 10 6 6 2 4" xfId="34787" xr:uid="{C3969C89-FA80-4E2A-A710-DA804EDA5E95}"/>
    <cellStyle name="Normal 10 6 6 2 5" xfId="34789" xr:uid="{751F38F1-FA02-41C8-9EFC-69320D7867D8}"/>
    <cellStyle name="Normal 10 6 6 2 6" xfId="34791" xr:uid="{C5CF41D6-7BF7-4271-8DA8-9DFE000489F0}"/>
    <cellStyle name="Normal 10 6 6 3" xfId="34792" xr:uid="{B5C158EC-12F6-4ABB-91CA-36A87345CB4F}"/>
    <cellStyle name="Normal 10 6 6 4" xfId="34793" xr:uid="{15492A46-6BAC-4EBC-A44C-76197F7CED94}"/>
    <cellStyle name="Normal 10 6 6 5" xfId="34794" xr:uid="{488511D3-CD5D-4D7D-AE26-1F74A52FF4D1}"/>
    <cellStyle name="Normal 10 6 6 6" xfId="34795" xr:uid="{0EB43D16-00D9-4E90-988D-25CC261DA49F}"/>
    <cellStyle name="Normal 10 6 6 7" xfId="34796" xr:uid="{1B30A625-4F39-4C5F-A929-1466DD91181E}"/>
    <cellStyle name="Normal 10 6 7" xfId="34797" xr:uid="{6A3AD03A-0189-4E05-AD2C-FCC4B9A7776C}"/>
    <cellStyle name="Normal 10 6 7 2" xfId="34798" xr:uid="{34C70BF6-F42C-4D7D-955E-D535111E4CDA}"/>
    <cellStyle name="Normal 10 6 7 3" xfId="34799" xr:uid="{037A1334-0071-4021-9E11-5A77C44C833F}"/>
    <cellStyle name="Normal 10 6 7 4" xfId="34800" xr:uid="{267985DD-E675-41BB-A675-B47268792423}"/>
    <cellStyle name="Normal 10 6 7 5" xfId="34801" xr:uid="{21B1C7B1-42B2-4EF0-8513-AB6E20931CA5}"/>
    <cellStyle name="Normal 10 6 7 6" xfId="34802" xr:uid="{CB99B651-FAA4-4D3D-8F28-2C585176D373}"/>
    <cellStyle name="Normal 10 6 8" xfId="34803" xr:uid="{1178F4E6-B2B1-4727-A030-98DD4DE897AD}"/>
    <cellStyle name="Normal 10 6 9" xfId="27227" xr:uid="{8ACB143D-7DB9-48F1-BF13-727381B6E8F9}"/>
    <cellStyle name="Normal 10 7" xfId="34804" xr:uid="{4D021F38-ABA6-4492-9714-36015003444E}"/>
    <cellStyle name="Normal 10 7 2" xfId="24475" xr:uid="{B24B9430-160A-4951-AE8B-FD221CBD5053}"/>
    <cellStyle name="Normal 10 7 2 2" xfId="34805" xr:uid="{2E25E077-DA11-4E6A-8AE1-51D3FB7084CE}"/>
    <cellStyle name="Normal 10 7 3" xfId="24478" xr:uid="{DAD8BB70-7120-4323-BA03-7830176B6949}"/>
    <cellStyle name="Normal 10 7 3 2" xfId="34806" xr:uid="{AF83572A-7AE0-4CD2-840A-FA88A90CE3F8}"/>
    <cellStyle name="Normal 10 7 3 3" xfId="34808" xr:uid="{B07E91F4-3C47-49BB-9133-524A26DF7AC7}"/>
    <cellStyle name="Normal 10 7 4" xfId="14971" xr:uid="{C1A85DCA-CD98-4DC4-B178-2B64C800FC20}"/>
    <cellStyle name="Normal 10 7 5" xfId="14980" xr:uid="{0CFDDB71-6F1A-4029-9F8D-F65F5F5AAAF5}"/>
    <cellStyle name="Normal 10 8" xfId="17307" xr:uid="{8D6CEF2A-B22C-41D3-932B-D615AD69D440}"/>
    <cellStyle name="Normal 10 8 10" xfId="4472" xr:uid="{73F7A751-3F5A-4F2E-9A0E-44FD852AFCC5}"/>
    <cellStyle name="Normal 10 8 10 2" xfId="34809" xr:uid="{62C784B0-CD2F-4C35-B14E-94065980326D}"/>
    <cellStyle name="Normal 10 8 11" xfId="13018" xr:uid="{3ECF5699-E4B8-4EE8-AD57-0A51FCE15093}"/>
    <cellStyle name="Normal 10 8 11 2" xfId="34810" xr:uid="{23F3B43F-77F1-481E-A6B2-8445032C0DE2}"/>
    <cellStyle name="Normal 10 8 12" xfId="11550" xr:uid="{0CBD7DD0-B8D1-46C5-B5C1-D65701F81C05}"/>
    <cellStyle name="Normal 10 8 13" xfId="13020" xr:uid="{F0ADB1CF-3946-4950-953B-F8AB60A7043C}"/>
    <cellStyle name="Normal 10 8 14" xfId="13022" xr:uid="{1AFF968B-5CEA-4356-9D92-F353A0B9D61F}"/>
    <cellStyle name="Normal 10 8 15" xfId="20231" xr:uid="{DBAD574D-6795-4F09-B298-108EA20C0989}"/>
    <cellStyle name="Normal 10 8 2" xfId="192" xr:uid="{7CF55088-9A69-4604-B26A-FF706FCC26CD}"/>
    <cellStyle name="Normal 10 8 2 10" xfId="33795" xr:uid="{D5956BBD-6754-4843-915A-9F184BF38201}"/>
    <cellStyle name="Normal 10 8 2 11" xfId="33797" xr:uid="{0DE79110-3B23-440F-AA8F-C4AF755BE7EC}"/>
    <cellStyle name="Normal 10 8 2 12" xfId="34811" xr:uid="{C5A51578-FBB2-4834-AE79-FE208E0996EA}"/>
    <cellStyle name="Normal 10 8 2 13" xfId="34812" xr:uid="{7B130017-868F-4624-9FD4-0A16B2FF9C76}"/>
    <cellStyle name="Normal 10 8 2 14" xfId="34813" xr:uid="{9DC572FD-9558-4793-B8F2-47529D4F1B06}"/>
    <cellStyle name="Normal 10 8 2 2" xfId="34814" xr:uid="{95C2B7F6-2915-468C-AFA6-23CC8A58B5B0}"/>
    <cellStyle name="Normal 10 8 2 2 10" xfId="3234" xr:uid="{6C3DDE60-4FDE-4D97-8E6C-F547C41A72C7}"/>
    <cellStyle name="Normal 10 8 2 2 2" xfId="34816" xr:uid="{764D94F5-D116-430B-A664-6E700D759602}"/>
    <cellStyle name="Normal 10 8 2 2 2 2" xfId="16754" xr:uid="{5A37CA51-E440-420A-96F4-D70AFFE6E17A}"/>
    <cellStyle name="Normal 10 8 2 2 2 2 2" xfId="34817" xr:uid="{6366D652-6866-4F7A-8421-984D69328341}"/>
    <cellStyle name="Normal 10 8 2 2 2 2 3" xfId="34818" xr:uid="{C4891ABB-16E2-4FF0-8FAB-3B0C71010EA7}"/>
    <cellStyle name="Normal 10 8 2 2 2 2 4" xfId="31132" xr:uid="{D649360F-D18F-4AC4-8ABD-7C6536B0373E}"/>
    <cellStyle name="Normal 10 8 2 2 2 2 5" xfId="28672" xr:uid="{31ECA0A7-ED5D-4EAF-923D-2C3B66B2DA78}"/>
    <cellStyle name="Normal 10 8 2 2 2 2 6" xfId="28676" xr:uid="{829DA1A3-9907-4611-A6AD-739754FF6B6B}"/>
    <cellStyle name="Normal 10 8 2 2 2 3" xfId="20248" xr:uid="{AFC30CF3-D066-4D14-A7ED-CFA827EAA01B}"/>
    <cellStyle name="Normal 10 8 2 2 2 4" xfId="20251" xr:uid="{386366FE-D0BF-4E8A-9DDD-2B6C95297542}"/>
    <cellStyle name="Normal 10 8 2 2 2 5" xfId="34820" xr:uid="{BDF7FAFA-6FA1-4D24-B37A-4257DBB4D7E0}"/>
    <cellStyle name="Normal 10 8 2 2 2 6" xfId="34822" xr:uid="{F0F2D7F9-AD99-460E-B75A-697A3B5CC13C}"/>
    <cellStyle name="Normal 10 8 2 2 2 7" xfId="34823" xr:uid="{F8558EA7-7863-431E-8060-9004959F074D}"/>
    <cellStyle name="Normal 10 8 2 2 3" xfId="34826" xr:uid="{D8D927FF-5899-408A-B621-4EE7AD9BBFFB}"/>
    <cellStyle name="Normal 10 8 2 2 3 2" xfId="16434" xr:uid="{BE81757D-5085-4883-8E20-A2C6B7D7655B}"/>
    <cellStyle name="Normal 10 8 2 2 3 2 2" xfId="16436" xr:uid="{CD867F40-697B-4CF7-AC3A-80E2BB5A59D4}"/>
    <cellStyle name="Normal 10 8 2 2 3 2 3" xfId="16438" xr:uid="{C3417DD1-7E2B-45B4-95CF-4EDD0FF9DDFA}"/>
    <cellStyle name="Normal 10 8 2 2 3 2 4" xfId="16440" xr:uid="{4451C1CD-3685-4C49-8A14-D60468A22F60}"/>
    <cellStyle name="Normal 10 8 2 2 3 2 5" xfId="16443" xr:uid="{58C4736A-0EF1-4F57-B0CC-582B5A1D4362}"/>
    <cellStyle name="Normal 10 8 2 2 3 2 6" xfId="16447" xr:uid="{5D106B6D-1D46-4E43-AE1F-57C63A0F0C35}"/>
    <cellStyle name="Normal 10 8 2 2 3 3" xfId="16454" xr:uid="{59A96676-CCFB-4005-B35E-705BB35DCAE9}"/>
    <cellStyle name="Normal 10 8 2 2 3 4" xfId="16459" xr:uid="{3B80CF97-3E41-42DF-8393-CEC84D5B284E}"/>
    <cellStyle name="Normal 10 8 2 2 3 5" xfId="16462" xr:uid="{EC4003E6-94CD-4E2C-96A1-9812DD68B75F}"/>
    <cellStyle name="Normal 10 8 2 2 3 6" xfId="34828" xr:uid="{DC613666-F0B3-4B59-B2F3-0C129A42E6A7}"/>
    <cellStyle name="Normal 10 8 2 2 3 7" xfId="34829" xr:uid="{9F94E980-ACBF-438A-84E7-0561456E2D52}"/>
    <cellStyle name="Normal 10 8 2 2 4" xfId="34832" xr:uid="{E37A73BE-6CD2-4DAF-934F-EB223AEF2CBE}"/>
    <cellStyle name="Normal 10 8 2 2 4 2" xfId="16553" xr:uid="{FB02F582-D5F7-4C03-91D4-AE962FEFF2CB}"/>
    <cellStyle name="Normal 10 8 2 2 4 2 2" xfId="34833" xr:uid="{DB135537-C3D3-4AA5-8682-E8BDB9FE4431}"/>
    <cellStyle name="Normal 10 8 2 2 4 2 3" xfId="34834" xr:uid="{A455CEA2-F188-44F0-B3C0-A232308FA534}"/>
    <cellStyle name="Normal 10 8 2 2 4 2 4" xfId="32743" xr:uid="{F2779D7E-6A42-41B8-9C46-53D16DF17F4B}"/>
    <cellStyle name="Normal 10 8 2 2 4 2 5" xfId="32757" xr:uid="{B83AB957-2281-483F-9D87-E4E2C4B198EB}"/>
    <cellStyle name="Normal 10 8 2 2 4 2 6" xfId="32764" xr:uid="{240C3116-725A-455A-94D4-7BEDD07F731A}"/>
    <cellStyle name="Normal 10 8 2 2 4 3" xfId="16556" xr:uid="{85963BF5-8C3C-4B24-807C-8B67C051A3E1}"/>
    <cellStyle name="Normal 10 8 2 2 4 4" xfId="16559" xr:uid="{C9DCC439-D131-4638-8F98-58E8895C7C4C}"/>
    <cellStyle name="Normal 10 8 2 2 4 5" xfId="16561" xr:uid="{50CACD9A-4775-428D-B10E-88DF7CB57BFB}"/>
    <cellStyle name="Normal 10 8 2 2 4 6" xfId="34835" xr:uid="{D080B26D-7328-49DD-8B82-9D45EB280831}"/>
    <cellStyle name="Normal 10 8 2 2 4 7" xfId="34836" xr:uid="{5733685C-B795-470F-BB3A-E2336776B7AF}"/>
    <cellStyle name="Normal 10 8 2 2 5" xfId="33404" xr:uid="{B9E9851E-6C91-40ED-B41C-207F79FDD333}"/>
    <cellStyle name="Normal 10 8 2 2 5 2" xfId="16639" xr:uid="{DC7F4940-889A-4592-A2C4-D154211B64A3}"/>
    <cellStyle name="Normal 10 8 2 2 5 3" xfId="16642" xr:uid="{D04E6B81-8AAB-4632-A8A4-1D18C8923EA5}"/>
    <cellStyle name="Normal 10 8 2 2 5 4" xfId="16645" xr:uid="{083994E1-79D0-477C-9C43-D7A2E1907354}"/>
    <cellStyle name="Normal 10 8 2 2 5 5" xfId="16647" xr:uid="{4B6B5C20-DB82-4629-BE1F-7378E588E840}"/>
    <cellStyle name="Normal 10 8 2 2 5 6" xfId="34837" xr:uid="{47488C44-FC17-47EC-812B-6481087268C7}"/>
    <cellStyle name="Normal 10 8 2 2 6" xfId="34840" xr:uid="{B70C4030-D2BC-4A91-8E1B-19BF4097BE74}"/>
    <cellStyle name="Normal 10 8 2 2 7" xfId="34842" xr:uid="{2147D1C4-F4F1-4895-9187-534E5CC8733E}"/>
    <cellStyle name="Normal 10 8 2 2 8" xfId="34844" xr:uid="{61B4B2E0-61E0-4A5B-87E4-FBD8B3EC8714}"/>
    <cellStyle name="Normal 10 8 2 2 9" xfId="34845" xr:uid="{4AB11C01-DC19-446E-BF83-F12F4B0194C6}"/>
    <cellStyle name="Normal 10 8 2 3" xfId="34846" xr:uid="{0B38F622-73BE-42C1-A517-56DD5586989E}"/>
    <cellStyle name="Normal 10 8 2 3 10" xfId="24720" xr:uid="{ED7261DD-78DC-494F-A6D7-711FF6FBE03E}"/>
    <cellStyle name="Normal 10 8 2 3 2" xfId="25231" xr:uid="{165E6A7A-D9BC-4A68-A721-C26EE356930F}"/>
    <cellStyle name="Normal 10 8 2 3 2 2" xfId="34847" xr:uid="{6BDBC3A3-343A-4962-B34B-595F8CD61DD7}"/>
    <cellStyle name="Normal 10 8 2 3 2 2 2" xfId="872" xr:uid="{21FF619C-1212-4610-A26B-784C6C2669F6}"/>
    <cellStyle name="Normal 10 8 2 3 2 2 3" xfId="952" xr:uid="{9382FD0C-3DCE-4BEA-8E34-524542391FCE}"/>
    <cellStyle name="Normal 10 8 2 3 2 2 4" xfId="970" xr:uid="{67F516D0-C779-4A24-BE71-CA7BDCCDDDAB}"/>
    <cellStyle name="Normal 10 8 2 3 2 2 5" xfId="979" xr:uid="{9C30693A-85EA-49F6-BC20-734247EDD94D}"/>
    <cellStyle name="Normal 10 8 2 3 2 2 6" xfId="399" xr:uid="{2393A466-C0B9-41A1-A4EB-A2F43A68178C}"/>
    <cellStyle name="Normal 10 8 2 3 2 3" xfId="20264" xr:uid="{74D5B784-311A-4819-A99A-346102879E30}"/>
    <cellStyle name="Normal 10 8 2 3 2 4" xfId="20266" xr:uid="{DB0EB0EC-149F-4A1A-823F-3E1FE8A3591C}"/>
    <cellStyle name="Normal 10 8 2 3 2 5" xfId="34848" xr:uid="{5F0C19B0-4ED0-4311-9C62-820ED2D3A3B8}"/>
    <cellStyle name="Normal 10 8 2 3 2 6" xfId="34849" xr:uid="{1F74BF1C-23FB-4BED-A0E0-5ED7B29E9F8C}"/>
    <cellStyle name="Normal 10 8 2 3 2 7" xfId="34850" xr:uid="{9202D1CE-33A2-4840-B659-A798B5F46D51}"/>
    <cellStyle name="Normal 10 8 2 3 3" xfId="25236" xr:uid="{0A84666F-4BB7-44A3-A7C0-CF251E8A6B05}"/>
    <cellStyle name="Normal 10 8 2 3 3 2" xfId="16770" xr:uid="{005302D6-76A4-4E6F-9C44-C03850EDA5AB}"/>
    <cellStyle name="Normal 10 8 2 3 3 2 2" xfId="34851" xr:uid="{48876505-8C8F-4005-ABC6-CF86C91753E8}"/>
    <cellStyle name="Normal 10 8 2 3 3 2 3" xfId="17044" xr:uid="{375DBC49-C1E8-498C-94ED-3FE591D62515}"/>
    <cellStyle name="Normal 10 8 2 3 3 2 4" xfId="17095" xr:uid="{ACC3EB43-2104-47CD-A13A-9A16829F3CAE}"/>
    <cellStyle name="Normal 10 8 2 3 3 2 5" xfId="17124" xr:uid="{3100E1B2-BDE0-4426-9911-7BE1067624C5}"/>
    <cellStyle name="Normal 10 8 2 3 3 2 6" xfId="17126" xr:uid="{54C6168B-009A-424E-8471-ED8A8D68FAA9}"/>
    <cellStyle name="Normal 10 8 2 3 3 3" xfId="16774" xr:uid="{F495EC7E-601B-408C-81EF-D220BB961936}"/>
    <cellStyle name="Normal 10 8 2 3 3 4" xfId="16778" xr:uid="{0BC32F82-274B-4ADF-A2F6-75CD9596E019}"/>
    <cellStyle name="Normal 10 8 2 3 3 5" xfId="16781" xr:uid="{8BF6EAAE-D41A-43DE-B763-6B6F57E521E2}"/>
    <cellStyle name="Normal 10 8 2 3 3 6" xfId="34853" xr:uid="{9325DEC0-E125-49C1-9588-57B6356DAD2D}"/>
    <cellStyle name="Normal 10 8 2 3 3 7" xfId="34854" xr:uid="{1679D6D2-05C4-4FCB-889F-BFB7756D3858}"/>
    <cellStyle name="Normal 10 8 2 3 4" xfId="25241" xr:uid="{E83801BA-C650-4776-976C-76CB319D4176}"/>
    <cellStyle name="Normal 10 8 2 3 4 2" xfId="16877" xr:uid="{3C7BF479-CE81-4524-A128-F37AA72991E0}"/>
    <cellStyle name="Normal 10 8 2 3 4 2 2" xfId="34855" xr:uid="{B589F4BE-12F8-447A-A9CC-9C09319D30B5}"/>
    <cellStyle name="Normal 10 8 2 3 4 2 3" xfId="34856" xr:uid="{73734681-3C47-472D-BBDB-11896A6CA110}"/>
    <cellStyle name="Normal 10 8 2 3 4 2 4" xfId="34857" xr:uid="{9E1DE60D-E4EC-40A0-A098-FC9C9D6EA78F}"/>
    <cellStyle name="Normal 10 8 2 3 4 2 5" xfId="34858" xr:uid="{87E1382D-CE8E-4DE8-8D5F-D6114037EE89}"/>
    <cellStyle name="Normal 10 8 2 3 4 2 6" xfId="34859" xr:uid="{FC137F46-2FB3-443E-A05A-5F40D77D07EF}"/>
    <cellStyle name="Normal 10 8 2 3 4 3" xfId="16880" xr:uid="{EA8A5A45-BACC-4E6C-8DB8-D309DAEDBA88}"/>
    <cellStyle name="Normal 10 8 2 3 4 4" xfId="16883" xr:uid="{505DDE10-BE5B-4C10-B24E-7082E5259964}"/>
    <cellStyle name="Normal 10 8 2 3 4 5" xfId="16885" xr:uid="{11C74824-8999-4538-9A73-E3DA06235358}"/>
    <cellStyle name="Normal 10 8 2 3 4 6" xfId="34860" xr:uid="{8322D69E-FBDE-4E08-8A5C-A7B9F3DE0386}"/>
    <cellStyle name="Normal 10 8 2 3 4 7" xfId="34861" xr:uid="{E4851AF5-E351-4A05-9EEE-6DF40302C92A}"/>
    <cellStyle name="Normal 10 8 2 3 5" xfId="25243" xr:uid="{86F19640-4667-4F28-9FB6-2D8A8A8720B8}"/>
    <cellStyle name="Normal 10 8 2 3 5 2" xfId="16974" xr:uid="{865B7A40-BAE4-4F5B-967C-6886787E9FCA}"/>
    <cellStyle name="Normal 10 8 2 3 5 3" xfId="16977" xr:uid="{7DD8B876-C5EC-4DD1-87AF-27F89058DE4A}"/>
    <cellStyle name="Normal 10 8 2 3 5 4" xfId="16980" xr:uid="{A387C995-C6CD-4C8A-94A2-4ED748628943}"/>
    <cellStyle name="Normal 10 8 2 3 5 5" xfId="16982" xr:uid="{76F3DB81-382B-4F85-AA0E-8F828FBFC956}"/>
    <cellStyle name="Normal 10 8 2 3 5 6" xfId="34862" xr:uid="{5D7F8B0D-F041-4B44-8F80-F32499839839}"/>
    <cellStyle name="Normal 10 8 2 3 6" xfId="34864" xr:uid="{56CF17D6-1173-425E-9AA5-C7020E94194B}"/>
    <cellStyle name="Normal 10 8 2 3 7" xfId="34866" xr:uid="{F2BE8C70-BE87-4850-89A8-D818BBE535D3}"/>
    <cellStyle name="Normal 10 8 2 3 8" xfId="34868" xr:uid="{CDAC5718-C1DC-4FAB-8715-D18D7AF477EC}"/>
    <cellStyle name="Normal 10 8 2 3 9" xfId="34869" xr:uid="{BC862BBA-86CE-462D-ADD8-CF5FD82BF55A}"/>
    <cellStyle name="Normal 10 8 2 4" xfId="34870" xr:uid="{E94A38D7-1BEB-4769-8791-C62BCE02E115}"/>
    <cellStyle name="Normal 10 8 2 4 10" xfId="34871" xr:uid="{9937D6A6-FDBD-4221-88EC-3328DB3F1A3C}"/>
    <cellStyle name="Normal 10 8 2 4 2" xfId="34873" xr:uid="{76E17631-A5A8-4006-9948-14317FDB8FF6}"/>
    <cellStyle name="Normal 10 8 2 4 2 2" xfId="28019" xr:uid="{700D9939-215F-49A1-9D59-8E342CF241BD}"/>
    <cellStyle name="Normal 10 8 2 4 2 2 2" xfId="10469" xr:uid="{C4D02348-7F98-4085-AE3F-A6D945CFBBB7}"/>
    <cellStyle name="Normal 10 8 2 4 2 2 3" xfId="10527" xr:uid="{7CA3380A-3542-4DED-86CD-37B4B636536C}"/>
    <cellStyle name="Normal 10 8 2 4 2 2 4" xfId="10553" xr:uid="{701EEA40-8021-4FCB-BE6C-D4AF0624D037}"/>
    <cellStyle name="Normal 10 8 2 4 2 2 5" xfId="10573" xr:uid="{A678DA58-A7EB-421C-A6BB-D53ED0065932}"/>
    <cellStyle name="Normal 10 8 2 4 2 2 6" xfId="10597" xr:uid="{BA99F5BA-0FA0-4A54-882A-65EC6990D519}"/>
    <cellStyle name="Normal 10 8 2 4 2 3" xfId="28022" xr:uid="{E226158E-FEF0-4DA9-845A-9BCC8E703073}"/>
    <cellStyle name="Normal 10 8 2 4 2 4" xfId="28025" xr:uid="{D76B263D-7036-4561-9CAB-5CA5903D2108}"/>
    <cellStyle name="Normal 10 8 2 4 2 5" xfId="28028" xr:uid="{6332D06B-FD09-4FC9-9A3F-97AAD56F7B93}"/>
    <cellStyle name="Normal 10 8 2 4 2 6" xfId="28031" xr:uid="{2C86F7E9-349B-4E3D-9F72-3C3A3F581F90}"/>
    <cellStyle name="Normal 10 8 2 4 2 7" xfId="28034" xr:uid="{8405CD17-B0ED-4F38-9713-7DD74BEAAC56}"/>
    <cellStyle name="Normal 10 8 2 4 3" xfId="34876" xr:uid="{04A10150-070B-40F5-A4D3-50471E4139D9}"/>
    <cellStyle name="Normal 10 8 2 4 3 2" xfId="17084" xr:uid="{FC61AFFE-E039-44B7-92EC-BE8839DB2EBA}"/>
    <cellStyle name="Normal 10 8 2 4 3 2 2" xfId="14982" xr:uid="{FCBD3509-81BD-4DAF-BA62-13FEAC754DE0}"/>
    <cellStyle name="Normal 10 8 2 4 3 2 3" xfId="14984" xr:uid="{8D089AE3-C511-4224-AD86-DE072920D862}"/>
    <cellStyle name="Normal 10 8 2 4 3 2 4" xfId="14986" xr:uid="{8E5AA7D0-DEDB-4479-8FD5-11B3F9F617A5}"/>
    <cellStyle name="Normal 10 8 2 4 3 2 5" xfId="14988" xr:uid="{FDCE2506-2AED-4295-91D2-5CB11C38A357}"/>
    <cellStyle name="Normal 10 8 2 4 3 2 6" xfId="34877" xr:uid="{01FB43BD-19CA-4106-855A-9E344E7410CD}"/>
    <cellStyle name="Normal 10 8 2 4 3 3" xfId="17087" xr:uid="{8FAF01AC-CD50-4A03-807D-73ED0EFFDBB4}"/>
    <cellStyle name="Normal 10 8 2 4 3 4" xfId="17090" xr:uid="{4769F223-C163-4B3E-A5F3-D9CAAFF68A4C}"/>
    <cellStyle name="Normal 10 8 2 4 3 5" xfId="17093" xr:uid="{789A8B64-9517-402C-8604-514A3345D0EF}"/>
    <cellStyle name="Normal 10 8 2 4 3 6" xfId="34879" xr:uid="{2C0F586E-C7B7-461C-8FC1-9CB014066F42}"/>
    <cellStyle name="Normal 10 8 2 4 3 7" xfId="13604" xr:uid="{708BB4F9-0006-47EA-92A5-8284C08B4AE2}"/>
    <cellStyle name="Normal 10 8 2 4 4" xfId="34882" xr:uid="{5FB79928-5797-4BF8-B303-EC947FF3F4E2}"/>
    <cellStyle name="Normal 10 8 2 4 4 2" xfId="28072" xr:uid="{E9088E83-02D0-4465-8EEC-9F3EC44361A8}"/>
    <cellStyle name="Normal 10 8 2 4 4 2 2" xfId="15066" xr:uid="{3291A138-8023-4E8A-AD52-FC5E8204C782}"/>
    <cellStyle name="Normal 10 8 2 4 4 2 3" xfId="15070" xr:uid="{26518EDA-3F18-4865-9D4B-BAAB7BA431F9}"/>
    <cellStyle name="Normal 10 8 2 4 4 2 4" xfId="15075" xr:uid="{4117B21A-081C-4A2F-8160-05876BEDEAC0}"/>
    <cellStyle name="Normal 10 8 2 4 4 2 5" xfId="15078" xr:uid="{C5445166-D1A4-4815-831F-98B343F52764}"/>
    <cellStyle name="Normal 10 8 2 4 4 2 6" xfId="31513" xr:uid="{E6D8D395-468A-4948-9FEF-115563712724}"/>
    <cellStyle name="Normal 10 8 2 4 4 3" xfId="28075" xr:uid="{10DD2D57-A73D-414E-9E6C-4E521B182006}"/>
    <cellStyle name="Normal 10 8 2 4 4 4" xfId="28078" xr:uid="{4D2C2935-EAF8-4062-B99E-5578D5CC580D}"/>
    <cellStyle name="Normal 10 8 2 4 4 5" xfId="28081" xr:uid="{5917AFBC-F4AD-4FC1-BC11-E98794AFB879}"/>
    <cellStyle name="Normal 10 8 2 4 4 6" xfId="28090" xr:uid="{CD5FC7C4-4E70-4969-8A2D-A98FE2349B45}"/>
    <cellStyle name="Normal 10 8 2 4 4 7" xfId="28093" xr:uid="{D32B8E88-E806-48E0-91E6-BAAFB6186D32}"/>
    <cellStyle name="Normal 10 8 2 4 5" xfId="33407" xr:uid="{2065DE62-E9FD-42F6-9C31-2AC2A8780CF2}"/>
    <cellStyle name="Normal 10 8 2 4 5 2" xfId="28113" xr:uid="{DF252C55-B78D-4304-BF77-2BD989961BCA}"/>
    <cellStyle name="Normal 10 8 2 4 5 3" xfId="28116" xr:uid="{F154C718-376B-48CD-96DB-2388013A2843}"/>
    <cellStyle name="Normal 10 8 2 4 5 4" xfId="28119" xr:uid="{E02306BC-8D52-4197-9E4C-E063CB48804C}"/>
    <cellStyle name="Normal 10 8 2 4 5 5" xfId="28122" xr:uid="{F83590D3-F413-4E06-9DC3-E2356FF93037}"/>
    <cellStyle name="Normal 10 8 2 4 5 6" xfId="28125" xr:uid="{F296998F-41FA-4349-8474-8CF071D36367}"/>
    <cellStyle name="Normal 10 8 2 4 6" xfId="34884" xr:uid="{A66E3C9F-D0EE-48A4-A891-16E3ADF9C4CA}"/>
    <cellStyle name="Normal 10 8 2 4 7" xfId="34886" xr:uid="{67BCD864-A018-4A2A-9E8F-C1E8FE643B40}"/>
    <cellStyle name="Normal 10 8 2 4 8" xfId="34888" xr:uid="{45B57C52-9222-4116-97BE-83CE44D37D7A}"/>
    <cellStyle name="Normal 10 8 2 4 9" xfId="34889" xr:uid="{E8CA83CD-BE2F-46DB-A2EF-8727815EA542}"/>
    <cellStyle name="Normal 10 8 2 5" xfId="34890" xr:uid="{541D2963-01C2-4E32-90E6-E2E463DA8A1C}"/>
    <cellStyle name="Normal 10 8 2 5 2" xfId="34892" xr:uid="{E13B44D7-BB3E-46B8-9830-21A1F1438E72}"/>
    <cellStyle name="Normal 10 8 2 5 2 2" xfId="25974" xr:uid="{EFEF234C-0EC0-4745-A812-D8884B20FA18}"/>
    <cellStyle name="Normal 10 8 2 5 2 3" xfId="25980" xr:uid="{C1E1DE73-CA2E-4DA5-B6AC-248EF73C930C}"/>
    <cellStyle name="Normal 10 8 2 5 2 4" xfId="25985" xr:uid="{7B324E96-58A8-446F-BF9F-B899FCDBB39E}"/>
    <cellStyle name="Normal 10 8 2 5 2 5" xfId="28204" xr:uid="{02A3B223-08C0-41E1-8288-55FA2F947C05}"/>
    <cellStyle name="Normal 10 8 2 5 2 6" xfId="28212" xr:uid="{EF006F5A-427F-426B-BA61-FFEFE3749F96}"/>
    <cellStyle name="Normal 10 8 2 5 3" xfId="34895" xr:uid="{844E6C2B-53E8-4419-AFA2-8CE272746223}"/>
    <cellStyle name="Normal 10 8 2 5 4" xfId="34898" xr:uid="{C8111B6F-C46B-4C71-B5F5-76C1357137C5}"/>
    <cellStyle name="Normal 10 8 2 5 5" xfId="33411" xr:uid="{8B1EE439-C3B7-4D5D-BF9D-C57C66D09B18}"/>
    <cellStyle name="Normal 10 8 2 5 6" xfId="34900" xr:uid="{73A33CD9-34DD-412D-ADE8-1D2ACFF301FA}"/>
    <cellStyle name="Normal 10 8 2 5 7" xfId="34902" xr:uid="{816CE62A-0AA8-4B6E-B98A-EDE3AFBC19A7}"/>
    <cellStyle name="Normal 10 8 2 6" xfId="34903" xr:uid="{B88B35A3-4B46-49BF-9F92-71A8159A05C6}"/>
    <cellStyle name="Normal 10 8 2 6 2" xfId="34905" xr:uid="{2BC95563-AF17-4956-BC8C-DBB6C78D0E3E}"/>
    <cellStyle name="Normal 10 8 2 6 2 2" xfId="17703" xr:uid="{EE9EDA0E-E441-424A-ACC7-F4A23E16D849}"/>
    <cellStyle name="Normal 10 8 2 6 2 3" xfId="17709" xr:uid="{EAC35770-B944-45C7-96C0-A867B2D771F5}"/>
    <cellStyle name="Normal 10 8 2 6 2 4" xfId="17715" xr:uid="{3B91DA6A-2B65-4D2B-9954-EBD27C081A9B}"/>
    <cellStyle name="Normal 10 8 2 6 2 5" xfId="17721" xr:uid="{1DD9AE0A-B9CA-41B3-A74A-A9B6D0D8C825}"/>
    <cellStyle name="Normal 10 8 2 6 2 6" xfId="17727" xr:uid="{FD871EC2-C351-481D-A2D7-FC4F69EC729D}"/>
    <cellStyle name="Normal 10 8 2 6 3" xfId="34907" xr:uid="{A93AB3CD-E557-4FB4-ADD6-3DBF428BA8B2}"/>
    <cellStyle name="Normal 10 8 2 6 4" xfId="34908" xr:uid="{4C0CDD82-4C18-47BD-AD9E-EE36F39099A1}"/>
    <cellStyle name="Normal 10 8 2 6 5" xfId="34909" xr:uid="{A87AB2E7-113D-4B8C-A4AE-402E58009851}"/>
    <cellStyle name="Normal 10 8 2 6 6" xfId="34910" xr:uid="{816B25BB-C691-44B8-A853-B6F989661124}"/>
    <cellStyle name="Normal 10 8 2 6 7" xfId="34911" xr:uid="{85D7A33D-6802-4154-8FBF-187A51C41624}"/>
    <cellStyle name="Normal 10 8 2 7" xfId="34912" xr:uid="{EA91743A-E719-4282-B21C-87F51E13DA80}"/>
    <cellStyle name="Normal 10 8 2 7 2" xfId="34913" xr:uid="{4777641D-1605-4810-9D92-27392B0ECC0C}"/>
    <cellStyle name="Normal 10 8 2 7 2 2" xfId="17810" xr:uid="{9BE85A73-D038-4ABE-843C-FA7BF0227068}"/>
    <cellStyle name="Normal 10 8 2 7 2 3" xfId="17816" xr:uid="{167C6A35-9B42-4622-8AF2-FB057EE03A96}"/>
    <cellStyle name="Normal 10 8 2 7 2 4" xfId="17821" xr:uid="{5433B8E1-1896-46E2-AB7C-25EB0C62A905}"/>
    <cellStyle name="Normal 10 8 2 7 2 5" xfId="17825" xr:uid="{FCF13647-4D0C-4CC7-9566-C62C85742E30}"/>
    <cellStyle name="Normal 10 8 2 7 2 6" xfId="28568" xr:uid="{EF6B5A05-7B90-4B74-94B6-DD0EFA4B2408}"/>
    <cellStyle name="Normal 10 8 2 7 3" xfId="34914" xr:uid="{816518BE-CA68-4BD8-9C71-7121982F3DE3}"/>
    <cellStyle name="Normal 10 8 2 7 4" xfId="34915" xr:uid="{E8C2FEB9-9689-41B5-A7A0-F249420A95EA}"/>
    <cellStyle name="Normal 10 8 2 7 5" xfId="34916" xr:uid="{DA944EE3-9593-4844-8FDA-B58EED3E72C9}"/>
    <cellStyle name="Normal 10 8 2 7 6" xfId="34917" xr:uid="{965F4C19-493F-4D96-802A-7E718BD04056}"/>
    <cellStyle name="Normal 10 8 2 7 7" xfId="34918" xr:uid="{0AE949A7-995A-4563-8684-5D708920A03A}"/>
    <cellStyle name="Normal 10 8 2 8" xfId="34919" xr:uid="{E745422F-F35A-46F8-BD57-ECFE95B54DC5}"/>
    <cellStyle name="Normal 10 8 2 8 2" xfId="6612" xr:uid="{EAAE74F1-0979-4FAC-B9A2-265F6EF8274B}"/>
    <cellStyle name="Normal 10 8 2 8 3" xfId="6616" xr:uid="{B1509821-8F5D-4321-BD99-80D9380E4B86}"/>
    <cellStyle name="Normal 10 8 2 8 4" xfId="6621" xr:uid="{9D7D24C7-64B0-4775-B229-935A8D72F8CF}"/>
    <cellStyle name="Normal 10 8 2 8 5" xfId="6626" xr:uid="{7417B5CC-357F-4B5F-AAD6-C53F533827DB}"/>
    <cellStyle name="Normal 10 8 2 8 6" xfId="34920" xr:uid="{62BDB6F1-135E-4A61-8C4A-77EBCD98ECCE}"/>
    <cellStyle name="Normal 10 8 2 9" xfId="34921" xr:uid="{0DC71622-68F1-4C1B-9D0D-A2966D902DCB}"/>
    <cellStyle name="Normal 10 8 3" xfId="233" xr:uid="{B29026BC-31FF-4A75-AEC0-4AC157518990}"/>
    <cellStyle name="Normal 10 8 3 10" xfId="34923" xr:uid="{ED16DE95-1518-41B7-8F04-F13F5CA94A5C}"/>
    <cellStyle name="Normal 10 8 3 2" xfId="34924" xr:uid="{7C1E8AD9-4425-48D8-A031-409C7B5FA01F}"/>
    <cellStyle name="Normal 10 8 3 2 2" xfId="34926" xr:uid="{67B932BC-A565-471E-B178-314F789935B9}"/>
    <cellStyle name="Normal 10 8 3 2 2 2" xfId="16842" xr:uid="{9DCDFC84-F723-4DFA-9AF9-E0E2B90C1E73}"/>
    <cellStyle name="Normal 10 8 3 2 2 3" xfId="20393" xr:uid="{FF1BF374-CA0B-4025-9078-0E5637710C84}"/>
    <cellStyle name="Normal 10 8 3 2 2 4" xfId="20395" xr:uid="{9E4A9CF7-19D3-47E1-9CB0-5E3C37EFE6BD}"/>
    <cellStyle name="Normal 10 8 3 2 2 5" xfId="34927" xr:uid="{938A9369-48DB-426C-9382-941702DC1636}"/>
    <cellStyle name="Normal 10 8 3 2 2 6" xfId="34928" xr:uid="{463CC2BA-9717-4621-A113-C877D7557225}"/>
    <cellStyle name="Normal 10 8 3 2 3" xfId="34931" xr:uid="{BF00ABF8-3374-4A7B-8DA0-9149DBC4F7FD}"/>
    <cellStyle name="Normal 10 8 3 2 4" xfId="34934" xr:uid="{E9340AE9-934A-49DE-98A6-5A10B4053743}"/>
    <cellStyle name="Normal 10 8 3 2 5" xfId="33460" xr:uid="{DEC2F955-5C7B-4B92-9D26-5BAE0361B9B9}"/>
    <cellStyle name="Normal 10 8 3 2 6" xfId="34936" xr:uid="{26682B0D-8678-4DEC-8EEA-92DA60AC6C17}"/>
    <cellStyle name="Normal 10 8 3 2 7" xfId="34938" xr:uid="{AE69F17B-42A1-4971-BD32-56D75ADC978A}"/>
    <cellStyle name="Normal 10 8 3 3" xfId="149" xr:uid="{296A2035-3F14-4BC0-87BA-A304D59E41EA}"/>
    <cellStyle name="Normal 10 8 3 3 2" xfId="34941" xr:uid="{92C2E460-B86D-4562-99B9-52493789667F}"/>
    <cellStyle name="Normal 10 8 3 3 2 2" xfId="34942" xr:uid="{A5A4C10F-7476-4A8D-9A2E-7C23E781E4DC}"/>
    <cellStyle name="Normal 10 8 3 3 2 3" xfId="20432" xr:uid="{1911832A-F61F-43DA-84EC-E6078F082C49}"/>
    <cellStyle name="Normal 10 8 3 3 2 4" xfId="20434" xr:uid="{1F021C8F-6ADC-43AD-BC4D-5C3C3155EEEA}"/>
    <cellStyle name="Normal 10 8 3 3 2 5" xfId="34943" xr:uid="{CB833165-F06E-417E-A6BF-959D873085C6}"/>
    <cellStyle name="Normal 10 8 3 3 2 6" xfId="34944" xr:uid="{CD8E9BDB-0BDC-4B58-A77A-3D721E31584E}"/>
    <cellStyle name="Normal 10 8 3 3 3" xfId="34947" xr:uid="{74A4951F-C131-4C01-881E-3B9E06458E57}"/>
    <cellStyle name="Normal 10 8 3 3 4" xfId="34950" xr:uid="{5731C160-DFC4-4F3F-AECA-38BC88C24F4A}"/>
    <cellStyle name="Normal 10 8 3 3 5" xfId="33463" xr:uid="{4B9E14E8-D61C-46C6-9390-0CD94C3C4E08}"/>
    <cellStyle name="Normal 10 8 3 3 6" xfId="34952" xr:uid="{70B879FA-B91B-4FA3-8DBF-8E9E447921DF}"/>
    <cellStyle name="Normal 10 8 3 3 7" xfId="34954" xr:uid="{3CBBAB82-69CD-4CDA-B60A-E3CE07B16697}"/>
    <cellStyle name="Normal 10 8 3 4" xfId="34956" xr:uid="{3F50D97D-B006-42DE-AC76-FC7AE04F8C51}"/>
    <cellStyle name="Normal 10 8 3 4 2" xfId="34958" xr:uid="{3314C870-FB56-4A1A-A0A6-75D2270301BC}"/>
    <cellStyle name="Normal 10 8 3 4 2 2" xfId="29606" xr:uid="{C56A7AD9-3CB0-4399-85D7-A46FF46F5F63}"/>
    <cellStyle name="Normal 10 8 3 4 2 3" xfId="29611" xr:uid="{1C4F6D4A-293F-422D-AE92-E6EF44F511FB}"/>
    <cellStyle name="Normal 10 8 3 4 2 4" xfId="29613" xr:uid="{1874C6D6-0A64-48AE-B7CE-CC30BCC22D7F}"/>
    <cellStyle name="Normal 10 8 3 4 2 5" xfId="29615" xr:uid="{84D91054-4668-40EF-9FB9-3B0DF05764C8}"/>
    <cellStyle name="Normal 10 8 3 4 2 6" xfId="29620" xr:uid="{3B60A3CB-6BF8-45E2-A9BF-C08FDBB6CCB7}"/>
    <cellStyle name="Normal 10 8 3 4 3" xfId="34961" xr:uid="{655A760A-9198-4C0D-9256-8D08EE49AD37}"/>
    <cellStyle name="Normal 10 8 3 4 4" xfId="34964" xr:uid="{C77B2CFE-2B35-4117-BC2C-4AEA6F151064}"/>
    <cellStyle name="Normal 10 8 3 4 5" xfId="33466" xr:uid="{5B3D4F68-9612-4AF8-B0C1-2A6DAEB41A14}"/>
    <cellStyle name="Normal 10 8 3 4 6" xfId="34966" xr:uid="{38568C3D-4ED5-4464-BF2B-D08ADD93689C}"/>
    <cellStyle name="Normal 10 8 3 4 7" xfId="34968" xr:uid="{93A9575E-C2F0-47B6-A1AD-A6790F579005}"/>
    <cellStyle name="Normal 10 8 3 5" xfId="34969" xr:uid="{DAB37012-B8D7-44E9-B171-715A5879A4FB}"/>
    <cellStyle name="Normal 10 8 3 5 2" xfId="34972" xr:uid="{85909772-C824-4C9B-B897-79EFEDFB21C4}"/>
    <cellStyle name="Normal 10 8 3 5 3" xfId="34976" xr:uid="{483DE921-06FD-4473-A6D8-01D34F2F4A13}"/>
    <cellStyle name="Normal 10 8 3 5 4" xfId="34978" xr:uid="{3375B588-02F9-4FA9-80C3-C5C182BFE1A6}"/>
    <cellStyle name="Normal 10 8 3 5 5" xfId="33469" xr:uid="{A9CAAC67-5173-402F-9497-4E08E587C6F1}"/>
    <cellStyle name="Normal 10 8 3 5 6" xfId="34980" xr:uid="{043398C9-C017-446E-ABCA-7CEDDCA8E83F}"/>
    <cellStyle name="Normal 10 8 3 6" xfId="34981" xr:uid="{54EA4C6A-9CDD-4501-AD5E-DD38DF927DD6}"/>
    <cellStyle name="Normal 10 8 3 7" xfId="34982" xr:uid="{505C63BA-1AE1-4D92-A31B-1B483194FD6F}"/>
    <cellStyle name="Normal 10 8 3 8" xfId="34983" xr:uid="{10FBC6AF-B8AD-4D25-936B-FC3F7A61716F}"/>
    <cellStyle name="Normal 10 8 3 9" xfId="34984" xr:uid="{24651BFF-5EF0-40A9-BE2B-BBC132C3C99B}"/>
    <cellStyle name="Normal 10 8 4" xfId="256" xr:uid="{1031FABE-8BE7-45C5-805B-E925B38C26B4}"/>
    <cellStyle name="Normal 10 8 4 10" xfId="26955" xr:uid="{983E5EAA-4013-4D32-B9BF-3565D68C036C}"/>
    <cellStyle name="Normal 10 8 4 2" xfId="14992" xr:uid="{67CC31D2-FD36-4948-B2DC-D714FD88057E}"/>
    <cellStyle name="Normal 10 8 4 2 2" xfId="8679" xr:uid="{D35EBAD6-C3A1-4832-BDD3-B3CE0EF89573}"/>
    <cellStyle name="Normal 10 8 4 2 2 2" xfId="16938" xr:uid="{E9A5A1C2-3B68-45D1-8D48-49DC99E184CB}"/>
    <cellStyle name="Normal 10 8 4 2 2 3" xfId="34985" xr:uid="{7E88E319-B331-4CE7-9798-94A51755F664}"/>
    <cellStyle name="Normal 10 8 4 2 2 4" xfId="24044" xr:uid="{620EC523-5C84-4FB9-85A3-9D135BF6EAC3}"/>
    <cellStyle name="Normal 10 8 4 2 2 5" xfId="34986" xr:uid="{856AC115-F01C-4E09-99EB-2A62E251140B}"/>
    <cellStyle name="Normal 10 8 4 2 2 6" xfId="34987" xr:uid="{8D413981-04C9-404A-A948-20A1BB77ABD7}"/>
    <cellStyle name="Normal 10 8 4 2 3" xfId="34990" xr:uid="{65946907-F4EE-41EF-B011-F8B8890DF225}"/>
    <cellStyle name="Normal 10 8 4 2 4" xfId="34993" xr:uid="{8A7F6F8C-DAC5-41F1-85A2-ABBAC2D2317A}"/>
    <cellStyle name="Normal 10 8 4 2 5" xfId="33493" xr:uid="{BA8145D7-316A-4D2D-971C-B965FD500AC9}"/>
    <cellStyle name="Normal 10 8 4 2 6" xfId="34995" xr:uid="{516D9B24-189F-4BF9-9075-28746DB07FE8}"/>
    <cellStyle name="Normal 10 8 4 2 7" xfId="34997" xr:uid="{C55CFAA0-ADD2-4F3D-8A67-A7F3BD1DFA39}"/>
    <cellStyle name="Normal 10 8 4 3" xfId="14995" xr:uid="{F18F3B3D-A09C-44A1-A51E-FC7B16FF2E10}"/>
    <cellStyle name="Normal 10 8 4 3 2" xfId="34999" xr:uid="{7627BDF9-F341-404E-8FF9-E46E1EC12832}"/>
    <cellStyle name="Normal 10 8 4 3 2 2" xfId="35000" xr:uid="{AE18CEAD-93B8-4459-9E2A-E62496C12DAC}"/>
    <cellStyle name="Normal 10 8 4 3 2 3" xfId="35001" xr:uid="{9103B9FD-3E08-47EB-A00F-C36A095BC13B}"/>
    <cellStyle name="Normal 10 8 4 3 2 4" xfId="35002" xr:uid="{DBDF430B-BE0A-4BB5-9DD6-3A7D5EA45096}"/>
    <cellStyle name="Normal 10 8 4 3 2 5" xfId="11710" xr:uid="{BD3D3058-FEB4-43F0-9537-B21EF289BAB9}"/>
    <cellStyle name="Normal 10 8 4 3 2 6" xfId="11712" xr:uid="{93426D56-0110-47B3-B96E-88EEF99EE46C}"/>
    <cellStyle name="Normal 10 8 4 3 3" xfId="35004" xr:uid="{B045EE44-98E4-4FFB-8186-DED555BD0A12}"/>
    <cellStyle name="Normal 10 8 4 3 4" xfId="35006" xr:uid="{D50A0FE6-12C3-4102-BF9A-2AEAD9EC464B}"/>
    <cellStyle name="Normal 10 8 4 3 5" xfId="33496" xr:uid="{55409E46-64C9-44F3-843A-BC1123E37EEF}"/>
    <cellStyle name="Normal 10 8 4 3 6" xfId="35007" xr:uid="{4DED6DC9-A990-4B0E-AF3B-AA646B2379E2}"/>
    <cellStyle name="Normal 10 8 4 3 7" xfId="32659" xr:uid="{51EDD605-7396-4B03-AFFE-1433F00D87DE}"/>
    <cellStyle name="Normal 10 8 4 4" xfId="14998" xr:uid="{BD998DEE-3494-4A83-9D5C-1B7F6E04D727}"/>
    <cellStyle name="Normal 10 8 4 4 2" xfId="29148" xr:uid="{A0EF6C88-0AEE-41DB-B518-55443A502472}"/>
    <cellStyle name="Normal 10 8 4 4 2 2" xfId="35008" xr:uid="{54B3277A-7775-4BB5-8908-4BBD993C670E}"/>
    <cellStyle name="Normal 10 8 4 4 2 3" xfId="35009" xr:uid="{61005EDA-9554-4A8E-B333-A7AB4A903F7F}"/>
    <cellStyle name="Normal 10 8 4 4 2 4" xfId="24729" xr:uid="{3087A386-41F7-4DCA-822F-9FFA55F576CC}"/>
    <cellStyle name="Normal 10 8 4 4 2 5" xfId="11819" xr:uid="{E32B109A-7CC6-42DD-A0BB-400E77593B22}"/>
    <cellStyle name="Normal 10 8 4 4 2 6" xfId="11824" xr:uid="{922721A3-EC2F-4284-9549-E088D8C9D5DD}"/>
    <cellStyle name="Normal 10 8 4 4 3" xfId="31718" xr:uid="{8D558933-D505-407B-935C-21E05A1326A9}"/>
    <cellStyle name="Normal 10 8 4 4 4" xfId="35011" xr:uid="{FFAAAE59-0D5C-4B36-A651-A8C0765CF1CC}"/>
    <cellStyle name="Normal 10 8 4 4 5" xfId="33499" xr:uid="{4D66AE51-E22A-42F4-963A-4255DAACEB3E}"/>
    <cellStyle name="Normal 10 8 4 4 6" xfId="35012" xr:uid="{20B57B13-A43B-4E17-B73D-BE0DC296C964}"/>
    <cellStyle name="Normal 10 8 4 4 7" xfId="35013" xr:uid="{400B2419-5A16-4DE1-9535-D8F2065840AD}"/>
    <cellStyle name="Normal 10 8 4 5" xfId="15001" xr:uid="{27B41AD8-25AE-465C-A6E5-9706D120B2DC}"/>
    <cellStyle name="Normal 10 8 4 5 2" xfId="29155" xr:uid="{4DADC17C-476F-4680-ABE2-F875A97BFC6A}"/>
    <cellStyle name="Normal 10 8 4 5 3" xfId="7595" xr:uid="{DAEFDA75-2ED3-411A-B5AA-0129940AD8C2}"/>
    <cellStyle name="Normal 10 8 4 5 4" xfId="33691" xr:uid="{D1795E45-706A-42C3-BEFD-9A72F6732A20}"/>
    <cellStyle name="Normal 10 8 4 5 5" xfId="33502" xr:uid="{12C1F325-9853-45A6-BFF4-9504D6C7ACDE}"/>
    <cellStyle name="Normal 10 8 4 5 6" xfId="35014" xr:uid="{D3D574E7-7769-4CC4-9CCB-0FA4344A7BA0}"/>
    <cellStyle name="Normal 10 8 4 6" xfId="15003" xr:uid="{45EE9124-E683-429B-B791-E8961F7793F8}"/>
    <cellStyle name="Normal 10 8 4 7" xfId="32577" xr:uid="{DFBAC48E-6257-441E-8DFE-8761FE9B5F51}"/>
    <cellStyle name="Normal 10 8 4 8" xfId="32579" xr:uid="{280689F7-38F8-4825-858C-B63985DC539D}"/>
    <cellStyle name="Normal 10 8 4 9" xfId="32581" xr:uid="{1A43A96E-4496-4FC3-94D7-F08EDA59F7ED}"/>
    <cellStyle name="Normal 10 8 5" xfId="270" xr:uid="{DAE7E1F2-CE4D-4BBC-96CE-AC4BBC879A0A}"/>
    <cellStyle name="Normal 10 8 5 10" xfId="8225" xr:uid="{E45EA014-CDA9-48E4-BA53-6E60F6AC86A9}"/>
    <cellStyle name="Normal 10 8 5 2" xfId="10731" xr:uid="{9AA12D9A-96FF-4447-A272-ACCDBF95923C}"/>
    <cellStyle name="Normal 10 8 5 2 2" xfId="8766" xr:uid="{45F0960C-CA76-4D64-87D4-EA2D533B0BEF}"/>
    <cellStyle name="Normal 10 8 5 2 2 2" xfId="35015" xr:uid="{E52932E5-3FA1-4693-B8F1-36E7F6E02CA8}"/>
    <cellStyle name="Normal 10 8 5 2 2 3" xfId="35016" xr:uid="{E5BAB07C-923E-4A52-B6F6-85FC9E8481BB}"/>
    <cellStyle name="Normal 10 8 5 2 2 4" xfId="22061" xr:uid="{A34BBA36-1231-4E73-8F86-FA84F22BF21F}"/>
    <cellStyle name="Normal 10 8 5 2 2 5" xfId="22063" xr:uid="{6F073816-4DE1-4A3E-B666-32BFE39BE54C}"/>
    <cellStyle name="Normal 10 8 5 2 2 6" xfId="35017" xr:uid="{1F8B1FC2-5DA0-4BEF-9595-CBB72B6FCEAA}"/>
    <cellStyle name="Normal 10 8 5 2 3" xfId="35020" xr:uid="{A9257290-2BAC-4C97-8EAC-0B156692C617}"/>
    <cellStyle name="Normal 10 8 5 2 4" xfId="35022" xr:uid="{E4916511-ADD4-4780-B3DC-9BA227EF2056}"/>
    <cellStyle name="Normal 10 8 5 2 5" xfId="33564" xr:uid="{E09B9477-8B87-4DAE-A55C-CC1690E77108}"/>
    <cellStyle name="Normal 10 8 5 2 6" xfId="35024" xr:uid="{8FCA5E18-3E4D-41BC-8E85-09368A3362A1}"/>
    <cellStyle name="Normal 10 8 5 2 7" xfId="32687" xr:uid="{D2869911-3886-455A-98E7-3500AFAC66F0}"/>
    <cellStyle name="Normal 10 8 5 3" xfId="25341" xr:uid="{78F15D8E-F28E-4D13-9508-71D78C9914FE}"/>
    <cellStyle name="Normal 10 8 5 3 2" xfId="35025" xr:uid="{2DA0E37A-AF3D-4709-98FD-C4ED5A6B2BFF}"/>
    <cellStyle name="Normal 10 8 5 3 2 2" xfId="35027" xr:uid="{CBD26C40-E9A0-4B47-89B7-9269B2320D8C}"/>
    <cellStyle name="Normal 10 8 5 3 2 3" xfId="35028" xr:uid="{2051A824-FA28-43E2-9366-4D912BB173CB}"/>
    <cellStyle name="Normal 10 8 5 3 2 4" xfId="35029" xr:uid="{339AA4BA-7094-4D56-917B-EB4623A58B68}"/>
    <cellStyle name="Normal 10 8 5 3 2 5" xfId="35031" xr:uid="{DD00C46E-11AA-4D4A-9910-31EB9CFDF7A8}"/>
    <cellStyle name="Normal 10 8 5 3 2 6" xfId="35032" xr:uid="{5B3DEFA8-8791-465D-95B4-87FCBD9F39D7}"/>
    <cellStyle name="Normal 10 8 5 3 3" xfId="35033" xr:uid="{188FB3A1-D9B8-41CC-AE23-311A95AF1321}"/>
    <cellStyle name="Normal 10 8 5 3 4" xfId="34403" xr:uid="{40BD0CB0-4BF8-42DA-AF76-B2DE2976C526}"/>
    <cellStyle name="Normal 10 8 5 3 5" xfId="33567" xr:uid="{CE655CD2-D216-4D26-A9FF-9CA81D44F272}"/>
    <cellStyle name="Normal 10 8 5 3 6" xfId="35034" xr:uid="{4D39A697-556F-43C4-90C8-6C4172305A0D}"/>
    <cellStyle name="Normal 10 8 5 3 7" xfId="35035" xr:uid="{655D6D15-142D-4EE2-AF68-F283F102C719}"/>
    <cellStyle name="Normal 10 8 5 4" xfId="35036" xr:uid="{5450BA66-EB97-4C43-A1E5-477CA4887F21}"/>
    <cellStyle name="Normal 10 8 5 4 2" xfId="31727" xr:uid="{9AA844E0-2AC0-4802-A35B-7AA3239B31B1}"/>
    <cellStyle name="Normal 10 8 5 4 2 2" xfId="35037" xr:uid="{29B61004-1299-4EF9-A0B8-0E7C3A5A0796}"/>
    <cellStyle name="Normal 10 8 5 4 2 3" xfId="35038" xr:uid="{46ECD87F-BA83-47AC-973E-0DA28D22251C}"/>
    <cellStyle name="Normal 10 8 5 4 2 4" xfId="35039" xr:uid="{35359571-0C5E-449B-8CB1-27FAFCFB5EC6}"/>
    <cellStyle name="Normal 10 8 5 4 2 5" xfId="35040" xr:uid="{80A5773E-A684-43F8-BDC6-FD1285427A8A}"/>
    <cellStyle name="Normal 10 8 5 4 2 6" xfId="35041" xr:uid="{64CC7DC9-76C3-4BBB-9D00-4BADDA0FA595}"/>
    <cellStyle name="Normal 10 8 5 4 3" xfId="35042" xr:uid="{19C6040F-5262-4B24-A27F-F703A1B57CFF}"/>
    <cellStyle name="Normal 10 8 5 4 4" xfId="35043" xr:uid="{43F0E1AD-813A-43A9-9FF7-5D1E08BB1035}"/>
    <cellStyle name="Normal 10 8 5 4 5" xfId="33570" xr:uid="{80F98702-D222-441B-A653-4C25B26BC318}"/>
    <cellStyle name="Normal 10 8 5 4 6" xfId="35044" xr:uid="{8E94FD5D-D887-4C57-962F-7D190CCE067D}"/>
    <cellStyle name="Normal 10 8 5 4 7" xfId="29228" xr:uid="{8F669899-1240-4B1F-852E-89345A51C658}"/>
    <cellStyle name="Normal 10 8 5 5" xfId="35045" xr:uid="{7D0F3180-5185-4D99-9D09-A35DAADA2606}"/>
    <cellStyle name="Normal 10 8 5 5 2" xfId="35046" xr:uid="{FCC9A906-3C6D-4B1C-9397-1EEE0ADB1AEE}"/>
    <cellStyle name="Normal 10 8 5 5 3" xfId="35047" xr:uid="{E556F616-B66D-4333-A846-4AFF8B1D43D1}"/>
    <cellStyle name="Normal 10 8 5 5 4" xfId="35048" xr:uid="{12392BB9-3343-4BD7-9F22-E8859253DC60}"/>
    <cellStyle name="Normal 10 8 5 5 5" xfId="33573" xr:uid="{1B8E464D-D9D0-49B8-893E-060DA62C5190}"/>
    <cellStyle name="Normal 10 8 5 5 6" xfId="35049" xr:uid="{73AD514F-0847-43E5-8964-2E3467E3FA90}"/>
    <cellStyle name="Normal 10 8 5 6" xfId="35050" xr:uid="{9C366F9C-9239-4EA7-A556-12A57A916202}"/>
    <cellStyle name="Normal 10 8 5 7" xfId="35051" xr:uid="{5EEF0DF8-7B22-4E0F-8AC4-BFAA4279F0D2}"/>
    <cellStyle name="Normal 10 8 5 8" xfId="35052" xr:uid="{4E35AD31-D6FD-4670-B7D5-901A93936740}"/>
    <cellStyle name="Normal 10 8 5 9" xfId="35053" xr:uid="{139F2EDD-1A09-4420-963C-8579F401D150}"/>
    <cellStyle name="Normal 10 8 6" xfId="15005" xr:uid="{80FB7233-E395-4F0F-90D0-C8109AE0B887}"/>
    <cellStyle name="Normal 10 8 6 2" xfId="35054" xr:uid="{40BEE8EF-C8E6-411A-A6AA-97426B456A40}"/>
    <cellStyle name="Normal 10 8 6 2 2" xfId="8866" xr:uid="{23D3E1EE-DFF5-4F97-AD5D-E4E8FEFE9467}"/>
    <cellStyle name="Normal 10 8 6 2 3" xfId="31263" xr:uid="{9E32345C-DF98-42C7-9B17-2CD800738219}"/>
    <cellStyle name="Normal 10 8 6 2 4" xfId="35056" xr:uid="{10898C8C-CAD9-409C-8C82-6623C1F46194}"/>
    <cellStyle name="Normal 10 8 6 2 5" xfId="33608" xr:uid="{5A8422A2-B323-432F-B6F8-118FE85D0910}"/>
    <cellStyle name="Normal 10 8 6 2 6" xfId="35058" xr:uid="{F7A93C57-3A76-4DF3-905A-DCD182AA9CEB}"/>
    <cellStyle name="Normal 10 8 6 3" xfId="26695" xr:uid="{3463A81A-6AE1-461E-A5A7-5BDFFB9E75EB}"/>
    <cellStyle name="Normal 10 8 6 4" xfId="26703" xr:uid="{8E1CAEB7-10F4-49E9-86AF-746ED1FBB1F6}"/>
    <cellStyle name="Normal 10 8 6 5" xfId="26705" xr:uid="{9B733173-471A-4874-BFA7-12427F4BB7D2}"/>
    <cellStyle name="Normal 10 8 6 6" xfId="26708" xr:uid="{702EA4F1-4CF8-4551-A684-E7BF2885D064}"/>
    <cellStyle name="Normal 10 8 6 7" xfId="5085" xr:uid="{754BA5FE-DE5A-4AAB-89E4-E7A6C0D63A49}"/>
    <cellStyle name="Normal 10 8 7" xfId="15007" xr:uid="{4F2DB0DF-507E-48C2-82F3-B58E31181226}"/>
    <cellStyle name="Normal 10 8 7 2" xfId="35059" xr:uid="{69B16FA2-FB58-4EB3-BA75-D5BB3ECDBA7D}"/>
    <cellStyle name="Normal 10 8 7 2 2" xfId="9989" xr:uid="{B98FFE3C-63FF-4AC4-97C7-43692D55C86B}"/>
    <cellStyle name="Normal 10 8 7 2 3" xfId="9992" xr:uid="{6BDC0171-CBC3-4478-A556-C36B2E7C27B3}"/>
    <cellStyle name="Normal 10 8 7 2 4" xfId="35060" xr:uid="{24B1629E-2173-4E7A-A897-0BC038B3DD78}"/>
    <cellStyle name="Normal 10 8 7 2 5" xfId="33630" xr:uid="{16D09896-7BCC-4832-89EA-6E9312556541}"/>
    <cellStyle name="Normal 10 8 7 2 6" xfId="35061" xr:uid="{D59BFB45-1016-4491-9078-E8339938BD17}"/>
    <cellStyle name="Normal 10 8 7 3" xfId="35062" xr:uid="{CDB29082-D3D7-436C-950A-57AEDBAAC301}"/>
    <cellStyle name="Normal 10 8 7 4" xfId="35063" xr:uid="{9AA5D60E-1DF0-4D6F-A669-D4D39F2C3F47}"/>
    <cellStyle name="Normal 10 8 7 5" xfId="35064" xr:uid="{0D9A39C5-807C-4078-9DC1-7E54D98595F5}"/>
    <cellStyle name="Normal 10 8 7 6" xfId="35065" xr:uid="{627F3C64-EFD1-4CA7-995C-9EFC685A9108}"/>
    <cellStyle name="Normal 10 8 7 7" xfId="5107" xr:uid="{7574412C-7ECE-49CF-9813-0A68FBC29423}"/>
    <cellStyle name="Normal 10 8 8" xfId="15009" xr:uid="{91CEFD45-2A8E-4EC1-98CD-2C4F549AFF01}"/>
    <cellStyle name="Normal 10 8 8 2" xfId="35066" xr:uid="{3401970F-9F96-4051-8351-B796F0955ECE}"/>
    <cellStyle name="Normal 10 8 8 2 2" xfId="35067" xr:uid="{3E5D1970-AE1A-4F6A-8D21-1C9B29557F6D}"/>
    <cellStyle name="Normal 10 8 8 2 3" xfId="35068" xr:uid="{EA58B2A1-D0BF-4D95-B6D5-C4E448FCDF06}"/>
    <cellStyle name="Normal 10 8 8 2 4" xfId="35069" xr:uid="{7691BE07-C81F-4AF8-828D-FFCCC70E4310}"/>
    <cellStyle name="Normal 10 8 8 2 5" xfId="35070" xr:uid="{9453EF06-7E06-4E36-B5E5-81DA7535BDB6}"/>
    <cellStyle name="Normal 10 8 8 2 6" xfId="35071" xr:uid="{8B968893-C799-4EFE-987B-D51777FA443F}"/>
    <cellStyle name="Normal 10 8 8 3" xfId="26712" xr:uid="{C1E7D897-A748-4577-B7DC-658CAAB6BE74}"/>
    <cellStyle name="Normal 10 8 8 4" xfId="26714" xr:uid="{5E90EEAB-1E74-49E5-8CB9-8898ACDA8921}"/>
    <cellStyle name="Normal 10 8 8 5" xfId="32526" xr:uid="{F44E4E77-AF6F-43A3-8372-220187BFDB85}"/>
    <cellStyle name="Normal 10 8 8 6" xfId="32540" xr:uid="{1E85977D-6C73-4235-A7E0-5C285B27F298}"/>
    <cellStyle name="Normal 10 8 8 7" xfId="5141" xr:uid="{3294923A-5136-4FD6-AE6C-83FB15AECB3B}"/>
    <cellStyle name="Normal 10 8 9" xfId="15011" xr:uid="{B95813C5-1FE4-42F6-B149-39A52BF4B03E}"/>
    <cellStyle name="Normal 10 8 9 2" xfId="35072" xr:uid="{76306C73-5EA2-4CE0-99F0-F8686B562A7D}"/>
    <cellStyle name="Normal 10 8 9 3" xfId="35073" xr:uid="{65EAFE84-993B-49E9-875E-D24ECCB779EA}"/>
    <cellStyle name="Normal 10 8 9 4" xfId="35074" xr:uid="{2BF3BD05-CC49-4504-8C5D-33DFAE60C2E1}"/>
    <cellStyle name="Normal 10 8 9 5" xfId="32545" xr:uid="{F1E43349-79D5-46D1-B829-198921E60717}"/>
    <cellStyle name="Normal 10 8 9 6" xfId="32560" xr:uid="{40943836-92E2-4872-892B-5F5BA7F5FDDE}"/>
    <cellStyle name="Normal 10 9" xfId="17311" xr:uid="{2A45953F-3473-42DC-BFD2-B61A417C051A}"/>
    <cellStyle name="Normal 10 9 2" xfId="24533" xr:uid="{3C834BDE-D082-4B76-B41E-BF820C8EF057}"/>
    <cellStyle name="Normal 10 9 3" xfId="24536" xr:uid="{91B92BAB-C8BE-481D-98D9-FD4AED5AD1B6}"/>
    <cellStyle name="Normal 10 9 3 2" xfId="35075" xr:uid="{72696102-01EA-4399-B993-DE0DB05B7C69}"/>
    <cellStyle name="Normal 10 9 3 3" xfId="35077" xr:uid="{27EDE15D-B7DE-42E1-918A-771EF2B19EEA}"/>
    <cellStyle name="Normal 10 9 4" xfId="35078" xr:uid="{48E75249-AEC6-4082-BDE6-3F2E2F7848FB}"/>
    <cellStyle name="Normal 10 9 5" xfId="35079" xr:uid="{F60F9AAE-1792-4370-833F-82485AA12E97}"/>
    <cellStyle name="Normal 10 90 2" xfId="35080" xr:uid="{12CE54EC-8C50-4275-862E-E494AC374D35}"/>
    <cellStyle name="Normal 10_WML- Accounts  28.02.2011 " xfId="31837" xr:uid="{9B07BE7E-C724-437D-AC43-172FF707D01C}"/>
    <cellStyle name="Normal 100" xfId="21757" xr:uid="{3D89616D-98AD-4A19-BE1E-1448FF49F593}"/>
    <cellStyle name="Normal 100 10" xfId="32509" xr:uid="{E2A7B8EE-C053-4C10-A763-D80FB7531AA4}"/>
    <cellStyle name="Normal 100 11" xfId="32511" xr:uid="{120D1EFA-7460-4063-B3C3-442DA6FB728B}"/>
    <cellStyle name="Normal 100 2" xfId="27599" xr:uid="{32A0DDEF-15AA-488D-90D8-19D80EC4685B}"/>
    <cellStyle name="Normal 100 2 2" xfId="35082" xr:uid="{B89B2B92-6920-48EE-A40E-1E8E4482AFAA}"/>
    <cellStyle name="Normal 100 3" xfId="30328" xr:uid="{44CA5D46-D552-4EFE-8D49-915CE59E0FEE}"/>
    <cellStyle name="Normal 100 3 2" xfId="26683" xr:uid="{7C28412B-48E3-45B4-B169-CCDE76974EDC}"/>
    <cellStyle name="Normal 100 4" xfId="30778" xr:uid="{AE8433B4-C0C5-405B-AAC0-A746A6A64155}"/>
    <cellStyle name="Normal 100 5" xfId="30781" xr:uid="{A221460B-590A-436E-828A-C70024D638B8}"/>
    <cellStyle name="Normal 100 6" xfId="35084" xr:uid="{3723DC66-42D8-466D-95C2-D00C7AAAA997}"/>
    <cellStyle name="Normal 100 7" xfId="35086" xr:uid="{C95B5FB4-0923-4186-8F8A-E64E6BE6349D}"/>
    <cellStyle name="Normal 100 8" xfId="35087" xr:uid="{50D5ACB3-C9F0-47B0-85C8-C309A76398DD}"/>
    <cellStyle name="Normal 100 9" xfId="35088" xr:uid="{91DBC434-E841-4BE9-B3F0-2268B55CB5BD}"/>
    <cellStyle name="Normal 101" xfId="30332" xr:uid="{D59D9260-B36E-44A1-BF12-496FCCC9CC75}"/>
    <cellStyle name="Normal 101 2" xfId="35090" xr:uid="{EBC2E3E5-CD26-4896-BFBB-EA2BBF497640}"/>
    <cellStyle name="Normal 101 2 2" xfId="35092" xr:uid="{37279B9F-8BBC-4AE1-AA77-D06465397D3B}"/>
    <cellStyle name="Normal 101 3" xfId="35094" xr:uid="{78AF6D15-8204-44B9-94C1-EA8A57FD9038}"/>
    <cellStyle name="Normal 101 4" xfId="35096" xr:uid="{375B6B6B-0D4D-436D-9A9B-374FB12EB496}"/>
    <cellStyle name="Normal 101 5" xfId="35098" xr:uid="{B36271D5-F137-4B21-8AEB-B3B94EAEE070}"/>
    <cellStyle name="Normal 102" xfId="30336" xr:uid="{5DC5CA73-9CD5-4537-9348-88BA31E949AB}"/>
    <cellStyle name="Normal 102 2" xfId="31593" xr:uid="{67F725CB-CC4C-4894-B855-53AA429ED208}"/>
    <cellStyle name="Normal 102 2 2" xfId="21996" xr:uid="{A9CCEF06-68DF-46AD-93C5-37BB39178CF9}"/>
    <cellStyle name="Normal 102 2 2 2" xfId="20424" xr:uid="{C81CBA60-B818-42B2-9DE6-9524E4A2A24B}"/>
    <cellStyle name="Normal 102 2 2 3" xfId="3706" xr:uid="{18B7CDD8-BCDE-4160-A2D7-BF3D43590B7C}"/>
    <cellStyle name="Normal 102 2 2 4" xfId="3717" xr:uid="{51EA54FC-AB43-4561-A3D8-EB178C54115D}"/>
    <cellStyle name="Normal 102 2 2 5" xfId="20441" xr:uid="{AC33C4AE-A364-4882-91A2-661E8898897C}"/>
    <cellStyle name="Normal 102 2 2 6" xfId="20449" xr:uid="{C6B3815A-F247-4C6B-9869-177E5EB72AD6}"/>
    <cellStyle name="Normal 102 2 3" xfId="22000" xr:uid="{3E8465C5-9C9A-4A71-BA57-D65B4254B8D6}"/>
    <cellStyle name="Normal 102 2 3 2" xfId="35100" xr:uid="{21265624-7A7B-477E-A5EE-A19DD854E06E}"/>
    <cellStyle name="Normal 102 2 3 3" xfId="3733" xr:uid="{7609472D-43CD-44EA-8B35-A7BBA35770CA}"/>
    <cellStyle name="Normal 102 2 3 4" xfId="3742" xr:uid="{BBC6E17F-C6F2-4C82-8AAE-42E4439A1D1F}"/>
    <cellStyle name="Normal 102 2 3 5" xfId="35102" xr:uid="{1CBCE4CC-E670-45AF-AE9A-585BC749FD19}"/>
    <cellStyle name="Normal 102 2 3 6" xfId="35104" xr:uid="{76FB453A-A779-476D-BD60-A8C0E858E601}"/>
    <cellStyle name="Normal 102 2 4" xfId="22003" xr:uid="{93EE8DFF-0298-4206-B868-CD66ACFBD2F3}"/>
    <cellStyle name="Normal 102 2 5" xfId="35106" xr:uid="{CEC1D846-F845-45BC-B490-1CFF9590F571}"/>
    <cellStyle name="Normal 102 2 6" xfId="4376" xr:uid="{260B709B-28EA-4597-9963-D5C340804019}"/>
    <cellStyle name="Normal 102 2 7" xfId="4381" xr:uid="{F5670C88-63A2-44FC-AA51-29A57DE977A7}"/>
    <cellStyle name="Normal 102 2 8" xfId="4386" xr:uid="{88975551-C265-4E10-A64C-90DCAB15AA50}"/>
    <cellStyle name="Normal 102 3" xfId="31596" xr:uid="{7FD38A45-FA9D-4FF0-9DC6-82114926B4B8}"/>
    <cellStyle name="Normal 102 3 2" xfId="22013" xr:uid="{7ABBCCF1-60C6-40CC-8521-F7ED5D9BBEEA}"/>
    <cellStyle name="Normal 102 3 3" xfId="22022" xr:uid="{818CF023-8FC2-4D9E-8BD0-C40E9554C6C2}"/>
    <cellStyle name="Normal 102 3 4" xfId="22025" xr:uid="{AD870FE1-98AB-4A47-92F7-789656934497}"/>
    <cellStyle name="Normal 102 3 5" xfId="35108" xr:uid="{20114DB8-AA88-49C8-B0F7-E01234AA12B9}"/>
    <cellStyle name="Normal 102 3 6" xfId="35110" xr:uid="{21EA1174-D958-4AF9-AD53-C5C670D2CA54}"/>
    <cellStyle name="Normal 102 4" xfId="35112" xr:uid="{B9B4F9F4-A80A-4097-B4BD-083670060559}"/>
    <cellStyle name="Normal 102 5" xfId="35115" xr:uid="{4CF02BD4-828A-4FA1-A968-26B3C0ABA5BB}"/>
    <cellStyle name="Normal 102 6" xfId="35118" xr:uid="{BBAE865B-23AE-4143-9653-EE6A683D7E0E}"/>
    <cellStyle name="Normal 102 7" xfId="35121" xr:uid="{BCCC2998-990B-4DE3-9E16-E9B5263D2625}"/>
    <cellStyle name="Normal 102 8" xfId="35124" xr:uid="{AA1AB5CE-0132-4F80-8182-FBC050D9B6E1}"/>
    <cellStyle name="Normal 103" xfId="27002" xr:uid="{6EF51A90-37D1-40D5-852F-A9CC275C4924}"/>
    <cellStyle name="Normal 103 2" xfId="30340" xr:uid="{0D113309-4A63-4E46-8CB4-4BF6CB723FD4}"/>
    <cellStyle name="Normal 103 2 2" xfId="35126" xr:uid="{2AF55850-FA02-4644-950B-658A9E3A1A15}"/>
    <cellStyle name="Normal 103 2 3" xfId="35128" xr:uid="{CB46545D-C9F6-45A8-8A77-C8C7098CFF6E}"/>
    <cellStyle name="Normal 103 2 4" xfId="35129" xr:uid="{C73FD8FD-8BA1-44BA-88A6-AA8EBACC0E71}"/>
    <cellStyle name="Normal 103 2 5" xfId="35130" xr:uid="{DEFBAF07-8DBD-46FC-8A23-422CD36884F9}"/>
    <cellStyle name="Normal 103 2 6" xfId="4402" xr:uid="{55CB7B40-9058-4C6F-AE07-F56952994308}"/>
    <cellStyle name="Normal 103 3" xfId="30343" xr:uid="{54FE82EA-7966-4891-B3ED-E2D003E24A8A}"/>
    <cellStyle name="Normal 103 4" xfId="30346" xr:uid="{1DCF5596-B9F2-4404-943D-8EE84EA22B85}"/>
    <cellStyle name="Normal 103 5" xfId="30349" xr:uid="{8D2C15F1-8382-4367-9BB3-2038B3AF83C6}"/>
    <cellStyle name="Normal 103 6" xfId="30352" xr:uid="{D8C71072-CBD2-41A6-BD6A-B200E19A8F95}"/>
    <cellStyle name="Normal 103 7" xfId="35132" xr:uid="{74AF9B3F-E320-4205-B0B7-DA5C38241F44}"/>
    <cellStyle name="Normal 104" xfId="27007" xr:uid="{6EC65F16-356A-42CF-9D3A-092F92031B03}"/>
    <cellStyle name="Normal 104 2" xfId="35134" xr:uid="{1B8DAFE9-1D6A-4191-AF93-F65A7E572929}"/>
    <cellStyle name="Normal 104 3" xfId="35136" xr:uid="{5A4ACA61-4FD7-4C9F-B560-C345B226D9A0}"/>
    <cellStyle name="Normal 104 4" xfId="35138" xr:uid="{E889BAFE-5A7B-4F81-9EBA-529DF8D53F68}"/>
    <cellStyle name="Normal 104 5" xfId="35140" xr:uid="{4497877F-2F88-45E2-8F6E-AE55585FBE84}"/>
    <cellStyle name="Normal 104 6" xfId="35142" xr:uid="{3395BC54-80B2-46CA-B6FC-2E70E84848E4}"/>
    <cellStyle name="Normal 104 7" xfId="35144" xr:uid="{387EB75E-2447-4E1A-B8E5-9BEDF0F4B14D}"/>
    <cellStyle name="Normal 104 8" xfId="32501" xr:uid="{30B8B998-5F98-41D5-8FB3-EA00AE3B1444}"/>
    <cellStyle name="Normal 104 9" xfId="24281" xr:uid="{B2428138-A9CA-4185-8100-516A754C9C94}"/>
    <cellStyle name="Normal 105" xfId="27010" xr:uid="{A1AB6754-BCA7-4DDF-BB44-62621D39F617}"/>
    <cellStyle name="Normal 105 10" xfId="35145" xr:uid="{4A867997-40C7-471D-96BD-2DBAA7150336}"/>
    <cellStyle name="Normal 105 11" xfId="35146" xr:uid="{8A3ED687-60E2-4129-9EFA-7FFB2E3CDC9D}"/>
    <cellStyle name="Normal 105 12" xfId="24249" xr:uid="{5B6050F8-25A5-43F2-BB5D-6BA19E26D4A9}"/>
    <cellStyle name="Normal 105 2" xfId="30792" xr:uid="{125D9432-D61A-4AF3-8A53-7F5A5811050E}"/>
    <cellStyle name="Normal 105 2 2" xfId="29385" xr:uid="{F203FFCA-1C37-42BC-B50A-C18C02BC132E}"/>
    <cellStyle name="Normal 105 3" xfId="30795" xr:uid="{34317C30-6CE7-49AE-9D40-D812A5988272}"/>
    <cellStyle name="Normal 105 4" xfId="30798" xr:uid="{5FFA6051-343C-4C6B-9A27-9B4E7A971EB4}"/>
    <cellStyle name="Normal 105 5" xfId="35147" xr:uid="{17798CAE-5CA7-4078-B87C-771716C6AFB0}"/>
    <cellStyle name="Normal 105 6" xfId="35149" xr:uid="{40E3C33C-0550-4462-B874-A1B2112C2AE0}"/>
    <cellStyle name="Normal 105 7" xfId="35151" xr:uid="{8138CCDB-BC60-41D1-9E36-D3FDDECB0CF1}"/>
    <cellStyle name="Normal 105 8" xfId="35152" xr:uid="{D8FAC4E8-700B-4859-81B8-AE65343950B3}"/>
    <cellStyle name="Normal 105 9" xfId="24293" xr:uid="{8AE7AE35-7CB8-42CA-A2A2-9DE03E04652E}"/>
    <cellStyle name="Normal 106" xfId="27014" xr:uid="{926F0CF8-CEDA-4703-9D7C-141827D83D3E}"/>
    <cellStyle name="Normal 106 2" xfId="35153" xr:uid="{6ED8A2D8-ED80-45D3-854D-CD79FC86FAA8}"/>
    <cellStyle name="Normal 106 2 2" xfId="29476" xr:uid="{E90DDA0A-12B5-42B8-9673-E8CCFE7AE0E1}"/>
    <cellStyle name="Normal 106 2 2 2" xfId="2295" xr:uid="{2A1D002C-045E-4856-B83D-090867196FF1}"/>
    <cellStyle name="Normal 106 2 2 3" xfId="2300" xr:uid="{94DC5986-63A3-41ED-BE39-44215C7CA756}"/>
    <cellStyle name="Normal 106 2 3" xfId="29478" xr:uid="{AD303B2E-582C-4934-BA40-8128E52D6E13}"/>
    <cellStyle name="Normal 106 2 3 2" xfId="35155" xr:uid="{2FD20F37-19EE-48C4-8349-6F2819D595A8}"/>
    <cellStyle name="Normal 106 2 3 3" xfId="9618" xr:uid="{D84C0B47-D8E4-43A0-88CC-C8DF58C28156}"/>
    <cellStyle name="Normal 106 3" xfId="35156" xr:uid="{555CAB14-CFA4-4119-A672-6B1B833A7751}"/>
    <cellStyle name="Normal 106 4" xfId="35158" xr:uid="{1FD9D619-0FE8-4138-9869-76D16D47DE8A}"/>
    <cellStyle name="Normal 106 5" xfId="22460" xr:uid="{63327452-10D1-42DC-9A57-F11652F47FA6}"/>
    <cellStyle name="Normal 106 5 2" xfId="35159" xr:uid="{BAEEB0D6-040D-4833-8A82-6BA475A8D666}"/>
    <cellStyle name="Normal 106 5 3" xfId="35160" xr:uid="{59689DED-09C1-4D08-A9C3-2EFEDCA8E0CF}"/>
    <cellStyle name="Normal 106 6" xfId="8883" xr:uid="{CA436457-F091-4F21-B399-6E3165C51C98}"/>
    <cellStyle name="Normal 106 6 2" xfId="33173" xr:uid="{FCA4EE4C-1F74-4516-96AB-25352EB249D0}"/>
    <cellStyle name="Normal 106 6 3" xfId="33176" xr:uid="{0836C7E4-8FBA-455A-8034-B805BD1DA640}"/>
    <cellStyle name="Normal 107" xfId="27276" xr:uid="{AF1A2103-1E73-4649-8998-60BE43A559ED}"/>
    <cellStyle name="Normal 107 2" xfId="28250" xr:uid="{4ABC237E-D7D3-43C7-99E0-F304CBD70906}"/>
    <cellStyle name="Normal 107 2 2" xfId="35161" xr:uid="{188300B5-4E07-4BB4-9529-B819AD6E984A}"/>
    <cellStyle name="Normal 107 3" xfId="28254" xr:uid="{0D7A2CED-6A35-4547-81FB-6DEEF7C6824C}"/>
    <cellStyle name="Normal 108" xfId="27279" xr:uid="{9C4D5431-1B0B-4BC0-BFDA-AC0B12BF26F2}"/>
    <cellStyle name="Normal 108 2" xfId="35164" xr:uid="{DE08DB3F-234E-4A9B-982C-43BEDD081933}"/>
    <cellStyle name="Normal 108 2 2" xfId="35166" xr:uid="{DC610500-EFC6-4C31-BEC0-469A76EB9BA8}"/>
    <cellStyle name="Normal 108 3" xfId="35169" xr:uid="{F6E7D049-3F5C-49A9-A1C0-F646E7FC0FE6}"/>
    <cellStyle name="Normal 108 4" xfId="35171" xr:uid="{9CB5D6EC-41A9-4709-B116-9ED507E84B33}"/>
    <cellStyle name="Normal 108 5" xfId="35173" xr:uid="{E780579B-C147-4F56-96B4-7FFBB8626442}"/>
    <cellStyle name="Normal 108 6" xfId="35175" xr:uid="{911A12A8-59DB-49C1-836D-8A9F3D949100}"/>
    <cellStyle name="Normal 109" xfId="35177" xr:uid="{9417AC83-A47F-4830-BE6C-90DCB7C98D2B}"/>
    <cellStyle name="Normal 109 2" xfId="35179" xr:uid="{B3719B78-4F09-40D8-A403-8849DFE97DC3}"/>
    <cellStyle name="Normal 109 2 2" xfId="24348" xr:uid="{251A09D1-BD7D-47D9-AAF7-D7D8C267301A}"/>
    <cellStyle name="Normal 109 3" xfId="35181" xr:uid="{51A8A2AE-7221-469E-A353-A47C95EFCD88}"/>
    <cellStyle name="Normal 109 4" xfId="35183" xr:uid="{BFDE5DBC-0ECB-4A30-9671-2FE1B1EEC862}"/>
    <cellStyle name="Normal 109 5" xfId="24417" xr:uid="{CF3FD1D1-1D8D-4961-BD4D-FD74FE321AC6}"/>
    <cellStyle name="Normal 11" xfId="25509" xr:uid="{D16117B7-A67A-48F6-802F-1FAB9CDB60E8}"/>
    <cellStyle name="Normal 11 10" xfId="31613" xr:uid="{764DBE59-6968-4D2A-B797-C5EBB239BA8A}"/>
    <cellStyle name="Normal 11 10 2" xfId="11447" xr:uid="{25CEC1FE-7B23-47FA-B38C-6EF015F0F41F}"/>
    <cellStyle name="Normal 11 11" xfId="31615" xr:uid="{DF044412-B5D7-4330-8B17-5E69DC418024}"/>
    <cellStyle name="Normal 11 11 2" xfId="11476" xr:uid="{CF6BCB7D-5CFA-47EF-B186-89705E7FDA3E}"/>
    <cellStyle name="Normal 11 12" xfId="31633" xr:uid="{2A7D280E-DFBF-4561-B788-8EB3984406DA}"/>
    <cellStyle name="Normal 11 12 2" xfId="10158" xr:uid="{0A3561EE-EF2C-494C-959A-D2E57FC2E847}"/>
    <cellStyle name="Normal 11 13" xfId="31641" xr:uid="{A01F8A69-96A0-453B-86AA-DB3DC792A6BD}"/>
    <cellStyle name="Normal 11 14" xfId="8808" xr:uid="{E655A958-A4DE-4FDF-B578-A6A5E484BD03}"/>
    <cellStyle name="Normal 11 15" xfId="8811" xr:uid="{7434FC26-8F19-49C3-B766-4A36B5130A2E}"/>
    <cellStyle name="Normal 11 16" xfId="8814" xr:uid="{BD60015C-FF0E-4E4D-AA46-B4098DDFA97D}"/>
    <cellStyle name="Normal 11 17" xfId="8819" xr:uid="{30C97043-9825-4B0B-9BCE-A9F997C93E5D}"/>
    <cellStyle name="Normal 11 18" xfId="8822" xr:uid="{1FBB2891-4562-4455-967B-0F3812BB333C}"/>
    <cellStyle name="Normal 11 19" xfId="35185" xr:uid="{0818B1D8-C729-41B0-A96F-67C3868C2EEF}"/>
    <cellStyle name="Normal 11 2" xfId="18984" xr:uid="{241BB7A5-D762-4133-BF2A-601BBF9C7B34}"/>
    <cellStyle name="Normal 11 2 10" xfId="27110" xr:uid="{582CFC51-1000-4BD4-AEA7-0742796A80CC}"/>
    <cellStyle name="Normal 11 2 11" xfId="27112" xr:uid="{7E660698-161E-4574-8615-EC1C0EB70039}"/>
    <cellStyle name="Normal 11 2 11 2" xfId="20616" xr:uid="{359C2B5B-B09C-4459-846A-109A098252FE}"/>
    <cellStyle name="Normal 11 2 11 3" xfId="20623" xr:uid="{C9168116-1D9A-4252-A495-66E1183F8890}"/>
    <cellStyle name="Normal 11 2 12" xfId="35187" xr:uid="{F58D3256-A56F-46AC-B6E7-5D301FBA4574}"/>
    <cellStyle name="Normal 11 2 12 2" xfId="20720" xr:uid="{F1D338A0-FA9A-408F-9C4B-0014E25085EB}"/>
    <cellStyle name="Normal 11 2 12 3" xfId="20724" xr:uid="{059FC0BC-15B2-4B17-9011-E0676C532A6A}"/>
    <cellStyle name="Normal 11 2 2" xfId="18986" xr:uid="{990D61AB-472D-47CE-9D28-8CB8A21FE709}"/>
    <cellStyle name="Normal 11 2 2 2" xfId="18991" xr:uid="{8A5D8840-4F6A-4FC0-A01A-78C07C9EDE26}"/>
    <cellStyle name="Normal 11 2 3" xfId="19002" xr:uid="{9357357B-FB12-4930-8CEC-85328444042B}"/>
    <cellStyle name="Normal 11 2 4" xfId="19008" xr:uid="{7000EF29-3AAF-4E1A-9BC7-D3F50CBCF2C1}"/>
    <cellStyle name="Normal 11 2 5" xfId="19012" xr:uid="{7CC7AC5F-B434-43E3-88D8-5E4996BA5331}"/>
    <cellStyle name="Normal 11 2 6" xfId="19015" xr:uid="{F50B4DEC-81E5-4BA5-B84B-EE4B1B4F5451}"/>
    <cellStyle name="Normal 11 2 7" xfId="19018" xr:uid="{6A9D6042-E664-4FE8-A3A5-753F6D7D8428}"/>
    <cellStyle name="Normal 11 2 8" xfId="25575" xr:uid="{D95D18F9-E0F1-470B-9126-9D45AA37A65B}"/>
    <cellStyle name="Normal 11 2 9" xfId="35188" xr:uid="{25181B84-D763-4CB5-9183-C8F7FA9E781E}"/>
    <cellStyle name="Normal 11 20" xfId="8812" xr:uid="{5A8BE644-C6A6-4649-A26A-56380F3A410E}"/>
    <cellStyle name="Normal 11 21" xfId="8815" xr:uid="{E037E3FE-58D2-45D0-B2E7-B93F70CF1109}"/>
    <cellStyle name="Normal 11 22" xfId="8820" xr:uid="{107141AF-9DDB-4C5A-A901-9FB5368BBE60}"/>
    <cellStyle name="Normal 11 23" xfId="8823" xr:uid="{C3ADF33F-B1C6-4DCF-9896-B585CE004DCB}"/>
    <cellStyle name="Normal 11 24" xfId="35186" xr:uid="{77B0C2B1-4DED-45C1-8A4D-6C86AF0BE9B1}"/>
    <cellStyle name="Normal 11 25" xfId="35189" xr:uid="{0DB6ACAD-B8E3-4888-95A6-C596C726F18B}"/>
    <cellStyle name="Normal 11 26" xfId="6702" xr:uid="{A1B9D230-3DED-40B5-B550-0BFE7D392113}"/>
    <cellStyle name="Normal 11 27" xfId="6706" xr:uid="{71D4095B-BCBC-4FCB-BD9B-F2BF62D161F7}"/>
    <cellStyle name="Normal 11 3" xfId="19021" xr:uid="{1C949759-6975-4485-92DF-053FAFF1EEC4}"/>
    <cellStyle name="Normal 11 3 10" xfId="35190" xr:uid="{0CAF7F61-25C0-41C0-9660-25889146819E}"/>
    <cellStyle name="Normal 11 3 11" xfId="35191" xr:uid="{D13068DE-6B38-46DA-8290-434C491748EA}"/>
    <cellStyle name="Normal 11 3 12" xfId="35192" xr:uid="{CA74AC8C-FCA8-4AEE-8C0A-D59935E2E4BE}"/>
    <cellStyle name="Normal 11 3 2" xfId="19023" xr:uid="{334C85A8-8789-4A4C-AC60-A8F6D7108729}"/>
    <cellStyle name="Normal 11 3 2 2" xfId="19029" xr:uid="{3D32480B-D0E1-4959-90F9-7066FABD29A6}"/>
    <cellStyle name="Normal 11 3 3" xfId="19035" xr:uid="{E477D8EB-F08B-413E-92E4-6DC2CC1F621F}"/>
    <cellStyle name="Normal 11 3 3 10" xfId="35196" xr:uid="{8750F6D9-3145-445B-BC8D-FDE48634C698}"/>
    <cellStyle name="Normal 11 3 3 11" xfId="35200" xr:uid="{C861FD99-6C6F-4BA8-BAEC-9E4082C584E4}"/>
    <cellStyle name="Normal 11 3 3 12" xfId="23873" xr:uid="{81895353-FF3B-4F64-AFB1-E1A518595E9E}"/>
    <cellStyle name="Normal 11 3 3 2" xfId="35201" xr:uid="{4563E212-41AF-47DA-AA66-57587D8B2CB2}"/>
    <cellStyle name="Normal 11 3 3 2 10" xfId="17373" xr:uid="{BB5D04C5-73C0-4F0C-9E3B-273156D3C7BE}"/>
    <cellStyle name="Normal 11 3 3 2 2" xfId="35202" xr:uid="{47EC6233-D1F9-431E-917E-E7B855869246}"/>
    <cellStyle name="Normal 11 3 3 2 2 2" xfId="4693" xr:uid="{3C799E45-F5CD-45A0-8364-DAAB46591183}"/>
    <cellStyle name="Normal 11 3 3 2 2 2 2" xfId="4698" xr:uid="{204A3816-7148-4434-8733-7EA402CC5A68}"/>
    <cellStyle name="Normal 11 3 3 2 2 2 3" xfId="4703" xr:uid="{BF5CFA38-2228-48B7-A267-7C6A597F65B6}"/>
    <cellStyle name="Normal 11 3 3 2 2 2 4" xfId="14569" xr:uid="{ACA1CA3A-7738-41EA-8F33-D48CC5DFC96F}"/>
    <cellStyle name="Normal 11 3 3 2 2 2 5" xfId="32819" xr:uid="{DB0F3B87-1541-4B24-BAD8-2E525B4F07B9}"/>
    <cellStyle name="Normal 11 3 3 2 2 2 6" xfId="32822" xr:uid="{B95F8810-0C0E-4C46-B4A4-410C59D09C94}"/>
    <cellStyle name="Normal 11 3 3 2 2 3" xfId="33919" xr:uid="{438E6B61-BE70-4C3A-8C55-D21057798A75}"/>
    <cellStyle name="Normal 11 3 3 2 2 4" xfId="33921" xr:uid="{D47109B4-E828-471C-AF69-0D4A5D8EE7E9}"/>
    <cellStyle name="Normal 11 3 3 2 2 5" xfId="33923" xr:uid="{D9BB6178-166D-4141-B433-D768F618AA8B}"/>
    <cellStyle name="Normal 11 3 3 2 2 6" xfId="35203" xr:uid="{EFD5ED13-BC58-42C1-98F2-1573C5AE3A16}"/>
    <cellStyle name="Normal 11 3 3 2 2 7" xfId="35204" xr:uid="{7E9B6BBB-05A9-461D-AD41-E89E6FCBCB74}"/>
    <cellStyle name="Normal 11 3 3 2 3" xfId="35205" xr:uid="{222EFBDD-910E-4DAC-BFDE-F7838614416C}"/>
    <cellStyle name="Normal 11 3 3 2 3 2" xfId="3637" xr:uid="{BF344235-6DC5-4BBD-A06C-F576A9FB2EE4}"/>
    <cellStyle name="Normal 11 3 3 2 3 2 2" xfId="4726" xr:uid="{D339F0FD-AEAD-428F-ADD0-9174159ADACD}"/>
    <cellStyle name="Normal 11 3 3 2 3 2 3" xfId="4735" xr:uid="{EF5C6A56-9074-4FAC-9695-B3CA51F67E6E}"/>
    <cellStyle name="Normal 11 3 3 2 3 2 4" xfId="14591" xr:uid="{49601505-F5E9-4E40-BD41-7B58FFFEC0F3}"/>
    <cellStyle name="Normal 11 3 3 2 3 2 5" xfId="35206" xr:uid="{9D57AC57-3E68-474F-B35B-A39CC7A521C4}"/>
    <cellStyle name="Normal 11 3 3 2 3 2 6" xfId="35207" xr:uid="{B2E6E5FE-DDE9-4B31-B58D-2C925ACB9EA5}"/>
    <cellStyle name="Normal 11 3 3 2 3 3" xfId="28294" xr:uid="{EBF84E30-96B5-4126-ADF8-0DF2CCD0EE02}"/>
    <cellStyle name="Normal 11 3 3 2 3 4" xfId="28298" xr:uid="{1383F7D0-ED1B-40DF-88F9-A6D12597AAA3}"/>
    <cellStyle name="Normal 11 3 3 2 3 5" xfId="17207" xr:uid="{B4E930B2-EF15-4C4D-B805-575B4CB52EAE}"/>
    <cellStyle name="Normal 11 3 3 2 3 6" xfId="17214" xr:uid="{F55626F7-24C3-40E3-BADE-11BEB5AC19D5}"/>
    <cellStyle name="Normal 11 3 3 2 3 7" xfId="28302" xr:uid="{A7CAE026-5D4A-4FA1-91CE-4401C3D6B3A7}"/>
    <cellStyle name="Normal 11 3 3 2 4" xfId="35209" xr:uid="{8817F160-8076-4C68-B004-8AC61FC3FA3D}"/>
    <cellStyle name="Normal 11 3 3 2 4 2" xfId="3656" xr:uid="{F7187C69-A09D-48C0-9108-0D42C23249BB}"/>
    <cellStyle name="Normal 11 3 3 2 4 2 2" xfId="4773" xr:uid="{881620A2-7B95-4C95-93BC-FAC3AC6388C4}"/>
    <cellStyle name="Normal 11 3 3 2 4 2 3" xfId="2477" xr:uid="{8FEFEA5B-2A2B-4AD5-81EF-60F5D3CEE20A}"/>
    <cellStyle name="Normal 11 3 3 2 4 2 4" xfId="2497" xr:uid="{5282A1D8-55B1-4C4A-827A-0168FB7AE632}"/>
    <cellStyle name="Normal 11 3 3 2 4 2 5" xfId="2511" xr:uid="{E11D2648-738F-451D-B939-789D3A76C729}"/>
    <cellStyle name="Normal 11 3 3 2 4 2 6" xfId="2526" xr:uid="{68084B95-EDB7-474F-BC56-4A92EE87BDE9}"/>
    <cellStyle name="Normal 11 3 3 2 4 3" xfId="15390" xr:uid="{59425EC1-5F53-457A-9913-8375A898A988}"/>
    <cellStyle name="Normal 11 3 3 2 4 4" xfId="15394" xr:uid="{B3DE8D8B-7585-4134-A7F7-F8FD11C58A8D}"/>
    <cellStyle name="Normal 11 3 3 2 4 5" xfId="15397" xr:uid="{73866BFF-7752-42DA-877E-652C0993CAB3}"/>
    <cellStyle name="Normal 11 3 3 2 4 6" xfId="35210" xr:uid="{FA55943F-0353-487E-8018-8F4EDD066C13}"/>
    <cellStyle name="Normal 11 3 3 2 4 7" xfId="35211" xr:uid="{5AF564BE-CA9E-49B3-BB41-9D8101410688}"/>
    <cellStyle name="Normal 11 3 3 2 5" xfId="35213" xr:uid="{14314DE4-88D8-4367-8E69-E6DA4CA2B3B8}"/>
    <cellStyle name="Normal 11 3 3 2 5 2" xfId="1273" xr:uid="{A19D5FB5-B613-4143-8734-6C62D219F4EA}"/>
    <cellStyle name="Normal 11 3 3 2 5 3" xfId="33930" xr:uid="{7F7CBF40-5E91-4F95-8029-640BBAEDE369}"/>
    <cellStyle name="Normal 11 3 3 2 5 4" xfId="33932" xr:uid="{F9F7E3AF-A4D5-4DD0-A3CA-4F27605AE68C}"/>
    <cellStyle name="Normal 11 3 3 2 5 5" xfId="35214" xr:uid="{FE440671-703B-4535-A08A-2810EC105A59}"/>
    <cellStyle name="Normal 11 3 3 2 5 6" xfId="35215" xr:uid="{48BAC7D6-F33D-4DA5-B874-1699FCCAC9D3}"/>
    <cellStyle name="Normal 11 3 3 2 6" xfId="34017" xr:uid="{1EED4D5C-20DB-4F39-9210-CF6FF4673C8E}"/>
    <cellStyle name="Normal 11 3 3 2 7" xfId="34026" xr:uid="{A7224FD4-54AA-4989-BAB5-9713974694A4}"/>
    <cellStyle name="Normal 11 3 3 2 8" xfId="24959" xr:uid="{368A4B24-CDEF-43C5-8EF9-8D139D4527F9}"/>
    <cellStyle name="Normal 11 3 3 2 9" xfId="24964" xr:uid="{81566690-7381-4DA6-A78A-C8687B9D67DE}"/>
    <cellStyle name="Normal 11 3 3 3" xfId="13075" xr:uid="{55F29B15-1503-41DF-882A-765BA1B8CC82}"/>
    <cellStyle name="Normal 11 3 3 3 2" xfId="35216" xr:uid="{E19FDFA9-08FF-4ECD-859C-E076F5A3F8A1}"/>
    <cellStyle name="Normal 11 3 3 3 2 2" xfId="8062" xr:uid="{C2D8D1C1-AFA0-4F6B-81B3-798032E6CFB0}"/>
    <cellStyle name="Normal 11 3 3 3 2 3" xfId="8065" xr:uid="{35761235-1698-45E2-A2C9-88C50D953338}"/>
    <cellStyle name="Normal 11 3 3 3 2 4" xfId="33940" xr:uid="{E25F43CD-994C-440A-83EC-B833470CA0B7}"/>
    <cellStyle name="Normal 11 3 3 3 2 5" xfId="33942" xr:uid="{B1B346A7-610A-4A32-BEC6-1AA82CC26C1C}"/>
    <cellStyle name="Normal 11 3 3 3 2 6" xfId="35217" xr:uid="{0D8762B0-5D77-48E8-9437-F5BA8D98BFE5}"/>
    <cellStyle name="Normal 11 3 3 3 3" xfId="35218" xr:uid="{180B23BC-6836-4FCD-B832-AFBC314FDF3F}"/>
    <cellStyle name="Normal 11 3 3 3 4" xfId="35219" xr:uid="{8ECDB52B-F668-4813-9E77-9E52F6E37CB0}"/>
    <cellStyle name="Normal 11 3 3 3 5" xfId="29659" xr:uid="{968CCBDA-1087-4926-8F46-0D65EDC38ED6}"/>
    <cellStyle name="Normal 11 3 3 3 6" xfId="29663" xr:uid="{E5699873-7F22-4E53-9744-8A8F1551A7CA}"/>
    <cellStyle name="Normal 11 3 3 3 7" xfId="29666" xr:uid="{8B25F152-94D8-4C51-BFA5-B4304B5269A6}"/>
    <cellStyle name="Normal 11 3 3 4" xfId="13077" xr:uid="{4E4D77DE-9FB2-4034-87A7-65E6D3F2AC91}"/>
    <cellStyle name="Normal 11 3 3 4 2" xfId="20564" xr:uid="{42E94526-646F-4C1D-8B9D-09AE0BCE85A0}"/>
    <cellStyle name="Normal 11 3 3 4 2 2" xfId="33961" xr:uid="{5E9B455F-0226-4E37-B4EC-DE5113744DA5}"/>
    <cellStyle name="Normal 11 3 3 4 2 3" xfId="33963" xr:uid="{A0E1621C-F482-4F4B-AA62-B650A60FC3BE}"/>
    <cellStyle name="Normal 11 3 3 4 2 4" xfId="33965" xr:uid="{D28D432A-830B-4390-BF28-4E9F9EBC562C}"/>
    <cellStyle name="Normal 11 3 3 4 2 5" xfId="35220" xr:uid="{42A327B4-05D7-456D-885B-D32A7E61A44F}"/>
    <cellStyle name="Normal 11 3 3 4 2 6" xfId="35221" xr:uid="{11EAFAF1-C38E-4A80-ACE3-F16158434CC1}"/>
    <cellStyle name="Normal 11 3 3 4 3" xfId="35222" xr:uid="{1114A3BE-6568-4AE7-AC98-D0DC965C1068}"/>
    <cellStyle name="Normal 11 3 3 4 4" xfId="35223" xr:uid="{5C608DAD-2BF2-4C95-BCE4-6AB40E51D1B3}"/>
    <cellStyle name="Normal 11 3 3 4 5" xfId="35224" xr:uid="{D54CF843-BB33-41CB-888E-8BC353A8AE2B}"/>
    <cellStyle name="Normal 11 3 3 4 6" xfId="34066" xr:uid="{7A53A216-CAEA-4E17-8645-45737A72D4D5}"/>
    <cellStyle name="Normal 11 3 3 4 7" xfId="34070" xr:uid="{49ECB9C5-2743-4803-9C36-056263310BE4}"/>
    <cellStyle name="Normal 11 3 3 5" xfId="35225" xr:uid="{9B45B916-7E9B-4691-8C5B-FDC10F833E84}"/>
    <cellStyle name="Normal 11 3 3 5 2" xfId="431" xr:uid="{D1031290-88B0-419B-8D52-FA67784F9968}"/>
    <cellStyle name="Normal 11 3 3 5 2 2" xfId="33975" xr:uid="{E6CD644B-D38B-434F-B27B-A55114022024}"/>
    <cellStyle name="Normal 11 3 3 5 2 3" xfId="33977" xr:uid="{96DBCF86-FDFF-4AF0-8F8D-217F789C54F7}"/>
    <cellStyle name="Normal 11 3 3 5 2 4" xfId="33979" xr:uid="{37A83FF8-7C84-4E0C-8DEB-32F1B7BC9CCC}"/>
    <cellStyle name="Normal 11 3 3 5 2 5" xfId="35226" xr:uid="{46765385-3E64-411E-99F8-021487FAAD23}"/>
    <cellStyle name="Normal 11 3 3 5 2 6" xfId="35227" xr:uid="{49C224A6-7B7A-404C-8F5E-6ABEF31DC774}"/>
    <cellStyle name="Normal 11 3 3 5 3" xfId="539" xr:uid="{52A14ABC-0D91-495C-9035-5754D3BB5961}"/>
    <cellStyle name="Normal 11 3 3 5 4" xfId="661" xr:uid="{1B7AE300-E623-4378-AD02-B92B03B97B55}"/>
    <cellStyle name="Normal 11 3 3 5 5" xfId="25371" xr:uid="{D801A120-B4A5-430E-B713-3E7DBDDC77AE}"/>
    <cellStyle name="Normal 11 3 3 5 6" xfId="34102" xr:uid="{945266F0-FB60-4F0C-928D-CCB8D858B8EF}"/>
    <cellStyle name="Normal 11 3 3 5 7" xfId="34109" xr:uid="{6D65428B-0F77-41D5-BC4A-9A13CBC7CC24}"/>
    <cellStyle name="Normal 11 3 3 6" xfId="35228" xr:uid="{EF3884EF-9E3B-4674-85CF-958B5C9F58EB}"/>
    <cellStyle name="Normal 11 3 3 6 2" xfId="35229" xr:uid="{47D7D363-E466-46A8-A38F-A05FA4F15947}"/>
    <cellStyle name="Normal 11 3 3 6 3" xfId="8340" xr:uid="{9DCC5338-D9D1-4CD4-A817-795DFE3363B3}"/>
    <cellStyle name="Normal 11 3 3 6 4" xfId="8356" xr:uid="{38C3C372-FFDA-4959-B0E3-548964FBF371}"/>
    <cellStyle name="Normal 11 3 3 6 5" xfId="8363" xr:uid="{4EBF0A32-2337-4DB9-90B5-951568AF2B97}"/>
    <cellStyle name="Normal 11 3 3 6 6" xfId="8366" xr:uid="{D69D8B39-1A47-498B-824E-1D5EF48FEE5E}"/>
    <cellStyle name="Normal 11 3 3 7" xfId="35230" xr:uid="{AC00EB5C-B2DD-4594-8DB0-FCA8CD24FBAE}"/>
    <cellStyle name="Normal 11 3 3 8" xfId="35231" xr:uid="{AE5A89EB-AE97-4CBF-AA3B-DA19268E7358}"/>
    <cellStyle name="Normal 11 3 3 9" xfId="35232" xr:uid="{13FCD497-69F5-4575-94E8-E501E45FE561}"/>
    <cellStyle name="Normal 11 3 4" xfId="19041" xr:uid="{0C9BA2AD-849B-4D95-ABEF-784DDA6F279B}"/>
    <cellStyle name="Normal 11 3 4 10" xfId="8825" xr:uid="{37AD257E-5149-431E-9FCB-993A504E4E89}"/>
    <cellStyle name="Normal 11 3 4 2" xfId="35233" xr:uid="{DAFA2980-BF4D-4F49-ABF1-C0021CBCA654}"/>
    <cellStyle name="Normal 11 3 4 2 2" xfId="34493" xr:uid="{A9094DE3-2299-4DBD-9FD6-A5DA98A878D9}"/>
    <cellStyle name="Normal 11 3 4 2 2 2" xfId="9222" xr:uid="{EC06BD6D-4773-40E3-A914-942729933174}"/>
    <cellStyle name="Normal 11 3 4 2 2 3" xfId="9225" xr:uid="{1FC130EE-7A01-4A78-9D7E-51B612B65A1D}"/>
    <cellStyle name="Normal 11 3 4 2 2 4" xfId="17735" xr:uid="{24244AD3-D618-4F1D-BEE8-EE223AB3874F}"/>
    <cellStyle name="Normal 11 3 4 2 2 5" xfId="17738" xr:uid="{A074899D-9F8B-45BC-B2A5-8EE812513D10}"/>
    <cellStyle name="Normal 11 3 4 2 2 6" xfId="17741" xr:uid="{6D9DE4C2-96B3-4B37-8EA3-48ADBC4CBA08}"/>
    <cellStyle name="Normal 11 3 4 2 3" xfId="34495" xr:uid="{C25D4F0B-80E3-47BD-B2F5-F2A6D147BA50}"/>
    <cellStyle name="Normal 11 3 4 2 4" xfId="34498" xr:uid="{2B72C3CF-5254-48BB-A4E9-FDE12BFD1FAE}"/>
    <cellStyle name="Normal 11 3 4 2 5" xfId="34501" xr:uid="{7BFCC031-28E0-4E4E-B533-5C0E377D91B6}"/>
    <cellStyle name="Normal 11 3 4 2 6" xfId="34144" xr:uid="{C479362F-553D-499B-A8F2-A58D4EAC487E}"/>
    <cellStyle name="Normal 11 3 4 2 7" xfId="34156" xr:uid="{42904387-13AA-4A17-835E-A125ADF6DAAB}"/>
    <cellStyle name="Normal 11 3 4 3" xfId="13082" xr:uid="{7AC08B98-1A1E-447D-A6D7-86F9DD2E3879}"/>
    <cellStyle name="Normal 11 3 4 3 2" xfId="35234" xr:uid="{556A5BB5-6132-4233-8996-F5DFDE3534C2}"/>
    <cellStyle name="Normal 11 3 4 3 2 2" xfId="9436" xr:uid="{DE5B261B-EC02-4486-ABB4-9898147C0A6E}"/>
    <cellStyle name="Normal 11 3 4 3 2 3" xfId="9439" xr:uid="{1A7A7084-6DA6-48FF-8157-9C4B42A4EE74}"/>
    <cellStyle name="Normal 11 3 4 3 2 4" xfId="34574" xr:uid="{1788CCFD-E1BA-4DA0-8A15-9D380DB8413B}"/>
    <cellStyle name="Normal 11 3 4 3 2 5" xfId="34576" xr:uid="{160506C9-1756-4C64-8556-F4C03C17DA78}"/>
    <cellStyle name="Normal 11 3 4 3 2 6" xfId="35235" xr:uid="{D8F93B91-835E-4DB3-A8B8-C732213FFEBC}"/>
    <cellStyle name="Normal 11 3 4 3 3" xfId="35236" xr:uid="{7805B401-0549-41CB-A240-B33A8C7ED5FD}"/>
    <cellStyle name="Normal 11 3 4 3 4" xfId="35237" xr:uid="{C1E7C2D3-B39B-4431-8E3D-9578C5949C2C}"/>
    <cellStyle name="Normal 11 3 4 3 5" xfId="35238" xr:uid="{8EE44B23-59EE-4E42-87EF-C6A30FB0CF05}"/>
    <cellStyle name="Normal 11 3 4 3 6" xfId="34161" xr:uid="{154A8491-7FF4-4469-B848-13FBF9165A51}"/>
    <cellStyle name="Normal 11 3 4 3 7" xfId="34166" xr:uid="{2B4A50BF-EB22-4C42-87E6-3F51D36DA982}"/>
    <cellStyle name="Normal 11 3 4 4" xfId="13084" xr:uid="{8CFFBB9F-3E23-471B-9062-6D17624273ED}"/>
    <cellStyle name="Normal 11 3 4 4 2" xfId="11148" xr:uid="{26A79312-8B49-4964-852B-F098B868CD91}"/>
    <cellStyle name="Normal 11 3 4 4 2 2" xfId="11150" xr:uid="{D80207C9-50D1-4CC0-8A30-C8325D33AC1F}"/>
    <cellStyle name="Normal 11 3 4 4 2 3" xfId="11153" xr:uid="{1F422283-B901-4F92-B0A1-9BE0B1A30BD9}"/>
    <cellStyle name="Normal 11 3 4 4 2 4" xfId="34592" xr:uid="{65F1C54F-2138-421E-8337-7027F4344B96}"/>
    <cellStyle name="Normal 11 3 4 4 2 5" xfId="34594" xr:uid="{6399B881-0A85-4287-B91D-49DB67610B0C}"/>
    <cellStyle name="Normal 11 3 4 4 2 6" xfId="35239" xr:uid="{F159A901-750C-445A-BC33-3DE618F6AA01}"/>
    <cellStyle name="Normal 11 3 4 4 3" xfId="11156" xr:uid="{4F1C00D1-77D2-48DE-94BA-E84420E02295}"/>
    <cellStyle name="Normal 11 3 4 4 4" xfId="11163" xr:uid="{428E7CED-2E85-49B8-B4E6-9B47651EE3DE}"/>
    <cellStyle name="Normal 11 3 4 4 5" xfId="35240" xr:uid="{8E44E00D-F7BB-43AB-B955-65BE8AA879FE}"/>
    <cellStyle name="Normal 11 3 4 4 6" xfId="34169" xr:uid="{B984BBD6-9842-46B9-9992-D114D6210292}"/>
    <cellStyle name="Normal 11 3 4 4 7" xfId="34171" xr:uid="{2AFB7902-6702-4156-9B0F-AE4623223780}"/>
    <cellStyle name="Normal 11 3 4 5" xfId="32669" xr:uid="{D3E1345B-BD5B-4F20-9E29-D59B82AE8411}"/>
    <cellStyle name="Normal 11 3 4 5 2" xfId="27452" xr:uid="{0E790E9C-4283-418F-9BF3-0948E907F7ED}"/>
    <cellStyle name="Normal 11 3 4 5 3" xfId="27454" xr:uid="{E1B7C8D2-BE27-42F0-9CB3-FD4EC5FD5EFC}"/>
    <cellStyle name="Normal 11 3 4 5 4" xfId="27456" xr:uid="{93D16BB1-6ACF-4372-9DC6-D7FF2BB4BF03}"/>
    <cellStyle name="Normal 11 3 4 5 5" xfId="35241" xr:uid="{F325AC67-67E3-4C59-ACF3-D7205A3B8C60}"/>
    <cellStyle name="Normal 11 3 4 5 6" xfId="34179" xr:uid="{3EEFDAD7-B544-4C29-8748-9BC32C2AD9AE}"/>
    <cellStyle name="Normal 11 3 4 6" xfId="32671" xr:uid="{1CFB3B8A-84CA-4C9A-B9AD-DC7ABB6A942F}"/>
    <cellStyle name="Normal 11 3 4 7" xfId="32674" xr:uid="{67C3B1F1-8D7D-4864-B854-8C5F5E3FBDA3}"/>
    <cellStyle name="Normal 11 3 4 8" xfId="32676" xr:uid="{DA56937C-6FC0-4B48-AD37-B26321FA092A}"/>
    <cellStyle name="Normal 11 3 4 9" xfId="35242" xr:uid="{5BECF8FB-72AE-4E38-999F-888FDDAC5834}"/>
    <cellStyle name="Normal 11 3 5" xfId="19048" xr:uid="{1B569699-2D99-48D8-BBAE-34B5EE760183}"/>
    <cellStyle name="Normal 11 3 5 10" xfId="33817" xr:uid="{8C237BBB-164B-4289-ADF3-863415B7548F}"/>
    <cellStyle name="Normal 11 3 5 2" xfId="34158" xr:uid="{21FBAEC0-D5C3-4867-B3C7-458DC62EB4F9}"/>
    <cellStyle name="Normal 11 3 5 2 2" xfId="35243" xr:uid="{B04CDE9F-171C-41B9-853A-EB728BC48050}"/>
    <cellStyle name="Normal 11 3 5 2 2 2" xfId="10980" xr:uid="{A8ED6A7B-B04E-4311-BD85-B00B31D63355}"/>
    <cellStyle name="Normal 11 3 5 2 2 3" xfId="10985" xr:uid="{90A20369-4B28-4ABF-8266-F7F22CA1274F}"/>
    <cellStyle name="Normal 11 3 5 2 2 4" xfId="34731" xr:uid="{6EC9EA96-AFCC-40F2-9648-93E5251E05A6}"/>
    <cellStyle name="Normal 11 3 5 2 2 5" xfId="34734" xr:uid="{212C6285-5B60-40B5-B91D-FC57B32E8A5E}"/>
    <cellStyle name="Normal 11 3 5 2 2 6" xfId="35244" xr:uid="{6B952FB5-70D3-466E-875A-D6166EDD0395}"/>
    <cellStyle name="Normal 11 3 5 2 3" xfId="35245" xr:uid="{B848C6D1-A197-49EA-9BE9-8E2ADF92BC89}"/>
    <cellStyle name="Normal 11 3 5 2 4" xfId="35247" xr:uid="{09E8A5AA-AFA8-4025-8F06-D3F7699E2583}"/>
    <cellStyle name="Normal 11 3 5 2 5" xfId="35249" xr:uid="{48F902D1-EB13-4AF5-BA65-2DABB169B4B5}"/>
    <cellStyle name="Normal 11 3 5 2 6" xfId="23276" xr:uid="{5DB26FFD-5771-4C7A-8A56-E4BA8D66AD24}"/>
    <cellStyle name="Normal 11 3 5 2 7" xfId="34195" xr:uid="{D1475862-3D18-43CB-957E-A404916334D7}"/>
    <cellStyle name="Normal 11 3 5 3" xfId="13091" xr:uid="{E37A11C6-85CF-4505-9024-001EAC6F74A1}"/>
    <cellStyle name="Normal 11 3 5 3 2" xfId="30181" xr:uid="{240A519A-25AC-4601-923E-7A8E5131F5F4}"/>
    <cellStyle name="Normal 11 3 5 3 2 2" xfId="11241" xr:uid="{170F01B5-F9DA-426A-A011-401AACD6DCD2}"/>
    <cellStyle name="Normal 11 3 5 3 2 3" xfId="11245" xr:uid="{5ABE9F2B-A5D2-4295-B8F6-362B327AB643}"/>
    <cellStyle name="Normal 11 3 5 3 2 4" xfId="34752" xr:uid="{4585B0C4-562D-4B72-91B6-645AB086CCE9}"/>
    <cellStyle name="Normal 11 3 5 3 2 5" xfId="31740" xr:uid="{22F78CFF-2D65-40C3-8940-EE268AA964F8}"/>
    <cellStyle name="Normal 11 3 5 3 2 6" xfId="31745" xr:uid="{219A4FC7-8F5D-4C96-B00D-023D29C770B4}"/>
    <cellStyle name="Normal 11 3 5 3 3" xfId="35250" xr:uid="{D1804842-2564-4D58-A575-536203ACA150}"/>
    <cellStyle name="Normal 11 3 5 3 4" xfId="35251" xr:uid="{5ADA22C3-3977-4F5D-AEE9-B7F5F164BE67}"/>
    <cellStyle name="Normal 11 3 5 3 5" xfId="35252" xr:uid="{E4431DA6-A687-4F59-8920-7F09C963182A}"/>
    <cellStyle name="Normal 11 3 5 3 6" xfId="23279" xr:uid="{5EC753A1-C456-4F60-9637-F90563BDD8E2}"/>
    <cellStyle name="Normal 11 3 5 3 7" xfId="33733" xr:uid="{9A2D1752-D669-4934-A724-DDB4B981AD75}"/>
    <cellStyle name="Normal 11 3 5 4" xfId="13095" xr:uid="{0ED04411-B601-43E0-9074-08AE845DB034}"/>
    <cellStyle name="Normal 11 3 5 4 2" xfId="35253" xr:uid="{BA2A1B63-08B8-43D8-83C9-9B9DF8A2ED6F}"/>
    <cellStyle name="Normal 11 3 5 4 2 2" xfId="34766" xr:uid="{2F9037A3-7FC4-4014-91FC-36B08B989553}"/>
    <cellStyle name="Normal 11 3 5 4 2 3" xfId="34769" xr:uid="{05EFE780-AA4F-4476-949B-1563A8385BBB}"/>
    <cellStyle name="Normal 11 3 5 4 2 4" xfId="34772" xr:uid="{33C1DB4F-1E99-46D3-BC75-3D0A604585EB}"/>
    <cellStyle name="Normal 11 3 5 4 2 5" xfId="32141" xr:uid="{979F284E-D895-4933-9C28-74ECB1586A0B}"/>
    <cellStyle name="Normal 11 3 5 4 2 6" xfId="32156" xr:uid="{133B6559-63C7-47E7-B96B-96DF6E81DFF3}"/>
    <cellStyle name="Normal 11 3 5 4 3" xfId="35254" xr:uid="{C299019D-0B91-465A-A14E-A7AAB6B0F742}"/>
    <cellStyle name="Normal 11 3 5 4 4" xfId="35255" xr:uid="{26C4EB07-F993-4C1F-A710-1C581162BC24}"/>
    <cellStyle name="Normal 11 3 5 4 5" xfId="35256" xr:uid="{C7D3BE48-9488-4450-AD4B-56CB042874C9}"/>
    <cellStyle name="Normal 11 3 5 4 6" xfId="23282" xr:uid="{A60D9151-9967-47DF-B0F9-7597E3702694}"/>
    <cellStyle name="Normal 11 3 5 4 7" xfId="34210" xr:uid="{F0D9CF75-EB7F-4E84-82F9-CF0EF1439C02}"/>
    <cellStyle name="Normal 11 3 5 5" xfId="35258" xr:uid="{3D4B9814-5EE6-4686-A006-720C3B3A29EE}"/>
    <cellStyle name="Normal 11 3 5 5 2" xfId="25389" xr:uid="{6F4E434C-1677-4E92-A1EF-B698774E22D2}"/>
    <cellStyle name="Normal 11 3 5 5 3" xfId="25391" xr:uid="{7FAD76CD-5010-4B0C-B8A5-02489D5818CC}"/>
    <cellStyle name="Normal 11 3 5 5 4" xfId="25393" xr:uid="{37A3592E-C6EB-4443-914E-351D8AE6A16F}"/>
    <cellStyle name="Normal 11 3 5 5 5" xfId="25395" xr:uid="{9FA44A6C-9035-4682-A11F-9F0555552234}"/>
    <cellStyle name="Normal 11 3 5 5 6" xfId="23288" xr:uid="{5DE0DE88-2D61-4A38-8CCD-1DDF09EFA4F4}"/>
    <cellStyle name="Normal 11 3 5 6" xfId="35259" xr:uid="{FE0E06F5-2190-4B7F-8DFE-987F3DE10E01}"/>
    <cellStyle name="Normal 11 3 5 7" xfId="35260" xr:uid="{AF4E6310-95BE-4407-8445-E0671ECCE8DE}"/>
    <cellStyle name="Normal 11 3 5 8" xfId="35261" xr:uid="{4FB67AE7-071D-4A87-99AF-396A14D7354B}"/>
    <cellStyle name="Normal 11 3 5 9" xfId="35262" xr:uid="{787A5823-0121-46C2-8D7D-076E8FD2F10F}"/>
    <cellStyle name="Normal 11 3 6" xfId="17100" xr:uid="{29B2E090-4C37-4801-9DC6-F46B86F82806}"/>
    <cellStyle name="Normal 11 3 6 2" xfId="17105" xr:uid="{0FA75BFB-07E3-486A-9379-6CDBFABB338A}"/>
    <cellStyle name="Normal 11 3 6 2 2" xfId="35263" xr:uid="{D5302E0A-B6C3-4E3A-AF60-2B6F52E98E62}"/>
    <cellStyle name="Normal 11 3 6 2 3" xfId="35264" xr:uid="{C9A80C3B-A9C5-4782-B4F7-74892945A8F3}"/>
    <cellStyle name="Normal 11 3 6 2 4" xfId="35265" xr:uid="{5A4A5DE1-D574-4AAB-8CE8-3CEBD4FEFEBC}"/>
    <cellStyle name="Normal 11 3 6 2 5" xfId="35266" xr:uid="{1FEAFC29-0E32-43E8-8D93-58090237BC23}"/>
    <cellStyle name="Normal 11 3 6 2 6" xfId="34225" xr:uid="{01286391-7CF9-44E7-963A-004FC3595993}"/>
    <cellStyle name="Normal 11 3 6 3" xfId="13102" xr:uid="{F323FC11-3C42-4565-BDF7-CC999A167661}"/>
    <cellStyle name="Normal 11 3 6 4" xfId="13106" xr:uid="{A67C2885-E0D4-4B0F-8202-725AADC630C1}"/>
    <cellStyle name="Normal 11 3 6 5" xfId="17108" xr:uid="{C9A094AF-933F-410B-90A6-116DD6DC29CE}"/>
    <cellStyle name="Normal 11 3 6 6" xfId="17110" xr:uid="{135C2AE6-56ED-4277-8842-0304C42EBC70}"/>
    <cellStyle name="Normal 11 3 6 7" xfId="3358" xr:uid="{7B571F75-2AB6-46A3-837F-A7552F372C05}"/>
    <cellStyle name="Normal 11 3 7" xfId="17112" xr:uid="{9569EE79-0E5F-4E6F-B076-77945EE53931}"/>
    <cellStyle name="Normal 11 3 7 2" xfId="34173" xr:uid="{9904B363-4E9C-47F7-9E4F-FB8A88D59F6F}"/>
    <cellStyle name="Normal 11 3 7 3" xfId="34175" xr:uid="{8DB9B1FB-449F-4F96-BB3B-731A851C081E}"/>
    <cellStyle name="Normal 11 3 7 4" xfId="24008" xr:uid="{39A20E37-7245-4D79-8A10-05767B708C41}"/>
    <cellStyle name="Normal 11 3 7 5" xfId="35267" xr:uid="{8F859E18-9671-4557-A7F9-EC764ED3DB53}"/>
    <cellStyle name="Normal 11 3 7 6" xfId="35268" xr:uid="{7AF6A518-A082-45A2-935C-A3B8A7473B2E}"/>
    <cellStyle name="Normal 11 3 8" xfId="17118" xr:uid="{B6E280D4-312B-4C7A-930C-681314475FF2}"/>
    <cellStyle name="Normal 11 3 9" xfId="17121" xr:uid="{9971A898-6863-4A2E-BDC2-3E0DF86F6C4A}"/>
    <cellStyle name="Normal 11 4" xfId="19055" xr:uid="{4DF2ADA0-618E-48BD-A4D5-81337938332D}"/>
    <cellStyle name="Normal 11 4 10" xfId="35269" xr:uid="{AD9188C0-778E-413D-BC26-7625206178DC}"/>
    <cellStyle name="Normal 11 4 11" xfId="35270" xr:uid="{D808F221-52D4-4808-B070-3C42A0011525}"/>
    <cellStyle name="Normal 11 4 12" xfId="27505" xr:uid="{598C0DF5-3C4C-4A81-8144-5979ADB084EB}"/>
    <cellStyle name="Normal 11 4 13" xfId="27507" xr:uid="{AAB38F66-E210-4CEA-917E-D5F3C2A591E9}"/>
    <cellStyle name="Normal 11 4 14" xfId="27509" xr:uid="{39DC0C7C-ACC1-4F59-BC59-54F8886067B2}"/>
    <cellStyle name="Normal 11 4 2" xfId="19057" xr:uid="{05767A7F-D276-4E84-8ED0-B2330126C1F8}"/>
    <cellStyle name="Normal 11 4 2 10" xfId="35271" xr:uid="{11C801F3-A024-4DB5-9C6D-2952F424160E}"/>
    <cellStyle name="Normal 11 4 2 2" xfId="35272" xr:uid="{9F30288D-73B1-42DE-B1BA-4BE9A20AEB5D}"/>
    <cellStyle name="Normal 11 4 2 2 2" xfId="35273" xr:uid="{E9A3FFA8-051D-4CAB-B843-4F20C1DFC524}"/>
    <cellStyle name="Normal 11 4 2 2 2 2" xfId="35208" xr:uid="{C757B402-09BC-4845-8A76-F1071ECC73B4}"/>
    <cellStyle name="Normal 11 4 2 2 2 3" xfId="35212" xr:uid="{F596A5E7-4969-4137-999F-E7041E0D0D0F}"/>
    <cellStyle name="Normal 11 4 2 2 2 4" xfId="34015" xr:uid="{4345789E-11CD-484D-8969-138C10B3ECD6}"/>
    <cellStyle name="Normal 11 4 2 2 2 5" xfId="34024" xr:uid="{F502EA7A-B453-4C4A-ACBC-2009DF73F7F1}"/>
    <cellStyle name="Normal 11 4 2 2 2 6" xfId="24957" xr:uid="{B1DA5BE7-8B4C-4396-9D33-FCDB6252E16D}"/>
    <cellStyle name="Normal 11 4 2 2 3" xfId="35274" xr:uid="{2563B9AD-7F6B-4329-B7F0-07BA277D796F}"/>
    <cellStyle name="Normal 11 4 2 2 4" xfId="35275" xr:uid="{03ADFD20-64D4-4CAF-BB87-C8F0FFA79F00}"/>
    <cellStyle name="Normal 11 4 2 2 5" xfId="35276" xr:uid="{7D068420-FFFE-461F-8169-C1A75E22806A}"/>
    <cellStyle name="Normal 11 4 2 2 6" xfId="35277" xr:uid="{BBD12335-ADE1-41E9-9D67-216828567BAE}"/>
    <cellStyle name="Normal 11 4 2 2 7" xfId="35278" xr:uid="{4391290E-2F07-4BF1-B7F9-5419D3FD83EF}"/>
    <cellStyle name="Normal 11 4 2 3" xfId="13121" xr:uid="{A582A3FC-8E55-4C82-97A3-0ADDCD7C4749}"/>
    <cellStyle name="Normal 11 4 2 3 2" xfId="35279" xr:uid="{27A72E99-C143-4EC4-B7AF-D7B2AF2D0CD0}"/>
    <cellStyle name="Normal 11 4 2 3 2 2" xfId="34497" xr:uid="{B0B51B19-8173-44C1-8447-65C7F60DAEF2}"/>
    <cellStyle name="Normal 11 4 2 3 2 3" xfId="34500" xr:uid="{E8E89BCB-828F-4FDF-958A-2AEB82AB9CEC}"/>
    <cellStyle name="Normal 11 4 2 3 2 4" xfId="34142" xr:uid="{28F8C35E-EFC5-4F84-AC46-71BB470F0655}"/>
    <cellStyle name="Normal 11 4 2 3 2 5" xfId="34154" xr:uid="{1A61F582-04FE-44DF-B7B8-6904E763DA79}"/>
    <cellStyle name="Normal 11 4 2 3 2 6" xfId="25007" xr:uid="{BBB47AD5-7707-49F3-B400-2BDD0B4B83A5}"/>
    <cellStyle name="Normal 11 4 2 3 3" xfId="35280" xr:uid="{6284BDBB-E86B-4AAF-8F7A-A4AFA244C98C}"/>
    <cellStyle name="Normal 11 4 2 3 4" xfId="35281" xr:uid="{3F2772BD-235F-4A53-8CBD-C613E56FF5FF}"/>
    <cellStyle name="Normal 11 4 2 3 5" xfId="35282" xr:uid="{2C3EBB2B-DBF8-4C59-ABDC-2076270A8A1B}"/>
    <cellStyle name="Normal 11 4 2 3 6" xfId="35283" xr:uid="{4511192A-B310-4EDA-B29B-214C13962AC0}"/>
    <cellStyle name="Normal 11 4 2 3 7" xfId="35284" xr:uid="{16F66F8B-3457-4CC6-9453-4262FA02AD36}"/>
    <cellStyle name="Normal 11 4 2 4" xfId="13123" xr:uid="{6BF1A497-FC5D-4242-B37F-6BAFCDCB84F8}"/>
    <cellStyle name="Normal 11 4 2 4 2" xfId="35286" xr:uid="{1A4D5E11-AC2E-476D-AF26-5F05332D5294}"/>
    <cellStyle name="Normal 11 4 2 4 2 2" xfId="35246" xr:uid="{02ACD577-FEB7-4215-88A1-AEB47994708D}"/>
    <cellStyle name="Normal 11 4 2 4 2 3" xfId="35248" xr:uid="{ED7441DB-8B41-41FB-9DC3-AA95E9F74BF9}"/>
    <cellStyle name="Normal 11 4 2 4 2 4" xfId="23274" xr:uid="{56048E89-F9FE-4A90-9959-18E4AB241A47}"/>
    <cellStyle name="Normal 11 4 2 4 2 5" xfId="34193" xr:uid="{1D178400-6166-48E2-A00D-C480042D505F}"/>
    <cellStyle name="Normal 11 4 2 4 2 6" xfId="34196" xr:uid="{79142236-4132-401B-8F9F-B57CA34C7586}"/>
    <cellStyle name="Normal 11 4 2 4 3" xfId="35288" xr:uid="{FC232EF6-81A7-4F31-A859-F767D3B247BD}"/>
    <cellStyle name="Normal 11 4 2 4 4" xfId="35289" xr:uid="{2289AA9E-C06E-47A7-9BA9-072DF1B8AAB3}"/>
    <cellStyle name="Normal 11 4 2 4 5" xfId="35290" xr:uid="{08564B47-A463-45A8-9DE1-47467B5E8F22}"/>
    <cellStyle name="Normal 11 4 2 4 6" xfId="35291" xr:uid="{93754575-ED80-4D0A-A82C-E48AB9EDFCDE}"/>
    <cellStyle name="Normal 11 4 2 4 7" xfId="35292" xr:uid="{2335FC8B-FDE8-45A1-86A3-EB086EC33373}"/>
    <cellStyle name="Normal 11 4 2 5" xfId="24097" xr:uid="{63956809-4490-4620-ABD2-805C8C86E8F4}"/>
    <cellStyle name="Normal 11 4 2 5 2" xfId="25439" xr:uid="{853146A9-FEEB-4CB7-AAA2-245835149B36}"/>
    <cellStyle name="Normal 11 4 2 5 3" xfId="25441" xr:uid="{4DD2A198-5B25-4BB7-A976-CEDBA41D0C53}"/>
    <cellStyle name="Normal 11 4 2 5 4" xfId="25443" xr:uid="{D0F3293A-95FC-448B-BA56-93DD77DD7B80}"/>
    <cellStyle name="Normal 11 4 2 5 5" xfId="35293" xr:uid="{C9747EDC-79BC-4699-9772-7AF5E33DCFD6}"/>
    <cellStyle name="Normal 11 4 2 5 6" xfId="35294" xr:uid="{B9E891D5-0180-46AC-B33E-4C1C5CCA6267}"/>
    <cellStyle name="Normal 11 4 2 6" xfId="24099" xr:uid="{EEE653AE-FA9A-4213-8DAC-2183B7021E04}"/>
    <cellStyle name="Normal 11 4 2 7" xfId="24101" xr:uid="{49A81680-0D10-43A7-BD25-570DD4EFA708}"/>
    <cellStyle name="Normal 11 4 2 8" xfId="24103" xr:uid="{0DEB03E1-4ECC-48E1-B62A-EA58A48F3588}"/>
    <cellStyle name="Normal 11 4 2 9" xfId="24105" xr:uid="{229426D1-CAC8-450C-AC83-9EEC69C703A2}"/>
    <cellStyle name="Normal 11 4 3" xfId="19061" xr:uid="{FBF5E834-C3F3-4B33-8D9E-F850B07D27DB}"/>
    <cellStyle name="Normal 11 4 3 10" xfId="35295" xr:uid="{862A2A7B-2938-4DA7-BF57-6B4DFCF49956}"/>
    <cellStyle name="Normal 11 4 3 2" xfId="35296" xr:uid="{E594E82C-3C14-4300-AF11-87F48A1A221C}"/>
    <cellStyle name="Normal 11 4 3 2 2" xfId="35297" xr:uid="{C079239F-56EA-4A82-852A-A047AE7DAAD1}"/>
    <cellStyle name="Normal 11 4 3 2 2 2" xfId="35299" xr:uid="{D5A85A1D-7CB0-4E96-B314-33A48186F5E8}"/>
    <cellStyle name="Normal 11 4 3 2 2 3" xfId="35301" xr:uid="{64A25993-05B5-4A66-8C37-6C3AB93EF253}"/>
    <cellStyle name="Normal 11 4 3 2 2 4" xfId="34288" xr:uid="{A02D7538-D877-4E59-84ED-2CCC0B987D7F}"/>
    <cellStyle name="Normal 11 4 3 2 2 5" xfId="34291" xr:uid="{FCF9C663-2476-4811-AE4A-1C7CEC4489D7}"/>
    <cellStyle name="Normal 11 4 3 2 2 6" xfId="25091" xr:uid="{4C8AF93F-9DB5-49F5-9FB1-7621ABC3F484}"/>
    <cellStyle name="Normal 11 4 3 2 3" xfId="35302" xr:uid="{490DAC77-DC92-483D-823B-6A2FEBC84DE6}"/>
    <cellStyle name="Normal 11 4 3 2 4" xfId="35298" xr:uid="{02F98424-4A19-4C57-AAEB-FF97655BAD47}"/>
    <cellStyle name="Normal 11 4 3 2 5" xfId="35300" xr:uid="{492CCFBB-1C0F-4823-9043-7B4400343B0D}"/>
    <cellStyle name="Normal 11 4 3 2 6" xfId="34287" xr:uid="{499A7EB7-0595-452B-866C-883985DFCF89}"/>
    <cellStyle name="Normal 11 4 3 2 7" xfId="34290" xr:uid="{648B9587-58EE-4817-B09E-FDF143FF67A7}"/>
    <cellStyle name="Normal 11 4 3 3" xfId="13126" xr:uid="{B8AFA46E-B6B7-46F8-868E-2989E05657F7}"/>
    <cellStyle name="Normal 11 4 3 3 2" xfId="35303" xr:uid="{A9C65ECA-649A-46F0-AB17-729E16657EDF}"/>
    <cellStyle name="Normal 11 4 3 3 2 2" xfId="35306" xr:uid="{AB3C2E22-0F48-40DC-BBE0-9F418609279C}"/>
    <cellStyle name="Normal 11 4 3 3 2 3" xfId="35309" xr:uid="{67C8D0BA-E839-4F7B-A5D2-7ED382D42E27}"/>
    <cellStyle name="Normal 11 4 3 3 2 4" xfId="34325" xr:uid="{ECC67E85-0450-47DA-BC21-8DA39F8DDD55}"/>
    <cellStyle name="Normal 11 4 3 3 2 5" xfId="34328" xr:uid="{DEF4E0D8-A29D-4A55-B507-2785660B4F58}"/>
    <cellStyle name="Normal 11 4 3 3 2 6" xfId="34329" xr:uid="{3531EE60-544A-4467-8E22-B65ACB02FC7B}"/>
    <cellStyle name="Normal 11 4 3 3 3" xfId="35310" xr:uid="{8D504410-B314-4D25-87BD-4050A8050793}"/>
    <cellStyle name="Normal 11 4 3 3 4" xfId="35311" xr:uid="{893E121D-5E7A-4373-B8D6-4FAF17D665B1}"/>
    <cellStyle name="Normal 11 4 3 3 5" xfId="35312" xr:uid="{653D6456-488E-4B8C-B91E-670B0F0E446B}"/>
    <cellStyle name="Normal 11 4 3 3 6" xfId="34299" xr:uid="{4E8CDBBF-0D46-4624-BFEA-2655D89743A6}"/>
    <cellStyle name="Normal 11 4 3 3 7" xfId="34301" xr:uid="{DA750C1F-B96E-444A-947A-7DBFBC54FE1C}"/>
    <cellStyle name="Normal 11 4 3 4" xfId="13128" xr:uid="{81F167D0-2824-4038-BB47-D51EF2B9A237}"/>
    <cellStyle name="Normal 11 4 3 4 2" xfId="21052" xr:uid="{E5E0630C-B83D-4817-AEE4-8FBBC0B877C5}"/>
    <cellStyle name="Normal 11 4 3 4 2 2" xfId="35195" xr:uid="{0690030E-39BD-454C-A8BD-C6CBBFC5E8B1}"/>
    <cellStyle name="Normal 11 4 3 4 2 3" xfId="35199" xr:uid="{182ADB34-C8AF-4BCE-8F6C-70511583A06D}"/>
    <cellStyle name="Normal 11 4 3 4 2 4" xfId="23872" xr:uid="{71E3DF61-AD7E-42D7-88B4-78855BA1C6CD}"/>
    <cellStyle name="Normal 11 4 3 4 2 5" xfId="34370" xr:uid="{9BE145B1-87C6-4AB1-B678-8102D81650D9}"/>
    <cellStyle name="Normal 11 4 3 4 2 6" xfId="34372" xr:uid="{4FB7AB3E-6C13-4070-8931-EEBAF9D902A5}"/>
    <cellStyle name="Normal 11 4 3 4 3" xfId="35313" xr:uid="{E20BAC9C-B1C0-4C0E-95A9-55E9CBFA8F6D}"/>
    <cellStyle name="Normal 11 4 3 4 4" xfId="35314" xr:uid="{C943F454-9800-4097-9276-73B874092777}"/>
    <cellStyle name="Normal 11 4 3 4 5" xfId="35315" xr:uid="{95B41DEF-2045-4531-B756-5BB9E698A332}"/>
    <cellStyle name="Normal 11 4 3 4 6" xfId="34305" xr:uid="{29BF277F-70BF-42F5-BCB4-13B99F04D8F0}"/>
    <cellStyle name="Normal 11 4 3 4 7" xfId="34307" xr:uid="{31189D5C-00C9-4D01-A1E5-6D311E48D616}"/>
    <cellStyle name="Normal 11 4 3 5" xfId="35316" xr:uid="{47999ABB-A000-401F-93C2-C3E5AA96C6A7}"/>
    <cellStyle name="Normal 11 4 3 5 2" xfId="35317" xr:uid="{90A9C619-425E-4024-BFDB-7A37563284DC}"/>
    <cellStyle name="Normal 11 4 3 5 3" xfId="35318" xr:uid="{1DC816AD-9D22-4D37-BD77-4587006F09F6}"/>
    <cellStyle name="Normal 11 4 3 5 4" xfId="35319" xr:uid="{716E2DEC-2B1B-4F3E-AED2-FFEBE5563721}"/>
    <cellStyle name="Normal 11 4 3 5 5" xfId="35320" xr:uid="{98C9446C-1086-41CB-B0F7-2F97D3F6FA61}"/>
    <cellStyle name="Normal 11 4 3 5 6" xfId="34316" xr:uid="{5AAE1AC7-3344-43A5-B4FE-721EDE2E6D4D}"/>
    <cellStyle name="Normal 11 4 3 6" xfId="35321" xr:uid="{B0A5F666-71BE-468C-AC25-467951633EB1}"/>
    <cellStyle name="Normal 11 4 3 7" xfId="35322" xr:uid="{CB794932-67EF-4124-ACF7-55B11C02935A}"/>
    <cellStyle name="Normal 11 4 3 8" xfId="35323" xr:uid="{1B8269B7-3693-4F78-BE89-625B9DED6AC5}"/>
    <cellStyle name="Normal 11 4 3 9" xfId="24404" xr:uid="{3099B145-503E-40DF-BFF2-9627AAF8D0E4}"/>
    <cellStyle name="Normal 11 4 4" xfId="19066" xr:uid="{E038D9C1-4BD3-4301-8DAA-8CEF4A872BEB}"/>
    <cellStyle name="Normal 11 4 4 10" xfId="16936" xr:uid="{D5519F84-45FD-4CAA-B119-8F6A5CBCA13A}"/>
    <cellStyle name="Normal 11 4 4 2" xfId="35324" xr:uid="{689C0D39-CF0C-471F-9BAF-6A2FC422F98E}"/>
    <cellStyle name="Normal 11 4 4 2 2" xfId="35325" xr:uid="{99907396-452C-474E-BD8A-F1556B2289BE}"/>
    <cellStyle name="Normal 11 4 4 2 2 2" xfId="25270" xr:uid="{AF53BD5F-503A-4683-BEF3-63AB826EF20F}"/>
    <cellStyle name="Normal 11 4 4 2 2 3" xfId="21658" xr:uid="{4CFD443C-E7DE-436C-A633-34E0AAF73E99}"/>
    <cellStyle name="Normal 11 4 4 2 2 4" xfId="21661" xr:uid="{7C0170C8-8EA0-4DBC-8D1A-ADC15B96A29C}"/>
    <cellStyle name="Normal 11 4 4 2 2 5" xfId="22279" xr:uid="{B907E1E2-D07D-468C-A17B-9E26CE7E9199}"/>
    <cellStyle name="Normal 11 4 4 2 2 6" xfId="25272" xr:uid="{1381852C-C2B7-4525-B4E8-187B7C1CC40D}"/>
    <cellStyle name="Normal 11 4 4 2 3" xfId="35326" xr:uid="{F498625F-70B8-4B55-B5F0-521F36BE5F0C}"/>
    <cellStyle name="Normal 11 4 4 2 4" xfId="35304" xr:uid="{FB7BE36A-CC90-4E4B-A04F-209AF0061066}"/>
    <cellStyle name="Normal 11 4 4 2 5" xfId="35307" xr:uid="{6632F7CC-7E42-4E89-B7B1-3D8AC41A529E}"/>
    <cellStyle name="Normal 11 4 4 2 6" xfId="34323" xr:uid="{3D3FFF81-6D63-44AB-942F-CB42F7E53E40}"/>
    <cellStyle name="Normal 11 4 4 2 7" xfId="34327" xr:uid="{FFD30C26-6D65-457F-A988-26DD498BE155}"/>
    <cellStyle name="Normal 11 4 4 3" xfId="13132" xr:uid="{E6CD1A2D-6D99-4537-A4A1-2BA367E63F32}"/>
    <cellStyle name="Normal 11 4 4 3 2" xfId="35327" xr:uid="{06E3D886-8F58-4ACB-AD6F-5D3152096981}"/>
    <cellStyle name="Normal 11 4 4 3 2 2" xfId="25289" xr:uid="{B1671006-F35E-45EA-8D9A-C7F74B6729F4}"/>
    <cellStyle name="Normal 11 4 4 3 2 3" xfId="25291" xr:uid="{86B944CA-A947-411E-8743-231D76B2FC8A}"/>
    <cellStyle name="Normal 11 4 4 3 2 4" xfId="25293" xr:uid="{8944E707-2A77-46D2-BDB9-8876B043D113}"/>
    <cellStyle name="Normal 11 4 4 3 2 5" xfId="25296" xr:uid="{3EA87EDC-36C1-4CF9-9A7E-B5A65A26FBC0}"/>
    <cellStyle name="Normal 11 4 4 3 2 6" xfId="34411" xr:uid="{9073633A-41D3-4202-A417-B27E8F0D8ED8}"/>
    <cellStyle name="Normal 11 4 4 3 3" xfId="35328" xr:uid="{2710B495-8DF4-4387-A2D3-332A19581EE4}"/>
    <cellStyle name="Normal 11 4 4 3 4" xfId="35329" xr:uid="{25746CE4-A56E-492D-91CD-DCB6322C8DB5}"/>
    <cellStyle name="Normal 11 4 4 3 5" xfId="35330" xr:uid="{F9F67DD0-0E78-4D55-BDEB-8CFA8C9C0DAC}"/>
    <cellStyle name="Normal 11 4 4 3 6" xfId="34332" xr:uid="{254C6CB3-7AAA-45C1-B9BB-4DAAB8A2A78F}"/>
    <cellStyle name="Normal 11 4 4 3 7" xfId="12028" xr:uid="{01E870E0-E60C-4D23-B80A-B577F53547B6}"/>
    <cellStyle name="Normal 11 4 4 4" xfId="13134" xr:uid="{6B562F95-F6CE-4C67-B7BE-30F6395A362C}"/>
    <cellStyle name="Normal 11 4 4 4 2" xfId="35331" xr:uid="{694453DD-C45D-4716-8BFE-4C3BA59348B9}"/>
    <cellStyle name="Normal 11 4 4 4 2 2" xfId="35332" xr:uid="{61A71F54-1FC8-47E0-BB17-ED54ED8A2C33}"/>
    <cellStyle name="Normal 11 4 4 4 2 3" xfId="35333" xr:uid="{815C2A02-6AFB-4B4D-A953-E31DEBB66DBE}"/>
    <cellStyle name="Normal 11 4 4 4 2 4" xfId="34416" xr:uid="{D0155F5A-E56A-4028-A384-68EED9706BF9}"/>
    <cellStyle name="Normal 11 4 4 4 2 5" xfId="34418" xr:uid="{1149ED73-F34D-423C-B44B-409D1416D145}"/>
    <cellStyle name="Normal 11 4 4 4 2 6" xfId="34421" xr:uid="{4DAF4B8E-61E8-46A3-947A-0ABB9851A48C}"/>
    <cellStyle name="Normal 11 4 4 4 3" xfId="35334" xr:uid="{7A05768C-2AB5-4A95-AFB8-12CAD76E553C}"/>
    <cellStyle name="Normal 11 4 4 4 4" xfId="35335" xr:uid="{B8611B8C-186B-4642-96D0-2613EEEA84E2}"/>
    <cellStyle name="Normal 11 4 4 4 5" xfId="35336" xr:uid="{63CC1D90-7259-4DD7-89FC-1F13D8E02275}"/>
    <cellStyle name="Normal 11 4 4 4 6" xfId="34335" xr:uid="{40147927-EDBA-43A0-9164-BEB7B5924BB4}"/>
    <cellStyle name="Normal 11 4 4 4 7" xfId="34345" xr:uid="{16A38148-A360-4468-BD81-A10CA9E1A35B}"/>
    <cellStyle name="Normal 11 4 4 5" xfId="35337" xr:uid="{13717611-42A1-455B-A393-35BA8830A8D1}"/>
    <cellStyle name="Normal 11 4 4 5 2" xfId="35338" xr:uid="{E55CE6E3-B8A5-4582-8F1B-184BAB2EEF0D}"/>
    <cellStyle name="Normal 11 4 4 5 3" xfId="35339" xr:uid="{723793C3-F390-465B-8D74-F479DFF1E943}"/>
    <cellStyle name="Normal 11 4 4 5 4" xfId="35340" xr:uid="{7DA2D80D-02CE-4680-88DD-3A12C53939B2}"/>
    <cellStyle name="Normal 11 4 4 5 5" xfId="35341" xr:uid="{795F561C-BCB0-430B-8BAD-5B1DB211A845}"/>
    <cellStyle name="Normal 11 4 4 5 6" xfId="34350" xr:uid="{6C3D793D-1BE4-4B26-BFA4-B2EB664C16B5}"/>
    <cellStyle name="Normal 11 4 4 6" xfId="35342" xr:uid="{6619FA57-0C74-48BC-8159-A57701762EA2}"/>
    <cellStyle name="Normal 11 4 4 7" xfId="32596" xr:uid="{4AE596E3-CEAC-4DCF-B835-17B74E6CADA7}"/>
    <cellStyle name="Normal 11 4 4 8" xfId="32598" xr:uid="{6132E297-15BE-48C0-AE10-D58FE6E90F2A}"/>
    <cellStyle name="Normal 11 4 4 9" xfId="24409" xr:uid="{7F0801E6-532B-46E3-87D0-D7D7C4B3B289}"/>
    <cellStyle name="Normal 11 4 5" xfId="19069" xr:uid="{249D68AB-E9B1-4C39-8B31-808AC593E07F}"/>
    <cellStyle name="Normal 11 4 5 2" xfId="34199" xr:uid="{45BC3EF5-E8D5-4051-B5BD-7C9DBDFBCB9F}"/>
    <cellStyle name="Normal 11 4 5 2 2" xfId="35343" xr:uid="{5AC35326-A892-4204-A4BA-99090438D3C9}"/>
    <cellStyle name="Normal 11 4 5 2 3" xfId="35344" xr:uid="{82B1DEDD-EB6F-4443-A571-F4D85AC89ED6}"/>
    <cellStyle name="Normal 11 4 5 2 4" xfId="35193" xr:uid="{D4494DE2-A7D0-44C1-BBA1-88B0560588F2}"/>
    <cellStyle name="Normal 11 4 5 2 5" xfId="35197" xr:uid="{10F3723B-5386-4146-A572-0207EEED9A86}"/>
    <cellStyle name="Normal 11 4 5 2 6" xfId="23871" xr:uid="{A4B07404-6EF1-45BB-91D8-2CD5F7BD3FD5}"/>
    <cellStyle name="Normal 11 4 5 3" xfId="13140" xr:uid="{8EBC74BF-6332-41DB-96D9-538A6763FC89}"/>
    <cellStyle name="Normal 11 4 5 4" xfId="13144" xr:uid="{ED90BDB1-C915-47EB-A341-A1D6B5367C63}"/>
    <cellStyle name="Normal 11 4 5 5" xfId="35346" xr:uid="{A911FBD3-833A-40DF-8188-4A3CD0700A2B}"/>
    <cellStyle name="Normal 11 4 5 6" xfId="35347" xr:uid="{ACAFE646-0526-40F8-9778-7ABD7B2F2E36}"/>
    <cellStyle name="Normal 11 4 5 7" xfId="32601" xr:uid="{65D5031D-CBF2-4F7A-9674-EA5DE372B567}"/>
    <cellStyle name="Normal 11 4 6" xfId="19072" xr:uid="{217B0D9A-3ACD-423C-B921-26AA0E6C14A3}"/>
    <cellStyle name="Normal 11 4 6 2" xfId="34202" xr:uid="{297D9862-0AED-4C12-AB40-626131DB514B}"/>
    <cellStyle name="Normal 11 4 6 2 2" xfId="35113" xr:uid="{FD32F75F-D9AF-4B87-9C62-5FCA8B1F671B}"/>
    <cellStyle name="Normal 11 4 6 2 3" xfId="35116" xr:uid="{E4B66506-97D9-4FF1-A891-A1111D5603CE}"/>
    <cellStyle name="Normal 11 4 6 2 4" xfId="35119" xr:uid="{DD059514-1B0D-45C5-967A-C9930C17655D}"/>
    <cellStyle name="Normal 11 4 6 2 5" xfId="35122" xr:uid="{E6855756-A31C-49D9-BECB-864635E18105}"/>
    <cellStyle name="Normal 11 4 6 2 6" xfId="34393" xr:uid="{903A4F21-9303-4E4B-9D09-53FCB1E340EE}"/>
    <cellStyle name="Normal 11 4 6 3" xfId="13150" xr:uid="{6E39E164-5140-4F1A-9580-163C4154C277}"/>
    <cellStyle name="Normal 11 4 6 4" xfId="13153" xr:uid="{624C1751-60B7-4969-AA1C-C771350EE789}"/>
    <cellStyle name="Normal 11 4 6 5" xfId="35348" xr:uid="{69462584-4E53-4932-B4B7-B5FA46207484}"/>
    <cellStyle name="Normal 11 4 6 6" xfId="22457" xr:uid="{60BEABA3-4A21-4630-9D9E-5CF991907B73}"/>
    <cellStyle name="Normal 11 4 6 7" xfId="4669" xr:uid="{F43B84D7-26D6-494C-AAE6-A3F02D714821}"/>
    <cellStyle name="Normal 11 4 7" xfId="35349" xr:uid="{C67367A3-3877-449E-8C5E-036F9432961E}"/>
    <cellStyle name="Normal 11 4 7 2" xfId="34212" xr:uid="{B37EA008-7C7E-44E1-BB1E-E20E6426B024}"/>
    <cellStyle name="Normal 11 4 7 2 2" xfId="35350" xr:uid="{4B506636-7D59-4D31-B473-3B0295BECAE0}"/>
    <cellStyle name="Normal 11 4 7 2 3" xfId="35351" xr:uid="{D199C32F-5C28-49BC-AEFA-ED0D760EEA50}"/>
    <cellStyle name="Normal 11 4 7 2 4" xfId="35352" xr:uid="{5FDE60FF-823F-4248-894C-89AB76E40584}"/>
    <cellStyle name="Normal 11 4 7 2 5" xfId="35353" xr:uid="{39B3E5B7-91C9-4D60-A4B7-5B8F6A926F26}"/>
    <cellStyle name="Normal 11 4 7 2 6" xfId="34396" xr:uid="{04F58091-5AB1-4823-B6E0-526D005D47A0}"/>
    <cellStyle name="Normal 11 4 7 3" xfId="34214" xr:uid="{B1A80C49-1688-46DC-B24C-E0AEE449FFAE}"/>
    <cellStyle name="Normal 11 4 7 4" xfId="24148" xr:uid="{C227E709-17D4-433F-B809-E203532449D1}"/>
    <cellStyle name="Normal 11 4 7 5" xfId="35354" xr:uid="{0F5DEDB3-B114-459B-8492-D9F53C05844A}"/>
    <cellStyle name="Normal 11 4 7 6" xfId="22463" xr:uid="{483002E6-3AB5-479A-B639-EA45882A903A}"/>
    <cellStyle name="Normal 11 4 7 7" xfId="22467" xr:uid="{3A5370B4-101E-4E4C-BC17-08C60D1F4245}"/>
    <cellStyle name="Normal 11 4 8" xfId="35355" xr:uid="{F9BB0167-B425-41D8-947A-A91E8AABA1F0}"/>
    <cellStyle name="Normal 11 4 8 2" xfId="34217" xr:uid="{A53EAAB2-709F-4173-B044-F8025A8ECFFD}"/>
    <cellStyle name="Normal 11 4 8 3" xfId="34220" xr:uid="{11A81BDA-A79F-463A-80D9-3A7C9E8F4C18}"/>
    <cellStyle name="Normal 11 4 8 4" xfId="24154" xr:uid="{DB88A0B7-1443-430D-8A59-2E9FE4A51F28}"/>
    <cellStyle name="Normal 11 4 8 5" xfId="35356" xr:uid="{98C851A1-CE2A-4321-8FB5-6B3CBCD154E4}"/>
    <cellStyle name="Normal 11 4 8 6" xfId="22471" xr:uid="{99B2D459-9B24-46B2-954A-94C2C0AB8BD1}"/>
    <cellStyle name="Normal 11 4 9" xfId="35357" xr:uid="{C7A10E77-E303-4230-8E50-80C0BAF89F55}"/>
    <cellStyle name="Normal 11 5" xfId="19075" xr:uid="{B6B0C13D-A8F0-41FA-857F-BA72D083B96E}"/>
    <cellStyle name="Normal 11 5 2" xfId="35358" xr:uid="{21AE109E-E4A0-44F4-BA3B-4FBE5439EA58}"/>
    <cellStyle name="Normal 11 5 2 2" xfId="33044" xr:uid="{BA60085E-73EC-4C9E-B3EC-27B20E5EA549}"/>
    <cellStyle name="Normal 11 5 3" xfId="33868" xr:uid="{E0F23949-7753-430A-A117-840629402C19}"/>
    <cellStyle name="Normal 11 5 3 2" xfId="33047" xr:uid="{3ED62BC3-000C-4ABC-BA4D-63C47F0FFEE7}"/>
    <cellStyle name="Normal 11 5 4" xfId="35359" xr:uid="{EBE60BAB-26C6-456B-AFAA-9FDA5DA71864}"/>
    <cellStyle name="Normal 11 5 5" xfId="35360" xr:uid="{6FB99492-C9E0-4990-BD14-F414DDF46E28}"/>
    <cellStyle name="Normal 11 5 6" xfId="35361" xr:uid="{5AD289F5-D91E-4ADB-9D6B-9C2C0E0553FE}"/>
    <cellStyle name="Normal 11 6" xfId="19077" xr:uid="{84187053-CB45-4049-B8DE-6E46CAA70001}"/>
    <cellStyle name="Normal 11 6 10" xfId="32277" xr:uid="{9D0F07D3-BB31-4B9F-BDA4-DB0534798E03}"/>
    <cellStyle name="Normal 11 6 11" xfId="32279" xr:uid="{0A31E73F-A1FC-48B2-8C1D-9BBA1A7D5E79}"/>
    <cellStyle name="Normal 11 6 12" xfId="32281" xr:uid="{084149F7-1626-4A5F-98D4-6DA22C9E2B82}"/>
    <cellStyle name="Normal 11 6 13" xfId="32283" xr:uid="{3FE5FAB1-1E82-4DAE-A05E-649583119151}"/>
    <cellStyle name="Normal 11 6 2" xfId="24764" xr:uid="{82614E71-95DB-4CE9-A595-3AC01EB37F5A}"/>
    <cellStyle name="Normal 11 6 2 10" xfId="35362" xr:uid="{78DCB5A8-DD97-4992-88E8-D35424410DB1}"/>
    <cellStyle name="Normal 11 6 2 2" xfId="33289" xr:uid="{AE3F50EF-88C7-406C-B533-21FAB525436E}"/>
    <cellStyle name="Normal 11 6 2 2 2" xfId="19395" xr:uid="{AAABD3BF-8911-4869-868C-32309866AECB}"/>
    <cellStyle name="Normal 11 6 2 2 2 2" xfId="27196" xr:uid="{48103C8B-7DA1-4307-847A-D19A40C44ABE}"/>
    <cellStyle name="Normal 11 6 2 2 2 3" xfId="35364" xr:uid="{881B7B42-0601-41DB-83D7-348B9AC911A5}"/>
    <cellStyle name="Normal 11 6 2 2 2 4" xfId="35366" xr:uid="{963E5CCD-134F-45D3-B841-1F0EFEAC4554}"/>
    <cellStyle name="Normal 11 6 2 2 2 5" xfId="35368" xr:uid="{F49CE446-F311-4200-92F6-8C7FC66CDEBF}"/>
    <cellStyle name="Normal 11 6 2 2 2 6" xfId="30491" xr:uid="{F4D01744-D4D2-4D53-93AE-D33A6E85DB12}"/>
    <cellStyle name="Normal 11 6 2 2 3" xfId="19402" xr:uid="{372F93D4-DC89-44DA-AC6B-43F48BC8E56D}"/>
    <cellStyle name="Normal 11 6 2 2 4" xfId="33483" xr:uid="{B8FC6022-C63A-4AC9-8D37-C9CF0AB4816D}"/>
    <cellStyle name="Normal 11 6 2 2 5" xfId="18213" xr:uid="{AC6B2BBA-5B63-4289-9B0F-917D8907CD32}"/>
    <cellStyle name="Normal 11 6 2 2 6" xfId="18216" xr:uid="{821CF43E-E805-4ED7-BBDC-E78DB1E13C78}"/>
    <cellStyle name="Normal 11 6 2 2 7" xfId="18219" xr:uid="{31BBEC9D-F226-40A0-80B4-D0C1DD41733D}"/>
    <cellStyle name="Normal 11 6 2 3" xfId="13200" xr:uid="{8520574B-5AB8-4B8C-BD64-0EE8986AF09D}"/>
    <cellStyle name="Normal 11 6 2 3 2" xfId="19472" xr:uid="{1122CBA8-05FF-4559-9E27-CF58B3DEF31D}"/>
    <cellStyle name="Normal 11 6 2 3 2 2" xfId="27236" xr:uid="{3A203CB2-14DB-4FD9-BD82-6620575FCD42}"/>
    <cellStyle name="Normal 11 6 2 3 2 3" xfId="35369" xr:uid="{DFFA0ECD-1894-4D5C-A6FD-492E2E0B1A5D}"/>
    <cellStyle name="Normal 11 6 2 3 2 4" xfId="35370" xr:uid="{0E9AFE2D-EEBB-4A73-8B3F-C51DDE480A63}"/>
    <cellStyle name="Normal 11 6 2 3 2 5" xfId="35371" xr:uid="{05A33C24-4225-4D81-8B15-CC32C89EEE4B}"/>
    <cellStyle name="Normal 11 6 2 3 2 6" xfId="30505" xr:uid="{BA77F498-A82D-4001-AE84-AC22D0D26CE4}"/>
    <cellStyle name="Normal 11 6 2 3 3" xfId="19475" xr:uid="{5E89CE95-920B-49A0-A61D-4ADE0A6D4A68}"/>
    <cellStyle name="Normal 11 6 2 3 4" xfId="35372" xr:uid="{A3D4D414-8313-4F91-98C2-4A92A9021354}"/>
    <cellStyle name="Normal 11 6 2 3 5" xfId="35373" xr:uid="{58C20C51-F62E-4349-B7BA-857E2E5A287F}"/>
    <cellStyle name="Normal 11 6 2 3 6" xfId="35374" xr:uid="{FC7A7FA6-2C5F-4B95-9C9E-CE6BE992A304}"/>
    <cellStyle name="Normal 11 6 2 3 7" xfId="35375" xr:uid="{1B76840F-66A1-4E41-9C8C-367C07C495E2}"/>
    <cellStyle name="Normal 11 6 2 4" xfId="13204" xr:uid="{48739D17-D9B5-4F73-A164-43B51DE807D1}"/>
    <cellStyle name="Normal 11 6 2 4 2" xfId="19529" xr:uid="{546D9ED8-B5D3-4977-BCFC-FE09E7ECAFF3}"/>
    <cellStyle name="Normal 11 6 2 4 2 2" xfId="35376" xr:uid="{5BD44696-8543-4D49-BAA6-B637D3FC15B9}"/>
    <cellStyle name="Normal 11 6 2 4 2 3" xfId="35377" xr:uid="{7C82AEBA-1228-4161-9002-DF72806F2FFB}"/>
    <cellStyle name="Normal 11 6 2 4 2 4" xfId="35378" xr:uid="{CF4E4863-44E1-4996-9AAE-45D8CC8E4D52}"/>
    <cellStyle name="Normal 11 6 2 4 2 5" xfId="35379" xr:uid="{54CA2439-B2D7-4905-9E85-89E4B8B9379C}"/>
    <cellStyle name="Normal 11 6 2 4 2 6" xfId="30511" xr:uid="{F99A37F2-8BE6-43F4-83F0-96C6DF0BA198}"/>
    <cellStyle name="Normal 11 6 2 4 3" xfId="19531" xr:uid="{4904416F-CC0F-4B3E-B8FE-50FCEE4F69AF}"/>
    <cellStyle name="Normal 11 6 2 4 4" xfId="35380" xr:uid="{1BAB3B46-585B-49C1-82B5-20F42DBE71F2}"/>
    <cellStyle name="Normal 11 6 2 4 5" xfId="35381" xr:uid="{83C842CE-AE95-4E51-AA59-F6AE2CA50C33}"/>
    <cellStyle name="Normal 11 6 2 4 6" xfId="35382" xr:uid="{ACB6B4EB-0D26-4ACF-A5DF-AC8BD685C91D}"/>
    <cellStyle name="Normal 11 6 2 4 7" xfId="35383" xr:uid="{ACC75F97-541F-4062-B1E9-89D07774D7F7}"/>
    <cellStyle name="Normal 11 6 2 5" xfId="33337" xr:uid="{AF81264C-527E-4442-BC74-E7183E2E99BD}"/>
    <cellStyle name="Normal 11 6 2 5 2" xfId="35384" xr:uid="{CEB3DF8D-B49A-4BF0-BACE-38E2BCED4A64}"/>
    <cellStyle name="Normal 11 6 2 5 3" xfId="35385" xr:uid="{BFFACB3B-D102-4340-A8CD-1C7055288F34}"/>
    <cellStyle name="Normal 11 6 2 5 4" xfId="35386" xr:uid="{1DE02D55-4D70-452F-9669-C7822817C068}"/>
    <cellStyle name="Normal 11 6 2 5 5" xfId="35387" xr:uid="{045BEF74-E65C-4D5E-9FD0-04A28C5D90A6}"/>
    <cellStyle name="Normal 11 6 2 5 6" xfId="35389" xr:uid="{E699E067-A505-48E2-92C7-18724DD31B74}"/>
    <cellStyle name="Normal 11 6 2 6" xfId="33339" xr:uid="{3E389310-F343-45ED-A824-5F5EC524F76E}"/>
    <cellStyle name="Normal 11 6 2 7" xfId="33341" xr:uid="{79F7CC10-7270-4818-8DFB-E6BEBABA422D}"/>
    <cellStyle name="Normal 11 6 2 8" xfId="33343" xr:uid="{2C1BEBE4-85BD-44B0-93A4-76DFF8017367}"/>
    <cellStyle name="Normal 11 6 2 9" xfId="35390" xr:uid="{5109897C-5B3C-4D13-8756-6E6ACD5B9123}"/>
    <cellStyle name="Normal 11 6 3" xfId="24767" xr:uid="{F6CA9529-D0C5-411F-BD24-386F6BC247EA}"/>
    <cellStyle name="Normal 11 6 3 10" xfId="35391" xr:uid="{C12A4F28-42A4-48A1-A742-E8363245765B}"/>
    <cellStyle name="Normal 11 6 3 2" xfId="33872" xr:uid="{313D53F3-2F0C-4220-BEC4-FFD5467C62D8}"/>
    <cellStyle name="Normal 11 6 3 2 2" xfId="19703" xr:uid="{114AC587-0823-4219-8831-19A0F610DEE5}"/>
    <cellStyle name="Normal 11 6 3 2 2 2" xfId="27765" xr:uid="{7977640F-C7C1-44F5-9747-42CD079BD4E8}"/>
    <cellStyle name="Normal 11 6 3 2 2 3" xfId="35392" xr:uid="{BAB53816-DE62-4B46-881C-8FF93C8CCF5F}"/>
    <cellStyle name="Normal 11 6 3 2 2 4" xfId="26538" xr:uid="{37BFB4F5-4758-481E-A5A2-12332113F998}"/>
    <cellStyle name="Normal 11 6 3 2 2 5" xfId="26546" xr:uid="{672C8990-8DFD-43AB-886E-4C9657619EF6}"/>
    <cellStyle name="Normal 11 6 3 2 2 6" xfId="26548" xr:uid="{9F64C237-A9DD-460A-83EE-3A88B071AEF3}"/>
    <cellStyle name="Normal 11 6 3 2 3" xfId="19706" xr:uid="{743DF0C7-ADA9-4C49-AFF3-621816B55440}"/>
    <cellStyle name="Normal 11 6 3 2 4" xfId="35394" xr:uid="{39E3F4DC-18CA-46FD-A574-E0709E56EA9E}"/>
    <cellStyle name="Normal 11 6 3 2 5" xfId="35396" xr:uid="{1FBC90CD-4589-443F-AD9A-2B69CFF81B30}"/>
    <cellStyle name="Normal 11 6 3 2 6" xfId="23089" xr:uid="{FF40EB16-2D5F-4417-AB20-2A20B897DD09}"/>
    <cellStyle name="Normal 11 6 3 2 7" xfId="31505" xr:uid="{F8B1AB38-3978-4DEB-A0B1-CCA7F84CADE1}"/>
    <cellStyle name="Normal 11 6 3 3" xfId="13207" xr:uid="{44F7FB46-0F1A-4F39-BA65-EEFE580F84CD}"/>
    <cellStyle name="Normal 11 6 3 3 2" xfId="19780" xr:uid="{3F021D85-20A8-4549-96F6-60A917D7FAD4}"/>
    <cellStyle name="Normal 11 6 3 3 2 2" xfId="24980" xr:uid="{A751FB90-8ECA-4086-80BF-7E40B618EE55}"/>
    <cellStyle name="Normal 11 6 3 3 2 3" xfId="24982" xr:uid="{5B2D49A3-9818-4F50-A8D3-4FB6D05F2B6A}"/>
    <cellStyle name="Normal 11 6 3 3 2 4" xfId="24984" xr:uid="{5385F1FE-2804-43E2-89FF-61C0AE2430B5}"/>
    <cellStyle name="Normal 11 6 3 3 2 5" xfId="24987" xr:uid="{ACB6F577-DD51-442A-96D3-09B7DE2B7596}"/>
    <cellStyle name="Normal 11 6 3 3 2 6" xfId="24990" xr:uid="{4EB016C0-6B63-4B16-9125-EA35143FCE8D}"/>
    <cellStyle name="Normal 11 6 3 3 3" xfId="19782" xr:uid="{68FCAC6B-146B-45DE-B74E-6D3B056FA258}"/>
    <cellStyle name="Normal 11 6 3 3 4" xfId="35397" xr:uid="{37A09409-F82C-4022-8340-1E42F805D965}"/>
    <cellStyle name="Normal 11 6 3 3 5" xfId="35398" xr:uid="{140CF64F-17D5-47EA-B9F1-9E28DF0033FD}"/>
    <cellStyle name="Normal 11 6 3 3 6" xfId="23099" xr:uid="{A21EEAA7-DAD7-48C4-9F90-62622767DE25}"/>
    <cellStyle name="Normal 11 6 3 3 7" xfId="31508" xr:uid="{58A33039-BEE1-4046-9BC6-EE3EEB9F0526}"/>
    <cellStyle name="Normal 11 6 3 4" xfId="13210" xr:uid="{DD946D3B-A068-49F0-9D01-538ADF7BACB8}"/>
    <cellStyle name="Normal 11 6 3 4 2" xfId="35399" xr:uid="{71E7F94F-A913-4298-8ECE-14BB32CC7A9D}"/>
    <cellStyle name="Normal 11 6 3 4 2 2" xfId="25103" xr:uid="{48BE8F96-1B0B-4528-A04B-C33401EA1C9A}"/>
    <cellStyle name="Normal 11 6 3 4 2 3" xfId="25107" xr:uid="{E679416F-0124-418F-B01D-DBD6860D016A}"/>
    <cellStyle name="Normal 11 6 3 4 2 4" xfId="25109" xr:uid="{43076A13-52E0-40B7-BCA8-00B36A069B0C}"/>
    <cellStyle name="Normal 11 6 3 4 2 5" xfId="25111" xr:uid="{C9C023E1-9841-4562-ABA2-07E251B9571B}"/>
    <cellStyle name="Normal 11 6 3 4 2 6" xfId="35400" xr:uid="{BFB55683-958A-40A3-BF71-BA508C1EA5EF}"/>
    <cellStyle name="Normal 11 6 3 4 3" xfId="35401" xr:uid="{439C973E-F1C9-40BE-959B-0983F5AEF93A}"/>
    <cellStyle name="Normal 11 6 3 4 4" xfId="35402" xr:uid="{8E2B86AB-F03B-4C58-B405-9FE4BB011E2C}"/>
    <cellStyle name="Normal 11 6 3 4 5" xfId="35403" xr:uid="{DE28453A-FABF-4825-9B98-2020049A6A30}"/>
    <cellStyle name="Normal 11 6 3 4 6" xfId="23120" xr:uid="{E4843E6B-6E42-4A75-A71A-0A62A1EEB995}"/>
    <cellStyle name="Normal 11 6 3 4 7" xfId="35404" xr:uid="{EC48BEB7-7A78-443B-8BCF-69DF2D88E5DA}"/>
    <cellStyle name="Normal 11 6 3 5" xfId="35405" xr:uid="{3D33D3AB-9182-456C-9491-4F35C27FAE9A}"/>
    <cellStyle name="Normal 11 6 3 5 2" xfId="33143" xr:uid="{8B2BB124-1B1F-492D-83D1-B739AE6C888F}"/>
    <cellStyle name="Normal 11 6 3 5 3" xfId="35406" xr:uid="{957E0F86-1C1F-4321-B192-D79C24B6D9F1}"/>
    <cellStyle name="Normal 11 6 3 5 4" xfId="35407" xr:uid="{BF216257-7C56-4D1D-925A-533E87902E45}"/>
    <cellStyle name="Normal 11 6 3 5 5" xfId="35408" xr:uid="{2CD31964-F356-4B12-A857-7F0E6DEF1CCC}"/>
    <cellStyle name="Normal 11 6 3 5 6" xfId="23130" xr:uid="{138DE9D3-1FF8-4033-A847-DDCC0E3472F7}"/>
    <cellStyle name="Normal 11 6 3 6" xfId="35409" xr:uid="{A91E5AFB-3997-4A67-9329-27D11F5CDF22}"/>
    <cellStyle name="Normal 11 6 3 7" xfId="35411" xr:uid="{46E90AB6-6DCF-4FA5-B979-75E10AC638A9}"/>
    <cellStyle name="Normal 11 6 3 8" xfId="35413" xr:uid="{02B2C2AB-22EE-4761-B578-7D0E96D8E85D}"/>
    <cellStyle name="Normal 11 6 3 9" xfId="35415" xr:uid="{15E040D3-52D5-4270-A1D9-2D6C158E0543}"/>
    <cellStyle name="Normal 11 6 4" xfId="26220" xr:uid="{52B3E0F0-7465-4101-8CC6-9C35BFF08BEC}"/>
    <cellStyle name="Normal 11 6 4 2" xfId="35417" xr:uid="{B4A7C700-2B1A-443F-9A23-D249385E60F0}"/>
    <cellStyle name="Normal 11 6 4 2 2" xfId="19958" xr:uid="{997B790E-03A5-4AA7-BA55-1126F69E20CC}"/>
    <cellStyle name="Normal 11 6 4 2 3" xfId="19960" xr:uid="{392851AD-7828-4EA4-BB95-F35F9A5A803A}"/>
    <cellStyle name="Normal 11 6 4 2 4" xfId="33195" xr:uid="{607EDA4D-EE3E-4D4F-BDA2-C2BBF469EA21}"/>
    <cellStyle name="Normal 11 6 4 2 5" xfId="35418" xr:uid="{0B7171CF-6001-4064-9F0C-9247A2C63EFF}"/>
    <cellStyle name="Normal 11 6 4 2 6" xfId="34433" xr:uid="{D166ADB6-E47E-446E-BAE7-DD41B44AD02D}"/>
    <cellStyle name="Normal 11 6 4 3" xfId="13213" xr:uid="{26A9B02F-3ED8-4B56-AC17-99D237F4723B}"/>
    <cellStyle name="Normal 11 6 4 4" xfId="13215" xr:uid="{259203B3-A642-4F74-BB7B-C4BAEFC6EE1C}"/>
    <cellStyle name="Normal 11 6 4 5" xfId="35419" xr:uid="{312439D9-57A9-4B14-A0EF-99780B989A84}"/>
    <cellStyle name="Normal 11 6 4 6" xfId="35420" xr:uid="{4C570646-2E9A-485B-8A0E-00997BA7AAD0}"/>
    <cellStyle name="Normal 11 6 4 7" xfId="32607" xr:uid="{2A563F2C-F4D3-40EC-955D-03D70D0E1D73}"/>
    <cellStyle name="Normal 11 6 5" xfId="33874" xr:uid="{744B752B-C1F0-4B2A-AA09-9CDB60C1C0B1}"/>
    <cellStyle name="Normal 11 6 5 2" xfId="34253" xr:uid="{1F21865E-926D-41B6-B8DF-7D91B801FB87}"/>
    <cellStyle name="Normal 11 6 5 2 2" xfId="35421" xr:uid="{257EC048-07AC-4C30-8E4F-E3203C455F0D}"/>
    <cellStyle name="Normal 11 6 5 2 3" xfId="35422" xr:uid="{9A888739-D3F0-457B-9392-EC2153BB9A08}"/>
    <cellStyle name="Normal 11 6 5 2 4" xfId="35423" xr:uid="{624CE09D-29F1-4A31-8A23-CBF94F22F441}"/>
    <cellStyle name="Normal 11 6 5 2 5" xfId="35424" xr:uid="{E9163456-A413-4D23-A1CB-9DC575786962}"/>
    <cellStyle name="Normal 11 6 5 2 6" xfId="34441" xr:uid="{06470BF2-7A7F-4A6E-A7B5-EB6FA2655772}"/>
    <cellStyle name="Normal 11 6 5 3" xfId="13219" xr:uid="{CDB5E63B-9BFC-4B23-AF89-54BF74193655}"/>
    <cellStyle name="Normal 11 6 5 4" xfId="13223" xr:uid="{77965E6E-6748-4FAD-84E9-45373F46BB9C}"/>
    <cellStyle name="Normal 11 6 5 5" xfId="35425" xr:uid="{6435F0A0-4D12-4D72-AFF0-4B5862C5CC5F}"/>
    <cellStyle name="Normal 11 6 5 6" xfId="35426" xr:uid="{1C88F95B-3ED5-43E4-BACB-0CDE1E572289}"/>
    <cellStyle name="Normal 11 6 5 7" xfId="35427" xr:uid="{F405F584-9747-42FE-9DF4-3AB37015F277}"/>
    <cellStyle name="Normal 11 6 6" xfId="28048" xr:uid="{1BEBE6BC-D5AB-462F-9297-2155E0787EB3}"/>
    <cellStyle name="Normal 11 6 6 2" xfId="26625" xr:uid="{F188971E-9DF4-4D08-A4EE-D8A62B9083FF}"/>
    <cellStyle name="Normal 11 6 6 2 2" xfId="35428" xr:uid="{B51939C5-B432-490A-AFE6-B6D900488B19}"/>
    <cellStyle name="Normal 11 6 6 2 3" xfId="35429" xr:uid="{4B839369-95F9-41F9-906A-03385A54811C}"/>
    <cellStyle name="Normal 11 6 6 2 4" xfId="35430" xr:uid="{439544CB-6C4E-4BE0-B5E8-92B22AB46784}"/>
    <cellStyle name="Normal 11 6 6 2 5" xfId="35431" xr:uid="{BEB06938-6569-453F-A7E5-55D72F92C021}"/>
    <cellStyle name="Normal 11 6 6 2 6" xfId="35432" xr:uid="{4F72954F-8190-4CA8-A5C2-4CCFBD3CFAED}"/>
    <cellStyle name="Normal 11 6 6 3" xfId="13226" xr:uid="{66AA2710-39B3-45D8-8240-91B161984441}"/>
    <cellStyle name="Normal 11 6 6 4" xfId="13230" xr:uid="{B643A97F-6EBC-445E-97D4-E2FE72C224BA}"/>
    <cellStyle name="Normal 11 6 6 5" xfId="28051" xr:uid="{0B4654AF-C7FD-4E57-B911-C61B243A06E6}"/>
    <cellStyle name="Normal 11 6 6 6" xfId="28054" xr:uid="{61287A48-BA28-42CC-AF74-55CC1C65CBDE}"/>
    <cellStyle name="Normal 11 6 6 7" xfId="35433" xr:uid="{D16CBA62-E19C-436A-93F5-5AA151692736}"/>
    <cellStyle name="Normal 11 6 7" xfId="28058" xr:uid="{A03AC957-E30F-4314-AE00-92B665F77911}"/>
    <cellStyle name="Normal 11 6 7 2" xfId="35434" xr:uid="{0A5A634D-7FF2-4DA2-919E-8696B9A40E39}"/>
    <cellStyle name="Normal 11 6 7 3" xfId="35435" xr:uid="{43C95FF4-6B3C-4D74-BBE3-CB86DB82BD9F}"/>
    <cellStyle name="Normal 11 6 7 4" xfId="35436" xr:uid="{C8F6FF54-3A62-49E5-AC4F-BCA60E13788E}"/>
    <cellStyle name="Normal 11 6 7 5" xfId="35437" xr:uid="{165F6E93-B18B-457D-B57A-2B77A07490E1}"/>
    <cellStyle name="Normal 11 6 7 6" xfId="35438" xr:uid="{910BADC0-C3B5-4D78-B024-C8F910D8CED8}"/>
    <cellStyle name="Normal 11 6 8" xfId="28062" xr:uid="{D97A4C5F-0121-47B8-B350-1F9ED1E9E184}"/>
    <cellStyle name="Normal 11 6 9" xfId="28065" xr:uid="{29618ECF-4E49-45B2-9198-9BE0F64B3F7D}"/>
    <cellStyle name="Normal 11 7" xfId="19079" xr:uid="{6601E2B7-3782-4149-98D3-458BF7B9BFF1}"/>
    <cellStyle name="Normal 11 7 2" xfId="35439" xr:uid="{644E0140-D1FE-45DD-8142-BD78961275B1}"/>
    <cellStyle name="Normal 11 7 2 2" xfId="35440" xr:uid="{5A95E850-ED3A-4CB4-BA9F-2CA31AA45A07}"/>
    <cellStyle name="Normal 11 7 3" xfId="35441" xr:uid="{3191E724-59E3-4DC4-9CEA-02997271AA08}"/>
    <cellStyle name="Normal 11 7 4" xfId="15058" xr:uid="{39D3116E-B0AD-45E3-B3EF-C10EDFF5E554}"/>
    <cellStyle name="Normal 11 8" xfId="17317" xr:uid="{FE63C59F-B1E5-4D91-A1F7-F1F50C39D9A1}"/>
    <cellStyle name="Normal 11 8 2" xfId="869" xr:uid="{FF2E4208-8B69-471D-ADBF-4915E548F830}"/>
    <cellStyle name="Normal 11 9" xfId="17320" xr:uid="{FB9C17A0-F568-41FC-A7A9-9C61EDE7B456}"/>
    <cellStyle name="Normal 11 9 2" xfId="35442" xr:uid="{8E36F5D3-7F7A-44EB-ACDB-52F8470B202A}"/>
    <cellStyle name="Normal 11_Business Incentives 14.15" xfId="20730" xr:uid="{E8010EEC-889B-4839-89FF-CBDD7CDADFB0}"/>
    <cellStyle name="Normal 110" xfId="27011" xr:uid="{E2A6698B-1AD3-4384-9D50-4C8C8E707B39}"/>
    <cellStyle name="Normal 110 2" xfId="30793" xr:uid="{AF263C72-A984-4F74-A73F-FC49105639B9}"/>
    <cellStyle name="Normal 110 2 2" xfId="29386" xr:uid="{D01E685D-2357-4F6D-B5CA-7F7DFC580711}"/>
    <cellStyle name="Normal 110 2 3" xfId="29389" xr:uid="{39D28119-E2BA-483C-9BA0-E6052EBEF9A4}"/>
    <cellStyle name="Normal 110 2 4" xfId="29391" xr:uid="{8574C90B-4807-4805-A85A-FFE39C1E39BB}"/>
    <cellStyle name="Normal 110 3" xfId="30796" xr:uid="{E89E3652-B2C2-4735-A9A7-925A30B7D4CC}"/>
    <cellStyle name="Normal 110 4" xfId="30799" xr:uid="{238AEFDC-9D3D-4574-8399-C2A0FA74730A}"/>
    <cellStyle name="Normal 110 5" xfId="35148" xr:uid="{8D481331-FEC9-4E71-A444-4717752CBEEA}"/>
    <cellStyle name="Normal 110 6" xfId="35150" xr:uid="{36AE8D77-6381-415F-91EB-6D67393CC528}"/>
    <cellStyle name="Normal 111" xfId="27015" xr:uid="{8193DECC-27AE-40F6-B57D-652A1BCCBF7D}"/>
    <cellStyle name="Normal 111 2" xfId="35154" xr:uid="{1E6F8F09-9BF1-4DFC-86FD-B395BF0F144C}"/>
    <cellStyle name="Normal 111 3" xfId="35157" xr:uid="{531A256C-3CF2-45D7-91C9-B4E7B4DAB0A6}"/>
    <cellStyle name="Normal 112" xfId="27277" xr:uid="{E3960F4C-2E42-4E13-9BF6-ADAF3436E199}"/>
    <cellStyle name="Normal 112 2" xfId="28251" xr:uid="{971AF0BB-1D53-4484-BD3E-2A8D74B9AD8E}"/>
    <cellStyle name="Normal 112 2 2" xfId="35162" xr:uid="{0E9F9148-727D-4B7E-B3B4-21E38DA3677D}"/>
    <cellStyle name="Normal 112 3" xfId="28255" xr:uid="{DBD81162-4587-4EDF-B5CC-5D4AA5726299}"/>
    <cellStyle name="Normal 112 4" xfId="28258" xr:uid="{751A8A93-C1AF-4411-B214-4A95FF65EB51}"/>
    <cellStyle name="Normal 112 5" xfId="35443" xr:uid="{7592A094-433F-4FF2-88ED-A5ED0AED49C8}"/>
    <cellStyle name="Normal 112 6" xfId="35444" xr:uid="{7FAD6B16-F784-4833-9513-27B29E781F15}"/>
    <cellStyle name="Normal 113" xfId="27280" xr:uid="{96975101-9FD9-4342-AD74-3DF49A273079}"/>
    <cellStyle name="Normal 113 2" xfId="35165" xr:uid="{B5CF30E0-53DD-43B7-8465-089E499A37A4}"/>
    <cellStyle name="Normal 113 2 2" xfId="35167" xr:uid="{AD9E52B2-4359-4B3B-8972-BF64391817C8}"/>
    <cellStyle name="Normal 113 3" xfId="35170" xr:uid="{D8D17717-A479-4AA4-BA90-806BE3F70053}"/>
    <cellStyle name="Normal 113 4" xfId="35172" xr:uid="{B96D9708-1FCE-467E-8651-7BBC43C3B964}"/>
    <cellStyle name="Normal 113 5" xfId="35174" xr:uid="{223F87A7-1F5C-4519-BB66-539686443612}"/>
    <cellStyle name="Normal 113 6" xfId="35176" xr:uid="{27290E08-114C-4ED1-B2D4-3A294F43AE24}"/>
    <cellStyle name="Normal 113 7" xfId="35445" xr:uid="{CFDC6E24-9DD9-4B4A-8633-99399367C038}"/>
    <cellStyle name="Normal 114" xfId="35178" xr:uid="{FD85E0C1-F26E-4449-9899-B373D3469C5D}"/>
    <cellStyle name="Normal 114 2" xfId="35180" xr:uid="{431A7E61-1DF1-4539-9E2B-D8662BA2B6B8}"/>
    <cellStyle name="Normal 114 2 2" xfId="24349" xr:uid="{3B599018-75ED-4FBF-BC4A-3F7141FE3522}"/>
    <cellStyle name="Normal 114 3" xfId="35182" xr:uid="{CC1BABB7-656A-4DD0-AE33-A04C924D0BBD}"/>
    <cellStyle name="Normal 114 4" xfId="35184" xr:uid="{992715CE-8CA9-44CC-B9E5-5EC1FFD9BE80}"/>
    <cellStyle name="Normal 114 5" xfId="24418" xr:uid="{3604768B-D149-4B4D-A6FF-702F189C04B0}"/>
    <cellStyle name="Normal 114 6" xfId="24421" xr:uid="{EE2DB9EA-0774-4F60-A46A-1572B9E5636A}"/>
    <cellStyle name="Normal 115" xfId="35446" xr:uid="{BF948909-ED6A-4FE4-9BD2-B88AEF457149}"/>
    <cellStyle name="Normal 115 2" xfId="14051" xr:uid="{B12EF160-F740-4478-8B41-D6CC74EE28E9}"/>
    <cellStyle name="Normal 115 2 2" xfId="19000" xr:uid="{C88A7003-4D6F-41AC-B9F4-D725F261E38B}"/>
    <cellStyle name="Normal 115 3" xfId="14054" xr:uid="{FB88A035-7DB7-48B8-8B25-4E57EADA7FD8}"/>
    <cellStyle name="Normal 116" xfId="35448" xr:uid="{C3FA674A-A1B0-43B8-8DCB-A5776C5A1E36}"/>
    <cellStyle name="Normal 116 2" xfId="28275" xr:uid="{617A20E5-150F-4C1A-8DFE-D3AF8DF87CAE}"/>
    <cellStyle name="Normal 116 2 2" xfId="35450" xr:uid="{FB19F3DE-8DD6-499C-9B02-C3FA7FE574D0}"/>
    <cellStyle name="Normal 116 3" xfId="28279" xr:uid="{E5DC30E0-A7E0-4799-A302-099C94CEADDD}"/>
    <cellStyle name="Normal 116 4" xfId="35453" xr:uid="{1D295F5B-D9B1-40F9-8B70-4447190046E6}"/>
    <cellStyle name="Normal 116 5" xfId="33877" xr:uid="{713B9B1A-AF2A-4D50-9FE3-CFB2ACFB1910}"/>
    <cellStyle name="Normal 116 6" xfId="33880" xr:uid="{69DBEE4D-0D41-4B0D-90F2-F1B5866C3237}"/>
    <cellStyle name="Normal 117" xfId="35455" xr:uid="{9DA38F79-8112-402D-B31E-162FEDE0B336}"/>
    <cellStyle name="Normal 117 2" xfId="35457" xr:uid="{7285AA42-2F32-4BB9-A26E-1654B3DE9376}"/>
    <cellStyle name="Normal 117 2 2" xfId="19246" xr:uid="{150D73A2-847D-4D54-AED0-0C8504C6ED97}"/>
    <cellStyle name="Normal 117 3" xfId="35459" xr:uid="{8A3C3059-32C5-4607-B2C2-A75934CCEDD2}"/>
    <cellStyle name="Normal 117 4" xfId="35461" xr:uid="{219DD2F9-1943-4761-8CA2-ED174E55A09C}"/>
    <cellStyle name="Normal 117 5" xfId="33883" xr:uid="{C62058A6-1480-408D-BA5D-4D22B8AC38CD}"/>
    <cellStyle name="Normal 117 6" xfId="35462" xr:uid="{AD451FE4-A869-4067-B031-8024C07BD159}"/>
    <cellStyle name="Normal 117 7" xfId="32642" xr:uid="{9C487CB9-9196-4B77-BF54-0A0AAC7EDCE7}"/>
    <cellStyle name="Normal 118" xfId="35463" xr:uid="{C7ABAC64-D175-46C9-8ED0-29396ACD5BC9}"/>
    <cellStyle name="Normal 118 2" xfId="35465" xr:uid="{D14A096D-6DCF-4A7C-B315-4132E67C253C}"/>
    <cellStyle name="Normal 118 2 2" xfId="35467" xr:uid="{DCBDCB57-D53B-44DD-9C8F-59B757D475DD}"/>
    <cellStyle name="Normal 118 3" xfId="35469" xr:uid="{19446C63-36B5-4BFE-8AEA-FB922E42E768}"/>
    <cellStyle name="Normal 118 4" xfId="35471" xr:uid="{1B9E07D9-1C5B-43BC-B592-009EEBD0EAFB}"/>
    <cellStyle name="Normal 118 5" xfId="35473" xr:uid="{C36FE5A3-775D-4986-8B53-A2FC0EBC6183}"/>
    <cellStyle name="Normal 118 6" xfId="35474" xr:uid="{088B3203-76D9-4C3C-B7B3-27597B605584}"/>
    <cellStyle name="Normal 118 7" xfId="35475" xr:uid="{F63AD044-7D5D-4B6D-94B3-2228D68CA37E}"/>
    <cellStyle name="Normal 119" xfId="15857" xr:uid="{88593695-52B0-45F2-83E3-FBF83165960E}"/>
    <cellStyle name="Normal 119 2" xfId="35476" xr:uid="{768928E1-04E9-4E99-B179-456C023D0678}"/>
    <cellStyle name="Normal 119 2 2" xfId="35478" xr:uid="{3B2897B3-161F-41E7-BD02-391D49B724BC}"/>
    <cellStyle name="Normal 119 3" xfId="35480" xr:uid="{BD87C118-7C20-42DA-B207-45EF04A42B21}"/>
    <cellStyle name="Normal 119 4" xfId="35482" xr:uid="{8E69853C-B91D-4B53-ACB7-BAD4BA6616DB}"/>
    <cellStyle name="Normal 119 5" xfId="33887" xr:uid="{D0506AE5-10CD-4E5C-A8AD-8D74ECC90367}"/>
    <cellStyle name="Normal 119 6" xfId="33889" xr:uid="{8989C411-1E63-476B-ABB9-A4A4D2D68EF7}"/>
    <cellStyle name="Normal 12" xfId="25512" xr:uid="{970F9D63-1998-4150-93F6-567CA9D35E83}"/>
    <cellStyle name="Normal 12 10" xfId="31770" xr:uid="{978E378B-FABF-4E63-94B8-B6961244D654}"/>
    <cellStyle name="Normal 12 10 2" xfId="35484" xr:uid="{B02E207D-BCE1-4441-96A4-20C3F88DA0AD}"/>
    <cellStyle name="Normal 12 10 3" xfId="35485" xr:uid="{90F4F31B-A958-474B-9B16-BE07E29B7C63}"/>
    <cellStyle name="Normal 12 10 3 2" xfId="35487" xr:uid="{74CA36DC-5905-486F-B71D-5F38839E2B37}"/>
    <cellStyle name="Normal 12 10 3 3" xfId="35489" xr:uid="{14355F8E-250F-496A-B13C-70439189103F}"/>
    <cellStyle name="Normal 12 10 4" xfId="35490" xr:uid="{1A319540-0A3C-43BC-88FB-4349883659CD}"/>
    <cellStyle name="Normal 12 10 5" xfId="35491" xr:uid="{B062AE9E-A4AD-43C9-A0FB-D4C35F4A7686}"/>
    <cellStyle name="Normal 12 11" xfId="31772" xr:uid="{FF58052A-DE88-4AD3-8872-0E67B98362AA}"/>
    <cellStyle name="Normal 12 11 2" xfId="35492" xr:uid="{9FFF9F24-5F1C-4A61-B354-610C0B02A6D6}"/>
    <cellStyle name="Normal 12 11 3" xfId="35493" xr:uid="{5A0BB03F-731D-4ECC-8B44-29411E09E0B6}"/>
    <cellStyle name="Normal 12 11 3 2" xfId="35494" xr:uid="{681B3B75-5EB8-4EEE-B39B-6826859CFAF9}"/>
    <cellStyle name="Normal 12 11 3 3" xfId="32701" xr:uid="{B9D08E30-2793-46D4-B104-CBFE561C9842}"/>
    <cellStyle name="Normal 12 11 4" xfId="35495" xr:uid="{6DA2F2BA-FE6F-495C-A16D-69E6374A4933}"/>
    <cellStyle name="Normal 12 11 5" xfId="26194" xr:uid="{7F74F923-0C77-485A-AE96-0395A32A90FA}"/>
    <cellStyle name="Normal 12 12" xfId="6831" xr:uid="{77938F50-87EA-4AC2-B01C-31FEEFE21835}"/>
    <cellStyle name="Normal 12 12 2" xfId="31774" xr:uid="{13360CA0-469F-4166-B272-1366BD46EA41}"/>
    <cellStyle name="Normal 12 12 3" xfId="31776" xr:uid="{5CF718C7-35AA-4DA2-B7CB-DDCE53A0C6FE}"/>
    <cellStyle name="Normal 12 12 3 2" xfId="7245" xr:uid="{89B2C96F-0378-478B-A19C-10E5C3F0C7AA}"/>
    <cellStyle name="Normal 12 12 3 3" xfId="25023" xr:uid="{36760D17-AA9B-4060-86F4-E799E6E194C2}"/>
    <cellStyle name="Normal 12 12 4" xfId="31778" xr:uid="{D8C50AF4-1AA5-401A-8C47-016E1C7CB858}"/>
    <cellStyle name="Normal 12 12 5" xfId="31780" xr:uid="{D1DB66CD-039C-4080-A611-80C522D024C1}"/>
    <cellStyle name="Normal 12 13" xfId="2642" xr:uid="{28C95C14-ABD0-4074-B07D-51A4374B222D}"/>
    <cellStyle name="Normal 12 13 2" xfId="31251" xr:uid="{9691A26E-3FEE-46AA-A5CF-EA16E718A240}"/>
    <cellStyle name="Normal 12 13 3" xfId="31253" xr:uid="{B19CAF1E-13FF-47B6-93C3-0CE7C60A9292}"/>
    <cellStyle name="Normal 12 13 3 2" xfId="7284" xr:uid="{101A414E-B68E-4E9F-B7A3-969DDEECECCF}"/>
    <cellStyle name="Normal 12 13 3 3" xfId="1378" xr:uid="{3AC403D5-6E96-4303-B046-5271638830D1}"/>
    <cellStyle name="Normal 12 13 4" xfId="31255" xr:uid="{3888973D-A0DE-4E5C-BA16-5206D075DB71}"/>
    <cellStyle name="Normal 12 13 5" xfId="31257" xr:uid="{312512EF-18F3-4B5F-8593-F2E86E6EE54D}"/>
    <cellStyle name="Normal 12 14" xfId="13378" xr:uid="{C246F267-C0CB-4F14-89AA-0A9A117EBC8E}"/>
    <cellStyle name="Normal 12 14 2" xfId="15331" xr:uid="{2813EC44-6AC4-4F13-A627-D0FD6E96DA87}"/>
    <cellStyle name="Normal 12 14 3" xfId="31266" xr:uid="{1CD28762-6160-40A7-B0AB-33459B141960}"/>
    <cellStyle name="Normal 12 14 3 2" xfId="7345" xr:uid="{D4BDEE92-3E63-4470-94E6-981AA60D2DF2}"/>
    <cellStyle name="Normal 12 14 3 3" xfId="18334" xr:uid="{54719E93-469D-4A63-A2FA-B6CA7F2B57DA}"/>
    <cellStyle name="Normal 12 14 4" xfId="31268" xr:uid="{4793B7F0-D06C-41F5-81F0-DDB4C03198CE}"/>
    <cellStyle name="Normal 12 14 5" xfId="31270" xr:uid="{D496208E-6AA1-4E4F-B2AF-87EA2A77E2F4}"/>
    <cellStyle name="Normal 12 15" xfId="31783" xr:uid="{3F73FBF2-CD77-49C0-BB56-8A61D42C463F}"/>
    <cellStyle name="Normal 12 15 2" xfId="31286" xr:uid="{37E9E94F-EA32-4192-9CD7-A10C960AAF69}"/>
    <cellStyle name="Normal 12 15 3" xfId="31288" xr:uid="{54ED30AF-0BC3-4C98-A309-181958DCE865}"/>
    <cellStyle name="Normal 12 16" xfId="23224" xr:uid="{6A791ECE-E057-4BCE-9888-F2F885092590}"/>
    <cellStyle name="Normal 12 16 2" xfId="31302" xr:uid="{FA727FDE-BA50-409E-A1CB-E9486B6E79EC}"/>
    <cellStyle name="Normal 12 16 3" xfId="31304" xr:uid="{EA9E705E-D2B8-4121-920D-43F8836DCE4F}"/>
    <cellStyle name="Normal 12 17" xfId="35496" xr:uid="{56C32320-D855-406C-9D38-5805F10242D0}"/>
    <cellStyle name="Normal 12 17 2" xfId="25660" xr:uid="{3A9CD3B0-36A0-403E-8BE3-6559AAC91A40}"/>
    <cellStyle name="Normal 12 17 3" xfId="25666" xr:uid="{19FCAEF2-B33C-46B0-8335-5FFDF30CE5BE}"/>
    <cellStyle name="Normal 12 2" xfId="19143" xr:uid="{7588CD5D-D0A8-4665-9EB0-05038807503E}"/>
    <cellStyle name="Normal 12 2 10" xfId="35497" xr:uid="{09262687-DB40-49E5-A223-E45BF53042F5}"/>
    <cellStyle name="Normal 12 2 11" xfId="35498" xr:uid="{98E0F961-4D60-43FC-95B6-756168310278}"/>
    <cellStyle name="Normal 12 2 12" xfId="35499" xr:uid="{E6E92B59-B10C-403F-B5FC-9BFF154D4AE3}"/>
    <cellStyle name="Normal 12 2 13" xfId="19966" xr:uid="{D09B41F1-0C9A-4EBE-8514-D0C31B60CDDE}"/>
    <cellStyle name="Normal 12 2 13 2" xfId="19968" xr:uid="{D7304EC1-BCEF-4F26-BFDF-E9865C3ECED3}"/>
    <cellStyle name="Normal 12 2 14" xfId="19972" xr:uid="{C3C5F5DB-7488-4D73-98F1-ABA9D0D607AC}"/>
    <cellStyle name="Normal 12 2 15" xfId="19974" xr:uid="{C187B604-759B-413A-8C5D-B79BED5CA3E3}"/>
    <cellStyle name="Normal 12 2 15 2" xfId="35500" xr:uid="{0B648757-4EE5-46D0-90B3-31D14B867D37}"/>
    <cellStyle name="Normal 12 2 15 3" xfId="11314" xr:uid="{881FD051-1FE4-4C25-9087-FEABFEA08D5A}"/>
    <cellStyle name="Normal 12 2 16" xfId="19976" xr:uid="{DEB61F9E-48F4-43AF-8C29-5434C2545904}"/>
    <cellStyle name="Normal 12 2 16 2" xfId="11762" xr:uid="{ACE28BEE-51AF-4702-86F7-C75FC70FF6B3}"/>
    <cellStyle name="Normal 12 2 16 3" xfId="11319" xr:uid="{F0B66419-56ED-43A9-94F1-D921FD060EA6}"/>
    <cellStyle name="Normal 12 2 2" xfId="35501" xr:uid="{1CBB84E1-941C-48B6-9E6D-AA2DEB19E3A3}"/>
    <cellStyle name="Normal 12 2 2 2" xfId="35502" xr:uid="{A67CDD3D-E42C-451C-9ABE-491AEDCA38A0}"/>
    <cellStyle name="Normal 12 2 2 2 2" xfId="35503" xr:uid="{9136CD09-5889-48E3-90DC-017CC775147E}"/>
    <cellStyle name="Normal 12 2 2 2 2 2" xfId="31879" xr:uid="{065CB417-E727-4390-B352-53A194721C8D}"/>
    <cellStyle name="Normal 12 2 2 2 2 2 2" xfId="34646" xr:uid="{5762457C-25FD-458F-951F-A3BFACE6171F}"/>
    <cellStyle name="Normal 12 2 2 2 2 3" xfId="35504" xr:uid="{06F58C7B-2550-4352-908C-FCA4CB143770}"/>
    <cellStyle name="Normal 12 2 2 2 3" xfId="35505" xr:uid="{36BB24F7-5CC0-42A0-AEE2-00AAC1FCD3D7}"/>
    <cellStyle name="Normal 12 2 2 2 3 2" xfId="32056" xr:uid="{E80ACA1F-D997-46FB-B756-E868E52F5F7D}"/>
    <cellStyle name="Normal 12 2 2 2 4" xfId="23775" xr:uid="{EDACB47E-02A2-4AD8-B068-A01FE8B99F6A}"/>
    <cellStyle name="Normal 12 2 2 3" xfId="35506" xr:uid="{7B7DABC8-2156-4807-8A79-51CC7755B5D2}"/>
    <cellStyle name="Normal 12 2 2 3 2" xfId="35507" xr:uid="{5E559D4B-59BD-4369-B6E8-761F0E938086}"/>
    <cellStyle name="Normal 12 2 2 3 2 2" xfId="31991" xr:uid="{0A34537B-AD32-442D-B966-78FE97F8E163}"/>
    <cellStyle name="Normal 12 2 2 3 3" xfId="35508" xr:uid="{DF7ECA5F-0494-4DAE-9CB1-8FDB4FDF81F0}"/>
    <cellStyle name="Normal 12 2 2 4" xfId="35509" xr:uid="{93D14635-3764-480D-AC60-BFC31B007B28}"/>
    <cellStyle name="Normal 12 2 2 4 2" xfId="35510" xr:uid="{6B4779AB-9DA3-4611-B116-11DD91E40316}"/>
    <cellStyle name="Normal 12 2 2 5" xfId="35511" xr:uid="{8BDD9824-6D1C-4C03-9603-288F1BBF4950}"/>
    <cellStyle name="Normal 12 2 3" xfId="35452" xr:uid="{D6DEB99A-6CA0-4C24-B02C-AD567CC19F90}"/>
    <cellStyle name="Normal 12 2 3 10" xfId="26977" xr:uid="{A24015CD-0BE3-4AA5-A0D2-FED60B384326}"/>
    <cellStyle name="Normal 12 2 3 11" xfId="26981" xr:uid="{F3F64737-12E1-49A6-9235-D0E0A94E053B}"/>
    <cellStyle name="Normal 12 2 3 12" xfId="26983" xr:uid="{2252770A-ADBF-4832-9CB2-C0C25D812B0E}"/>
    <cellStyle name="Normal 12 2 3 2" xfId="35512" xr:uid="{CD4FD9A9-7070-49D4-A278-7D3E60F3C2B9}"/>
    <cellStyle name="Normal 12 2 3 2 10" xfId="10164" xr:uid="{DAC9567E-652A-42D9-AE38-46C89EF7A13C}"/>
    <cellStyle name="Normal 12 2 3 2 2" xfId="35513" xr:uid="{846841DC-6E95-4AD8-B708-988914A4AA67}"/>
    <cellStyle name="Normal 12 2 3 2 2 2" xfId="18087" xr:uid="{264CA198-0905-4ACF-A10B-9FCF01C2895F}"/>
    <cellStyle name="Normal 12 2 3 2 2 2 2" xfId="31033" xr:uid="{9C5A608C-90DB-4E7D-AC50-8210E4230BF8}"/>
    <cellStyle name="Normal 12 2 3 2 2 2 3" xfId="35514" xr:uid="{E83254A0-75E9-4A18-AABB-07B94E084EC4}"/>
    <cellStyle name="Normal 12 2 3 2 2 2 4" xfId="29543" xr:uid="{EE7C7284-B46B-4426-9A63-228CA86E3800}"/>
    <cellStyle name="Normal 12 2 3 2 2 2 5" xfId="29546" xr:uid="{05F9740A-FAD0-4ABC-BF22-BB8EAD407B49}"/>
    <cellStyle name="Normal 12 2 3 2 2 2 6" xfId="20605" xr:uid="{983E435B-809F-4375-9139-E2D363771545}"/>
    <cellStyle name="Normal 12 2 3 2 2 3" xfId="20234" xr:uid="{ADF01A8D-85D0-467C-82BC-2C4151D140BC}"/>
    <cellStyle name="Normal 12 2 3 2 2 4" xfId="20236" xr:uid="{5062F8C6-DD84-4CEE-8AF7-470D1AFD2F39}"/>
    <cellStyle name="Normal 12 2 3 2 2 5" xfId="35515" xr:uid="{353001B2-1FD6-4455-9E6F-EEA21F5D3FF8}"/>
    <cellStyle name="Normal 12 2 3 2 2 6" xfId="35516" xr:uid="{6CCFAE47-88D2-4739-9792-F6997735FBC7}"/>
    <cellStyle name="Normal 12 2 3 2 2 7" xfId="35517" xr:uid="{693500A8-4405-41EE-B6C3-422A19B002C6}"/>
    <cellStyle name="Normal 12 2 3 2 3" xfId="35518" xr:uid="{4C75C14C-4462-4601-8F4A-EC3C6BC8810A}"/>
    <cellStyle name="Normal 12 2 3 2 3 2" xfId="18368" xr:uid="{2F31ABC1-7D64-412C-8B3D-84C514CA5209}"/>
    <cellStyle name="Normal 12 2 3 2 3 2 2" xfId="35519" xr:uid="{819DBE2D-F754-4968-BDCB-F8C0A5400805}"/>
    <cellStyle name="Normal 12 2 3 2 3 2 3" xfId="35520" xr:uid="{924E06BB-D1A6-43FE-9E29-2FF4A1588901}"/>
    <cellStyle name="Normal 12 2 3 2 3 2 4" xfId="24326" xr:uid="{A7BEC489-C74A-4EDF-9360-F2CFA12BA200}"/>
    <cellStyle name="Normal 12 2 3 2 3 2 5" xfId="30556" xr:uid="{44D27EB7-7F58-4E62-8A89-D9A904DFC265}"/>
    <cellStyle name="Normal 12 2 3 2 3 2 6" xfId="30558" xr:uid="{285313D5-4C8D-4DF2-B87A-C0EC7512335E}"/>
    <cellStyle name="Normal 12 2 3 2 3 3" xfId="20238" xr:uid="{143B560C-D170-4498-9601-D222EDE8BBEF}"/>
    <cellStyle name="Normal 12 2 3 2 3 4" xfId="20240" xr:uid="{B4461F48-D026-4BBA-96AA-993170C249BE}"/>
    <cellStyle name="Normal 12 2 3 2 3 5" xfId="35521" xr:uid="{77D3C242-C08F-4A95-897D-598E6385C78C}"/>
    <cellStyle name="Normal 12 2 3 2 3 6" xfId="35523" xr:uid="{6A5D20A9-7D23-408C-8B22-7EF8A42EE0A7}"/>
    <cellStyle name="Normal 12 2 3 2 3 7" xfId="24238" xr:uid="{A76E782F-2DC9-4A4D-87D3-97696A3EECAD}"/>
    <cellStyle name="Normal 12 2 3 2 4" xfId="35524" xr:uid="{EA4999A8-A6CE-490F-AC83-9544F386D9A6}"/>
    <cellStyle name="Normal 12 2 3 2 4 2" xfId="18470" xr:uid="{2CF25DA6-442B-4C41-AE20-184099672E1C}"/>
    <cellStyle name="Normal 12 2 3 2 4 2 2" xfId="22597" xr:uid="{7C67C09D-D26A-4A1A-BDB6-5BAEE525F9B0}"/>
    <cellStyle name="Normal 12 2 3 2 4 2 3" xfId="35525" xr:uid="{3DCF46C4-F2CC-4A93-A057-61ECD1FC5248}"/>
    <cellStyle name="Normal 12 2 3 2 4 2 4" xfId="24623" xr:uid="{AD70B986-B2DB-40B8-8F3F-9F7840059D2D}"/>
    <cellStyle name="Normal 12 2 3 2 4 2 5" xfId="30997" xr:uid="{69913C04-A220-49F0-83C6-2D75DC2AA32A}"/>
    <cellStyle name="Normal 12 2 3 2 4 2 6" xfId="30999" xr:uid="{7FC2C3BE-AE51-4D13-8CCB-14E46484CDAF}"/>
    <cellStyle name="Normal 12 2 3 2 4 3" xfId="20242" xr:uid="{C52818EF-FB7B-442A-88AA-77B9961922E3}"/>
    <cellStyle name="Normal 12 2 3 2 4 4" xfId="20244" xr:uid="{859A55D4-EA67-4341-9ABC-8F6A3EFC8794}"/>
    <cellStyle name="Normal 12 2 3 2 4 5" xfId="35526" xr:uid="{068631E3-F029-41FF-B01B-D215DCAC9E39}"/>
    <cellStyle name="Normal 12 2 3 2 4 6" xfId="35527" xr:uid="{DF8EB098-6ACB-4B97-B83E-7A0ABE1AF6E8}"/>
    <cellStyle name="Normal 12 2 3 2 4 7" xfId="35528" xr:uid="{15D57F9C-8B52-465B-AC8F-6DD7E54E340E}"/>
    <cellStyle name="Normal 12 2 3 2 5" xfId="34815" xr:uid="{9FE0CB1C-5D0C-49F6-A3F8-ED837B0B06BF}"/>
    <cellStyle name="Normal 12 2 3 2 5 2" xfId="16753" xr:uid="{D6CA077F-4E2D-4289-BF8D-5F525FE3110E}"/>
    <cellStyle name="Normal 12 2 3 2 5 3" xfId="20246" xr:uid="{FF3E6118-7055-4485-B38D-5A092F99012D}"/>
    <cellStyle name="Normal 12 2 3 2 5 4" xfId="20249" xr:uid="{324A733E-BA1E-465C-AE58-8E8D73B781F4}"/>
    <cellStyle name="Normal 12 2 3 2 5 5" xfId="34819" xr:uid="{DEF73FFB-A305-4998-8234-297FFA3D4D0C}"/>
    <cellStyle name="Normal 12 2 3 2 5 6" xfId="34821" xr:uid="{5FC390BF-F593-4503-ABE3-F6F12F0B32D9}"/>
    <cellStyle name="Normal 12 2 3 2 6" xfId="34824" xr:uid="{8B592EC2-481E-4C22-BDAC-EED9FD03BF8F}"/>
    <cellStyle name="Normal 12 2 3 2 7" xfId="34830" xr:uid="{A57DD7B1-F4EA-410A-A57A-E1DA185D8420}"/>
    <cellStyle name="Normal 12 2 3 2 8" xfId="33402" xr:uid="{3E756CE6-604A-4C34-AB0F-D58AC7F7E06D}"/>
    <cellStyle name="Normal 12 2 3 2 9" xfId="34838" xr:uid="{8BA32530-BFE6-474F-9DB9-0C7EA2A732B9}"/>
    <cellStyle name="Normal 12 2 3 3" xfId="35529" xr:uid="{66932184-FD1B-4833-8564-28F2B2C096AE}"/>
    <cellStyle name="Normal 12 2 3 3 2" xfId="35530" xr:uid="{5DBFE6D2-E56D-40F9-8B74-4AF242281F4A}"/>
    <cellStyle name="Normal 12 2 3 3 2 2" xfId="35531" xr:uid="{D0961A9B-FDFC-45F6-8059-AEFAE839D0E6}"/>
    <cellStyle name="Normal 12 2 3 3 2 3" xfId="20254" xr:uid="{13A0A8CF-34B6-4505-B89E-9E7743C41591}"/>
    <cellStyle name="Normal 12 2 3 3 2 4" xfId="20256" xr:uid="{6F1D9699-B1E8-499D-8597-77567C83D2EC}"/>
    <cellStyle name="Normal 12 2 3 3 2 5" xfId="35532" xr:uid="{58A872C6-B04E-4531-9343-543A7979972A}"/>
    <cellStyle name="Normal 12 2 3 3 2 6" xfId="7800" xr:uid="{A3EE1BD9-00DF-4E4A-BA96-17641E083B00}"/>
    <cellStyle name="Normal 12 2 3 3 3" xfId="35533" xr:uid="{8422A17E-5F45-4C82-B8A3-EC9A58A64FBE}"/>
    <cellStyle name="Normal 12 2 3 3 4" xfId="25228" xr:uid="{C613EB84-9363-433F-8DC0-C73BECD22E73}"/>
    <cellStyle name="Normal 12 2 3 3 5" xfId="25230" xr:uid="{E64890A5-C286-4E2E-9F5F-E6A4E75F6B12}"/>
    <cellStyle name="Normal 12 2 3 3 6" xfId="25234" xr:uid="{B9761990-CCD9-4BB1-9D12-6269509A787C}"/>
    <cellStyle name="Normal 12 2 3 3 7" xfId="25239" xr:uid="{55B10A8F-3CD1-42A9-95AC-9763CA43D0C6}"/>
    <cellStyle name="Normal 12 2 3 4" xfId="35534" xr:uid="{FD814821-A422-4F1C-A1A5-4670177814D0}"/>
    <cellStyle name="Normal 12 2 3 4 2" xfId="32981" xr:uid="{030445AA-C368-48A3-AD41-AB7FDBC7D220}"/>
    <cellStyle name="Normal 12 2 3 4 2 2" xfId="35535" xr:uid="{5E1F5411-D825-444F-9031-F9F77B758DAD}"/>
    <cellStyle name="Normal 12 2 3 4 2 3" xfId="20272" xr:uid="{2A824337-F0BD-430D-A040-E1410CA80543}"/>
    <cellStyle name="Normal 12 2 3 4 2 4" xfId="20274" xr:uid="{A93E2629-859F-4B02-823A-114689435B63}"/>
    <cellStyle name="Normal 12 2 3 4 2 5" xfId="35536" xr:uid="{49DE8143-369E-4281-8AD4-B2E9275FD75F}"/>
    <cellStyle name="Normal 12 2 3 4 2 6" xfId="35537" xr:uid="{55A80BA3-9221-4C3B-B122-55E6B2D32376}"/>
    <cellStyle name="Normal 12 2 3 4 3" xfId="35538" xr:uid="{496D213D-D478-46ED-9503-E930B6B3DD24}"/>
    <cellStyle name="Normal 12 2 3 4 4" xfId="35539" xr:uid="{B7727B88-4533-49CA-9285-4996F647D40F}"/>
    <cellStyle name="Normal 12 2 3 4 5" xfId="34872" xr:uid="{C3188CDD-F5D4-49EF-87FF-4656050A1F83}"/>
    <cellStyle name="Normal 12 2 3 4 6" xfId="34874" xr:uid="{6B0D8129-A2D4-4DF2-96EA-E948B19E3BED}"/>
    <cellStyle name="Normal 12 2 3 4 7" xfId="34880" xr:uid="{E1352051-0E55-4A1A-927C-8D5E388FEF58}"/>
    <cellStyle name="Normal 12 2 3 5" xfId="35540" xr:uid="{54F2D6DA-FDAF-49B5-91F5-8A193B67AAB3}"/>
    <cellStyle name="Normal 12 2 3 5 2" xfId="2003" xr:uid="{9FE15CD5-9539-49EA-A3A6-0012890EC541}"/>
    <cellStyle name="Normal 12 2 3 5 2 2" xfId="35541" xr:uid="{0D725794-079C-4B3B-B221-18DBD9E6CCD2}"/>
    <cellStyle name="Normal 12 2 3 5 2 3" xfId="20282" xr:uid="{B0F6B9BA-3C8F-4535-80D3-9408ABCAF51A}"/>
    <cellStyle name="Normal 12 2 3 5 2 4" xfId="20285" xr:uid="{12AF3056-30DA-4726-BAEC-3C87A8A666C4}"/>
    <cellStyle name="Normal 12 2 3 5 2 5" xfId="35543" xr:uid="{E0798D27-4AFF-47BF-B7E5-DCA4AFCD2DA3}"/>
    <cellStyle name="Normal 12 2 3 5 2 6" xfId="35545" xr:uid="{F4B5141D-D942-4CC7-8FD0-818D62603A28}"/>
    <cellStyle name="Normal 12 2 3 5 3" xfId="2006" xr:uid="{7E844A86-FEA4-4B6A-A364-3791EEA6143B}"/>
    <cellStyle name="Normal 12 2 3 5 4" xfId="2009" xr:uid="{665EC6BA-16DF-4477-9DCF-99D175AA62F3}"/>
    <cellStyle name="Normal 12 2 3 5 5" xfId="34891" xr:uid="{DEF4307A-1BB4-42F7-94D6-37F8EBB7E745}"/>
    <cellStyle name="Normal 12 2 3 5 6" xfId="34893" xr:uid="{CA44992C-5613-46F9-834C-768B439B2E32}"/>
    <cellStyle name="Normal 12 2 3 5 7" xfId="34896" xr:uid="{A45F1F61-C12F-4B2B-9B36-2A6111B04B18}"/>
    <cellStyle name="Normal 12 2 3 6" xfId="35546" xr:uid="{F9FCE3D7-9C62-4443-A967-9CFDDA137CD0}"/>
    <cellStyle name="Normal 12 2 3 6 2" xfId="35547" xr:uid="{BA75C8E8-C16A-4A8C-8DE2-E15B08C5B7B2}"/>
    <cellStyle name="Normal 12 2 3 6 3" xfId="35548" xr:uid="{21944F59-8B2E-46F9-A18B-DD095185BF94}"/>
    <cellStyle name="Normal 12 2 3 6 4" xfId="35549" xr:uid="{C69D967C-33ED-4DCD-9562-B8160B0C1800}"/>
    <cellStyle name="Normal 12 2 3 6 5" xfId="34904" xr:uid="{36F69D65-7203-49CA-832B-3037F2DAD38C}"/>
    <cellStyle name="Normal 12 2 3 6 6" xfId="34906" xr:uid="{4DDC0853-74CA-46E3-B55B-43F968946C58}"/>
    <cellStyle name="Normal 12 2 3 7" xfId="35550" xr:uid="{60F158CC-3051-4C9B-93DE-184855D1795C}"/>
    <cellStyle name="Normal 12 2 3 8" xfId="15993" xr:uid="{CEA7475A-DFAB-445A-9476-EF09DE1E740D}"/>
    <cellStyle name="Normal 12 2 3 9" xfId="15995" xr:uid="{37EC84B5-206C-4557-817A-815A09ED0262}"/>
    <cellStyle name="Normal 12 2 4" xfId="35551" xr:uid="{476C941E-98C7-4568-9ADA-10D8C21502C7}"/>
    <cellStyle name="Normal 12 2 4 10" xfId="35552" xr:uid="{707E991E-1FF3-4878-B602-7A3DB4BD7A23}"/>
    <cellStyle name="Normal 12 2 4 2" xfId="35553" xr:uid="{3723DBC4-E8EE-4CB1-8FF5-CBD53345B28B}"/>
    <cellStyle name="Normal 12 2 4 2 2" xfId="35554" xr:uid="{7FAA1A05-87E2-45C0-B883-E63919B14C76}"/>
    <cellStyle name="Normal 12 2 4 2 2 2" xfId="35556" xr:uid="{08FB9544-E351-46ED-9614-F92C11EF5F0D}"/>
    <cellStyle name="Normal 12 2 4 2 2 3" xfId="20375" xr:uid="{922B6D2F-0917-4D3A-A3FB-BCC7D77E6940}"/>
    <cellStyle name="Normal 12 2 4 2 2 4" xfId="20377" xr:uid="{A7C59CE7-64AE-4770-8C06-485BD19124D6}"/>
    <cellStyle name="Normal 12 2 4 2 2 5" xfId="35557" xr:uid="{12F376E5-C5F4-4658-84EB-6984F30FEB30}"/>
    <cellStyle name="Normal 12 2 4 2 2 6" xfId="35559" xr:uid="{62A4E64B-554E-4E0F-BA8B-73A432C9CA08}"/>
    <cellStyle name="Normal 12 2 4 2 3" xfId="35560" xr:uid="{6F679B97-3280-4DD4-8138-DAF31CAAF809}"/>
    <cellStyle name="Normal 12 2 4 2 4" xfId="35561" xr:uid="{BAEE7EAC-EE81-4059-9FF1-59F0AAD78F9E}"/>
    <cellStyle name="Normal 12 2 4 2 5" xfId="34925" xr:uid="{CD88B105-660C-46B5-AF5B-EFE2167DD02F}"/>
    <cellStyle name="Normal 12 2 4 2 6" xfId="34929" xr:uid="{4ABDA429-917E-4CF9-BEBB-1B8D64E8CBB5}"/>
    <cellStyle name="Normal 12 2 4 2 7" xfId="34932" xr:uid="{6557BF64-7569-4900-9483-D8CDA1CB93FA}"/>
    <cellStyle name="Normal 12 2 4 3" xfId="35562" xr:uid="{F5F9F625-18FA-4F5C-8AA8-C5B326392A12}"/>
    <cellStyle name="Normal 12 2 4 3 2" xfId="35564" xr:uid="{983F3DF8-607D-42CC-BDD2-B84306229E58}"/>
    <cellStyle name="Normal 12 2 4 3 2 2" xfId="35566" xr:uid="{874FC07D-7530-4583-988A-E79BA6A05824}"/>
    <cellStyle name="Normal 12 2 4 3 2 3" xfId="20413" xr:uid="{9A7E5CA9-8005-4D2C-A4D7-F739552AE200}"/>
    <cellStyle name="Normal 12 2 4 3 2 4" xfId="20416" xr:uid="{528F1000-F845-4935-9989-BBB77D1C284B}"/>
    <cellStyle name="Normal 12 2 4 3 2 5" xfId="31884" xr:uid="{5580B1E1-5D5E-4259-A82F-CA43CDEC8B72}"/>
    <cellStyle name="Normal 12 2 4 3 2 6" xfId="31886" xr:uid="{228159E8-0244-4889-9A0C-23EDC276BF7F}"/>
    <cellStyle name="Normal 12 2 4 3 3" xfId="35568" xr:uid="{91537032-8E7D-47BE-A841-4230FDF5038A}"/>
    <cellStyle name="Normal 12 2 4 3 4" xfId="35570" xr:uid="{637883A2-54C4-49C8-8CF9-057C60643360}"/>
    <cellStyle name="Normal 12 2 4 3 5" xfId="34940" xr:uid="{25F327C9-6162-492C-BE1C-F572027FEF64}"/>
    <cellStyle name="Normal 12 2 4 3 6" xfId="34945" xr:uid="{260B8B6C-E80E-4020-8B67-5F4A31B016B1}"/>
    <cellStyle name="Normal 12 2 4 3 7" xfId="34948" xr:uid="{E2BDEB23-576F-4A74-8579-CD4ED19F58D8}"/>
    <cellStyle name="Normal 12 2 4 4" xfId="35571" xr:uid="{9B284FED-7020-466C-AE8D-C2BE58A24940}"/>
    <cellStyle name="Normal 12 2 4 4 2" xfId="35572" xr:uid="{21B04230-3718-474B-BD20-EF6929C703AF}"/>
    <cellStyle name="Normal 12 2 4 4 2 2" xfId="35574" xr:uid="{A7114928-578A-46F9-B3B4-1136A23CAFA6}"/>
    <cellStyle name="Normal 12 2 4 4 2 3" xfId="32165" xr:uid="{558D6865-E603-4B43-A62F-8F63DBD2FC7E}"/>
    <cellStyle name="Normal 12 2 4 4 2 4" xfId="32167" xr:uid="{ABF8D282-F932-468A-8F4B-3CC2CC38150F}"/>
    <cellStyle name="Normal 12 2 4 4 2 5" xfId="35575" xr:uid="{7FEBB3F9-62EC-4DE2-AD5C-A3892CCECC06}"/>
    <cellStyle name="Normal 12 2 4 4 2 6" xfId="35576" xr:uid="{84D7088F-CEE1-4D5D-96E2-D89F932467F5}"/>
    <cellStyle name="Normal 12 2 4 4 3" xfId="35577" xr:uid="{918E5DED-DBAB-4B0F-A476-A0B0902B88C8}"/>
    <cellStyle name="Normal 12 2 4 4 4" xfId="35578" xr:uid="{1E0D0F92-6745-474A-81B0-66FEFFF7912E}"/>
    <cellStyle name="Normal 12 2 4 4 5" xfId="34957" xr:uid="{8FA1A45E-A200-4913-9D5E-7D6109B70840}"/>
    <cellStyle name="Normal 12 2 4 4 6" xfId="34959" xr:uid="{62D0C224-DB73-4C41-8F1E-206F1AC6FA3D}"/>
    <cellStyle name="Normal 12 2 4 4 7" xfId="34962" xr:uid="{C6AF95C6-1DB1-4604-BC03-B84687010DCE}"/>
    <cellStyle name="Normal 12 2 4 5" xfId="35579" xr:uid="{EA6B5DD1-1605-4498-A4D4-3551F3B77AE4}"/>
    <cellStyle name="Normal 12 2 4 5 2" xfId="27513" xr:uid="{E7C85228-BEA9-462A-B7A4-6B56DD7BA877}"/>
    <cellStyle name="Normal 12 2 4 5 3" xfId="27515" xr:uid="{04416573-35CC-45DC-A773-5670A83F6559}"/>
    <cellStyle name="Normal 12 2 4 5 4" xfId="27518" xr:uid="{A74AF41B-4F08-4C96-AB4C-2DE097B3F3E4}"/>
    <cellStyle name="Normal 12 2 4 5 5" xfId="34971" xr:uid="{E1F72719-AEB0-4507-A403-18B98086428F}"/>
    <cellStyle name="Normal 12 2 4 5 6" xfId="34974" xr:uid="{E48B0EA9-2C90-444D-A609-C7A5DA9A1E13}"/>
    <cellStyle name="Normal 12 2 4 6" xfId="35580" xr:uid="{7E2E2F4E-203C-4F3D-9A3E-7C6145AD995A}"/>
    <cellStyle name="Normal 12 2 4 7" xfId="35581" xr:uid="{8205C2B7-A531-4368-87B7-4C2C4FEE6EFD}"/>
    <cellStyle name="Normal 12 2 4 8" xfId="16002" xr:uid="{D3D91146-76CB-4556-A359-FA2F018FCAAB}"/>
    <cellStyle name="Normal 12 2 4 9" xfId="35582" xr:uid="{B47F8937-86F7-4816-BC94-912D84A5F3D1}"/>
    <cellStyle name="Normal 12 2 5" xfId="35583" xr:uid="{B6502213-0892-412E-B37E-E4A35950AEF4}"/>
    <cellStyle name="Normal 12 2 5 10" xfId="35584" xr:uid="{EF699FED-51A2-4E44-ABC2-1B7EF951C44A}"/>
    <cellStyle name="Normal 12 2 5 2" xfId="34292" xr:uid="{1A769723-E622-4FA8-820A-A5E3AFD90E3F}"/>
    <cellStyle name="Normal 12 2 5 2 2" xfId="8672" xr:uid="{1EA9CB3B-4B23-43CC-9C40-7BAB63042783}"/>
    <cellStyle name="Normal 12 2 5 2 2 2" xfId="33766" xr:uid="{5EA27A80-A76D-4E01-8FD2-BE673C9E0316}"/>
    <cellStyle name="Normal 12 2 5 2 2 3" xfId="33768" xr:uid="{5A680AB8-E7D5-4C4D-9E45-A16968404226}"/>
    <cellStyle name="Normal 12 2 5 2 2 4" xfId="24029" xr:uid="{B1F26A70-F777-492C-811F-B16786E9B0AD}"/>
    <cellStyle name="Normal 12 2 5 2 2 5" xfId="31316" xr:uid="{3845A742-3963-4CEA-B1B6-44A9525A495D}"/>
    <cellStyle name="Normal 12 2 5 2 2 6" xfId="31319" xr:uid="{BA558F65-98EB-4844-830A-D1DD6064AE8C}"/>
    <cellStyle name="Normal 12 2 5 2 3" xfId="8674" xr:uid="{B07B5A66-B654-42B6-815F-3B7ACF5F7061}"/>
    <cellStyle name="Normal 12 2 5 2 4" xfId="8676" xr:uid="{0E96E347-275E-44D6-845F-2DDEC6A8C680}"/>
    <cellStyle name="Normal 12 2 5 2 5" xfId="8678" xr:uid="{EAB03BA4-EEBA-4E80-A67E-53CB1AFADF1C}"/>
    <cellStyle name="Normal 12 2 5 2 6" xfId="34988" xr:uid="{A2400A2E-ADBC-4573-A93E-78A1F719B3D7}"/>
    <cellStyle name="Normal 12 2 5 2 7" xfId="34991" xr:uid="{19BE31E7-F62B-432D-82AE-B8687BFC4FC7}"/>
    <cellStyle name="Normal 12 2 5 3" xfId="34294" xr:uid="{EA0D2A3D-B290-49F4-9531-E864413BC8E0}"/>
    <cellStyle name="Normal 12 2 5 3 2" xfId="35585" xr:uid="{D267E341-7ED2-4856-AE82-BD7BFE146C19}"/>
    <cellStyle name="Normal 12 2 5 3 2 2" xfId="33787" xr:uid="{121244DE-A4A2-4415-9514-300E1360BEC4}"/>
    <cellStyle name="Normal 12 2 5 3 2 3" xfId="32544" xr:uid="{5B6FF2E3-7095-467A-9147-1013A04D5D56}"/>
    <cellStyle name="Normal 12 2 5 3 2 4" xfId="24657" xr:uid="{2373E962-3918-44FB-8A44-312B427D6BA6}"/>
    <cellStyle name="Normal 12 2 5 3 2 5" xfId="11644" xr:uid="{18EE645B-CBB3-4939-9FDE-F9F40DFACDC1}"/>
    <cellStyle name="Normal 12 2 5 3 2 6" xfId="11654" xr:uid="{B2E2C649-E266-4844-8353-F84F518D8F28}"/>
    <cellStyle name="Normal 12 2 5 3 3" xfId="35586" xr:uid="{3D937774-2CA3-4744-9848-50866C8058B0}"/>
    <cellStyle name="Normal 12 2 5 3 4" xfId="35587" xr:uid="{28E5DB97-9FC2-409F-95EF-1F54A5BC869D}"/>
    <cellStyle name="Normal 12 2 5 3 5" xfId="34998" xr:uid="{CDB6808E-479C-4C5E-8E32-62C7B7932040}"/>
    <cellStyle name="Normal 12 2 5 3 6" xfId="35003" xr:uid="{113C730F-4E43-48A1-AA97-CF0021292F03}"/>
    <cellStyle name="Normal 12 2 5 3 7" xfId="35005" xr:uid="{33C9390B-EDC4-47C0-BF2E-D5EFD100622B}"/>
    <cellStyle name="Normal 12 2 5 4" xfId="34296" xr:uid="{1FCA3978-0767-4F9D-A29B-5F2F43F1EE91}"/>
    <cellStyle name="Normal 12 2 5 4 2" xfId="31713" xr:uid="{8303A16A-14A7-4AE5-8AFB-8FCDEB8558EF}"/>
    <cellStyle name="Normal 12 2 5 4 2 2" xfId="33792" xr:uid="{FE8AADD0-7778-47F4-A221-1168C068D4AA}"/>
    <cellStyle name="Normal 12 2 5 4 2 3" xfId="35588" xr:uid="{69C1922F-7580-4AE6-9599-4A261BDBA5D4}"/>
    <cellStyle name="Normal 12 2 5 4 2 4" xfId="24713" xr:uid="{E1C3F346-09A7-4465-B98D-CB64412CF52F}"/>
    <cellStyle name="Normal 12 2 5 4 2 5" xfId="11755" xr:uid="{578B6675-22C1-42B0-B352-6FD098025526}"/>
    <cellStyle name="Normal 12 2 5 4 2 6" xfId="11765" xr:uid="{8B894136-F528-4065-8FB3-8D727098BF88}"/>
    <cellStyle name="Normal 12 2 5 4 3" xfId="31715" xr:uid="{1F4848E2-2CE0-4944-AAB6-5CF1985F3F5B}"/>
    <cellStyle name="Normal 12 2 5 4 4" xfId="29144" xr:uid="{A1BD54CA-20FB-409D-A926-FA13311D0AAD}"/>
    <cellStyle name="Normal 12 2 5 4 5" xfId="29147" xr:uid="{6ACEDA8E-AF77-4278-934B-0E35E6C142F8}"/>
    <cellStyle name="Normal 12 2 5 4 6" xfId="31717" xr:uid="{975804AC-2813-426A-B09F-0384E747F265}"/>
    <cellStyle name="Normal 12 2 5 4 7" xfId="35010" xr:uid="{F52A43E6-FB9E-4786-8D22-34A178FF8C06}"/>
    <cellStyle name="Normal 12 2 5 5" xfId="35589" xr:uid="{8D457D72-8821-4440-8B54-C2B668745BAA}"/>
    <cellStyle name="Normal 12 2 5 5 2" xfId="25848" xr:uid="{25914F48-72A4-4327-B26C-64BDD99E4946}"/>
    <cellStyle name="Normal 12 2 5 5 3" xfId="25852" xr:uid="{E2B84733-F6EB-41CA-98A6-90D110A84C59}"/>
    <cellStyle name="Normal 12 2 5 5 4" xfId="25857" xr:uid="{1229C72F-F227-4299-9CB7-15A2109F70C6}"/>
    <cellStyle name="Normal 12 2 5 5 5" xfId="29154" xr:uid="{3F086545-9DAA-4D5A-84B4-D7F5338CC770}"/>
    <cellStyle name="Normal 12 2 5 5 6" xfId="7594" xr:uid="{7A998C30-D9A5-4D75-AD99-59CB3F4B2C06}"/>
    <cellStyle name="Normal 12 2 5 6" xfId="22364" xr:uid="{E9AB092D-41FB-4FAE-88A5-C7D7E82F8B8E}"/>
    <cellStyle name="Normal 12 2 5 7" xfId="30890" xr:uid="{91EFB757-A1FE-41F6-B837-F36AA9B97CE6}"/>
    <cellStyle name="Normal 12 2 5 8" xfId="30898" xr:uid="{0D3746B7-C1E8-4E9F-B4C4-363B38A32D39}"/>
    <cellStyle name="Normal 12 2 5 9" xfId="30904" xr:uid="{D8A173A8-FC84-4911-8E9C-218CAAF04D5B}"/>
    <cellStyle name="Normal 12 2 6" xfId="33028" xr:uid="{41FF11AA-4717-4BAB-B590-BECA411474F6}"/>
    <cellStyle name="Normal 12 2 6 2" xfId="25097" xr:uid="{93CFA54C-4E99-47AC-8F3E-E176918F94E7}"/>
    <cellStyle name="Normal 12 2 6 2 2" xfId="8758" xr:uid="{D5A4CEEA-F28D-4002-8804-B253CD78B978}"/>
    <cellStyle name="Normal 12 2 6 2 3" xfId="8761" xr:uid="{A4F8A9F8-7157-4D97-8E35-A66DB1FBDAAD}"/>
    <cellStyle name="Normal 12 2 6 2 4" xfId="8763" xr:uid="{DBBCB2D7-C0F1-4D3E-853C-7CD38B1BAD47}"/>
    <cellStyle name="Normal 12 2 6 2 5" xfId="8765" xr:uid="{3D8DEE8F-3235-4F1B-A02A-49D8A45F9E17}"/>
    <cellStyle name="Normal 12 2 6 2 6" xfId="35018" xr:uid="{118404D3-A42C-4C82-8F45-B4FA3D2FDF1F}"/>
    <cellStyle name="Normal 12 2 6 3" xfId="25100" xr:uid="{61D822A8-AE4B-46FC-B112-E51751258F6C}"/>
    <cellStyle name="Normal 12 2 6 4" xfId="34302" xr:uid="{77A75110-1B1D-4C9D-A46C-22CBAAA03BCA}"/>
    <cellStyle name="Normal 12 2 6 5" xfId="35590" xr:uid="{C16FCC82-BFEC-4A1C-9F03-F1AE1D76CCCF}"/>
    <cellStyle name="Normal 12 2 6 6" xfId="35591" xr:uid="{9D756F4D-354B-4699-BCB4-24782FB6BA1B}"/>
    <cellStyle name="Normal 12 2 6 7" xfId="29190" xr:uid="{8151DB70-9795-46FC-BBD2-94A600078E4E}"/>
    <cellStyle name="Normal 12 2 7" xfId="30693" xr:uid="{E4220E32-5A37-4F6D-A249-833D501EDBB6}"/>
    <cellStyle name="Normal 12 2 7 2" xfId="34308" xr:uid="{0D5D8511-91F2-47DC-A8F8-DB8832E32112}"/>
    <cellStyle name="Normal 12 2 7 3" xfId="34310" xr:uid="{30E2EB00-4834-421E-AF08-D5C8386B7A80}"/>
    <cellStyle name="Normal 12 2 7 4" xfId="34312" xr:uid="{0F65E094-22CC-4FBF-A819-D984D7BAF8AB}"/>
    <cellStyle name="Normal 12 2 7 5" xfId="35592" xr:uid="{994A2A46-C46A-4D5E-880F-9A36CCC3ED85}"/>
    <cellStyle name="Normal 12 2 7 6" xfId="35593" xr:uid="{97A15870-6C7A-41A1-9EBB-F8F90792AE34}"/>
    <cellStyle name="Normal 12 2 8" xfId="30695" xr:uid="{BD2335BA-2072-4B15-9BC6-AEDE8EBE1142}"/>
    <cellStyle name="Normal 12 2 9" xfId="30697" xr:uid="{54FEF034-5850-4697-A39B-E083AED64E63}"/>
    <cellStyle name="Normal 12 3" xfId="133" xr:uid="{44825D88-82EA-4FC7-97BF-41BE512E0155}"/>
    <cellStyle name="Normal 12 3 10" xfId="21668" xr:uid="{ACEBC078-9F83-4DE7-8ED5-0E16B4E8F07B}"/>
    <cellStyle name="Normal 12 3 11" xfId="21934" xr:uid="{81FB761B-AFC0-4AC6-89F1-40FE59EC5A97}"/>
    <cellStyle name="Normal 12 3 12" xfId="21954" xr:uid="{BBBEE291-5A31-4493-8D46-4A32587EC31D}"/>
    <cellStyle name="Normal 12 3 13" xfId="21977" xr:uid="{16DEE44F-70BD-4DDE-8F9C-1D3B9F90BAF8}"/>
    <cellStyle name="Normal 12 3 14" xfId="21987" xr:uid="{864E84B6-7F97-4457-922A-5525AB3C411F}"/>
    <cellStyle name="Normal 12 3 2" xfId="19147" xr:uid="{CF3D6C68-EF52-45B6-9BD2-05F69C11E35A}"/>
    <cellStyle name="Normal 12 3 2 10" xfId="22047" xr:uid="{A61F3DE5-E955-40A8-A272-628BC662506D}"/>
    <cellStyle name="Normal 12 3 2 2" xfId="19153" xr:uid="{0DB0F2DE-7274-4180-85E7-76FBC3BFE574}"/>
    <cellStyle name="Normal 12 3 2 2 2" xfId="22238" xr:uid="{A519314D-01D7-4D54-A01A-397AA73FB79B}"/>
    <cellStyle name="Normal 12 3 2 2 2 2" xfId="22240" xr:uid="{46AA777B-8167-4E73-8436-0E6FE9B07F6C}"/>
    <cellStyle name="Normal 12 3 2 2 2 3" xfId="22245" xr:uid="{687304B6-FBE6-4DB6-B72B-EBE98C1394FF}"/>
    <cellStyle name="Normal 12 3 2 2 2 4" xfId="22248" xr:uid="{8588D397-3891-44FA-A900-391133E9E2BA}"/>
    <cellStyle name="Normal 12 3 2 2 2 5" xfId="22251" xr:uid="{BC793EE2-43E6-4958-8FC8-7F419D03B3F5}"/>
    <cellStyle name="Normal 12 3 2 2 2 6" xfId="22254" xr:uid="{FEDB6E2D-38CB-487A-AC82-40FD4D3447F9}"/>
    <cellStyle name="Normal 12 3 2 2 3" xfId="22300" xr:uid="{60B795BB-87CB-4F1A-BAC3-3227215D8551}"/>
    <cellStyle name="Normal 12 3 2 2 4" xfId="22380" xr:uid="{E2D8B4EF-E1BD-40CE-A767-810F7BD742DB}"/>
    <cellStyle name="Normal 12 3 2 2 5" xfId="22395" xr:uid="{A84FFEAD-AEA5-4852-A980-4A462EB2E981}"/>
    <cellStyle name="Normal 12 3 2 2 6" xfId="22401" xr:uid="{784A146D-C9A9-4A05-A605-88D5A1585D51}"/>
    <cellStyle name="Normal 12 3 2 2 7" xfId="22407" xr:uid="{74330092-533F-4C2E-804C-3C68108753EE}"/>
    <cellStyle name="Normal 12 3 2 3" xfId="13317" xr:uid="{9CF2F5A8-C238-4B69-866F-293CB7EAAF12}"/>
    <cellStyle name="Normal 12 3 2 3 2" xfId="22524" xr:uid="{06B07B64-1F74-4D0F-B3D5-55893E76FE49}"/>
    <cellStyle name="Normal 12 3 2 3 2 2" xfId="22526" xr:uid="{ADFB85A1-2E4D-48DE-B86B-FACC61F1934A}"/>
    <cellStyle name="Normal 12 3 2 3 2 3" xfId="22532" xr:uid="{5F8AE88A-44E3-443F-A706-F470FB596F32}"/>
    <cellStyle name="Normal 12 3 2 3 2 4" xfId="22538" xr:uid="{433A2AE5-7212-4E34-85ED-8CFD01B93395}"/>
    <cellStyle name="Normal 12 3 2 3 2 5" xfId="22540" xr:uid="{D5027564-AA27-41CA-8F92-AFA188CA88D6}"/>
    <cellStyle name="Normal 12 3 2 3 2 6" xfId="22542" xr:uid="{780FF64D-5B97-4EFA-AEFD-EF3CE70ECCA9}"/>
    <cellStyle name="Normal 12 3 2 3 3" xfId="22582" xr:uid="{3B18F15A-DD80-4379-B4A8-719898DCBF4A}"/>
    <cellStyle name="Normal 12 3 2 3 4" xfId="22638" xr:uid="{B88D7FF5-EA51-446C-8E94-4C1CB2875B37}"/>
    <cellStyle name="Normal 12 3 2 3 5" xfId="22647" xr:uid="{038019CD-2E80-4EB8-800F-513E0B2F2628}"/>
    <cellStyle name="Normal 12 3 2 3 6" xfId="22649" xr:uid="{210EDC4B-0F18-48BC-879A-CC2FF7FCF9B3}"/>
    <cellStyle name="Normal 12 3 2 3 7" xfId="22652" xr:uid="{7B74FD6F-1830-4FBC-BCD9-EFF937C1594D}"/>
    <cellStyle name="Normal 12 3 2 4" xfId="13321" xr:uid="{7E38BAED-DE5E-40AF-8F6B-613EBFF1D616}"/>
    <cellStyle name="Normal 12 3 2 4 2" xfId="22752" xr:uid="{EAB6FDCD-FC77-400D-9863-E10C5398CA1F}"/>
    <cellStyle name="Normal 12 3 2 4 2 2" xfId="22756" xr:uid="{8E4A220A-8029-4EB8-AE32-88F57664EB5F}"/>
    <cellStyle name="Normal 12 3 2 4 2 3" xfId="22763" xr:uid="{C6CD0A65-700B-4902-87E0-A4646D001D5C}"/>
    <cellStyle name="Normal 12 3 2 4 2 4" xfId="22768" xr:uid="{D1656B65-00F4-4B61-9573-F47BDB0FDDE7}"/>
    <cellStyle name="Normal 12 3 2 4 2 5" xfId="22770" xr:uid="{7ADAB179-E76C-45A0-ACD4-5636032E5C7F}"/>
    <cellStyle name="Normal 12 3 2 4 2 6" xfId="22772" xr:uid="{272F7E4E-5C25-46F6-86D7-9074D2270EB6}"/>
    <cellStyle name="Normal 12 3 2 4 3" xfId="22777" xr:uid="{73877C23-9B82-4CA8-9F0E-857199BB1916}"/>
    <cellStyle name="Normal 12 3 2 4 4" xfId="22808" xr:uid="{9327D50A-55EC-4F7E-B727-0ED50E36D5AD}"/>
    <cellStyle name="Normal 12 3 2 4 5" xfId="22812" xr:uid="{58C3E15F-B973-4040-8D44-2006621BAA22}"/>
    <cellStyle name="Normal 12 3 2 4 6" xfId="22816" xr:uid="{06289252-47EB-4711-8338-93D3463D40FC}"/>
    <cellStyle name="Normal 12 3 2 4 7" xfId="22820" xr:uid="{067C7F3A-64F3-4996-A4CF-AA41B7F0A2B3}"/>
    <cellStyle name="Normal 12 3 2 5" xfId="19156" xr:uid="{BB878F2A-1B5E-4C75-8A58-0E2F9B69469B}"/>
    <cellStyle name="Normal 12 3 2 5 2" xfId="2150" xr:uid="{7FC1158E-0414-4745-B3CF-ED0068C0895C}"/>
    <cellStyle name="Normal 12 3 2 5 3" xfId="2155" xr:uid="{FA2FED7B-2EA9-4424-9D74-640ECF44AA82}"/>
    <cellStyle name="Normal 12 3 2 5 4" xfId="2159" xr:uid="{99D70EA4-1D73-4C5F-8442-85165AA15A29}"/>
    <cellStyle name="Normal 12 3 2 5 5" xfId="22895" xr:uid="{E4A490BD-082D-4580-ABA8-F3584BF245B3}"/>
    <cellStyle name="Normal 12 3 2 5 6" xfId="22901" xr:uid="{3F47F0DA-531E-4C72-B085-0868C19B5C03}"/>
    <cellStyle name="Normal 12 3 2 6" xfId="8948" xr:uid="{DFFC6107-E48A-427A-BD10-5B263A089D0D}"/>
    <cellStyle name="Normal 12 3 2 7" xfId="8952" xr:uid="{76443DF2-984C-437C-9834-749F37980C97}"/>
    <cellStyle name="Normal 12 3 2 8" xfId="8955" xr:uid="{1BA31592-2C3D-49FC-8449-98FFBBA67AB8}"/>
    <cellStyle name="Normal 12 3 2 9" xfId="8958" xr:uid="{AC705464-21B0-406F-A0E5-4BBF1070ADCB}"/>
    <cellStyle name="Normal 12 3 3" xfId="19160" xr:uid="{6C3DAD10-AC78-49BD-92CB-1A8E5F04BA88}"/>
    <cellStyle name="Normal 12 3 3 10" xfId="23267" xr:uid="{4958F8BB-1C46-402E-BB59-31794194C6A0}"/>
    <cellStyle name="Normal 12 3 3 2" xfId="23304" xr:uid="{797977EF-C3E1-4AE0-88CF-192730685AEE}"/>
    <cellStyle name="Normal 12 3 3 2 2" xfId="23307" xr:uid="{A0A34608-2AF5-481D-9145-F065A651C0E1}"/>
    <cellStyle name="Normal 12 3 3 2 2 2" xfId="30477" xr:uid="{D56F568C-566C-482D-AED6-0C413822F247}"/>
    <cellStyle name="Normal 12 3 3 2 2 3" xfId="34562" xr:uid="{4D36CFA5-DBA7-4777-9C74-17EE2A9131DA}"/>
    <cellStyle name="Normal 12 3 3 2 2 4" xfId="34568" xr:uid="{59D280DE-025B-401B-99A4-A7F20C961B27}"/>
    <cellStyle name="Normal 12 3 3 2 2 5" xfId="34570" xr:uid="{FA580C23-0433-4A15-BFB2-ABDB77198950}"/>
    <cellStyle name="Normal 12 3 3 2 2 6" xfId="35594" xr:uid="{5E6159E3-3086-4104-81B4-76C502D6BB6F}"/>
    <cellStyle name="Normal 12 3 3 2 3" xfId="23312" xr:uid="{5CE9B831-E815-4B0E-B0D3-ED48F2634ACC}"/>
    <cellStyle name="Normal 12 3 3 2 4" xfId="23315" xr:uid="{556E7A6C-236B-42A1-8F79-A8DA4C2D8D0C}"/>
    <cellStyle name="Normal 12 3 3 2 5" xfId="23318" xr:uid="{8560ADFB-C59A-4DE8-AF32-82959EBE5F30}"/>
    <cellStyle name="Normal 12 3 3 2 6" xfId="23322" xr:uid="{CE99ABFE-CCC7-45B6-9F86-E85763BF373E}"/>
    <cellStyle name="Normal 12 3 3 2 7" xfId="23327" xr:uid="{1DB61870-2CDE-4188-B2EE-92BD963F76D0}"/>
    <cellStyle name="Normal 12 3 3 3" xfId="13326" xr:uid="{561ACC7B-7E11-4C89-BC15-6B5F0CFF36F9}"/>
    <cellStyle name="Normal 12 3 3 3 2" xfId="23369" xr:uid="{4737890E-633F-4F79-B659-7A24B2EDB5D0}"/>
    <cellStyle name="Normal 12 3 3 3 2 2" xfId="34743" xr:uid="{49FBB91E-3C4B-4368-8921-0A28C63D0D22}"/>
    <cellStyle name="Normal 12 3 3 3 2 3" xfId="34745" xr:uid="{3C882CF8-2612-48CA-9777-C55AB34E5264}"/>
    <cellStyle name="Normal 12 3 3 3 2 4" xfId="34747" xr:uid="{7B87EBE4-A42F-4D46-ADF9-CD2C30056F10}"/>
    <cellStyle name="Normal 12 3 3 3 2 5" xfId="34749" xr:uid="{FCC86032-B59A-45FD-BD28-F66363606DBC}"/>
    <cellStyle name="Normal 12 3 3 3 2 6" xfId="35595" xr:uid="{B83C1EE6-F9D1-4153-8CCB-8721778AAFE6}"/>
    <cellStyle name="Normal 12 3 3 3 3" xfId="23372" xr:uid="{77B169CC-CE79-4570-BDA2-CAD38025FB59}"/>
    <cellStyle name="Normal 12 3 3 3 4" xfId="23374" xr:uid="{F0DD4DC3-55AA-4382-97BD-69AD6DB225EF}"/>
    <cellStyle name="Normal 12 3 3 3 5" xfId="23376" xr:uid="{48680732-7B98-4AC4-8B86-D06641325BA4}"/>
    <cellStyle name="Normal 12 3 3 3 6" xfId="23378" xr:uid="{7FC5C553-20A8-4036-8938-ED62C4D68042}"/>
    <cellStyle name="Normal 12 3 3 3 7" xfId="23380" xr:uid="{C8B5448F-3E33-4AEA-81E6-0F9BE96CD5A3}"/>
    <cellStyle name="Normal 12 3 3 4" xfId="13330" xr:uid="{FA8C48F9-4282-4B4F-930A-1F9FB2BAFE11}"/>
    <cellStyle name="Normal 12 3 3 4 2" xfId="23406" xr:uid="{FB45592D-B8CF-4190-82D7-FFEFA9CF702E}"/>
    <cellStyle name="Normal 12 3 3 4 2 2" xfId="24079" xr:uid="{AEEA89EB-6AE3-4B8D-A574-BB56B715D02E}"/>
    <cellStyle name="Normal 12 3 3 4 2 3" xfId="35596" xr:uid="{587C0AD0-26CF-4548-89F4-34741A598403}"/>
    <cellStyle name="Normal 12 3 3 4 2 4" xfId="35597" xr:uid="{3579C857-3F6B-4601-8497-180B14CDC13B}"/>
    <cellStyle name="Normal 12 3 3 4 2 5" xfId="35598" xr:uid="{89C15EE1-A17A-44D4-8368-A510DE4238E4}"/>
    <cellStyle name="Normal 12 3 3 4 2 6" xfId="35599" xr:uid="{A96F1CDF-F001-409E-9669-004F22AC88F3}"/>
    <cellStyle name="Normal 12 3 3 4 3" xfId="24082" xr:uid="{0AE2B4B6-8AD0-4BC4-A2C6-6510CB34EAE5}"/>
    <cellStyle name="Normal 12 3 3 4 4" xfId="24085" xr:uid="{8CA9A351-AC38-40BD-AE68-8C715EE4BB48}"/>
    <cellStyle name="Normal 12 3 3 4 5" xfId="24090" xr:uid="{E50747FC-3560-47E9-9B1A-B5DC9E993FE5}"/>
    <cellStyle name="Normal 12 3 3 4 6" xfId="24113" xr:uid="{E86F5F79-F2E6-440E-846E-DB2D19A337F9}"/>
    <cellStyle name="Normal 12 3 3 4 7" xfId="24118" xr:uid="{99359E9D-8F1C-4E49-9ADD-18AAD921C82B}"/>
    <cellStyle name="Normal 12 3 3 5" xfId="23411" xr:uid="{ED09622F-8050-4D7D-931C-A9B658A521A4}"/>
    <cellStyle name="Normal 12 3 3 5 2" xfId="2196" xr:uid="{27FA4460-D664-426A-814C-5D2465DACBBE}"/>
    <cellStyle name="Normal 12 3 3 5 3" xfId="2205" xr:uid="{9AE52138-1234-4CBA-890B-CF9485DA25EE}"/>
    <cellStyle name="Normal 12 3 3 5 4" xfId="2209" xr:uid="{D16505CE-4F5A-4C4E-A74D-DC4A4820A4B5}"/>
    <cellStyle name="Normal 12 3 3 5 5" xfId="35600" xr:uid="{1E8A85F1-FBCB-4305-A99B-A7F67DC4559F}"/>
    <cellStyle name="Normal 12 3 3 5 6" xfId="35601" xr:uid="{6E14F5DC-F9BD-433A-936B-572C9479ABE6}"/>
    <cellStyle name="Normal 12 3 3 6" xfId="23414" xr:uid="{88DCFA18-A4FD-49F0-B8A7-B7B36FF383A2}"/>
    <cellStyle name="Normal 12 3 3 7" xfId="23418" xr:uid="{9F3AE1DF-F9C1-496D-B796-E150FCE6CE0E}"/>
    <cellStyle name="Normal 12 3 3 8" xfId="23424" xr:uid="{F2C1E8CD-8643-4E80-8FB6-6AA3659E67E9}"/>
    <cellStyle name="Normal 12 3 3 9" xfId="23426" xr:uid="{0F9A8A1C-336F-49B6-9B55-398C237A8F07}"/>
    <cellStyle name="Normal 12 3 4" xfId="19166" xr:uid="{E4D04344-5140-4471-9D66-3095CB3DD16C}"/>
    <cellStyle name="Normal 12 3 4 10" xfId="23429" xr:uid="{513AFCB8-A4D1-4A49-AED6-BCC7A1C7CFDF}"/>
    <cellStyle name="Normal 12 3 4 2" xfId="23454" xr:uid="{F0F9BB94-8D50-4336-848F-700F298D0DC7}"/>
    <cellStyle name="Normal 12 3 4 2 2" xfId="23456" xr:uid="{E8B7D27A-FF79-46F6-BB4F-C21E4B323A2B}"/>
    <cellStyle name="Normal 12 3 4 2 2 2" xfId="35602" xr:uid="{A951D743-CA74-4DA7-BA63-A5B369DBCE87}"/>
    <cellStyle name="Normal 12 3 4 2 2 3" xfId="35603" xr:uid="{BCE22D60-469A-4C64-B36E-FD7061399DD9}"/>
    <cellStyle name="Normal 12 3 4 2 2 4" xfId="35604" xr:uid="{A8FF54AC-D85C-4C89-ABCD-436738E49A73}"/>
    <cellStyle name="Normal 12 3 4 2 2 5" xfId="24745" xr:uid="{977028AE-3B91-481E-B29B-2F380ED7DE74}"/>
    <cellStyle name="Normal 12 3 4 2 2 6" xfId="18861" xr:uid="{EBA56A1F-3ABE-4403-843B-C4C8771BF0BF}"/>
    <cellStyle name="Normal 12 3 4 2 3" xfId="23459" xr:uid="{B0000034-7A9A-4D1E-B250-C0FE661A8F01}"/>
    <cellStyle name="Normal 12 3 4 2 4" xfId="23462" xr:uid="{E88E1306-D63C-4FD6-99BE-0CBE6E3AFE4B}"/>
    <cellStyle name="Normal 12 3 4 2 5" xfId="23466" xr:uid="{0768D7B4-A21E-4F48-B3F9-E43D55F71560}"/>
    <cellStyle name="Normal 12 3 4 2 6" xfId="23471" xr:uid="{D5978988-8222-4774-856E-28EF39E3D05A}"/>
    <cellStyle name="Normal 12 3 4 2 7" xfId="23477" xr:uid="{E762184C-B3F6-42E7-AE0F-CFFA1C0F80EE}"/>
    <cellStyle name="Normal 12 3 4 3" xfId="13336" xr:uid="{43B1AA06-0D7D-4DD7-897A-ED594A2BFA01}"/>
    <cellStyle name="Normal 12 3 4 3 2" xfId="23502" xr:uid="{DDFA6DDA-08D9-4ED5-91A3-C14C9EC84F8D}"/>
    <cellStyle name="Normal 12 3 4 3 2 2" xfId="35410" xr:uid="{FF0A7C32-77C3-4B0C-986B-849EB561D835}"/>
    <cellStyle name="Normal 12 3 4 3 2 3" xfId="35412" xr:uid="{9F79F2D9-120C-481B-9927-787587DB9103}"/>
    <cellStyle name="Normal 12 3 4 3 2 4" xfId="35414" xr:uid="{30633B10-620B-4587-A2D0-13882BED84A8}"/>
    <cellStyle name="Normal 12 3 4 3 2 5" xfId="35416" xr:uid="{4ABEEC41-2253-4500-B3C8-2612C02D02D7}"/>
    <cellStyle name="Normal 12 3 4 3 2 6" xfId="19083" xr:uid="{3F6BB7DC-E423-42D0-9EEF-A582A48072AB}"/>
    <cellStyle name="Normal 12 3 4 3 3" xfId="23505" xr:uid="{909E317F-5181-4F05-ABEA-7F59246F3263}"/>
    <cellStyle name="Normal 12 3 4 3 4" xfId="23508" xr:uid="{568E8210-98D0-426B-829E-58D1B890524B}"/>
    <cellStyle name="Normal 12 3 4 3 5" xfId="23511" xr:uid="{28BF0C10-FF56-4E62-A855-7B6CDE2E199C}"/>
    <cellStyle name="Normal 12 3 4 3 6" xfId="23513" xr:uid="{16229AD2-26EB-4733-B6F9-736EB46D89B0}"/>
    <cellStyle name="Normal 12 3 4 3 7" xfId="23515" xr:uid="{5F8DAB0D-AED8-4952-91DF-B9B007A6574C}"/>
    <cellStyle name="Normal 12 3 4 4" xfId="13339" xr:uid="{2B122E0E-1612-472D-8B95-2281A445A9CF}"/>
    <cellStyle name="Normal 12 3 4 4 2" xfId="22072" xr:uid="{08E795B4-5391-4995-8A56-636FDEAB6838}"/>
    <cellStyle name="Normal 12 3 4 4 2 2" xfId="35605" xr:uid="{6685A757-6A4D-4BF8-A070-F9E8670F1FB6}"/>
    <cellStyle name="Normal 12 3 4 4 2 3" xfId="35606" xr:uid="{4724BC84-58F6-4E52-91A8-2263B0F37621}"/>
    <cellStyle name="Normal 12 3 4 4 2 4" xfId="35607" xr:uid="{F9825E1B-B24B-4360-AA3A-67B487988A07}"/>
    <cellStyle name="Normal 12 3 4 4 2 5" xfId="35608" xr:uid="{C36CAF04-2FF3-4AFF-B98D-D87385261E23}"/>
    <cellStyle name="Normal 12 3 4 4 2 6" xfId="19203" xr:uid="{8BF93518-5B53-4710-B5F7-F29D6671A625}"/>
    <cellStyle name="Normal 12 3 4 4 3" xfId="22076" xr:uid="{43E6D4E8-748C-4162-B41C-F11ADC421862}"/>
    <cellStyle name="Normal 12 3 4 4 4" xfId="22078" xr:uid="{26952066-215A-494D-9144-6B8E35D93659}"/>
    <cellStyle name="Normal 12 3 4 4 5" xfId="35609" xr:uid="{2C0095AE-687B-4558-A80F-F79483231BC5}"/>
    <cellStyle name="Normal 12 3 4 4 6" xfId="35610" xr:uid="{60068F48-4CA4-4A18-819C-926CBDA0A602}"/>
    <cellStyle name="Normal 12 3 4 4 7" xfId="35611" xr:uid="{6FE66314-C9A8-4B7C-B278-9CAC50F9F54B}"/>
    <cellStyle name="Normal 12 3 4 5" xfId="23524" xr:uid="{AAAB9B0D-0F7D-4929-9B49-5314990CF05C}"/>
    <cellStyle name="Normal 12 3 4 5 2" xfId="23526" xr:uid="{DFFF5417-FFFF-4174-957A-194CA52B6CEC}"/>
    <cellStyle name="Normal 12 3 4 5 3" xfId="27536" xr:uid="{BF6099E0-EA00-4494-B4B5-EC838E4E7F10}"/>
    <cellStyle name="Normal 12 3 4 5 4" xfId="27538" xr:uid="{E142DC41-E453-4F16-9B43-1D033016C8F9}"/>
    <cellStyle name="Normal 12 3 4 5 5" xfId="35612" xr:uid="{5D95997F-FACB-4C0B-A412-5799C0A6A049}"/>
    <cellStyle name="Normal 12 3 4 5 6" xfId="35613" xr:uid="{0DA026FB-ABCD-46D7-9052-F35DFE252174}"/>
    <cellStyle name="Normal 12 3 4 6" xfId="23529" xr:uid="{D7512E23-68F6-47BA-B7F0-8FBF8E26B403}"/>
    <cellStyle name="Normal 12 3 4 7" xfId="23532" xr:uid="{2950D974-AF56-4174-B19B-69FAE06EACB4}"/>
    <cellStyle name="Normal 12 3 4 8" xfId="23537" xr:uid="{E29C7890-938A-4085-837D-305A5D35F226}"/>
    <cellStyle name="Normal 12 3 4 9" xfId="23540" xr:uid="{D2881502-578D-4F56-A415-E5D62917E885}"/>
    <cellStyle name="Normal 12 3 5" xfId="19172" xr:uid="{F9BA2AC1-6890-4B08-9914-7AC1463374D5}"/>
    <cellStyle name="Normal 12 3 5 2" xfId="23569" xr:uid="{C71DA086-DAFE-4119-86E1-284F559FA01F}"/>
    <cellStyle name="Normal 12 3 5 2 2" xfId="23572" xr:uid="{0BD6B3B7-3FDC-4194-A755-7A46A4FEE149}"/>
    <cellStyle name="Normal 12 3 5 2 3" xfId="23576" xr:uid="{7B7E8168-7B93-4A7F-B924-83CDF6F6750D}"/>
    <cellStyle name="Normal 12 3 5 2 4" xfId="23579" xr:uid="{ECE6C4EF-FE7D-43A8-853B-647A16944DF9}"/>
    <cellStyle name="Normal 12 3 5 2 5" xfId="23582" xr:uid="{F51DA015-C848-4F1D-8468-158648700A6C}"/>
    <cellStyle name="Normal 12 3 5 2 6" xfId="23585" xr:uid="{8145BF01-ED1E-4EDA-9FE4-8D6F8CC6E8A9}"/>
    <cellStyle name="Normal 12 3 5 3" xfId="13343" xr:uid="{1946D369-5822-40B1-8447-8B1589498CF2}"/>
    <cellStyle name="Normal 12 3 5 4" xfId="13347" xr:uid="{5AA941EE-8DF5-4692-9ABB-F11DA1E2B39A}"/>
    <cellStyle name="Normal 12 3 5 5" xfId="23620" xr:uid="{3C9682A6-7A24-4FCD-AA70-109300D809CE}"/>
    <cellStyle name="Normal 12 3 5 6" xfId="22373" xr:uid="{A98EEED8-8839-4159-9174-75113C6E8580}"/>
    <cellStyle name="Normal 12 3 5 7" xfId="23622" xr:uid="{C767E967-D6EF-4CDE-B69C-87BF3846F807}"/>
    <cellStyle name="Normal 12 3 6" xfId="19178" xr:uid="{D92320EE-8FA7-48F5-920E-DC3424916833}"/>
    <cellStyle name="Normal 12 3 6 2" xfId="23660" xr:uid="{1BD5DB53-759B-4382-B67B-1F9E279FE6A9}"/>
    <cellStyle name="Normal 12 3 6 2 2" xfId="23663" xr:uid="{5E1394F9-2DFE-4A08-8C1A-A7D0385D77E0}"/>
    <cellStyle name="Normal 12 3 6 2 3" xfId="23665" xr:uid="{8F9C9780-C227-428B-B73B-E180986CD06F}"/>
    <cellStyle name="Normal 12 3 6 2 4" xfId="23667" xr:uid="{1901AE60-48E4-4FD9-8C6E-3DC68F59B706}"/>
    <cellStyle name="Normal 12 3 6 2 5" xfId="23669" xr:uid="{922D3A99-FBCD-43D7-AED6-75264ECBE177}"/>
    <cellStyle name="Normal 12 3 6 2 6" xfId="23671" xr:uid="{94C67CF8-D623-44C9-960A-0F7E2FF2AEA4}"/>
    <cellStyle name="Normal 12 3 6 3" xfId="23708" xr:uid="{E4C14451-EFC6-48E9-ABA1-9E060A9DA767}"/>
    <cellStyle name="Normal 12 3 6 4" xfId="23734" xr:uid="{98D8432A-2EF4-468E-8451-737904D8A094}"/>
    <cellStyle name="Normal 12 3 6 5" xfId="23739" xr:uid="{15F5BA13-32F8-4206-88DA-FF93B73EE4A5}"/>
    <cellStyle name="Normal 12 3 6 6" xfId="23742" xr:uid="{B364D4AC-8AED-4BBF-AA54-2DBE16C42400}"/>
    <cellStyle name="Normal 12 3 6 7" xfId="23745" xr:uid="{B91E0D64-39E0-4B1B-80E5-6C310D2053F3}"/>
    <cellStyle name="Normal 12 3 7" xfId="19182" xr:uid="{BFA7A2E7-C0B7-4FE6-A839-E90DAC500FFA}"/>
    <cellStyle name="Normal 12 3 7 2" xfId="23776" xr:uid="{57C1E5D5-40B0-47B8-805D-E26D29E9D2BA}"/>
    <cellStyle name="Normal 12 3 7 2 2" xfId="23779" xr:uid="{F91DA5E1-EF29-4C14-A808-BAACABCBF326}"/>
    <cellStyle name="Normal 12 3 7 2 3" xfId="23781" xr:uid="{63CD8228-58DB-405A-B6BC-F4B083C547AD}"/>
    <cellStyle name="Normal 12 3 7 2 4" xfId="23783" xr:uid="{07828B69-ECF3-46EC-AA9C-BB9140903BB2}"/>
    <cellStyle name="Normal 12 3 7 2 5" xfId="23785" xr:uid="{81FF62A7-C46A-4A36-80C8-A3F83805D58F}"/>
    <cellStyle name="Normal 12 3 7 2 6" xfId="23787" xr:uid="{E08069F3-4DC6-47E7-94D1-55952AB3C199}"/>
    <cellStyle name="Normal 12 3 7 3" xfId="23810" xr:uid="{1A8D695E-0575-4A8D-9B1F-5E4E3CA38463}"/>
    <cellStyle name="Normal 12 3 7 4" xfId="23840" xr:uid="{2D1620E9-FF1F-40AA-B60B-6B61660A6979}"/>
    <cellStyle name="Normal 12 3 7 5" xfId="23844" xr:uid="{9088A31F-3FB9-45BF-9EFE-762C115EBB01}"/>
    <cellStyle name="Normal 12 3 7 6" xfId="23847" xr:uid="{E89FCFB4-6C33-4495-916B-CDC714BF8B3D}"/>
    <cellStyle name="Normal 12 3 7 7" xfId="23852" xr:uid="{DADB5A11-B822-4CEF-807F-5B2A9E2AB082}"/>
    <cellStyle name="Normal 12 3 8" xfId="23862" xr:uid="{BA42BDD8-4642-4114-BC6A-A62247456454}"/>
    <cellStyle name="Normal 12 3 8 2" xfId="23907" xr:uid="{70D797F8-FCBB-480D-9170-63DDD73824CE}"/>
    <cellStyle name="Normal 12 3 8 3" xfId="23949" xr:uid="{1D9F599C-FDB8-487D-84AE-076F8FAE0B9A}"/>
    <cellStyle name="Normal 12 3 8 4" xfId="23987" xr:uid="{D846F558-ACEB-46DB-8737-17FF6D822CF0}"/>
    <cellStyle name="Normal 12 3 8 5" xfId="23992" xr:uid="{DE41929D-FD7F-4AB7-8921-C9594897EDBA}"/>
    <cellStyle name="Normal 12 3 8 6" xfId="23997" xr:uid="{30FDC50B-FA58-4931-ADED-4CFBB9B1E6A5}"/>
    <cellStyle name="Normal 12 3 9" xfId="24015" xr:uid="{0B7F7648-BE47-4D6B-AF01-322C0F6A549E}"/>
    <cellStyle name="Normal 12 4" xfId="19186" xr:uid="{5D2DF396-7F55-4580-845A-964A13CD086A}"/>
    <cellStyle name="Normal 12 4 2" xfId="7027" xr:uid="{5876125C-2C92-4A80-9890-F6C9A9738285}"/>
    <cellStyle name="Normal 12 4 2 2" xfId="7032" xr:uid="{4FBAC584-1C88-4D26-95E6-9707D707074F}"/>
    <cellStyle name="Normal 12 4 2 2 2" xfId="35614" xr:uid="{894E08C9-77AF-42B4-B29E-F9093E3EB627}"/>
    <cellStyle name="Normal 12 4 2 3" xfId="2356" xr:uid="{EE6F87EA-56CF-45F2-B07F-5628CBF7BE5C}"/>
    <cellStyle name="Normal 12 4 3" xfId="419" xr:uid="{70EA6A06-342B-42E8-AF7F-3C41EB4F6D82}"/>
    <cellStyle name="Normal 12 4 3 2" xfId="7034" xr:uid="{7A680F39-0FA6-4DB5-B41E-134D5037EE23}"/>
    <cellStyle name="Normal 12 4 4" xfId="7038" xr:uid="{A035AB19-2C18-4673-B9C8-12EAADEA68A4}"/>
    <cellStyle name="Normal 12 4 4 2" xfId="7043" xr:uid="{29EDDDBB-3DDF-44DC-981F-A67B23E7C19F}"/>
    <cellStyle name="Normal 12 4 5" xfId="7047" xr:uid="{755D479E-E45E-4971-9753-0DD89127C920}"/>
    <cellStyle name="Normal 12 4 6" xfId="19188" xr:uid="{10B7F14A-3BC6-46F7-87E3-A779CBB699C0}"/>
    <cellStyle name="Normal 12 4 6 2" xfId="33211" xr:uid="{F3633CC3-CAD0-4FF1-9830-CBFE3F24176E}"/>
    <cellStyle name="Normal 12 4 6 3" xfId="33215" xr:uid="{C8F8C3AF-B6A9-4CDF-A988-9D57F449403B}"/>
    <cellStyle name="Normal 12 4 7" xfId="35615" xr:uid="{56476885-A394-42B1-8087-B2894624D97A}"/>
    <cellStyle name="Normal 12 4 8" xfId="35616" xr:uid="{2461890B-F631-44C3-9CCA-36AD13BDB3FA}"/>
    <cellStyle name="Normal 12 5" xfId="19191" xr:uid="{563F8130-4F8A-42D8-B9FF-7AABD1EAF448}"/>
    <cellStyle name="Normal 12 5 10" xfId="27097" xr:uid="{5362F627-CACC-48CE-8D56-8E3984C6C789}"/>
    <cellStyle name="Normal 12 5 11" xfId="27099" xr:uid="{BFF4F481-2A6E-4D41-8094-8BCB1AD6A2FF}"/>
    <cellStyle name="Normal 12 5 12" xfId="27101" xr:uid="{BDBB7D1A-87BA-4F82-AC05-93768271C4B7}"/>
    <cellStyle name="Normal 12 5 13" xfId="19200" xr:uid="{F4FB7C1C-575D-4AB6-B73C-5FA334E9DB32}"/>
    <cellStyle name="Normal 12 5 2" xfId="7083" xr:uid="{C28B3316-6C66-4250-8E5D-79F56233EA18}"/>
    <cellStyle name="Normal 12 5 2 10" xfId="10376" xr:uid="{E3076AA5-6878-4C54-B525-D1292AB941CD}"/>
    <cellStyle name="Normal 12 5 2 2" xfId="7085" xr:uid="{5BF36510-DB51-492A-9769-F3780B9164B6}"/>
    <cellStyle name="Normal 12 5 2 2 2" xfId="13708" xr:uid="{11967416-43FF-45F1-9139-9E38A73F944E}"/>
    <cellStyle name="Normal 12 5 2 2 2 2" xfId="13710" xr:uid="{5E01B4FE-E9F1-4371-B508-07957EAC91C1}"/>
    <cellStyle name="Normal 12 5 2 2 2 3" xfId="13712" xr:uid="{A405FBAB-6440-44A7-A934-3811DC4010D7}"/>
    <cellStyle name="Normal 12 5 2 2 2 4" xfId="13714" xr:uid="{39C00C27-F6F1-47C2-90A8-5DCF4F5F29DE}"/>
    <cellStyle name="Normal 12 5 2 2 2 5" xfId="13716" xr:uid="{0B3F4583-D5D0-4BB0-A073-B22BE8AAD585}"/>
    <cellStyle name="Normal 12 5 2 2 2 6" xfId="13718" xr:uid="{3B10D326-6B58-49DC-9FB3-BB75950D5972}"/>
    <cellStyle name="Normal 12 5 2 2 3" xfId="13722" xr:uid="{77A2A53C-68D4-46F1-BD17-F5E11BE2B431}"/>
    <cellStyle name="Normal 12 5 2 2 4" xfId="13724" xr:uid="{657A2841-73FF-409C-A3A7-FC5B9B4C16E7}"/>
    <cellStyle name="Normal 12 5 2 2 5" xfId="13726" xr:uid="{BF97771B-DD56-4059-8357-4B0F73E760F9}"/>
    <cellStyle name="Normal 12 5 2 2 6" xfId="13728" xr:uid="{0F80090D-46A7-4900-A6C2-C61D2900EEC3}"/>
    <cellStyle name="Normal 12 5 2 2 7" xfId="35617" xr:uid="{03348E55-78B0-46C9-80ED-68FBCF6859C5}"/>
    <cellStyle name="Normal 12 5 2 3" xfId="7087" xr:uid="{2AA64997-7DF3-4315-B8B5-766E24200C48}"/>
    <cellStyle name="Normal 12 5 2 3 2" xfId="13784" xr:uid="{E214ABAD-F417-442C-8BD9-CDB06D879F74}"/>
    <cellStyle name="Normal 12 5 2 3 2 2" xfId="13788" xr:uid="{FB1149A8-CF63-4FE1-B855-1EBB6D314733}"/>
    <cellStyle name="Normal 12 5 2 3 2 3" xfId="13791" xr:uid="{BF98A589-E14A-4B94-A455-E383C7D86B12}"/>
    <cellStyle name="Normal 12 5 2 3 2 4" xfId="13793" xr:uid="{7E8C2AA8-A2E5-449F-9B47-AB6A5597ED82}"/>
    <cellStyle name="Normal 12 5 2 3 2 5" xfId="13795" xr:uid="{FC16B420-CB40-4BB0-B26C-D5A414194AAF}"/>
    <cellStyle name="Normal 12 5 2 3 2 6" xfId="13797" xr:uid="{916145AA-99A5-4959-9CB9-61F90D40BABA}"/>
    <cellStyle name="Normal 12 5 2 3 3" xfId="13799" xr:uid="{E2D2DDD4-A504-490F-8591-FBF9E6DDAD6F}"/>
    <cellStyle name="Normal 12 5 2 3 4" xfId="13803" xr:uid="{39643A62-5181-4C0D-90FC-AA512F8DF18B}"/>
    <cellStyle name="Normal 12 5 2 3 5" xfId="13806" xr:uid="{823E3E27-332E-48F6-8A66-5B611AAB2DFE}"/>
    <cellStyle name="Normal 12 5 2 3 6" xfId="13809" xr:uid="{E3481940-08F3-41BC-B257-8C025667FFA5}"/>
    <cellStyle name="Normal 12 5 2 3 7" xfId="19414" xr:uid="{2B61BBA6-4B07-4E22-9E5B-D7E9ED5F7B03}"/>
    <cellStyle name="Normal 12 5 2 4" xfId="13387" xr:uid="{17D51DD1-ED69-4F37-88C0-917DD3B6B166}"/>
    <cellStyle name="Normal 12 5 2 4 2" xfId="13820" xr:uid="{246BB3A3-9A5E-43B5-BF52-FF863A764C1C}"/>
    <cellStyle name="Normal 12 5 2 4 2 2" xfId="35619" xr:uid="{B6D1F336-F673-4F46-AD48-F59E164489FC}"/>
    <cellStyle name="Normal 12 5 2 4 2 3" xfId="35621" xr:uid="{F74F286C-7E13-4F56-A14B-3FEA95855028}"/>
    <cellStyle name="Normal 12 5 2 4 2 4" xfId="35622" xr:uid="{1DD8C7D8-2ADD-4ABD-B146-C1D61ACE8B6C}"/>
    <cellStyle name="Normal 12 5 2 4 2 5" xfId="35623" xr:uid="{8128F95D-F05B-4973-A579-D95EE0D4C5EA}"/>
    <cellStyle name="Normal 12 5 2 4 2 6" xfId="35624" xr:uid="{8A3FFA1F-0923-431A-A328-151F14D38D4A}"/>
    <cellStyle name="Normal 12 5 2 4 3" xfId="13822" xr:uid="{48CA691A-896D-4775-9B30-49B8DE4E03DB}"/>
    <cellStyle name="Normal 12 5 2 4 4" xfId="13825" xr:uid="{61D2855F-016E-4BA5-84D2-8C0FF3E1E1B2}"/>
    <cellStyle name="Normal 12 5 2 4 5" xfId="35625" xr:uid="{3B5A323D-5243-41DF-A3EA-7F31F8693E42}"/>
    <cellStyle name="Normal 12 5 2 4 6" xfId="19419" xr:uid="{3D592AB9-76DB-415C-9063-EF0EFCE96AF7}"/>
    <cellStyle name="Normal 12 5 2 4 7" xfId="19427" xr:uid="{05A41FD8-C669-42BB-957E-84CFD7E591BE}"/>
    <cellStyle name="Normal 12 5 2 5" xfId="35626" xr:uid="{7540DB60-1D83-406D-A363-69733A5C6D7B}"/>
    <cellStyle name="Normal 12 5 2 5 2" xfId="13835" xr:uid="{462C10BB-D6F8-407F-821B-1711AD5CBFCA}"/>
    <cellStyle name="Normal 12 5 2 5 3" xfId="13837" xr:uid="{B2AF1262-7EA9-4AF2-8BC5-895B8C844572}"/>
    <cellStyle name="Normal 12 5 2 5 4" xfId="13839" xr:uid="{F0305D49-7FA9-4224-9936-AABAEEFCB080}"/>
    <cellStyle name="Normal 12 5 2 5 5" xfId="35627" xr:uid="{EA1F6920-9DFD-4264-BB26-2FD4E450927E}"/>
    <cellStyle name="Normal 12 5 2 5 6" xfId="35628" xr:uid="{1B10BAE9-A108-46EC-8790-5E4317ED8D22}"/>
    <cellStyle name="Normal 12 5 2 6" xfId="35629" xr:uid="{6B9BDD0F-6ED0-46FD-ABC6-1FF27367CAA2}"/>
    <cellStyle name="Normal 12 5 2 7" xfId="35630" xr:uid="{BDB673DE-DEB0-44EA-9221-1EAE9F8A524E}"/>
    <cellStyle name="Normal 12 5 2 8" xfId="35631" xr:uid="{A0C33C03-7D4F-4852-899D-2ECA4F7D0B48}"/>
    <cellStyle name="Normal 12 5 2 9" xfId="35632" xr:uid="{AE4515F7-25FF-4E9E-B6C9-69034D07F126}"/>
    <cellStyle name="Normal 12 5 3" xfId="7091" xr:uid="{12AFBB80-B197-459B-B56E-610EF36AB274}"/>
    <cellStyle name="Normal 12 5 3 10" xfId="16389" xr:uid="{4F281CD5-9E82-4F3D-94A4-13CA2467A05F}"/>
    <cellStyle name="Normal 12 5 3 2" xfId="7093" xr:uid="{B3B2ED4D-4F6E-4DF1-9023-9FB733CA1B73}"/>
    <cellStyle name="Normal 12 5 3 2 2" xfId="13986" xr:uid="{D94862BD-DBE2-49E5-89D6-8E0882E58A64}"/>
    <cellStyle name="Normal 12 5 3 2 2 2" xfId="13988" xr:uid="{651650F9-D678-4AF7-B3FD-514934102470}"/>
    <cellStyle name="Normal 12 5 3 2 2 3" xfId="13990" xr:uid="{2FEAEA2C-C016-48EC-993A-A50046583957}"/>
    <cellStyle name="Normal 12 5 3 2 2 4" xfId="13992" xr:uid="{D2A26792-14F6-49D6-AADD-0E9F90BF7D26}"/>
    <cellStyle name="Normal 12 5 3 2 2 5" xfId="13994" xr:uid="{84652450-CFAA-4867-90A2-D2FD442C40E5}"/>
    <cellStyle name="Normal 12 5 3 2 2 6" xfId="13996" xr:uid="{F72761E1-D43E-4596-9607-27CCD7785646}"/>
    <cellStyle name="Normal 12 5 3 2 3" xfId="13998" xr:uid="{DC3278CE-5A1A-43F8-A8C1-8620ED6FE7A0}"/>
    <cellStyle name="Normal 12 5 3 2 4" xfId="14000" xr:uid="{5B62E3E0-CA0D-4533-913A-4B8D9D66DDBA}"/>
    <cellStyle name="Normal 12 5 3 2 5" xfId="14002" xr:uid="{C7969A96-332C-48D7-8003-73BCAE9AC87A}"/>
    <cellStyle name="Normal 12 5 3 2 6" xfId="14005" xr:uid="{32B4F841-5D77-4FF5-B7C4-33C308559BF2}"/>
    <cellStyle name="Normal 12 5 3 2 7" xfId="6244" xr:uid="{E7AA8FC1-01B6-4D1A-BB4E-31B85F15DFF2}"/>
    <cellStyle name="Normal 12 5 3 3" xfId="7095" xr:uid="{A2B45F0D-5B67-4FCF-83F9-2EC9E82AB01E}"/>
    <cellStyle name="Normal 12 5 3 3 2" xfId="14064" xr:uid="{5900AC44-F609-4F3E-88F4-EA8E6C50D430}"/>
    <cellStyle name="Normal 12 5 3 3 2 2" xfId="14068" xr:uid="{93720C59-B492-4DBC-A9CD-99EA19D10E32}"/>
    <cellStyle name="Normal 12 5 3 3 2 3" xfId="14070" xr:uid="{DE916B65-6A1C-481B-A2AA-D300257121EE}"/>
    <cellStyle name="Normal 12 5 3 3 2 4" xfId="14072" xr:uid="{ED3BBAE8-774A-429E-B915-0AD7666F8F2B}"/>
    <cellStyle name="Normal 12 5 3 3 2 5" xfId="14074" xr:uid="{18DF5A28-B09A-4AEC-A6EB-6A3CD81A7AA3}"/>
    <cellStyle name="Normal 12 5 3 3 2 6" xfId="14076" xr:uid="{8305E96F-81D9-42A5-8A1D-85D6DC72876F}"/>
    <cellStyle name="Normal 12 5 3 3 3" xfId="14078" xr:uid="{BA36D7E3-BECC-4A9C-98E3-18F9E6452877}"/>
    <cellStyle name="Normal 12 5 3 3 4" xfId="14082" xr:uid="{A3AD4844-AF62-4577-A4BF-4F7A55DDA217}"/>
    <cellStyle name="Normal 12 5 3 3 5" xfId="14085" xr:uid="{45CFAE50-4DC4-4AF5-92FA-2820D1BC5B38}"/>
    <cellStyle name="Normal 12 5 3 3 6" xfId="14087" xr:uid="{BB64136B-C0A6-4E73-A9E7-0C224FBA3E49}"/>
    <cellStyle name="Normal 12 5 3 3 7" xfId="19485" xr:uid="{1897A05D-E81E-482B-BC72-FBF1BA9614DE}"/>
    <cellStyle name="Normal 12 5 3 4" xfId="13392" xr:uid="{09043DBC-7154-4BB6-91FA-DAEA6D29285A}"/>
    <cellStyle name="Normal 12 5 3 4 2" xfId="14096" xr:uid="{8FCCDEE1-8D31-463A-85A3-C027DA17D3ED}"/>
    <cellStyle name="Normal 12 5 3 4 2 2" xfId="35633" xr:uid="{9A5F4365-6F58-4D0D-8625-DF05A0ED86AA}"/>
    <cellStyle name="Normal 12 5 3 4 2 3" xfId="35634" xr:uid="{E0931B9C-F64C-46A2-897F-D7B4BD6016F1}"/>
    <cellStyle name="Normal 12 5 3 4 2 4" xfId="35635" xr:uid="{AB478F35-DE32-4905-9624-762812B7AF61}"/>
    <cellStyle name="Normal 12 5 3 4 2 5" xfId="35285" xr:uid="{B4978913-CB90-43B7-B946-98CF4E54B838}"/>
    <cellStyle name="Normal 12 5 3 4 2 6" xfId="35287" xr:uid="{D0865604-FC16-4510-8C40-1D9BB4F53CE7}"/>
    <cellStyle name="Normal 12 5 3 4 3" xfId="14098" xr:uid="{7DD565DB-6407-402F-8A16-1576153E0036}"/>
    <cellStyle name="Normal 12 5 3 4 4" xfId="14100" xr:uid="{507B5B3E-7DAE-4FB8-8343-DA01780F3AFF}"/>
    <cellStyle name="Normal 12 5 3 4 5" xfId="35636" xr:uid="{C106EE80-1CD9-460E-91AE-8938EB58474D}"/>
    <cellStyle name="Normal 12 5 3 4 6" xfId="19491" xr:uid="{86CD9C48-026C-4130-AEFE-CB83C81EB44A}"/>
    <cellStyle name="Normal 12 5 3 4 7" xfId="19498" xr:uid="{8E4F9616-B0B6-4A49-A9A1-3E214373A185}"/>
    <cellStyle name="Normal 12 5 3 5" xfId="35637" xr:uid="{EA18A18A-34E9-44CA-B19B-29A2B8C9A8BE}"/>
    <cellStyle name="Normal 12 5 3 5 2" xfId="14108" xr:uid="{B496CBDF-D3E8-4E31-B958-149B77D96A2C}"/>
    <cellStyle name="Normal 12 5 3 5 3" xfId="14110" xr:uid="{7C84009E-9002-4F99-B66B-B6C0940F7EF3}"/>
    <cellStyle name="Normal 12 5 3 5 4" xfId="14112" xr:uid="{3B56EB0F-1DC8-40C9-A474-B36DFE283878}"/>
    <cellStyle name="Normal 12 5 3 5 5" xfId="35638" xr:uid="{EFC55F09-FC57-49C2-9D7D-8FDD708468CB}"/>
    <cellStyle name="Normal 12 5 3 5 6" xfId="19506" xr:uid="{F7414DFA-3331-44E5-9F84-D8F6F860B177}"/>
    <cellStyle name="Normal 12 5 3 6" xfId="35639" xr:uid="{CB52BC4B-D89A-4300-A43E-0D1DDCC515D2}"/>
    <cellStyle name="Normal 12 5 3 7" xfId="35640" xr:uid="{18A03174-E2E3-463C-898C-3C03F10B0797}"/>
    <cellStyle name="Normal 12 5 3 8" xfId="35641" xr:uid="{438CEB38-4550-4B44-AED7-EBDDB69F14BA}"/>
    <cellStyle name="Normal 12 5 3 9" xfId="35642" xr:uid="{11930DF7-2AE8-426E-A091-9C66D799A7AF}"/>
    <cellStyle name="Normal 12 5 4" xfId="2578" xr:uid="{77EAAE94-6721-4176-BADF-475CBA889320}"/>
    <cellStyle name="Normal 12 5 4 2" xfId="7098" xr:uid="{5B9D4FE8-5BD5-44D5-A101-4BF8C97C6140}"/>
    <cellStyle name="Normal 12 5 4 2 2" xfId="35643" xr:uid="{6D7F29C5-9166-45C1-9EED-F59D170860E9}"/>
    <cellStyle name="Normal 12 5 4 2 3" xfId="35644" xr:uid="{F8057889-EA4A-481C-817C-7CAD6B5567F6}"/>
    <cellStyle name="Normal 12 5 4 2 4" xfId="35645" xr:uid="{275E3FE0-B725-4552-80E2-754B900A36BC}"/>
    <cellStyle name="Normal 12 5 4 2 5" xfId="35646" xr:uid="{95CBF7B0-DD2A-487A-BE6A-1AD3E615D324}"/>
    <cellStyle name="Normal 12 5 4 2 6" xfId="34543" xr:uid="{24CDFAF4-DC03-40D8-888A-886131A0F60C}"/>
    <cellStyle name="Normal 12 5 4 3" xfId="7100" xr:uid="{FFC7FA93-8803-4A85-97A2-3DD670A1BB9A}"/>
    <cellStyle name="Normal 12 5 4 4" xfId="13397" xr:uid="{E7682ADA-89DE-4423-8332-7B189FA30750}"/>
    <cellStyle name="Normal 12 5 4 5" xfId="35647" xr:uid="{DA4A9B2E-402A-410D-8542-4840CE69BFAC}"/>
    <cellStyle name="Normal 12 5 4 6" xfId="35648" xr:uid="{020F09A8-EBD5-4A66-A38C-EA2ED1660049}"/>
    <cellStyle name="Normal 12 5 4 7" xfId="35649" xr:uid="{FA4E7ACF-6B5E-41BF-9AB6-BCEFFE2262D7}"/>
    <cellStyle name="Normal 12 5 5" xfId="2582" xr:uid="{21A2A976-D5DA-4249-82E7-582BE3F0F77F}"/>
    <cellStyle name="Normal 12 5 5 2" xfId="4220" xr:uid="{5C877DAD-EDC0-4C4B-BF6E-93C13D8F8F3F}"/>
    <cellStyle name="Normal 12 5 5 2 2" xfId="35650" xr:uid="{D0299084-7C56-48FF-B757-2F1B65469450}"/>
    <cellStyle name="Normal 12 5 5 2 3" xfId="35651" xr:uid="{3E17AEBB-B44F-43A1-996D-519CEBCD1AB6}"/>
    <cellStyle name="Normal 12 5 5 2 4" xfId="35652" xr:uid="{4C5C01B6-1140-4C09-ACB5-883052EA4852}"/>
    <cellStyle name="Normal 12 5 5 2 5" xfId="35653" xr:uid="{86A23FA0-F143-4F48-A2EB-8B371E904009}"/>
    <cellStyle name="Normal 12 5 5 2 6" xfId="34548" xr:uid="{E0B9F32E-B809-4DAE-BA1D-08D7018C7E75}"/>
    <cellStyle name="Normal 12 5 5 3" xfId="4226" xr:uid="{C42C6692-CEB1-439D-959F-7BA3C3681BDC}"/>
    <cellStyle name="Normal 12 5 5 4" xfId="13402" xr:uid="{2F70ADD8-671E-4C46-A2D9-CBD012F6313B}"/>
    <cellStyle name="Normal 12 5 5 5" xfId="35656" xr:uid="{63CFC01E-A945-4B2C-A3CC-C4EE43C4B1E0}"/>
    <cellStyle name="Normal 12 5 5 6" xfId="35659" xr:uid="{2508085B-5FE7-41CB-AB6E-54A976B6AD0D}"/>
    <cellStyle name="Normal 12 5 5 7" xfId="35662" xr:uid="{905BD57B-5E45-4E92-938A-0F4196333799}"/>
    <cellStyle name="Normal 12 5 6" xfId="35663" xr:uid="{2FC0B743-1D5E-4F08-A8FB-F73BE7A15B45}"/>
    <cellStyle name="Normal 12 5 6 2" xfId="24270" xr:uid="{4F866D76-2F31-4ECB-8101-946E630293C4}"/>
    <cellStyle name="Normal 12 5 6 2 2" xfId="35664" xr:uid="{6D66E273-DA66-471D-95D3-C43DBC7CD934}"/>
    <cellStyle name="Normal 12 5 6 2 3" xfId="9089" xr:uid="{31FE789D-6CE2-48E7-AB23-4802CCDB010B}"/>
    <cellStyle name="Normal 12 5 6 2 4" xfId="9101" xr:uid="{E71AC3DB-5DDF-4BAC-8F56-610F269B3131}"/>
    <cellStyle name="Normal 12 5 6 2 5" xfId="9104" xr:uid="{6928D7A6-3540-43A3-B891-5DF337032451}"/>
    <cellStyle name="Normal 12 5 6 2 6" xfId="9109" xr:uid="{0DF6B472-F0AA-4D08-8397-C2F69AD8AC47}"/>
    <cellStyle name="Normal 12 5 6 3" xfId="24272" xr:uid="{FB6516D3-700E-4248-8928-5890F9D33977}"/>
    <cellStyle name="Normal 12 5 6 4" xfId="24274" xr:uid="{C66FE07F-7F41-46C9-BD64-667D63233A88}"/>
    <cellStyle name="Normal 12 5 6 5" xfId="24276" xr:uid="{F316680E-1819-46FD-BCAE-0F11133DBB06}"/>
    <cellStyle name="Normal 12 5 6 6" xfId="24278" xr:uid="{0B98F228-A9D4-4D3C-B207-193D6429F909}"/>
    <cellStyle name="Normal 12 5 6 7" xfId="35665" xr:uid="{877F0348-06BA-4E83-9E6C-7FEE7C7AC102}"/>
    <cellStyle name="Normal 12 5 7" xfId="35666" xr:uid="{D9756EEA-D3BA-4A71-8476-7560ADF40676}"/>
    <cellStyle name="Normal 12 5 7 2" xfId="24287" xr:uid="{A9777082-A9C9-411A-B768-42408984509B}"/>
    <cellStyle name="Normal 12 5 7 3" xfId="35667" xr:uid="{A5AFC5CE-ABDF-4D33-ABEE-3B180B630F9A}"/>
    <cellStyle name="Normal 12 5 7 4" xfId="35668" xr:uid="{C6F9A165-5E2C-42EB-A8AA-3969260E903F}"/>
    <cellStyle name="Normal 12 5 7 5" xfId="35669" xr:uid="{47AC022A-9F84-422A-B9D3-906E373EEE24}"/>
    <cellStyle name="Normal 12 5 7 6" xfId="35670" xr:uid="{39D06702-D8B0-4529-926D-BBD59DCE03D0}"/>
    <cellStyle name="Normal 12 5 8" xfId="35671" xr:uid="{3C073830-221B-4B04-90E9-A091F81BE5EA}"/>
    <cellStyle name="Normal 12 5 9" xfId="30058" xr:uid="{855F7CA4-9C00-4D77-9E41-8C107E5F7071}"/>
    <cellStyle name="Normal 12 6" xfId="19193" xr:uid="{0024DC49-481E-4E73-8038-6195401EAF5D}"/>
    <cellStyle name="Normal 12 6 2" xfId="7143" xr:uid="{4D9E05AB-CCD3-4DAF-AFD5-16E6CF447C26}"/>
    <cellStyle name="Normal 12 6 2 2" xfId="7146" xr:uid="{871F7D5E-D2AE-4950-A991-6A918F974116}"/>
    <cellStyle name="Normal 12 6 3" xfId="7152" xr:uid="{4FCD2481-6B0B-4FA0-ADCA-292C568FFD27}"/>
    <cellStyle name="Normal 12 6 4" xfId="7161" xr:uid="{3268ACAA-D351-4C47-A076-F4577040889C}"/>
    <cellStyle name="Normal 12 6 4 2" xfId="7165" xr:uid="{AA891BC9-3C8D-4DD7-81BE-18FBF714A868}"/>
    <cellStyle name="Normal 12 6 4 3" xfId="7167" xr:uid="{065334C6-3F44-4A3F-9942-4ED41D477AF2}"/>
    <cellStyle name="Normal 12 6 5" xfId="4258" xr:uid="{D6769001-5091-4FF4-BB7A-9AFD0DC608AA}"/>
    <cellStyle name="Normal 12 6 6" xfId="28102" xr:uid="{1711B6BA-9962-4DA1-B4F6-1D0D58CB499C}"/>
    <cellStyle name="Normal 12 7" xfId="19195" xr:uid="{3ADD5302-5C3C-485E-A026-36779A8D04E2}"/>
    <cellStyle name="Normal 12 7 2" xfId="761" xr:uid="{A9F2F618-DF45-4614-8544-AB64E7076DF9}"/>
    <cellStyle name="Normal 12 7 3" xfId="765" xr:uid="{EBDE705F-0E69-49DB-823E-FEB0545A8479}"/>
    <cellStyle name="Normal 12 7 3 2" xfId="7178" xr:uid="{B3A64A3A-F38B-4DDE-9D96-378DD28D8E9D}"/>
    <cellStyle name="Normal 12 7 3 3" xfId="7182" xr:uid="{CB5469EF-3D64-4E50-8483-A6D6E35BB6CB}"/>
    <cellStyle name="Normal 12 7 4" xfId="769" xr:uid="{3D676CAC-A1C0-4DE1-89EC-F31EE880E08D}"/>
    <cellStyle name="Normal 12 7 5" xfId="7186" xr:uid="{870B9105-F734-437E-94B8-2F77254909B3}"/>
    <cellStyle name="Normal 12 8" xfId="17325" xr:uid="{5038364D-51D0-4994-B95E-789FBE9D2103}"/>
    <cellStyle name="Normal 12 8 2" xfId="857" xr:uid="{42E2EC58-05AE-41FC-A728-537E29A39FFA}"/>
    <cellStyle name="Normal 12 8 3" xfId="28968" xr:uid="{09BBFB6B-E835-4F32-ABB5-E5CB0D015F2C}"/>
    <cellStyle name="Normal 12 8 3 2" xfId="32990" xr:uid="{8F56084B-4675-4DA1-9D46-FC162F754E26}"/>
    <cellStyle name="Normal 12 8 3 3" xfId="35673" xr:uid="{C2F62F0E-1973-471D-805A-5839D9D4329A}"/>
    <cellStyle name="Normal 12 8 4" xfId="28971" xr:uid="{F8C84249-6564-4ACD-BAC6-88F639F4FCEE}"/>
    <cellStyle name="Normal 12 8 5" xfId="35674" xr:uid="{6D93E023-DE56-456A-87F0-E3A788345F3B}"/>
    <cellStyle name="Normal 12 9" xfId="17330" xr:uid="{0CF317D6-5201-4CFD-BB40-FAD2650E5023}"/>
    <cellStyle name="Normal 12 9 2" xfId="530" xr:uid="{BD811D88-F45A-41DB-A725-78F0C8FFF8FB}"/>
    <cellStyle name="Normal 12 9 3" xfId="30081" xr:uid="{33841E9E-7862-43FC-88D7-E17DED2D7080}"/>
    <cellStyle name="Normal 12 9 3 2" xfId="35675" xr:uid="{85282A8B-EC7E-40AC-BF73-21F71B8CABCD}"/>
    <cellStyle name="Normal 12 9 3 3" xfId="30004" xr:uid="{6DBC3011-429C-4674-B518-6D26FC5FB8FB}"/>
    <cellStyle name="Normal 12 9 4" xfId="30084" xr:uid="{CD95E572-A4EF-4394-B563-2684888E6E6B}"/>
    <cellStyle name="Normal 12 9 5" xfId="30087" xr:uid="{6F93E9A0-E7B3-4E31-81FF-1DA21BAB94CD}"/>
    <cellStyle name="Normal 12_WML- Accounts  28.02.2011 " xfId="35676" xr:uid="{2AE85B50-59FB-456C-BF0B-34B1EBD586B1}"/>
    <cellStyle name="Normal 120" xfId="35447" xr:uid="{D9C21C61-81D0-41FE-8EF6-F715112F6651}"/>
    <cellStyle name="Normal 120 2" xfId="14052" xr:uid="{76E3B4EF-BE0E-4545-88AD-F698F90F470A}"/>
    <cellStyle name="Normal 120 2 2" xfId="19001" xr:uid="{164851FE-85A4-4BD5-A865-4B9B10C71A3C}"/>
    <cellStyle name="Normal 120 3" xfId="14055" xr:uid="{F4508693-E3B1-4616-8EF2-D19E996020A5}"/>
    <cellStyle name="Normal 120 4" xfId="14057" xr:uid="{DE0CC626-2B57-4C76-AB7C-1F64A793920F}"/>
    <cellStyle name="Normal 120 5" xfId="33866" xr:uid="{5C51406E-44D5-4CB0-894D-91C5315D1E23}"/>
    <cellStyle name="Normal 120 6" xfId="33870" xr:uid="{6EA91B63-B305-4148-BC3C-4F53FC89F081}"/>
    <cellStyle name="Normal 121" xfId="35449" xr:uid="{6F21A1F5-CC1F-45E4-8CDC-7373FF6ABC5E}"/>
    <cellStyle name="Normal 121 2" xfId="28276" xr:uid="{BE6DC660-3ED5-45A4-B228-B79872DF330C}"/>
    <cellStyle name="Normal 121 2 2" xfId="35451" xr:uid="{8D9912FB-DDA6-45A9-B226-9FB5AECE31C2}"/>
    <cellStyle name="Normal 121 3" xfId="28280" xr:uid="{8B605B2E-079E-43DF-A5ED-22C0165DB40F}"/>
    <cellStyle name="Normal 121 4" xfId="35454" xr:uid="{47C8FC28-36D5-435F-8A3B-AD3B5C736341}"/>
    <cellStyle name="Normal 121 5" xfId="33878" xr:uid="{DDA99852-C5C8-4012-AEC4-A06060AFA349}"/>
    <cellStyle name="Normal 121 6" xfId="62226" xr:uid="{4D88B259-B43E-4427-B1A9-F71A5501705B}"/>
    <cellStyle name="Normal 122" xfId="35456" xr:uid="{47C931D1-D177-4082-828A-71CC91AFF7D3}"/>
    <cellStyle name="Normal 122 2" xfId="35458" xr:uid="{A473431B-6388-426B-B099-F3BE28845F17}"/>
    <cellStyle name="Normal 122 2 2" xfId="19247" xr:uid="{7D656664-366B-45CE-B054-A391EC85D3FE}"/>
    <cellStyle name="Normal 122 3" xfId="35460" xr:uid="{A7CE52B0-F66E-4921-BAE8-2FA52CA25E1A}"/>
    <cellStyle name="Normal 122 4" xfId="62227" xr:uid="{2C7419EB-A8EF-4041-B2A5-73D423968B75}"/>
    <cellStyle name="Normal 123" xfId="35464" xr:uid="{5B48DC9F-3FC3-41DF-BCF0-EB8B8C510A28}"/>
    <cellStyle name="Normal 123 2" xfId="35466" xr:uid="{B95A8AA2-CBDA-40AD-9A77-F8A7ADAE4480}"/>
    <cellStyle name="Normal 123 2 2" xfId="35468" xr:uid="{9275032F-EF39-46F6-8425-70B2D7597419}"/>
    <cellStyle name="Normal 123 3" xfId="35470" xr:uid="{D99BDB2B-66C5-4752-8DAC-858EFE20338A}"/>
    <cellStyle name="Normal 123 4" xfId="35472" xr:uid="{D3BE778F-5BF4-4965-B27D-F4892101CD64}"/>
    <cellStyle name="Normal 124" xfId="15858" xr:uid="{FBB3A741-0C4C-4EB3-A34E-15A460659B27}"/>
    <cellStyle name="Normal 124 2" xfId="35477" xr:uid="{716AF2B3-C859-49FB-98EC-E35090ACA067}"/>
    <cellStyle name="Normal 124 2 2" xfId="35479" xr:uid="{87FD3648-6909-4D9D-AC18-E1D097006A0A}"/>
    <cellStyle name="Normal 124 3" xfId="35481" xr:uid="{BE8FFA7B-C8DF-4C1A-8DDD-C9BD04D6D9A6}"/>
    <cellStyle name="Normal 124 4" xfId="35483" xr:uid="{E3345A53-A33B-4769-A9EC-6102FD6DA8B7}"/>
    <cellStyle name="Normal 125" xfId="15861" xr:uid="{2611251F-C6C3-41D7-BCFE-15A9F7F6A63C}"/>
    <cellStyle name="Normal 125 2" xfId="35678" xr:uid="{0101C118-0529-4C7D-9B67-7524A73D8F0F}"/>
    <cellStyle name="Normal 125 2 2" xfId="35680" xr:uid="{83B4FBE6-A4F4-45A8-85C9-58E1E78ED200}"/>
    <cellStyle name="Normal 125 3" xfId="35682" xr:uid="{539C8F96-B24C-4A96-B4AB-696644ED14D6}"/>
    <cellStyle name="Normal 125 4" xfId="35684" xr:uid="{B1CC6644-7B93-4612-8419-3A121D8EBBC9}"/>
    <cellStyle name="Normal 126" xfId="35686" xr:uid="{6EFC944C-3FF0-41BF-81C9-30100E3B8B4D}"/>
    <cellStyle name="Normal 126 2" xfId="35688" xr:uid="{E3089AF6-0079-4388-9171-AFCB6F4EFD0B}"/>
    <cellStyle name="Normal 126 2 2" xfId="35690" xr:uid="{1D7549CC-E259-4C3E-A7C4-BD6E369AB929}"/>
    <cellStyle name="Normal 126 3" xfId="35692" xr:uid="{D3C7D23C-26FA-4483-BC3A-1BB80C7BCC3A}"/>
    <cellStyle name="Normal 127" xfId="35694" xr:uid="{3934F4DA-E942-40DC-BC73-48991F5CE047}"/>
    <cellStyle name="Normal 127 2" xfId="35696" xr:uid="{742D1C64-61D3-4765-A80A-4693ED3A1144}"/>
    <cellStyle name="Normal 127 2 2" xfId="35698" xr:uid="{987687D0-227D-4EF9-B3FC-D97BE5EA52D1}"/>
    <cellStyle name="Normal 127 3" xfId="35700" xr:uid="{1DBD45E6-4FDE-42D9-A635-9C24CDF10253}"/>
    <cellStyle name="Normal 128" xfId="35702" xr:uid="{50D3E60D-9B84-4716-A0AE-15DF243FFF80}"/>
    <cellStyle name="Normal 128 2" xfId="35704" xr:uid="{15BF95AA-1FC4-4619-B787-F5D1BC5968B7}"/>
    <cellStyle name="Normal 128 2 2" xfId="35705" xr:uid="{E4550768-656F-44E4-82D5-10E962D2193E}"/>
    <cellStyle name="Normal 128 2 2 2" xfId="35706" xr:uid="{DDC7222E-5471-48EA-971C-7BC4FB26216A}"/>
    <cellStyle name="Normal 128 2 2 3" xfId="35707" xr:uid="{50893893-DF1E-44B2-820C-554F46CFFA2B}"/>
    <cellStyle name="Normal 128 2 3" xfId="35708" xr:uid="{D4A08DBF-A82A-4981-B39D-81949204157E}"/>
    <cellStyle name="Normal 128 2 3 2" xfId="12050" xr:uid="{76DC62A2-6C92-4491-A031-DC7030C9AFE4}"/>
    <cellStyle name="Normal 128 2 3 3" xfId="12071" xr:uid="{E70CF2AC-0BDC-4186-B2C4-72BB05CC9E87}"/>
    <cellStyle name="Normal 128 3" xfId="35710" xr:uid="{2E7BACE8-C905-4A7A-A22F-74F4866DB224}"/>
    <cellStyle name="Normal 128 4" xfId="35711" xr:uid="{B11D0C70-9093-4DB1-A673-8CFF6AC1C2C2}"/>
    <cellStyle name="Normal 128 5" xfId="35713" xr:uid="{0AC21705-359B-434C-9923-19E00781C0B8}"/>
    <cellStyle name="Normal 128 5 2" xfId="35714" xr:uid="{887EB202-15B3-4607-BF2A-01481B655B00}"/>
    <cellStyle name="Normal 128 5 3" xfId="35715" xr:uid="{8B6C0B03-8B04-4552-BC1F-396D39A1C5FB}"/>
    <cellStyle name="Normal 128 6" xfId="35717" xr:uid="{5D5B9AF0-DA22-45AF-838F-DA41943F8A2E}"/>
    <cellStyle name="Normal 128 6 2" xfId="28582" xr:uid="{47C152C4-3248-482A-9FE5-D216522B6967}"/>
    <cellStyle name="Normal 128 6 3" xfId="35718" xr:uid="{CAA475C7-2EC1-4843-9DAA-DBCB468394D5}"/>
    <cellStyle name="Normal 129" xfId="35720" xr:uid="{A73E5875-80BF-4B72-9FF9-F79DD8BAD5C5}"/>
    <cellStyle name="Normal 129 2" xfId="12901" xr:uid="{981AB0A7-7566-45C7-8F37-E69A0C963A31}"/>
    <cellStyle name="Normal 129 2 2" xfId="35721" xr:uid="{6CD9800B-46BC-47D3-B68E-3C8BE8AA5E20}"/>
    <cellStyle name="Normal 129 3" xfId="12904" xr:uid="{973A3A1F-93DE-4137-B83C-61200053E9B0}"/>
    <cellStyle name="Normal 13" xfId="25515" xr:uid="{E7C84DA8-D96F-4CAF-A0F3-1033D11AF4C9}"/>
    <cellStyle name="Normal 13 10" xfId="1963" xr:uid="{F4863C91-92E7-4144-9811-E96A36E83750}"/>
    <cellStyle name="Normal 13 10 2" xfId="12090" xr:uid="{892F26A9-9893-4EB4-8173-548BE44DC334}"/>
    <cellStyle name="Normal 13 11" xfId="1968" xr:uid="{774F6D8D-36B8-4011-BC4C-26F21988A362}"/>
    <cellStyle name="Normal 13 11 2" xfId="35722" xr:uid="{4F1F1389-39FD-458C-ABDB-387DC68EF591}"/>
    <cellStyle name="Normal 13 12" xfId="4219" xr:uid="{EC5EE642-1588-4BEB-8BB5-BA8117CC6C01}"/>
    <cellStyle name="Normal 13 13" xfId="4225" xr:uid="{4000AF9F-F244-45EC-A02C-1A991973E6A0}"/>
    <cellStyle name="Normal 13 14" xfId="13401" xr:uid="{23164C75-42EA-4B8F-B81F-7DD379728EED}"/>
    <cellStyle name="Normal 13 15" xfId="35654" xr:uid="{5D8FF705-304D-4EA4-8A72-0907DFA28305}"/>
    <cellStyle name="Normal 13 16" xfId="35657" xr:uid="{5C961909-FFB3-4FAE-8578-1F3851926DD2}"/>
    <cellStyle name="Normal 13 17" xfId="35660" xr:uid="{46083467-5A0E-43A6-B58D-643677DA575C}"/>
    <cellStyle name="Normal 13 18" xfId="35723" xr:uid="{CF128540-F989-4DEA-95A9-442DFB834304}"/>
    <cellStyle name="Normal 13 19" xfId="35725" xr:uid="{8713EBAC-DDA3-40A6-80B1-12588E467C10}"/>
    <cellStyle name="Normal 13 2" xfId="19240" xr:uid="{5C072546-2A39-4788-B18D-170772C0A7DE}"/>
    <cellStyle name="Normal 13 2 10" xfId="7705" xr:uid="{FC97FC33-E50B-475C-8A94-3AEF2DB2D96F}"/>
    <cellStyle name="Normal 13 2 11" xfId="35727" xr:uid="{6382ECD9-71E1-4C5C-8854-3A267A64536D}"/>
    <cellStyle name="Normal 13 2 12" xfId="35728" xr:uid="{183BE830-83F9-4D45-99A3-B1C8B9ECFB18}"/>
    <cellStyle name="Normal 13 2 13" xfId="35729" xr:uid="{9E37BF33-BF05-424D-B1AF-73BEDA103590}"/>
    <cellStyle name="Normal 13 2 14" xfId="35730" xr:uid="{C4E84A28-C668-499D-BE53-E82B1C0B924D}"/>
    <cellStyle name="Normal 13 2 2" xfId="19242" xr:uid="{CD7A6D2F-45FB-4E48-B0B1-FC36086C8970}"/>
    <cellStyle name="Normal 13 2 2 10" xfId="35731" xr:uid="{D777AEE3-1AEA-477A-B70E-F71B28936040}"/>
    <cellStyle name="Normal 13 2 2 2" xfId="3787" xr:uid="{7F5960FC-706B-4C0C-87B2-4E88AFF09C7D}"/>
    <cellStyle name="Normal 13 2 2 2 2" xfId="35732" xr:uid="{F8F77E6A-6720-4606-9FB4-F26109502AB7}"/>
    <cellStyle name="Normal 13 2 2 2 2 2" xfId="3826" xr:uid="{75AD9336-B709-4E10-942E-5BA07BB1A817}"/>
    <cellStyle name="Normal 13 2 2 2 2 3" xfId="35733" xr:uid="{434A7166-639E-4B2F-A976-8025F63A2504}"/>
    <cellStyle name="Normal 13 2 2 2 2 4" xfId="29976" xr:uid="{BAA6AD50-E572-4EC9-8B71-6D7223FB1F5E}"/>
    <cellStyle name="Normal 13 2 2 2 2 5" xfId="29978" xr:uid="{15974C70-772D-4A33-95AC-4C3CB23C5D78}"/>
    <cellStyle name="Normal 13 2 2 2 2 6" xfId="19854" xr:uid="{04C81F74-556D-41D4-8539-80F94D054D11}"/>
    <cellStyle name="Normal 13 2 2 2 3" xfId="26332" xr:uid="{835126BB-C281-4B5E-8229-DBB29EF5502F}"/>
    <cellStyle name="Normal 13 2 2 2 4" xfId="26344" xr:uid="{994B6723-5641-4E5E-9F8F-29E5331E668B}"/>
    <cellStyle name="Normal 13 2 2 2 5" xfId="26348" xr:uid="{A9A56BD2-3F0E-4B69-8214-C773197F6E55}"/>
    <cellStyle name="Normal 13 2 2 2 6" xfId="26350" xr:uid="{874248D0-23A3-46B8-A8CE-34BC4FC62041}"/>
    <cellStyle name="Normal 13 2 2 2 7" xfId="26352" xr:uid="{94FF5B52-85C5-4E2E-821B-3E1F38A38C49}"/>
    <cellStyle name="Normal 13 2 2 3" xfId="4124" xr:uid="{B6C54905-59CF-4331-A1A1-1312BA09DE14}"/>
    <cellStyle name="Normal 13 2 2 3 2" xfId="35734" xr:uid="{F7286E7C-2783-4C60-A050-A3BF3B817238}"/>
    <cellStyle name="Normal 13 2 2 3 2 2" xfId="3891" xr:uid="{43D2C83F-58F2-4D33-9D25-7E94F8320946}"/>
    <cellStyle name="Normal 13 2 2 3 2 3" xfId="35735" xr:uid="{F5DDF6E1-2641-4F9A-90E4-E58998EE19A0}"/>
    <cellStyle name="Normal 13 2 2 3 2 4" xfId="35736" xr:uid="{F881CA53-6240-46FD-BF88-503853B954A6}"/>
    <cellStyle name="Normal 13 2 2 3 2 5" xfId="35737" xr:uid="{E103C55B-4B0F-44C6-90E0-02EBEDF876EF}"/>
    <cellStyle name="Normal 13 2 2 3 2 6" xfId="35738" xr:uid="{B8A05FAE-3854-45B0-B594-49409605C992}"/>
    <cellStyle name="Normal 13 2 2 3 3" xfId="26362" xr:uid="{A543312F-7C3E-483F-8B54-E2104DA69D5F}"/>
    <cellStyle name="Normal 13 2 2 3 4" xfId="26369" xr:uid="{E84C2201-440D-4F56-B7F3-A8146DDAF86F}"/>
    <cellStyle name="Normal 13 2 2 3 5" xfId="26372" xr:uid="{8CC49DCC-FB5F-4E83-875D-2F9F9AF6622A}"/>
    <cellStyle name="Normal 13 2 2 3 6" xfId="26375" xr:uid="{F339221A-A5A9-4A36-B1BA-8F3E34608326}"/>
    <cellStyle name="Normal 13 2 2 3 7" xfId="26378" xr:uid="{772E0088-2BA8-4567-8A0F-8D08B90F16BC}"/>
    <cellStyle name="Normal 13 2 2 4" xfId="7566" xr:uid="{2C31E45A-3198-4E61-A292-2DADEA62F007}"/>
    <cellStyle name="Normal 13 2 2 4 2" xfId="34600" xr:uid="{618CD461-1E2F-42E8-BBF7-49961A71EFCB}"/>
    <cellStyle name="Normal 13 2 2 4 2 2" xfId="6479" xr:uid="{2A04F91C-94DB-4AD4-8432-973BDB8BC033}"/>
    <cellStyle name="Normal 13 2 2 4 2 3" xfId="26693" xr:uid="{AA5E468D-E74F-4A03-AFEC-223099B7ED8B}"/>
    <cellStyle name="Normal 13 2 2 4 2 4" xfId="35739" xr:uid="{67B89D9F-AED0-4C0A-A826-42655CC4655E}"/>
    <cellStyle name="Normal 13 2 2 4 2 5" xfId="35740" xr:uid="{2C9C1E53-C085-489D-BEC6-FB7D26637111}"/>
    <cellStyle name="Normal 13 2 2 4 2 6" xfId="35741" xr:uid="{8C26C7B8-C8FE-4480-9C48-A8F751F48B54}"/>
    <cellStyle name="Normal 13 2 2 4 3" xfId="26383" xr:uid="{E823C55E-89A8-4090-B94B-11617F0505F9}"/>
    <cellStyle name="Normal 13 2 2 4 4" xfId="26385" xr:uid="{665C0DDC-9025-49B6-943F-74660BFB8F19}"/>
    <cellStyle name="Normal 13 2 2 4 5" xfId="35742" xr:uid="{C97B04FF-5673-4FD9-BA95-F1C9FB74C842}"/>
    <cellStyle name="Normal 13 2 2 4 6" xfId="35743" xr:uid="{FF9645B4-4E32-42CF-8E9F-D6188AB25346}"/>
    <cellStyle name="Normal 13 2 2 4 7" xfId="35744" xr:uid="{DB07EAA8-7AEE-472F-A2AF-483B0D0A4527}"/>
    <cellStyle name="Normal 13 2 2 5" xfId="7569" xr:uid="{BE5FC22F-779A-4215-9F9A-D20896B2705A}"/>
    <cellStyle name="Normal 13 2 2 5 2" xfId="12542" xr:uid="{876537FD-6BC2-47D5-BBBD-B37F79067836}"/>
    <cellStyle name="Normal 13 2 2 5 3" xfId="12545" xr:uid="{5A0C8170-3C49-437F-96CD-76D452C71407}"/>
    <cellStyle name="Normal 13 2 2 5 4" xfId="12548" xr:uid="{A02648B3-06B5-43E6-92DB-40043093D0EA}"/>
    <cellStyle name="Normal 13 2 2 5 5" xfId="26387" xr:uid="{6B70B075-5335-4BD0-880F-1386B0E92D52}"/>
    <cellStyle name="Normal 13 2 2 5 6" xfId="26389" xr:uid="{DC563816-49CB-46C7-B045-ED61DDEB8405}"/>
    <cellStyle name="Normal 13 2 2 6" xfId="9006" xr:uid="{DF6F56C8-492B-40DA-BB88-4528A8C5DD34}"/>
    <cellStyle name="Normal 13 2 2 7" xfId="9010" xr:uid="{E4B4859D-CBF2-4C4B-91AF-213226BC9726}"/>
    <cellStyle name="Normal 13 2 2 8" xfId="9013" xr:uid="{96C101D1-9F4E-4E53-AF0C-A09F0C1B0CE8}"/>
    <cellStyle name="Normal 13 2 2 9" xfId="9016" xr:uid="{81127561-E151-4F08-9B16-62CDE9E5F907}"/>
    <cellStyle name="Normal 13 2 3" xfId="19245" xr:uid="{72ECE9A0-7CF4-4639-AD41-D8AE34FCF954}"/>
    <cellStyle name="Normal 13 2 3 10" xfId="35745" xr:uid="{3426ED6D-5658-40A7-A388-6D2033AFF514}"/>
    <cellStyle name="Normal 13 2 3 2" xfId="35746" xr:uid="{CEC5C137-A30E-445C-AA25-5429BAB2C14E}"/>
    <cellStyle name="Normal 13 2 3 2 2" xfId="8155" xr:uid="{5312DB7A-FEBA-4929-858A-973216715D54}"/>
    <cellStyle name="Normal 13 2 3 2 2 2" xfId="6184" xr:uid="{43E02566-1111-4AAA-866C-A1A4D5DCF6D4}"/>
    <cellStyle name="Normal 13 2 3 2 2 3" xfId="8160" xr:uid="{EB51BCDD-8B3C-4D3E-89C8-BAA2E75C236C}"/>
    <cellStyle name="Normal 13 2 3 2 2 4" xfId="8164" xr:uid="{152BE980-5B4A-4E00-A4FE-C88C2E1CCC3C}"/>
    <cellStyle name="Normal 13 2 3 2 2 5" xfId="8173" xr:uid="{DBF554D7-53F1-4045-BB72-0799224CEA3C}"/>
    <cellStyle name="Normal 13 2 3 2 2 6" xfId="8176" xr:uid="{AC3D2236-5003-47AD-AB34-1B31B371F319}"/>
    <cellStyle name="Normal 13 2 3 2 3" xfId="8201" xr:uid="{EB2DB559-2A4A-4EDD-96FE-CF59C21A403E}"/>
    <cellStyle name="Normal 13 2 3 2 4" xfId="8238" xr:uid="{70886805-E8E5-4407-9745-BC9CF24AA924}"/>
    <cellStyle name="Normal 13 2 3 2 5" xfId="8264" xr:uid="{5E07E3E6-8D0F-4161-88C6-F27F8DD8E501}"/>
    <cellStyle name="Normal 13 2 3 2 6" xfId="8301" xr:uid="{61795350-E67F-4D9B-B045-BFC485C0DDD2}"/>
    <cellStyle name="Normal 13 2 3 2 7" xfId="8312" xr:uid="{7AC0AE44-8CDF-4A47-AB26-DD93F50C9917}"/>
    <cellStyle name="Normal 13 2 3 3" xfId="35747" xr:uid="{7BE2A1DD-9033-40F2-9AAC-CE4D8AA00141}"/>
    <cellStyle name="Normal 13 2 3 3 2" xfId="9545" xr:uid="{8C30406D-0FCC-4EB2-BEB3-FDAC7FB6A4F0}"/>
    <cellStyle name="Normal 13 2 3 3 2 2" xfId="6209" xr:uid="{A4E197ED-47B9-42C7-ACD7-0019720CE33C}"/>
    <cellStyle name="Normal 13 2 3 3 2 3" xfId="9552" xr:uid="{32193B0C-2F27-4E9D-8D83-68F364A7579C}"/>
    <cellStyle name="Normal 13 2 3 3 2 4" xfId="9556" xr:uid="{54A66B48-446F-4219-8573-45BEE4A3BDFC}"/>
    <cellStyle name="Normal 13 2 3 3 2 5" xfId="9562" xr:uid="{B13BB393-8ABF-4B7D-A7C6-FD5B61426A1D}"/>
    <cellStyle name="Normal 13 2 3 3 2 6" xfId="9565" xr:uid="{84298F2E-F181-40F3-9EB0-B357EF8C2865}"/>
    <cellStyle name="Normal 13 2 3 3 3" xfId="9587" xr:uid="{9651D692-9887-44F9-B679-CE7F26BF09E1}"/>
    <cellStyle name="Normal 13 2 3 3 4" xfId="9630" xr:uid="{8C660FB5-B08C-4FBD-99B1-5DE8CD6DA3F2}"/>
    <cellStyle name="Normal 13 2 3 3 5" xfId="9681" xr:uid="{8F9282A5-E25B-4596-AC32-17C92A9987BF}"/>
    <cellStyle name="Normal 13 2 3 3 6" xfId="9738" xr:uid="{22FDB2E2-1A6A-4F61-A0DB-05F5A63F09FE}"/>
    <cellStyle name="Normal 13 2 3 3 7" xfId="9746" xr:uid="{D9B80C80-3FA7-459F-BF44-ABC39117D6F1}"/>
    <cellStyle name="Normal 13 2 3 4" xfId="35748" xr:uid="{D719B5DE-8AE6-4911-9055-8E406F7C7006}"/>
    <cellStyle name="Normal 13 2 3 4 2" xfId="11370" xr:uid="{10EBCDF9-922A-4E7C-8D8C-E954677D1844}"/>
    <cellStyle name="Normal 13 2 3 4 2 2" xfId="11373" xr:uid="{1D13A827-4299-4C5D-B769-C34B15ECC37D}"/>
    <cellStyle name="Normal 13 2 3 4 2 3" xfId="11383" xr:uid="{26355E7E-142E-4F95-BB68-D71824A0D916}"/>
    <cellStyle name="Normal 13 2 3 4 2 4" xfId="11387" xr:uid="{36EF43DD-E1BC-4534-ACF4-D96C54BE7A9B}"/>
    <cellStyle name="Normal 13 2 3 4 2 5" xfId="11391" xr:uid="{3683DFCF-F611-48DB-804B-6BAB68E1D706}"/>
    <cellStyle name="Normal 13 2 3 4 2 6" xfId="11400" xr:uid="{A45E286E-98B6-4BA6-844E-CEB1DDD6671A}"/>
    <cellStyle name="Normal 13 2 3 4 3" xfId="11428" xr:uid="{BB168714-BAB4-4E31-8098-C9932874736B}"/>
    <cellStyle name="Normal 13 2 3 4 4" xfId="11460" xr:uid="{FD402AFF-D5A8-4FE5-B184-FD1B68ABE0DA}"/>
    <cellStyle name="Normal 13 2 3 4 5" xfId="11498" xr:uid="{86AFA089-08AD-4DAD-AA34-9037FA323638}"/>
    <cellStyle name="Normal 13 2 3 4 6" xfId="11531" xr:uid="{11158BE2-C47F-4857-B841-B036316FFF23}"/>
    <cellStyle name="Normal 13 2 3 4 7" xfId="11542" xr:uid="{376898CF-34F1-45E3-9407-2754575BAC05}"/>
    <cellStyle name="Normal 13 2 3 5" xfId="35749" xr:uid="{0A1312DB-DB08-4866-B74D-DF4C800FF41B}"/>
    <cellStyle name="Normal 13 2 3 5 2" xfId="12563" xr:uid="{1C54B0E7-3AA7-43FD-B992-C695C24093B0}"/>
    <cellStyle name="Normal 13 2 3 5 3" xfId="12566" xr:uid="{93075970-415E-4099-A6DE-BD9B5091DDA9}"/>
    <cellStyle name="Normal 13 2 3 5 4" xfId="12569" xr:uid="{7323181F-1B88-4AE0-944B-BA5444E85CF4}"/>
    <cellStyle name="Normal 13 2 3 5 5" xfId="26422" xr:uid="{980FEA97-9491-46E7-AB98-CAF12EA278DA}"/>
    <cellStyle name="Normal 13 2 3 5 6" xfId="26424" xr:uid="{3031F566-92C6-4E96-B888-5CAB2CD504F0}"/>
    <cellStyle name="Normal 13 2 3 6" xfId="35750" xr:uid="{6CA10B1A-0818-4662-99B2-EC15F882AC7B}"/>
    <cellStyle name="Normal 13 2 3 7" xfId="35751" xr:uid="{76FBA482-D3D6-4692-B23C-8999D54C2AA5}"/>
    <cellStyle name="Normal 13 2 3 8" xfId="35752" xr:uid="{830ADFC3-6364-4380-9B20-2C681B20F97D}"/>
    <cellStyle name="Normal 13 2 3 9" xfId="35753" xr:uid="{F4897004-D829-4FB6-9F1A-E43E1B825AC7}"/>
    <cellStyle name="Normal 13 2 4" xfId="19250" xr:uid="{B2DFF5A7-AB3B-41C9-8AEE-4377701E8DD9}"/>
    <cellStyle name="Normal 13 2 4 10" xfId="26895" xr:uid="{CB229321-B585-404A-9923-EC45A0263F32}"/>
    <cellStyle name="Normal 13 2 4 2" xfId="35754" xr:uid="{19673693-5CF3-4E98-89A2-1D95ED614C20}"/>
    <cellStyle name="Normal 13 2 4 2 2" xfId="35755" xr:uid="{FEAB7CFE-FDCB-4363-B42B-7A394C81DB53}"/>
    <cellStyle name="Normal 13 2 4 2 2 2" xfId="7470" xr:uid="{5B2FEC85-5814-4EE3-9B1E-49A63A192569}"/>
    <cellStyle name="Normal 13 2 4 2 2 3" xfId="35756" xr:uid="{BDE00067-17D8-4DE2-BD9B-DEACC7BD8932}"/>
    <cellStyle name="Normal 13 2 4 2 2 4" xfId="30207" xr:uid="{2CBF611F-F5C1-4C9B-BA22-5FA5991D09BB}"/>
    <cellStyle name="Normal 13 2 4 2 2 5" xfId="30210" xr:uid="{B5D84E94-192D-42AA-A829-71155EFB4B23}"/>
    <cellStyle name="Normal 13 2 4 2 2 6" xfId="30212" xr:uid="{6222D8BA-994F-4CB8-93E7-A95234DAE68E}"/>
    <cellStyle name="Normal 13 2 4 2 3" xfId="26467" xr:uid="{CC24E3F8-F287-4DAF-98FC-0B14F75AEE09}"/>
    <cellStyle name="Normal 13 2 4 2 4" xfId="26469" xr:uid="{6929C6C6-18E7-4D91-A543-724B1984A011}"/>
    <cellStyle name="Normal 13 2 4 2 5" xfId="35757" xr:uid="{771992D7-F39E-46C2-BF8E-2D60968AA78D}"/>
    <cellStyle name="Normal 13 2 4 2 6" xfId="35758" xr:uid="{CFDBFB72-7332-4463-965A-65F226A7EF04}"/>
    <cellStyle name="Normal 13 2 4 2 7" xfId="35759" xr:uid="{730773AB-0D8C-439E-BD13-B311F8AF79C2}"/>
    <cellStyle name="Normal 13 2 4 3" xfId="35486" xr:uid="{7DE87827-EC2F-4A44-BA7B-FC68EDB8F53C}"/>
    <cellStyle name="Normal 13 2 4 3 2" xfId="35760" xr:uid="{4CAF315E-6994-44FB-BD26-E0D0940D2CEF}"/>
    <cellStyle name="Normal 13 2 4 3 2 2" xfId="7478" xr:uid="{064DC1F0-9801-48D4-B1A0-9FA89C8E60A5}"/>
    <cellStyle name="Normal 13 2 4 3 2 3" xfId="35761" xr:uid="{BBF99168-F1A4-40A6-ACFA-589A85F363BB}"/>
    <cellStyle name="Normal 13 2 4 3 2 4" xfId="35762" xr:uid="{E85982B7-6E2F-4DBE-8700-1CC81E3780C1}"/>
    <cellStyle name="Normal 13 2 4 3 2 5" xfId="31824" xr:uid="{D51677BE-742F-4447-AF01-1B73311A86CA}"/>
    <cellStyle name="Normal 13 2 4 3 2 6" xfId="31831" xr:uid="{1EA3957F-9A95-4AB5-BFE9-7925FC8A0E73}"/>
    <cellStyle name="Normal 13 2 4 3 3" xfId="26472" xr:uid="{FE532315-456C-44A4-A368-28DDEDD85546}"/>
    <cellStyle name="Normal 13 2 4 3 4" xfId="26474" xr:uid="{DA5DD1E8-AE70-40F5-8395-856CB352FDA0}"/>
    <cellStyle name="Normal 13 2 4 3 5" xfId="26476" xr:uid="{CCCCCA51-61C1-43D3-8C23-5C6FC7198471}"/>
    <cellStyle name="Normal 13 2 4 3 6" xfId="26478" xr:uid="{2D126EB2-ED97-41DD-A8E2-9E1C51AD1779}"/>
    <cellStyle name="Normal 13 2 4 3 7" xfId="26480" xr:uid="{3BCC3CB9-52ED-48BA-9D01-7E2B8CBC8590}"/>
    <cellStyle name="Normal 13 2 4 4" xfId="35488" xr:uid="{CD2451DF-6974-4E8D-A653-4CD2931E314E}"/>
    <cellStyle name="Normal 13 2 4 4 2" xfId="35763" xr:uid="{6D6D6892-BCA3-4B67-A0C4-2BF4ABDB4067}"/>
    <cellStyle name="Normal 13 2 4 4 2 2" xfId="35764" xr:uid="{61211C8D-47CB-4A70-917A-74A79E02094A}"/>
    <cellStyle name="Normal 13 2 4 4 2 3" xfId="35765" xr:uid="{65E358C6-0682-4FA2-AEB7-7E388985B1A7}"/>
    <cellStyle name="Normal 13 2 4 4 2 4" xfId="35766" xr:uid="{6E636EA8-84DA-449E-A423-B80826DCC630}"/>
    <cellStyle name="Normal 13 2 4 4 2 5" xfId="31917" xr:uid="{BC83EDD9-D744-42D4-AF11-6EE20EFADF4C}"/>
    <cellStyle name="Normal 13 2 4 4 2 6" xfId="31937" xr:uid="{FEE8ABD3-E18F-4746-9B1D-5C20EB488119}"/>
    <cellStyle name="Normal 13 2 4 4 3" xfId="35767" xr:uid="{AA781BC2-5578-4B94-A204-9B5AA3BF2207}"/>
    <cellStyle name="Normal 13 2 4 4 4" xfId="35768" xr:uid="{6A48C69B-00CA-438C-A745-3FA11F3ED686}"/>
    <cellStyle name="Normal 13 2 4 4 5" xfId="35769" xr:uid="{290C9388-5ADC-4E54-938E-EF0F381C718B}"/>
    <cellStyle name="Normal 13 2 4 4 6" xfId="12221" xr:uid="{14F128CB-B226-4B4E-BE5F-FBAF263067E7}"/>
    <cellStyle name="Normal 13 2 4 4 7" xfId="12223" xr:uid="{6BFBF1F5-E360-426B-B32E-EA00165E3805}"/>
    <cellStyle name="Normal 13 2 4 5" xfId="35770" xr:uid="{46143878-DC76-4868-9492-4CD5AD6BDF6C}"/>
    <cellStyle name="Normal 13 2 4 5 2" xfId="27578" xr:uid="{08C89A9C-885B-4218-BE46-72E18D05CDFF}"/>
    <cellStyle name="Normal 13 2 4 5 3" xfId="25068" xr:uid="{EAF67593-4B40-4A97-961E-8CEBB47BDDFD}"/>
    <cellStyle name="Normal 13 2 4 5 4" xfId="25071" xr:uid="{364EB0E1-7A3D-43F3-8152-977B806804FB}"/>
    <cellStyle name="Normal 13 2 4 5 5" xfId="25074" xr:uid="{58AEFA0E-8339-49B0-A834-A13EDBB48646}"/>
    <cellStyle name="Normal 13 2 4 5 6" xfId="25076" xr:uid="{25660B7E-B1D0-42AB-B630-8A76D85F0D1C}"/>
    <cellStyle name="Normal 13 2 4 6" xfId="35771" xr:uid="{6E070091-39E8-4E7E-B726-956B3AAA8E37}"/>
    <cellStyle name="Normal 13 2 4 7" xfId="35772" xr:uid="{4AD189B1-A88A-4A14-83CA-39F3A78C04D0}"/>
    <cellStyle name="Normal 13 2 4 8" xfId="35773" xr:uid="{E9FCDA18-B7C9-461C-B722-C593FD2F863C}"/>
    <cellStyle name="Normal 13 2 4 9" xfId="35774" xr:uid="{E160BB38-E786-4C3B-9F56-14223079A661}"/>
    <cellStyle name="Normal 13 2 5" xfId="19253" xr:uid="{8AB3EB17-C794-4C76-8124-0C2A6664D314}"/>
    <cellStyle name="Normal 13 2 5 2" xfId="34406" xr:uid="{EFCA79D0-0563-4626-9E89-820FD1FE3E0A}"/>
    <cellStyle name="Normal 13 2 5 2 2" xfId="35775" xr:uid="{8D2EB114-8124-409D-846D-E50C944E2D63}"/>
    <cellStyle name="Normal 13 2 5 2 3" xfId="26520" xr:uid="{EDAE3700-6E84-495A-A58C-BBBAB422E23A}"/>
    <cellStyle name="Normal 13 2 5 2 4" xfId="26522" xr:uid="{84CB82CA-04E0-455A-9F0A-1991173E899E}"/>
    <cellStyle name="Normal 13 2 5 2 5" xfId="35776" xr:uid="{42F20605-3E0A-4725-98DC-0DD5E8292C14}"/>
    <cellStyle name="Normal 13 2 5 2 6" xfId="33345" xr:uid="{90C97A1F-4790-4B50-BA5C-311A14D35A00}"/>
    <cellStyle name="Normal 13 2 5 3" xfId="34408" xr:uid="{C32FB8DA-E95C-4E44-9F64-9F9A046A6B0E}"/>
    <cellStyle name="Normal 13 2 5 4" xfId="26075" xr:uid="{32209F03-8185-406B-83BE-4D89F89C2ED0}"/>
    <cellStyle name="Normal 13 2 5 5" xfId="26077" xr:uid="{188B367C-3723-4090-A47F-02F403733F74}"/>
    <cellStyle name="Normal 13 2 5 6" xfId="26079" xr:uid="{34F29C21-FB3C-490A-B1E1-EC1A93D2D691}"/>
    <cellStyle name="Normal 13 2 5 7" xfId="35777" xr:uid="{6FC96A9E-0AB6-4CA8-8059-1AF544D42E86}"/>
    <cellStyle name="Normal 13 2 6" xfId="19255" xr:uid="{4B60001C-614B-4F5F-8A14-912CCCCD4124}"/>
    <cellStyle name="Normal 13 2 6 2" xfId="23006" xr:uid="{9207BF8A-50AC-4EA8-BFB3-A735EA8F28A6}"/>
    <cellStyle name="Normal 13 2 6 2 2" xfId="23010" xr:uid="{32D87E14-5E73-4B17-AB46-DBA43E11684A}"/>
    <cellStyle name="Normal 13 2 6 2 3" xfId="30719" xr:uid="{A1681694-E15C-40D2-98E6-4BF9FB08F06D}"/>
    <cellStyle name="Normal 13 2 6 2 4" xfId="30726" xr:uid="{E7032828-74AA-4C6A-9761-1C4DF1CE22F8}"/>
    <cellStyle name="Normal 13 2 6 2 5" xfId="30733" xr:uid="{CACDF902-E93E-42D1-8348-6E59EA14B7CE}"/>
    <cellStyle name="Normal 13 2 6 2 6" xfId="20555" xr:uid="{0F86CB35-DF58-40C1-95AD-FE10DA8B11D6}"/>
    <cellStyle name="Normal 13 2 6 3" xfId="23013" xr:uid="{5890A8B7-F86E-4508-B276-2A229F262891}"/>
    <cellStyle name="Normal 13 2 6 4" xfId="23017" xr:uid="{4FB91AB2-80DB-494A-991A-588FB8A2121A}"/>
    <cellStyle name="Normal 13 2 6 5" xfId="23021" xr:uid="{BF38D79D-8842-4FA5-967B-F12661999599}"/>
    <cellStyle name="Normal 13 2 6 6" xfId="23026" xr:uid="{264A7D1E-A512-4A4A-93E7-2C90B934F820}"/>
    <cellStyle name="Normal 13 2 6 7" xfId="23032" xr:uid="{5B98BA52-D189-4E61-957D-2B173BCD4D12}"/>
    <cellStyle name="Normal 13 2 7" xfId="19257" xr:uid="{D48BB229-91BC-4CBF-820D-55EE6D3F3FA8}"/>
    <cellStyle name="Normal 13 2 7 2" xfId="35778" xr:uid="{9B66DCFD-3F5B-421E-939F-BE367A282596}"/>
    <cellStyle name="Normal 13 2 7 2 2" xfId="33371" xr:uid="{4E46BF09-4A31-486F-B068-7E5CB971CFCD}"/>
    <cellStyle name="Normal 13 2 7 2 3" xfId="30834" xr:uid="{3206BF08-C0AF-43A3-9A8C-124320646608}"/>
    <cellStyle name="Normal 13 2 7 2 4" xfId="30842" xr:uid="{E2BEA543-EA41-4127-B4D2-7979646C24EF}"/>
    <cellStyle name="Normal 13 2 7 2 5" xfId="30849" xr:uid="{EB0EF6ED-48D7-4B73-8457-43B837A7C6F9}"/>
    <cellStyle name="Normal 13 2 7 2 6" xfId="30852" xr:uid="{987B2E6D-FD57-4921-85A7-71597F601627}"/>
    <cellStyle name="Normal 13 2 7 3" xfId="35779" xr:uid="{1A9971DB-663B-44F0-A1D0-7F4A9BF04C6B}"/>
    <cellStyle name="Normal 13 2 7 4" xfId="35780" xr:uid="{ED8C7276-FF6E-45DC-8F43-06F06AA0B369}"/>
    <cellStyle name="Normal 13 2 7 5" xfId="14308" xr:uid="{553534A0-1313-4D4D-BE47-4684F3FF75D7}"/>
    <cellStyle name="Normal 13 2 7 6" xfId="14310" xr:uid="{63588082-77E1-4DED-838B-4FCD374B6465}"/>
    <cellStyle name="Normal 13 2 7 7" xfId="35781" xr:uid="{48090ED2-6CAB-4FF7-916B-28DE37EBFD33}"/>
    <cellStyle name="Normal 13 2 8" xfId="35782" xr:uid="{4EE7852E-F390-493B-9E67-308AF0B8407A}"/>
    <cellStyle name="Normal 13 2 8 2" xfId="35783" xr:uid="{D5B2D3C0-79C4-485C-A78A-0D43D8CC13C5}"/>
    <cellStyle name="Normal 13 2 8 3" xfId="35784" xr:uid="{734A4D4F-206F-4AE2-8B3A-4EBD7960C665}"/>
    <cellStyle name="Normal 13 2 8 4" xfId="35785" xr:uid="{28B162D8-2359-4679-8E08-EBBFD710B59F}"/>
    <cellStyle name="Normal 13 2 8 5" xfId="14314" xr:uid="{D726CBEF-A63D-4038-9612-7A46AB1E7334}"/>
    <cellStyle name="Normal 13 2 8 6" xfId="14317" xr:uid="{8A87F0D9-5DB8-46B4-BB9F-811696A1E425}"/>
    <cellStyle name="Normal 13 2 9" xfId="35786" xr:uid="{00C45E06-DACB-4919-B821-869AA2297797}"/>
    <cellStyle name="Normal 13 20" xfId="35655" xr:uid="{24BC2153-C3EF-4AFF-AEE5-C9904AD1DEBC}"/>
    <cellStyle name="Normal 13 21" xfId="35658" xr:uid="{F8426EB8-F9E5-4510-917C-3ACE2966CA9C}"/>
    <cellStyle name="Normal 13 22" xfId="35661" xr:uid="{4D279AC3-6B64-4584-814C-85318B5C5039}"/>
    <cellStyle name="Normal 13 23" xfId="35724" xr:uid="{1850C712-6D4B-4268-9D0E-43B1105B9581}"/>
    <cellStyle name="Normal 13 24" xfId="35726" xr:uid="{9C961CCB-70FF-4FEB-AAF7-D21FE33CC110}"/>
    <cellStyle name="Normal 13 25" xfId="35787" xr:uid="{8912949C-8F6A-44C0-9DA5-8519297A1EE6}"/>
    <cellStyle name="Normal 13 26" xfId="35792" xr:uid="{61F31D5F-5E45-450F-AFD1-D9FA117BEAC5}"/>
    <cellStyle name="Normal 13 27" xfId="25683" xr:uid="{F80B1EDF-0C7F-4177-908C-FBFBB00B3F21}"/>
    <cellStyle name="Normal 13 3" xfId="19261" xr:uid="{E6E46DDC-C125-405A-841D-A53D8184646C}"/>
    <cellStyle name="Normal 13 3 10" xfId="8005" xr:uid="{B4EE1C95-8CBE-4BE5-B468-5CBD0F9A5440}"/>
    <cellStyle name="Normal 13 3 11" xfId="14765" xr:uid="{D0626A1A-0380-4389-A09A-7B14AC2362C3}"/>
    <cellStyle name="Normal 13 3 12" xfId="14767" xr:uid="{C515F4E1-5F45-4BA1-A99D-66E7F913B23E}"/>
    <cellStyle name="Normal 13 3 13" xfId="14769" xr:uid="{7EC1D987-4E04-4CBE-AAE5-F4B5B44F8709}"/>
    <cellStyle name="Normal 13 3 14" xfId="14771" xr:uid="{E812D9FA-0EB2-4D75-8309-20DDA7DB5ADB}"/>
    <cellStyle name="Normal 13 3 2" xfId="19263" xr:uid="{A887EC6F-43CC-4632-8A73-8D1AD650AA25}"/>
    <cellStyle name="Normal 13 3 2 10" xfId="35793" xr:uid="{C85FE6D8-755C-4A8F-B404-1912FA1FE6F4}"/>
    <cellStyle name="Normal 13 3 2 2" xfId="35794" xr:uid="{E98BBB0B-927C-4D5C-A57A-097DE93BEA95}"/>
    <cellStyle name="Normal 13 3 2 2 2" xfId="35795" xr:uid="{C4C85B49-6E99-44DA-8951-AA114FD70362}"/>
    <cellStyle name="Normal 13 3 2 2 2 2" xfId="16619" xr:uid="{A4F5A632-69D4-4E0B-A4D2-8DC4670928F4}"/>
    <cellStyle name="Normal 13 3 2 2 2 3" xfId="16623" xr:uid="{E9FA6E2F-4464-4A9E-9AE8-6AFA510B8386}"/>
    <cellStyle name="Normal 13 3 2 2 2 4" xfId="16627" xr:uid="{C99572F0-DEAF-4954-8575-80301B575BFE}"/>
    <cellStyle name="Normal 13 3 2 2 2 5" xfId="35796" xr:uid="{B7BD9591-2073-4056-9780-F004747285C9}"/>
    <cellStyle name="Normal 13 3 2 2 2 6" xfId="35797" xr:uid="{9D993B4C-2DE0-43B0-95FE-EEB337416156}"/>
    <cellStyle name="Normal 13 3 2 2 3" xfId="27105" xr:uid="{3D5206E0-A79C-4DB2-8D0A-EE8127D2E1AA}"/>
    <cellStyle name="Normal 13 3 2 2 4" xfId="27120" xr:uid="{DA3F5356-E0E8-46F0-8E10-ECDBAA7377D4}"/>
    <cellStyle name="Normal 13 3 2 2 5" xfId="27124" xr:uid="{F2113A24-C56D-4356-9119-D630262073D1}"/>
    <cellStyle name="Normal 13 3 2 2 6" xfId="27126" xr:uid="{1AEC56DC-00F2-44FC-9F29-ED476EAE8827}"/>
    <cellStyle name="Normal 13 3 2 2 7" xfId="27128" xr:uid="{D0882D82-9FE4-4408-A3E5-5A3A5CF0D988}"/>
    <cellStyle name="Normal 13 3 2 3" xfId="27569" xr:uid="{E3978D18-39AD-4B43-A402-08944F9A5CA4}"/>
    <cellStyle name="Normal 13 3 2 3 2" xfId="30199" xr:uid="{675A848B-862D-441F-A06B-A79C0ED6A950}"/>
    <cellStyle name="Normal 13 3 2 3 2 2" xfId="35798" xr:uid="{D2C53C2B-FBDB-45DF-9396-4BDE4C51810C}"/>
    <cellStyle name="Normal 13 3 2 3 2 3" xfId="26263" xr:uid="{76BE3853-004B-4DE2-B04A-7E243BDBB9FB}"/>
    <cellStyle name="Normal 13 3 2 3 2 4" xfId="26265" xr:uid="{A724CA81-CD23-4017-9FEF-51B1A8D49D53}"/>
    <cellStyle name="Normal 13 3 2 3 2 5" xfId="26267" xr:uid="{9F491ADB-B4A6-4475-AD69-FF5E7F7A7DAB}"/>
    <cellStyle name="Normal 13 3 2 3 2 6" xfId="35799" xr:uid="{7BABAEB2-304B-4934-ABF4-FAEB9145F822}"/>
    <cellStyle name="Normal 13 3 2 3 3" xfId="27141" xr:uid="{50729B76-9763-480D-BC06-0DA281FA4313}"/>
    <cellStyle name="Normal 13 3 2 3 4" xfId="27148" xr:uid="{43C0EDCD-92C4-490A-8B7E-9FC193FDF2A5}"/>
    <cellStyle name="Normal 13 3 2 3 5" xfId="27150" xr:uid="{6CFA0E5C-64F5-40E1-A6E3-11A1D9DD75FB}"/>
    <cellStyle name="Normal 13 3 2 3 6" xfId="27152" xr:uid="{90C0F253-2592-4FEB-916F-7B49C3279EC8}"/>
    <cellStyle name="Normal 13 3 2 3 7" xfId="27154" xr:uid="{F873FD1B-4611-4B7A-9024-B220124D3F44}"/>
    <cellStyle name="Normal 13 3 2 4" xfId="27571" xr:uid="{AF830F29-27A2-4E9E-BDE4-A7A0FA7FE422}"/>
    <cellStyle name="Normal 13 3 2 4 2" xfId="34630" xr:uid="{97F4F5D9-0652-4B4C-85A9-B3C8F2B3EFDB}"/>
    <cellStyle name="Normal 13 3 2 4 2 2" xfId="35800" xr:uid="{2EE0567F-4FE6-4902-93D3-7830030624B9}"/>
    <cellStyle name="Normal 13 3 2 4 2 3" xfId="35801" xr:uid="{59BAAA01-905D-4AE1-B2FA-30386A4A9A3A}"/>
    <cellStyle name="Normal 13 3 2 4 2 4" xfId="35802" xr:uid="{3FB81A45-34EF-4BA8-848E-5917098A8BBD}"/>
    <cellStyle name="Normal 13 3 2 4 2 5" xfId="35803" xr:uid="{B28B49BF-9C1F-4A86-AAFF-D42BDAAD9D8B}"/>
    <cellStyle name="Normal 13 3 2 4 2 6" xfId="35804" xr:uid="{F48FD5FE-ECC6-4D5C-A0B8-68D0F737B268}"/>
    <cellStyle name="Normal 13 3 2 4 3" xfId="27158" xr:uid="{FC0CBF89-6FFD-4061-BBCF-93C2CCBE8C72}"/>
    <cellStyle name="Normal 13 3 2 4 4" xfId="27160" xr:uid="{3B7D86AF-1BEC-4EA2-95C6-662E2B83727F}"/>
    <cellStyle name="Normal 13 3 2 4 5" xfId="12868" xr:uid="{7ECD7DE7-EA01-433D-A141-33E55BDE5E71}"/>
    <cellStyle name="Normal 13 3 2 4 6" xfId="12870" xr:uid="{A5909A25-DB9A-43AD-994F-94DC19AD616D}"/>
    <cellStyle name="Normal 13 3 2 4 7" xfId="12872" xr:uid="{1A1C26A8-3DFA-407B-B5CF-C3297B1BCCE5}"/>
    <cellStyle name="Normal 13 3 2 5" xfId="27573" xr:uid="{70F1FA0F-7670-4A82-8F42-E7874C34D8DE}"/>
    <cellStyle name="Normal 13 3 2 5 2" xfId="12809" xr:uid="{2D00A642-52A7-45ED-8C79-FC292A66C1F9}"/>
    <cellStyle name="Normal 13 3 2 5 3" xfId="12812" xr:uid="{ADFA4D2C-41D5-41D8-A135-1289FA71BB9B}"/>
    <cellStyle name="Normal 13 3 2 5 4" xfId="12816" xr:uid="{371A647B-9B09-43D8-920E-D1D718A1F5E7}"/>
    <cellStyle name="Normal 13 3 2 5 5" xfId="27163" xr:uid="{8D6928F1-9706-44EA-9C73-17FA6E8BCDE8}"/>
    <cellStyle name="Normal 13 3 2 5 6" xfId="27165" xr:uid="{E1B2A587-07BD-4DD7-82B5-EC17C3CCC46F}"/>
    <cellStyle name="Normal 13 3 2 6" xfId="27575" xr:uid="{74E900B2-808F-43DE-850D-33AEC6039B99}"/>
    <cellStyle name="Normal 13 3 2 7" xfId="35805" xr:uid="{5C0F79CC-BA8B-40C9-8697-E6B58D49C8DF}"/>
    <cellStyle name="Normal 13 3 2 8" xfId="35806" xr:uid="{EC27D75C-95ED-4C35-B4B3-6562909E2725}"/>
    <cellStyle name="Normal 13 3 2 9" xfId="35807" xr:uid="{EEC962C7-CEC5-4473-911D-B6A5769A4873}"/>
    <cellStyle name="Normal 13 3 3" xfId="19265" xr:uid="{676D41D8-029E-4C0C-B673-4B6C8C7AF0D3}"/>
    <cellStyle name="Normal 13 3 3 10" xfId="35808" xr:uid="{6DF48D56-D0C4-43AD-A7AC-4027C47D2756}"/>
    <cellStyle name="Normal 13 3 3 2" xfId="35809" xr:uid="{848AB9E2-E54F-4139-9ED6-082386BF1105}"/>
    <cellStyle name="Normal 13 3 3 2 2" xfId="35810" xr:uid="{F61A4A1B-0F63-4D8D-A9EA-DD4906FA9243}"/>
    <cellStyle name="Normal 13 3 3 2 2 2" xfId="16948" xr:uid="{8C7CA35C-4D4B-48A4-80C9-C0812339B5C6}"/>
    <cellStyle name="Normal 13 3 3 2 2 3" xfId="16952" xr:uid="{BB0A14AF-1C4C-475D-9805-513AAE6D4D7F}"/>
    <cellStyle name="Normal 13 3 3 2 2 4" xfId="16956" xr:uid="{D846A2EE-D130-4F95-A3ED-0FCD5BA74061}"/>
    <cellStyle name="Normal 13 3 3 2 2 5" xfId="35811" xr:uid="{4E75FB55-5C86-4074-B5BD-AE7E85CC9BA6}"/>
    <cellStyle name="Normal 13 3 3 2 2 6" xfId="35812" xr:uid="{401661A6-DC4B-485A-9882-51936E7051A2}"/>
    <cellStyle name="Normal 13 3 3 2 3" xfId="27192" xr:uid="{DAC4331F-2C1B-4F3C-8665-2CAAFBFF1906}"/>
    <cellStyle name="Normal 13 3 3 2 4" xfId="27194" xr:uid="{459EE2A4-E3E8-465D-8727-E6196CE13D3D}"/>
    <cellStyle name="Normal 13 3 3 2 5" xfId="35363" xr:uid="{F7940B97-B9A1-43DF-9324-0F9596B97782}"/>
    <cellStyle name="Normal 13 3 3 2 6" xfId="35365" xr:uid="{0B02C8EF-1231-4FC0-A916-D8973405BF8F}"/>
    <cellStyle name="Normal 13 3 3 2 7" xfId="35367" xr:uid="{9CF7E1AE-B979-4AE7-B273-A0582392C057}"/>
    <cellStyle name="Normal 13 3 3 3" xfId="35813" xr:uid="{4620EE1F-A4B4-4F14-85F0-DD84AA3685DE}"/>
    <cellStyle name="Normal 13 3 3 3 2" xfId="35814" xr:uid="{C7E163D0-CE19-43DA-A9FC-D6C5A546DA35}"/>
    <cellStyle name="Normal 13 3 3 3 2 2" xfId="35815" xr:uid="{64C52C4C-2FF1-4243-821B-11B08C9A3625}"/>
    <cellStyle name="Normal 13 3 3 3 2 3" xfId="30763" xr:uid="{5650675A-E53B-4F7F-8400-D1D6BC93CD3A}"/>
    <cellStyle name="Normal 13 3 3 3 2 4" xfId="30765" xr:uid="{CBF44DA3-4856-4F5C-B0E0-91565FDAAACE}"/>
    <cellStyle name="Normal 13 3 3 3 2 5" xfId="30767" xr:uid="{C04E1B8D-AE1F-4146-A500-8C4ADE716DF1}"/>
    <cellStyle name="Normal 13 3 3 3 2 6" xfId="35816" xr:uid="{23B434ED-DFEA-4C08-A550-131F03ED0B6A}"/>
    <cellStyle name="Normal 13 3 3 3 3" xfId="27200" xr:uid="{79B0C727-9071-4FBA-B58A-CDA4F296D53E}"/>
    <cellStyle name="Normal 13 3 3 3 4" xfId="27202" xr:uid="{D548BBBA-9ECE-4139-A8A6-6B6454F9C37D}"/>
    <cellStyle name="Normal 13 3 3 3 5" xfId="35817" xr:uid="{784287AB-0720-48BD-B617-1E12EDCA2496}"/>
    <cellStyle name="Normal 13 3 3 3 6" xfId="35818" xr:uid="{8FE1658D-F0FA-467B-832D-8B1CB9D48A4D}"/>
    <cellStyle name="Normal 13 3 3 3 7" xfId="35819" xr:uid="{3260D029-2D16-43FC-995F-41492A411C58}"/>
    <cellStyle name="Normal 13 3 3 4" xfId="35820" xr:uid="{3CD69247-5C2F-4C6D-90EF-38E7412418F1}"/>
    <cellStyle name="Normal 13 3 3 4 2" xfId="35821" xr:uid="{DA014BD7-BFC5-459A-A386-E2715CBF35BB}"/>
    <cellStyle name="Normal 13 3 3 4 2 2" xfId="35822" xr:uid="{30F5B13F-EE25-4E37-A4BB-AFE420A2B845}"/>
    <cellStyle name="Normal 13 3 3 4 2 3" xfId="35823" xr:uid="{FED0AA65-18B5-459E-AFBC-B9D345C138A5}"/>
    <cellStyle name="Normal 13 3 3 4 2 4" xfId="35824" xr:uid="{C5C84A9E-FFE0-4B28-930F-6FCE4FC525E6}"/>
    <cellStyle name="Normal 13 3 3 4 2 5" xfId="35825" xr:uid="{6BF1D167-3989-4F6C-81F3-FEB2C0587857}"/>
    <cellStyle name="Normal 13 3 3 4 2 6" xfId="35826" xr:uid="{A0117506-2DF3-46E4-8703-587D6B272A3A}"/>
    <cellStyle name="Normal 13 3 3 4 3" xfId="35827" xr:uid="{4167576B-97D4-4B63-9FFB-B9D4291A5482}"/>
    <cellStyle name="Normal 13 3 3 4 4" xfId="35828" xr:uid="{145F150C-0FB8-4EBF-ADB9-5A5D5665C51B}"/>
    <cellStyle name="Normal 13 3 3 4 5" xfId="35829" xr:uid="{F40F4F21-30FB-4416-96DF-A157BF05F0B4}"/>
    <cellStyle name="Normal 13 3 3 4 6" xfId="35830" xr:uid="{4282EAEF-35B3-49A8-BA11-DF8303DF1124}"/>
    <cellStyle name="Normal 13 3 3 4 7" xfId="35831" xr:uid="{EFAEC586-63C0-4271-85BA-FB08F81C2418}"/>
    <cellStyle name="Normal 13 3 3 5" xfId="35832" xr:uid="{E22AEC24-4B5B-46E0-894D-CDC8AAFE49B8}"/>
    <cellStyle name="Normal 13 3 3 5 2" xfId="35833" xr:uid="{4E33DD2C-D0F4-46EE-923F-58CC106B438F}"/>
    <cellStyle name="Normal 13 3 3 5 3" xfId="35834" xr:uid="{7EF89186-AB1A-4D7A-A48D-641D35D700D4}"/>
    <cellStyle name="Normal 13 3 3 5 4" xfId="35835" xr:uid="{26556270-800F-4B09-A68D-A41553C46989}"/>
    <cellStyle name="Normal 13 3 3 5 5" xfId="35836" xr:uid="{B43C32C0-60CC-4630-9AE0-53216F2C8133}"/>
    <cellStyle name="Normal 13 3 3 5 6" xfId="35837" xr:uid="{A68B702A-BE20-4EA3-8B50-B740A2C74ACC}"/>
    <cellStyle name="Normal 13 3 3 6" xfId="35838" xr:uid="{F7A548BB-4E18-4C03-A877-E1BA3F879DE7}"/>
    <cellStyle name="Normal 13 3 3 7" xfId="35839" xr:uid="{B3736DC4-AD00-405E-9E52-1129BA0A7CD1}"/>
    <cellStyle name="Normal 13 3 3 8" xfId="35840" xr:uid="{500ABA14-6F5B-4A7C-9C42-79AC1A12F0C9}"/>
    <cellStyle name="Normal 13 3 3 9" xfId="35841" xr:uid="{4CA64339-EA4E-4774-9B19-678258D40A49}"/>
    <cellStyle name="Normal 13 3 4" xfId="35842" xr:uid="{8A66199F-51C7-4E6D-ABD1-D03AE4FE168C}"/>
    <cellStyle name="Normal 13 3 4 10" xfId="11884" xr:uid="{0D2B17B9-D5E1-4C15-BCAE-375A23038214}"/>
    <cellStyle name="Normal 13 3 4 2" xfId="35843" xr:uid="{765FAFC6-DE8A-46DC-9F24-C37CAB8A305C}"/>
    <cellStyle name="Normal 13 3 4 2 2" xfId="35844" xr:uid="{CEC86F7A-B254-4AFD-98CD-3DE52FE1B849}"/>
    <cellStyle name="Normal 13 3 4 2 2 2" xfId="35845" xr:uid="{1D674453-3C27-4403-AA64-2CE5905DBF43}"/>
    <cellStyle name="Normal 13 3 4 2 2 3" xfId="35846" xr:uid="{3D851C55-0514-4625-84B4-24372F38D9FC}"/>
    <cellStyle name="Normal 13 3 4 2 2 4" xfId="35847" xr:uid="{0356F260-0387-4367-AA1B-444A35A7309F}"/>
    <cellStyle name="Normal 13 3 4 2 2 5" xfId="35848" xr:uid="{F2EE538D-6AB3-4012-A58A-C6E23A8B7F5D}"/>
    <cellStyle name="Normal 13 3 4 2 2 6" xfId="35849" xr:uid="{0951900C-9DB4-449E-BA04-35AEC1280351}"/>
    <cellStyle name="Normal 13 3 4 2 3" xfId="35850" xr:uid="{EDDF1BEF-60A2-4C32-8E11-422429AD2D8B}"/>
    <cellStyle name="Normal 13 3 4 2 4" xfId="35851" xr:uid="{0B663874-65A7-40BC-8E7E-6380C9608A9B}"/>
    <cellStyle name="Normal 13 3 4 2 5" xfId="35852" xr:uid="{4A00BEDB-DF1A-449D-837D-F6BA499FFC67}"/>
    <cellStyle name="Normal 13 3 4 2 6" xfId="35853" xr:uid="{7F33011B-1FDD-4A56-958B-8512F0BBB07C}"/>
    <cellStyle name="Normal 13 3 4 2 7" xfId="35854" xr:uid="{7F8EDE91-417E-4DD6-BDE0-CE9F5EE2C7B6}"/>
    <cellStyle name="Normal 13 3 4 3" xfId="35855" xr:uid="{BEA3EA5F-4B95-4408-AF72-557B695D0EC6}"/>
    <cellStyle name="Normal 13 3 4 3 2" xfId="35856" xr:uid="{52159583-3375-451A-9A3B-C2983B76E9A5}"/>
    <cellStyle name="Normal 13 3 4 3 2 2" xfId="35857" xr:uid="{73487B1D-01B3-4856-9826-30FD7A1B2A4C}"/>
    <cellStyle name="Normal 13 3 4 3 2 3" xfId="35858" xr:uid="{C9F0789B-F239-40D7-B740-CC137370450E}"/>
    <cellStyle name="Normal 13 3 4 3 2 4" xfId="35859" xr:uid="{A5D40AEB-F052-4BC0-8B11-952BDA88ACAC}"/>
    <cellStyle name="Normal 13 3 4 3 2 5" xfId="35860" xr:uid="{926633AF-EF27-491A-AC41-F44B3C49B76A}"/>
    <cellStyle name="Normal 13 3 4 3 2 6" xfId="35861" xr:uid="{7EB35F07-C0A7-489D-93AD-12047D4C4287}"/>
    <cellStyle name="Normal 13 3 4 3 3" xfId="35862" xr:uid="{1EA34CE7-25F1-4429-B95A-11E7AD8BFC51}"/>
    <cellStyle name="Normal 13 3 4 3 4" xfId="35863" xr:uid="{09931B79-5792-418F-B6FB-F697F288C8A3}"/>
    <cellStyle name="Normal 13 3 4 3 5" xfId="35864" xr:uid="{B2B5E483-4DDD-48AE-91A1-105B519A2DF9}"/>
    <cellStyle name="Normal 13 3 4 3 6" xfId="35865" xr:uid="{500F1F6B-9F1A-4A1C-93B6-301AF554F612}"/>
    <cellStyle name="Normal 13 3 4 3 7" xfId="35866" xr:uid="{D3237CD0-9862-4133-BAAC-EEBE5266528E}"/>
    <cellStyle name="Normal 13 3 4 4" xfId="35867" xr:uid="{BDBDD9A2-52E7-4D1E-8CD0-316FF6FC3277}"/>
    <cellStyle name="Normal 13 3 4 4 2" xfId="35868" xr:uid="{A08FB522-2577-417E-8AA8-F588229B8731}"/>
    <cellStyle name="Normal 13 3 4 4 2 2" xfId="35869" xr:uid="{D37E68EF-531C-4A65-A378-EC6E3E919FA2}"/>
    <cellStyle name="Normal 13 3 4 4 2 3" xfId="35870" xr:uid="{C006BD37-57DB-4C00-AE05-16EBFE5A0B0E}"/>
    <cellStyle name="Normal 13 3 4 4 2 4" xfId="35871" xr:uid="{099C7D39-36FD-41F6-A099-0EEF082D5972}"/>
    <cellStyle name="Normal 13 3 4 4 2 5" xfId="35872" xr:uid="{61C0F251-E1AA-417B-A74E-97C488E13C9A}"/>
    <cellStyle name="Normal 13 3 4 4 2 6" xfId="35873" xr:uid="{8174B4BA-DE15-4FB2-B177-743AF8AFFD0A}"/>
    <cellStyle name="Normal 13 3 4 4 3" xfId="35874" xr:uid="{37FD482E-AECC-42FF-A3D0-F6781B0BB6B7}"/>
    <cellStyle name="Normal 13 3 4 4 4" xfId="35875" xr:uid="{7AADF4FC-9A35-4170-84FF-B2CC7213A6D1}"/>
    <cellStyle name="Normal 13 3 4 4 5" xfId="35876" xr:uid="{3341B975-C278-4ED0-B98D-AD80640EE16A}"/>
    <cellStyle name="Normal 13 3 4 4 6" xfId="35877" xr:uid="{F7B1B9AF-3C50-4BCE-8C5E-F525D54896D3}"/>
    <cellStyle name="Normal 13 3 4 4 7" xfId="35878" xr:uid="{D25189D4-194C-432B-BEF4-74CBDFAB617B}"/>
    <cellStyle name="Normal 13 3 4 5" xfId="35879" xr:uid="{7897EF3A-0572-4965-8408-22EE8FDE78FB}"/>
    <cellStyle name="Normal 13 3 4 5 2" xfId="35880" xr:uid="{94D519FE-0035-4BCF-897D-5AA67E01A2D1}"/>
    <cellStyle name="Normal 13 3 4 5 3" xfId="35881" xr:uid="{9121B916-B70B-40B9-A4A0-E0F1DBDC26DF}"/>
    <cellStyle name="Normal 13 3 4 5 4" xfId="35882" xr:uid="{1B64F71D-10EA-4926-B66A-0D5DD39701D1}"/>
    <cellStyle name="Normal 13 3 4 5 5" xfId="35883" xr:uid="{4C74F9A0-67DA-4655-A0E6-894D398E6E3B}"/>
    <cellStyle name="Normal 13 3 4 5 6" xfId="35884" xr:uid="{998AB3D9-A169-41E8-BC9F-DB8F7B5AFD96}"/>
    <cellStyle name="Normal 13 3 4 6" xfId="35885" xr:uid="{15D7B3E6-EAA9-4C7E-A43D-29E43BDB098B}"/>
    <cellStyle name="Normal 13 3 4 7" xfId="35886" xr:uid="{4B209949-F77E-4064-8B3C-4DAFEFC7DF73}"/>
    <cellStyle name="Normal 13 3 4 8" xfId="35887" xr:uid="{AF4FCBEE-7217-48A5-BF2F-BF13C5E320FA}"/>
    <cellStyle name="Normal 13 3 4 9" xfId="35888" xr:uid="{052510B7-99A9-42D5-B91A-7E1EFA7FE2AC}"/>
    <cellStyle name="Normal 13 3 5" xfId="35889" xr:uid="{38E2EB31-6EDD-49B5-A1B1-8B825FD7550E}"/>
    <cellStyle name="Normal 13 3 5 2" xfId="35890" xr:uid="{CD4220E8-B47A-4125-BCFC-6FDFFBD1ED10}"/>
    <cellStyle name="Normal 13 3 5 2 2" xfId="35891" xr:uid="{BFA171E0-13CD-4055-B8D9-E07C90514932}"/>
    <cellStyle name="Normal 13 3 5 2 3" xfId="35892" xr:uid="{818DC944-C58E-4F91-B10F-F9CCC4E17A13}"/>
    <cellStyle name="Normal 13 3 5 2 4" xfId="35893" xr:uid="{6504264A-B45D-403C-ACFF-2E13D0C98B76}"/>
    <cellStyle name="Normal 13 3 5 2 5" xfId="35894" xr:uid="{BCF017E5-70DB-44AF-AFC3-982BFEFF38DF}"/>
    <cellStyle name="Normal 13 3 5 2 6" xfId="35895" xr:uid="{F5ECABD8-4097-4E6D-A249-8B6D1EF5C56F}"/>
    <cellStyle name="Normal 13 3 5 3" xfId="35896" xr:uid="{5B368196-1CF5-49EB-BF07-57DE26EEF99B}"/>
    <cellStyle name="Normal 13 3 5 4" xfId="35897" xr:uid="{190DFCF4-EECF-4FCD-83C6-711812973D84}"/>
    <cellStyle name="Normal 13 3 5 5" xfId="35898" xr:uid="{0B7413A3-FA79-4533-9144-DA7148B93688}"/>
    <cellStyle name="Normal 13 3 5 6" xfId="35899" xr:uid="{7E1998A0-B932-4B29-8B85-5F89118A09BA}"/>
    <cellStyle name="Normal 13 3 5 7" xfId="35900" xr:uid="{79464F92-DC12-41AE-84D4-4AD5D9A54EBC}"/>
    <cellStyle name="Normal 13 3 6" xfId="35901" xr:uid="{FA379ACA-D4F3-48E4-A03B-8580E316F411}"/>
    <cellStyle name="Normal 13 3 6 2" xfId="35902" xr:uid="{277F570B-CC77-4C03-AB53-5A71C550FC95}"/>
    <cellStyle name="Normal 13 3 6 2 2" xfId="35903" xr:uid="{E8A6D03B-23EB-4169-AFF9-12CA9D765937}"/>
    <cellStyle name="Normal 13 3 6 2 3" xfId="35904" xr:uid="{A1A6B117-31A7-49AF-A133-19688198DA18}"/>
    <cellStyle name="Normal 13 3 6 2 4" xfId="35905" xr:uid="{35472B6A-98E4-4526-81FE-B63E71AB0488}"/>
    <cellStyle name="Normal 13 3 6 2 5" xfId="35906" xr:uid="{CD5385E3-910F-4763-9D73-AF20C535E921}"/>
    <cellStyle name="Normal 13 3 6 2 6" xfId="35907" xr:uid="{C7DC48C0-5A76-457F-B77D-5D348410E1C5}"/>
    <cellStyle name="Normal 13 3 6 3" xfId="35908" xr:uid="{D5E742B9-0CCC-4BF3-A8E4-1C89C9F535DE}"/>
    <cellStyle name="Normal 13 3 6 4" xfId="35909" xr:uid="{8F3C867E-E8B6-4944-B42A-3B2923828565}"/>
    <cellStyle name="Normal 13 3 6 5" xfId="35910" xr:uid="{B1D1AD6E-A09B-4F46-8C0F-75C7EAADB4D2}"/>
    <cellStyle name="Normal 13 3 6 6" xfId="35911" xr:uid="{8DF367E3-B512-4041-890C-86DDA08112D7}"/>
    <cellStyle name="Normal 13 3 6 7" xfId="35912" xr:uid="{FA58CE2E-88EA-4639-A669-9F168DD9B570}"/>
    <cellStyle name="Normal 13 3 7" xfId="35913" xr:uid="{31F6D17E-259F-44B3-8986-A044B1DD7B3F}"/>
    <cellStyle name="Normal 13 3 7 2" xfId="35914" xr:uid="{E9744DC9-1687-46FF-A814-BF194CFFB62A}"/>
    <cellStyle name="Normal 13 3 7 2 2" xfId="35915" xr:uid="{D35E87F3-D4D2-445C-B942-02841DD21849}"/>
    <cellStyle name="Normal 13 3 7 2 3" xfId="35916" xr:uid="{6D5F3E29-C0E0-432F-97CB-087393123029}"/>
    <cellStyle name="Normal 13 3 7 2 4" xfId="35917" xr:uid="{F2FCE330-CF48-46D1-AB2E-C1D7FF84DF4A}"/>
    <cellStyle name="Normal 13 3 7 2 5" xfId="35918" xr:uid="{ECD8517F-4A8C-412D-BD4F-F4F5D594333B}"/>
    <cellStyle name="Normal 13 3 7 2 6" xfId="35919" xr:uid="{600631D7-916B-4185-B6E7-5C1A8B8AAAF3}"/>
    <cellStyle name="Normal 13 3 7 3" xfId="27645" xr:uid="{546EDF31-E809-4EFC-9973-3F52B0D80F9D}"/>
    <cellStyle name="Normal 13 3 7 4" xfId="27647" xr:uid="{B0A59CE2-7B73-4A88-8E4B-72FD8E02FF6D}"/>
    <cellStyle name="Normal 13 3 7 5" xfId="14365" xr:uid="{C18F5AA9-C482-4CDC-8C12-2CEA7E5F28F2}"/>
    <cellStyle name="Normal 13 3 7 6" xfId="14368" xr:uid="{193CC0A8-E2E2-471C-A11D-B4CD166F5E76}"/>
    <cellStyle name="Normal 13 3 7 7" xfId="35920" xr:uid="{FB1F4B1C-FE69-4193-B48C-2641C3D53813}"/>
    <cellStyle name="Normal 13 3 8" xfId="35921" xr:uid="{372C4B0B-3F17-40BA-9BE9-A294D91FE584}"/>
    <cellStyle name="Normal 13 3 8 2" xfId="35922" xr:uid="{D8581EBD-B7B2-4B39-B8F2-4536C5083181}"/>
    <cellStyle name="Normal 13 3 8 3" xfId="35923" xr:uid="{F3B7D8CD-32AB-43F5-BEE8-AFAA91A4ED67}"/>
    <cellStyle name="Normal 13 3 8 4" xfId="35924" xr:uid="{17F479D6-88C0-4913-B511-CE308A7ED3A2}"/>
    <cellStyle name="Normal 13 3 8 5" xfId="35925" xr:uid="{E5A7157E-608D-4CF3-A3D9-06F981F862B7}"/>
    <cellStyle name="Normal 13 3 8 6" xfId="35926" xr:uid="{5F35ACEF-D069-40C6-A81B-320C798AD0EA}"/>
    <cellStyle name="Normal 13 3 9" xfId="35927" xr:uid="{30188AA4-F434-4A44-86F8-6173DEC66505}"/>
    <cellStyle name="Normal 13 4" xfId="35930" xr:uid="{B85FF9FF-91D2-46A7-9D3A-82716D979C35}"/>
    <cellStyle name="Normal 13 4 10" xfId="35931" xr:uid="{F81719B9-8FF4-499C-97A5-407AFE4F21DC}"/>
    <cellStyle name="Normal 13 4 11" xfId="35932" xr:uid="{2775EB66-6EC0-4D99-ADBF-F10E461ED480}"/>
    <cellStyle name="Normal 13 4 12" xfId="35933" xr:uid="{7D7E3F6D-C537-4718-9A00-16CAAC4FB304}"/>
    <cellStyle name="Normal 13 4 13" xfId="35934" xr:uid="{7D072E16-97E2-4B7F-A887-66CFD7E26D81}"/>
    <cellStyle name="Normal 13 4 2" xfId="5524" xr:uid="{F24B204B-ED97-4B04-BEBA-7DAC5E8DCE4B}"/>
    <cellStyle name="Normal 13 4 2 10" xfId="35935" xr:uid="{407D3137-6229-4E83-903C-6F29436B0823}"/>
    <cellStyle name="Normal 13 4 2 2" xfId="35936" xr:uid="{2BDDC803-13B8-4059-BC4E-3CFC4D279DCF}"/>
    <cellStyle name="Normal 13 4 2 2 2" xfId="35937" xr:uid="{6DDA0E7B-29EC-4780-8426-739539218D9D}"/>
    <cellStyle name="Normal 13 4 2 2 2 2" xfId="35938" xr:uid="{9317C4A5-C0A8-4140-9FC1-9A89B410F1DA}"/>
    <cellStyle name="Normal 13 4 2 2 2 3" xfId="35939" xr:uid="{182A375C-1D50-44EB-AECA-7ECA8E1FAB93}"/>
    <cellStyle name="Normal 13 4 2 2 2 4" xfId="35940" xr:uid="{9F0A75A6-04C8-4E37-8866-9DC011A66FA5}"/>
    <cellStyle name="Normal 13 4 2 2 2 5" xfId="35941" xr:uid="{4E6E6C5A-15DC-4422-A63A-FE8C4B69EDB6}"/>
    <cellStyle name="Normal 13 4 2 2 2 6" xfId="35942" xr:uid="{CE670790-46CD-4E4B-B6DC-A4E2CD28C0F4}"/>
    <cellStyle name="Normal 13 4 2 2 3" xfId="35943" xr:uid="{EC73AF62-FF22-4F8A-A286-1EAF9748B648}"/>
    <cellStyle name="Normal 13 4 2 2 4" xfId="35944" xr:uid="{A27E20A7-1766-4192-8908-39C51AAD6B7B}"/>
    <cellStyle name="Normal 13 4 2 2 5" xfId="35945" xr:uid="{DDE69C63-DE2F-40E0-8205-04FF2FF67B4C}"/>
    <cellStyle name="Normal 13 4 2 2 6" xfId="35946" xr:uid="{929AD553-B880-4354-8C4F-B33C8F0A2FED}"/>
    <cellStyle name="Normal 13 4 2 2 7" xfId="35947" xr:uid="{591B9D63-12FB-43C0-800E-6B312A2D52D5}"/>
    <cellStyle name="Normal 13 4 2 3" xfId="2736" xr:uid="{C663158E-EF70-4E74-9F72-80B3153E93F6}"/>
    <cellStyle name="Normal 13 4 2 3 2" xfId="35948" xr:uid="{1BC4AB19-FFAE-40DA-9797-5E1F1FDABFBF}"/>
    <cellStyle name="Normal 13 4 2 3 2 2" xfId="35949" xr:uid="{E3F46290-DED3-4D02-8963-D4EA968C447E}"/>
    <cellStyle name="Normal 13 4 2 3 2 3" xfId="35950" xr:uid="{C3F259A9-724C-4CA8-BA3F-EDCBD91C80FC}"/>
    <cellStyle name="Normal 13 4 2 3 2 4" xfId="35951" xr:uid="{DED277B0-10AD-4150-9FEF-FFCEF17B3281}"/>
    <cellStyle name="Normal 13 4 2 3 2 5" xfId="35952" xr:uid="{6BE7D61C-53D5-4B14-8D24-C0D291E06A6E}"/>
    <cellStyle name="Normal 13 4 2 3 2 6" xfId="35953" xr:uid="{23D92B7D-3170-4B39-A66D-3ABDB516E83E}"/>
    <cellStyle name="Normal 13 4 2 3 3" xfId="35954" xr:uid="{CF6EFDA1-4D52-48E5-B2BC-EAEEFE61FF5F}"/>
    <cellStyle name="Normal 13 4 2 3 4" xfId="35955" xr:uid="{72579331-F6BB-4E27-BCED-9D970E62BCBC}"/>
    <cellStyle name="Normal 13 4 2 3 5" xfId="35956" xr:uid="{9F63DB3B-662B-44AF-ACA3-42DC06955954}"/>
    <cellStyle name="Normal 13 4 2 3 6" xfId="35957" xr:uid="{EC8AE8B6-D85C-4DC6-9CDF-50DD79D68A70}"/>
    <cellStyle name="Normal 13 4 2 3 7" xfId="35958" xr:uid="{7DCAB3C9-6252-45B3-8FF6-34599642CFB2}"/>
    <cellStyle name="Normal 13 4 2 4" xfId="35959" xr:uid="{06E7F496-9DD7-4455-B47C-4F60B1226823}"/>
    <cellStyle name="Normal 13 4 2 4 2" xfId="35961" xr:uid="{F9946915-5028-4ED0-B933-07080E23A37B}"/>
    <cellStyle name="Normal 13 4 2 4 2 2" xfId="35962" xr:uid="{A5ABE82E-55D1-43F7-9633-9337AE821C92}"/>
    <cellStyle name="Normal 13 4 2 4 2 3" xfId="35963" xr:uid="{D037C184-3A71-44E7-840C-8C9CD7002535}"/>
    <cellStyle name="Normal 13 4 2 4 2 4" xfId="35964" xr:uid="{104B22BF-DE2F-4716-BFBA-36A27ACC2684}"/>
    <cellStyle name="Normal 13 4 2 4 2 5" xfId="35965" xr:uid="{0E1FCD2B-97A9-431F-9247-93650DF2454C}"/>
    <cellStyle name="Normal 13 4 2 4 2 6" xfId="35966" xr:uid="{BFCD35F5-90B7-442B-BF1A-D48620131211}"/>
    <cellStyle name="Normal 13 4 2 4 3" xfId="35968" xr:uid="{74E7BDA8-00B4-4D2F-B8DD-32BFA1AC3867}"/>
    <cellStyle name="Normal 13 4 2 4 4" xfId="35970" xr:uid="{5B88397B-FB1E-49D4-A273-88690578C23C}"/>
    <cellStyle name="Normal 13 4 2 4 5" xfId="35971" xr:uid="{5876E5DE-FB8C-4D01-B0CD-676E632E5400}"/>
    <cellStyle name="Normal 13 4 2 4 6" xfId="35972" xr:uid="{4E820197-CCB3-4DCF-8C7E-175CEC4F9274}"/>
    <cellStyle name="Normal 13 4 2 4 7" xfId="35973" xr:uid="{81D2455E-F72B-406D-AB8F-7475C54B20E0}"/>
    <cellStyle name="Normal 13 4 2 5" xfId="35974" xr:uid="{9D4A208F-22A8-4000-AC3F-558B22311C94}"/>
    <cellStyle name="Normal 13 4 2 5 2" xfId="35975" xr:uid="{F5E98117-1B7B-4D68-828A-D562641346F1}"/>
    <cellStyle name="Normal 13 4 2 5 3" xfId="35976" xr:uid="{845CD5E9-5A26-40B0-81BC-3CA6D1A186AB}"/>
    <cellStyle name="Normal 13 4 2 5 4" xfId="35977" xr:uid="{01D3C09D-FFDC-45F3-B702-FDC0BD8A8BBF}"/>
    <cellStyle name="Normal 13 4 2 5 5" xfId="35978" xr:uid="{75221DCF-93D8-4F79-9A90-A12324BAF534}"/>
    <cellStyle name="Normal 13 4 2 5 6" xfId="35979" xr:uid="{9C397D2C-6DD4-47B1-A288-A1BBAC5B7A53}"/>
    <cellStyle name="Normal 13 4 2 6" xfId="35980" xr:uid="{3C811B2D-F8F8-4450-B183-1A3FCAF59AB7}"/>
    <cellStyle name="Normal 13 4 2 7" xfId="35981" xr:uid="{7A707CEC-CA8E-4CD8-9BC8-97822D973D5F}"/>
    <cellStyle name="Normal 13 4 2 8" xfId="35982" xr:uid="{C89B975C-1631-443F-B967-681A62CC60EB}"/>
    <cellStyle name="Normal 13 4 2 9" xfId="35983" xr:uid="{3F70403B-0A33-4703-9045-313E5E2B9917}"/>
    <cellStyle name="Normal 13 4 3" xfId="5527" xr:uid="{6CC9B4CC-AC1A-466D-BDCC-4B561693E53E}"/>
    <cellStyle name="Normal 13 4 3 10" xfId="35984" xr:uid="{6DA384FD-C176-490B-91CC-209630B85D5C}"/>
    <cellStyle name="Normal 13 4 3 2" xfId="35985" xr:uid="{88C0F1AA-343A-41AE-AA29-0ED8197134E6}"/>
    <cellStyle name="Normal 13 4 3 2 2" xfId="35986" xr:uid="{CE0603CA-31F2-4698-A154-2DCC0F531626}"/>
    <cellStyle name="Normal 13 4 3 2 2 2" xfId="35987" xr:uid="{E14D004A-EB65-42FB-B6A8-9E0581720BAE}"/>
    <cellStyle name="Normal 13 4 3 2 2 3" xfId="35988" xr:uid="{1D13B150-A7A7-4B55-9F38-EB8181FE1DB9}"/>
    <cellStyle name="Normal 13 4 3 2 2 4" xfId="35989" xr:uid="{49A987A5-5439-482C-B934-AF11D6AFFB9F}"/>
    <cellStyle name="Normal 13 4 3 2 2 5" xfId="35990" xr:uid="{9F2BFBE2-5706-4703-A036-20F4B679CFEB}"/>
    <cellStyle name="Normal 13 4 3 2 2 6" xfId="35991" xr:uid="{65657B1E-DD2A-4B5D-BFD9-34F20BD6D36F}"/>
    <cellStyle name="Normal 13 4 3 2 3" xfId="35992" xr:uid="{63A0408A-09D4-4434-9018-9F28E92E9107}"/>
    <cellStyle name="Normal 13 4 3 2 4" xfId="35993" xr:uid="{A3763653-C83B-4A2F-86E1-D20B229840A1}"/>
    <cellStyle name="Normal 13 4 3 2 5" xfId="35994" xr:uid="{5EA8FD4C-3AE2-4DCB-A8FB-928BBA4E2116}"/>
    <cellStyle name="Normal 13 4 3 2 6" xfId="35995" xr:uid="{69A67616-9D62-44B0-9D39-5CA1B3B3D88C}"/>
    <cellStyle name="Normal 13 4 3 2 7" xfId="35996" xr:uid="{859EF15D-9322-4BFB-9C7D-36FD50EC0802}"/>
    <cellStyle name="Normal 13 4 3 3" xfId="35997" xr:uid="{5A4B70A9-9E2E-4425-AB10-079FF4F78CA9}"/>
    <cellStyle name="Normal 13 4 3 3 2" xfId="35998" xr:uid="{502C4AAF-CD51-4132-96F2-4ED0C075A7B6}"/>
    <cellStyle name="Normal 13 4 3 3 2 2" xfId="35999" xr:uid="{91001195-2E8E-4C68-9332-ED2DB2385251}"/>
    <cellStyle name="Normal 13 4 3 3 2 3" xfId="36000" xr:uid="{91D963F5-3FAA-45CD-B357-97B5B2CC8F86}"/>
    <cellStyle name="Normal 13 4 3 3 2 4" xfId="36001" xr:uid="{7ECF047F-2400-4298-BDB2-6158981A1E3F}"/>
    <cellStyle name="Normal 13 4 3 3 2 5" xfId="36002" xr:uid="{F34D14FA-AD46-437F-8919-F95B88701512}"/>
    <cellStyle name="Normal 13 4 3 3 2 6" xfId="36003" xr:uid="{03DA9ED6-DFFE-4EB8-8451-77FAE408D0DC}"/>
    <cellStyle name="Normal 13 4 3 3 3" xfId="36004" xr:uid="{F191A88F-DD6F-404C-8A0F-8C0715F541EE}"/>
    <cellStyle name="Normal 13 4 3 3 4" xfId="36005" xr:uid="{1094472F-82E0-43A2-B369-4A4C02B4E549}"/>
    <cellStyle name="Normal 13 4 3 3 5" xfId="36006" xr:uid="{0A57406A-2327-4DFE-A377-ADB79B69393A}"/>
    <cellStyle name="Normal 13 4 3 3 6" xfId="36007" xr:uid="{AA04EC53-1905-4804-8582-53761AB2CE00}"/>
    <cellStyle name="Normal 13 4 3 3 7" xfId="36008" xr:uid="{3815BAEE-29D1-45B5-AF30-A741A00CC434}"/>
    <cellStyle name="Normal 13 4 3 4" xfId="36009" xr:uid="{C9E0554D-0D9E-41C6-9D80-5CD4B8076CF3}"/>
    <cellStyle name="Normal 13 4 3 4 2" xfId="36010" xr:uid="{35D922F3-081F-46D7-88F2-509BB166D781}"/>
    <cellStyle name="Normal 13 4 3 4 2 2" xfId="36011" xr:uid="{C6AA67CC-32CD-4705-80D5-DCBD715F3D18}"/>
    <cellStyle name="Normal 13 4 3 4 2 3" xfId="36012" xr:uid="{2D1BDD22-BDE6-4102-A33D-430FEA977B12}"/>
    <cellStyle name="Normal 13 4 3 4 2 4" xfId="36013" xr:uid="{C91A839A-E6BC-4713-9680-95461AC2023E}"/>
    <cellStyle name="Normal 13 4 3 4 2 5" xfId="36014" xr:uid="{87F0E422-C60B-4719-8A80-1CD17B495D3F}"/>
    <cellStyle name="Normal 13 4 3 4 2 6" xfId="36015" xr:uid="{C5305927-ECF0-4B08-93E5-3DD75721739E}"/>
    <cellStyle name="Normal 13 4 3 4 3" xfId="36016" xr:uid="{89C9B71E-E550-42B5-923F-0EA561CF1BF6}"/>
    <cellStyle name="Normal 13 4 3 4 4" xfId="36017" xr:uid="{F26A9247-E389-474B-95F0-0D330E68F9F2}"/>
    <cellStyle name="Normal 13 4 3 4 5" xfId="36018" xr:uid="{33F33133-650C-4C57-9EC7-F0D0FD935BB7}"/>
    <cellStyle name="Normal 13 4 3 4 6" xfId="36019" xr:uid="{4218B84A-7E3F-4E13-8382-64F8BE88FFEE}"/>
    <cellStyle name="Normal 13 4 3 4 7" xfId="36020" xr:uid="{D19E954B-5CAF-4870-96A3-8567EE2B751B}"/>
    <cellStyle name="Normal 13 4 3 5" xfId="36021" xr:uid="{E66B2F4A-9768-4D84-8201-AA5D34F0BC33}"/>
    <cellStyle name="Normal 13 4 3 5 2" xfId="36022" xr:uid="{D318799B-8853-4AA2-B206-E3C3637A3262}"/>
    <cellStyle name="Normal 13 4 3 5 3" xfId="36023" xr:uid="{29D7F988-BE95-412D-98B5-DAB894411A10}"/>
    <cellStyle name="Normal 13 4 3 5 4" xfId="36024" xr:uid="{E84C7C01-88C7-4D23-B1DE-B31505569FB1}"/>
    <cellStyle name="Normal 13 4 3 5 5" xfId="36025" xr:uid="{DDCEE20F-E708-46EF-91FD-EDED0B83991F}"/>
    <cellStyle name="Normal 13 4 3 5 6" xfId="36026" xr:uid="{20119A56-17E4-4226-8FC0-31B571638354}"/>
    <cellStyle name="Normal 13 4 3 6" xfId="36027" xr:uid="{6DC22037-5EF0-497D-9DF0-B3DACEC82749}"/>
    <cellStyle name="Normal 13 4 3 7" xfId="36028" xr:uid="{27A23C68-57B5-4247-8EB1-556D30ADD754}"/>
    <cellStyle name="Normal 13 4 3 8" xfId="36029" xr:uid="{A848638C-7E16-4D2B-ADF3-6574913565F7}"/>
    <cellStyle name="Normal 13 4 3 9" xfId="36030" xr:uid="{F6C27574-BACE-4C99-B85D-4B2281D88D33}"/>
    <cellStyle name="Normal 13 4 4" xfId="5531" xr:uid="{525A514E-CBD8-437C-A625-FF5A1179AE73}"/>
    <cellStyle name="Normal 13 4 4 2" xfId="36031" xr:uid="{DC7BF9E0-377B-47B6-84D0-BB5B030FD0AE}"/>
    <cellStyle name="Normal 13 4 4 2 2" xfId="36032" xr:uid="{24060578-22C7-4130-804D-AFC9788CEA3A}"/>
    <cellStyle name="Normal 13 4 4 2 3" xfId="36033" xr:uid="{423E8143-B8FC-4980-BC6B-F9C8936BD70B}"/>
    <cellStyle name="Normal 13 4 4 2 4" xfId="36034" xr:uid="{2EC92371-E287-411E-ABC1-614DBEAA7873}"/>
    <cellStyle name="Normal 13 4 4 2 5" xfId="36035" xr:uid="{CFEA7462-EF90-4AA1-B567-315A5686054E}"/>
    <cellStyle name="Normal 13 4 4 2 6" xfId="36036" xr:uid="{5D635042-A499-4021-AE7E-E1372B30E377}"/>
    <cellStyle name="Normal 13 4 4 3" xfId="36037" xr:uid="{8920008C-72E5-4BDB-B255-F990885A9EE3}"/>
    <cellStyle name="Normal 13 4 4 4" xfId="36038" xr:uid="{325F92EE-54D6-4E7F-8EA1-89BAEA9D782B}"/>
    <cellStyle name="Normal 13 4 4 5" xfId="36039" xr:uid="{1C486A04-0822-4AA1-BFAC-77980275C6A1}"/>
    <cellStyle name="Normal 13 4 4 6" xfId="36040" xr:uid="{5D40015E-8780-445D-8A93-48AB5A56E162}"/>
    <cellStyle name="Normal 13 4 4 7" xfId="36041" xr:uid="{9E9F4505-31DD-43F9-92FC-453ACC61E61F}"/>
    <cellStyle name="Normal 13 4 5" xfId="36042" xr:uid="{810B33AE-62E5-474E-A17D-D95567EA2813}"/>
    <cellStyle name="Normal 13 4 5 2" xfId="36043" xr:uid="{CF1EC423-6E10-4387-98DA-AB8E069BC385}"/>
    <cellStyle name="Normal 13 4 5 2 2" xfId="36044" xr:uid="{336A5124-422D-43BB-AA1C-7698C0ABA477}"/>
    <cellStyle name="Normal 13 4 5 2 3" xfId="36045" xr:uid="{103899A6-AC9F-47C6-9A2E-8CF1F2D900FD}"/>
    <cellStyle name="Normal 13 4 5 2 4" xfId="36046" xr:uid="{0AF8C61C-912C-432B-96CA-A66F7DB04585}"/>
    <cellStyle name="Normal 13 4 5 2 5" xfId="36047" xr:uid="{6747BE83-442A-4B9A-A53C-FD88ED8BA3FC}"/>
    <cellStyle name="Normal 13 4 5 2 6" xfId="36048" xr:uid="{43AFE774-FDC4-4535-8F1C-DEE4CB479444}"/>
    <cellStyle name="Normal 13 4 5 3" xfId="36049" xr:uid="{F1193CCD-706A-4713-A0C8-120E0EDBA4B9}"/>
    <cellStyle name="Normal 13 4 5 4" xfId="36050" xr:uid="{CF7793CD-4204-4CDE-8C2F-90505C6DBE63}"/>
    <cellStyle name="Normal 13 4 5 5" xfId="36051" xr:uid="{78C640DF-4E8D-40E3-8589-E403656FD10E}"/>
    <cellStyle name="Normal 13 4 5 6" xfId="36052" xr:uid="{4FC83469-6AB3-45EE-A6FC-1754195E92EF}"/>
    <cellStyle name="Normal 13 4 5 7" xfId="36053" xr:uid="{8649C138-8DC1-4265-B3C2-3E36504AB772}"/>
    <cellStyle name="Normal 13 4 6" xfId="36054" xr:uid="{AAA42262-8591-4A74-8AC2-3507630A5698}"/>
    <cellStyle name="Normal 13 4 6 2" xfId="36055" xr:uid="{4F20EB8C-16EA-4942-AAF2-30DC7427B35C}"/>
    <cellStyle name="Normal 13 4 6 2 2" xfId="36056" xr:uid="{7CE6812D-3B82-4CD5-B6D4-6091F59F27E8}"/>
    <cellStyle name="Normal 13 4 6 2 3" xfId="36057" xr:uid="{438A7037-4425-42DD-A9EF-765B4DAF4460}"/>
    <cellStyle name="Normal 13 4 6 2 4" xfId="36058" xr:uid="{2BDE1F7B-B705-4646-8FD3-4D2D10C797E8}"/>
    <cellStyle name="Normal 13 4 6 2 5" xfId="36059" xr:uid="{E54BBA4A-446C-4050-883F-06019AC61545}"/>
    <cellStyle name="Normal 13 4 6 2 6" xfId="36060" xr:uid="{16447604-3F51-4498-9E02-A456EF30FBCB}"/>
    <cellStyle name="Normal 13 4 6 3" xfId="36061" xr:uid="{D6E924A8-692A-4E2D-8F2B-9C44855396F0}"/>
    <cellStyle name="Normal 13 4 6 4" xfId="36062" xr:uid="{0465A1F4-4CE1-42DF-A87B-39C6B7AB38B9}"/>
    <cellStyle name="Normal 13 4 6 5" xfId="36063" xr:uid="{05008F2E-232D-4583-A771-3389E7BEEC96}"/>
    <cellStyle name="Normal 13 4 6 6" xfId="36064" xr:uid="{021A4243-2985-46B2-95AC-D147661A4FC2}"/>
    <cellStyle name="Normal 13 4 6 7" xfId="36065" xr:uid="{40D8A6CE-35E2-4DE4-BF95-E5189B762858}"/>
    <cellStyle name="Normal 13 4 7" xfId="36066" xr:uid="{EF619B30-7E47-4215-A730-E099FB6B5A27}"/>
    <cellStyle name="Normal 13 4 7 2" xfId="36067" xr:uid="{71827017-8723-426D-AF76-9A68EA23A0F5}"/>
    <cellStyle name="Normal 13 4 7 3" xfId="36068" xr:uid="{9BCEFD84-1D39-4999-8FA3-46D05E5290B3}"/>
    <cellStyle name="Normal 13 4 7 4" xfId="36069" xr:uid="{274E1FFD-8632-46AD-87C1-A0CD9C0F7523}"/>
    <cellStyle name="Normal 13 4 7 5" xfId="36070" xr:uid="{ECCC8FFE-17EA-46A2-9F3E-5EC8570A7D10}"/>
    <cellStyle name="Normal 13 4 7 6" xfId="36071" xr:uid="{D89B741E-64DB-4E58-8149-03E0E640327A}"/>
    <cellStyle name="Normal 13 4 8" xfId="36072" xr:uid="{60ED0166-F5DB-49D4-BE12-E84BFE8E01BD}"/>
    <cellStyle name="Normal 13 4 9" xfId="36073" xr:uid="{5C03FEA0-0678-4297-A964-E905A3FD30A9}"/>
    <cellStyle name="Normal 13 5" xfId="36075" xr:uid="{BF3542FE-799E-47F1-B62B-0AD28A59D463}"/>
    <cellStyle name="Normal 13 5 2" xfId="5548" xr:uid="{263DFB08-8FBD-4DF4-9981-C7899B4EDEFD}"/>
    <cellStyle name="Normal 13 5 2 2" xfId="36076" xr:uid="{155687AD-06B8-4371-966B-4DEC410EBE11}"/>
    <cellStyle name="Normal 13 5 3" xfId="5552" xr:uid="{05D0FEC5-5226-4A55-88A7-9B3F8F2D13CB}"/>
    <cellStyle name="Normal 13 5 4" xfId="36077" xr:uid="{C127DDDD-AD5F-4B56-AEDB-985D1A679CFC}"/>
    <cellStyle name="Normal 13 5 5" xfId="36078" xr:uid="{44A9ECE3-9F9A-40E9-AEAC-EEF022755C99}"/>
    <cellStyle name="Normal 13 6" xfId="36080" xr:uid="{9C7E5C9E-4FE9-4B48-8EFA-944090331B2C}"/>
    <cellStyle name="Normal 13 6 2" xfId="36081" xr:uid="{1FDB4EDD-BEB5-4A5C-B574-5E1B02D5665D}"/>
    <cellStyle name="Normal 13 6 2 2" xfId="36082" xr:uid="{7BD56150-8A4F-449B-A250-21B312D55F60}"/>
    <cellStyle name="Normal 13 6 3" xfId="36083" xr:uid="{A31C5CDE-BA52-4E17-8FAE-D59C55C8D2D4}"/>
    <cellStyle name="Normal 13 6 4" xfId="36084" xr:uid="{2E8C37DF-AB37-47C2-8250-450E18F86BDD}"/>
    <cellStyle name="Normal 13 6 5" xfId="36085" xr:uid="{D9C3A5A4-1D14-4474-BCC2-05D5CB5952C8}"/>
    <cellStyle name="Normal 13 7" xfId="36087" xr:uid="{1C2C7B9B-A5A4-4CC0-97D2-0CBF0C38D3DA}"/>
    <cellStyle name="Normal 13 7 2" xfId="36088" xr:uid="{8BD657B2-7A84-444F-97B6-133EC95CF90F}"/>
    <cellStyle name="Normal 13 7 3" xfId="36089" xr:uid="{81A434F1-4D53-4F7E-8045-DD5C6866FA6E}"/>
    <cellStyle name="Normal 13 7 4" xfId="36090" xr:uid="{310E6C0E-F75D-4B81-AF64-331BFFF6E4BB}"/>
    <cellStyle name="Normal 13 8" xfId="36092" xr:uid="{89D25006-812F-4C46-9CD6-53BCD2BD0A42}"/>
    <cellStyle name="Normal 13 8 2" xfId="292" xr:uid="{0339F19F-4C82-4524-98EC-9D05440CB313}"/>
    <cellStyle name="Normal 13 9" xfId="30117" xr:uid="{97DEE445-E3C7-4137-B4F8-BB76C076179B}"/>
    <cellStyle name="Normal 13 9 2" xfId="30120" xr:uid="{EA362C1A-82D1-4DBC-8FAF-08BFFC76B45A}"/>
    <cellStyle name="Normal 130" xfId="15860" xr:uid="{79EF9D3D-6AB7-4DE3-812A-B4030ED267A6}"/>
    <cellStyle name="Normal 130 2" xfId="35677" xr:uid="{FA32B667-6ED5-40FB-BFE3-F3AC00EAD2C0}"/>
    <cellStyle name="Normal 130 2 2" xfId="35679" xr:uid="{CC3784A8-A7D8-4DF8-8CD4-5B97AEF0CCF7}"/>
    <cellStyle name="Normal 130 2 2 2" xfId="36093" xr:uid="{11A9B2C1-DB91-43BF-8581-C3884A5FC5A2}"/>
    <cellStyle name="Normal 130 2 2 3" xfId="36094" xr:uid="{82988D18-72EE-4E20-8ACF-09A3FD5779EA}"/>
    <cellStyle name="Normal 130 2 3" xfId="36095" xr:uid="{08BCC766-D187-4C4A-A440-E8B6A53D20A6}"/>
    <cellStyle name="Normal 130 2 3 2" xfId="36096" xr:uid="{4574FCC9-A120-4125-B71C-87928FAE961D}"/>
    <cellStyle name="Normal 130 2 3 3" xfId="36097" xr:uid="{5D8F1716-0B02-4E25-8773-72F4647BD9E9}"/>
    <cellStyle name="Normal 130 3" xfId="35681" xr:uid="{843DFE85-786F-46BE-9409-3060568E66F5}"/>
    <cellStyle name="Normal 130 4" xfId="35683" xr:uid="{3AE3B92E-9ED0-4579-932F-5FFFD5B0A298}"/>
    <cellStyle name="Normal 130 5" xfId="36098" xr:uid="{D53610DB-D94F-4148-ADB5-3E9106164323}"/>
    <cellStyle name="Normal 130 5 2" xfId="36099" xr:uid="{A5D61485-DF06-4C8B-BCC8-A469A06091C3}"/>
    <cellStyle name="Normal 130 5 3" xfId="36100" xr:uid="{29E39B12-AC78-4F2B-AB0F-F5822369071E}"/>
    <cellStyle name="Normal 130 6" xfId="36101" xr:uid="{CE652052-997D-40CA-96DC-84D4858098A0}"/>
    <cellStyle name="Normal 130 6 2" xfId="36102" xr:uid="{E85B295B-E816-4DED-8807-53AAF535D66F}"/>
    <cellStyle name="Normal 130 6 3" xfId="36103" xr:uid="{1C3096EE-E156-478D-A864-F4192F89B262}"/>
    <cellStyle name="Normal 131" xfId="35685" xr:uid="{889717C7-982F-4A9F-AA1B-9787273868BC}"/>
    <cellStyle name="Normal 131 2" xfId="35687" xr:uid="{51512792-16A7-41BC-96CE-65CE6A3FB44B}"/>
    <cellStyle name="Normal 131 2 2" xfId="35689" xr:uid="{D114F3B5-05DA-4B7C-BD25-2E1AE8396D83}"/>
    <cellStyle name="Normal 131 2 2 2" xfId="36104" xr:uid="{B2126415-E1B5-43AF-BF6C-D64A5A515CAD}"/>
    <cellStyle name="Normal 131 2 2 3" xfId="36105" xr:uid="{2097E671-6028-457C-A850-17A55B2B6FC0}"/>
    <cellStyle name="Normal 131 2 3" xfId="36106" xr:uid="{D9346783-06FC-435A-B83F-32060CF1C860}"/>
    <cellStyle name="Normal 131 2 3 2" xfId="36107" xr:uid="{E283304F-640F-4212-889F-3F4D9E954247}"/>
    <cellStyle name="Normal 131 2 3 3" xfId="36108" xr:uid="{58335DB6-6110-4837-A593-C1C677E0F776}"/>
    <cellStyle name="Normal 131 3" xfId="35691" xr:uid="{987FC902-733F-4652-8B24-2074B9FFF464}"/>
    <cellStyle name="Normal 131 4" xfId="36109" xr:uid="{D30E7EBF-A0B0-466E-A89E-2BF1D38487DE}"/>
    <cellStyle name="Normal 131 5" xfId="36110" xr:uid="{F467D43F-7D71-4F18-B50F-AAFCC735A6A5}"/>
    <cellStyle name="Normal 131 5 2" xfId="36111" xr:uid="{9092DD6E-925B-4543-BDC3-56CA352B02A9}"/>
    <cellStyle name="Normal 131 5 3" xfId="36112" xr:uid="{B47E2890-01E8-4E85-9B4A-247A9B9793F6}"/>
    <cellStyle name="Normal 131 6" xfId="36113" xr:uid="{1573EC9F-B018-4081-9580-AD5269E014BD}"/>
    <cellStyle name="Normal 131 6 2" xfId="36114" xr:uid="{A9966C84-ECB8-4863-A4F6-2729EAF721A9}"/>
    <cellStyle name="Normal 131 6 3" xfId="36115" xr:uid="{4B8ADE83-970D-4314-9524-07DBF7CE2BDA}"/>
    <cellStyle name="Normal 132" xfId="35693" xr:uid="{3F96B31B-7ED7-41EA-AD0F-1390B9DF063D}"/>
    <cellStyle name="Normal 132 2" xfId="35695" xr:uid="{1287B530-72A6-46F6-8808-B8C8D4054CF3}"/>
    <cellStyle name="Normal 132 2 2" xfId="35697" xr:uid="{EAF41CEE-5FC1-4D79-AE6D-FA03CB541CF7}"/>
    <cellStyle name="Normal 132 3" xfId="35699" xr:uid="{0B61A987-C79A-4706-8D3F-CC794EBE7860}"/>
    <cellStyle name="Normal 132 4" xfId="36116" xr:uid="{EF7C7AA4-9F9C-49C0-A1CF-8D4C8D0E82DD}"/>
    <cellStyle name="Normal 132 4 2" xfId="36117" xr:uid="{677D764C-7FC5-4352-8060-D2C9DFFFFB22}"/>
    <cellStyle name="Normal 132 4 3" xfId="36118" xr:uid="{60077EE1-C952-4688-9B35-2B7B58702998}"/>
    <cellStyle name="Normal 132 5" xfId="36119" xr:uid="{9606D888-50F9-4863-B119-28A28615E9EE}"/>
    <cellStyle name="Normal 132 5 2" xfId="36120" xr:uid="{DD05D17B-62C6-455D-B840-2B8D6B2973D2}"/>
    <cellStyle name="Normal 132 5 3" xfId="36121" xr:uid="{9B6B8C8D-BF11-462F-8EE1-326A4C876C4F}"/>
    <cellStyle name="Normal 133" xfId="35701" xr:uid="{7FEAE288-4CC7-4F46-B38B-FEB2B09A0302}"/>
    <cellStyle name="Normal 133 2" xfId="35703" xr:uid="{55CCA8A6-F49F-4F8F-BF13-8F2B9DF60E65}"/>
    <cellStyle name="Normal 133 3" xfId="35709" xr:uid="{B972ABDF-EB23-495C-8F8A-8C580257F1B7}"/>
    <cellStyle name="Normal 134" xfId="35719" xr:uid="{0B8DF916-95F0-4F5A-A552-649E0676B2E0}"/>
    <cellStyle name="Normal 134 2" xfId="12899" xr:uid="{28A3291E-2B21-4012-A55B-D2591167C24E}"/>
    <cellStyle name="Normal 134 3" xfId="12902" xr:uid="{13129246-6689-4E09-97C9-94C4C456E4A4}"/>
    <cellStyle name="Normal 135" xfId="36123" xr:uid="{9C8AF54F-0E5E-4DE7-AD9D-4D126BBA956E}"/>
    <cellStyle name="Normal 135 2" xfId="36125" xr:uid="{1C1C9226-07D5-4F05-9FA5-B0E05461860E}"/>
    <cellStyle name="Normal 135 2 2" xfId="36127" xr:uid="{D31DFE86-B79D-4B7B-8A0C-38DCE25469FB}"/>
    <cellStyle name="Normal 135 3" xfId="36129" xr:uid="{614E44D6-A027-44C9-9E07-3F4B6B921D16}"/>
    <cellStyle name="Normal 136" xfId="36131" xr:uid="{8B05449D-DA1A-4CC4-8138-5FCAC95565EA}"/>
    <cellStyle name="Normal 136 2" xfId="36133" xr:uid="{D1782DBD-205B-4A12-A548-CDB01EA2CCD8}"/>
    <cellStyle name="Normal 136 2 2" xfId="36134" xr:uid="{CB3200EA-0222-4F1E-9472-6DB6DDC1E57B}"/>
    <cellStyle name="Normal 136 3" xfId="36136" xr:uid="{459A2D84-CFF5-42C8-B4FA-085922B30070}"/>
    <cellStyle name="Normal 136 4" xfId="36137" xr:uid="{D144B469-AC89-4FC1-90DE-6DBEC652206B}"/>
    <cellStyle name="Normal 136 4 2" xfId="36138" xr:uid="{9D21B579-0A2F-4FBC-8FFD-225C265D6608}"/>
    <cellStyle name="Normal 136 4 3" xfId="36139" xr:uid="{41401576-208E-48EC-B8A0-FEDC61DC6FC7}"/>
    <cellStyle name="Normal 136 5" xfId="36140" xr:uid="{E5AAE03E-E2DB-461B-9DD4-B19848B3CA3A}"/>
    <cellStyle name="Normal 136 5 2" xfId="36141" xr:uid="{74611110-19EB-4D41-83A1-AE8B1C05326B}"/>
    <cellStyle name="Normal 136 5 3" xfId="36142" xr:uid="{1D979AE3-6E7F-486E-B1D2-AD6C91F9527E}"/>
    <cellStyle name="Normal 137" xfId="36145" xr:uid="{34391864-A54B-48AE-9F12-C6A9AB55FF05}"/>
    <cellStyle name="Normal 137 2" xfId="36148" xr:uid="{6B322485-0A79-42D4-9306-15B60249B1B2}"/>
    <cellStyle name="Normal 137 3" xfId="36151" xr:uid="{F18FC3D5-22D2-4115-94FA-E3A8FD9D24E3}"/>
    <cellStyle name="Normal 138" xfId="36154" xr:uid="{506AA4F8-0DBB-4571-A733-9D1831AEC4F5}"/>
    <cellStyle name="Normal 138 2" xfId="12957" xr:uid="{5229DA70-6784-48DA-83D3-C94BC4BD224B}"/>
    <cellStyle name="Normal 138 2 2" xfId="36157" xr:uid="{A4B486B8-A4CE-4A95-9338-9434356581EA}"/>
    <cellStyle name="Normal 138 3" xfId="36160" xr:uid="{CC6A263A-F40C-47A0-B3E4-FDA1CE86C747}"/>
    <cellStyle name="Normal 138 4" xfId="36162" xr:uid="{5224FD8C-08DB-408B-AFEF-531EE1E2E0D4}"/>
    <cellStyle name="Normal 138 4 2" xfId="36164" xr:uid="{C596C435-B960-4221-BA7C-129CEB2300DD}"/>
    <cellStyle name="Normal 138 4 3" xfId="36166" xr:uid="{F63701D4-6D34-4C5E-84DB-5933D77E0548}"/>
    <cellStyle name="Normal 138 5" xfId="36168" xr:uid="{EDD8ABFC-A66F-4290-A6B2-90E796608167}"/>
    <cellStyle name="Normal 138 5 2" xfId="36169" xr:uid="{E435BF71-809F-4195-8F30-6680588965E7}"/>
    <cellStyle name="Normal 138 5 3" xfId="36170" xr:uid="{CE5CE84E-8C83-49D5-9CEA-99F2D9FFC496}"/>
    <cellStyle name="Normal 139" xfId="36173" xr:uid="{E0616E2C-43F5-40AA-948E-54279B3035D3}"/>
    <cellStyle name="Normal 139 2" xfId="36176" xr:uid="{04C80F5F-FF09-4F0C-B5DF-6F782450DA93}"/>
    <cellStyle name="Normal 139 2 2" xfId="36179" xr:uid="{BFC78ACE-5BA8-4402-A857-07A52D486FD3}"/>
    <cellStyle name="Normal 139 3" xfId="36182" xr:uid="{17736C49-8578-4861-9181-34CD80FE17E4}"/>
    <cellStyle name="Normal 14" xfId="36183" xr:uid="{A8B18027-C334-4722-9496-CA6137241E80}"/>
    <cellStyle name="Normal 14 10" xfId="36184" xr:uid="{33E2E8C5-5D7B-4908-AD3C-EE3460E921B2}"/>
    <cellStyle name="Normal 14 10 2" xfId="36185" xr:uid="{D47E0D46-ACDA-4DAA-A94A-EC033AEB2239}"/>
    <cellStyle name="Normal 14 10 3" xfId="36186" xr:uid="{C746BC3A-D188-4514-960B-4DB9E7C09786}"/>
    <cellStyle name="Normal 14 10 3 2" xfId="36187" xr:uid="{8DAE85AE-6349-4F17-9DA5-3F6635C3393C}"/>
    <cellStyle name="Normal 14 10 3 3" xfId="36188" xr:uid="{4A3AEBFB-62E0-4941-AD74-FD1F13769B45}"/>
    <cellStyle name="Normal 14 10 4" xfId="36189" xr:uid="{D5DD3A1F-7D1F-440A-BBEA-A3A2BEE96128}"/>
    <cellStyle name="Normal 14 10 5" xfId="36191" xr:uid="{DECF644B-C3A2-4CE0-A044-32893DEC7A16}"/>
    <cellStyle name="Normal 14 11" xfId="20542" xr:uid="{24961F84-662A-4231-A07B-F047F208D41C}"/>
    <cellStyle name="Normal 14 11 2" xfId="17763" xr:uid="{69BC26CE-0756-40C7-85E2-A31CCFCFC910}"/>
    <cellStyle name="Normal 14 11 2 2" xfId="36192" xr:uid="{BA507ED0-5C0F-4086-B889-EB51CA28C457}"/>
    <cellStyle name="Normal 14 11 2 3" xfId="36193" xr:uid="{2CFBDF47-14E9-4972-9E8B-74C3D89D5844}"/>
    <cellStyle name="Normal 14 11 3" xfId="17782" xr:uid="{38544EA1-F60F-4080-88ED-16D01AC320CD}"/>
    <cellStyle name="Normal 14 11 4" xfId="36194" xr:uid="{77EFF42B-02DE-4925-B079-35E1353680EE}"/>
    <cellStyle name="Normal 14 12" xfId="20545" xr:uid="{ECC944BC-A612-4E27-B66E-92B5B4699C67}"/>
    <cellStyle name="Normal 14 12 2" xfId="17894" xr:uid="{55D5B214-ACFF-444B-8172-6C23C4023580}"/>
    <cellStyle name="Normal 14 12 2 2" xfId="36196" xr:uid="{F0512B97-6B0D-4782-BC93-13259D9C50A4}"/>
    <cellStyle name="Normal 14 12 2 3" xfId="36198" xr:uid="{796E5289-50DE-4F60-A9D6-FE007789F06A}"/>
    <cellStyle name="Normal 14 12 3" xfId="17897" xr:uid="{9F9F85EE-BE63-4596-A4BB-E30507380305}"/>
    <cellStyle name="Normal 14 12 4" xfId="17900" xr:uid="{2CC75CAC-B03B-4019-B5D4-BBFD6370A21F}"/>
    <cellStyle name="Normal 14 13" xfId="20549" xr:uid="{9B456B83-DD0F-4F22-B0A4-27971EEA4FBE}"/>
    <cellStyle name="Normal 14 13 2" xfId="18006" xr:uid="{82B20D82-023F-4312-8EC3-27C1E640A5CF}"/>
    <cellStyle name="Normal 14 13 2 2" xfId="36199" xr:uid="{9240C155-435C-47AB-80A4-AFF0062A16C6}"/>
    <cellStyle name="Normal 14 13 2 3" xfId="36200" xr:uid="{020D3B2A-4272-4B8E-8C8C-E3C243268BDA}"/>
    <cellStyle name="Normal 14 13 3" xfId="18010" xr:uid="{5597797E-1F55-4CC5-B82B-1F534FC97996}"/>
    <cellStyle name="Normal 14 13 4" xfId="36201" xr:uid="{B0E7D44B-72BB-48CC-BBAD-8A84F142EF9E}"/>
    <cellStyle name="Normal 14 14" xfId="20551" xr:uid="{C7507267-1675-4C5D-9DD4-87332F0DD089}"/>
    <cellStyle name="Normal 14 14 2" xfId="18031" xr:uid="{2F5CAD5D-147B-4BB5-BE96-C2C12EA39C6B}"/>
    <cellStyle name="Normal 14 14 2 2" xfId="36202" xr:uid="{F4F55ECD-E031-4B8C-827C-E4C0809C0437}"/>
    <cellStyle name="Normal 14 14 2 3" xfId="36203" xr:uid="{1BADBD10-7030-47BA-A00F-27BC7D066E79}"/>
    <cellStyle name="Normal 14 14 3" xfId="18034" xr:uid="{EEAF7427-3107-4EEB-8289-91D59469F87E}"/>
    <cellStyle name="Normal 14 14 4" xfId="36204" xr:uid="{74617A67-737A-4C74-BD05-59DDAC2DDE48}"/>
    <cellStyle name="Normal 14 15" xfId="1367" xr:uid="{075D7247-1DBC-4DEF-92B8-FA71B31C0D85}"/>
    <cellStyle name="Normal 14 15 2" xfId="36205" xr:uid="{CFBEDBBE-4FBD-4470-8A89-97874BF5A551}"/>
    <cellStyle name="Normal 14 16" xfId="1431" xr:uid="{9D58B2C6-A4EB-4E5B-8285-D0851D1875CF}"/>
    <cellStyle name="Normal 14 16 2" xfId="1447" xr:uid="{6572EFAC-8DA7-444A-8C80-67863CA9459C}"/>
    <cellStyle name="Normal 14 16 3" xfId="1464" xr:uid="{3F085629-8F5B-47A4-A543-CF08C9FFA9BB}"/>
    <cellStyle name="Normal 14 17" xfId="1485" xr:uid="{B6FFA662-0AA3-40E5-9014-E3F972761257}"/>
    <cellStyle name="Normal 14 17 2" xfId="18085" xr:uid="{619B20EF-8F55-48C6-AA0B-92440202938A}"/>
    <cellStyle name="Normal 14 17 3" xfId="20597" xr:uid="{DC76C318-BC5C-4B1F-BF89-03AB58C947F5}"/>
    <cellStyle name="Normal 14 18" xfId="1494" xr:uid="{4D74857E-69C6-423D-A149-0C76E2A453EC}"/>
    <cellStyle name="Normal 14 19" xfId="1502" xr:uid="{15D6D990-109B-4FFA-AB0A-6AEA3510ECA4}"/>
    <cellStyle name="Normal 14 2" xfId="36206" xr:uid="{DD5BAB6B-2AF4-4BDC-BA31-E27DD061E88D}"/>
    <cellStyle name="Normal 14 2 10" xfId="32967" xr:uid="{072918FB-A24D-4EBE-9F94-E8AE6E0700C0}"/>
    <cellStyle name="Normal 14 2 10 2" xfId="8025" xr:uid="{99E03208-6778-4E15-8BA4-7513D47F555C}"/>
    <cellStyle name="Normal 14 2 11" xfId="36207" xr:uid="{4F3C935A-201F-44E5-A7B8-E3D69CF5C40D}"/>
    <cellStyle name="Normal 14 2 12" xfId="36208" xr:uid="{B6950077-A6B4-47BB-BE34-3E6122DF46BB}"/>
    <cellStyle name="Normal 14 2 12 2" xfId="8105" xr:uid="{C3F99756-58D0-4912-AD7E-F0B831013EFD}"/>
    <cellStyle name="Normal 14 2 12 3" xfId="8110" xr:uid="{2F71A60A-5290-42BF-B968-4A0A4241A5AF}"/>
    <cellStyle name="Normal 14 2 13" xfId="36209" xr:uid="{F67E4D71-67D6-494D-B2F4-350F6009C308}"/>
    <cellStyle name="Normal 14 2 13 2" xfId="8138" xr:uid="{F25F290D-1675-4557-8873-02E1B85F9236}"/>
    <cellStyle name="Normal 14 2 13 3" xfId="8142" xr:uid="{B7B7E0E0-69B7-48DA-9B5E-DBE7946A420B}"/>
    <cellStyle name="Normal 14 2 14" xfId="29660" xr:uid="{064EB1F5-5B93-402F-A50C-49DD4EBD2E84}"/>
    <cellStyle name="Normal 14 2 2" xfId="36210" xr:uid="{46AF4C61-A9D8-4C13-9F71-0591FB942E55}"/>
    <cellStyle name="Normal 14 2 2 2" xfId="36211" xr:uid="{792C077E-6ECE-428C-A8A5-44A9FD9169A6}"/>
    <cellStyle name="Normal 14 2 2 3" xfId="36212" xr:uid="{AAB8A8DF-06A6-46AC-B8BA-DD37D591FE6D}"/>
    <cellStyle name="Normal 14 2 2 4" xfId="36213" xr:uid="{49C2AEDA-0DD6-4BD8-B94B-FB242C49D403}"/>
    <cellStyle name="Normal 14 2 2 5" xfId="36214" xr:uid="{C3D8FA74-983B-4ED0-91C9-972F6A5E9151}"/>
    <cellStyle name="Normal 14 2 3" xfId="36215" xr:uid="{EA99974F-D8F9-4414-95C9-3EC2D3274853}"/>
    <cellStyle name="Normal 14 2 4" xfId="36216" xr:uid="{CF200C1B-73FA-4F2C-BDB1-2C53DF8FABCF}"/>
    <cellStyle name="Normal 14 2 5" xfId="36217" xr:uid="{19C86C9A-8B1D-4BA3-84B9-0ED80CBBB1A0}"/>
    <cellStyle name="Normal 14 2 6" xfId="36218" xr:uid="{1C684CE8-EDB3-4132-AD8A-BB7FD80A051B}"/>
    <cellStyle name="Normal 14 2 7" xfId="20567" xr:uid="{FE5EF810-515B-4C10-AED9-60392A3DCC68}"/>
    <cellStyle name="Normal 14 2 8" xfId="20571" xr:uid="{FAFDA38C-3CB7-4838-B283-07FCC17A20CD}"/>
    <cellStyle name="Normal 14 2 9" xfId="20574" xr:uid="{26550243-4160-47CF-BA97-8F2C1445118D}"/>
    <cellStyle name="Normal 14 3" xfId="36219" xr:uid="{61AC2980-5BD4-401D-B02F-86E4BCFC06E5}"/>
    <cellStyle name="Normal 14 3 2" xfId="5593" xr:uid="{AC1BAB5D-B032-417E-AE3D-4E7974094F1F}"/>
    <cellStyle name="Normal 14 3 2 2" xfId="36220" xr:uid="{2128E4AA-710D-41DC-9047-1E9517EC86AE}"/>
    <cellStyle name="Normal 14 3 3" xfId="5596" xr:uid="{1D577DEE-7802-4290-A016-EE1D80F39701}"/>
    <cellStyle name="Normal 14 3 3 2" xfId="36221" xr:uid="{89E4D4C6-EDC2-4949-BEB5-800A5B1E86BC}"/>
    <cellStyle name="Normal 14 3 3 3" xfId="36222" xr:uid="{F0FB7E5F-FAAF-48F7-957A-7560E473B5A2}"/>
    <cellStyle name="Normal 14 3 4" xfId="5598" xr:uid="{C0C46042-2EAC-42D4-9602-13734AF0CF6C}"/>
    <cellStyle name="Normal 14 3 5" xfId="36223" xr:uid="{FA31687E-F9C0-4EA4-A56A-D3A304C1AE49}"/>
    <cellStyle name="Normal 14 4" xfId="36224" xr:uid="{6B94D07A-5264-464E-A725-3D09A57CF018}"/>
    <cellStyle name="Normal 14 4 2" xfId="36225" xr:uid="{C2A97265-2EB3-40BD-9417-BAA145343BED}"/>
    <cellStyle name="Normal 14 4 3" xfId="36226" xr:uid="{EC9AECE2-5823-4538-9192-31E428D6559C}"/>
    <cellStyle name="Normal 14 4 3 2" xfId="36227" xr:uid="{89D023E2-5632-4063-B058-71C9EB1C5093}"/>
    <cellStyle name="Normal 14 4 3 3" xfId="36228" xr:uid="{6168A078-DD09-40D2-A7FB-B4695956EA8B}"/>
    <cellStyle name="Normal 14 4 4" xfId="36229" xr:uid="{1FF8E2F7-DC71-4455-B91B-B1FF9485B373}"/>
    <cellStyle name="Normal 14 4 5" xfId="36230" xr:uid="{AA4FA5D3-AFEE-494F-9299-B33A4CCD03DC}"/>
    <cellStyle name="Normal 14 5" xfId="36231" xr:uid="{568114A4-0BDE-4F57-980A-8903D0095A72}"/>
    <cellStyle name="Normal 14 5 2" xfId="36232" xr:uid="{4F238950-9299-4DCC-93B7-1B5E980E912B}"/>
    <cellStyle name="Normal 14 5 3" xfId="36233" xr:uid="{CCF968DC-9AF7-40C9-84AF-A7097097A282}"/>
    <cellStyle name="Normal 14 5 3 2" xfId="36234" xr:uid="{43109582-5D20-4EE2-9E74-7298C1AFB876}"/>
    <cellStyle name="Normal 14 5 3 3" xfId="36235" xr:uid="{A4124641-FB3C-4269-80BA-736071540458}"/>
    <cellStyle name="Normal 14 5 4" xfId="36236" xr:uid="{792D124C-9554-497E-9B50-BEA05C021835}"/>
    <cellStyle name="Normal 14 5 5" xfId="36237" xr:uid="{5D19A51A-58ED-489B-9937-9BFBF181AB90}"/>
    <cellStyle name="Normal 14 6" xfId="36238" xr:uid="{A4ED8646-BA0F-441B-ACE9-72FE389A2F1A}"/>
    <cellStyle name="Normal 14 6 2" xfId="36239" xr:uid="{FF22D785-C42C-4AAB-97F3-1A9B803AD0A1}"/>
    <cellStyle name="Normal 14 6 3" xfId="36240" xr:uid="{72BBDF32-97BA-4B83-8A64-35603D4C3933}"/>
    <cellStyle name="Normal 14 6 3 2" xfId="36241" xr:uid="{9E6835E4-2FF5-4FCC-95C3-6C671BC72239}"/>
    <cellStyle name="Normal 14 6 3 3" xfId="36242" xr:uid="{03AB49BE-7905-4F97-91B7-7FA629F7BF44}"/>
    <cellStyle name="Normal 14 6 4" xfId="36243" xr:uid="{F4DBBB2F-B463-4DEF-B1C7-2F8080AB973F}"/>
    <cellStyle name="Normal 14 6 5" xfId="36244" xr:uid="{3D34D0C8-E6DC-4584-A6FD-40BFDEAE84C3}"/>
    <cellStyle name="Normal 14 7" xfId="36245" xr:uid="{40B55F3D-4052-47D6-86EA-5A13FD8F9BFE}"/>
    <cellStyle name="Normal 14 7 2" xfId="36246" xr:uid="{7FC4A73A-06AB-414E-BF32-B4192FB590A1}"/>
    <cellStyle name="Normal 14 7 2 2" xfId="36247" xr:uid="{AEF2C0A1-7C62-45F3-94FD-87167BB21687}"/>
    <cellStyle name="Normal 14 7 3" xfId="36248" xr:uid="{DF477245-2691-4EAC-A613-C3F06722247D}"/>
    <cellStyle name="Normal 14 7 3 2" xfId="36249" xr:uid="{592F5E39-CA47-4002-B2A4-DF341FE0A535}"/>
    <cellStyle name="Normal 14 7 3 3" xfId="36251" xr:uid="{2B8428B2-53BC-47F7-B4CA-7BC70E688DC5}"/>
    <cellStyle name="Normal 14 7 4" xfId="36252" xr:uid="{46E85E77-E517-414A-9B42-44DFA615888C}"/>
    <cellStyle name="Normal 14 8" xfId="36253" xr:uid="{FF21F2EB-A200-425E-AA69-0157453D7B4A}"/>
    <cellStyle name="Normal 14 8 2" xfId="36254" xr:uid="{EDF45E00-52FF-47F8-BC8E-B4FDBC06E5D3}"/>
    <cellStyle name="Normal 14 8 3" xfId="36255" xr:uid="{0FCD3AD2-CAFF-4D0D-91FD-1B57A1BC0966}"/>
    <cellStyle name="Normal 14 8 3 2" xfId="36256" xr:uid="{90DD6643-E9A5-4813-AE60-237B33619588}"/>
    <cellStyle name="Normal 14 8 3 3" xfId="36258" xr:uid="{2F276DF7-3754-4B54-859A-FDA467556587}"/>
    <cellStyle name="Normal 14 9" xfId="30160" xr:uid="{074A6479-9B73-44DF-A57B-70903BD929A6}"/>
    <cellStyle name="Normal 14 9 2" xfId="36259" xr:uid="{0D30428D-7CA3-488A-BC27-956C98705CE7}"/>
    <cellStyle name="Normal 14 9 3" xfId="36260" xr:uid="{82B90466-FFB4-4FD4-88EC-CEBD867DD427}"/>
    <cellStyle name="Normal 14 9 3 2" xfId="36261" xr:uid="{9FE7E971-EC0E-4B45-BBDE-B603AF57A9DF}"/>
    <cellStyle name="Normal 14 9 3 3" xfId="36263" xr:uid="{D9641B48-2BF9-49F3-8B5A-C268C46153BB}"/>
    <cellStyle name="Normal 14 9 4" xfId="36264" xr:uid="{35B38A78-8F25-4731-8080-A141357F9E4F}"/>
    <cellStyle name="Normal 14 9 5" xfId="36265" xr:uid="{E80419BE-B03A-45FB-AE4C-E6D0CFAA113E}"/>
    <cellStyle name="Normal 140" xfId="36122" xr:uid="{B3A899A9-2613-4DCC-B324-496AA6A30793}"/>
    <cellStyle name="Normal 140 2" xfId="36124" xr:uid="{D7B33138-8070-48BA-9CA0-DD261D6CE58F}"/>
    <cellStyle name="Normal 140 2 2" xfId="36126" xr:uid="{D7C9AD56-F05F-412D-86AB-F6C161D59A2A}"/>
    <cellStyle name="Normal 140 3" xfId="36128" xr:uid="{E31BF082-4ACE-47D2-86C6-B45715A5895D}"/>
    <cellStyle name="Normal 140 4" xfId="36266" xr:uid="{72D4D060-85BA-4558-98EB-3D4FCDB8B142}"/>
    <cellStyle name="Normal 140 4 2" xfId="36267" xr:uid="{54238ACE-FB20-4B72-A3BF-570913BB790C}"/>
    <cellStyle name="Normal 140 4 3" xfId="36268" xr:uid="{8321F995-16C3-4865-871A-E63E70F89B79}"/>
    <cellStyle name="Normal 140 5" xfId="36269" xr:uid="{721D175C-63BC-4792-89DA-7C632CD156B3}"/>
    <cellStyle name="Normal 140 5 2" xfId="36270" xr:uid="{CE526913-5209-48CD-96B6-83FFC978AE57}"/>
    <cellStyle name="Normal 140 5 3" xfId="36271" xr:uid="{AAC34D99-0A58-497F-B53B-28E21D3D3A5B}"/>
    <cellStyle name="Normal 141" xfId="36130" xr:uid="{5263F839-6E45-4076-AD69-27FDD894A468}"/>
    <cellStyle name="Normal 141 2" xfId="36132" xr:uid="{C59B6FE9-F42A-402A-AB1A-ACABDE0C9540}"/>
    <cellStyle name="Normal 141 3" xfId="36135" xr:uid="{A0CB7C23-938C-4A0B-846D-DD86291B13FB}"/>
    <cellStyle name="Normal 142" xfId="36144" xr:uid="{C06D68AB-D118-4847-B7E4-AB607BD99E52}"/>
    <cellStyle name="Normal 142 2" xfId="36147" xr:uid="{00E2D5CE-4AD6-45B6-B055-410843464757}"/>
    <cellStyle name="Normal 142 2 2" xfId="36273" xr:uid="{AC9726DC-0E31-4D0F-83B5-8C97DCC3F3E0}"/>
    <cellStyle name="Normal 142 3" xfId="36150" xr:uid="{4371E46C-4608-4A0E-BBA5-C0C96BC64E9A}"/>
    <cellStyle name="Normal 142 4" xfId="62228" xr:uid="{A65E1E09-909C-442C-9B41-FAB468825090}"/>
    <cellStyle name="Normal 143" xfId="36153" xr:uid="{F7041CEA-3FDA-48FF-AC01-2416895318FE}"/>
    <cellStyle name="Normal 143 2" xfId="12956" xr:uid="{BA253CF3-67DA-4D05-9626-708D47B4BDF9}"/>
    <cellStyle name="Normal 143 2 2" xfId="36156" xr:uid="{601A0F7B-6B07-43FF-924E-48487442E3E4}"/>
    <cellStyle name="Normal 143 3" xfId="36159" xr:uid="{67B9DADA-578C-48F9-A48A-E60A0C204E40}"/>
    <cellStyle name="Normal 144" xfId="36172" xr:uid="{9BA0837E-5A56-4675-B4DF-E418E90B3E51}"/>
    <cellStyle name="Normal 144 2" xfId="36175" xr:uid="{1A3877F6-FF3A-4FDF-9858-33E82DD200C0}"/>
    <cellStyle name="Normal 144 2 2" xfId="36178" xr:uid="{91C29617-0877-4156-8F15-E82B243BF43A}"/>
    <cellStyle name="Normal 144 3" xfId="36181" xr:uid="{1761CC9F-9D19-4926-BBF8-9D695D3E6B1F}"/>
    <cellStyle name="Normal 144 4" xfId="36275" xr:uid="{C3012EF3-F387-4F45-B350-8200FD3BA146}"/>
    <cellStyle name="Normal 144 5" xfId="36277" xr:uid="{41139D5D-7178-436A-9211-E325E5C50BE6}"/>
    <cellStyle name="Normal 144 6" xfId="36279" xr:uid="{0DD7558B-39D7-45CB-99D2-20984D4F09A2}"/>
    <cellStyle name="Normal 144 7" xfId="36281" xr:uid="{9817CE6E-197F-4CAB-BDB5-EFF9D0BFE445}"/>
    <cellStyle name="Normal 144 8" xfId="36283" xr:uid="{C12A3B0C-6A66-4888-8A0E-B300C67C0FA5}"/>
    <cellStyle name="Normal 144 9" xfId="36284" xr:uid="{16F6CCAD-ECD0-4AD5-9303-00B95702A036}"/>
    <cellStyle name="Normal 145" xfId="36288" xr:uid="{8610A59C-B499-4715-ADA6-02C57935E9E0}"/>
    <cellStyle name="Normal 145 2" xfId="36292" xr:uid="{096EB3E8-CC02-4B2C-8E69-0BA4191B1270}"/>
    <cellStyle name="Normal 145 2 2" xfId="36296" xr:uid="{A3204B95-8BBF-481B-A5FB-28961DD8BF39}"/>
    <cellStyle name="Normal 145 2 3" xfId="36297" xr:uid="{59F527EC-FCF6-4850-B1FF-8079A6C7868E}"/>
    <cellStyle name="Normal 145 3" xfId="36301" xr:uid="{0AD3C3B1-0C09-4573-8D5D-6385B8353D67}"/>
    <cellStyle name="Normal 146" xfId="36305" xr:uid="{FC76D7A6-8022-40D9-8DCB-F9010F50FB66}"/>
    <cellStyle name="Normal 146 2" xfId="36309" xr:uid="{649E9518-F8FD-48D2-845C-ED66B7D5A52B}"/>
    <cellStyle name="Normal 146 2 2" xfId="36313" xr:uid="{010C2AE1-A22A-4BFA-84CB-94E893CB1CD0}"/>
    <cellStyle name="Normal 146 3" xfId="36316" xr:uid="{E8699E83-F147-45FC-BD20-C5DFFDF9A012}"/>
    <cellStyle name="Normal 147" xfId="36320" xr:uid="{CC970C46-224B-4723-A5CD-EDD6BC386C83}"/>
    <cellStyle name="Normal 147 2" xfId="36324" xr:uid="{46742961-72B4-48C7-874A-B2A52388F835}"/>
    <cellStyle name="Normal 147 2 2" xfId="36328" xr:uid="{40858FA4-AF07-434C-99C3-C0A712B2A0A8}"/>
    <cellStyle name="Normal 147 3" xfId="36332" xr:uid="{DC936D72-2E9A-4C94-8F36-A65D935582C4}"/>
    <cellStyle name="Normal 148" xfId="36336" xr:uid="{62FC14B8-AF05-4ACE-AF67-1F6AC74E7D1A}"/>
    <cellStyle name="Normal 148 2" xfId="36340" xr:uid="{66F68F4D-CC13-4274-963C-CC7361717406}"/>
    <cellStyle name="Normal 148 2 2" xfId="36344" xr:uid="{FFCB179B-764A-41F5-9375-C1A33BCBD77D}"/>
    <cellStyle name="Normal 148 3" xfId="36348" xr:uid="{CB959D35-C2B9-49B6-8B00-E88ADEA1423D}"/>
    <cellStyle name="Normal 149" xfId="36352" xr:uid="{8078411B-C70F-4ACE-A267-FF0AB54B22CB}"/>
    <cellStyle name="Normal 149 2" xfId="36356" xr:uid="{2ACB761F-59AF-42DB-9604-1E05A3620861}"/>
    <cellStyle name="Normal 149 2 2" xfId="36360" xr:uid="{C5EE01A0-F868-42DC-9FE4-94FCAF6537F1}"/>
    <cellStyle name="Normal 149 3" xfId="36364" xr:uid="{AB39BA20-2219-4A5D-8FD0-08D5C3927FC0}"/>
    <cellStyle name="Normal 15" xfId="36366" xr:uid="{FB95B58A-0755-4FE2-9AE4-94C8F4D4C0DE}"/>
    <cellStyle name="Normal 15 10" xfId="36367" xr:uid="{6A96EE79-58C5-4A00-A850-EA86F5F0045D}"/>
    <cellStyle name="Normal 15 10 2" xfId="36368" xr:uid="{CEA78E8A-E231-4C72-945B-731892CEE5E3}"/>
    <cellStyle name="Normal 15 10 2 2" xfId="36369" xr:uid="{D7EA79E4-942A-4AFA-8446-0C06F1E4B574}"/>
    <cellStyle name="Normal 15 10 2 3" xfId="36370" xr:uid="{6A5510F2-853E-4DFE-AE6B-8DF23DBCE5F0}"/>
    <cellStyle name="Normal 15 10 3" xfId="36371" xr:uid="{F578E64B-6F35-473D-9F6C-9A3712979C2C}"/>
    <cellStyle name="Normal 15 10 4" xfId="36372" xr:uid="{78306582-8B7E-4D73-9774-491C4D760776}"/>
    <cellStyle name="Normal 15 11" xfId="20642" xr:uid="{C2CCF30B-CCC1-46AB-88E1-0425EEF1C181}"/>
    <cellStyle name="Normal 15 12" xfId="20650" xr:uid="{FEEFE8C5-27D3-4B2B-8B2F-2611D6F59FC0}"/>
    <cellStyle name="Normal 15 13" xfId="20656" xr:uid="{EB8EACFF-688B-4F53-98C1-B4162128B16C}"/>
    <cellStyle name="Normal 15 13 2" xfId="36373" xr:uid="{D31862B7-DE5E-432A-8CAB-D1C0F4BFAAC4}"/>
    <cellStyle name="Normal 15 13 3" xfId="36374" xr:uid="{3D8A4AB3-79C7-48C1-8726-23769882541B}"/>
    <cellStyle name="Normal 15 14" xfId="20658" xr:uid="{96002B6F-BC15-4CED-922D-0F5A34098194}"/>
    <cellStyle name="Normal 15 14 2" xfId="36375" xr:uid="{4E340DE5-170D-4055-97EB-F48AEA5A2958}"/>
    <cellStyle name="Normal 15 14 3" xfId="36376" xr:uid="{4A59A690-D2A8-4737-88B5-02C3E71137A9}"/>
    <cellStyle name="Normal 15 2" xfId="36378" xr:uid="{98F43574-E194-4ACC-8C95-B542640CFDAC}"/>
    <cellStyle name="Normal 15 2 10" xfId="36380" xr:uid="{BF40A0B8-0D95-41A8-B645-FFA924FF7C28}"/>
    <cellStyle name="Normal 15 2 10 2" xfId="23152" xr:uid="{14A7C9A2-A972-49BE-A8CF-BBF3A4105A23}"/>
    <cellStyle name="Normal 15 2 10 3" xfId="23156" xr:uid="{6017E574-732B-4C81-8660-292EACBD02D4}"/>
    <cellStyle name="Normal 15 2 11" xfId="36382" xr:uid="{313888CB-6ACE-4A8C-9D96-E415B01426CC}"/>
    <cellStyle name="Normal 15 2 11 2" xfId="36383" xr:uid="{9AC7BEE6-3839-4347-9FFE-E5523D3EE49B}"/>
    <cellStyle name="Normal 15 2 11 3" xfId="23590" xr:uid="{094CB9CC-DC9C-4837-9224-2C6BBC592B29}"/>
    <cellStyle name="Normal 15 2 12" xfId="36385" xr:uid="{BCA95011-65F7-46FB-8FFF-24F178697F23}"/>
    <cellStyle name="Normal 15 2 13" xfId="36387" xr:uid="{09FC4E8C-7CC0-4A9A-8727-C2184C34D032}"/>
    <cellStyle name="Normal 15 2 14" xfId="36389" xr:uid="{EC8565BA-9DC6-4CD8-8DB9-284DB61D0E5D}"/>
    <cellStyle name="Normal 15 2 15" xfId="36392" xr:uid="{2C3568AB-9CF5-4CDC-9FBA-44743D16C2A5}"/>
    <cellStyle name="Normal 15 2 16" xfId="36395" xr:uid="{A5C178BE-8D1C-4AD9-8BC1-2FD5C6A327A8}"/>
    <cellStyle name="Normal 15 2 2" xfId="36397" xr:uid="{10A2E39A-C8E8-4159-91C0-C81F4B9D3CEE}"/>
    <cellStyle name="Normal 15 2 2 2" xfId="36398" xr:uid="{C852E233-C9C0-489F-B83D-2768265D11B2}"/>
    <cellStyle name="Normal 15 2 3" xfId="36400" xr:uid="{5C44AC43-B655-4C86-AAEF-8DD5216453C9}"/>
    <cellStyle name="Normal 15 2 4" xfId="36402" xr:uid="{7ED68621-8F8D-4D7E-ADC9-B3B0BDDC9216}"/>
    <cellStyle name="Normal 15 2 5" xfId="36404" xr:uid="{E1445237-48B5-478F-B7BD-3271C889BAE6}"/>
    <cellStyle name="Normal 15 2 6" xfId="36406" xr:uid="{F27AD870-74F9-4C0D-87FF-EFE4003C80E3}"/>
    <cellStyle name="Normal 15 2 7" xfId="20691" xr:uid="{299CB557-700A-4A97-A868-BDF5A8B6E890}"/>
    <cellStyle name="Normal 15 2 8" xfId="20695" xr:uid="{9FC1BEA0-B7AA-423A-822F-502FD55F822E}"/>
    <cellStyle name="Normal 15 2 9" xfId="20700" xr:uid="{A8A8047A-2F80-4A40-95B0-5C6063F002CA}"/>
    <cellStyle name="Normal 15 3" xfId="36408" xr:uid="{D9C80C73-3061-4D4A-AA67-134212E28E0C}"/>
    <cellStyle name="Normal 15 3 2" xfId="36410" xr:uid="{8770CF85-99FA-4653-AC70-5879FAE0DC13}"/>
    <cellStyle name="Normal 15 3 2 2" xfId="36413" xr:uid="{AF4EB7EC-000D-4D4D-B952-FFCB7D1E199D}"/>
    <cellStyle name="Normal 15 3 3" xfId="36415" xr:uid="{1731DC6B-A1D5-475A-AF84-8E476D0B1C3D}"/>
    <cellStyle name="Normal 15 3 3 2" xfId="36417" xr:uid="{88EDD32B-3097-46FD-A936-1DF7811E59AB}"/>
    <cellStyle name="Normal 15 3 3 3" xfId="36419" xr:uid="{5F6596B6-A620-4A65-9079-93DE7D10617F}"/>
    <cellStyle name="Normal 15 4" xfId="36421" xr:uid="{6FCF9FA4-E4D2-4623-9155-3197C47FD8CE}"/>
    <cellStyle name="Normal 15 4 2" xfId="36422" xr:uid="{B8258B7A-6881-4800-8E97-508FBF335D41}"/>
    <cellStyle name="Normal 15 4 3" xfId="36423" xr:uid="{BA603545-CF4F-4C84-8119-1C3C870CE6D5}"/>
    <cellStyle name="Normal 15 4 3 2" xfId="36425" xr:uid="{44914BF8-A8F5-43DC-84EC-EC9AFDFD08A4}"/>
    <cellStyle name="Normal 15 4 3 3" xfId="36427" xr:uid="{42C972E7-893D-41CE-8BB4-9C6184C1EDB4}"/>
    <cellStyle name="Normal 15 4 4" xfId="36428" xr:uid="{0B1BFF33-EE9D-40F0-83E0-DB1287FEC2E0}"/>
    <cellStyle name="Normal 15 4 5" xfId="36429" xr:uid="{31C590FA-5DF3-4C51-A1DD-443C039D9639}"/>
    <cellStyle name="Normal 15 5" xfId="36431" xr:uid="{30631E0B-1D5A-455F-8FD1-5DF864AAA549}"/>
    <cellStyle name="Normal 15 5 2" xfId="36433" xr:uid="{B848C1FA-4AFB-4998-9DDE-4DCDEEFF1D87}"/>
    <cellStyle name="Normal 15 5 3" xfId="36435" xr:uid="{3B030A7D-D0F7-41DA-A9E2-62CF483ABBDC}"/>
    <cellStyle name="Normal 15 5 3 2" xfId="36436" xr:uid="{8FB2FF64-351B-4E53-8FFB-CFB07621DFBC}"/>
    <cellStyle name="Normal 15 5 3 3" xfId="36437" xr:uid="{3E5DC035-2427-4FFA-ACE8-E15EEC24773E}"/>
    <cellStyle name="Normal 15 5 4" xfId="36439" xr:uid="{B81AD89A-E753-40A2-BA48-88AC3766DFDE}"/>
    <cellStyle name="Normal 15 5 5" xfId="36440" xr:uid="{1D58EA81-BDAA-4395-9645-AEBBCD0B0A10}"/>
    <cellStyle name="Normal 15 6" xfId="36442" xr:uid="{A34F5F2C-7D1E-476E-9CA6-2711F302407C}"/>
    <cellStyle name="Normal 15 6 2" xfId="36443" xr:uid="{56B0555D-0AED-4A07-AECB-C2FCA53A1B08}"/>
    <cellStyle name="Normal 15 6 3" xfId="36444" xr:uid="{2436C0DB-6B26-4AA1-BB8D-C98FC0B98587}"/>
    <cellStyle name="Normal 15 6 3 2" xfId="36445" xr:uid="{4AE982B2-05B7-4B7A-B8CD-584955E3DC12}"/>
    <cellStyle name="Normal 15 6 3 3" xfId="36446" xr:uid="{F1D85D1D-9F03-46D8-B8E5-BFDE0805F00F}"/>
    <cellStyle name="Normal 15 6 4" xfId="36447" xr:uid="{996049C8-609C-4D9E-A948-EADFAEC732F5}"/>
    <cellStyle name="Normal 15 6 5" xfId="36448" xr:uid="{1BA832FA-F671-4719-A048-C4A998977359}"/>
    <cellStyle name="Normal 15 7" xfId="36449" xr:uid="{5ABEB9B3-1D3C-4ADB-82B9-9AD11538F62F}"/>
    <cellStyle name="Normal 15 7 2" xfId="36450" xr:uid="{816E5868-D485-4F74-9A2E-96F8B8845AC6}"/>
    <cellStyle name="Normal 15 7 3" xfId="36451" xr:uid="{0D30E369-A961-4D92-AC21-7298D1A7F3AE}"/>
    <cellStyle name="Normal 15 7 3 2" xfId="36452" xr:uid="{4F726FF4-A9F1-49FD-BF5F-BF820462BA0C}"/>
    <cellStyle name="Normal 15 7 3 3" xfId="36453" xr:uid="{9A3EB2ED-8C34-4E5C-A3D0-CD899AC83A72}"/>
    <cellStyle name="Normal 15 7 4" xfId="36454" xr:uid="{9ECE008E-958C-4054-A46B-510271A5C1D0}"/>
    <cellStyle name="Normal 15 7 5" xfId="36455" xr:uid="{FC3BF40E-54A3-472C-8A5A-E409FD32306D}"/>
    <cellStyle name="Normal 15 8" xfId="36456" xr:uid="{F366FA3C-5ACA-419D-8DBC-040E7B1D4B10}"/>
    <cellStyle name="Normal 15 8 2" xfId="36457" xr:uid="{42946A01-F01D-4280-BCF4-5D9847FF05F8}"/>
    <cellStyle name="Normal 15 8 3" xfId="36458" xr:uid="{76C7DC64-32F8-4FDE-B63F-B369A8A988E1}"/>
    <cellStyle name="Normal 15 8 3 2" xfId="36459" xr:uid="{BF419235-3D00-4B10-8292-E762571C7E9C}"/>
    <cellStyle name="Normal 15 8 3 3" xfId="36460" xr:uid="{49971E08-3E40-40DC-B274-294ADBA7CB84}"/>
    <cellStyle name="Normal 15 8 4" xfId="36461" xr:uid="{C348837E-5156-43D2-98F2-8E17F1FE5690}"/>
    <cellStyle name="Normal 15 8 5" xfId="36462" xr:uid="{52864E25-03EB-4286-8C25-1C201BBCBDB8}"/>
    <cellStyle name="Normal 15 9" xfId="30168" xr:uid="{8799E5D9-2B2E-4FA6-904A-C391355ECB60}"/>
    <cellStyle name="Normal 15 9 2" xfId="30171" xr:uid="{0C21120B-48F9-483D-A203-18BFD1E91B80}"/>
    <cellStyle name="Normal 15 9 2 2" xfId="30174" xr:uid="{EE9B1977-0782-446C-AF57-DD7B14901641}"/>
    <cellStyle name="Normal 15 9 2 3" xfId="30177" xr:uid="{A1538759-44D5-4D25-BCC8-6D2458776805}"/>
    <cellStyle name="Normal 15 9 3" xfId="30183" xr:uid="{AF9B09CC-ED2A-4FEF-92C1-F39278F8829F}"/>
    <cellStyle name="Normal 15 9 4" xfId="30185" xr:uid="{30144936-BFB2-446F-8C66-BCAC8023F2D3}"/>
    <cellStyle name="Normal 150" xfId="36287" xr:uid="{98613456-B75B-4485-A905-232E54D7355D}"/>
    <cellStyle name="Normal 150 2" xfId="36291" xr:uid="{D32E5393-83B9-4A14-91B8-A78C231FDCA3}"/>
    <cellStyle name="Normal 150 2 2" xfId="36295" xr:uid="{875DC08A-CD12-47C6-83DE-A08C087B1321}"/>
    <cellStyle name="Normal 150 3" xfId="36300" xr:uid="{D3CF1C3D-BA32-4F1C-8973-2C5EB7334F5E}"/>
    <cellStyle name="Normal 151" xfId="36304" xr:uid="{A510BC16-FD2B-46FD-A5AB-CA9D7ED0A64E}"/>
    <cellStyle name="Normal 151 2" xfId="36308" xr:uid="{8049D515-9A52-4E00-B8EE-758F58791250}"/>
    <cellStyle name="Normal 151 2 2" xfId="36312" xr:uid="{4CC7979D-AA2D-425B-973A-9F5CDF20C160}"/>
    <cellStyle name="Normal 151 3" xfId="36315" xr:uid="{52CE1B86-2394-400C-9542-F69E1705AB2D}"/>
    <cellStyle name="Normal 152" xfId="36319" xr:uid="{C2CABC74-DE45-456D-89E3-13898B54AEFC}"/>
    <cellStyle name="Normal 152 2" xfId="36323" xr:uid="{6D6E3995-17D7-4636-A21F-FF5AC001D21C}"/>
    <cellStyle name="Normal 152 2 2" xfId="36327" xr:uid="{D409753C-DBAE-4F25-AFCD-CAFCB740A0A0}"/>
    <cellStyle name="Normal 152 3" xfId="36331" xr:uid="{42D4CD04-9B9A-40C9-B2B2-5B254CE9D598}"/>
    <cellStyle name="Normal 153" xfId="36335" xr:uid="{C8400791-FFF8-431B-834C-376A992E9784}"/>
    <cellStyle name="Normal 153 2" xfId="36339" xr:uid="{FE4BD650-0564-4476-B00C-5C6F5125DFAC}"/>
    <cellStyle name="Normal 153 2 2" xfId="36343" xr:uid="{C4C8ADC3-CC89-432C-A246-069F3CD6DC60}"/>
    <cellStyle name="Normal 153 2 3" xfId="36464" xr:uid="{5FADAEB5-2B6B-4181-BE29-ECF3EFEA8A71}"/>
    <cellStyle name="Normal 153 3" xfId="36347" xr:uid="{96516EBC-C5D9-4B66-9E9D-CB9564876BD9}"/>
    <cellStyle name="Normal 153 4" xfId="36465" xr:uid="{FCF4C25D-F5EF-48D5-910E-66B33F1266E5}"/>
    <cellStyle name="Normal 154" xfId="36351" xr:uid="{6D469B0B-5836-4997-8CB4-99663335E24D}"/>
    <cellStyle name="Normal 154 2" xfId="36355" xr:uid="{773DC5C6-602A-4BBF-81B1-EB6DB5B31F5D}"/>
    <cellStyle name="Normal 154 2 2" xfId="36359" xr:uid="{F8FFF808-F773-43F5-90D4-62638C1086A0}"/>
    <cellStyle name="Normal 154 2 3" xfId="13302" xr:uid="{E4A71FFB-097D-4DCD-ADEF-9AB9E2C42382}"/>
    <cellStyle name="Normal 154 3" xfId="36363" xr:uid="{5D81BA53-2716-4DA3-9A43-EAB492942DE1}"/>
    <cellStyle name="Normal 154 4" xfId="36467" xr:uid="{E00932D2-E202-4CDC-ABD3-CED51F97C356}"/>
    <cellStyle name="Normal 155" xfId="36471" xr:uid="{4EB2F717-6A74-411A-B92F-726043079D6B}"/>
    <cellStyle name="Normal 155 2" xfId="36475" xr:uid="{FA39F38C-365B-4E6B-81E1-87648E706C60}"/>
    <cellStyle name="Normal 155 2 2" xfId="36479" xr:uid="{DC3F13F2-4172-49BA-B765-CE0B7477B6A4}"/>
    <cellStyle name="Normal 155 3" xfId="36483" xr:uid="{862241C5-4D98-433F-BF9B-6D7F8D5D98A3}"/>
    <cellStyle name="Normal 156" xfId="36487" xr:uid="{75466B06-19E9-4FD3-B383-EFD927F247FB}"/>
    <cellStyle name="Normal 156 2" xfId="36491" xr:uid="{2E91EC6E-736C-4F92-B209-6F92EFC8AAA4}"/>
    <cellStyle name="Normal 156 2 2" xfId="36495" xr:uid="{93921AA8-1235-4DBF-AF90-0D23D8D76C0A}"/>
    <cellStyle name="Normal 156 3" xfId="36499" xr:uid="{2FAD6A2F-426A-4F52-98AB-18D7B2FDC160}"/>
    <cellStyle name="Normal 157" xfId="36503" xr:uid="{C1A234B8-B0F9-4C5E-9C2B-87A5179CE83B}"/>
    <cellStyle name="Normal 157 2" xfId="36507" xr:uid="{F9B4AF9A-6D3B-4470-BEAD-ABA919533D10}"/>
    <cellStyle name="Normal 157 2 2" xfId="36511" xr:uid="{093A0239-88D2-448B-834A-1C3BE1E74A2E}"/>
    <cellStyle name="Normal 157 3" xfId="36515" xr:uid="{4EC2534C-049B-4F17-B3F9-B0EB2FEC2CBA}"/>
    <cellStyle name="Normal 158" xfId="36519" xr:uid="{3C0CE535-CDF6-4B75-ACEA-438DD166EB2A}"/>
    <cellStyle name="Normal 158 2" xfId="36523" xr:uid="{1D7FBF22-7426-4F3D-9C94-7126FA92C8F2}"/>
    <cellStyle name="Normal 158 2 2" xfId="36527" xr:uid="{FE43E84E-40A6-45AF-83B0-046C3C69AB41}"/>
    <cellStyle name="Normal 158 3" xfId="36533" xr:uid="{03673DCA-A445-4784-AFE2-128FFEABD43C}"/>
    <cellStyle name="Normal 159" xfId="36537" xr:uid="{89408702-CA5A-43B0-B80D-B25BE98819AF}"/>
    <cellStyle name="Normal 159 2" xfId="36541" xr:uid="{B4AC0AEF-1B7A-40E7-A8B0-73591A0D04C0}"/>
    <cellStyle name="Normal 159 2 2" xfId="36545" xr:uid="{1F513B2D-9DE3-4366-904F-BC6738837EF8}"/>
    <cellStyle name="Normal 159 3" xfId="36549" xr:uid="{70A8B25D-59C0-4EFE-891F-193FF1350C66}"/>
    <cellStyle name="Normal 16" xfId="36551" xr:uid="{48D43C6A-D68B-4527-BCC9-7ACC65C74D21}"/>
    <cellStyle name="Normal 16 2" xfId="36553" xr:uid="{349622AC-8A90-4A04-9A12-3E4A90C73B86}"/>
    <cellStyle name="Normal 16 2 10" xfId="36555" xr:uid="{447A7C97-AA84-4F08-82BF-51472F78A624}"/>
    <cellStyle name="Normal 16 2 11" xfId="36557" xr:uid="{AB98F16A-9CA7-4F58-A601-003D983C29E7}"/>
    <cellStyle name="Normal 16 2 12" xfId="36559" xr:uid="{03EC0DB3-88BE-4DB3-96EB-2A1684534B0C}"/>
    <cellStyle name="Normal 16 2 13" xfId="36561" xr:uid="{668BD751-6DD9-4ED9-BED7-C8D61DC1783C}"/>
    <cellStyle name="Normal 16 2 14" xfId="36563" xr:uid="{67B72DB0-3901-460B-8723-8687E22BBC90}"/>
    <cellStyle name="Normal 16 2 15" xfId="36567" xr:uid="{5F5419F4-93F7-4543-BDCB-4ECF83633B56}"/>
    <cellStyle name="Normal 16 2 16" xfId="36571" xr:uid="{5B36E94A-FDB5-41E7-830C-43D2625C3AD3}"/>
    <cellStyle name="Normal 16 2 17" xfId="36575" xr:uid="{571711BD-3DB4-40E5-8889-AA440D67AB4E}"/>
    <cellStyle name="Normal 16 2 18" xfId="36579" xr:uid="{40B7F9BC-7F84-4F7A-8F12-94FD72BAB039}"/>
    <cellStyle name="Normal 16 2 19" xfId="36583" xr:uid="{7314E635-FC3F-4529-910F-CCD6FE656018}"/>
    <cellStyle name="Normal 16 2 2" xfId="36585" xr:uid="{1C5391B6-E2C8-4829-A565-480771908FDE}"/>
    <cellStyle name="Normal 16 2 2 2" xfId="36586" xr:uid="{9B060791-B702-4F02-9DFA-7470F3B8DEF5}"/>
    <cellStyle name="Normal 16 2 20" xfId="36566" xr:uid="{D7E0584B-E54C-46D7-B45F-63ADF49F4D47}"/>
    <cellStyle name="Normal 16 2 21" xfId="36570" xr:uid="{C5FBD9F4-EF74-407C-AEC5-F1E75EF71E2A}"/>
    <cellStyle name="Normal 16 2 22" xfId="36574" xr:uid="{DEF57588-525E-47C9-A786-637ED9E73929}"/>
    <cellStyle name="Normal 16 2 23" xfId="36578" xr:uid="{9011AB0E-50BD-4922-AFBB-5B4AD216ABC5}"/>
    <cellStyle name="Normal 16 2 24" xfId="36582" xr:uid="{2D4A2AF1-A528-4A57-9249-110474BC500F}"/>
    <cellStyle name="Normal 16 2 3" xfId="36588" xr:uid="{4BC11414-6852-44F9-95C6-DE5BFC021164}"/>
    <cellStyle name="Normal 16 2 4" xfId="36590" xr:uid="{3558EE58-81BA-4C40-BCA5-20A12D5A0FF0}"/>
    <cellStyle name="Normal 16 2 5" xfId="36592" xr:uid="{4F5C16E4-C769-4FF8-A210-1CCB0C212714}"/>
    <cellStyle name="Normal 16 2 6" xfId="36594" xr:uid="{59CBEB80-8249-47AA-BB31-CCBD271E2F46}"/>
    <cellStyle name="Normal 16 2 7" xfId="20789" xr:uid="{00D62461-FC70-4635-A072-F1C7E4BF1AF6}"/>
    <cellStyle name="Normal 16 2 8" xfId="20794" xr:uid="{80EAB03C-212F-4AC3-82E6-C7F936EAEA5D}"/>
    <cellStyle name="Normal 16 2 9" xfId="20803" xr:uid="{4AAD0B32-25AC-4D45-96CD-26CAF62FA6D5}"/>
    <cellStyle name="Normal 16 3" xfId="36596" xr:uid="{D5C8BAB3-3C5F-4152-AF70-DB727857309C}"/>
    <cellStyle name="Normal 16 3 2" xfId="36598" xr:uid="{90664244-EBE3-4705-A74C-26E23FD8474D}"/>
    <cellStyle name="Normal 16 4" xfId="36600" xr:uid="{048CA812-2914-44DB-B75D-56AA96C35D7D}"/>
    <cellStyle name="Normal 16 5" xfId="36602" xr:uid="{9E6F3249-9773-4373-805E-186D2AD66159}"/>
    <cellStyle name="Normal 16 6" xfId="36604" xr:uid="{18BE3B71-0EA8-4FFB-AE70-0C5A3EFEBB95}"/>
    <cellStyle name="Normal 16 7" xfId="36606" xr:uid="{5775D100-296A-4AE8-8234-1C7A32179EA2}"/>
    <cellStyle name="Normal 16 7 2" xfId="36607" xr:uid="{248AAD86-460D-4ACC-9032-87C12FCADAAD}"/>
    <cellStyle name="Normal 16 8" xfId="36609" xr:uid="{68A7B3E4-FCB6-4037-A336-32F9BEE405DD}"/>
    <cellStyle name="Normal 16 9" xfId="30204" xr:uid="{D52B8CC8-0E8F-48F7-81EE-51A04B06EA13}"/>
    <cellStyle name="Normal 160" xfId="36470" xr:uid="{F3BF8114-6C99-44A6-9788-E31F22EB8D51}"/>
    <cellStyle name="Normal 160 2" xfId="36474" xr:uid="{B28B2981-EA7F-4D24-8179-EEC93BFD8AF0}"/>
    <cellStyle name="Normal 160 2 2" xfId="36478" xr:uid="{C7B9B70D-6E3E-419F-9E5A-65F72842B477}"/>
    <cellStyle name="Normal 160 3" xfId="36482" xr:uid="{35270A9E-62A0-4E02-BDF6-669FF21672F9}"/>
    <cellStyle name="Normal 161" xfId="36486" xr:uid="{94C9DDBE-890C-4ED4-A29C-F6A9628A1F46}"/>
    <cellStyle name="Normal 161 2" xfId="36490" xr:uid="{67F68E0C-12A5-4167-B04E-0A151304C797}"/>
    <cellStyle name="Normal 161 2 2" xfId="36494" xr:uid="{210B83CC-F3D4-4D9E-8D1A-587D03E57CC2}"/>
    <cellStyle name="Normal 161 3" xfId="36498" xr:uid="{3EC82976-9B9B-47FB-85B0-6BE96961F1D1}"/>
    <cellStyle name="Normal 162" xfId="36502" xr:uid="{99F3D45C-5280-4007-A7AF-11025A382215}"/>
    <cellStyle name="Normal 162 2" xfId="36506" xr:uid="{F7F33DDC-1477-412B-8EF1-5A54696717C7}"/>
    <cellStyle name="Normal 162 2 2" xfId="36510" xr:uid="{9AC2AAD4-C522-4FD8-A2BD-00EB7062C287}"/>
    <cellStyle name="Normal 162 3" xfId="36514" xr:uid="{05265958-D783-4891-B0E9-85EC652004C1}"/>
    <cellStyle name="Normal 163" xfId="36518" xr:uid="{C72E0E4C-8F45-4544-B214-E4162E66155B}"/>
    <cellStyle name="Normal 163 2" xfId="36522" xr:uid="{74403738-2043-47AC-AE35-63454C24A839}"/>
    <cellStyle name="Normal 163 2 2" xfId="36526" xr:uid="{A7899A5C-E145-476C-A7E4-B4621DCB693E}"/>
    <cellStyle name="Normal 163 3" xfId="36532" xr:uid="{7F34AABB-FA8B-416D-9EAB-CD55EF7E50B3}"/>
    <cellStyle name="Normal 164" xfId="36536" xr:uid="{027A4E8A-62D7-4260-B4DB-1ECE60102CF8}"/>
    <cellStyle name="Normal 164 2" xfId="36540" xr:uid="{8B28F5A2-C4A8-40C1-AC08-41BB0902D0AD}"/>
    <cellStyle name="Normal 164 2 2" xfId="36544" xr:uid="{FBED3FC9-75F0-4728-9720-9BFB682062CD}"/>
    <cellStyle name="Normal 164 3" xfId="36548" xr:uid="{ABACF45D-A2BE-4A8D-8730-C219D7E6BE79}"/>
    <cellStyle name="Normal 165" xfId="36613" xr:uid="{F4044D6E-1B16-48F1-9F95-29296C9F4B4B}"/>
    <cellStyle name="Normal 165 2" xfId="36617" xr:uid="{B81C2FA2-F732-442D-BF8D-B15ABD1B2C49}"/>
    <cellStyle name="Normal 165 2 2" xfId="35791" xr:uid="{D5CF4190-A4F4-469C-9675-AC16E5EE8426}"/>
    <cellStyle name="Normal 165 3" xfId="36621" xr:uid="{760AEA05-5EC9-4740-B783-F221179DD291}"/>
    <cellStyle name="Normal 166" xfId="36625" xr:uid="{E287A563-9407-4D2D-89C8-E3BD9DD79D3A}"/>
    <cellStyle name="Normal 166 2" xfId="36629" xr:uid="{69032E05-4DAE-4F36-A9E9-5FD92B67B2FC}"/>
    <cellStyle name="Normal 166 2 2" xfId="20998" xr:uid="{1635732B-883D-4204-A82A-232083B0D6D1}"/>
    <cellStyle name="Normal 166 3" xfId="36632" xr:uid="{D3A2FAE0-52FC-4976-87F9-B428BE8AE325}"/>
    <cellStyle name="Normal 167" xfId="30515" xr:uid="{EE93DF58-609C-4515-A0EC-FDF492613B0C}"/>
    <cellStyle name="Normal 167 2" xfId="36636" xr:uid="{67E990DA-662E-4E23-A4CE-66A79CBB1A45}"/>
    <cellStyle name="Normal 167 2 2" xfId="36640" xr:uid="{CBE18CC0-93A9-44A5-96D3-91C2BFBE55CD}"/>
    <cellStyle name="Normal 167 3" xfId="36644" xr:uid="{545DF53C-FE9B-458E-AF64-0B1D85B908CF}"/>
    <cellStyle name="Normal 168" xfId="36648" xr:uid="{225A5872-E7F5-4225-8BA4-12F69C62A9B5}"/>
    <cellStyle name="Normal 168 2" xfId="36652" xr:uid="{7AC11B98-247D-40BC-8AAD-1BA09C60C14B}"/>
    <cellStyle name="Normal 168 2 2" xfId="36656" xr:uid="{A3429B66-F265-4232-84DA-F0228104DCA8}"/>
    <cellStyle name="Normal 168 3" xfId="36660" xr:uid="{85701619-D5D9-4474-A03C-24D321A5BD73}"/>
    <cellStyle name="Normal 169" xfId="36664" xr:uid="{54DDE61B-54C9-44CA-9A80-5E9D4AF24EFB}"/>
    <cellStyle name="Normal 169 2" xfId="10636" xr:uid="{33A333B4-1AF1-4733-823B-480CA8652600}"/>
    <cellStyle name="Normal 169 2 2" xfId="36668" xr:uid="{B829779B-0A04-4002-A312-0D6239B176F2}"/>
    <cellStyle name="Normal 169 3" xfId="10641" xr:uid="{CF544DF2-6B56-4DAB-9455-96AF0AB93DC6}"/>
    <cellStyle name="Normal 17" xfId="36670" xr:uid="{CEA32FB9-9934-4DFF-9533-117BB8043005}"/>
    <cellStyle name="Normal 17 10" xfId="32176" xr:uid="{F0BA739F-B616-4506-82D3-6AB74D903EA6}"/>
    <cellStyle name="Normal 17 11" xfId="20878" xr:uid="{A33E748C-5FC1-460D-B684-0A34E489E3A9}"/>
    <cellStyle name="Normal 17 2" xfId="36672" xr:uid="{51C4C8D5-BBA8-48C8-831F-D27D43ACE392}"/>
    <cellStyle name="Normal 17 2 10" xfId="36674" xr:uid="{C5C26E51-0F54-4EFE-BB92-23F1F53906F9}"/>
    <cellStyle name="Normal 17 2 11" xfId="36676" xr:uid="{6ABBE1CF-3613-4E72-8492-4AD32CD6EF3F}"/>
    <cellStyle name="Normal 17 2 12" xfId="36678" xr:uid="{0C427651-A65E-4048-8E32-52F450CD21E1}"/>
    <cellStyle name="Normal 17 2 13" xfId="36680" xr:uid="{7357F557-010B-4850-A714-43D175E66BCE}"/>
    <cellStyle name="Normal 17 2 14" xfId="36682" xr:uid="{8F0B7836-1A2B-4725-A27B-5FE32B357F99}"/>
    <cellStyle name="Normal 17 2 15" xfId="36686" xr:uid="{99C5A6B5-20C6-4A70-9FA7-64B86553FEA4}"/>
    <cellStyle name="Normal 17 2 16" xfId="36690" xr:uid="{B3D7DD88-7010-41CC-B18A-46053ABB3DE7}"/>
    <cellStyle name="Normal 17 2 17" xfId="36694" xr:uid="{439E2DCB-C3A5-4AF5-B339-C649C599CFD5}"/>
    <cellStyle name="Normal 17 2 18" xfId="36698" xr:uid="{DD0CB504-3D86-4643-8705-651F13DF2636}"/>
    <cellStyle name="Normal 17 2 19" xfId="36702" xr:uid="{5459B922-686D-4FE0-A07E-A3341FBFF66C}"/>
    <cellStyle name="Normal 17 2 2" xfId="36705" xr:uid="{88C66145-21FA-4C99-A131-200DDA8D4416}"/>
    <cellStyle name="Normal 17 2 2 2" xfId="36706" xr:uid="{42E73487-3484-41EE-B231-C871ECEBB0A8}"/>
    <cellStyle name="Normal 17 2 20" xfId="36685" xr:uid="{6B18B3D4-767E-4201-93E3-310605BC0542}"/>
    <cellStyle name="Normal 17 2 21" xfId="36689" xr:uid="{1EE652BE-A915-403E-86B7-4AFDFF16FD1C}"/>
    <cellStyle name="Normal 17 2 22" xfId="36693" xr:uid="{1ACAF6D1-E41C-4A2D-8955-D32982BCD64D}"/>
    <cellStyle name="Normal 17 2 23" xfId="36697" xr:uid="{A1F9A663-E7B0-4FFF-8767-BE80CE9B3C12}"/>
    <cellStyle name="Normal 17 2 24" xfId="36701" xr:uid="{D60FC712-C25B-4351-9CE5-992434E0BECB}"/>
    <cellStyle name="Normal 17 2 25" xfId="36708" xr:uid="{14E7DC8A-1ACC-4CE2-92AA-AA0B122FC1BA}"/>
    <cellStyle name="Normal 17 2 26" xfId="36710" xr:uid="{0D044A99-D3DB-474E-BF18-6EC47E0286B5}"/>
    <cellStyle name="Normal 17 2 27" xfId="36712" xr:uid="{B0173E08-244D-4DDD-A8AF-54B0893A98A4}"/>
    <cellStyle name="Normal 17 2 28" xfId="11883" xr:uid="{7E2585B0-5FEF-44AB-AC9E-9C7A3A6D87EE}"/>
    <cellStyle name="Normal 17 2 3" xfId="36715" xr:uid="{55C956DB-2E21-4C4B-9442-35B2125AE09E}"/>
    <cellStyle name="Normal 17 2 4" xfId="36718" xr:uid="{4F8D6D1F-A12B-4715-9BA4-65855ADBA168}"/>
    <cellStyle name="Normal 17 2 5" xfId="36721" xr:uid="{EB2D7060-9A53-441B-978D-A2C69AEFE43F}"/>
    <cellStyle name="Normal 17 2 6" xfId="36723" xr:uid="{B3D32CFC-1875-4EF7-ACA2-329D57673B90}"/>
    <cellStyle name="Normal 17 2 7" xfId="20895" xr:uid="{80F06C2E-7248-43CA-9D0A-49A91648D4D9}"/>
    <cellStyle name="Normal 17 2 8" xfId="20900" xr:uid="{90E0FA12-9444-4B5D-9EC4-9FDA0DAD8754}"/>
    <cellStyle name="Normal 17 2 9" xfId="20909" xr:uid="{F69F23CA-DEA2-4EEF-A913-27F41A8EE693}"/>
    <cellStyle name="Normal 17 3" xfId="36725" xr:uid="{6CEE9C28-7BE6-4CBF-9B59-C21D92C56F64}"/>
    <cellStyle name="Normal 17 3 2" xfId="5627" xr:uid="{8070ED6C-7BD3-4178-A82B-8EC53DC85979}"/>
    <cellStyle name="Normal 17 3 2 2" xfId="36727" xr:uid="{369A5419-D76D-42C6-8B7A-E031459D265F}"/>
    <cellStyle name="Normal 17 3 3" xfId="5634" xr:uid="{44FC2F8B-C09A-4EBA-A974-4AB147170556}"/>
    <cellStyle name="Normal 17 3 4" xfId="36729" xr:uid="{2337E8E7-22F1-45B9-9E4B-343318204296}"/>
    <cellStyle name="Normal 17 3 5" xfId="36731" xr:uid="{7F8934BC-E978-4A9F-9436-B3FEBF01973B}"/>
    <cellStyle name="Normal 17 4" xfId="36733" xr:uid="{ABE16F34-FE1F-4A9A-8ED2-06DB03FD39C7}"/>
    <cellStyle name="Normal 17 4 2" xfId="36735" xr:uid="{F3F9DBD5-41C7-4FFB-A4B6-37973A9236A3}"/>
    <cellStyle name="Normal 17 5" xfId="36737" xr:uid="{EE7975C7-8144-4E4D-ADE8-F454CC6B0114}"/>
    <cellStyle name="Normal 17 5 2" xfId="36739" xr:uid="{5918967E-A428-4A11-9E35-57A3BA7F9241}"/>
    <cellStyle name="Normal 17 6" xfId="36741" xr:uid="{56AD8AD5-7604-445C-9D58-4D842AD3CE21}"/>
    <cellStyle name="Normal 17 7" xfId="36743" xr:uid="{216FE3E9-4D7D-4D89-8E17-A5A69867DF86}"/>
    <cellStyle name="Normal 17 7 10" xfId="36744" xr:uid="{0ED2676A-4C15-4DA8-A78C-78AA2145A5C2}"/>
    <cellStyle name="Normal 17 7 11" xfId="36745" xr:uid="{E3FEEEA5-17AC-4A1A-B7B1-7BF4270D821D}"/>
    <cellStyle name="Normal 17 7 12" xfId="36746" xr:uid="{443E9488-2F42-494D-ACAC-94360183DA64}"/>
    <cellStyle name="Normal 17 7 13" xfId="36747" xr:uid="{5E05935A-3B56-435A-A940-D3F2A7FD2AF8}"/>
    <cellStyle name="Normal 17 7 14" xfId="36748" xr:uid="{04348C77-D85F-4056-A53A-89119FC28DB0}"/>
    <cellStyle name="Normal 17 7 2" xfId="36749" xr:uid="{F2EFB499-92CD-4702-B9B4-999851456D6A}"/>
    <cellStyle name="Normal 17 7 2 10" xfId="36751" xr:uid="{5BD67EF9-CAE3-461D-A719-E3C379759042}"/>
    <cellStyle name="Normal 17 7 2 2" xfId="36752" xr:uid="{391E20BE-C2D8-45F1-B422-8096FEA97379}"/>
    <cellStyle name="Normal 17 7 2 2 2" xfId="35388" xr:uid="{86CC7B67-7CF2-4D2A-9A85-3C54D0F8CAEB}"/>
    <cellStyle name="Normal 17 7 2 2 2 2" xfId="36753" xr:uid="{8975E9B6-1D07-4070-855E-7BAA0BDCBB34}"/>
    <cellStyle name="Normal 17 7 2 2 2 3" xfId="36754" xr:uid="{53AE8E28-86CC-4077-8A77-5BB9C19B87A5}"/>
    <cellStyle name="Normal 17 7 2 2 2 4" xfId="36755" xr:uid="{EB553BEC-CCCB-43BA-85A1-F41CF2558B5D}"/>
    <cellStyle name="Normal 17 7 2 2 2 5" xfId="36756" xr:uid="{A42B6EF0-FE17-4CEA-ADD3-B5709C5A452C}"/>
    <cellStyle name="Normal 17 7 2 2 2 6" xfId="36757" xr:uid="{32705019-4D50-4C19-A111-F2964F77D8F6}"/>
    <cellStyle name="Normal 17 7 2 2 3" xfId="36758" xr:uid="{119F7BD4-63D9-428D-8D24-3EF8D85AFA97}"/>
    <cellStyle name="Normal 17 7 2 2 4" xfId="36759" xr:uid="{0B5751BC-85C0-496E-B4C4-9D688BF42917}"/>
    <cellStyle name="Normal 17 7 2 2 5" xfId="36760" xr:uid="{872C4CDE-F2AF-4AE3-836F-664A9168A666}"/>
    <cellStyle name="Normal 17 7 2 2 6" xfId="36761" xr:uid="{26394D2B-74FF-41B7-9180-DE7C7498CD4C}"/>
    <cellStyle name="Normal 17 7 2 2 7" xfId="36762" xr:uid="{579B1780-E456-484E-882D-87C4F5C637DA}"/>
    <cellStyle name="Normal 17 7 2 3" xfId="36763" xr:uid="{8F26DA20-D797-437E-AD81-52CB9799B970}"/>
    <cellStyle name="Normal 17 7 2 3 2" xfId="36764" xr:uid="{C21E9E8C-900B-4B02-9551-7AC552000AC5}"/>
    <cellStyle name="Normal 17 7 2 3 2 2" xfId="36765" xr:uid="{440BB8DB-BC7A-4416-ABB9-E087C6BAA82E}"/>
    <cellStyle name="Normal 17 7 2 3 2 3" xfId="36766" xr:uid="{55E2CF8F-1BCF-449E-975F-8D619392D3BE}"/>
    <cellStyle name="Normal 17 7 2 3 2 4" xfId="36767" xr:uid="{1C990E6A-7BA9-4FE7-9DDE-9BFB16481BFF}"/>
    <cellStyle name="Normal 17 7 2 3 2 5" xfId="36768" xr:uid="{01A4B5AD-5965-4F7C-ADEC-093EE6E62BD4}"/>
    <cellStyle name="Normal 17 7 2 3 2 6" xfId="36769" xr:uid="{25320A55-F39F-42DE-8191-9C009E50AC80}"/>
    <cellStyle name="Normal 17 7 2 3 3" xfId="36770" xr:uid="{CAD591CF-7789-4F71-91E5-A2384C672E7E}"/>
    <cellStyle name="Normal 17 7 2 3 4" xfId="36771" xr:uid="{5E6AFB3E-338F-484E-8D9A-421DBF7D2953}"/>
    <cellStyle name="Normal 17 7 2 3 5" xfId="36772" xr:uid="{56557D67-3966-47DE-8C59-711FB3339A50}"/>
    <cellStyle name="Normal 17 7 2 3 6" xfId="36773" xr:uid="{060A3020-2DA3-418C-B776-4C497D0F14D9}"/>
    <cellStyle name="Normal 17 7 2 3 7" xfId="36776" xr:uid="{C9C655F4-1A71-4BC1-80A3-CBFE4EF9497F}"/>
    <cellStyle name="Normal 17 7 2 4" xfId="36778" xr:uid="{EB1EDCAD-F213-4994-8FA3-346F2EB801E8}"/>
    <cellStyle name="Normal 17 7 2 4 2" xfId="36779" xr:uid="{B6B37EB9-5273-49BF-8439-4212C3A38D47}"/>
    <cellStyle name="Normal 17 7 2 4 2 2" xfId="36780" xr:uid="{4099B445-4E7D-4BE7-A92B-F7C2EC03C8BC}"/>
    <cellStyle name="Normal 17 7 2 4 2 3" xfId="36781" xr:uid="{4F27215B-AAA7-4F8D-806A-39804EF47B20}"/>
    <cellStyle name="Normal 17 7 2 4 2 4" xfId="36782" xr:uid="{83C60721-0C56-4521-A667-723C7E3473A7}"/>
    <cellStyle name="Normal 17 7 2 4 2 5" xfId="36783" xr:uid="{B263623D-F352-4229-91DC-0671C0E0F2FC}"/>
    <cellStyle name="Normal 17 7 2 4 2 6" xfId="36784" xr:uid="{D7B75EE6-237C-4109-A8D3-B0E472EA0E06}"/>
    <cellStyle name="Normal 17 7 2 4 3" xfId="36785" xr:uid="{FF0F02A2-3903-4D33-97F3-A1EE41B540C4}"/>
    <cellStyle name="Normal 17 7 2 4 4" xfId="36786" xr:uid="{99838A8A-B4DA-49AC-A227-A5C1CC7CC050}"/>
    <cellStyle name="Normal 17 7 2 4 5" xfId="36787" xr:uid="{17F3C1AF-BCAC-4488-99B0-AEFAEA632BA5}"/>
    <cellStyle name="Normal 17 7 2 4 6" xfId="36788" xr:uid="{745DEDF1-0A4A-4356-9211-616FEC42BC23}"/>
    <cellStyle name="Normal 17 7 2 4 7" xfId="36789" xr:uid="{4C479DA8-207C-4791-A9AC-DA0682254EF3}"/>
    <cellStyle name="Normal 17 7 2 5" xfId="36791" xr:uid="{367AB7E5-B611-48B6-87B7-1F16A6D523AC}"/>
    <cellStyle name="Normal 17 7 2 5 2" xfId="36792" xr:uid="{4C935109-0B2D-4AA6-A21E-153AED57D38A}"/>
    <cellStyle name="Normal 17 7 2 5 3" xfId="36793" xr:uid="{4C29127B-AB70-4EF1-90F9-579DEAAE6446}"/>
    <cellStyle name="Normal 17 7 2 5 4" xfId="36794" xr:uid="{FB02D6DF-85B3-4D65-91A6-EE35156512D3}"/>
    <cellStyle name="Normal 17 7 2 5 5" xfId="36795" xr:uid="{9BDBD1D7-ED1D-4618-8575-16BCC6FC07F1}"/>
    <cellStyle name="Normal 17 7 2 5 6" xfId="36796" xr:uid="{A7451706-0ED7-42B5-98DC-461CBCEA774D}"/>
    <cellStyle name="Normal 17 7 2 6" xfId="36797" xr:uid="{1B427A73-4DF5-44A2-A925-B3D301999C0A}"/>
    <cellStyle name="Normal 17 7 2 7" xfId="36798" xr:uid="{F3CA4760-56F7-4E04-8A19-90ED80E6AD57}"/>
    <cellStyle name="Normal 17 7 2 8" xfId="36799" xr:uid="{2532F040-B840-43F5-BC13-6FD90C026E4F}"/>
    <cellStyle name="Normal 17 7 2 9" xfId="36800" xr:uid="{62ED0599-A253-4AE4-A256-19129AA39676}"/>
    <cellStyle name="Normal 17 7 3" xfId="36801" xr:uid="{68DA3A6E-04C4-4B29-A0F0-A111036FED13}"/>
    <cellStyle name="Normal 17 7 3 10" xfId="36802" xr:uid="{38CC6851-2783-4AA3-82E8-12F8AAEEEF4D}"/>
    <cellStyle name="Normal 17 7 3 2" xfId="23123" xr:uid="{F84DE8D3-9126-4669-968A-1BA3CBFD46BE}"/>
    <cellStyle name="Normal 17 7 3 2 2" xfId="23129" xr:uid="{3BD94553-A6B9-479F-9E1A-44E302849FD0}"/>
    <cellStyle name="Normal 17 7 3 2 2 2" xfId="36803" xr:uid="{EF0D722F-5DC0-4B89-AFE6-4748897702E0}"/>
    <cellStyle name="Normal 17 7 3 2 2 3" xfId="36804" xr:uid="{4285073D-70E2-479A-9554-CF9CB2710C5A}"/>
    <cellStyle name="Normal 17 7 3 2 2 4" xfId="36805" xr:uid="{10F92047-009E-4BD8-ACBD-DC25BB7CE62E}"/>
    <cellStyle name="Normal 17 7 3 2 2 5" xfId="36806" xr:uid="{A3FCA776-6256-42E4-9144-A3DCA43B74DE}"/>
    <cellStyle name="Normal 17 7 3 2 2 6" xfId="36807" xr:uid="{4EF7925C-0D35-488B-8D6C-95EB88C913E2}"/>
    <cellStyle name="Normal 17 7 3 2 3" xfId="36808" xr:uid="{ACB77571-88D3-410B-8B69-CCBE4D0E33DE}"/>
    <cellStyle name="Normal 17 7 3 2 4" xfId="36809" xr:uid="{1A2C9191-BC88-4DAF-941C-CEAC96B130DC}"/>
    <cellStyle name="Normal 17 7 3 2 5" xfId="36810" xr:uid="{2539FECE-17F9-45F9-A19F-8EED5C4CC024}"/>
    <cellStyle name="Normal 17 7 3 2 6" xfId="36811" xr:uid="{543C9B42-65B4-4114-953F-AA13C02BABDB}"/>
    <cellStyle name="Normal 17 7 3 2 7" xfId="36812" xr:uid="{C5B33234-0FB6-4438-AAF1-7659BDE51F73}"/>
    <cellStyle name="Normal 17 7 3 3" xfId="22668" xr:uid="{AF81A4FA-4CA7-4586-B56E-81C642792ADC}"/>
    <cellStyle name="Normal 17 7 3 3 2" xfId="36813" xr:uid="{37E37402-28E7-4392-9B33-B8DD25B0768C}"/>
    <cellStyle name="Normal 17 7 3 3 2 2" xfId="36814" xr:uid="{D0EA3115-32A6-4F17-B983-10FF10AB8C68}"/>
    <cellStyle name="Normal 17 7 3 3 2 3" xfId="36815" xr:uid="{F611AAC1-FF7F-42F2-9D0B-86F5D0CAE152}"/>
    <cellStyle name="Normal 17 7 3 3 2 4" xfId="36816" xr:uid="{31B21221-6EF4-466F-883B-C9D3A9C74ED6}"/>
    <cellStyle name="Normal 17 7 3 3 2 5" xfId="36817" xr:uid="{EFD5369C-D460-49AD-9F18-06D611E70A29}"/>
    <cellStyle name="Normal 17 7 3 3 2 6" xfId="36818" xr:uid="{0751154D-7621-4AC8-B755-164FD1CE6977}"/>
    <cellStyle name="Normal 17 7 3 3 3" xfId="36819" xr:uid="{A54BA3F2-E1D3-4CF4-B066-AC140083DCFD}"/>
    <cellStyle name="Normal 17 7 3 3 4" xfId="36820" xr:uid="{E497C47C-F79C-4517-9871-3F7E5994C349}"/>
    <cellStyle name="Normal 17 7 3 3 5" xfId="36821" xr:uid="{A7E45E59-F10E-44F1-92C5-224FCDEC7FAD}"/>
    <cellStyle name="Normal 17 7 3 3 6" xfId="36822" xr:uid="{4EA4BBE0-75D5-4D9B-9177-61BC95849DD3}"/>
    <cellStyle name="Normal 17 7 3 3 7" xfId="36823" xr:uid="{2A27B180-5165-48D1-9F63-D6505F87C22A}"/>
    <cellStyle name="Normal 17 7 3 4" xfId="22679" xr:uid="{71BE57C4-A19B-4312-B1D7-23E9BA1179B4}"/>
    <cellStyle name="Normal 17 7 3 4 2" xfId="36824" xr:uid="{CF57DDA7-1686-4673-AA98-22DE3A8368E6}"/>
    <cellStyle name="Normal 17 7 3 4 2 2" xfId="36825" xr:uid="{481218AC-7876-4681-AEE8-071E116F573D}"/>
    <cellStyle name="Normal 17 7 3 4 2 3" xfId="36826" xr:uid="{F199AD85-F68D-4F62-BCF3-07C7C67C29DF}"/>
    <cellStyle name="Normal 17 7 3 4 2 4" xfId="36827" xr:uid="{311FF341-D0F0-4753-92B0-9C382625BE7E}"/>
    <cellStyle name="Normal 17 7 3 4 2 5" xfId="36828" xr:uid="{C9282913-9B2D-4673-938B-2C1D60A633C3}"/>
    <cellStyle name="Normal 17 7 3 4 2 6" xfId="36829" xr:uid="{0426BC05-9DD0-4456-ADCE-05EEF7020DC4}"/>
    <cellStyle name="Normal 17 7 3 4 3" xfId="36830" xr:uid="{59C88958-7B71-4AC0-A184-B1351F326C7E}"/>
    <cellStyle name="Normal 17 7 3 4 4" xfId="36831" xr:uid="{0FF1A141-3B5B-4CEE-B5BE-03C68E3AAB4E}"/>
    <cellStyle name="Normal 17 7 3 4 5" xfId="36832" xr:uid="{A024798C-5E90-4A11-9897-CED866001D43}"/>
    <cellStyle name="Normal 17 7 3 4 6" xfId="36833" xr:uid="{73ACA26E-8B59-4E13-883C-08BE85D53C95}"/>
    <cellStyle name="Normal 17 7 3 4 7" xfId="36834" xr:uid="{E8FE6493-57E1-4414-A095-AA53288CF378}"/>
    <cellStyle name="Normal 17 7 3 5" xfId="36836" xr:uid="{B488C533-F1E5-4CB8-BA6E-D0C4886FDF22}"/>
    <cellStyle name="Normal 17 7 3 5 2" xfId="36837" xr:uid="{12342986-5FF0-4D52-B718-EC5B7B0FE295}"/>
    <cellStyle name="Normal 17 7 3 5 3" xfId="36838" xr:uid="{11A922D5-B3A2-4769-B6B4-9599250E9F95}"/>
    <cellStyle name="Normal 17 7 3 5 4" xfId="36839" xr:uid="{2172E1FC-E93F-498E-979E-79E930BD9291}"/>
    <cellStyle name="Normal 17 7 3 5 5" xfId="36840" xr:uid="{C43ED6B1-F880-4E33-8CAD-E1C262377E9C}"/>
    <cellStyle name="Normal 17 7 3 5 6" xfId="36841" xr:uid="{96642E79-6904-468A-BCD5-4F38FBAAB56C}"/>
    <cellStyle name="Normal 17 7 3 6" xfId="36843" xr:uid="{CDA59A38-1682-4BAD-9C7A-C5845DCBF0C2}"/>
    <cellStyle name="Normal 17 7 3 7" xfId="36844" xr:uid="{4723391B-CBEE-421F-A2CB-72DDE6BB0988}"/>
    <cellStyle name="Normal 17 7 3 8" xfId="36845" xr:uid="{012313B2-AF0C-4B0F-B867-EE63E24752F3}"/>
    <cellStyle name="Normal 17 7 3 9" xfId="36846" xr:uid="{CBDCE1EB-DD80-4CA4-A67B-E11C9F41AD28}"/>
    <cellStyle name="Normal 17 7 4" xfId="36847" xr:uid="{1CDFD2B9-9B73-42E3-BEAF-814CEDFF2C9A}"/>
    <cellStyle name="Normal 17 7 4 10" xfId="26338" xr:uid="{E0D6DBA3-12DC-4225-BE7B-EDFF5A2A881F}"/>
    <cellStyle name="Normal 17 7 4 2" xfId="34436" xr:uid="{4CAD652E-4160-4996-9F45-11713D5D2419}"/>
    <cellStyle name="Normal 17 7 4 2 2" xfId="36848" xr:uid="{EED4784A-2F19-4935-B8DB-E2E4821E87E7}"/>
    <cellStyle name="Normal 17 7 4 2 2 2" xfId="36849" xr:uid="{C758F38F-E7C7-4F18-B47C-6E83A6378251}"/>
    <cellStyle name="Normal 17 7 4 2 2 3" xfId="36851" xr:uid="{04031CFF-8122-4C00-9CA3-BEEE89BFF67B}"/>
    <cellStyle name="Normal 17 7 4 2 2 4" xfId="36852" xr:uid="{B9A39EA4-6669-48DA-8093-F8C0EC3C1494}"/>
    <cellStyle name="Normal 17 7 4 2 2 5" xfId="36853" xr:uid="{13A4C901-14DF-40BC-A399-6500489D38B1}"/>
    <cellStyle name="Normal 17 7 4 2 2 6" xfId="36854" xr:uid="{DC56ABD1-9C89-42BE-A5B6-138B3B7193CB}"/>
    <cellStyle name="Normal 17 7 4 2 3" xfId="36855" xr:uid="{3C4DE4DD-E936-456D-90ED-F8F96FDAE3A0}"/>
    <cellStyle name="Normal 17 7 4 2 4" xfId="3973" xr:uid="{804A9150-C9FC-4A1B-803B-B0D1C66E6596}"/>
    <cellStyle name="Normal 17 7 4 2 5" xfId="342" xr:uid="{3F09534B-5616-4D8A-9C5F-B14E804F794A}"/>
    <cellStyle name="Normal 17 7 4 2 6" xfId="1692" xr:uid="{56D1C1AF-09B7-4129-B12C-276C23A0F9EF}"/>
    <cellStyle name="Normal 17 7 4 2 7" xfId="36856" xr:uid="{1996842D-0B5A-497B-9263-59E48FB66374}"/>
    <cellStyle name="Normal 17 7 4 3" xfId="22684" xr:uid="{83BD59EB-1EFE-478C-AE2F-6379FB1EBAB5}"/>
    <cellStyle name="Normal 17 7 4 3 2" xfId="36857" xr:uid="{5AD9EFFC-A9AD-4571-BF2D-511A1A5731D2}"/>
    <cellStyle name="Normal 17 7 4 3 2 2" xfId="36858" xr:uid="{9241E166-00CC-42C9-8047-5A63B915A9DF}"/>
    <cellStyle name="Normal 17 7 4 3 2 3" xfId="36859" xr:uid="{4E9B03A2-0963-46AC-97A7-9BD11806FA16}"/>
    <cellStyle name="Normal 17 7 4 3 2 4" xfId="36860" xr:uid="{F5CCDCB1-2F72-49C2-BC59-EBEA54C747E9}"/>
    <cellStyle name="Normal 17 7 4 3 2 5" xfId="36861" xr:uid="{CB58805B-0125-432F-A3EF-C6CF176A796F}"/>
    <cellStyle name="Normal 17 7 4 3 2 6" xfId="36862" xr:uid="{203B9EEC-0BF4-4987-B3C0-A718CFF7B286}"/>
    <cellStyle name="Normal 17 7 4 3 3" xfId="36863" xr:uid="{63978478-99E1-484E-9A3C-C7327B9AEF99}"/>
    <cellStyle name="Normal 17 7 4 3 4" xfId="36864" xr:uid="{C84FC772-9E60-4AC3-8E60-D5F1F1DFD923}"/>
    <cellStyle name="Normal 17 7 4 3 5" xfId="36865" xr:uid="{C58D9015-6E4F-4BE5-AAF9-B2364C6A7310}"/>
    <cellStyle name="Normal 17 7 4 3 6" xfId="36866" xr:uid="{AF30E877-FD4D-45CD-BE47-A76A33251D03}"/>
    <cellStyle name="Normal 17 7 4 3 7" xfId="36867" xr:uid="{1EB85551-5C34-49D3-9B05-11524DF22E12}"/>
    <cellStyle name="Normal 17 7 4 4" xfId="22690" xr:uid="{E36F440C-E7FC-47E9-AB7B-E69F7D5EAA76}"/>
    <cellStyle name="Normal 17 7 4 4 2" xfId="36868" xr:uid="{83221793-29AF-400E-8B80-77EF4666D97A}"/>
    <cellStyle name="Normal 17 7 4 4 2 2" xfId="36869" xr:uid="{E5BCA266-C026-4D26-81CA-867A5825DB3F}"/>
    <cellStyle name="Normal 17 7 4 4 2 3" xfId="36870" xr:uid="{64F3C1D9-1EF8-49C8-B2DF-EB872530A1F5}"/>
    <cellStyle name="Normal 17 7 4 4 2 4" xfId="36871" xr:uid="{A2B23117-C839-44F1-AAD2-895D0BA64217}"/>
    <cellStyle name="Normal 17 7 4 4 2 5" xfId="36872" xr:uid="{CE903779-6876-42A5-AA61-76485B291359}"/>
    <cellStyle name="Normal 17 7 4 4 2 6" xfId="36873" xr:uid="{C8E3D495-78F9-4628-B025-0F9D980D8662}"/>
    <cellStyle name="Normal 17 7 4 4 3" xfId="36874" xr:uid="{104B5CFE-872D-4DD4-A5F3-D900A6F9AD2A}"/>
    <cellStyle name="Normal 17 7 4 4 4" xfId="36875" xr:uid="{187F4D80-9566-47CE-A23D-94DFDB9589D5}"/>
    <cellStyle name="Normal 17 7 4 4 5" xfId="36876" xr:uid="{A1113491-4902-4D6A-86DB-1AC9492ABB07}"/>
    <cellStyle name="Normal 17 7 4 4 6" xfId="36877" xr:uid="{BC3F9BA9-2952-4395-8300-4BA708EFC903}"/>
    <cellStyle name="Normal 17 7 4 4 7" xfId="36878" xr:uid="{BE16DB8A-96B7-407F-9A92-1E0A2A313DE5}"/>
    <cellStyle name="Normal 17 7 4 5" xfId="36880" xr:uid="{4AA4541A-1C94-4BF9-8BA1-D74771FE2A04}"/>
    <cellStyle name="Normal 17 7 4 5 2" xfId="36881" xr:uid="{CA6AE82C-4C48-45CF-8F53-D022AC368048}"/>
    <cellStyle name="Normal 17 7 4 5 3" xfId="36882" xr:uid="{7C1C7B79-31D8-4A4C-8A2B-5BD18CBDDEAD}"/>
    <cellStyle name="Normal 17 7 4 5 4" xfId="36883" xr:uid="{EBBA5068-A57A-40EC-A013-DFC2AD9159A8}"/>
    <cellStyle name="Normal 17 7 4 5 5" xfId="36884" xr:uid="{AA2AA99A-9ABC-4737-9C04-C5DB53B0184D}"/>
    <cellStyle name="Normal 17 7 4 5 6" xfId="36885" xr:uid="{AC5CECF6-009A-49CB-BB58-605AF87D2C49}"/>
    <cellStyle name="Normal 17 7 4 6" xfId="36887" xr:uid="{504A9C88-12CD-4B54-A7B4-E6C2776E0DC6}"/>
    <cellStyle name="Normal 17 7 4 7" xfId="36888" xr:uid="{DFCD11AC-7D53-49D6-9578-4C212EF9CFAC}"/>
    <cellStyle name="Normal 17 7 4 8" xfId="36889" xr:uid="{E66C3F06-6018-45F9-B077-C5CD2854DBA1}"/>
    <cellStyle name="Normal 17 7 4 9" xfId="36890" xr:uid="{96AE58C6-F0C9-4DA7-B5ED-13C4686C30B0}"/>
    <cellStyle name="Normal 17 7 5" xfId="36891" xr:uid="{06AB3A02-7CEE-449A-9400-B985D64B7963}"/>
    <cellStyle name="Normal 17 7 5 2" xfId="34444" xr:uid="{C74E8E76-40EA-4C9F-A453-AB4FC2036857}"/>
    <cellStyle name="Normal 17 7 5 2 2" xfId="36892" xr:uid="{5AA98B46-D0B3-4208-9F38-E22AACF03EBD}"/>
    <cellStyle name="Normal 17 7 5 2 3" xfId="36893" xr:uid="{E8F22827-852C-42E7-A643-6BBCB9CDB7D2}"/>
    <cellStyle name="Normal 17 7 5 2 4" xfId="36894" xr:uid="{01915CCD-14FD-44BB-8A8D-32A0856C7789}"/>
    <cellStyle name="Normal 17 7 5 2 5" xfId="36895" xr:uid="{4CE3D666-3CDB-4DBC-8D41-22DFE9F80AD8}"/>
    <cellStyle name="Normal 17 7 5 2 6" xfId="36896" xr:uid="{AB754E30-CDA7-413D-AE5A-7CD3E0DDC006}"/>
    <cellStyle name="Normal 17 7 5 3" xfId="22824" xr:uid="{2382C090-3711-471F-AF79-D87DC70CA02D}"/>
    <cellStyle name="Normal 17 7 5 4" xfId="34446" xr:uid="{DBB97760-B1F5-4C4B-84B8-F4629523F09B}"/>
    <cellStyle name="Normal 17 7 5 5" xfId="36898" xr:uid="{F67F8BAF-516D-40D6-92B2-D11471BF7083}"/>
    <cellStyle name="Normal 17 7 5 6" xfId="36900" xr:uid="{6DF664B5-967D-4503-A702-F08A5E6133B1}"/>
    <cellStyle name="Normal 17 7 5 7" xfId="36901" xr:uid="{25ABED94-F598-4588-BB73-6924B69B188E}"/>
    <cellStyle name="Normal 17 7 6" xfId="36902" xr:uid="{0D265565-6D65-41A7-AF88-A605B29B6C12}"/>
    <cellStyle name="Normal 17 7 6 2" xfId="18629" xr:uid="{F1EF91FF-B6CB-4DFA-B769-D516BE0ADEAD}"/>
    <cellStyle name="Normal 17 7 6 2 2" xfId="36903" xr:uid="{505C9575-7DF2-4C27-8167-B78C3B42DF49}"/>
    <cellStyle name="Normal 17 7 6 2 3" xfId="36904" xr:uid="{0D232994-B27B-4D4D-8D30-DA6EBA97CE52}"/>
    <cellStyle name="Normal 17 7 6 2 4" xfId="36905" xr:uid="{57106BCD-61D8-4AA2-830A-0ACB894227E1}"/>
    <cellStyle name="Normal 17 7 6 2 5" xfId="36906" xr:uid="{07FDFB46-9017-4154-B630-B0C0C71BDEEF}"/>
    <cellStyle name="Normal 17 7 6 2 6" xfId="36907" xr:uid="{3CE27D7F-42DE-4324-B7C2-F3C5D04BCE4A}"/>
    <cellStyle name="Normal 17 7 6 3" xfId="22831" xr:uid="{1EF68DBF-1746-42D9-B5A6-472A669491B3}"/>
    <cellStyle name="Normal 17 7 6 4" xfId="21241" xr:uid="{DE7746FC-E9EB-4625-893B-35CD6359C09D}"/>
    <cellStyle name="Normal 17 7 6 5" xfId="36909" xr:uid="{F51773DC-2953-414D-AEC3-6F37310B019B}"/>
    <cellStyle name="Normal 17 7 6 6" xfId="36911" xr:uid="{967D8713-8D5E-45B9-8F3F-B89DB3F27C28}"/>
    <cellStyle name="Normal 17 7 6 7" xfId="36912" xr:uid="{8CDC8CE9-EB79-4104-A2E9-045034D9A43C}"/>
    <cellStyle name="Normal 17 7 7" xfId="18634" xr:uid="{6DCBA715-C47F-4F21-86AC-4603752EF4BB}"/>
    <cellStyle name="Normal 17 7 7 2" xfId="36913" xr:uid="{66B61433-A032-4A75-914D-B48DE6A5588E}"/>
    <cellStyle name="Normal 17 7 7 2 2" xfId="36914" xr:uid="{33060393-84B9-409A-898A-403BD77EDAD1}"/>
    <cellStyle name="Normal 17 7 7 2 3" xfId="36915" xr:uid="{ADB16C96-BF34-4F67-8968-9637B3B9E98C}"/>
    <cellStyle name="Normal 17 7 7 2 4" xfId="36916" xr:uid="{2D308B28-AD00-4FF9-9A8A-D32474721C24}"/>
    <cellStyle name="Normal 17 7 7 2 5" xfId="36917" xr:uid="{88AB5B6C-5956-4966-B897-9135D4FBBEBA}"/>
    <cellStyle name="Normal 17 7 7 2 6" xfId="36920" xr:uid="{9792E9E4-B685-42C0-A4D6-D605D0B88DD1}"/>
    <cellStyle name="Normal 17 7 7 3" xfId="36921" xr:uid="{75BF3799-859F-41C1-900F-D994732F11A5}"/>
    <cellStyle name="Normal 17 7 7 4" xfId="21243" xr:uid="{FD95BE03-F0A4-4BC7-B64A-0C5618837DCE}"/>
    <cellStyle name="Normal 17 7 7 5" xfId="36923" xr:uid="{F49C354C-4BC8-44E9-9190-01CBF77A680B}"/>
    <cellStyle name="Normal 17 7 7 6" xfId="36925" xr:uid="{430B5563-8F25-433E-B734-B76895496F40}"/>
    <cellStyle name="Normal 17 7 7 7" xfId="36926" xr:uid="{A6E76661-E848-418F-9393-AAD50A88F36B}"/>
    <cellStyle name="Normal 17 7 8" xfId="20964" xr:uid="{0ABB62DA-E694-4AC5-9584-6BBBF0A8BC43}"/>
    <cellStyle name="Normal 17 7 8 2" xfId="36927" xr:uid="{A63BE4A6-760E-411E-8B02-C733279A881D}"/>
    <cellStyle name="Normal 17 7 8 3" xfId="36928" xr:uid="{E8566515-4566-4C02-84C8-DBB87FDB3A90}"/>
    <cellStyle name="Normal 17 7 8 4" xfId="36929" xr:uid="{5384DC46-4DF1-44D2-AEC8-4E6C135D28EB}"/>
    <cellStyle name="Normal 17 7 8 5" xfId="36931" xr:uid="{72533265-21AB-4435-A42F-1B7AC956F57E}"/>
    <cellStyle name="Normal 17 7 8 6" xfId="36934" xr:uid="{491C66BB-5314-4497-B295-B66A6B639923}"/>
    <cellStyle name="Normal 17 7 9" xfId="36935" xr:uid="{54086918-E7BD-4CA0-B3B3-19FE9000C2BF}"/>
    <cellStyle name="Normal 17 8" xfId="36937" xr:uid="{8B8AF5D2-6705-4914-B143-9A6BFDD7B437}"/>
    <cellStyle name="Normal 17 8 2" xfId="36938" xr:uid="{0BB31E1B-7BF1-4564-826F-3B03AA2765AE}"/>
    <cellStyle name="Normal 17 9" xfId="30229" xr:uid="{E371418E-75CB-4B32-BA02-C4184EDA5B60}"/>
    <cellStyle name="Normal 17 9 10" xfId="36939" xr:uid="{41E5F407-DCF2-4F37-B416-F3EC0BC2BE25}"/>
    <cellStyle name="Normal 17 9 11" xfId="36940" xr:uid="{715DB6FA-7771-4011-BF02-C0A0600F7B32}"/>
    <cellStyle name="Normal 17 9 12" xfId="36941" xr:uid="{09BDB63D-66E8-4A81-8FCA-D85B7D24DCE5}"/>
    <cellStyle name="Normal 17 9 13" xfId="36942" xr:uid="{D868834F-2761-48E2-9AD0-B50AA567063D}"/>
    <cellStyle name="Normal 17 9 2" xfId="36943" xr:uid="{37B3374B-0DDB-4487-919E-E1B5ED2A6554}"/>
    <cellStyle name="Normal 17 9 2 10" xfId="36944" xr:uid="{48A675B9-9B2A-45A3-9C53-0C60C2D7BFDE}"/>
    <cellStyle name="Normal 17 9 2 2" xfId="36945" xr:uid="{79A39E49-7010-4ADC-98CC-4C798B83985F}"/>
    <cellStyle name="Normal 17 9 2 2 2" xfId="36946" xr:uid="{1FE1FC2A-E263-4F2F-9CF6-3F3F6AFC64EA}"/>
    <cellStyle name="Normal 17 9 2 2 2 2" xfId="36947" xr:uid="{B9B969FD-BAB1-43D0-B4F3-67A141811839}"/>
    <cellStyle name="Normal 17 9 2 2 2 3" xfId="36948" xr:uid="{A9A49CC5-5C6B-4C33-A302-ACE2CD275215}"/>
    <cellStyle name="Normal 17 9 2 2 2 4" xfId="36949" xr:uid="{A88E5AB5-C2A0-40D7-9414-55FAEFE565F9}"/>
    <cellStyle name="Normal 17 9 2 2 2 5" xfId="36950" xr:uid="{CE12B686-EB39-4CC1-8D86-851F36EF1763}"/>
    <cellStyle name="Normal 17 9 2 2 2 6" xfId="36951" xr:uid="{44753BDF-6DA3-46A5-BC98-A7C3A10651DB}"/>
    <cellStyle name="Normal 17 9 2 2 3" xfId="36952" xr:uid="{39FBC81E-82E4-42E8-9788-EC4C68456E20}"/>
    <cellStyle name="Normal 17 9 2 2 4" xfId="36953" xr:uid="{596176C1-8C4A-4BAF-9CF0-3CC9459355FE}"/>
    <cellStyle name="Normal 17 9 2 2 5" xfId="36954" xr:uid="{7D3CF51A-C79D-4CDC-8996-BEDD9C4B74EE}"/>
    <cellStyle name="Normal 17 9 2 2 6" xfId="36955" xr:uid="{A27C8B11-0D41-4934-95BD-CB750DE2354A}"/>
    <cellStyle name="Normal 17 9 2 2 7" xfId="36956" xr:uid="{91BFF7A6-961F-453B-A621-6415E8741203}"/>
    <cellStyle name="Normal 17 9 2 3" xfId="36957" xr:uid="{A2FD0E65-DF4C-4DA5-B6BD-776E6A75AA96}"/>
    <cellStyle name="Normal 17 9 2 3 2" xfId="36958" xr:uid="{A210CA84-7398-4C00-9C46-3C5DF59EFA30}"/>
    <cellStyle name="Normal 17 9 2 3 2 2" xfId="36959" xr:uid="{4F5CA574-DBF6-44A4-BC09-3E972E7E4C57}"/>
    <cellStyle name="Normal 17 9 2 3 2 3" xfId="36960" xr:uid="{C28B74DD-F137-4FAD-9954-886786C91457}"/>
    <cellStyle name="Normal 17 9 2 3 2 4" xfId="36961" xr:uid="{F51ED850-3B6D-48B0-A783-3F960E52505A}"/>
    <cellStyle name="Normal 17 9 2 3 2 5" xfId="36962" xr:uid="{6D754FD3-C042-486F-AFDC-FD29C6C32933}"/>
    <cellStyle name="Normal 17 9 2 3 2 6" xfId="36963" xr:uid="{EC23692D-77B0-479E-A858-6A590C12D8D2}"/>
    <cellStyle name="Normal 17 9 2 3 3" xfId="36964" xr:uid="{9D612237-7372-403A-A1EC-E3AA53C194EE}"/>
    <cellStyle name="Normal 17 9 2 3 4" xfId="36965" xr:uid="{C6BD1AF3-6987-4C91-9B8F-1592C1E21D12}"/>
    <cellStyle name="Normal 17 9 2 3 5" xfId="36966" xr:uid="{65AC0970-727F-4BB1-AB02-6E6CDA578103}"/>
    <cellStyle name="Normal 17 9 2 3 6" xfId="36967" xr:uid="{2F778A4F-03A8-4886-971F-CE09DE26888B}"/>
    <cellStyle name="Normal 17 9 2 3 7" xfId="36970" xr:uid="{7BC406D5-A0F7-4B98-9F5E-1A82A0F64B72}"/>
    <cellStyle name="Normal 17 9 2 4" xfId="36972" xr:uid="{29E1B1E8-63AD-406D-BFF3-9AF0BB59DD81}"/>
    <cellStyle name="Normal 17 9 2 4 2" xfId="36973" xr:uid="{CDBF2079-2568-4A05-9D75-263BA08A98FF}"/>
    <cellStyle name="Normal 17 9 2 4 2 2" xfId="36974" xr:uid="{B7CFF915-1EB7-4EEC-AEBD-F06A73F1DBF6}"/>
    <cellStyle name="Normal 17 9 2 4 2 3" xfId="36975" xr:uid="{68DEE291-E52A-4973-A96A-1614429F6348}"/>
    <cellStyle name="Normal 17 9 2 4 2 4" xfId="36976" xr:uid="{8EE31740-696A-41D7-9CB0-96755822D18B}"/>
    <cellStyle name="Normal 17 9 2 4 2 5" xfId="36977" xr:uid="{897C5313-E680-442A-BBBC-3369EEC71839}"/>
    <cellStyle name="Normal 17 9 2 4 2 6" xfId="36978" xr:uid="{91531F6C-AB99-44B5-A0D1-DF3826C307C8}"/>
    <cellStyle name="Normal 17 9 2 4 3" xfId="36979" xr:uid="{429004A1-95BF-4AE7-BE00-C228E5D9BC2B}"/>
    <cellStyle name="Normal 17 9 2 4 4" xfId="36980" xr:uid="{72A74DB7-1E4E-4A80-86A2-3CDBEF053BEC}"/>
    <cellStyle name="Normal 17 9 2 4 5" xfId="36981" xr:uid="{FD1F7137-02DE-472F-8857-365B83D53194}"/>
    <cellStyle name="Normal 17 9 2 4 6" xfId="36982" xr:uid="{817F42EE-D220-4CE8-9421-92D8669A53DA}"/>
    <cellStyle name="Normal 17 9 2 4 7" xfId="36983" xr:uid="{ED3D42B1-A20A-4A7A-BE0E-1D092E495D69}"/>
    <cellStyle name="Normal 17 9 2 5" xfId="36985" xr:uid="{E4CB5D5F-E196-48AF-B1D9-E1AD7F4B8993}"/>
    <cellStyle name="Normal 17 9 2 5 2" xfId="36986" xr:uid="{45DE0CD2-C3C7-478D-BF70-E17D8AC4AB4E}"/>
    <cellStyle name="Normal 17 9 2 5 3" xfId="36987" xr:uid="{FF4A53DD-442F-41BA-ACCF-CCD06111D5B6}"/>
    <cellStyle name="Normal 17 9 2 5 4" xfId="36988" xr:uid="{1A57385B-F145-43E0-8BE1-CF0CE688C7C1}"/>
    <cellStyle name="Normal 17 9 2 5 5" xfId="36989" xr:uid="{3FFCF85B-53B0-4FC8-BC0C-19EC1F9CF990}"/>
    <cellStyle name="Normal 17 9 2 5 6" xfId="36990" xr:uid="{66B1CE43-1EC4-4AA2-9180-ADB7C518EAA7}"/>
    <cellStyle name="Normal 17 9 2 6" xfId="36991" xr:uid="{0BCEC1FC-8C12-4C2C-B259-AC1E1D94700E}"/>
    <cellStyle name="Normal 17 9 2 7" xfId="36992" xr:uid="{0E25A6F2-44ED-4375-BB7B-66BC6C32E13E}"/>
    <cellStyle name="Normal 17 9 2 8" xfId="36993" xr:uid="{067C1E78-DA96-42E5-B166-481E98372A42}"/>
    <cellStyle name="Normal 17 9 2 9" xfId="36994" xr:uid="{A3CDFB26-EDBA-487D-AC2B-0E4B8F80859D}"/>
    <cellStyle name="Normal 17 9 3" xfId="36995" xr:uid="{40FE4155-F025-4CA8-8F51-1259336473DF}"/>
    <cellStyle name="Normal 17 9 3 10" xfId="36996" xr:uid="{BDF2455E-74DE-4E22-ABB3-40DBECA7635A}"/>
    <cellStyle name="Normal 17 9 3 2" xfId="31826" xr:uid="{A0FFC31F-5433-4EDD-8061-89AEAE7EB8C8}"/>
    <cellStyle name="Normal 17 9 3 2 2" xfId="25081" xr:uid="{0D8FC754-762E-46DD-9723-0B2AC6C79578}"/>
    <cellStyle name="Normal 17 9 3 2 2 2" xfId="36997" xr:uid="{30B3D777-85C5-4520-BA89-B49237DC5957}"/>
    <cellStyle name="Normal 17 9 3 2 2 3" xfId="36998" xr:uid="{A44C3E5A-64CF-4283-8A33-A751F9F0A3DC}"/>
    <cellStyle name="Normal 17 9 3 2 2 4" xfId="36999" xr:uid="{9ABA6BAA-7C6A-44DB-BBBB-6CEFDF00E87B}"/>
    <cellStyle name="Normal 17 9 3 2 2 5" xfId="37000" xr:uid="{3BC2AF4A-1EDD-465C-AAC2-0E8C98F1AB13}"/>
    <cellStyle name="Normal 17 9 3 2 2 6" xfId="37001" xr:uid="{B476BDE8-305E-4DAD-A5A3-8B23E0D550B6}"/>
    <cellStyle name="Normal 17 9 3 2 3" xfId="25085" xr:uid="{67D811D9-39FD-4D9A-AD74-1BC6A94A02C6}"/>
    <cellStyle name="Normal 17 9 3 2 4" xfId="37002" xr:uid="{4E660EF3-7C16-478A-B05D-C0B9E52D1F7B}"/>
    <cellStyle name="Normal 17 9 3 2 5" xfId="37003" xr:uid="{B85157CB-EF24-4A0B-B205-AC126C04088F}"/>
    <cellStyle name="Normal 17 9 3 2 6" xfId="37004" xr:uid="{2D42AF5A-8773-4647-943E-E658680E7D45}"/>
    <cellStyle name="Normal 17 9 3 2 7" xfId="37005" xr:uid="{49D0FA82-37E8-4B21-8E86-139D014934A6}"/>
    <cellStyle name="Normal 17 9 3 3" xfId="30401" xr:uid="{E0569956-921B-4E42-973A-684596B2971C}"/>
    <cellStyle name="Normal 17 9 3 3 2" xfId="37006" xr:uid="{4F96047E-041B-4898-9991-91782A921549}"/>
    <cellStyle name="Normal 17 9 3 3 2 2" xfId="37007" xr:uid="{156EF7A0-89F3-4634-BFB8-6B3F8C0CD845}"/>
    <cellStyle name="Normal 17 9 3 3 2 3" xfId="37008" xr:uid="{EF0A6612-7A15-4932-9B8E-73CEFCF05737}"/>
    <cellStyle name="Normal 17 9 3 3 2 4" xfId="37009" xr:uid="{18BCAECE-3825-41A2-A933-C93F97D5E6E7}"/>
    <cellStyle name="Normal 17 9 3 3 2 5" xfId="37010" xr:uid="{C2D4BA21-AF68-4880-865F-B5810AA33796}"/>
    <cellStyle name="Normal 17 9 3 3 2 6" xfId="37011" xr:uid="{CF21F2FC-2B4F-454B-B2D0-6714996D86BC}"/>
    <cellStyle name="Normal 17 9 3 3 3" xfId="37012" xr:uid="{A256FB1E-2757-4942-8312-869DF7876283}"/>
    <cellStyle name="Normal 17 9 3 3 4" xfId="37013" xr:uid="{1BB9DB4F-A7C2-4ED7-AE0C-D71FBBBFCDC0}"/>
    <cellStyle name="Normal 17 9 3 3 5" xfId="37014" xr:uid="{901A43E8-A3BA-46DC-8CFE-7DAEB6669396}"/>
    <cellStyle name="Normal 17 9 3 3 6" xfId="37015" xr:uid="{DB77A651-23EC-46D4-9A4A-2DAC62855709}"/>
    <cellStyle name="Normal 17 9 3 3 7" xfId="37016" xr:uid="{19AD0426-CB74-4513-A091-64B1D4823E04}"/>
    <cellStyle name="Normal 17 9 3 4" xfId="37017" xr:uid="{410872ED-6B48-4F32-819E-25D8A2BF0F5D}"/>
    <cellStyle name="Normal 17 9 3 4 2" xfId="37018" xr:uid="{9F25810F-B1B2-49E0-96EB-9910633A6BAB}"/>
    <cellStyle name="Normal 17 9 3 4 2 2" xfId="37019" xr:uid="{CB82EA08-65FF-4709-8202-5B5B344B9FF6}"/>
    <cellStyle name="Normal 17 9 3 4 2 3" xfId="37020" xr:uid="{05F7272B-FF20-4869-96BE-625E17D69BA9}"/>
    <cellStyle name="Normal 17 9 3 4 2 4" xfId="37021" xr:uid="{EF761400-0F7C-4D07-8681-10D63C2E0A78}"/>
    <cellStyle name="Normal 17 9 3 4 2 5" xfId="37022" xr:uid="{FC498F14-070C-437E-B5E8-CCE011E300E7}"/>
    <cellStyle name="Normal 17 9 3 4 2 6" xfId="37023" xr:uid="{1D92AE9E-744D-4674-A60B-6EA3FF5D974E}"/>
    <cellStyle name="Normal 17 9 3 4 3" xfId="37024" xr:uid="{3BE77666-C90B-4411-997F-8C153F36A34B}"/>
    <cellStyle name="Normal 17 9 3 4 4" xfId="37025" xr:uid="{1D91683B-B74F-4F83-97ED-784AC9C51EBB}"/>
    <cellStyle name="Normal 17 9 3 4 5" xfId="37026" xr:uid="{E0C67F3D-B9E1-450D-BBBC-9B6F0AF0AA0B}"/>
    <cellStyle name="Normal 17 9 3 4 6" xfId="37027" xr:uid="{61431100-A54F-4361-98EE-EEB23524B539}"/>
    <cellStyle name="Normal 17 9 3 4 7" xfId="37028" xr:uid="{69C4C4EC-0480-4D2F-850F-4799D64B5EE0}"/>
    <cellStyle name="Normal 17 9 3 5" xfId="37030" xr:uid="{A8EE811A-B1AB-4EB3-8183-274922BF6315}"/>
    <cellStyle name="Normal 17 9 3 5 2" xfId="37031" xr:uid="{45647533-EE1D-4E0F-86E8-82E533146255}"/>
    <cellStyle name="Normal 17 9 3 5 3" xfId="37032" xr:uid="{35DB660C-28F9-4356-9FD7-72576EF1237E}"/>
    <cellStyle name="Normal 17 9 3 5 4" xfId="37033" xr:uid="{892A9A4B-2B14-4CFF-8FCA-3936B8526F47}"/>
    <cellStyle name="Normal 17 9 3 5 5" xfId="37034" xr:uid="{DA4004DB-D89A-4B3F-87A6-AEC1EC3B3CCE}"/>
    <cellStyle name="Normal 17 9 3 5 6" xfId="37035" xr:uid="{5E2EBE65-EF17-4EBE-9CE5-0236940E6995}"/>
    <cellStyle name="Normal 17 9 3 6" xfId="37037" xr:uid="{8699A5B1-A9B6-447E-A7F3-1ABE6649897F}"/>
    <cellStyle name="Normal 17 9 3 7" xfId="37038" xr:uid="{AC48F148-EA8B-410E-9D7F-72C7C39A7A17}"/>
    <cellStyle name="Normal 17 9 3 8" xfId="37039" xr:uid="{9D4CACAC-B0C5-4033-833E-7649F8C1CD28}"/>
    <cellStyle name="Normal 17 9 3 9" xfId="37040" xr:uid="{6F20459B-E6D5-47B7-AD53-B5ED0C41E242}"/>
    <cellStyle name="Normal 17 9 4" xfId="37041" xr:uid="{50D28CA0-E452-4E17-91F5-612CC1304C39}"/>
    <cellStyle name="Normal 17 9 4 2" xfId="27671" xr:uid="{1178CAE7-A9B2-4028-AAAC-B6FFFBDE44AC}"/>
    <cellStyle name="Normal 17 9 4 2 2" xfId="37042" xr:uid="{2AC0F387-0B60-434B-9A4F-16FE0A3144C6}"/>
    <cellStyle name="Normal 17 9 4 2 3" xfId="37043" xr:uid="{F9CAEAEF-162E-4565-9281-0C5B163A5E15}"/>
    <cellStyle name="Normal 17 9 4 2 4" xfId="37044" xr:uid="{F8322795-49FA-4DF0-ADC5-0C1EB3C81209}"/>
    <cellStyle name="Normal 17 9 4 2 5" xfId="37045" xr:uid="{E7D4E25D-D638-476A-B9FC-DF4780AF5288}"/>
    <cellStyle name="Normal 17 9 4 2 6" xfId="37046" xr:uid="{4CFD00F8-27D9-437A-8975-94AAB3D6DC49}"/>
    <cellStyle name="Normal 17 9 4 3" xfId="37047" xr:uid="{CE028561-DCD9-400D-9732-F7B0ACF314C2}"/>
    <cellStyle name="Normal 17 9 4 4" xfId="37048" xr:uid="{38F11AC6-4D3C-49ED-8FE7-8E7177742EDF}"/>
    <cellStyle name="Normal 17 9 4 5" xfId="37049" xr:uid="{9734EB75-C68B-44FC-9795-340E421A2819}"/>
    <cellStyle name="Normal 17 9 4 6" xfId="37050" xr:uid="{9F9F3039-CF7E-499B-AA98-B192AC68929F}"/>
    <cellStyle name="Normal 17 9 4 7" xfId="37051" xr:uid="{C193E8F5-59EF-48BF-9325-06CEBBE599B6}"/>
    <cellStyle name="Normal 17 9 5" xfId="37052" xr:uid="{3B01FE21-8F6A-4BBE-9692-AC287EB78E8A}"/>
    <cellStyle name="Normal 17 9 5 2" xfId="37053" xr:uid="{72D69AE0-E978-451A-BD95-035E1988237E}"/>
    <cellStyle name="Normal 17 9 5 2 2" xfId="37054" xr:uid="{7F641572-9E59-4450-81AB-C7C96A878F16}"/>
    <cellStyle name="Normal 17 9 5 2 3" xfId="37055" xr:uid="{4810A064-051B-4A1F-BE2B-45ADE85E0EC9}"/>
    <cellStyle name="Normal 17 9 5 2 4" xfId="37056" xr:uid="{CE42B3B0-89C3-4919-9BF2-83A51DDA9B5B}"/>
    <cellStyle name="Normal 17 9 5 2 5" xfId="37057" xr:uid="{52CC9BC3-4FE3-4AD9-B116-7D2C893640A8}"/>
    <cellStyle name="Normal 17 9 5 2 6" xfId="37058" xr:uid="{C5E23D30-B2CA-4A6C-9F5B-98C2A50859D3}"/>
    <cellStyle name="Normal 17 9 5 3" xfId="37059" xr:uid="{145499AF-CD8F-450C-A727-3D57FD40FDBA}"/>
    <cellStyle name="Normal 17 9 5 4" xfId="37060" xr:uid="{750AC58E-8EA0-4C84-A6FD-01FE001DFDF6}"/>
    <cellStyle name="Normal 17 9 5 5" xfId="37061" xr:uid="{670C50F2-4F6E-447C-96CB-B896CD6064B0}"/>
    <cellStyle name="Normal 17 9 5 6" xfId="37062" xr:uid="{1F6F7DE3-921F-4868-AF51-C0934C73945B}"/>
    <cellStyle name="Normal 17 9 5 7" xfId="37063" xr:uid="{6790AF26-FA54-4167-A0E0-C1B714FD9E4A}"/>
    <cellStyle name="Normal 17 9 6" xfId="37064" xr:uid="{3F75321D-3990-4A05-9F95-1B348394930A}"/>
    <cellStyle name="Normal 17 9 6 2" xfId="37065" xr:uid="{D30E9CA1-AC71-4F52-82D7-6FA5AA2EC38F}"/>
    <cellStyle name="Normal 17 9 6 2 2" xfId="37066" xr:uid="{0FF32EFF-A053-414D-85CA-71CEF73EBAA6}"/>
    <cellStyle name="Normal 17 9 6 2 3" xfId="37067" xr:uid="{840EBC97-7FE5-4473-9137-57F6C8560DC1}"/>
    <cellStyle name="Normal 17 9 6 2 4" xfId="37068" xr:uid="{4AB0141E-121D-44CC-8CA8-440FDB35E7EE}"/>
    <cellStyle name="Normal 17 9 6 2 5" xfId="37069" xr:uid="{4C97A46E-9EDF-4000-B551-B06AE759690D}"/>
    <cellStyle name="Normal 17 9 6 2 6" xfId="37070" xr:uid="{810643B1-C7C2-4684-8D45-F788768FBED1}"/>
    <cellStyle name="Normal 17 9 6 3" xfId="37071" xr:uid="{C88A420F-FC19-49B3-A4A3-1F90A0569B5A}"/>
    <cellStyle name="Normal 17 9 6 4" xfId="37072" xr:uid="{53FE23EE-7B1F-4AE8-A5FF-8CA851268AAC}"/>
    <cellStyle name="Normal 17 9 6 5" xfId="37073" xr:uid="{2F2DF204-5620-4295-B359-82C577E523B5}"/>
    <cellStyle name="Normal 17 9 6 6" xfId="37074" xr:uid="{962FACCA-D7C0-4A86-8FDA-745381740D15}"/>
    <cellStyle name="Normal 17 9 6 7" xfId="37075" xr:uid="{6768F0A2-6735-47C6-AA90-AB58C600FCC6}"/>
    <cellStyle name="Normal 17 9 7" xfId="18649" xr:uid="{F1FB9BC8-9D37-4532-9A2A-A6CBEAD04D74}"/>
    <cellStyle name="Normal 17 9 7 2" xfId="37076" xr:uid="{D64EE1BD-D057-4F8F-9EA0-730D3C809F6C}"/>
    <cellStyle name="Normal 17 9 7 3" xfId="37077" xr:uid="{439CEA43-B968-4B9A-AE69-FFC744D784FF}"/>
    <cellStyle name="Normal 17 9 7 4" xfId="37078" xr:uid="{B3718BF9-8EBD-4675-8D26-39898793F291}"/>
    <cellStyle name="Normal 17 9 7 5" xfId="31836" xr:uid="{4F7EF7FC-F8DA-44B3-8931-AB7894811E83}"/>
    <cellStyle name="Normal 17 9 7 6" xfId="37079" xr:uid="{B7DFC909-5624-4F84-ACB6-4AC145268A35}"/>
    <cellStyle name="Normal 17 9 8" xfId="20974" xr:uid="{7CCB2D79-F6DD-4970-B3D7-FE8B459A9CC2}"/>
    <cellStyle name="Normal 17 9 9" xfId="37080" xr:uid="{FCE9F8DD-8374-4218-9308-D7E14F68CCA7}"/>
    <cellStyle name="Normal 17_D22-Revenue" xfId="37081" xr:uid="{9AC7763B-49A5-47E6-99B2-62C7BB164713}"/>
    <cellStyle name="Normal 170" xfId="36612" xr:uid="{4A7401EF-3CFC-46A4-A4CF-D56FC40BDFE6}"/>
    <cellStyle name="Normal 170 2" xfId="36616" xr:uid="{034A25C2-8291-4CB8-A9B1-D88AA9CEA033}"/>
    <cellStyle name="Normal 170 2 2" xfId="35790" xr:uid="{304CB158-1F41-40A4-844C-896D8FADF1C7}"/>
    <cellStyle name="Normal 170 3" xfId="36620" xr:uid="{7C975F16-2007-42F9-B93A-5C1C0C31B849}"/>
    <cellStyle name="Normal 171" xfId="36624" xr:uid="{09D0FC6B-B5D2-40D5-B4C2-BD2A8A6640AE}"/>
    <cellStyle name="Normal 171 2" xfId="36628" xr:uid="{0B1FB0D1-4AA6-46B2-AAB9-E6E4DBDF5338}"/>
    <cellStyle name="Normal 171 2 2" xfId="20997" xr:uid="{254F8CE4-73ED-46CF-9AB8-1B59AA914E66}"/>
    <cellStyle name="Normal 171 3" xfId="36631" xr:uid="{E9D1C0F9-B957-449F-8EEC-27CE51E9FA99}"/>
    <cellStyle name="Normal 172" xfId="30514" xr:uid="{8E5CF57A-D376-49C9-A4C5-A5A6EE832A25}"/>
    <cellStyle name="Normal 172 2" xfId="36635" xr:uid="{01C6AD46-E899-492A-8910-8790886B056F}"/>
    <cellStyle name="Normal 172 2 2" xfId="36639" xr:uid="{A849FD78-251F-4D39-90BC-67C691861EA0}"/>
    <cellStyle name="Normal 172 3" xfId="36643" xr:uid="{C24EF71B-EBFD-4BDC-B441-CE93FF011DE8}"/>
    <cellStyle name="Normal 173" xfId="36647" xr:uid="{9826C3C5-8133-4810-A4FE-4B8A93B171CF}"/>
    <cellStyle name="Normal 173 2" xfId="36651" xr:uid="{9446594B-54EC-4EB6-974D-413D9491DD6A}"/>
    <cellStyle name="Normal 173 2 2" xfId="36655" xr:uid="{A2884F25-B194-4F6B-B505-705941C73B92}"/>
    <cellStyle name="Normal 173 3" xfId="36659" xr:uid="{B48DDB18-46CE-431D-AAD5-F86BD1B6222A}"/>
    <cellStyle name="Normal 174" xfId="36663" xr:uid="{0AB9F19C-7903-4F4A-AF7B-48033336B817}"/>
    <cellStyle name="Normal 174 2" xfId="10635" xr:uid="{2BDCB107-FE93-4651-B08B-BE36302EEACE}"/>
    <cellStyle name="Normal 174 2 2" xfId="36667" xr:uid="{5FABB3EB-3AD1-44BC-88C8-FD06819FCFE8}"/>
    <cellStyle name="Normal 174 3" xfId="10640" xr:uid="{AB2FDECB-C42E-45F1-A10A-146EED5AA98A}"/>
    <cellStyle name="Normal 175" xfId="37085" xr:uid="{35B10551-BC04-449A-8DC1-40421D711AAF}"/>
    <cellStyle name="Normal 175 2" xfId="10656" xr:uid="{979BE181-D0EF-43C0-8E8F-DCED8A3887CD}"/>
    <cellStyle name="Normal 175 2 2" xfId="37088" xr:uid="{AE08A0B2-2838-4F49-9937-35430A5E86B5}"/>
    <cellStyle name="Normal 175 3" xfId="10661" xr:uid="{8FCF2C51-3F9F-4CB6-B3A7-CA26815EE8BF}"/>
    <cellStyle name="Normal 176" xfId="37092" xr:uid="{DC1E14E6-9E55-419D-9114-EE01BF2DFD00}"/>
    <cellStyle name="Normal 176 2" xfId="37095" xr:uid="{BA5D3937-9439-48A1-A96C-446CBEFC8F52}"/>
    <cellStyle name="Normal 176 2 2" xfId="37097" xr:uid="{80FFD635-2F7C-412D-83A5-3EC9D432DE7F}"/>
    <cellStyle name="Normal 176 3" xfId="37100" xr:uid="{F3CA0761-C27B-4447-B6F3-8EE477FEC571}"/>
    <cellStyle name="Normal 177" xfId="37104" xr:uid="{434C4DF0-5483-41DC-89FE-9DC2D7F5EF6A}"/>
    <cellStyle name="Normal 177 2" xfId="37108" xr:uid="{51535404-61FC-4CD2-B0BE-A2F6A05C64E4}"/>
    <cellStyle name="Normal 177 2 2" xfId="37111" xr:uid="{50DF7FFA-C08C-4713-80BA-25574835A5DE}"/>
    <cellStyle name="Normal 177 3" xfId="37115" xr:uid="{878F6EDA-84A5-42FC-B480-161D683DB3C5}"/>
    <cellStyle name="Normal 177 4" xfId="37117" xr:uid="{9D8730CD-12C8-424D-BB4E-173D7E9A1F7F}"/>
    <cellStyle name="Normal 177 5" xfId="37119" xr:uid="{6FD79FDB-B6F1-46A6-AE25-8E82EFA1C794}"/>
    <cellStyle name="Normal 178" xfId="37123" xr:uid="{47168F3E-4AF0-42C8-BC0A-1C7425482A24}"/>
    <cellStyle name="Normal 178 2" xfId="37127" xr:uid="{08CC6E21-0531-40AF-84D0-55EC0D903F88}"/>
    <cellStyle name="Normal 178 2 2" xfId="37129" xr:uid="{2F724EF3-8D1F-4E38-8B84-5066076B20F6}"/>
    <cellStyle name="Normal 178 3" xfId="37133" xr:uid="{18510D36-6229-4143-9732-F325869EB3BC}"/>
    <cellStyle name="Normal 179" xfId="37137" xr:uid="{61467B3C-7B08-45BD-9806-1C5CEA333B16}"/>
    <cellStyle name="Normal 179 2" xfId="37141" xr:uid="{CFBB25D8-8594-4AE8-82B3-5FA92475AD5E}"/>
    <cellStyle name="Normal 179 2 2" xfId="37143" xr:uid="{261C6E9F-7823-4758-BEE7-45B2E5345D4A}"/>
    <cellStyle name="Normal 179 3" xfId="37147" xr:uid="{F20344D5-5D56-4C03-94AC-B97B370E9F90}"/>
    <cellStyle name="Normal 18" xfId="37149" xr:uid="{B9A621FC-FFC6-4DE6-8912-41C1A68964D8}"/>
    <cellStyle name="Normal 18 10" xfId="37150" xr:uid="{92C2830C-72C2-4B43-A5FE-1D9A1EDC34A3}"/>
    <cellStyle name="Normal 18 10 2" xfId="37151" xr:uid="{B04C2142-BF4A-4212-9586-4FB3E229E479}"/>
    <cellStyle name="Normal 18 11" xfId="20977" xr:uid="{1625CFAA-B275-4EEC-9BEF-0BA6AC0F8D79}"/>
    <cellStyle name="Normal 18 12" xfId="4264" xr:uid="{FF795E3D-CF41-4E8A-A2EC-4889E838F713}"/>
    <cellStyle name="Normal 18 2" xfId="37153" xr:uid="{69E4B043-DBD8-4932-BE9B-3F2B942C2D1B}"/>
    <cellStyle name="Normal 18 2 10" xfId="37155" xr:uid="{DB8BDA34-08A2-4429-AEB8-6D0A7CD0F01D}"/>
    <cellStyle name="Normal 18 2 11" xfId="37157" xr:uid="{52A642CB-8A70-47C0-94E1-0F00BB63CBC7}"/>
    <cellStyle name="Normal 18 2 12" xfId="37159" xr:uid="{9F68C4A3-10AC-4426-9AC0-A622069C96B3}"/>
    <cellStyle name="Normal 18 2 13" xfId="37161" xr:uid="{15362F2A-65C8-4858-AC1C-06C57D279C86}"/>
    <cellStyle name="Normal 18 2 14" xfId="37163" xr:uid="{E35D9DE6-7E7A-417E-A1D1-E9988CC08492}"/>
    <cellStyle name="Normal 18 2 15" xfId="37166" xr:uid="{84848536-D473-448C-BBDB-853CF9442B66}"/>
    <cellStyle name="Normal 18 2 16" xfId="37169" xr:uid="{E467D4E5-B1DB-4557-A06B-206847A737F5}"/>
    <cellStyle name="Normal 18 2 2" xfId="37172" xr:uid="{6B0CA8BA-5139-4BD2-84AE-1A5404F5ABE4}"/>
    <cellStyle name="Normal 18 2 2 2" xfId="37173" xr:uid="{FB008071-4D6C-4FBC-9AF5-E9B30C82B12B}"/>
    <cellStyle name="Normal 18 2 3" xfId="37176" xr:uid="{D6B12BFA-68C6-4217-B1A5-18073F21114F}"/>
    <cellStyle name="Normal 18 2 3 2" xfId="37178" xr:uid="{C3E3BAB7-2FAF-46AC-84FD-38FBAD7029E3}"/>
    <cellStyle name="Normal 18 2 4" xfId="37181" xr:uid="{2152BFC0-3039-4D60-A389-A2A22C7D691A}"/>
    <cellStyle name="Normal 18 2 4 2" xfId="37182" xr:uid="{5BA3C23A-D2F4-4E04-B413-B39C2260A517}"/>
    <cellStyle name="Normal 18 2 5" xfId="37185" xr:uid="{3FB81BDD-27DC-4D6A-BD7C-684F51E49050}"/>
    <cellStyle name="Normal 18 2 6" xfId="37187" xr:uid="{BAA04661-0D9E-4CEA-A2D2-615CC0D833DC}"/>
    <cellStyle name="Normal 18 2 7" xfId="20983" xr:uid="{8D7A83C5-B7C1-4041-B512-C56A393400B7}"/>
    <cellStyle name="Normal 18 2 8" xfId="20987" xr:uid="{D995284D-07BD-4BA1-A7A3-B6DE773F352E}"/>
    <cellStyle name="Normal 18 2 9" xfId="20993" xr:uid="{C810C883-6B67-4D6B-98C1-E6553221FCE1}"/>
    <cellStyle name="Normal 18 3" xfId="37189" xr:uid="{633F1320-C814-4D3C-9ED4-A2B3E876CA9C}"/>
    <cellStyle name="Normal 18 3 2" xfId="37191" xr:uid="{4BBA2ED0-F224-4BD3-9142-D8EF181C73C0}"/>
    <cellStyle name="Normal 18 3 3" xfId="37192" xr:uid="{C4B1112D-97B0-4C75-A224-39B18EEFDCEE}"/>
    <cellStyle name="Normal 18 3 4" xfId="37193" xr:uid="{E75B874B-1F27-4E7A-9236-9F4608B1AB49}"/>
    <cellStyle name="Normal 18 3 5" xfId="37194" xr:uid="{BBA310D4-8790-4BB0-967D-18A858368D87}"/>
    <cellStyle name="Normal 18 4" xfId="37196" xr:uid="{F2AA6F9B-42A8-42EC-AE68-F290EAA9516C}"/>
    <cellStyle name="Normal 18 5" xfId="37198" xr:uid="{B29DBCD4-090B-4186-87D5-A1A0E76AE10F}"/>
    <cellStyle name="Normal 18 6" xfId="37199" xr:uid="{BEC3D419-9D17-437E-992D-229AC86086BB}"/>
    <cellStyle name="Normal 18 7" xfId="37200" xr:uid="{6C76ADE8-BC4C-4B4D-9745-9F70C17B1685}"/>
    <cellStyle name="Normal 18 8" xfId="37201" xr:uid="{EF849B76-47A8-4DF9-B918-84D242227295}"/>
    <cellStyle name="Normal 18 9" xfId="30237" xr:uid="{4535878B-B8E4-42E2-98CF-C55FC2D3A0AC}"/>
    <cellStyle name="Normal 180" xfId="37084" xr:uid="{E38E6BC7-D7B8-41A9-B25B-BB566A9B9898}"/>
    <cellStyle name="Normal 180 2" xfId="10655" xr:uid="{B493E668-2B71-4824-A693-545078ACB924}"/>
    <cellStyle name="Normal 180 2 2" xfId="37087" xr:uid="{17C24733-40DE-48E5-AB2C-7F3B3B76F9E6}"/>
    <cellStyle name="Normal 180 3" xfId="10660" xr:uid="{76ABE8C8-E4B1-4E10-9FB0-D487CACFA387}"/>
    <cellStyle name="Normal 181" xfId="37091" xr:uid="{6CDD10AC-74C3-4EA8-8383-599C5A1EEA3E}"/>
    <cellStyle name="Normal 181 2" xfId="37094" xr:uid="{B8822A3C-C4C8-4286-9F5C-AF046ED3AD2C}"/>
    <cellStyle name="Normal 181 2 2" xfId="37096" xr:uid="{6A3997B9-BFDA-4111-B4C7-6FFA6EBFB3FA}"/>
    <cellStyle name="Normal 181 3" xfId="37099" xr:uid="{7BE25E97-7823-4BA9-9947-6716B50F132E}"/>
    <cellStyle name="Normal 182" xfId="37103" xr:uid="{BB7C9342-BAFA-42BD-9B3E-537C9CC704CE}"/>
    <cellStyle name="Normal 182 2" xfId="37107" xr:uid="{C98AC05C-9D58-440B-B3C6-17027EA06596}"/>
    <cellStyle name="Normal 182 2 2" xfId="37110" xr:uid="{CE4F69B3-D702-4D38-9448-B776FC96AB33}"/>
    <cellStyle name="Normal 182 3" xfId="37114" xr:uid="{E988EB57-D851-4552-A03D-2DC48006430F}"/>
    <cellStyle name="Normal 183" xfId="37122" xr:uid="{D83739CD-C6C2-46C4-862F-F146D0082F76}"/>
    <cellStyle name="Normal 183 2" xfId="37126" xr:uid="{5E17123B-A843-4A4B-813C-5700A7C2A09E}"/>
    <cellStyle name="Normal 183 2 2" xfId="37128" xr:uid="{1115E21B-E9EC-414B-84A6-6DD28F8E3235}"/>
    <cellStyle name="Normal 183 3" xfId="37132" xr:uid="{DF88E45F-61DA-49DB-9B4C-30A0EE21FE0B}"/>
    <cellStyle name="Normal 184" xfId="37136" xr:uid="{65D14268-F882-4262-9787-4687EE02AE80}"/>
    <cellStyle name="Normal 184 2" xfId="37140" xr:uid="{FD6AB41E-0762-4E04-A28A-1E1B5BE5B4EC}"/>
    <cellStyle name="Normal 184 2 2" xfId="37142" xr:uid="{925E2268-D637-4823-AB61-B1292C68FDEC}"/>
    <cellStyle name="Normal 184 3" xfId="37146" xr:uid="{419D45DF-BA1C-4DB8-8300-21926FB94979}"/>
    <cellStyle name="Normal 185" xfId="37205" xr:uid="{1A5D9E57-89B8-4429-8614-3DC8C7C7528C}"/>
    <cellStyle name="Normal 185 2" xfId="37209" xr:uid="{DD5040DD-9556-4FBC-B247-E3970C7EC415}"/>
    <cellStyle name="Normal 185 2 2" xfId="37211" xr:uid="{9CF97947-AB1F-400D-AA7A-188179C287DD}"/>
    <cellStyle name="Normal 185 3" xfId="37214" xr:uid="{6FCC5A3F-3C66-4BF2-9C0E-E3F22D2238D9}"/>
    <cellStyle name="Normal 186" xfId="37218" xr:uid="{FA5B1B4B-7108-4BEA-A476-3CDB39CED962}"/>
    <cellStyle name="Normal 186 2" xfId="37222" xr:uid="{8E719596-E656-4A73-8F03-384ACF828DDC}"/>
    <cellStyle name="Normal 186 2 2" xfId="37224" xr:uid="{D6BF379D-CBDA-4BCF-835D-E57FCFFDB235}"/>
    <cellStyle name="Normal 186 3" xfId="37228" xr:uid="{682D43A5-841D-48FF-8569-2EC26AAACF2A}"/>
    <cellStyle name="Normal 186 4" xfId="37229" xr:uid="{E1CAF42C-1A90-4098-AFC2-A071E428D4E5}"/>
    <cellStyle name="Normal 186 5" xfId="37230" xr:uid="{49E865A0-00DF-49A8-8482-595A073DF233}"/>
    <cellStyle name="Normal 187" xfId="37235" xr:uid="{5270E9F4-F1A7-481C-87BE-09FEB74B7598}"/>
    <cellStyle name="Normal 187 2" xfId="37240" xr:uid="{920C5CB9-9BC8-4E59-BD85-267B627498E6}"/>
    <cellStyle name="Normal 187 2 2" xfId="37244" xr:uid="{E944E3FB-9923-4020-A94F-EEEFCD63FE0D}"/>
    <cellStyle name="Normal 187 3" xfId="37249" xr:uid="{AA6906AD-6696-41DD-9468-70F5326CBD99}"/>
    <cellStyle name="Normal 188" xfId="37254" xr:uid="{5C02E971-4C6C-44D1-8120-86D77E0F7346}"/>
    <cellStyle name="Normal 188 2" xfId="37259" xr:uid="{0E213209-8D50-4454-9CDF-E813342BA1F4}"/>
    <cellStyle name="Normal 188 2 2" xfId="37262" xr:uid="{71CFB187-6162-4ABE-B84F-D42512861FA8}"/>
    <cellStyle name="Normal 188 3" xfId="37267" xr:uid="{AEE986A1-82EA-4C1E-84C6-C60D01B24CB9}"/>
    <cellStyle name="Normal 189" xfId="37272" xr:uid="{AF212F81-336D-49E2-BC50-0DCFE352F5C0}"/>
    <cellStyle name="Normal 189 2" xfId="37277" xr:uid="{2429391D-04EE-4FD3-9616-E8D15ADF954D}"/>
    <cellStyle name="Normal 189 2 2" xfId="37280" xr:uid="{3B8AB341-9401-4064-AC33-305D1F89E932}"/>
    <cellStyle name="Normal 189 3" xfId="37285" xr:uid="{4C1830AF-B756-4BC6-B68B-7A4133DDF858}"/>
    <cellStyle name="Normal 19" xfId="37287" xr:uid="{32CF3B57-B4F0-47AA-A1E6-7B386EB5C595}"/>
    <cellStyle name="Normal 19 10" xfId="37288" xr:uid="{202681EE-58D7-48CD-97C0-5BC9F9496A3C}"/>
    <cellStyle name="Normal 19 10 2" xfId="37289" xr:uid="{6248F880-4DE3-4EC4-A0DC-9D09A2F18DE3}"/>
    <cellStyle name="Normal 19 11" xfId="21028" xr:uid="{81073C16-1640-4A9B-9889-6B8DB1248611}"/>
    <cellStyle name="Normal 19 12" xfId="21031" xr:uid="{D524F2E9-F6DC-400F-9985-E02EF80EEF6E}"/>
    <cellStyle name="Normal 19 13" xfId="21040" xr:uid="{B1A311E4-12EC-499C-B5BD-378B520204F2}"/>
    <cellStyle name="Normal 19 14" xfId="21045" xr:uid="{51E5F332-3AAC-424B-BBEB-2E803B865AD9}"/>
    <cellStyle name="Normal 19 15" xfId="1606" xr:uid="{D1C4BB57-51AC-4DAC-AD3A-C62B198CA253}"/>
    <cellStyle name="Normal 19 16" xfId="1372" xr:uid="{3A2B7F4F-A40D-4BEA-89AD-B6BC379AB486}"/>
    <cellStyle name="Normal 19 2" xfId="37291" xr:uid="{51D27288-86DF-4694-AB89-69FDDF92F33B}"/>
    <cellStyle name="Normal 19 2 10" xfId="37293" xr:uid="{3FBAF301-469C-40E2-BB3F-5090E9DDF3D2}"/>
    <cellStyle name="Normal 19 2 11" xfId="37295" xr:uid="{A97FCE6F-D925-4E0C-BF0E-A51BC2AC98FB}"/>
    <cellStyle name="Normal 19 2 12" xfId="37297" xr:uid="{CC4E72DB-F2EC-4B3F-BA57-18B20862A5B5}"/>
    <cellStyle name="Normal 19 2 13" xfId="37299" xr:uid="{E1E51B99-E9DF-4D37-A29D-1C9FAAE76CA4}"/>
    <cellStyle name="Normal 19 2 14" xfId="37301" xr:uid="{57F66E2B-47DE-4916-B72B-BF0E12D3D2E2}"/>
    <cellStyle name="Normal 19 2 15" xfId="37304" xr:uid="{C182BD8E-555F-4D62-BD51-1898E6EB77F0}"/>
    <cellStyle name="Normal 19 2 16" xfId="37307" xr:uid="{9BB61CB1-587A-4544-BC36-D44917570A66}"/>
    <cellStyle name="Normal 19 2 17" xfId="37309" xr:uid="{8DE05B1F-61A9-4A20-A77C-2CCEDB1E110E}"/>
    <cellStyle name="Normal 19 2 18" xfId="37311" xr:uid="{58572DD6-BA92-4A42-9AA7-A63D1D3E473D}"/>
    <cellStyle name="Normal 19 2 19" xfId="37313" xr:uid="{B92A47FA-2143-4632-9535-D82E15880D24}"/>
    <cellStyle name="Normal 19 2 2" xfId="37316" xr:uid="{0747461A-6320-4C57-B433-709709F96E59}"/>
    <cellStyle name="Normal 19 2 20" xfId="37303" xr:uid="{33AA2A44-345B-432D-AAA7-5FF5A9E2FCEA}"/>
    <cellStyle name="Normal 19 2 21" xfId="37306" xr:uid="{F682EDA5-F654-45D5-98AE-EC3C70A4EF9C}"/>
    <cellStyle name="Normal 19 2 22" xfId="37308" xr:uid="{7E6D1CAB-1531-45E8-98A8-D7B6C16ADA1F}"/>
    <cellStyle name="Normal 19 2 23" xfId="37310" xr:uid="{DDC9E94C-1619-4CE9-85A5-C6EA93443262}"/>
    <cellStyle name="Normal 19 2 24" xfId="37312" xr:uid="{0B2C4121-8024-4228-8621-D723AC1C8B9F}"/>
    <cellStyle name="Normal 19 2 25" xfId="37317" xr:uid="{3E28B5B3-D3D5-49BF-959D-4BA7156FB6F4}"/>
    <cellStyle name="Normal 19 2 26" xfId="37318" xr:uid="{87CD68A3-08A7-4CC6-A45D-E630BFB3F931}"/>
    <cellStyle name="Normal 19 2 27" xfId="37319" xr:uid="{E058AC63-DB21-4ADD-B736-E71104EF0C5C}"/>
    <cellStyle name="Normal 19 2 28" xfId="37320" xr:uid="{D1E6F633-1898-43DF-ABF5-FBF22AA5C9DE}"/>
    <cellStyle name="Normal 19 2 3" xfId="37323" xr:uid="{BF5B2FE7-F574-4620-8D8C-8AD8906C5C2F}"/>
    <cellStyle name="Normal 19 2 4" xfId="37326" xr:uid="{1E17338B-9D39-495F-8BFC-7008ED2227FB}"/>
    <cellStyle name="Normal 19 2 5" xfId="37329" xr:uid="{2CDFA226-5D2C-4165-9775-FCEB73E0C906}"/>
    <cellStyle name="Normal 19 2 6" xfId="37331" xr:uid="{BA678329-5AAC-4DE3-B179-E84769BFA733}"/>
    <cellStyle name="Normal 19 2 7" xfId="17280" xr:uid="{7BB2244E-29FA-45D4-ADDD-FEE0369516F0}"/>
    <cellStyle name="Normal 19 2 8" xfId="17284" xr:uid="{82FE64A3-E651-4718-982F-0278C8FDC8ED}"/>
    <cellStyle name="Normal 19 2 9" xfId="17288" xr:uid="{E4061A76-EFDE-46A7-9950-E60874AA5BF0}"/>
    <cellStyle name="Normal 19 3" xfId="37335" xr:uid="{9F961188-785D-46D5-9F29-81365703510D}"/>
    <cellStyle name="Normal 19 3 2" xfId="37338" xr:uid="{3C870A13-4182-46D5-A136-4640B602E3EC}"/>
    <cellStyle name="Normal 19 3 2 2" xfId="37340" xr:uid="{A05368A3-C5BC-460C-87BB-A5233CBCF279}"/>
    <cellStyle name="Normal 19 3 3" xfId="37343" xr:uid="{A4F65287-54C8-468F-B4EC-63132FF60632}"/>
    <cellStyle name="Normal 19 3 4" xfId="37345" xr:uid="{C4EA8D8A-7521-4522-B8D7-372E34484F39}"/>
    <cellStyle name="Normal 19 3 5" xfId="37347" xr:uid="{44201098-FCCA-4EFE-8E67-92C061505C91}"/>
    <cellStyle name="Normal 19 4" xfId="37351" xr:uid="{E54BD308-F216-44A7-A00B-7714AA0D0AFD}"/>
    <cellStyle name="Normal 19 5" xfId="37355" xr:uid="{9B79BB8F-2472-4879-BE2F-30A8375936B1}"/>
    <cellStyle name="Normal 19 6" xfId="37357" xr:uid="{F0D88924-8AD7-4305-BF98-2FFE40C015A5}"/>
    <cellStyle name="Normal 19 7" xfId="37359" xr:uid="{B3A9ACE1-3D1B-49F1-BEE3-6D658C86B2D4}"/>
    <cellStyle name="Normal 19 8" xfId="37360" xr:uid="{87170CDA-5737-4612-A4A7-F0314BF77CEC}"/>
    <cellStyle name="Normal 19 9" xfId="30568" xr:uid="{C79765DC-6CB2-44B5-B5B3-E1118C5A5507}"/>
    <cellStyle name="Normal 19_D22-Revenue" xfId="37362" xr:uid="{CBC47B71-D4AD-44D7-9E1B-34443C352C63}"/>
    <cellStyle name="Normal 190" xfId="37204" xr:uid="{DBAD5C18-7BC9-4382-9227-92CDB896AD72}"/>
    <cellStyle name="Normal 190 2" xfId="37208" xr:uid="{6AD4651D-5B2F-46FD-90C4-22657B2169AA}"/>
    <cellStyle name="Normal 190 2 2" xfId="37210" xr:uid="{EB496E8F-814B-4A1D-9B0F-4E0CA2D51EB7}"/>
    <cellStyle name="Normal 190 3" xfId="37213" xr:uid="{FAFFBA8B-7C92-4365-A953-67BF64ACC442}"/>
    <cellStyle name="Normal 191" xfId="37217" xr:uid="{C278771D-C16A-4E63-AB5F-16A960C78815}"/>
    <cellStyle name="Normal 191 2" xfId="37221" xr:uid="{D6E6E6A1-DC46-440F-864A-86F72E25959B}"/>
    <cellStyle name="Normal 191 2 2" xfId="37223" xr:uid="{C639A52B-78D9-4C2F-995C-A89EB7794895}"/>
    <cellStyle name="Normal 191 3" xfId="37227" xr:uid="{D8AAB878-2B35-4F1C-84A8-CB75DDF2FEBA}"/>
    <cellStyle name="Normal 192" xfId="37234" xr:uid="{412216BF-73B5-4166-ABF8-EDE9804A78BC}"/>
    <cellStyle name="Normal 192 2" xfId="37239" xr:uid="{9E9A4C4C-EB37-4EC2-939F-8BB2030D8240}"/>
    <cellStyle name="Normal 192 2 2" xfId="37243" xr:uid="{9A662CD6-1C6D-4151-BFC4-0CF1CDEA343C}"/>
    <cellStyle name="Normal 192 3" xfId="37248" xr:uid="{F3A32F41-3D24-4895-A417-689EA8128369}"/>
    <cellStyle name="Normal 193" xfId="37253" xr:uid="{BA9A56B4-FAB3-4D07-8C71-D388E023698B}"/>
    <cellStyle name="Normal 193 2" xfId="37258" xr:uid="{6D61D6AE-D9A4-46AB-BAC2-A64D04177DEB}"/>
    <cellStyle name="Normal 193 2 2" xfId="37261" xr:uid="{E655EBFA-83A9-4CFB-AD97-95134533A9DC}"/>
    <cellStyle name="Normal 193 3" xfId="37266" xr:uid="{C35CBEEF-8218-46E6-B14E-956EC2F3A38D}"/>
    <cellStyle name="Normal 194" xfId="37271" xr:uid="{120D8B59-DBF1-493E-BF3F-10EF050F0E88}"/>
    <cellStyle name="Normal 194 2" xfId="37276" xr:uid="{C505C117-66A3-4C3B-BFEF-1549CA02CEE7}"/>
    <cellStyle name="Normal 194 2 2" xfId="37279" xr:uid="{CB365C26-E5A1-455D-8915-5EE87ED13766}"/>
    <cellStyle name="Normal 194 3" xfId="37284" xr:uid="{DDAF6FB9-E935-44FA-B68E-CEEFC795B374}"/>
    <cellStyle name="Normal 195" xfId="37367" xr:uid="{2C3CDB46-D85A-4FE9-A0D1-BD800D26C846}"/>
    <cellStyle name="Normal 195 2" xfId="37372" xr:uid="{66919A5A-FE3C-4A49-B326-3F6034FFD887}"/>
    <cellStyle name="Normal 195 2 2" xfId="37374" xr:uid="{B5BCE61F-50E8-459A-8C72-38A4D2F616C0}"/>
    <cellStyle name="Normal 195 3" xfId="37378" xr:uid="{350FAC16-EA38-4C16-AF0A-59BD5F37602D}"/>
    <cellStyle name="Normal 196" xfId="37383" xr:uid="{C2AC11A9-8158-426B-98F1-D140BEF95A8C}"/>
    <cellStyle name="Normal 196 2" xfId="37387" xr:uid="{CCF24997-C1C2-45A6-AC08-BCF5A3A7931D}"/>
    <cellStyle name="Normal 196 2 2" xfId="19376" xr:uid="{9C26BD9C-1891-447C-B6D5-9EB6001DAB83}"/>
    <cellStyle name="Normal 197" xfId="37392" xr:uid="{A4D8E56E-6D65-4AC5-9B31-AEB364CBB406}"/>
    <cellStyle name="Normal 197 2" xfId="37396" xr:uid="{DD0176D9-9372-4FC9-8201-4625F8756F31}"/>
    <cellStyle name="Normal 197 2 2" xfId="19449" xr:uid="{FB69A94D-9005-48BF-AC76-666D294FAF58}"/>
    <cellStyle name="Normal 198" xfId="37401" xr:uid="{5D8F8DFD-298F-484D-8593-F3F7555F028E}"/>
    <cellStyle name="Normal 198 2" xfId="37406" xr:uid="{993902A1-FEBB-4E8E-A31A-F91A0881B8E0}"/>
    <cellStyle name="Normal 198 2 2" xfId="12018" xr:uid="{46296ECB-4286-4E73-9E2A-CF55884CF5AC}"/>
    <cellStyle name="Normal 198 3" xfId="37411" xr:uid="{17A8FFDD-F47B-40E4-A087-4404AED96D11}"/>
    <cellStyle name="Normal 199" xfId="37416" xr:uid="{D1F1983A-EEDF-4042-9BC3-8D65BA40F0C2}"/>
    <cellStyle name="Normal 199 2" xfId="37420" xr:uid="{3D63EF58-B187-41E5-BA5E-71DF25821F7C}"/>
    <cellStyle name="Normal 199 2 2" xfId="37422" xr:uid="{5F277638-530E-47BD-81ED-26B3B2F96A13}"/>
    <cellStyle name="Normal 199 3" xfId="37425" xr:uid="{D3C25E8B-9CB6-4F94-80DC-C2A3692DA9FB}"/>
    <cellStyle name="Normal 2" xfId="2" xr:uid="{AD8F644C-9865-48FC-979C-73983697C03B}"/>
    <cellStyle name="Normal 2 10" xfId="37426" xr:uid="{964FC97F-3D21-488E-AA39-12B475DD4E4E}"/>
    <cellStyle name="Normal 2 10 10" xfId="37427" xr:uid="{576F14C7-F8A7-4790-BB2C-29AA238FCD1D}"/>
    <cellStyle name="Normal 2 10 10 2" xfId="37428" xr:uid="{C63140A3-ED36-4B42-8C60-72170334639D}"/>
    <cellStyle name="Normal 2 10 10 3" xfId="37429" xr:uid="{20D6A6DB-451B-4629-8C99-882ED8B97579}"/>
    <cellStyle name="Normal 2 10 10 4" xfId="37430" xr:uid="{2100FE30-AC25-4F45-A6E1-C693A320AFA0}"/>
    <cellStyle name="Normal 2 10 10 5" xfId="37431" xr:uid="{781CC9DC-CD6D-4FDD-9C4A-86EA2F4CB6FB}"/>
    <cellStyle name="Normal 2 10 10 6" xfId="37432" xr:uid="{61EEB47A-AB7B-43E4-8984-E72351234C3F}"/>
    <cellStyle name="Normal 2 10 11" xfId="37433" xr:uid="{F4B57578-A985-4B92-ABA1-7CC00B2C30C6}"/>
    <cellStyle name="Normal 2 10 12" xfId="37434" xr:uid="{05AAD3D7-7B4B-4159-94F5-6EEAC0AF3115}"/>
    <cellStyle name="Normal 2 10 13" xfId="37435" xr:uid="{88310076-04A3-45E7-9582-0FA466C21886}"/>
    <cellStyle name="Normal 2 10 14" xfId="37436" xr:uid="{1237A3CF-F78B-4D0B-857D-265D7B79BA41}"/>
    <cellStyle name="Normal 2 10 15" xfId="37437" xr:uid="{E85E1B69-E71A-4A76-AC40-15F4D58581A1}"/>
    <cellStyle name="Normal 2 10 16" xfId="37438" xr:uid="{E26F3C54-DF3F-4DBA-B436-543D9C73C367}"/>
    <cellStyle name="Normal 2 10 2" xfId="37440" xr:uid="{85E2D435-CE28-4423-BE8B-525BD1E2FDAA}"/>
    <cellStyle name="Normal 2 10 2 10" xfId="37441" xr:uid="{263C7E11-3D2C-4D1A-A192-4058A826F7FA}"/>
    <cellStyle name="Normal 2 10 2 10 2" xfId="37442" xr:uid="{CBA5DC17-00D0-45F7-8F41-A963897DA7CE}"/>
    <cellStyle name="Normal 2 10 2 10 2 2" xfId="37443" xr:uid="{8926D3EC-1C88-4694-A404-CDED573C10EF}"/>
    <cellStyle name="Normal 2 10 2 10 2 3" xfId="37444" xr:uid="{7161D4D4-E23B-42C1-99F2-F834D47D0B3A}"/>
    <cellStyle name="Normal 2 10 2 10 2 4" xfId="37445" xr:uid="{53C755A0-D86A-46E8-B2F6-95D939E97796}"/>
    <cellStyle name="Normal 2 10 2 10 2 5" xfId="37446" xr:uid="{79F0299A-8793-4CAF-AF00-00B274A8B5E4}"/>
    <cellStyle name="Normal 2 10 2 10 2 6" xfId="37447" xr:uid="{7CB50C32-0095-4E33-B3AF-460B7A2391AA}"/>
    <cellStyle name="Normal 2 10 2 10 3" xfId="37448" xr:uid="{9FB49E70-82F6-4C40-A5B1-442E51A25216}"/>
    <cellStyle name="Normal 2 10 2 10 4" xfId="37449" xr:uid="{141C1362-17B1-4136-B4A6-9B4B519C0E5C}"/>
    <cellStyle name="Normal 2 10 2 10 5" xfId="37450" xr:uid="{A2DA5898-C33E-4A6A-BB28-BE07DFA8E6CD}"/>
    <cellStyle name="Normal 2 10 2 10 6" xfId="37451" xr:uid="{BA6904F2-D7BD-465C-A823-5A143710B7D1}"/>
    <cellStyle name="Normal 2 10 2 10 7" xfId="37452" xr:uid="{15F47EEF-1215-4234-872E-E7EE5BB049D3}"/>
    <cellStyle name="Normal 2 10 2 11" xfId="37453" xr:uid="{BBCF4B02-9993-4C9F-8469-F221C41FDA1E}"/>
    <cellStyle name="Normal 2 10 2 11 2" xfId="37454" xr:uid="{EB17D0EB-8C28-432F-8F91-024B177F42CC}"/>
    <cellStyle name="Normal 2 10 2 11 3" xfId="37455" xr:uid="{68B7B956-E68F-4ED7-A4D0-40359EB19DA3}"/>
    <cellStyle name="Normal 2 10 2 11 4" xfId="37456" xr:uid="{D327DEA1-D4C4-4288-9E99-61ABCB2F9582}"/>
    <cellStyle name="Normal 2 10 2 11 5" xfId="37457" xr:uid="{022BF520-D5D0-4AD2-A87F-4703BAA02EC2}"/>
    <cellStyle name="Normal 2 10 2 11 6" xfId="37458" xr:uid="{5F24C128-EBE2-45F9-9853-4955E3930964}"/>
    <cellStyle name="Normal 2 10 2 12" xfId="37459" xr:uid="{49F92A67-04D3-48F2-864F-1FD47FB2343D}"/>
    <cellStyle name="Normal 2 10 2 13" xfId="37460" xr:uid="{A0AF38CB-45DD-4B13-AC25-B1945F8D6DB2}"/>
    <cellStyle name="Normal 2 10 2 14" xfId="37461" xr:uid="{9DD59EA3-B268-4951-A7FE-06C54C05B482}"/>
    <cellStyle name="Normal 2 10 2 15" xfId="37463" xr:uid="{D692C1FC-8B1F-4522-931C-FFAE06BFBFE3}"/>
    <cellStyle name="Normal 2 10 2 16" xfId="37464" xr:uid="{688B0120-FC36-439B-B775-3E9AC76FCD03}"/>
    <cellStyle name="Normal 2 10 2 17" xfId="37465" xr:uid="{235B2673-DCBC-41F9-9E0F-6A03DD55F858}"/>
    <cellStyle name="Normal 2 10 2 18" xfId="37466" xr:uid="{60C60D88-E9DE-451A-8902-D607B0C38A95}"/>
    <cellStyle name="Normal 2 10 2 19" xfId="37467" xr:uid="{39CAE659-7DA3-4FCE-B634-93AEED0E3631}"/>
    <cellStyle name="Normal 2 10 2 2" xfId="37468" xr:uid="{23E08DDF-6F8F-4AE0-BA5B-EC7ED8955524}"/>
    <cellStyle name="Normal 2 10 2 2 10" xfId="37469" xr:uid="{CEE412F8-ADFA-48E6-8205-BFC2C8A0DAB9}"/>
    <cellStyle name="Normal 2 10 2 2 11" xfId="37470" xr:uid="{46682F05-EAEF-4E88-BB9A-C78E493D4700}"/>
    <cellStyle name="Normal 2 10 2 2 12" xfId="37471" xr:uid="{18FD1C2A-262A-4EED-B34E-5BDB592FC960}"/>
    <cellStyle name="Normal 2 10 2 2 13" xfId="37472" xr:uid="{91427149-C650-4AD4-BB1A-17545A38BDEC}"/>
    <cellStyle name="Normal 2 10 2 2 14" xfId="37473" xr:uid="{629380BC-FD3A-435A-94D2-11A23DB8FF1F}"/>
    <cellStyle name="Normal 2 10 2 2 2" xfId="37474" xr:uid="{65069BAE-338E-4D96-8A38-CCE165D7169C}"/>
    <cellStyle name="Normal 2 10 2 2 2 10" xfId="2076" xr:uid="{2A9C298A-26B9-4A1F-A7C3-B7020709F62B}"/>
    <cellStyle name="Normal 2 10 2 2 2 2" xfId="37475" xr:uid="{51121DC3-CA35-445B-BF6C-F8F7A831B48D}"/>
    <cellStyle name="Normal 2 10 2 2 2 2 2" xfId="37476" xr:uid="{D9977D70-D988-44F2-89DD-74318F20F47D}"/>
    <cellStyle name="Normal 2 10 2 2 2 2 2 2" xfId="37478" xr:uid="{6619F537-C769-4070-B88B-CA9074D0B2AF}"/>
    <cellStyle name="Normal 2 10 2 2 2 2 2 3" xfId="37480" xr:uid="{274D5D03-FC84-4DD2-8951-D5CDF4686C65}"/>
    <cellStyle name="Normal 2 10 2 2 2 2 2 4" xfId="37482" xr:uid="{0EE7F5AE-17D1-4C41-A712-6B2E84E6D048}"/>
    <cellStyle name="Normal 2 10 2 2 2 2 2 5" xfId="37486" xr:uid="{E8E36BC5-EDDE-40B7-8EEE-52A83C5281C2}"/>
    <cellStyle name="Normal 2 10 2 2 2 2 2 6" xfId="37490" xr:uid="{FFB2B772-54D5-4A53-94E9-E74FDFF96A82}"/>
    <cellStyle name="Normal 2 10 2 2 2 2 3" xfId="37491" xr:uid="{5A45ED06-E9CD-4517-A555-943ECF58075F}"/>
    <cellStyle name="Normal 2 10 2 2 2 2 4" xfId="37492" xr:uid="{A974F731-847E-4C51-B17C-E9C1B3E19ED3}"/>
    <cellStyle name="Normal 2 10 2 2 2 2 5" xfId="37493" xr:uid="{303F7EF8-A20D-4133-A89F-0BEDE5AD6613}"/>
    <cellStyle name="Normal 2 10 2 2 2 2 6" xfId="37494" xr:uid="{6C8C2237-56F5-4471-80EB-D59D2056DAE7}"/>
    <cellStyle name="Normal 2 10 2 2 2 2 7" xfId="37495" xr:uid="{EA3128EF-8187-4A64-AB93-F28FC2039DE9}"/>
    <cellStyle name="Normal 2 10 2 2 2 3" xfId="37496" xr:uid="{D043A2B2-9640-4F9C-8161-26436EF03574}"/>
    <cellStyle name="Normal 2 10 2 2 2 3 2" xfId="37497" xr:uid="{8FF0C479-3A1E-44B8-9110-68EB6756F1CB}"/>
    <cellStyle name="Normal 2 10 2 2 2 3 2 2" xfId="37499" xr:uid="{CC8B7651-A005-4F0D-972A-9F65CB2115DF}"/>
    <cellStyle name="Normal 2 10 2 2 2 3 2 3" xfId="37501" xr:uid="{779F942B-AAE6-4D04-9052-176B60630EEB}"/>
    <cellStyle name="Normal 2 10 2 2 2 3 2 4" xfId="37503" xr:uid="{E1F5CFDE-2B4F-4E8F-B105-599CB0A40C18}"/>
    <cellStyle name="Normal 2 10 2 2 2 3 2 5" xfId="37506" xr:uid="{51E4D6D2-FCA1-482A-B301-A6C853A9036F}"/>
    <cellStyle name="Normal 2 10 2 2 2 3 2 6" xfId="37509" xr:uid="{1989D42C-8A1A-46F8-91FC-26EB38234AD5}"/>
    <cellStyle name="Normal 2 10 2 2 2 3 3" xfId="37510" xr:uid="{234C0FD7-0176-48AC-9A48-A6BE247E65CA}"/>
    <cellStyle name="Normal 2 10 2 2 2 3 4" xfId="37511" xr:uid="{29F10612-3213-4D2E-8950-CFE715F1D669}"/>
    <cellStyle name="Normal 2 10 2 2 2 3 5" xfId="37512" xr:uid="{C7C4136F-66A5-4ACA-BA24-B8C9CB09FF00}"/>
    <cellStyle name="Normal 2 10 2 2 2 3 6" xfId="37513" xr:uid="{1A6B4B4D-7E29-4EF9-BA1A-5683D6C4577D}"/>
    <cellStyle name="Normal 2 10 2 2 2 3 7" xfId="37514" xr:uid="{DD723571-D3D8-455C-8A00-37132EC9879B}"/>
    <cellStyle name="Normal 2 10 2 2 2 4" xfId="37515" xr:uid="{D6FA1AA7-0566-476D-9B4D-E06F13C20B11}"/>
    <cellStyle name="Normal 2 10 2 2 2 4 2" xfId="37516" xr:uid="{289611D0-B007-483E-B646-25519F675601}"/>
    <cellStyle name="Normal 2 10 2 2 2 4 2 2" xfId="37518" xr:uid="{087EBD83-62DB-4A75-BC67-AB78912740F1}"/>
    <cellStyle name="Normal 2 10 2 2 2 4 2 3" xfId="37520" xr:uid="{1854090C-5F1D-47B8-8BEE-C0E05AB1D4E0}"/>
    <cellStyle name="Normal 2 10 2 2 2 4 2 4" xfId="37522" xr:uid="{AA4B6CC9-01C7-41FF-9A24-CE8652D79174}"/>
    <cellStyle name="Normal 2 10 2 2 2 4 2 5" xfId="37526" xr:uid="{2AEAF298-76F8-406E-B520-6B157414DA0A}"/>
    <cellStyle name="Normal 2 10 2 2 2 4 2 6" xfId="37530" xr:uid="{71EDE11E-22AD-47A1-95D4-EED91B43D811}"/>
    <cellStyle name="Normal 2 10 2 2 2 4 3" xfId="37531" xr:uid="{F6292046-E614-4DCF-BB98-0F995010DC8B}"/>
    <cellStyle name="Normal 2 10 2 2 2 4 4" xfId="37532" xr:uid="{DBC1A80C-87B5-4D64-B95D-989EDABE150F}"/>
    <cellStyle name="Normal 2 10 2 2 2 4 5" xfId="37533" xr:uid="{CAA633DC-F2C6-4DEC-B5CA-B4A6054E9818}"/>
    <cellStyle name="Normal 2 10 2 2 2 4 6" xfId="31940" xr:uid="{A7D1B52D-9FD7-4664-8BD0-2971D61669D6}"/>
    <cellStyle name="Normal 2 10 2 2 2 4 7" xfId="31942" xr:uid="{1CA4C518-973D-4DA5-84CB-7FEB62362067}"/>
    <cellStyle name="Normal 2 10 2 2 2 5" xfId="37534" xr:uid="{452F8480-0437-4FAC-9824-963BF55C8DF9}"/>
    <cellStyle name="Normal 2 10 2 2 2 5 2" xfId="37535" xr:uid="{FAA7EE7B-A987-465F-93DF-90B87000BE8C}"/>
    <cellStyle name="Normal 2 10 2 2 2 5 3" xfId="37536" xr:uid="{E21AFBC2-25A6-4EB4-9256-4BAB1E5CC86D}"/>
    <cellStyle name="Normal 2 10 2 2 2 5 4" xfId="37537" xr:uid="{484E2127-3D46-43E7-BB12-AE94F80206CF}"/>
    <cellStyle name="Normal 2 10 2 2 2 5 5" xfId="37538" xr:uid="{FB2F66EC-0F6D-4009-96E0-46497651928D}"/>
    <cellStyle name="Normal 2 10 2 2 2 5 6" xfId="37539" xr:uid="{633AE427-4643-40A4-965D-81D7B8DE188A}"/>
    <cellStyle name="Normal 2 10 2 2 2 6" xfId="12076" xr:uid="{1FDAC802-4CF3-4781-B399-2585D12C793C}"/>
    <cellStyle name="Normal 2 10 2 2 2 7" xfId="11618" xr:uid="{87663121-FAB0-45B1-B6AC-B8E00D4E7B2B}"/>
    <cellStyle name="Normal 2 10 2 2 2 8" xfId="11621" xr:uid="{395938C2-2E81-4C7A-B6BC-9E405F494456}"/>
    <cellStyle name="Normal 2 10 2 2 2 9" xfId="11624" xr:uid="{E141A9A0-7F4E-48B2-81D7-B5D2D6DED27F}"/>
    <cellStyle name="Normal 2 10 2 2 3" xfId="37540" xr:uid="{D3B0980F-8C43-471C-A4CA-B461710CE6B9}"/>
    <cellStyle name="Normal 2 10 2 2 3 10" xfId="37541" xr:uid="{094DFF81-094D-40A5-8F42-3BFD41CE497B}"/>
    <cellStyle name="Normal 2 10 2 2 3 2" xfId="37542" xr:uid="{32FDEA62-A12E-48D4-AFC3-557AF61AAA72}"/>
    <cellStyle name="Normal 2 10 2 2 3 2 2" xfId="12210" xr:uid="{E1D1391A-E739-4F45-A25B-351F3A428D0A}"/>
    <cellStyle name="Normal 2 10 2 2 3 2 2 2" xfId="37543" xr:uid="{F15BF460-57ED-4C3A-BC11-7BBF7BB03618}"/>
    <cellStyle name="Normal 2 10 2 2 3 2 2 3" xfId="17309" xr:uid="{D28A0E87-D973-4C9A-BDF3-88D9A78F3505}"/>
    <cellStyle name="Normal 2 10 2 2 3 2 2 4" xfId="17313" xr:uid="{050908F8-2512-4356-B99E-0915D4835B19}"/>
    <cellStyle name="Normal 2 10 2 2 3 2 2 5" xfId="37544" xr:uid="{C474EF72-D9BC-4696-B163-0A799AB19BA6}"/>
    <cellStyle name="Normal 2 10 2 2 3 2 2 6" xfId="37545" xr:uid="{7BB48066-52C5-498B-9B71-EDFE11ADA426}"/>
    <cellStyle name="Normal 2 10 2 2 3 2 3" xfId="34700" xr:uid="{C17C5599-9B79-42F5-8F20-098A3A3A72D5}"/>
    <cellStyle name="Normal 2 10 2 2 3 2 4" xfId="17849" xr:uid="{C4A2FFD1-1534-4A05-9651-9E1370733C81}"/>
    <cellStyle name="Normal 2 10 2 2 3 2 5" xfId="17852" xr:uid="{0DE4D017-D374-4D03-8848-910230024791}"/>
    <cellStyle name="Normal 2 10 2 2 3 2 6" xfId="17855" xr:uid="{54E6827A-515A-45BF-9852-B24DAA2DB4DC}"/>
    <cellStyle name="Normal 2 10 2 2 3 2 7" xfId="37546" xr:uid="{A5EFF633-9FA4-464E-8961-57D4AA846794}"/>
    <cellStyle name="Normal 2 10 2 2 3 3" xfId="37547" xr:uid="{394B4BE4-EA69-4D0F-9BB8-FDB4C943E36D}"/>
    <cellStyle name="Normal 2 10 2 2 3 3 2" xfId="12291" xr:uid="{2AB9464D-91AA-43D2-967E-637117562860}"/>
    <cellStyle name="Normal 2 10 2 2 3 3 2 2" xfId="37548" xr:uid="{EAC9A1A9-CDDE-475C-95A8-2083B826103B}"/>
    <cellStyle name="Normal 2 10 2 2 3 3 2 3" xfId="17352" xr:uid="{940689ED-B5A8-4856-93CB-5D5E68F49A08}"/>
    <cellStyle name="Normal 2 10 2 2 3 3 2 4" xfId="17357" xr:uid="{A94E56A5-4E9A-4725-8656-1B459411398E}"/>
    <cellStyle name="Normal 2 10 2 2 3 3 2 5" xfId="37549" xr:uid="{65FCDB6E-FD8D-4548-8594-DF7554BB2A96}"/>
    <cellStyle name="Normal 2 10 2 2 3 3 2 6" xfId="37550" xr:uid="{478E468C-DE71-4229-A36F-CBABC49F4F87}"/>
    <cellStyle name="Normal 2 10 2 2 3 3 3" xfId="34705" xr:uid="{CE24A03B-3926-41CF-A78C-D801FD38CD7B}"/>
    <cellStyle name="Normal 2 10 2 2 3 3 4" xfId="28585" xr:uid="{D39BE381-7D65-488C-9623-428F6DE29025}"/>
    <cellStyle name="Normal 2 10 2 2 3 3 5" xfId="28594" xr:uid="{3A77FB74-C623-40AE-BBC9-3F305BD48F3A}"/>
    <cellStyle name="Normal 2 10 2 2 3 3 6" xfId="28598" xr:uid="{29A870FE-8F47-475A-BAA5-ED7D2176BE72}"/>
    <cellStyle name="Normal 2 10 2 2 3 3 7" xfId="37551" xr:uid="{3E5AD7DF-70F0-48A4-B27A-7CFBE5C59088}"/>
    <cellStyle name="Normal 2 10 2 2 3 4" xfId="37552" xr:uid="{EB0DBC7F-32F2-416B-83B2-B880F9EBC8FE}"/>
    <cellStyle name="Normal 2 10 2 2 3 4 2" xfId="12360" xr:uid="{4A91AFF9-57D7-4745-88BF-FEC82C56B3DE}"/>
    <cellStyle name="Normal 2 10 2 2 3 4 2 2" xfId="37553" xr:uid="{C1FFFC0B-1FBA-4721-9990-778203295625}"/>
    <cellStyle name="Normal 2 10 2 2 3 4 2 3" xfId="37554" xr:uid="{2F98AE65-BD9F-4D0F-BFB9-5B91D7F035DD}"/>
    <cellStyle name="Normal 2 10 2 2 3 4 2 4" xfId="37555" xr:uid="{EE097301-A55B-4FCA-9F52-F6DC7ADA6327}"/>
    <cellStyle name="Normal 2 10 2 2 3 4 2 5" xfId="37556" xr:uid="{65D5FC90-08E0-469E-891B-2390723CE5DD}"/>
    <cellStyle name="Normal 2 10 2 2 3 4 2 6" xfId="37557" xr:uid="{65B19616-D408-4761-93D6-AC1DAE49AD8F}"/>
    <cellStyle name="Normal 2 10 2 2 3 4 3" xfId="34712" xr:uid="{7C16514C-5A37-4E57-94DC-A71C0006C85B}"/>
    <cellStyle name="Normal 2 10 2 2 3 4 4" xfId="28608" xr:uid="{B4C3A241-7635-458C-841E-157254EC0DEF}"/>
    <cellStyle name="Normal 2 10 2 2 3 4 5" xfId="28612" xr:uid="{2959CC6E-8146-4DE0-B41A-93E9A7B8E651}"/>
    <cellStyle name="Normal 2 10 2 2 3 4 6" xfId="34714" xr:uid="{9497CC32-03C3-4EF1-B0A0-86F2170D6361}"/>
    <cellStyle name="Normal 2 10 2 2 3 4 7" xfId="37558" xr:uid="{2352A102-8A6C-48B7-AB43-9890C467169A}"/>
    <cellStyle name="Normal 2 10 2 2 3 5" xfId="37559" xr:uid="{887882AF-5CFF-4A9C-ABFB-02A505750358}"/>
    <cellStyle name="Normal 2 10 2 2 3 5 2" xfId="34718" xr:uid="{5168F2F8-828F-4236-8BB1-B83C7A5A1680}"/>
    <cellStyle name="Normal 2 10 2 2 3 5 3" xfId="34720" xr:uid="{3F4B8F67-E946-4A73-A16C-8C215E987988}"/>
    <cellStyle name="Normal 2 10 2 2 3 5 4" xfId="34722" xr:uid="{E01DA130-A3E4-4504-88AF-6EA5066F11FA}"/>
    <cellStyle name="Normal 2 10 2 2 3 5 5" xfId="34724" xr:uid="{B7BE58FB-A81B-44AA-9A50-E5943AF3C949}"/>
    <cellStyle name="Normal 2 10 2 2 3 5 6" xfId="37560" xr:uid="{E93A0512-A812-4C8B-8C60-0DC3F978E874}"/>
    <cellStyle name="Normal 2 10 2 2 3 6" xfId="37561" xr:uid="{BB6936B7-4310-4B36-A718-1720122B70E3}"/>
    <cellStyle name="Normal 2 10 2 2 3 7" xfId="37562" xr:uid="{A0C9F4EE-D4B3-44EB-A160-885C15C1E789}"/>
    <cellStyle name="Normal 2 10 2 2 3 8" xfId="37563" xr:uid="{0F524139-4472-42CD-98AE-15808456BFF4}"/>
    <cellStyle name="Normal 2 10 2 2 3 9" xfId="37564" xr:uid="{D45247A4-CD77-4D9B-9F68-99B36BCA8BDF}"/>
    <cellStyle name="Normal 2 10 2 2 4" xfId="37565" xr:uid="{97F14BE2-6D5B-48FD-AEED-6B80E721E45E}"/>
    <cellStyle name="Normal 2 10 2 2 4 10" xfId="37566" xr:uid="{DB8E2CBF-0B7D-426A-B86C-2F2254E6E388}"/>
    <cellStyle name="Normal 2 10 2 2 4 2" xfId="37567" xr:uid="{B2B0AE0F-968D-4854-AB18-AEB10EC3FA0F}"/>
    <cellStyle name="Normal 2 10 2 2 4 2 2" xfId="10970" xr:uid="{220AC0F4-2FB1-4E01-B95B-1ED1E673D395}"/>
    <cellStyle name="Normal 2 10 2 2 4 2 2 2" xfId="37568" xr:uid="{970DABD2-BA92-4C48-A91D-0B6C4180B7C6}"/>
    <cellStyle name="Normal 2 10 2 2 4 2 2 3" xfId="10977" xr:uid="{C39B4AEF-A888-4853-9171-D9BD8F35A6BF}"/>
    <cellStyle name="Normal 2 10 2 2 4 2 2 4" xfId="17497" xr:uid="{908722F7-687B-4C87-915D-6732138E4958}"/>
    <cellStyle name="Normal 2 10 2 2 4 2 2 5" xfId="37569" xr:uid="{6C6B5EBB-AE93-4260-865E-2EF9F18B57DC}"/>
    <cellStyle name="Normal 2 10 2 2 4 2 2 6" xfId="37570" xr:uid="{77803BD6-3B03-4CB5-8ED4-E793A52B5A0A}"/>
    <cellStyle name="Normal 2 10 2 2 4 2 3" xfId="10981" xr:uid="{48DAAA52-45A2-4BF0-A831-11A9A9BB88DA}"/>
    <cellStyle name="Normal 2 10 2 2 4 2 4" xfId="10986" xr:uid="{C105CB67-9858-48E1-A6EA-CF57780476A6}"/>
    <cellStyle name="Normal 2 10 2 2 4 2 5" xfId="34732" xr:uid="{6D590471-1205-4B6E-ABF3-D02A13953CED}"/>
    <cellStyle name="Normal 2 10 2 2 4 2 6" xfId="34735" xr:uid="{D48AE116-8041-4646-AAF9-480276F1FD02}"/>
    <cellStyle name="Normal 2 10 2 2 4 2 7" xfId="37571" xr:uid="{0F027160-40DD-49CB-BC88-6675F3FE6EED}"/>
    <cellStyle name="Normal 2 10 2 2 4 3" xfId="37572" xr:uid="{9FDCF054-A373-423C-B088-CC8DD1D796F0}"/>
    <cellStyle name="Normal 2 10 2 2 4 3 2" xfId="11029" xr:uid="{6DE12017-B359-4349-9E7E-9BC32248D55B}"/>
    <cellStyle name="Normal 2 10 2 2 4 3 2 2" xfId="37573" xr:uid="{EF43BF44-2148-4A8D-BA77-E623AEF2FAAE}"/>
    <cellStyle name="Normal 2 10 2 2 4 3 2 3" xfId="11036" xr:uid="{DEBAA497-B1A2-40F7-AFC2-BFE3E8DAA5D6}"/>
    <cellStyle name="Normal 2 10 2 2 4 3 2 4" xfId="17522" xr:uid="{F1367514-79CF-4174-966A-BEA10C6927EB}"/>
    <cellStyle name="Normal 2 10 2 2 4 3 2 5" xfId="37574" xr:uid="{6DC062E1-5B3F-437B-B14E-A7D4FFEAD62F}"/>
    <cellStyle name="Normal 2 10 2 2 4 3 2 6" xfId="37575" xr:uid="{BB70F14B-BEB4-4653-A57D-C66F85404EF4}"/>
    <cellStyle name="Normal 2 10 2 2 4 3 3" xfId="11040" xr:uid="{2D01E4D9-1D04-442D-8633-48DAE2325681}"/>
    <cellStyle name="Normal 2 10 2 2 4 3 4" xfId="11043" xr:uid="{57BE0161-CAFD-46A1-8D3E-AA94006D8842}"/>
    <cellStyle name="Normal 2 10 2 2 4 3 5" xfId="28632" xr:uid="{F836A76B-BFAF-4E8A-A74F-079144AB4D01}"/>
    <cellStyle name="Normal 2 10 2 2 4 3 6" xfId="28636" xr:uid="{E61EB05D-A78E-44B4-910A-4B8E091EB012}"/>
    <cellStyle name="Normal 2 10 2 2 4 3 7" xfId="37576" xr:uid="{BDA2088B-F2E7-4696-9B9A-383D9F3B2264}"/>
    <cellStyle name="Normal 2 10 2 2 4 4" xfId="15737" xr:uid="{8543CD51-A389-4961-8938-839FD900582E}"/>
    <cellStyle name="Normal 2 10 2 2 4 4 2" xfId="11067" xr:uid="{0971F4A8-ED5E-4A93-BB9F-F160CFF374A3}"/>
    <cellStyle name="Normal 2 10 2 2 4 4 2 2" xfId="37577" xr:uid="{2496B399-13FE-4133-9DF6-36B05C21CA17}"/>
    <cellStyle name="Normal 2 10 2 2 4 4 2 3" xfId="37578" xr:uid="{F8C7299C-092E-4259-A9BB-AD3A83C9F3F0}"/>
    <cellStyle name="Normal 2 10 2 2 4 4 2 4" xfId="22958" xr:uid="{0000F689-7424-4EAF-8A17-09086F6458E7}"/>
    <cellStyle name="Normal 2 10 2 2 4 4 2 5" xfId="37579" xr:uid="{1BCEC10A-AD4E-4FF5-8B03-2AA4064DE620}"/>
    <cellStyle name="Normal 2 10 2 2 4 4 2 6" xfId="37580" xr:uid="{561C787E-AE63-4624-83AA-A329F0A3495C}"/>
    <cellStyle name="Normal 2 10 2 2 4 4 3" xfId="11073" xr:uid="{6F8EDD1D-3D32-4A8C-B646-791649F6107E}"/>
    <cellStyle name="Normal 2 10 2 2 4 4 4" xfId="11077" xr:uid="{A33E52BE-4DFA-43A5-BC62-B1BA85EAC190}"/>
    <cellStyle name="Normal 2 10 2 2 4 4 5" xfId="15739" xr:uid="{F58254DF-F048-494E-A7CF-49C1423CD5B7}"/>
    <cellStyle name="Normal 2 10 2 2 4 4 6" xfId="15742" xr:uid="{8A569D06-6A17-44D1-AE5F-8B921ED16DA1}"/>
    <cellStyle name="Normal 2 10 2 2 4 4 7" xfId="31978" xr:uid="{83D514D0-EE1E-4A32-BD55-553E24744BB7}"/>
    <cellStyle name="Normal 2 10 2 2 4 5" xfId="15746" xr:uid="{85162504-7341-449B-9205-DCF9F44B5C7E}"/>
    <cellStyle name="Normal 2 10 2 2 4 5 2" xfId="29686" xr:uid="{FCCAE837-67EA-4A3B-AC7E-011380DCDDA4}"/>
    <cellStyle name="Normal 2 10 2 2 4 5 3" xfId="29690" xr:uid="{DD96531B-F5D6-457C-BC64-23D85CAD7F1B}"/>
    <cellStyle name="Normal 2 10 2 2 4 5 4" xfId="29695" xr:uid="{23502723-6937-4EC8-BDA9-1D65A4F9690C}"/>
    <cellStyle name="Normal 2 10 2 2 4 5 5" xfId="33146" xr:uid="{81858436-472C-4092-A2A8-9D2ED1331154}"/>
    <cellStyle name="Normal 2 10 2 2 4 5 6" xfId="37581" xr:uid="{DADEAA64-F9C4-4BA1-93BF-45F1F97E76C7}"/>
    <cellStyle name="Normal 2 10 2 2 4 6" xfId="15748" xr:uid="{827708BE-A42F-45D4-B2DC-26F0663BAF9E}"/>
    <cellStyle name="Normal 2 10 2 2 4 7" xfId="15750" xr:uid="{7AC577B1-926F-41A8-AAA1-9FE168C4D647}"/>
    <cellStyle name="Normal 2 10 2 2 4 8" xfId="15752" xr:uid="{142FC376-68E9-4055-A53D-60088A538DA3}"/>
    <cellStyle name="Normal 2 10 2 2 4 9" xfId="15754" xr:uid="{160DCF87-D337-4B1A-BCE9-9602DC700F58}"/>
    <cellStyle name="Normal 2 10 2 2 5" xfId="37582" xr:uid="{F2D6CE58-EDEA-4205-B5BF-534E8C4A8812}"/>
    <cellStyle name="Normal 2 10 2 2 5 2" xfId="37583" xr:uid="{4C9675A7-C2DE-44AF-AACA-17200E8C8A74}"/>
    <cellStyle name="Normal 2 10 2 2 5 2 2" xfId="11235" xr:uid="{CF1675C7-4A30-4F9D-9D5B-682E246E195C}"/>
    <cellStyle name="Normal 2 10 2 2 5 2 3" xfId="11242" xr:uid="{FE484641-49E3-4633-9DC9-4F42F582BD25}"/>
    <cellStyle name="Normal 2 10 2 2 5 2 4" xfId="11246" xr:uid="{51CEBC09-9BAB-476C-83E0-45C0BBADD05D}"/>
    <cellStyle name="Normal 2 10 2 2 5 2 5" xfId="34753" xr:uid="{5F67EBC1-375A-4856-A2C1-0BB886CB8E2B}"/>
    <cellStyle name="Normal 2 10 2 2 5 2 6" xfId="37584" xr:uid="{C33D26F0-A1E9-4231-9BDE-82A03D2D432F}"/>
    <cellStyle name="Normal 2 10 2 2 5 3" xfId="37585" xr:uid="{DBA5E265-8DAD-4051-BBBF-DAD8C54E495F}"/>
    <cellStyle name="Normal 2 10 2 2 5 4" xfId="15757" xr:uid="{10C70C6B-67A8-41C0-8398-E75EC41D05AD}"/>
    <cellStyle name="Normal 2 10 2 2 5 5" xfId="15759" xr:uid="{645D802F-CEF3-46B7-B02C-05DAA9713ACA}"/>
    <cellStyle name="Normal 2 10 2 2 5 6" xfId="15761" xr:uid="{3D7759AA-7A37-4656-848E-2DDD98F8E106}"/>
    <cellStyle name="Normal 2 10 2 2 5 7" xfId="15763" xr:uid="{02688336-C00E-48AD-8CC6-86EECBA4BDA4}"/>
    <cellStyle name="Normal 2 10 2 2 6" xfId="37586" xr:uid="{74BD50F8-9241-4928-8B89-20FD7AE8A716}"/>
    <cellStyle name="Normal 2 10 2 2 6 2" xfId="37587" xr:uid="{29800EAC-F13D-4179-92B6-8FF18735CD45}"/>
    <cellStyle name="Normal 2 10 2 2 6 2 2" xfId="34764" xr:uid="{06AF59C7-BA92-46F5-B130-1C555140186F}"/>
    <cellStyle name="Normal 2 10 2 2 6 2 3" xfId="34767" xr:uid="{A3C35954-4AB7-40EE-B346-CD5D2417C50A}"/>
    <cellStyle name="Normal 2 10 2 2 6 2 4" xfId="34770" xr:uid="{8AB9F12D-95EB-4BE1-9A62-1AEE8035508C}"/>
    <cellStyle name="Normal 2 10 2 2 6 2 5" xfId="34773" xr:uid="{503AE887-524A-4C77-8E51-5D3B92428437}"/>
    <cellStyle name="Normal 2 10 2 2 6 2 6" xfId="37588" xr:uid="{711E2E5F-6305-4A6D-97E8-59094390E736}"/>
    <cellStyle name="Normal 2 10 2 2 6 3" xfId="37589" xr:uid="{5AC77786-455D-4738-8450-6277CED10DD9}"/>
    <cellStyle name="Normal 2 10 2 2 6 4" xfId="37590" xr:uid="{94CCB6C4-7999-4815-A303-CFA1778F6453}"/>
    <cellStyle name="Normal 2 10 2 2 6 5" xfId="37591" xr:uid="{640DFDE1-16E0-4495-9B04-3FEDEBB02A39}"/>
    <cellStyle name="Normal 2 10 2 2 6 6" xfId="37592" xr:uid="{CCAD99C6-FCF5-47A5-8FEF-35AB905BB945}"/>
    <cellStyle name="Normal 2 10 2 2 6 7" xfId="37593" xr:uid="{7A080B0A-C0E2-482D-9728-E0D0F066DECB}"/>
    <cellStyle name="Normal 2 10 2 2 7" xfId="37594" xr:uid="{2DB69D74-F13E-490E-8229-9B098C7E5FF1}"/>
    <cellStyle name="Normal 2 10 2 2 7 2" xfId="37595" xr:uid="{936B824A-EF79-428C-8C89-668CC572A55F}"/>
    <cellStyle name="Normal 2 10 2 2 7 2 2" xfId="34784" xr:uid="{12D1E3D4-A9FB-40CA-92B5-04C0FB32657F}"/>
    <cellStyle name="Normal 2 10 2 2 7 2 3" xfId="34786" xr:uid="{3F26540B-3654-477D-8B41-EF95412FD710}"/>
    <cellStyle name="Normal 2 10 2 2 7 2 4" xfId="34788" xr:uid="{732D4558-6797-45B9-B5AD-A8B6B86EAFE9}"/>
    <cellStyle name="Normal 2 10 2 2 7 2 5" xfId="34790" xr:uid="{801346E5-D82B-4FDA-AE6F-62879AE91FD2}"/>
    <cellStyle name="Normal 2 10 2 2 7 2 6" xfId="37596" xr:uid="{66472167-56AD-4F6B-90C8-D49639E406A0}"/>
    <cellStyle name="Normal 2 10 2 2 7 3" xfId="37597" xr:uid="{FD9E2973-D163-4E31-95F7-CFC36DCF54A4}"/>
    <cellStyle name="Normal 2 10 2 2 7 4" xfId="37598" xr:uid="{4B2D63EF-0D40-4183-A5BB-77E71620EEF4}"/>
    <cellStyle name="Normal 2 10 2 2 7 5" xfId="37599" xr:uid="{CBD06B24-E628-45B0-B33A-A7E56C34E11F}"/>
    <cellStyle name="Normal 2 10 2 2 7 6" xfId="37600" xr:uid="{EB50A82A-BD19-4102-8A6B-D54365C3B496}"/>
    <cellStyle name="Normal 2 10 2 2 7 7" xfId="37601" xr:uid="{07B969A1-B6BC-4C29-9E88-6F45532398BE}"/>
    <cellStyle name="Normal 2 10 2 2 8" xfId="37603" xr:uid="{0A358913-679F-4980-8908-9219DC30D04B}"/>
    <cellStyle name="Normal 2 10 2 2 8 2" xfId="37604" xr:uid="{B7000848-0F38-4524-8FD3-247CDDD11FDC}"/>
    <cellStyle name="Normal 2 10 2 2 8 3" xfId="37605" xr:uid="{A1552DF4-E9A8-408B-A92F-97E5DE3041DC}"/>
    <cellStyle name="Normal 2 10 2 2 8 4" xfId="37606" xr:uid="{A1CABA12-186F-4748-8F9A-A94842F0B2A0}"/>
    <cellStyle name="Normal 2 10 2 2 8 5" xfId="37607" xr:uid="{37AA3E31-1DC8-4BA5-87BA-2EF387B6974B}"/>
    <cellStyle name="Normal 2 10 2 2 8 6" xfId="37608" xr:uid="{5AB879C2-1962-444D-BA38-829999E42654}"/>
    <cellStyle name="Normal 2 10 2 2 9" xfId="37610" xr:uid="{B1E4B732-8195-48EE-B59D-6D31497BFB89}"/>
    <cellStyle name="Normal 2 10 2 20" xfId="37462" xr:uid="{A8EFC4C0-9E1C-4347-BE68-E65F0C0E46FC}"/>
    <cellStyle name="Normal 2 10 2 3" xfId="37611" xr:uid="{17778A31-A905-4C4C-A7DF-C09DC5E397C0}"/>
    <cellStyle name="Normal 2 10 2 3 10" xfId="37613" xr:uid="{A0FF5CAF-8519-429E-9585-B97E578F40C1}"/>
    <cellStyle name="Normal 2 10 2 3 11" xfId="37615" xr:uid="{D0A4B959-4B70-4FD3-91CB-FBB44ED3A46D}"/>
    <cellStyle name="Normal 2 10 2 3 12" xfId="37616" xr:uid="{0B2160D6-B5BF-44D5-9A41-C683669F0ECB}"/>
    <cellStyle name="Normal 2 10 2 3 13" xfId="37617" xr:uid="{DB02B922-BC1A-40E2-8FC3-632E571F37E8}"/>
    <cellStyle name="Normal 2 10 2 3 14" xfId="37618" xr:uid="{CE4D0126-54CB-4721-89AD-3D1EFC2E5823}"/>
    <cellStyle name="Normal 2 10 2 3 2" xfId="37619" xr:uid="{644C88AE-F9ED-451F-8B7F-6C691D9032CD}"/>
    <cellStyle name="Normal 2 10 2 3 2 10" xfId="6083" xr:uid="{FF0412E2-21DC-4EFE-BF33-4C867DC4265B}"/>
    <cellStyle name="Normal 2 10 2 3 2 2" xfId="37620" xr:uid="{E37DA838-2748-446F-8CF0-1DBF5EF72DA2}"/>
    <cellStyle name="Normal 2 10 2 3 2 2 2" xfId="37621" xr:uid="{C4ECADAB-A48F-407F-858C-45EB298677D5}"/>
    <cellStyle name="Normal 2 10 2 3 2 2 2 2" xfId="37622" xr:uid="{2EECED19-C90D-419E-B47C-EEDC0EB92E30}"/>
    <cellStyle name="Normal 2 10 2 3 2 2 2 3" xfId="37623" xr:uid="{00FF6D75-C90A-4D67-A588-FBF7AEBB2325}"/>
    <cellStyle name="Normal 2 10 2 3 2 2 2 4" xfId="37624" xr:uid="{12BE340F-C8D3-4F83-BA25-4202944F28C2}"/>
    <cellStyle name="Normal 2 10 2 3 2 2 2 5" xfId="37625" xr:uid="{8C34830D-A453-429C-903A-C82291313042}"/>
    <cellStyle name="Normal 2 10 2 3 2 2 2 6" xfId="37626" xr:uid="{1D440353-9445-4300-8B77-8D9D697F5124}"/>
    <cellStyle name="Normal 2 10 2 3 2 2 3" xfId="37627" xr:uid="{3CA45755-5640-4F9D-9616-0EC8E982C4E4}"/>
    <cellStyle name="Normal 2 10 2 3 2 2 4" xfId="37628" xr:uid="{6CB238FB-1489-423E-A453-5120C8E58969}"/>
    <cellStyle name="Normal 2 10 2 3 2 2 5" xfId="37629" xr:uid="{94712671-567D-41C5-A8FF-3C2A6E36A633}"/>
    <cellStyle name="Normal 2 10 2 3 2 2 6" xfId="37630" xr:uid="{D0F19D27-FAEC-4070-A48E-A5EB04B003BE}"/>
    <cellStyle name="Normal 2 10 2 3 2 2 7" xfId="37631" xr:uid="{A3AC755B-3451-4552-A28D-BEF0DEFB4DA1}"/>
    <cellStyle name="Normal 2 10 2 3 2 3" xfId="37632" xr:uid="{C8A8C58C-73E0-4177-8A6F-F65A5A5C5929}"/>
    <cellStyle name="Normal 2 10 2 3 2 3 2" xfId="37633" xr:uid="{72B792B4-A5F5-4737-B6DE-A3C430C7E0A3}"/>
    <cellStyle name="Normal 2 10 2 3 2 3 2 2" xfId="37634" xr:uid="{4D21415A-75B7-4DF8-955D-1E0DB7B8A468}"/>
    <cellStyle name="Normal 2 10 2 3 2 3 2 3" xfId="37635" xr:uid="{DEE1A7F4-E1A5-43D7-AC07-7F8519A1C314}"/>
    <cellStyle name="Normal 2 10 2 3 2 3 2 4" xfId="37636" xr:uid="{4E6B9E0B-967A-43AC-B6F0-13F5301396E7}"/>
    <cellStyle name="Normal 2 10 2 3 2 3 2 5" xfId="37637" xr:uid="{CC7652D0-A57A-4450-A1A2-B3106C5CCF65}"/>
    <cellStyle name="Normal 2 10 2 3 2 3 2 6" xfId="37638" xr:uid="{DDFABFD6-65B0-4628-8650-54877880EDBD}"/>
    <cellStyle name="Normal 2 10 2 3 2 3 3" xfId="37639" xr:uid="{839E04A0-4B98-4415-A337-8B022612EDF3}"/>
    <cellStyle name="Normal 2 10 2 3 2 3 4" xfId="37640" xr:uid="{6C6C8439-A886-4166-9C8D-81D2C9103156}"/>
    <cellStyle name="Normal 2 10 2 3 2 3 5" xfId="37641" xr:uid="{9EC6786B-0E07-448F-856A-E58A8621CE7E}"/>
    <cellStyle name="Normal 2 10 2 3 2 3 6" xfId="37642" xr:uid="{CCED1B3C-533D-4700-9E8C-419F85B4E20F}"/>
    <cellStyle name="Normal 2 10 2 3 2 3 7" xfId="37643" xr:uid="{618E1A5F-EAF5-4F33-BAF5-CCFD6BF04B13}"/>
    <cellStyle name="Normal 2 10 2 3 2 4" xfId="37644" xr:uid="{F1535A02-A019-4588-B04B-62BAD500FD02}"/>
    <cellStyle name="Normal 2 10 2 3 2 4 2" xfId="37645" xr:uid="{13BB6E7F-BD19-4391-B94A-1F70E9AAF5BC}"/>
    <cellStyle name="Normal 2 10 2 3 2 4 2 2" xfId="37646" xr:uid="{FD401AC1-140E-40E1-87F4-21520D4F61CE}"/>
    <cellStyle name="Normal 2 10 2 3 2 4 2 3" xfId="37647" xr:uid="{117E212F-9AC5-490F-AD14-1A741E9DE21A}"/>
    <cellStyle name="Normal 2 10 2 3 2 4 2 4" xfId="37648" xr:uid="{045F5F85-7208-4EE5-9B5D-AE6BD758DDF3}"/>
    <cellStyle name="Normal 2 10 2 3 2 4 2 5" xfId="37649" xr:uid="{0BF2E514-5F76-4521-83CB-67789BD85229}"/>
    <cellStyle name="Normal 2 10 2 3 2 4 2 6" xfId="37650" xr:uid="{C43398EB-DCA1-4CD7-8ED6-2ADCC412903A}"/>
    <cellStyle name="Normal 2 10 2 3 2 4 3" xfId="37651" xr:uid="{C745E129-983E-4D75-A084-BCD6EE236EEB}"/>
    <cellStyle name="Normal 2 10 2 3 2 4 4" xfId="37652" xr:uid="{EADD90E2-6FA5-4293-A4D0-5D7CF64A1E7D}"/>
    <cellStyle name="Normal 2 10 2 3 2 4 5" xfId="37653" xr:uid="{8E437AE7-D841-447F-90C2-85A74EF26B34}"/>
    <cellStyle name="Normal 2 10 2 3 2 4 6" xfId="21628" xr:uid="{4B7358A8-2832-4978-8689-BDF4A4D6740D}"/>
    <cellStyle name="Normal 2 10 2 3 2 4 7" xfId="21631" xr:uid="{01A3F14E-5DE1-420F-963A-DAD575A1660F}"/>
    <cellStyle name="Normal 2 10 2 3 2 5" xfId="37654" xr:uid="{465EB403-3190-470F-A3F9-FCCCA3C6DB4B}"/>
    <cellStyle name="Normal 2 10 2 3 2 5 2" xfId="37655" xr:uid="{86BCFD22-FA8B-4368-B6FA-27384A204B2D}"/>
    <cellStyle name="Normal 2 10 2 3 2 5 3" xfId="37656" xr:uid="{F5F158E1-EF09-4D5D-BA1A-B14946C84198}"/>
    <cellStyle name="Normal 2 10 2 3 2 5 4" xfId="37657" xr:uid="{7D86F729-9725-4BBC-90A6-CF1959ED0222}"/>
    <cellStyle name="Normal 2 10 2 3 2 5 5" xfId="37658" xr:uid="{09BD970D-07D7-4B0C-B9BA-CE8A2625E5DE}"/>
    <cellStyle name="Normal 2 10 2 3 2 5 6" xfId="37659" xr:uid="{AA73ED30-132A-49BF-9AA9-04EF9453BD71}"/>
    <cellStyle name="Normal 2 10 2 3 2 6" xfId="23726" xr:uid="{EBE63974-EC70-4323-833F-AA2424EC7B0F}"/>
    <cellStyle name="Normal 2 10 2 3 2 7" xfId="37660" xr:uid="{89D0B834-9FAD-43E3-8AC7-92CEDC7973F5}"/>
    <cellStyle name="Normal 2 10 2 3 2 8" xfId="37661" xr:uid="{A487FE49-DE15-4990-A810-9EA3771BDEF7}"/>
    <cellStyle name="Normal 2 10 2 3 2 9" xfId="37662" xr:uid="{3F7552C8-E3E1-4C7F-9926-0E615580DB5A}"/>
    <cellStyle name="Normal 2 10 2 3 3" xfId="37663" xr:uid="{0ABBCB2D-2557-451E-86C1-158435AAF772}"/>
    <cellStyle name="Normal 2 10 2 3 3 10" xfId="6120" xr:uid="{840E52B9-AD75-499E-BF5C-D741ADCF8E9A}"/>
    <cellStyle name="Normal 2 10 2 3 3 2" xfId="37664" xr:uid="{0697E574-CF97-4BA9-A6D1-313429EF371D}"/>
    <cellStyle name="Normal 2 10 2 3 3 2 2" xfId="37665" xr:uid="{01DBE262-E049-4922-A25C-3C20EDC82FC1}"/>
    <cellStyle name="Normal 2 10 2 3 3 2 2 2" xfId="37666" xr:uid="{0202F9F9-46C6-490A-A99C-17EC5DFA54AF}"/>
    <cellStyle name="Normal 2 10 2 3 3 2 2 3" xfId="6986" xr:uid="{6059223D-9FE7-4900-AE9B-FB936BE03915}"/>
    <cellStyle name="Normal 2 10 2 3 3 2 2 4" xfId="18560" xr:uid="{E6BEDBD5-C913-4D42-A31F-02748D861EFB}"/>
    <cellStyle name="Normal 2 10 2 3 3 2 2 5" xfId="37667" xr:uid="{C5B84389-8226-4DCE-A999-293E69CBE226}"/>
    <cellStyle name="Normal 2 10 2 3 3 2 2 6" xfId="37668" xr:uid="{53CE7A59-324C-402D-953D-872CA54B0855}"/>
    <cellStyle name="Normal 2 10 2 3 3 2 3" xfId="27330" xr:uid="{1E2EB866-8751-4D42-BC7B-8AB5C1D366FB}"/>
    <cellStyle name="Normal 2 10 2 3 3 2 4" xfId="17959" xr:uid="{7DD40473-5560-4C2B-A4DD-69FDB4829EC8}"/>
    <cellStyle name="Normal 2 10 2 3 3 2 5" xfId="17962" xr:uid="{B1B20E31-3964-4200-9DBC-95E3509546D6}"/>
    <cellStyle name="Normal 2 10 2 3 3 2 6" xfId="37669" xr:uid="{A9EEB354-24D8-4008-81F0-33D997B0B3C2}"/>
    <cellStyle name="Normal 2 10 2 3 3 2 7" xfId="37670" xr:uid="{E14FA93E-B300-4A32-A725-E9563AC9994D}"/>
    <cellStyle name="Normal 2 10 2 3 3 3" xfId="37671" xr:uid="{2F31CC69-B9E6-43BF-B8C5-E13545B3C0D2}"/>
    <cellStyle name="Normal 2 10 2 3 3 3 2" xfId="37672" xr:uid="{91EF0613-EEC4-488B-A204-4F229C0875D5}"/>
    <cellStyle name="Normal 2 10 2 3 3 3 2 2" xfId="37673" xr:uid="{14E33FC4-4C58-4FF5-85F7-A719F627E6BB}"/>
    <cellStyle name="Normal 2 10 2 3 3 3 2 3" xfId="18580" xr:uid="{4093CF93-AC07-4A6C-8814-E5521963111B}"/>
    <cellStyle name="Normal 2 10 2 3 3 3 2 4" xfId="18584" xr:uid="{4BA77A6B-1BF6-43D2-8C9F-7C9151F7B75A}"/>
    <cellStyle name="Normal 2 10 2 3 3 3 2 5" xfId="37674" xr:uid="{47B10E75-1B74-4707-AF0D-867839DD69EE}"/>
    <cellStyle name="Normal 2 10 2 3 3 3 2 6" xfId="37675" xr:uid="{2686B186-6229-4B68-A489-CA74F387190C}"/>
    <cellStyle name="Normal 2 10 2 3 3 3 3" xfId="27333" xr:uid="{5C2C6C3B-59DB-499C-A555-85BBD6FB4272}"/>
    <cellStyle name="Normal 2 10 2 3 3 3 4" xfId="27337" xr:uid="{E82D7F04-54E4-41C9-86E6-B8E43087B6C2}"/>
    <cellStyle name="Normal 2 10 2 3 3 3 5" xfId="27341" xr:uid="{DB92B75A-EE15-45EC-8C38-523B1F38D3F1}"/>
    <cellStyle name="Normal 2 10 2 3 3 3 6" xfId="27345" xr:uid="{22E95343-0A26-412D-B3EC-59A81A423EA8}"/>
    <cellStyle name="Normal 2 10 2 3 3 3 7" xfId="27349" xr:uid="{C0CBCF97-E63A-4E87-823C-4BBEAEF5B69F}"/>
    <cellStyle name="Normal 2 10 2 3 3 4" xfId="37676" xr:uid="{EFAFC6DA-E2FD-4B4F-BD25-2B8BF8F13D82}"/>
    <cellStyle name="Normal 2 10 2 3 3 4 2" xfId="37677" xr:uid="{11CD8C92-E92D-4F3E-8F97-10ACBE36928B}"/>
    <cellStyle name="Normal 2 10 2 3 3 4 2 2" xfId="37678" xr:uid="{37BA96DF-F6DB-4B11-BCAC-AC3D57E4F9BA}"/>
    <cellStyle name="Normal 2 10 2 3 3 4 2 3" xfId="37679" xr:uid="{B9184AF7-96AE-4CDE-B334-B55647B54B4E}"/>
    <cellStyle name="Normal 2 10 2 3 3 4 2 4" xfId="37680" xr:uid="{C34974D4-2C59-4242-8E52-FDF15EC13961}"/>
    <cellStyle name="Normal 2 10 2 3 3 4 2 5" xfId="37681" xr:uid="{F5FDAA42-B243-427A-9A1B-0797A5A256D8}"/>
    <cellStyle name="Normal 2 10 2 3 3 4 2 6" xfId="37682" xr:uid="{55F848AD-7BE8-404F-AC1D-B019E73F1A43}"/>
    <cellStyle name="Normal 2 10 2 3 3 4 3" xfId="37683" xr:uid="{588591DE-FC48-4AA7-BF14-CD8C30B36DE8}"/>
    <cellStyle name="Normal 2 10 2 3 3 4 4" xfId="37684" xr:uid="{61A764BF-4612-4E00-A918-2135AFB5AF9F}"/>
    <cellStyle name="Normal 2 10 2 3 3 4 5" xfId="37685" xr:uid="{47403465-3EBD-4597-9396-622EDE0C326A}"/>
    <cellStyle name="Normal 2 10 2 3 3 4 6" xfId="37686" xr:uid="{6C7C55AC-238A-43FF-8FD1-6CFFDCB28368}"/>
    <cellStyle name="Normal 2 10 2 3 3 4 7" xfId="37687" xr:uid="{5DD52E8E-405D-4C40-820A-9CBAAF2A6649}"/>
    <cellStyle name="Normal 2 10 2 3 3 5" xfId="37688" xr:uid="{8E053CA7-534E-44E5-94FF-471847F81C58}"/>
    <cellStyle name="Normal 2 10 2 3 3 5 2" xfId="37689" xr:uid="{94E81D2F-CC6D-42E9-9E58-9668996E75AD}"/>
    <cellStyle name="Normal 2 10 2 3 3 5 3" xfId="37690" xr:uid="{41F59BF0-ECC3-4DA0-8FED-60817C53B464}"/>
    <cellStyle name="Normal 2 10 2 3 3 5 4" xfId="37691" xr:uid="{0E51C823-E441-43D9-BA06-B6440AB40096}"/>
    <cellStyle name="Normal 2 10 2 3 3 5 5" xfId="37692" xr:uid="{5F22620E-5D51-4A91-8229-A5DC95A1E6DD}"/>
    <cellStyle name="Normal 2 10 2 3 3 5 6" xfId="37693" xr:uid="{1B8C36E0-85C6-4A64-B5EC-DFAC677C7F28}"/>
    <cellStyle name="Normal 2 10 2 3 3 6" xfId="23729" xr:uid="{C3F674BB-BFE8-4A55-A27F-EC2E32BA0EA3}"/>
    <cellStyle name="Normal 2 10 2 3 3 7" xfId="37694" xr:uid="{3F8E00FD-1F7F-4E7D-BB01-2233E3EE7379}"/>
    <cellStyle name="Normal 2 10 2 3 3 8" xfId="37695" xr:uid="{17293965-AFC8-4B93-B7EE-8254F0A678DF}"/>
    <cellStyle name="Normal 2 10 2 3 3 9" xfId="37696" xr:uid="{5060A6F9-85D8-4348-962B-682FED8811C3}"/>
    <cellStyle name="Normal 2 10 2 3 4" xfId="37697" xr:uid="{B52AB399-B0C8-4396-827C-0180FC58BD92}"/>
    <cellStyle name="Normal 2 10 2 3 4 10" xfId="37698" xr:uid="{A47DCC34-EF25-4072-B26B-B3B89917CDD3}"/>
    <cellStyle name="Normal 2 10 2 3 4 2" xfId="37699" xr:uid="{E274C384-945C-42D9-A5F0-5EB786B1F4E4}"/>
    <cellStyle name="Normal 2 10 2 3 4 2 2" xfId="37700" xr:uid="{EDA72F3D-54BF-4554-9F81-78A0E2F1BFA4}"/>
    <cellStyle name="Normal 2 10 2 3 4 2 2 2" xfId="37701" xr:uid="{1DEF90C0-93E3-4547-B454-A0DE28D59E8F}"/>
    <cellStyle name="Normal 2 10 2 3 4 2 2 3" xfId="18715" xr:uid="{974CCEFC-7F6D-4318-8167-C06FA66EB127}"/>
    <cellStyle name="Normal 2 10 2 3 4 2 2 4" xfId="18718" xr:uid="{AA27C0CC-33E4-411E-94A3-AECF513AA8A5}"/>
    <cellStyle name="Normal 2 10 2 3 4 2 2 5" xfId="37702" xr:uid="{7DBD7F2E-ADF5-45B7-887E-6204F1D10B20}"/>
    <cellStyle name="Normal 2 10 2 3 4 2 2 6" xfId="37703" xr:uid="{EEEEC740-C79C-442D-AD0C-8AE3EA8C826A}"/>
    <cellStyle name="Normal 2 10 2 3 4 2 3" xfId="37704" xr:uid="{86B5A708-289F-4329-A42D-A166B0D8BBC7}"/>
    <cellStyle name="Normal 2 10 2 3 4 2 4" xfId="37705" xr:uid="{C0F87F77-DE3E-4991-8A44-720DE8494DFE}"/>
    <cellStyle name="Normal 2 10 2 3 4 2 5" xfId="37706" xr:uid="{0DA1A83D-8000-4B8D-8299-B9DF195EF5CB}"/>
    <cellStyle name="Normal 2 10 2 3 4 2 6" xfId="37707" xr:uid="{59D63F48-7E98-42F1-B1D9-146F819B2EB8}"/>
    <cellStyle name="Normal 2 10 2 3 4 2 7" xfId="37708" xr:uid="{D7ED672A-BF18-453F-BB4E-90932ACCAA12}"/>
    <cellStyle name="Normal 2 10 2 3 4 3" xfId="37709" xr:uid="{026B8015-8A6C-46D3-84BA-EF86F0F43093}"/>
    <cellStyle name="Normal 2 10 2 3 4 3 2" xfId="37710" xr:uid="{EEA8C695-490D-40B8-A688-9E2DB09FE926}"/>
    <cellStyle name="Normal 2 10 2 3 4 3 2 2" xfId="37711" xr:uid="{3AB3186D-158F-43B8-99D6-2BA60C5A671D}"/>
    <cellStyle name="Normal 2 10 2 3 4 3 2 3" xfId="18739" xr:uid="{C9C19315-A1CB-4448-B196-51C7CFFE59ED}"/>
    <cellStyle name="Normal 2 10 2 3 4 3 2 4" xfId="18741" xr:uid="{8495B5C9-8F10-469F-8D77-D03CEB597B47}"/>
    <cellStyle name="Normal 2 10 2 3 4 3 2 5" xfId="37712" xr:uid="{05BB5716-D577-42F0-A36D-4DBBF599C745}"/>
    <cellStyle name="Normal 2 10 2 3 4 3 2 6" xfId="37713" xr:uid="{86D6CCAC-5EA7-4101-B26F-FA4FB09459B8}"/>
    <cellStyle name="Normal 2 10 2 3 4 3 3" xfId="37714" xr:uid="{CF61954F-6429-48F2-8469-882D903F2EEE}"/>
    <cellStyle name="Normal 2 10 2 3 4 3 4" xfId="37715" xr:uid="{5C615F72-B1F7-4E4B-9C5D-484C39782ADA}"/>
    <cellStyle name="Normal 2 10 2 3 4 3 5" xfId="37716" xr:uid="{798C0B3F-60DD-4739-AF8B-311A92D3A580}"/>
    <cellStyle name="Normal 2 10 2 3 4 3 6" xfId="37717" xr:uid="{16E00371-5BE5-492C-A81A-E6162F41B3F2}"/>
    <cellStyle name="Normal 2 10 2 3 4 3 7" xfId="37718" xr:uid="{B60F64C8-D3A3-469C-95D0-3BCA16B500B6}"/>
    <cellStyle name="Normal 2 10 2 3 4 4" xfId="37719" xr:uid="{AF80D76B-AD24-4000-8D47-F5589F7C4FA3}"/>
    <cellStyle name="Normal 2 10 2 3 4 4 2" xfId="37720" xr:uid="{A6D5D614-BFA8-45C9-9C0D-7B5840ED73AF}"/>
    <cellStyle name="Normal 2 10 2 3 4 4 2 2" xfId="37721" xr:uid="{ADEEA7F9-6726-4A80-BF0E-2CE71B62E110}"/>
    <cellStyle name="Normal 2 10 2 3 4 4 2 3" xfId="37722" xr:uid="{367A845C-6359-480D-932C-8E6AB510AAD2}"/>
    <cellStyle name="Normal 2 10 2 3 4 4 2 4" xfId="37723" xr:uid="{E5DD01E7-0501-4B0E-A971-5480E5881D93}"/>
    <cellStyle name="Normal 2 10 2 3 4 4 2 5" xfId="37724" xr:uid="{5446DAE8-0B12-46CE-9696-E066BF6A2643}"/>
    <cellStyle name="Normal 2 10 2 3 4 4 2 6" xfId="37725" xr:uid="{EA6C1FA3-C004-43B6-8515-E779341C0D85}"/>
    <cellStyle name="Normal 2 10 2 3 4 4 3" xfId="37726" xr:uid="{29F886B6-22F9-4BA7-AD3E-A17C05C6D366}"/>
    <cellStyle name="Normal 2 10 2 3 4 4 4" xfId="37727" xr:uid="{89DD35E1-AD6F-427B-B0F9-F6714F645B76}"/>
    <cellStyle name="Normal 2 10 2 3 4 4 5" xfId="37728" xr:uid="{2361BED5-6B48-408D-B2C8-33764EDCDEEC}"/>
    <cellStyle name="Normal 2 10 2 3 4 4 6" xfId="32069" xr:uid="{3C37FC45-DC1D-43BD-BF39-CC4E5D62235B}"/>
    <cellStyle name="Normal 2 10 2 3 4 4 7" xfId="32071" xr:uid="{3CB891C2-7C05-4392-9D1A-1071CCCDB8B3}"/>
    <cellStyle name="Normal 2 10 2 3 4 5" xfId="37729" xr:uid="{FD61C8FF-F8F1-4ABB-A9FC-29B23455A68F}"/>
    <cellStyle name="Normal 2 10 2 3 4 5 2" xfId="37730" xr:uid="{D5C6D6EA-1064-4BE9-B809-BA91D2B7AAD5}"/>
    <cellStyle name="Normal 2 10 2 3 4 5 3" xfId="37731" xr:uid="{613AC07E-D1DC-44B5-B57A-0FCEFF3D6276}"/>
    <cellStyle name="Normal 2 10 2 3 4 5 4" xfId="37732" xr:uid="{543CBD25-373D-4BF4-B7BC-27F3402B587E}"/>
    <cellStyle name="Normal 2 10 2 3 4 5 5" xfId="37733" xr:uid="{A2411A9A-DA76-4263-ADD0-F77249357EE4}"/>
    <cellStyle name="Normal 2 10 2 3 4 5 6" xfId="37734" xr:uid="{7D6ED6D7-7554-4D2C-BFD8-140000B7F964}"/>
    <cellStyle name="Normal 2 10 2 3 4 6" xfId="23732" xr:uid="{F3C589ED-15CC-4D63-B43A-1A0842F3B354}"/>
    <cellStyle name="Normal 2 10 2 3 4 7" xfId="37735" xr:uid="{C997AE17-6DFE-4118-B160-8BD2547B601B}"/>
    <cellStyle name="Normal 2 10 2 3 4 8" xfId="37736" xr:uid="{B9D4C0FE-A486-4A80-82E3-9A5D62FC16D4}"/>
    <cellStyle name="Normal 2 10 2 3 4 9" xfId="37737" xr:uid="{4C57027E-90CB-4996-96F6-25D9F986C623}"/>
    <cellStyle name="Normal 2 10 2 3 5" xfId="34490" xr:uid="{5AD3C60B-32C9-4E78-9C74-F47D86B03B6D}"/>
    <cellStyle name="Normal 2 10 2 3 5 2" xfId="37738" xr:uid="{00DBE926-82C9-4435-8EBC-003457FEA814}"/>
    <cellStyle name="Normal 2 10 2 3 5 2 2" xfId="37739" xr:uid="{7EFF014A-B970-4DCD-866D-57D68FF43EA9}"/>
    <cellStyle name="Normal 2 10 2 3 5 2 3" xfId="37740" xr:uid="{B1A9B4C4-964B-43F0-ABB3-1AFF148AF964}"/>
    <cellStyle name="Normal 2 10 2 3 5 2 4" xfId="37741" xr:uid="{DD05BE4E-578D-4443-AF77-2DBCAC8BD77A}"/>
    <cellStyle name="Normal 2 10 2 3 5 2 5" xfId="37742" xr:uid="{82597D34-766C-447B-AF41-E64A491492AE}"/>
    <cellStyle name="Normal 2 10 2 3 5 2 6" xfId="37743" xr:uid="{F383E91F-F248-4642-8F11-342A8049290A}"/>
    <cellStyle name="Normal 2 10 2 3 5 3" xfId="37744" xr:uid="{6F2ED0FB-DA20-4EAB-B24D-68BF90254A8F}"/>
    <cellStyle name="Normal 2 10 2 3 5 4" xfId="37745" xr:uid="{EBE85B9F-127E-408A-A4CA-667EA2CA53D0}"/>
    <cellStyle name="Normal 2 10 2 3 5 5" xfId="37746" xr:uid="{AE4CDBDC-353D-4835-969C-BCA9FED78EA6}"/>
    <cellStyle name="Normal 2 10 2 3 5 6" xfId="37747" xr:uid="{4F2054B0-A802-400A-8DD7-0F591B46DDA2}"/>
    <cellStyle name="Normal 2 10 2 3 5 7" xfId="37748" xr:uid="{3DE46645-6310-42CD-B744-74F698F7786E}"/>
    <cellStyle name="Normal 2 10 2 3 6" xfId="2687" xr:uid="{34F76F9E-34FB-48A4-988F-79BCA0257A28}"/>
    <cellStyle name="Normal 2 10 2 3 6 2" xfId="37749" xr:uid="{3A54031D-D56C-47F4-9DDB-5AE21406F289}"/>
    <cellStyle name="Normal 2 10 2 3 6 2 2" xfId="37750" xr:uid="{8F910A65-D880-4379-9178-AE58883F390B}"/>
    <cellStyle name="Normal 2 10 2 3 6 2 3" xfId="37751" xr:uid="{7DA09106-CA31-44C7-9E06-A706DAB1A69C}"/>
    <cellStyle name="Normal 2 10 2 3 6 2 4" xfId="37752" xr:uid="{2ACD3F37-0030-421D-BC66-213B91C0174E}"/>
    <cellStyle name="Normal 2 10 2 3 6 2 5" xfId="37753" xr:uid="{2B3BFBAB-21FE-4DEE-86A3-EC9C21AEF596}"/>
    <cellStyle name="Normal 2 10 2 3 6 2 6" xfId="37754" xr:uid="{58BCE157-53CE-4A98-B594-1E96E0B5B680}"/>
    <cellStyle name="Normal 2 10 2 3 6 3" xfId="37755" xr:uid="{ABD68F08-6DCF-401D-AEBE-A9C21FEF860C}"/>
    <cellStyle name="Normal 2 10 2 3 6 4" xfId="37756" xr:uid="{F90BAF77-21D8-4719-B2EE-D1997C4D6268}"/>
    <cellStyle name="Normal 2 10 2 3 6 5" xfId="37757" xr:uid="{7D7E9096-445B-4006-98EA-62E3CEA09AC3}"/>
    <cellStyle name="Normal 2 10 2 3 6 6" xfId="37758" xr:uid="{944DB99C-8DFF-4744-9490-F7638678ADDF}"/>
    <cellStyle name="Normal 2 10 2 3 6 7" xfId="37759" xr:uid="{CA280C50-0786-4634-BF83-65F95B45D7EF}"/>
    <cellStyle name="Normal 2 10 2 3 7" xfId="2693" xr:uid="{4EC1B872-C0EA-48C1-8523-1A430242A06A}"/>
    <cellStyle name="Normal 2 10 2 3 7 2" xfId="37760" xr:uid="{86E7DA77-5E09-402F-9A7D-B9396451C274}"/>
    <cellStyle name="Normal 2 10 2 3 7 2 2" xfId="37761" xr:uid="{59198E18-621E-4147-9278-1650A86CA5B3}"/>
    <cellStyle name="Normal 2 10 2 3 7 2 3" xfId="37762" xr:uid="{DC57B2C0-B9B1-4F1A-955A-094B0836F739}"/>
    <cellStyle name="Normal 2 10 2 3 7 2 4" xfId="37763" xr:uid="{08FF458C-E9B6-4A31-9058-39E3D2E60105}"/>
    <cellStyle name="Normal 2 10 2 3 7 2 5" xfId="37764" xr:uid="{890A8633-0279-4A9E-ABE8-D1C4EB911B53}"/>
    <cellStyle name="Normal 2 10 2 3 7 2 6" xfId="37765" xr:uid="{0D947961-4E77-4CF4-89BF-ABD36F9C4FE0}"/>
    <cellStyle name="Normal 2 10 2 3 7 3" xfId="37766" xr:uid="{40B1E585-C377-4EBA-B3E0-079F742C3BBF}"/>
    <cellStyle name="Normal 2 10 2 3 7 4" xfId="37767" xr:uid="{DE7E4FB8-74C2-4D0C-B13F-A2B4D9FD31E0}"/>
    <cellStyle name="Normal 2 10 2 3 7 5" xfId="37768" xr:uid="{6AE041D6-022A-497E-A866-1361016CEA26}"/>
    <cellStyle name="Normal 2 10 2 3 7 6" xfId="37769" xr:uid="{F78CCAFB-28D8-4C6A-9094-176A7D7E9181}"/>
    <cellStyle name="Normal 2 10 2 3 7 7" xfId="37770" xr:uid="{F5B12906-82F6-442A-B759-549FC8A11668}"/>
    <cellStyle name="Normal 2 10 2 3 8" xfId="2700" xr:uid="{1140DEEF-EDFD-4CB6-9568-F2BE6A53EC79}"/>
    <cellStyle name="Normal 2 10 2 3 8 2" xfId="37771" xr:uid="{F920FA15-9739-461F-BC28-013F523084F3}"/>
    <cellStyle name="Normal 2 10 2 3 8 3" xfId="37772" xr:uid="{119C0540-00B7-4ABC-BA64-47E775719F88}"/>
    <cellStyle name="Normal 2 10 2 3 8 4" xfId="37773" xr:uid="{11771B09-4706-4379-86B4-8D03FFE3C8C9}"/>
    <cellStyle name="Normal 2 10 2 3 8 5" xfId="37774" xr:uid="{BFED4B0A-7BF7-47B2-82AC-6677DFA571AC}"/>
    <cellStyle name="Normal 2 10 2 3 8 6" xfId="37775" xr:uid="{2371AEBE-805D-44DA-8727-F4A68117F2A9}"/>
    <cellStyle name="Normal 2 10 2 3 9" xfId="6914" xr:uid="{D0A81F20-8553-4D2C-A7DD-775574EF1A46}"/>
    <cellStyle name="Normal 2 10 2 4" xfId="37776" xr:uid="{54F18B14-3E6A-4B4C-8A63-404275233E49}"/>
    <cellStyle name="Normal 2 10 2 4 10" xfId="37777" xr:uid="{38D1D792-C70B-4A29-B01D-AC9B61E405FE}"/>
    <cellStyle name="Normal 2 10 2 4 11" xfId="37778" xr:uid="{9E09513C-E22B-4F7D-ACE1-BD51B0CFC5FF}"/>
    <cellStyle name="Normal 2 10 2 4 12" xfId="37779" xr:uid="{8516383E-354B-4A96-AF2B-8E33A150A3D4}"/>
    <cellStyle name="Normal 2 10 2 4 13" xfId="37780" xr:uid="{4A48D608-5818-447C-BBAE-0787709A0355}"/>
    <cellStyle name="Normal 2 10 2 4 14" xfId="37781" xr:uid="{494C36CC-27CF-46AB-B96A-CAD9028DA714}"/>
    <cellStyle name="Normal 2 10 2 4 2" xfId="37782" xr:uid="{C6E5E98B-186A-4119-82EF-59CB7AC09E69}"/>
    <cellStyle name="Normal 2 10 2 4 2 10" xfId="37783" xr:uid="{6EDA7D4F-A631-466F-B32D-BB077BCE6EA7}"/>
    <cellStyle name="Normal 2 10 2 4 2 2" xfId="37784" xr:uid="{1460EED3-DEEF-4791-9D6E-CED0B4B2B282}"/>
    <cellStyle name="Normal 2 10 2 4 2 2 2" xfId="37785" xr:uid="{F9A2C685-2FA9-4946-8C30-9C5BD4C214C9}"/>
    <cellStyle name="Normal 2 10 2 4 2 2 2 2" xfId="37786" xr:uid="{959A9793-0407-4759-BDAF-1324C4D6ABD7}"/>
    <cellStyle name="Normal 2 10 2 4 2 2 2 3" xfId="37787" xr:uid="{78C97BCC-7F81-45AA-B7AA-850C4FC2B975}"/>
    <cellStyle name="Normal 2 10 2 4 2 2 2 4" xfId="37788" xr:uid="{F8EC63C8-D376-42D2-8922-4D5038427E46}"/>
    <cellStyle name="Normal 2 10 2 4 2 2 2 5" xfId="37789" xr:uid="{553C8E6A-9204-46E8-93E8-34819415BA57}"/>
    <cellStyle name="Normal 2 10 2 4 2 2 2 6" xfId="37790" xr:uid="{0DD91B9A-C019-4D43-A354-F76C0D4DC85C}"/>
    <cellStyle name="Normal 2 10 2 4 2 2 3" xfId="37791" xr:uid="{FF8601E2-58B6-4940-BEDD-CEB5C4BE89A5}"/>
    <cellStyle name="Normal 2 10 2 4 2 2 4" xfId="37792" xr:uid="{EDC60541-3D3F-412D-9249-3826CFB29425}"/>
    <cellStyle name="Normal 2 10 2 4 2 2 5" xfId="37793" xr:uid="{9EB8FC63-E49A-4461-8A90-C6A1AB385BA0}"/>
    <cellStyle name="Normal 2 10 2 4 2 2 6" xfId="37794" xr:uid="{4969922C-59F3-432B-92A2-ABA56CA3430C}"/>
    <cellStyle name="Normal 2 10 2 4 2 2 7" xfId="37795" xr:uid="{E1DF5BE2-C4E9-4ADA-B636-2074FFB160FC}"/>
    <cellStyle name="Normal 2 10 2 4 2 3" xfId="37796" xr:uid="{F818DCEA-3640-4F49-ACD2-7728A5AB14C9}"/>
    <cellStyle name="Normal 2 10 2 4 2 3 2" xfId="37797" xr:uid="{E75119CA-3396-4CA9-9DBD-BBD228BFED73}"/>
    <cellStyle name="Normal 2 10 2 4 2 3 2 2" xfId="37798" xr:uid="{45FD0880-DBEE-4065-AADE-9B864C100557}"/>
    <cellStyle name="Normal 2 10 2 4 2 3 2 3" xfId="37799" xr:uid="{841A01B3-E227-4D2B-9C96-F29DEB030C29}"/>
    <cellStyle name="Normal 2 10 2 4 2 3 2 4" xfId="37800" xr:uid="{F780C5AF-4213-4360-BA79-E6A6A6FF5865}"/>
    <cellStyle name="Normal 2 10 2 4 2 3 2 5" xfId="37801" xr:uid="{DA4A7806-4BF8-4661-B09D-F487FF640517}"/>
    <cellStyle name="Normal 2 10 2 4 2 3 2 6" xfId="37802" xr:uid="{3E5CFB42-CC57-4F2E-BD80-CCC26D015BF7}"/>
    <cellStyle name="Normal 2 10 2 4 2 3 3" xfId="37803" xr:uid="{F120287D-8C0B-4DB1-9E10-8EDB6C24BD06}"/>
    <cellStyle name="Normal 2 10 2 4 2 3 4" xfId="37804" xr:uid="{B93E71E1-0B88-467C-9CDF-6DD3513DA930}"/>
    <cellStyle name="Normal 2 10 2 4 2 3 5" xfId="37805" xr:uid="{523B331E-206D-48D8-9591-14A3F4776D90}"/>
    <cellStyle name="Normal 2 10 2 4 2 3 6" xfId="37806" xr:uid="{5A743DDE-3FD2-4798-8DA6-45A992610843}"/>
    <cellStyle name="Normal 2 10 2 4 2 3 7" xfId="37807" xr:uid="{9E66C2AC-07D7-472F-8315-D06E63EE7489}"/>
    <cellStyle name="Normal 2 10 2 4 2 4" xfId="37808" xr:uid="{232D3158-DD94-4C76-9803-47A6F2684B7B}"/>
    <cellStyle name="Normal 2 10 2 4 2 4 2" xfId="37809" xr:uid="{E8AFA2A3-914B-4917-A861-378B60654B4A}"/>
    <cellStyle name="Normal 2 10 2 4 2 4 2 2" xfId="37811" xr:uid="{B95322CB-D7AB-4BF0-9B11-251517F8862F}"/>
    <cellStyle name="Normal 2 10 2 4 2 4 2 3" xfId="37813" xr:uid="{BC019550-9860-4CB4-8EA9-0EB376AA6CD2}"/>
    <cellStyle name="Normal 2 10 2 4 2 4 2 4" xfId="37815" xr:uid="{009E08A8-F5E2-4355-97FC-B688E9AB778F}"/>
    <cellStyle name="Normal 2 10 2 4 2 4 2 5" xfId="37817" xr:uid="{A00DADF1-AF4A-4EA1-9AE2-BDC600A9AC7A}"/>
    <cellStyle name="Normal 2 10 2 4 2 4 2 6" xfId="37819" xr:uid="{F5BE4A85-4694-4577-850B-6407FFF42861}"/>
    <cellStyle name="Normal 2 10 2 4 2 4 3" xfId="37820" xr:uid="{D0761BBA-3DF0-4714-9CD5-72BDE7812842}"/>
    <cellStyle name="Normal 2 10 2 4 2 4 4" xfId="37821" xr:uid="{69297F87-521B-41A2-B4C8-96893A815E48}"/>
    <cellStyle name="Normal 2 10 2 4 2 4 5" xfId="37822" xr:uid="{EB1872EA-B687-4E8D-8FFF-E60B7CB685F9}"/>
    <cellStyle name="Normal 2 10 2 4 2 4 6" xfId="37823" xr:uid="{BA659DB3-73F2-4E0E-AFE8-F91D36481187}"/>
    <cellStyle name="Normal 2 10 2 4 2 4 7" xfId="37824" xr:uid="{6065CD18-78B3-4F50-8F31-03BA868D5365}"/>
    <cellStyle name="Normal 2 10 2 4 2 5" xfId="37825" xr:uid="{9C9A7152-0CCB-4568-98BE-8364EB73E86E}"/>
    <cellStyle name="Normal 2 10 2 4 2 5 2" xfId="37826" xr:uid="{42156D05-D70D-4A26-9E7E-31BA33715B38}"/>
    <cellStyle name="Normal 2 10 2 4 2 5 3" xfId="37827" xr:uid="{9207AF71-FB73-4217-888F-5EED4B56CE63}"/>
    <cellStyle name="Normal 2 10 2 4 2 5 4" xfId="37828" xr:uid="{31D1178B-009B-4F77-9205-6844EE5F8625}"/>
    <cellStyle name="Normal 2 10 2 4 2 5 5" xfId="37829" xr:uid="{CC2F18B0-2FA6-40FA-A16B-E3D3FE91EFB2}"/>
    <cellStyle name="Normal 2 10 2 4 2 5 6" xfId="37830" xr:uid="{E141AEDE-4D14-44F0-83BF-D5BF5A87C108}"/>
    <cellStyle name="Normal 2 10 2 4 2 6" xfId="37831" xr:uid="{289A8FFD-461E-4F26-83E7-BC950F767BBE}"/>
    <cellStyle name="Normal 2 10 2 4 2 7" xfId="37832" xr:uid="{89D2D424-6F87-4C3E-B0E7-480DD12CEC7B}"/>
    <cellStyle name="Normal 2 10 2 4 2 8" xfId="37833" xr:uid="{28547F5B-F5BE-4F79-96E1-C9B5D28A2CF5}"/>
    <cellStyle name="Normal 2 10 2 4 2 9" xfId="37834" xr:uid="{55F8D371-E993-40A9-AD22-45B139586BB1}"/>
    <cellStyle name="Normal 2 10 2 4 3" xfId="37835" xr:uid="{95163474-AB7D-4D3C-8C5E-C6FD917289C3}"/>
    <cellStyle name="Normal 2 10 2 4 3 10" xfId="37836" xr:uid="{5F7CBE54-6D54-47EA-A69A-ADD0192E6141}"/>
    <cellStyle name="Normal 2 10 2 4 3 2" xfId="37837" xr:uid="{5568D7F9-8593-40CC-8D0E-53992927D004}"/>
    <cellStyle name="Normal 2 10 2 4 3 2 2" xfId="34825" xr:uid="{2881D941-D7A0-425F-A86F-820FAB9826FF}"/>
    <cellStyle name="Normal 2 10 2 4 3 2 2 2" xfId="16433" xr:uid="{E4CB650A-3941-4F95-89F1-739CD1F618D5}"/>
    <cellStyle name="Normal 2 10 2 4 3 2 2 3" xfId="16452" xr:uid="{32D225E0-6F2E-4BEE-A2CD-4E140DAEEB8D}"/>
    <cellStyle name="Normal 2 10 2 4 3 2 2 4" xfId="16457" xr:uid="{F228FC29-2C87-40DE-870A-AE914AC364A5}"/>
    <cellStyle name="Normal 2 10 2 4 3 2 2 5" xfId="16461" xr:uid="{F285E8D6-7AE1-466F-ACAD-9B38A0FB8527}"/>
    <cellStyle name="Normal 2 10 2 4 3 2 2 6" xfId="34827" xr:uid="{61678D6F-3CD0-46A2-B6B3-08D8D4965CDF}"/>
    <cellStyle name="Normal 2 10 2 4 3 2 3" xfId="34831" xr:uid="{5E5D479F-7D79-4F3B-8C0C-A8606BAC99EA}"/>
    <cellStyle name="Normal 2 10 2 4 3 2 4" xfId="33403" xr:uid="{23C52B1B-6E3C-4C24-A2E9-F3C74B900114}"/>
    <cellStyle name="Normal 2 10 2 4 3 2 5" xfId="34839" xr:uid="{83804B4C-5915-417B-A953-E8309B3A2D88}"/>
    <cellStyle name="Normal 2 10 2 4 3 2 6" xfId="34841" xr:uid="{41687F88-D05D-41CA-A2B6-876F0D74BEFB}"/>
    <cellStyle name="Normal 2 10 2 4 3 2 7" xfId="34843" xr:uid="{1DF322D5-B42E-4E1D-B867-D90A054B5087}"/>
    <cellStyle name="Normal 2 10 2 4 3 3" xfId="37838" xr:uid="{4F141526-6C35-48B1-A328-BAD9D6831167}"/>
    <cellStyle name="Normal 2 10 2 4 3 3 2" xfId="25235" xr:uid="{7E2C338B-471B-4339-95CF-1330964DB751}"/>
    <cellStyle name="Normal 2 10 2 4 3 3 2 2" xfId="16769" xr:uid="{4DD313EA-D6C5-4DD7-9C63-94D94029A063}"/>
    <cellStyle name="Normal 2 10 2 4 3 3 2 3" xfId="16772" xr:uid="{4DAAF6D1-6990-4A2D-A55E-A9A6C712BC31}"/>
    <cellStyle name="Normal 2 10 2 4 3 3 2 4" xfId="16776" xr:uid="{50732D83-A72A-43A9-B508-F350FAE85E62}"/>
    <cellStyle name="Normal 2 10 2 4 3 3 2 5" xfId="16780" xr:uid="{9597AE3F-F406-4FE0-8B0E-9D4B60F95257}"/>
    <cellStyle name="Normal 2 10 2 4 3 3 2 6" xfId="34852" xr:uid="{F5AC8AEE-55DA-47E7-AFB7-E2EA6150181F}"/>
    <cellStyle name="Normal 2 10 2 4 3 3 3" xfId="25240" xr:uid="{44589376-8974-4172-9043-A314308565C2}"/>
    <cellStyle name="Normal 2 10 2 4 3 3 4" xfId="25242" xr:uid="{C260BA84-26AF-4336-8BF9-83BB844157B3}"/>
    <cellStyle name="Normal 2 10 2 4 3 3 5" xfId="34863" xr:uid="{C7E28A0B-EC4D-4E0B-AA5D-83037863D575}"/>
    <cellStyle name="Normal 2 10 2 4 3 3 6" xfId="34865" xr:uid="{DD4D3EEC-CEA2-4E01-85A6-B10A40CDBB70}"/>
    <cellStyle name="Normal 2 10 2 4 3 3 7" xfId="34867" xr:uid="{3F1CA558-4D1D-474B-BFF1-23556C6C9401}"/>
    <cellStyle name="Normal 2 10 2 4 3 4" xfId="37839" xr:uid="{06A7FBE5-5D27-4842-B9A8-97D293271DF2}"/>
    <cellStyle name="Normal 2 10 2 4 3 4 2" xfId="34875" xr:uid="{408477E6-E268-4303-9D21-48E6B3BA51BC}"/>
    <cellStyle name="Normal 2 10 2 4 3 4 2 2" xfId="17083" xr:uid="{FACC0E0A-66A9-4FC8-AD8F-854075666689}"/>
    <cellStyle name="Normal 2 10 2 4 3 4 2 3" xfId="17086" xr:uid="{42FC08C9-424F-4028-AF28-7C27CD319C72}"/>
    <cellStyle name="Normal 2 10 2 4 3 4 2 4" xfId="17089" xr:uid="{CA7D3FF5-E12C-47FA-8381-C07CEADE3EF9}"/>
    <cellStyle name="Normal 2 10 2 4 3 4 2 5" xfId="17092" xr:uid="{0A76C30B-7344-4C1C-BC00-D038D4916F59}"/>
    <cellStyle name="Normal 2 10 2 4 3 4 2 6" xfId="34878" xr:uid="{A2FF27D9-02A6-49DD-8DF8-B5229724DFD4}"/>
    <cellStyle name="Normal 2 10 2 4 3 4 3" xfId="34881" xr:uid="{E5B5F76C-A98A-458F-8FA7-58350A2732CA}"/>
    <cellStyle name="Normal 2 10 2 4 3 4 4" xfId="33406" xr:uid="{88FC8F64-D5A4-4D59-BC6F-60DD919C1750}"/>
    <cellStyle name="Normal 2 10 2 4 3 4 5" xfId="34883" xr:uid="{308359AA-DE3F-4931-B2E7-828B15C0FEB8}"/>
    <cellStyle name="Normal 2 10 2 4 3 4 6" xfId="34885" xr:uid="{4EDD0811-2E57-4540-9B12-86047F639C4D}"/>
    <cellStyle name="Normal 2 10 2 4 3 4 7" xfId="34887" xr:uid="{E4AC1DA5-16F6-4212-B7A2-08BE36F6A10C}"/>
    <cellStyle name="Normal 2 10 2 4 3 5" xfId="37840" xr:uid="{88D515CD-2770-4067-B18F-2E7CFF7BD789}"/>
    <cellStyle name="Normal 2 10 2 4 3 5 2" xfId="34894" xr:uid="{56DD15AB-B56A-4EB5-BF3D-F5CD96AB6848}"/>
    <cellStyle name="Normal 2 10 2 4 3 5 3" xfId="34897" xr:uid="{45EB8A66-F0D1-4CA5-B1B5-00D74835E17A}"/>
    <cellStyle name="Normal 2 10 2 4 3 5 4" xfId="33410" xr:uid="{70786FC4-7C4A-4A1D-B922-2CF583A0B2E9}"/>
    <cellStyle name="Normal 2 10 2 4 3 5 5" xfId="34899" xr:uid="{32AF5481-4435-4A3D-B2B2-BD1D5BF500A2}"/>
    <cellStyle name="Normal 2 10 2 4 3 5 6" xfId="34901" xr:uid="{34AD33FF-EE19-4796-A992-0EB29410775F}"/>
    <cellStyle name="Normal 2 10 2 4 3 6" xfId="37841" xr:uid="{3B0602C1-3A68-4CFD-8A8F-E1F430FBEFEB}"/>
    <cellStyle name="Normal 2 10 2 4 3 7" xfId="37842" xr:uid="{CF645A9E-1743-496A-8AB4-59956FC8AA0A}"/>
    <cellStyle name="Normal 2 10 2 4 3 8" xfId="37843" xr:uid="{F90EC587-E6E5-49E4-A5CE-4EB3ED8EB08B}"/>
    <cellStyle name="Normal 2 10 2 4 3 9" xfId="37844" xr:uid="{C9623023-BE2D-49F5-9005-85E4400DDA00}"/>
    <cellStyle name="Normal 2 10 2 4 4" xfId="37845" xr:uid="{FD4A289C-0D1B-49A2-A58F-F547262497E6}"/>
    <cellStyle name="Normal 2 10 2 4 4 10" xfId="37846" xr:uid="{5A1E29FE-D626-4ABB-9B20-D4A8E02F5FE7}"/>
    <cellStyle name="Normal 2 10 2 4 4 2" xfId="37847" xr:uid="{305B883B-4501-4463-BCAC-1D0F8A85468A}"/>
    <cellStyle name="Normal 2 10 2 4 4 2 2" xfId="34930" xr:uid="{E4F5E7AE-284A-4557-B613-76B3549C6920}"/>
    <cellStyle name="Normal 2 10 2 4 4 2 2 2" xfId="37848" xr:uid="{FEBC77C4-F965-4BD4-9BCC-12208E4E53EF}"/>
    <cellStyle name="Normal 2 10 2 4 4 2 2 3" xfId="20398" xr:uid="{8CF8CC24-FD14-43B8-AABD-7C708479E298}"/>
    <cellStyle name="Normal 2 10 2 4 4 2 2 4" xfId="20402" xr:uid="{D600C710-745B-4328-9B33-DF03817E7D28}"/>
    <cellStyle name="Normal 2 10 2 4 4 2 2 5" xfId="37849" xr:uid="{911FC954-39ED-453A-BED5-DA455D71A95C}"/>
    <cellStyle name="Normal 2 10 2 4 4 2 2 6" xfId="37850" xr:uid="{B37EC916-5D38-44DB-8684-31D2B50516D7}"/>
    <cellStyle name="Normal 2 10 2 4 4 2 3" xfId="34933" xr:uid="{EE726546-E0E3-4C3A-866F-CA47B6A7DBEE}"/>
    <cellStyle name="Normal 2 10 2 4 4 2 4" xfId="33459" xr:uid="{F1E42728-E390-47DE-90FC-D93E49136E62}"/>
    <cellStyle name="Normal 2 10 2 4 4 2 5" xfId="34935" xr:uid="{918D89FE-AE22-4404-91FC-E993DFCAEA3D}"/>
    <cellStyle name="Normal 2 10 2 4 4 2 6" xfId="34937" xr:uid="{1B784681-2906-4A2A-9B0A-62E3421BBB76}"/>
    <cellStyle name="Normal 2 10 2 4 4 2 7" xfId="37851" xr:uid="{E7DE01EF-04DA-492D-BD2C-4F60815271F7}"/>
    <cellStyle name="Normal 2 10 2 4 4 3" xfId="37852" xr:uid="{27BBE70C-46DC-4D1F-8478-74FBC1DDFAF4}"/>
    <cellStyle name="Normal 2 10 2 4 4 3 2" xfId="34946" xr:uid="{BCCDD506-4214-46E2-A682-8EE4DA59F32F}"/>
    <cellStyle name="Normal 2 10 2 4 4 3 2 2" xfId="37853" xr:uid="{0043DD20-3080-4A1E-81AE-45EA740E4635}"/>
    <cellStyle name="Normal 2 10 2 4 4 3 2 3" xfId="20435" xr:uid="{BCF14CE5-9CCB-4383-9603-3823F142AEC4}"/>
    <cellStyle name="Normal 2 10 2 4 4 3 2 4" xfId="20437" xr:uid="{D90DC427-D306-4579-B3F2-E50BDFE4A4AB}"/>
    <cellStyle name="Normal 2 10 2 4 4 3 2 5" xfId="37854" xr:uid="{F4DD5323-2824-4E94-A7FC-E5FCEC180AD6}"/>
    <cellStyle name="Normal 2 10 2 4 4 3 2 6" xfId="37855" xr:uid="{B767C3EC-3AF0-42D3-A597-4D0FDC68FB01}"/>
    <cellStyle name="Normal 2 10 2 4 4 3 3" xfId="34949" xr:uid="{5207C5C3-3CCF-4E19-8BFA-7ACB8AB081BE}"/>
    <cellStyle name="Normal 2 10 2 4 4 3 4" xfId="33462" xr:uid="{199D0739-3DA7-4D7E-9508-6A2E68522461}"/>
    <cellStyle name="Normal 2 10 2 4 4 3 5" xfId="34951" xr:uid="{BB529CFF-8778-4DBB-9FB9-2F3670FAD81A}"/>
    <cellStyle name="Normal 2 10 2 4 4 3 6" xfId="34953" xr:uid="{4DBAA0BA-11B2-44D9-838B-8F7CD3F36F4C}"/>
    <cellStyle name="Normal 2 10 2 4 4 3 7" xfId="37856" xr:uid="{7287DD13-1CEF-4D80-BF92-83AD597F9B7D}"/>
    <cellStyle name="Normal 2 10 2 4 4 4" xfId="37857" xr:uid="{672A0A4F-DB96-4690-9523-F711D0D9D9D2}"/>
    <cellStyle name="Normal 2 10 2 4 4 4 2" xfId="34960" xr:uid="{B7DA8394-227E-453F-AD0F-1C0354F88093}"/>
    <cellStyle name="Normal 2 10 2 4 4 4 2 2" xfId="37858" xr:uid="{C13FB1F2-1CE4-49D0-BED7-783B9216736E}"/>
    <cellStyle name="Normal 2 10 2 4 4 4 2 3" xfId="37859" xr:uid="{375951CE-BAFC-4C70-88A6-AEBB27E5F859}"/>
    <cellStyle name="Normal 2 10 2 4 4 4 2 4" xfId="37860" xr:uid="{6252F992-E999-46C0-B989-CC12787E39A8}"/>
    <cellStyle name="Normal 2 10 2 4 4 4 2 5" xfId="37861" xr:uid="{B1B64108-F4B0-4EB5-A192-46B61E44B9D5}"/>
    <cellStyle name="Normal 2 10 2 4 4 4 2 6" xfId="37862" xr:uid="{C22964C0-12D1-465C-A968-0A975EAF9338}"/>
    <cellStyle name="Normal 2 10 2 4 4 4 3" xfId="34963" xr:uid="{F02B9A88-8BEE-4E25-8514-46DA1B279537}"/>
    <cellStyle name="Normal 2 10 2 4 4 4 4" xfId="33465" xr:uid="{99B172D9-F150-4E2A-B8E1-3705240AE788}"/>
    <cellStyle name="Normal 2 10 2 4 4 4 5" xfId="34965" xr:uid="{D85FCB64-2FA8-4921-90A6-B3E9EE67A5D8}"/>
    <cellStyle name="Normal 2 10 2 4 4 4 6" xfId="34967" xr:uid="{5425B8AB-E638-48EF-8DD0-C0B0F285552A}"/>
    <cellStyle name="Normal 2 10 2 4 4 4 7" xfId="37863" xr:uid="{4E3F4DEC-A7F4-4038-B8D6-1BD841F29625}"/>
    <cellStyle name="Normal 2 10 2 4 4 5" xfId="37864" xr:uid="{4B9B645D-D6F1-4EA9-A6A5-0A0FE017CFE3}"/>
    <cellStyle name="Normal 2 10 2 4 4 5 2" xfId="34975" xr:uid="{0D4CCB90-B86B-41A0-8DC9-A8BECBDB4961}"/>
    <cellStyle name="Normal 2 10 2 4 4 5 3" xfId="34977" xr:uid="{082368E5-A4FC-48C6-9CF8-F1E1BD35C6E0}"/>
    <cellStyle name="Normal 2 10 2 4 4 5 4" xfId="33468" xr:uid="{BE1E4D2A-DDE2-48A1-8616-53BCAB4D9B8F}"/>
    <cellStyle name="Normal 2 10 2 4 4 5 5" xfId="34979" xr:uid="{B6A14D3B-7208-43FF-9922-8E711A09478D}"/>
    <cellStyle name="Normal 2 10 2 4 4 5 6" xfId="37865" xr:uid="{51BD78F1-3587-486D-ADDA-BC24DC6B25C4}"/>
    <cellStyle name="Normal 2 10 2 4 4 6" xfId="37866" xr:uid="{07C32E41-9683-4AF3-803B-621D7F4C8040}"/>
    <cellStyle name="Normal 2 10 2 4 4 7" xfId="37867" xr:uid="{4BC8E11D-88F8-458B-877A-B386AE7D97A8}"/>
    <cellStyle name="Normal 2 10 2 4 4 8" xfId="37868" xr:uid="{0EBA3C74-5384-498B-9D4D-69D1D176C00C}"/>
    <cellStyle name="Normal 2 10 2 4 4 9" xfId="37869" xr:uid="{F3E9FBA3-3BD7-4DD9-9673-0106E673BACB}"/>
    <cellStyle name="Normal 2 10 2 4 5" xfId="37870" xr:uid="{9433A77A-2A1C-4591-8214-D98D06FDCC4F}"/>
    <cellStyle name="Normal 2 10 2 4 5 2" xfId="37871" xr:uid="{87D5A484-5AF6-4D1D-8701-5E34C994E58D}"/>
    <cellStyle name="Normal 2 10 2 4 5 2 2" xfId="34989" xr:uid="{9FBBE941-E92A-4AB5-8294-9D3CFB5577E7}"/>
    <cellStyle name="Normal 2 10 2 4 5 2 3" xfId="34992" xr:uid="{A8369BC9-5380-481F-9A95-F4165B04B377}"/>
    <cellStyle name="Normal 2 10 2 4 5 2 4" xfId="33492" xr:uid="{FD58D404-AEE9-4E9E-8565-D036C641C1E7}"/>
    <cellStyle name="Normal 2 10 2 4 5 2 5" xfId="34994" xr:uid="{BF469839-DD6C-4F47-B41B-4915C941CA38}"/>
    <cellStyle name="Normal 2 10 2 4 5 2 6" xfId="34996" xr:uid="{908F0742-007C-4E23-AD4B-8ABF6D2D7919}"/>
    <cellStyle name="Normal 2 10 2 4 5 3" xfId="37873" xr:uid="{D8788772-5EC4-40A5-8218-B6178D227B3D}"/>
    <cellStyle name="Normal 2 10 2 4 5 4" xfId="37874" xr:uid="{EAECAB24-3001-4EF9-8D73-F5E24AA132E3}"/>
    <cellStyle name="Normal 2 10 2 4 5 5" xfId="37875" xr:uid="{D0317EE0-EFC5-4C42-8842-D7F6E9B5CC63}"/>
    <cellStyle name="Normal 2 10 2 4 5 6" xfId="37876" xr:uid="{7DEFCF48-BED9-4B1B-B663-7518F65A1399}"/>
    <cellStyle name="Normal 2 10 2 4 5 7" xfId="37877" xr:uid="{959028BA-E3A9-4E30-AE49-7BB94D786477}"/>
    <cellStyle name="Normal 2 10 2 4 6" xfId="37878" xr:uid="{B1A0A1B7-629C-4021-8FD3-17AAE59AF733}"/>
    <cellStyle name="Normal 2 10 2 4 6 2" xfId="37879" xr:uid="{3C8992D5-4FFE-45E0-85B7-3F2740E4C1E4}"/>
    <cellStyle name="Normal 2 10 2 4 6 2 2" xfId="35019" xr:uid="{360655A6-0AEE-40AE-B82F-C359D53CC51D}"/>
    <cellStyle name="Normal 2 10 2 4 6 2 3" xfId="35021" xr:uid="{A3FBF875-D084-48E2-B72E-EF7C473E79BB}"/>
    <cellStyle name="Normal 2 10 2 4 6 2 4" xfId="33563" xr:uid="{9BF06DE4-87DA-4D28-A7C1-11C9B8FB4299}"/>
    <cellStyle name="Normal 2 10 2 4 6 2 5" xfId="35023" xr:uid="{5D62AF46-35BF-4F07-A38A-25EF427ACB71}"/>
    <cellStyle name="Normal 2 10 2 4 6 2 6" xfId="32686" xr:uid="{A3E50551-1F08-4FF2-BCD4-7E4CBF5A0477}"/>
    <cellStyle name="Normal 2 10 2 4 6 3" xfId="37880" xr:uid="{4E1BF034-1FEB-40F2-BA14-5D3F23E62460}"/>
    <cellStyle name="Normal 2 10 2 4 6 4" xfId="37881" xr:uid="{F7CE48E9-AD04-4703-8BA6-9BB1819AE517}"/>
    <cellStyle name="Normal 2 10 2 4 6 5" xfId="37882" xr:uid="{8E519DB8-CD79-4D90-AB14-E969BF52B681}"/>
    <cellStyle name="Normal 2 10 2 4 6 6" xfId="37883" xr:uid="{9BD4A00C-B20A-43E2-A20C-C78527037238}"/>
    <cellStyle name="Normal 2 10 2 4 6 7" xfId="37884" xr:uid="{0C2299F7-ED1A-4721-A564-2F6DF6BBDE69}"/>
    <cellStyle name="Normal 2 10 2 4 7" xfId="37885" xr:uid="{D5731B19-160A-49D8-AEBC-50A6DEBD6AF8}"/>
    <cellStyle name="Normal 2 10 2 4 7 2" xfId="37886" xr:uid="{B17C2912-1CB5-4A18-9EC5-BE662E3B73D1}"/>
    <cellStyle name="Normal 2 10 2 4 7 2 2" xfId="31262" xr:uid="{B1154B08-57AD-4024-8CA0-6AB6EA6DDC7F}"/>
    <cellStyle name="Normal 2 10 2 4 7 2 3" xfId="35055" xr:uid="{F3A4789C-6DC0-4D96-956E-16418942854E}"/>
    <cellStyle name="Normal 2 10 2 4 7 2 4" xfId="33607" xr:uid="{D28C6DF8-64EB-4B89-88E9-CDBFD5CD370A}"/>
    <cellStyle name="Normal 2 10 2 4 7 2 5" xfId="35057" xr:uid="{89064B7F-6141-4A37-96A2-8D2D3A9E5285}"/>
    <cellStyle name="Normal 2 10 2 4 7 2 6" xfId="37887" xr:uid="{C42C692F-DB0E-462D-BA27-83C90086CFF7}"/>
    <cellStyle name="Normal 2 10 2 4 7 3" xfId="37888" xr:uid="{4949EF95-C26C-4F15-95B3-764B632FE030}"/>
    <cellStyle name="Normal 2 10 2 4 7 4" xfId="37889" xr:uid="{8B0FBA82-9904-43B5-B5EE-48A6A34809BB}"/>
    <cellStyle name="Normal 2 10 2 4 7 5" xfId="37890" xr:uid="{5349AED1-E4DD-4713-9598-72D01F18D7D6}"/>
    <cellStyle name="Normal 2 10 2 4 7 6" xfId="37891" xr:uid="{42330A6C-F0A2-4FEF-9B7C-36A505F317D3}"/>
    <cellStyle name="Normal 2 10 2 4 7 7" xfId="37892" xr:uid="{4A4172C4-5FD7-4CBD-AB5B-975CDA194816}"/>
    <cellStyle name="Normal 2 10 2 4 8" xfId="37893" xr:uid="{502CE908-F29C-4BA5-B979-E3933EE218F0}"/>
    <cellStyle name="Normal 2 10 2 4 8 2" xfId="37894" xr:uid="{7348F682-C7F4-4379-9A68-120475CF2CDA}"/>
    <cellStyle name="Normal 2 10 2 4 8 3" xfId="37895" xr:uid="{A28C2D07-7AB9-4A62-8518-A404570B25E6}"/>
    <cellStyle name="Normal 2 10 2 4 8 4" xfId="37896" xr:uid="{29416178-EB5C-4393-86BB-FE37CA72C462}"/>
    <cellStyle name="Normal 2 10 2 4 8 5" xfId="37897" xr:uid="{8562079A-90A8-4E20-A91B-1FDB91ECB776}"/>
    <cellStyle name="Normal 2 10 2 4 8 6" xfId="37898" xr:uid="{FB1375E0-9448-4F36-8AB8-60C6A171BC74}"/>
    <cellStyle name="Normal 2 10 2 4 9" xfId="37899" xr:uid="{9E7851B9-6D0A-4D9F-9878-F4F25395208C}"/>
    <cellStyle name="Normal 2 10 2 5" xfId="37900" xr:uid="{35ACD338-A03F-4694-9709-DE860C7F67AC}"/>
    <cellStyle name="Normal 2 10 2 5 10" xfId="37901" xr:uid="{1E6DD76F-B21D-4EAD-8A9D-1A59384676BB}"/>
    <cellStyle name="Normal 2 10 2 5 2" xfId="37902" xr:uid="{29C9263E-54A5-42E1-B4B2-7067D585830A}"/>
    <cellStyle name="Normal 2 10 2 5 2 2" xfId="37903" xr:uid="{98DDA1A2-4813-4F73-84AA-E13BB1FEF0A6}"/>
    <cellStyle name="Normal 2 10 2 5 2 2 2" xfId="22403" xr:uid="{C8A7B699-3871-4177-9F71-BA16B6704069}"/>
    <cellStyle name="Normal 2 10 2 5 2 2 3" xfId="22409" xr:uid="{689959F4-2D79-49D9-971B-74A6C1A868AB}"/>
    <cellStyle name="Normal 2 10 2 5 2 2 4" xfId="21938" xr:uid="{D25CCEB8-4191-41A5-ADCD-58F22AA55FCF}"/>
    <cellStyle name="Normal 2 10 2 5 2 2 5" xfId="21942" xr:uid="{E8CEE12E-DB74-433C-B918-0EEC05EC07E2}"/>
    <cellStyle name="Normal 2 10 2 5 2 2 6" xfId="37904" xr:uid="{E0971629-15B4-4988-84FA-2989786B3BB5}"/>
    <cellStyle name="Normal 2 10 2 5 2 3" xfId="37905" xr:uid="{E68E93C7-E881-4548-BAD9-B4B37F80238C}"/>
    <cellStyle name="Normal 2 10 2 5 2 4" xfId="37906" xr:uid="{28EEE4F1-90E7-4C1D-B753-5A21D74E25AF}"/>
    <cellStyle name="Normal 2 10 2 5 2 5" xfId="37907" xr:uid="{13EB4933-00CB-472A-A095-AAE88C187FB1}"/>
    <cellStyle name="Normal 2 10 2 5 2 6" xfId="37908" xr:uid="{A79145DC-2D03-4A4F-9D4C-5C48C48A332E}"/>
    <cellStyle name="Normal 2 10 2 5 2 7" xfId="37909" xr:uid="{13BC75B9-F2F2-4D27-A66B-1D19071BDF38}"/>
    <cellStyle name="Normal 2 10 2 5 3" xfId="37910" xr:uid="{E110382A-237A-4C3C-8B9F-64E81821A0A9}"/>
    <cellStyle name="Normal 2 10 2 5 3 2" xfId="37911" xr:uid="{13AF0D86-7BF8-490B-9F47-84BEA8C4C5CA}"/>
    <cellStyle name="Normal 2 10 2 5 3 2 2" xfId="23324" xr:uid="{0EF6518A-8FB3-44F3-96F6-B81D8024435F}"/>
    <cellStyle name="Normal 2 10 2 5 3 2 3" xfId="23330" xr:uid="{C937A6CD-8C65-4C3F-94CD-E8F69905963E}"/>
    <cellStyle name="Normal 2 10 2 5 3 2 4" xfId="23336" xr:uid="{96D5304C-A8C9-424C-B579-9207A2E146FA}"/>
    <cellStyle name="Normal 2 10 2 5 3 2 5" xfId="23342" xr:uid="{E25109D5-D29E-4590-9F1F-FBC3D8FC8FCF}"/>
    <cellStyle name="Normal 2 10 2 5 3 2 6" xfId="37912" xr:uid="{ED0D0662-39C3-49BE-8795-6D50BF0AC5B3}"/>
    <cellStyle name="Normal 2 10 2 5 3 3" xfId="37913" xr:uid="{E2F76142-97A0-4E41-975C-B02EE741D167}"/>
    <cellStyle name="Normal 2 10 2 5 3 4" xfId="37914" xr:uid="{6BF70BB4-9533-4FFA-943F-92DA77C76A3D}"/>
    <cellStyle name="Normal 2 10 2 5 3 5" xfId="37915" xr:uid="{9F4D2368-3CB9-4997-95A9-04F3D4AEB7D8}"/>
    <cellStyle name="Normal 2 10 2 5 3 6" xfId="37916" xr:uid="{D20D2F90-EF3C-418B-BA00-EB0337EFEE37}"/>
    <cellStyle name="Normal 2 10 2 5 3 7" xfId="37917" xr:uid="{7E1034E9-16A5-4483-B3F6-7B3457A69848}"/>
    <cellStyle name="Normal 2 10 2 5 4" xfId="37918" xr:uid="{A703FB21-C7DE-4B04-B953-67A08E99DBFB}"/>
    <cellStyle name="Normal 2 10 2 5 4 2" xfId="37919" xr:uid="{2C793EE6-CDB3-42D6-BFE5-E1F1C58C0E9F}"/>
    <cellStyle name="Normal 2 10 2 5 4 2 2" xfId="23474" xr:uid="{BFC06D50-24F0-471F-AA82-D1C9DC38265D}"/>
    <cellStyle name="Normal 2 10 2 5 4 2 3" xfId="23481" xr:uid="{1B8746FC-134A-4AD8-87F6-665E65187AA9}"/>
    <cellStyle name="Normal 2 10 2 5 4 2 4" xfId="23488" xr:uid="{DCA0C000-FB50-4479-81D6-692B6020A170}"/>
    <cellStyle name="Normal 2 10 2 5 4 2 5" xfId="23495" xr:uid="{AAF6FEA0-EEB1-4709-801A-67E8F22E3188}"/>
    <cellStyle name="Normal 2 10 2 5 4 2 6" xfId="37920" xr:uid="{9CEA3B78-35E0-478F-A205-B48FC4610A9B}"/>
    <cellStyle name="Normal 2 10 2 5 4 3" xfId="37921" xr:uid="{3ABA7914-8C2D-46AC-887A-ED185EEE6F10}"/>
    <cellStyle name="Normal 2 10 2 5 4 4" xfId="37922" xr:uid="{821CD3C1-3473-45E0-B6A5-3CD080C243D8}"/>
    <cellStyle name="Normal 2 10 2 5 4 5" xfId="37923" xr:uid="{B55987B9-5877-48E4-8E1B-972AB799D0CF}"/>
    <cellStyle name="Normal 2 10 2 5 4 6" xfId="37924" xr:uid="{8F5A5F57-6F75-4076-86CC-F93CEC4E5BE3}"/>
    <cellStyle name="Normal 2 10 2 5 4 7" xfId="37925" xr:uid="{D3D8653C-C054-43EF-905B-F3B89F6FA3BE}"/>
    <cellStyle name="Normal 2 10 2 5 5" xfId="37926" xr:uid="{D2189F78-FCCD-4182-8E5B-47449F3128A3}"/>
    <cellStyle name="Normal 2 10 2 5 5 2" xfId="37927" xr:uid="{02B9A561-9CEC-4138-8E51-F111C6B18E1A}"/>
    <cellStyle name="Normal 2 10 2 5 5 3" xfId="37928" xr:uid="{AD43C87B-138E-4108-A865-B6917AE6B6FC}"/>
    <cellStyle name="Normal 2 10 2 5 5 4" xfId="37929" xr:uid="{F6090544-489C-4A05-B4EA-1462FE7FBF39}"/>
    <cellStyle name="Normal 2 10 2 5 5 5" xfId="37930" xr:uid="{F3588425-22C3-4988-B078-78CEF3110159}"/>
    <cellStyle name="Normal 2 10 2 5 5 6" xfId="37931" xr:uid="{A8FBB70D-3D69-4AF8-9EBA-69128507B2C1}"/>
    <cellStyle name="Normal 2 10 2 5 6" xfId="37932" xr:uid="{87F71BAC-FD7E-431D-BA76-C873C8847EA2}"/>
    <cellStyle name="Normal 2 10 2 5 7" xfId="37933" xr:uid="{0F96C640-AE90-4B36-81CA-10F7138337AD}"/>
    <cellStyle name="Normal 2 10 2 5 8" xfId="37934" xr:uid="{9511042A-6A7A-4CCD-9520-EFF29F9914D2}"/>
    <cellStyle name="Normal 2 10 2 5 9" xfId="37935" xr:uid="{B005AFBA-814C-4DDE-829E-FA46E511AB6D}"/>
    <cellStyle name="Normal 2 10 2 6" xfId="37936" xr:uid="{1C03730C-399E-4585-86F7-663CFABAD9E1}"/>
    <cellStyle name="Normal 2 10 2 6 10" xfId="37938" xr:uid="{DA842DC4-D5F2-47A4-BE6C-3ABE18588DD1}"/>
    <cellStyle name="Normal 2 10 2 6 2" xfId="37939" xr:uid="{9DA07F68-AC13-4500-883A-62FE2CFFFAA7}"/>
    <cellStyle name="Normal 2 10 2 6 2 2" xfId="37940" xr:uid="{F035008F-9908-4E6B-8B75-3256D1BECEB3}"/>
    <cellStyle name="Normal 2 10 2 6 2 2 2" xfId="37941" xr:uid="{6E1A97DE-5783-4BC5-BEF2-F71F046358F7}"/>
    <cellStyle name="Normal 2 10 2 6 2 2 3" xfId="37942" xr:uid="{7BC33EE9-A92A-4DE4-86FC-EA441DDBFE28}"/>
    <cellStyle name="Normal 2 10 2 6 2 2 4" xfId="37943" xr:uid="{D51A7B6C-9EDA-4843-B46D-C3CC9CA7B44B}"/>
    <cellStyle name="Normal 2 10 2 6 2 2 5" xfId="37944" xr:uid="{11FC2A85-2FAA-4309-B9FA-288703251569}"/>
    <cellStyle name="Normal 2 10 2 6 2 2 6" xfId="37945" xr:uid="{D25CCB88-82C9-463F-8433-A7E8684DA04C}"/>
    <cellStyle name="Normal 2 10 2 6 2 3" xfId="37946" xr:uid="{64FC3F78-11CF-47E9-8C94-38607C8D5DE8}"/>
    <cellStyle name="Normal 2 10 2 6 2 4" xfId="37947" xr:uid="{D810A92A-71E6-4CEA-B551-BA13A5B56299}"/>
    <cellStyle name="Normal 2 10 2 6 2 5" xfId="37948" xr:uid="{FEBBBA21-3F62-49C6-895A-EB76A5543E01}"/>
    <cellStyle name="Normal 2 10 2 6 2 6" xfId="37949" xr:uid="{7F712CBD-01EE-4628-9430-22F6B6A5A312}"/>
    <cellStyle name="Normal 2 10 2 6 2 7" xfId="37950" xr:uid="{D719219A-4D89-4610-9BE8-AA9391ED9FF3}"/>
    <cellStyle name="Normal 2 10 2 6 3" xfId="37951" xr:uid="{09A3E377-BA94-4C3E-952F-C1E06CA792D3}"/>
    <cellStyle name="Normal 2 10 2 6 3 2" xfId="37952" xr:uid="{01F1D314-996B-4CCB-81D4-3C7F3C6FE252}"/>
    <cellStyle name="Normal 2 10 2 6 3 2 2" xfId="37953" xr:uid="{A4DBC4B2-CD0A-409C-8634-D358E76A7681}"/>
    <cellStyle name="Normal 2 10 2 6 3 2 3" xfId="37954" xr:uid="{CBB53776-7DBC-4CA6-B2E4-912BF1D7ADAE}"/>
    <cellStyle name="Normal 2 10 2 6 3 2 4" xfId="37955" xr:uid="{78E9C110-872A-4FB4-A3BC-6E15125AB2C1}"/>
    <cellStyle name="Normal 2 10 2 6 3 2 5" xfId="37956" xr:uid="{45EA0C12-54FB-4C85-9B90-9042F8B334CB}"/>
    <cellStyle name="Normal 2 10 2 6 3 2 6" xfId="37957" xr:uid="{F24D3D3D-6F1C-43EA-9AB3-5EB8D5AF6158}"/>
    <cellStyle name="Normal 2 10 2 6 3 3" xfId="37958" xr:uid="{391BF176-1739-47B7-A5FF-C8C4F531A791}"/>
    <cellStyle name="Normal 2 10 2 6 3 4" xfId="37959" xr:uid="{6FFF36B4-0DC2-4F9C-B964-AB6D77AE6339}"/>
    <cellStyle name="Normal 2 10 2 6 3 5" xfId="37960" xr:uid="{D667BFE3-CC2A-4F27-963C-2EFF0D2C7354}"/>
    <cellStyle name="Normal 2 10 2 6 3 6" xfId="37961" xr:uid="{AC3BBEF9-0E01-4F15-9AB5-D15502EF61B2}"/>
    <cellStyle name="Normal 2 10 2 6 3 7" xfId="37962" xr:uid="{F1C832FA-F63B-46F4-A960-185BAA7FF339}"/>
    <cellStyle name="Normal 2 10 2 6 4" xfId="37963" xr:uid="{F755AB89-5CC0-4AC5-8305-381D9F8BBEFE}"/>
    <cellStyle name="Normal 2 10 2 6 4 2" xfId="37964" xr:uid="{DD1BCC68-946E-48D9-AD37-F26AC5C80723}"/>
    <cellStyle name="Normal 2 10 2 6 4 2 2" xfId="32993" xr:uid="{9AEB03E7-B43C-43A1-BC14-A722F9C9608B}"/>
    <cellStyle name="Normal 2 10 2 6 4 2 3" xfId="37965" xr:uid="{C5A80CFB-B4EC-460A-8539-01AA59ACA22D}"/>
    <cellStyle name="Normal 2 10 2 6 4 2 4" xfId="37966" xr:uid="{74A23770-66F0-4706-809F-7D801CCD5217}"/>
    <cellStyle name="Normal 2 10 2 6 4 2 5" xfId="37967" xr:uid="{7457F46C-DDF5-4FF1-95AB-30BDA3D5AC85}"/>
    <cellStyle name="Normal 2 10 2 6 4 2 6" xfId="37968" xr:uid="{FD3B479B-7322-4A99-80AD-362B29F51D98}"/>
    <cellStyle name="Normal 2 10 2 6 4 3" xfId="37969" xr:uid="{A34B7D3A-1950-4943-86CA-022C85CCBC35}"/>
    <cellStyle name="Normal 2 10 2 6 4 4" xfId="37970" xr:uid="{6E43CF0D-0367-4330-90A4-8F671E2833FA}"/>
    <cellStyle name="Normal 2 10 2 6 4 5" xfId="37971" xr:uid="{AEC777E8-7BD2-4B5A-896B-398E708C5868}"/>
    <cellStyle name="Normal 2 10 2 6 4 6" xfId="37972" xr:uid="{92627217-CF9F-4566-8BE9-A49A27F67DE5}"/>
    <cellStyle name="Normal 2 10 2 6 4 7" xfId="37973" xr:uid="{187C3EE1-0E1A-47CC-A4BD-587FD620B593}"/>
    <cellStyle name="Normal 2 10 2 6 5" xfId="37974" xr:uid="{5AF1E636-E8B5-4E3D-AFAC-C052BAF62521}"/>
    <cellStyle name="Normal 2 10 2 6 5 2" xfId="37975" xr:uid="{4C35A6E5-ACBE-48FB-91FA-5D96573F19BF}"/>
    <cellStyle name="Normal 2 10 2 6 5 3" xfId="37976" xr:uid="{01954448-BF7B-4507-A20B-F4DEF0290451}"/>
    <cellStyle name="Normal 2 10 2 6 5 4" xfId="37977" xr:uid="{2F232B2C-7A19-4B7D-AC62-AC6AF518D333}"/>
    <cellStyle name="Normal 2 10 2 6 5 5" xfId="37978" xr:uid="{981D4B17-8265-46EC-BA63-18BFB13708DE}"/>
    <cellStyle name="Normal 2 10 2 6 5 6" xfId="37979" xr:uid="{FDBE4ABF-045E-46DE-9E86-1A36CB781719}"/>
    <cellStyle name="Normal 2 10 2 6 6" xfId="37980" xr:uid="{8F11002E-B01B-4051-8A2E-AD528094F241}"/>
    <cellStyle name="Normal 2 10 2 6 7" xfId="37981" xr:uid="{BA043403-DCAC-4E1C-87A3-CE7FA4A8F66E}"/>
    <cellStyle name="Normal 2 10 2 6 8" xfId="37982" xr:uid="{52DE89B4-AE4D-4506-B715-F970E3A77E36}"/>
    <cellStyle name="Normal 2 10 2 6 9" xfId="37983" xr:uid="{A16C6FA6-6BA0-4CCE-90AC-2AF411B4563C}"/>
    <cellStyle name="Normal 2 10 2 7" xfId="37984" xr:uid="{EA0E7566-512C-4A7C-9D65-353522997039}"/>
    <cellStyle name="Normal 2 10 2 7 10" xfId="37985" xr:uid="{461527EF-310F-4DD8-A354-05C81D5D129A}"/>
    <cellStyle name="Normal 2 10 2 7 2" xfId="37986" xr:uid="{8F760A3D-451F-4043-931B-26128F5333E4}"/>
    <cellStyle name="Normal 2 10 2 7 2 2" xfId="37987" xr:uid="{E4DF0846-0ACA-4ABF-8AFB-1D73501CB650}"/>
    <cellStyle name="Normal 2 10 2 7 2 2 2" xfId="37988" xr:uid="{A383E6D2-4F48-41DC-A74B-5205A97CC9BF}"/>
    <cellStyle name="Normal 2 10 2 7 2 2 3" xfId="37989" xr:uid="{068B5381-F6E8-4EB9-BF59-67FDEBE2D71B}"/>
    <cellStyle name="Normal 2 10 2 7 2 2 4" xfId="37990" xr:uid="{29B6EE2A-DC6B-4A4D-8B38-4F762D7A6E44}"/>
    <cellStyle name="Normal 2 10 2 7 2 2 5" xfId="37991" xr:uid="{D7A51EC5-963E-4785-8E4F-4C0BA47CAB9E}"/>
    <cellStyle name="Normal 2 10 2 7 2 2 6" xfId="37992" xr:uid="{F0162070-B97F-4F57-9EB6-52BBE11A0505}"/>
    <cellStyle name="Normal 2 10 2 7 2 3" xfId="37993" xr:uid="{8FAF7AE4-3BFD-4522-A585-0A506510B3D9}"/>
    <cellStyle name="Normal 2 10 2 7 2 4" xfId="37994" xr:uid="{502BF1FA-E8D0-40BC-9F29-CC17DFC45E22}"/>
    <cellStyle name="Normal 2 10 2 7 2 5" xfId="37995" xr:uid="{026B1B56-AAD4-410E-8886-EFA001EACF77}"/>
    <cellStyle name="Normal 2 10 2 7 2 6" xfId="37996" xr:uid="{42440B75-F93B-4258-A673-344BC1F68E16}"/>
    <cellStyle name="Normal 2 10 2 7 2 7" xfId="37997" xr:uid="{62B757B0-2074-4AF7-BF7F-E3E14B9A87CA}"/>
    <cellStyle name="Normal 2 10 2 7 3" xfId="37998" xr:uid="{DFC1E2F2-A099-4464-82F8-6426DEBE2BA0}"/>
    <cellStyle name="Normal 2 10 2 7 3 2" xfId="37999" xr:uid="{BE5DB2C1-520F-4F70-A4B5-5E91675B1063}"/>
    <cellStyle name="Normal 2 10 2 7 3 2 2" xfId="38000" xr:uid="{78B73058-296E-407B-9069-4CB428244970}"/>
    <cellStyle name="Normal 2 10 2 7 3 2 3" xfId="38001" xr:uid="{9AEB1DF6-ED65-4143-A26A-2C5AA44F7996}"/>
    <cellStyle name="Normal 2 10 2 7 3 2 4" xfId="38002" xr:uid="{57E4F6E5-E9B6-4C74-B120-3188DC425881}"/>
    <cellStyle name="Normal 2 10 2 7 3 2 5" xfId="38003" xr:uid="{FB3B23A9-B9FE-4CCF-A803-E300A9775321}"/>
    <cellStyle name="Normal 2 10 2 7 3 2 6" xfId="38004" xr:uid="{E33FEFA7-526A-46A4-8AE9-0E15DB485A92}"/>
    <cellStyle name="Normal 2 10 2 7 3 3" xfId="38005" xr:uid="{1945802B-14DC-403D-817E-DD9EA4ECFED6}"/>
    <cellStyle name="Normal 2 10 2 7 3 4" xfId="38006" xr:uid="{B9550EED-DE50-4A13-A6DF-6D472A75588D}"/>
    <cellStyle name="Normal 2 10 2 7 3 5" xfId="38007" xr:uid="{F8175CB1-C142-4D00-AF1A-340E9062ACBF}"/>
    <cellStyle name="Normal 2 10 2 7 3 6" xfId="38008" xr:uid="{03CA0546-0DA1-4BF2-A057-727620E91810}"/>
    <cellStyle name="Normal 2 10 2 7 3 7" xfId="38009" xr:uid="{125EE492-CA76-4DDC-949F-E034DBC7E80A}"/>
    <cellStyle name="Normal 2 10 2 7 4" xfId="38010" xr:uid="{B2956766-CD5B-47D2-8F67-10DE2A509142}"/>
    <cellStyle name="Normal 2 10 2 7 4 2" xfId="38011" xr:uid="{2CE29083-6469-4325-B29F-C0820FB593DD}"/>
    <cellStyle name="Normal 2 10 2 7 4 2 2" xfId="38012" xr:uid="{296AF70B-0743-42F3-8188-B9F2276D829E}"/>
    <cellStyle name="Normal 2 10 2 7 4 2 3" xfId="38013" xr:uid="{9A83445A-752D-415A-95F7-5FC7D7298C9D}"/>
    <cellStyle name="Normal 2 10 2 7 4 2 4" xfId="38014" xr:uid="{18F73FC1-8CD4-47E4-BCE4-A37FCFDA6297}"/>
    <cellStyle name="Normal 2 10 2 7 4 2 5" xfId="38015" xr:uid="{89697B48-2E5C-495F-BBE2-99DF61BC1570}"/>
    <cellStyle name="Normal 2 10 2 7 4 2 6" xfId="38016" xr:uid="{FCCE49A4-91D5-4FEE-A4C1-5EEA2A2B7416}"/>
    <cellStyle name="Normal 2 10 2 7 4 3" xfId="38017" xr:uid="{EB6E1ACA-7AAD-4D35-A7C4-1637CA495145}"/>
    <cellStyle name="Normal 2 10 2 7 4 4" xfId="38018" xr:uid="{996F5A94-72A8-43C5-8CC8-5EEF60A57510}"/>
    <cellStyle name="Normal 2 10 2 7 4 5" xfId="38019" xr:uid="{3FB35DFC-EDBA-4855-8E1A-611F3C72D371}"/>
    <cellStyle name="Normal 2 10 2 7 4 6" xfId="38020" xr:uid="{297D3D8C-6CE9-45E5-8C9C-DE9C75AB6276}"/>
    <cellStyle name="Normal 2 10 2 7 4 7" xfId="38021" xr:uid="{882D4FC6-FD39-4220-8C99-3F5079BF7EB4}"/>
    <cellStyle name="Normal 2 10 2 7 5" xfId="38022" xr:uid="{C5CFB131-1B0E-48D0-9023-A3BDCC97A843}"/>
    <cellStyle name="Normal 2 10 2 7 5 2" xfId="38023" xr:uid="{3A07774C-3583-41B0-8949-5F00A4B48754}"/>
    <cellStyle name="Normal 2 10 2 7 5 3" xfId="38024" xr:uid="{3AA34E58-2316-4245-A572-0F9386DC3A89}"/>
    <cellStyle name="Normal 2 10 2 7 5 4" xfId="38025" xr:uid="{C25B9AD1-327A-4862-A804-75814DBDBF76}"/>
    <cellStyle name="Normal 2 10 2 7 5 5" xfId="38026" xr:uid="{5FE3DDBD-FD97-4C24-AA75-8BE0898C4FC9}"/>
    <cellStyle name="Normal 2 10 2 7 5 6" xfId="38027" xr:uid="{8D7F6001-0C23-486A-9343-2F3BAB925405}"/>
    <cellStyle name="Normal 2 10 2 7 6" xfId="38028" xr:uid="{576B8D3A-F153-49C7-8208-29FE083F8C4F}"/>
    <cellStyle name="Normal 2 10 2 7 7" xfId="38029" xr:uid="{C5C8E837-A4B0-451A-BD0C-ED339F51418C}"/>
    <cellStyle name="Normal 2 10 2 7 8" xfId="38030" xr:uid="{8D97BF0C-8064-4E13-9BD2-54D64AC9E71F}"/>
    <cellStyle name="Normal 2 10 2 7 9" xfId="38031" xr:uid="{556097E2-069F-4A03-BD8D-22053C651868}"/>
    <cellStyle name="Normal 2 10 2 8" xfId="38032" xr:uid="{D7C4F0B2-2438-4D59-A053-61CEAD609914}"/>
    <cellStyle name="Normal 2 10 2 8 2" xfId="38033" xr:uid="{6C36B33B-2AA3-40A6-91DC-84761B5F8EC0}"/>
    <cellStyle name="Normal 2 10 2 8 2 2" xfId="38034" xr:uid="{B485739D-B319-49B3-A712-1A8F193C006B}"/>
    <cellStyle name="Normal 2 10 2 8 2 3" xfId="38035" xr:uid="{BBD0F494-645B-402E-B001-D7343837690E}"/>
    <cellStyle name="Normal 2 10 2 8 2 4" xfId="38037" xr:uid="{1F188B9C-37DA-4E98-85D1-AD0C292FA90F}"/>
    <cellStyle name="Normal 2 10 2 8 2 5" xfId="38039" xr:uid="{17B170B7-F578-4B67-A457-C443428B9C99}"/>
    <cellStyle name="Normal 2 10 2 8 2 6" xfId="19764" xr:uid="{D8E6592F-3B55-44DC-AC2E-ABC2EC2735A7}"/>
    <cellStyle name="Normal 2 10 2 8 3" xfId="38040" xr:uid="{9016E0CE-8D14-4061-94BF-A0E81643B0A3}"/>
    <cellStyle name="Normal 2 10 2 8 4" xfId="38041" xr:uid="{A57A77C8-5151-4F82-9749-5572AAF06224}"/>
    <cellStyle name="Normal 2 10 2 8 5" xfId="38042" xr:uid="{41E97F88-0C06-4822-9B12-6CA2FB3DB5C2}"/>
    <cellStyle name="Normal 2 10 2 8 6" xfId="38043" xr:uid="{FFF772E5-A20E-4CE4-8650-50BD325872F6}"/>
    <cellStyle name="Normal 2 10 2 8 7" xfId="38044" xr:uid="{D954B543-25D0-4C12-AAD2-39181B198EC8}"/>
    <cellStyle name="Normal 2 10 2 9" xfId="38045" xr:uid="{BEC7E655-B683-49A3-B44A-C9CCD5DCB59D}"/>
    <cellStyle name="Normal 2 10 2 9 2" xfId="38046" xr:uid="{8EBB33E8-DDB0-4B00-9C53-93D5D3A8300B}"/>
    <cellStyle name="Normal 2 10 2 9 2 2" xfId="38047" xr:uid="{1817FE05-6591-4006-8611-7735624920A1}"/>
    <cellStyle name="Normal 2 10 2 9 2 3" xfId="38048" xr:uid="{0EE03115-AD3A-4066-9FCF-023F96071B41}"/>
    <cellStyle name="Normal 2 10 2 9 2 4" xfId="38049" xr:uid="{B5ED1404-14D0-4BE8-A71F-B9DF8C7359E2}"/>
    <cellStyle name="Normal 2 10 2 9 2 5" xfId="38050" xr:uid="{5061F7A8-A1C9-4CEC-8CE4-B10D27EB1AA4}"/>
    <cellStyle name="Normal 2 10 2 9 2 6" xfId="38051" xr:uid="{9E0B4687-13DC-4444-AE82-047DC120B43D}"/>
    <cellStyle name="Normal 2 10 2 9 3" xfId="38052" xr:uid="{59C077ED-0727-4B9B-89FD-06519ED0E7D5}"/>
    <cellStyle name="Normal 2 10 2 9 4" xfId="38053" xr:uid="{819D47E7-7D22-46E5-BB72-EE4560D12D34}"/>
    <cellStyle name="Normal 2 10 2 9 5" xfId="38054" xr:uid="{7DA6BDF4-CB43-4927-A06A-DB81F15D3B5F}"/>
    <cellStyle name="Normal 2 10 2 9 6" xfId="38055" xr:uid="{78A39F6F-EE35-4ECF-BE64-CFF0FCB39BBE}"/>
    <cellStyle name="Normal 2 10 2 9 7" xfId="38056" xr:uid="{30196CC3-3D7E-496C-884A-E275C24A9814}"/>
    <cellStyle name="Normal 2 10 3" xfId="38058" xr:uid="{1AC48CA5-A632-4EAB-9FF9-4A9572619395}"/>
    <cellStyle name="Normal 2 10 3 10" xfId="38059" xr:uid="{C5F68450-526A-44DB-AE27-A08FDD365E78}"/>
    <cellStyle name="Normal 2 10 3 11" xfId="38060" xr:uid="{EF095350-47CE-41A4-BAF4-5B52C101C1D5}"/>
    <cellStyle name="Normal 2 10 3 12" xfId="38061" xr:uid="{3C38D10B-CD95-408C-9762-6EDA3D1FBAF7}"/>
    <cellStyle name="Normal 2 10 3 13" xfId="38062" xr:uid="{6D983680-2104-4901-83D1-9B020D5BD572}"/>
    <cellStyle name="Normal 2 10 3 14" xfId="38063" xr:uid="{E7254B3D-E843-4696-81CE-D97B81175F94}"/>
    <cellStyle name="Normal 2 10 3 2" xfId="38064" xr:uid="{17576AFE-93F4-439D-BFDB-CACCE1E8ABD0}"/>
    <cellStyle name="Normal 2 10 3 2 10" xfId="38065" xr:uid="{3FE0123A-2967-4637-B9D9-DB518EE850B7}"/>
    <cellStyle name="Normal 2 10 3 2 2" xfId="38066" xr:uid="{49AE95AD-1C48-4435-B1BA-D8B65984C998}"/>
    <cellStyle name="Normal 2 10 3 2 2 2" xfId="38067" xr:uid="{3ED40BF2-254B-4905-95E0-2D10BFA5A7DB}"/>
    <cellStyle name="Normal 2 10 3 2 2 2 2" xfId="38068" xr:uid="{90797710-ED7B-41DF-938C-E2B57120E800}"/>
    <cellStyle name="Normal 2 10 3 2 2 2 3" xfId="38069" xr:uid="{809D6726-E546-42EF-89A1-482638829462}"/>
    <cellStyle name="Normal 2 10 3 2 2 2 4" xfId="38070" xr:uid="{0FB5023A-E1D7-4968-88A4-B5BBD18C7952}"/>
    <cellStyle name="Normal 2 10 3 2 2 2 5" xfId="38071" xr:uid="{8FC8FC92-B6BC-46AE-8288-F83E4E270BDA}"/>
    <cellStyle name="Normal 2 10 3 2 2 2 6" xfId="38072" xr:uid="{ACD7E905-1D51-43DF-A0FC-CEDE003B2836}"/>
    <cellStyle name="Normal 2 10 3 2 2 3" xfId="38073" xr:uid="{64FC7A1C-CFC8-4D4F-B06D-522B1ABCBDBD}"/>
    <cellStyle name="Normal 2 10 3 2 2 4" xfId="19310" xr:uid="{C5CE513E-1C5B-46CC-BFD3-BB6955C687B9}"/>
    <cellStyle name="Normal 2 10 3 2 2 5" xfId="19312" xr:uid="{CCC8981B-16D5-44BB-B3B7-BDB360E7B43F}"/>
    <cellStyle name="Normal 2 10 3 2 2 6" xfId="19314" xr:uid="{881625FD-4628-4DC2-8CE1-5E9A4607BF82}"/>
    <cellStyle name="Normal 2 10 3 2 2 7" xfId="19317" xr:uid="{12769E9B-EB37-4F4D-980A-177D60120EBE}"/>
    <cellStyle name="Normal 2 10 3 2 3" xfId="38074" xr:uid="{7B67A04A-E574-4DA2-88DC-4936025583F5}"/>
    <cellStyle name="Normal 2 10 3 2 3 2" xfId="38075" xr:uid="{B51D5F31-D5F6-402C-991B-DF11D8E942D0}"/>
    <cellStyle name="Normal 2 10 3 2 3 2 2" xfId="19401" xr:uid="{B613C1D9-6E71-40C3-BBA2-8C9A62F34F15}"/>
    <cellStyle name="Normal 2 10 3 2 3 2 3" xfId="33482" xr:uid="{65A9D06C-247F-4413-9100-3D48E76368AE}"/>
    <cellStyle name="Normal 2 10 3 2 3 2 4" xfId="18212" xr:uid="{54907D6F-A4BE-44D5-9D53-7C77CBD97E86}"/>
    <cellStyle name="Normal 2 10 3 2 3 2 5" xfId="18215" xr:uid="{A7CE0CE9-7498-4CFC-819E-5962D2D1EA69}"/>
    <cellStyle name="Normal 2 10 3 2 3 2 6" xfId="18218" xr:uid="{52F1A5F1-333D-4411-9BF5-82C61F812DBA}"/>
    <cellStyle name="Normal 2 10 3 2 3 3" xfId="38076" xr:uid="{CA3EEFA6-6D2A-4E0F-AA90-011999249FF0}"/>
    <cellStyle name="Normal 2 10 3 2 3 4" xfId="38077" xr:uid="{BA3628CC-81EA-4584-9748-759DA7BAA2D5}"/>
    <cellStyle name="Normal 2 10 3 2 3 5" xfId="38078" xr:uid="{7B9836B9-CC8D-4A11-8CFD-A051F2376FE0}"/>
    <cellStyle name="Normal 2 10 3 2 3 6" xfId="38079" xr:uid="{7A18A89F-C6D0-4D3C-A330-2DA6B130A8C4}"/>
    <cellStyle name="Normal 2 10 3 2 3 7" xfId="38080" xr:uid="{87367213-D9CA-4DED-B65F-564B166C1DE7}"/>
    <cellStyle name="Normal 2 10 3 2 4" xfId="38081" xr:uid="{FF875D85-6B7F-4B20-9067-D9B13D89540D}"/>
    <cellStyle name="Normal 2 10 3 2 4 2" xfId="38082" xr:uid="{DF55FA28-A38B-454F-9AF5-1ECC9E74A7B5}"/>
    <cellStyle name="Normal 2 10 3 2 4 2 2" xfId="19705" xr:uid="{1016F241-8C95-4E9D-8F07-0A7E33401ABF}"/>
    <cellStyle name="Normal 2 10 3 2 4 2 3" xfId="35393" xr:uid="{EB091F75-86BC-4A20-811E-C614797743A5}"/>
    <cellStyle name="Normal 2 10 3 2 4 2 4" xfId="35395" xr:uid="{73B2859C-9C80-4D89-B49E-E9242B77D71A}"/>
    <cellStyle name="Normal 2 10 3 2 4 2 5" xfId="23087" xr:uid="{F2E3FCF3-063C-4BDD-8D4F-FA18A34D4B2D}"/>
    <cellStyle name="Normal 2 10 3 2 4 2 6" xfId="31503" xr:uid="{E983B991-905F-4CD2-8033-B5D47703A308}"/>
    <cellStyle name="Normal 2 10 3 2 4 3" xfId="38083" xr:uid="{D3F3379E-C6CA-44D3-904D-ED4228EFED8A}"/>
    <cellStyle name="Normal 2 10 3 2 4 4" xfId="38084" xr:uid="{FD3ABE8E-67E0-4AD5-B135-F95ADD457005}"/>
    <cellStyle name="Normal 2 10 3 2 4 5" xfId="38085" xr:uid="{B5A68337-D6A2-4C6B-B7B7-C8CFCE057090}"/>
    <cellStyle name="Normal 2 10 3 2 4 6" xfId="38086" xr:uid="{B4D0D200-CD6D-420A-98CD-A8D7F5A965E6}"/>
    <cellStyle name="Normal 2 10 3 2 4 7" xfId="38087" xr:uid="{11130257-3327-4292-91E3-4E55884145F0}"/>
    <cellStyle name="Normal 2 10 3 2 5" xfId="38088" xr:uid="{62341B45-ED4B-4976-8803-052C315BC565}"/>
    <cellStyle name="Normal 2 10 3 2 5 2" xfId="38089" xr:uid="{E384826A-F551-4F4D-806B-CE26F28A4D03}"/>
    <cellStyle name="Normal 2 10 3 2 5 3" xfId="38090" xr:uid="{06E8A51D-ADD2-44D7-8050-9F6A03374734}"/>
    <cellStyle name="Normal 2 10 3 2 5 4" xfId="38091" xr:uid="{B186775B-66D6-4589-AD5D-22CFDC947603}"/>
    <cellStyle name="Normal 2 10 3 2 5 5" xfId="38092" xr:uid="{FC942E33-D41F-479C-8323-70C0D4FEF6F4}"/>
    <cellStyle name="Normal 2 10 3 2 5 6" xfId="38094" xr:uid="{E643E240-5FC9-40AE-89AF-19DEFD6E87DA}"/>
    <cellStyle name="Normal 2 10 3 2 6" xfId="38095" xr:uid="{7F0B2E32-3DCB-465F-A434-3C312E199FCE}"/>
    <cellStyle name="Normal 2 10 3 2 7" xfId="38096" xr:uid="{725D3B07-FFD4-40FC-95D1-9D83839BF6E4}"/>
    <cellStyle name="Normal 2 10 3 2 8" xfId="38097" xr:uid="{A503E80B-0E11-4520-8329-CB19939085BE}"/>
    <cellStyle name="Normal 2 10 3 2 9" xfId="38098" xr:uid="{F8B93A49-7990-424F-9618-9DF14F15958D}"/>
    <cellStyle name="Normal 2 10 3 3" xfId="38099" xr:uid="{817AD1A2-93E8-483C-9AA1-526EC2D73B2A}"/>
    <cellStyle name="Normal 2 10 3 3 10" xfId="38100" xr:uid="{ED4871BC-0CC1-434B-835B-919B8BCFE370}"/>
    <cellStyle name="Normal 2 10 3 3 2" xfId="38101" xr:uid="{59EF1DBE-CF7B-4270-8975-014BEC43C9C9}"/>
    <cellStyle name="Normal 2 10 3 3 2 2" xfId="38102" xr:uid="{9E9C30C5-88A9-4E2C-8ACC-82F4D54E6E9F}"/>
    <cellStyle name="Normal 2 10 3 3 2 2 2" xfId="38103" xr:uid="{F1159D2A-9669-427B-B980-1C5259DEFBBF}"/>
    <cellStyle name="Normal 2 10 3 3 2 2 3" xfId="38104" xr:uid="{ADB22B67-E235-4A02-A3BF-3E248FEB735C}"/>
    <cellStyle name="Normal 2 10 3 3 2 2 4" xfId="38105" xr:uid="{06A80B33-201E-4055-9869-5EF4CEE57249}"/>
    <cellStyle name="Normal 2 10 3 3 2 2 5" xfId="38106" xr:uid="{00098F3B-A5BD-48AE-8D35-51D7FEA82158}"/>
    <cellStyle name="Normal 2 10 3 3 2 2 6" xfId="38107" xr:uid="{B02B97BA-C72A-4AC0-8072-844D417BF063}"/>
    <cellStyle name="Normal 2 10 3 3 2 3" xfId="38108" xr:uid="{CF9E58D6-130F-42EA-BAC2-E491E510A8A1}"/>
    <cellStyle name="Normal 2 10 3 3 2 4" xfId="19326" xr:uid="{B26EA9BB-8AD1-4CDA-B3C1-4EA3F3D6EBCD}"/>
    <cellStyle name="Normal 2 10 3 3 2 5" xfId="19328" xr:uid="{E47306E9-1AB8-411A-9F0E-76A13E1AA4A3}"/>
    <cellStyle name="Normal 2 10 3 3 2 6" xfId="19330" xr:uid="{3FBD36F9-A876-402E-AF13-E939DB44E99F}"/>
    <cellStyle name="Normal 2 10 3 3 2 7" xfId="19332" xr:uid="{512DEFF7-01E7-4F27-B411-3B5AC8ECA5CB}"/>
    <cellStyle name="Normal 2 10 3 3 3" xfId="38109" xr:uid="{CE19FB09-086A-4119-AE5D-D2CFC10BD094}"/>
    <cellStyle name="Normal 2 10 3 3 3 2" xfId="38110" xr:uid="{02838A95-DCF7-4CB4-A3F5-91B2DE52C58A}"/>
    <cellStyle name="Normal 2 10 3 3 3 2 2" xfId="38111" xr:uid="{B38BDAC9-A4F1-4745-823B-69E3A18E4177}"/>
    <cellStyle name="Normal 2 10 3 3 3 2 3" xfId="38112" xr:uid="{8C6A9CEC-7EBB-4D40-86C0-2AEA2C53AB0E}"/>
    <cellStyle name="Normal 2 10 3 3 3 2 4" xfId="38113" xr:uid="{7EB448D4-A75C-4DDF-ABA1-3E2C95A8C66B}"/>
    <cellStyle name="Normal 2 10 3 3 3 2 5" xfId="38114" xr:uid="{51C21831-57F9-4490-B17E-B8C369060E39}"/>
    <cellStyle name="Normal 2 10 3 3 3 2 6" xfId="38115" xr:uid="{9EFCBFFA-D890-429D-B56D-02843F635BC0}"/>
    <cellStyle name="Normal 2 10 3 3 3 3" xfId="38116" xr:uid="{4F791AE4-B89A-42C9-BBF0-B860915A6005}"/>
    <cellStyle name="Normal 2 10 3 3 3 4" xfId="38117" xr:uid="{4502D57D-A61B-4E79-A004-C941B8E1271B}"/>
    <cellStyle name="Normal 2 10 3 3 3 5" xfId="38118" xr:uid="{78825DF6-CFF7-47CC-85EB-0E26E6DA7490}"/>
    <cellStyle name="Normal 2 10 3 3 3 6" xfId="38119" xr:uid="{94FBBDBD-B103-4FD5-A88B-107EEFB6191F}"/>
    <cellStyle name="Normal 2 10 3 3 3 7" xfId="38120" xr:uid="{3BA6B5CF-CC23-4193-AB54-DB9F580DA59A}"/>
    <cellStyle name="Normal 2 10 3 3 4" xfId="27702" xr:uid="{735F96C9-3EF3-4F89-9C95-3F78379349B9}"/>
    <cellStyle name="Normal 2 10 3 3 4 2" xfId="38121" xr:uid="{08191E3E-8838-4070-B9DF-A1BBD9EE5796}"/>
    <cellStyle name="Normal 2 10 3 3 4 2 2" xfId="38122" xr:uid="{C5F82847-3C3D-4F76-A72F-43E67842E0DA}"/>
    <cellStyle name="Normal 2 10 3 3 4 2 3" xfId="38123" xr:uid="{06E32B3A-9E07-404A-B267-402493457663}"/>
    <cellStyle name="Normal 2 10 3 3 4 2 4" xfId="38124" xr:uid="{8D09C965-1789-44BB-959F-812B9F280AEA}"/>
    <cellStyle name="Normal 2 10 3 3 4 2 5" xfId="23258" xr:uid="{4D7ACF66-D7B4-41ED-99AC-F5D3C000D742}"/>
    <cellStyle name="Normal 2 10 3 3 4 2 6" xfId="23261" xr:uid="{92C43A5F-63F7-41A2-A2FF-E5B80ADDDA0E}"/>
    <cellStyle name="Normal 2 10 3 3 4 3" xfId="38125" xr:uid="{36170207-116C-4049-BDF2-6FFBE160F5F9}"/>
    <cellStyle name="Normal 2 10 3 3 4 4" xfId="38126" xr:uid="{68FD598E-0C39-4BBE-8ACC-B0A8D5F632E8}"/>
    <cellStyle name="Normal 2 10 3 3 4 5" xfId="38127" xr:uid="{A977311E-AC24-481A-8AAB-1038B63453E1}"/>
    <cellStyle name="Normal 2 10 3 3 4 6" xfId="38128" xr:uid="{6CAACA2B-A940-488A-92F2-AC5985C871AC}"/>
    <cellStyle name="Normal 2 10 3 3 4 7" xfId="38129" xr:uid="{D278E300-27ED-414F-BD3F-CD055DBE144D}"/>
    <cellStyle name="Normal 2 10 3 3 5" xfId="27704" xr:uid="{604BF9D6-399A-45B4-BD4C-7765A48B4FE9}"/>
    <cellStyle name="Normal 2 10 3 3 5 2" xfId="38130" xr:uid="{B04A1D26-F9ED-4EDA-B111-A6BB05E1775D}"/>
    <cellStyle name="Normal 2 10 3 3 5 3" xfId="38131" xr:uid="{C7DCEEF4-EBD5-47F7-82FB-DDF6DCD07FE7}"/>
    <cellStyle name="Normal 2 10 3 3 5 4" xfId="38132" xr:uid="{2DB92657-F293-44EA-A414-9A27CB593B69}"/>
    <cellStyle name="Normal 2 10 3 3 5 5" xfId="38133" xr:uid="{FDEC15EF-298B-4F07-BED5-B256D28BBEFC}"/>
    <cellStyle name="Normal 2 10 3 3 5 6" xfId="38134" xr:uid="{4FB59D47-9FD4-43CB-8898-0C17D168D229}"/>
    <cellStyle name="Normal 2 10 3 3 6" xfId="27706" xr:uid="{542EFA88-065B-4A49-8269-4E8CD2279A42}"/>
    <cellStyle name="Normal 2 10 3 3 7" xfId="27708" xr:uid="{11430D5B-CE8A-43A3-9B04-3DE432168ED0}"/>
    <cellStyle name="Normal 2 10 3 3 8" xfId="27711" xr:uid="{5AEAE8A7-F2F9-4CA4-94E5-76B4876C6802}"/>
    <cellStyle name="Normal 2 10 3 3 9" xfId="38135" xr:uid="{C299DFCD-7BBA-4B08-8946-2A1751E9F9F2}"/>
    <cellStyle name="Normal 2 10 3 4" xfId="38136" xr:uid="{F7A298F6-DD20-4938-84EE-9F662DB70910}"/>
    <cellStyle name="Normal 2 10 3 4 10" xfId="38137" xr:uid="{032509E3-A978-4C6F-8796-1ECE84AE8276}"/>
    <cellStyle name="Normal 2 10 3 4 2" xfId="38138" xr:uid="{0C91E501-9D6D-48AB-92E9-19DD3B53B2FD}"/>
    <cellStyle name="Normal 2 10 3 4 2 2" xfId="38139" xr:uid="{D8EF8055-111B-4613-B918-44B3DDD430EA}"/>
    <cellStyle name="Normal 2 10 3 4 2 2 2" xfId="38140" xr:uid="{9C543315-BC5D-4278-B111-3B62661763BE}"/>
    <cellStyle name="Normal 2 10 3 4 2 2 3" xfId="38141" xr:uid="{838C1355-2752-4AB8-8298-DC43204E743D}"/>
    <cellStyle name="Normal 2 10 3 4 2 2 4" xfId="38142" xr:uid="{7BC7992F-2824-494A-A82E-C50705688531}"/>
    <cellStyle name="Normal 2 10 3 4 2 2 5" xfId="38143" xr:uid="{AF6DC31B-87D4-4AF8-ADED-D7677406290B}"/>
    <cellStyle name="Normal 2 10 3 4 2 2 6" xfId="38144" xr:uid="{0AEE95A8-E268-4310-A8EF-F3C2FE690E27}"/>
    <cellStyle name="Normal 2 10 3 4 2 3" xfId="38145" xr:uid="{1086CE32-35AC-4DF7-A6EB-38A14CD75203}"/>
    <cellStyle name="Normal 2 10 3 4 2 4" xfId="19337" xr:uid="{5E071898-3DA8-40A3-B019-ADC56B66FC44}"/>
    <cellStyle name="Normal 2 10 3 4 2 5" xfId="19339" xr:uid="{A8DF4945-9BE5-42FA-A1DA-B498CD96BF4B}"/>
    <cellStyle name="Normal 2 10 3 4 2 6" xfId="19341" xr:uid="{446B92BD-E135-46E2-9D84-53DDF35B7FC6}"/>
    <cellStyle name="Normal 2 10 3 4 2 7" xfId="19343" xr:uid="{97A59A52-0DF4-4D4D-86E9-AD835CEC20E2}"/>
    <cellStyle name="Normal 2 10 3 4 3" xfId="38146" xr:uid="{5E9E3B29-A15A-4A06-B54C-75933C7D68C2}"/>
    <cellStyle name="Normal 2 10 3 4 3 2" xfId="38147" xr:uid="{844ADA69-8637-48B6-96F6-3C7F4226645A}"/>
    <cellStyle name="Normal 2 10 3 4 3 2 2" xfId="8304" xr:uid="{BB4F4975-3DA7-4E30-83C6-A9D8403A8AB0}"/>
    <cellStyle name="Normal 2 10 3 4 3 2 3" xfId="8315" xr:uid="{1D3E2D04-7F71-44A5-B81C-44D48917035C}"/>
    <cellStyle name="Normal 2 10 3 4 3 2 4" xfId="38148" xr:uid="{F7F9952B-3C69-44AD-A49C-55CD3C06258A}"/>
    <cellStyle name="Normal 2 10 3 4 3 2 5" xfId="38149" xr:uid="{71E1AF46-44D1-4367-A2A2-B05FF7C1EE38}"/>
    <cellStyle name="Normal 2 10 3 4 3 2 6" xfId="38150" xr:uid="{4802DFBA-A27F-474D-B86B-A68B086B6F0C}"/>
    <cellStyle name="Normal 2 10 3 4 3 3" xfId="38151" xr:uid="{F2D514A6-9AE5-4169-B086-8AFE1E582D62}"/>
    <cellStyle name="Normal 2 10 3 4 3 4" xfId="38152" xr:uid="{BF82043C-16E1-419D-90D6-9CF35F968BD4}"/>
    <cellStyle name="Normal 2 10 3 4 3 5" xfId="38153" xr:uid="{44A77190-4383-492F-B6FA-EE67FDE2FFF5}"/>
    <cellStyle name="Normal 2 10 3 4 3 6" xfId="38154" xr:uid="{4E8D0C6E-5EC7-43FC-8B5C-319E05DE81BA}"/>
    <cellStyle name="Normal 2 10 3 4 3 7" xfId="38155" xr:uid="{4FE61530-32AD-4467-AC3E-1247D21C7459}"/>
    <cellStyle name="Normal 2 10 3 4 4" xfId="38156" xr:uid="{B91C772D-FA68-477C-BACC-D356252A41EC}"/>
    <cellStyle name="Normal 2 10 3 4 4 2" xfId="38157" xr:uid="{BB0D4DD6-3234-4535-8DF8-902CFE096ED0}"/>
    <cellStyle name="Normal 2 10 3 4 4 2 2" xfId="38158" xr:uid="{B962A4F5-894B-4285-AA9B-21C1F86D0BC3}"/>
    <cellStyle name="Normal 2 10 3 4 4 2 3" xfId="38159" xr:uid="{27EEF0FA-DFF0-4B43-9C06-19AE49801C9F}"/>
    <cellStyle name="Normal 2 10 3 4 4 2 4" xfId="38160" xr:uid="{B3E4D62D-C353-40BF-A65B-4FD8F5C0E49B}"/>
    <cellStyle name="Normal 2 10 3 4 4 2 5" xfId="38161" xr:uid="{CC3D7D47-9874-414F-9531-F685AC5B14D2}"/>
    <cellStyle name="Normal 2 10 3 4 4 2 6" xfId="38162" xr:uid="{7563832E-4901-46CD-B7C4-BF7A561D097D}"/>
    <cellStyle name="Normal 2 10 3 4 4 3" xfId="38163" xr:uid="{16215BBE-538B-4811-95AB-401DC09C51BF}"/>
    <cellStyle name="Normal 2 10 3 4 4 4" xfId="38164" xr:uid="{B58E2ADF-0395-4F9F-9CE4-A829E08AF54A}"/>
    <cellStyle name="Normal 2 10 3 4 4 5" xfId="38165" xr:uid="{74FB2FAB-960B-405C-8B7E-9E1940CEFBD8}"/>
    <cellStyle name="Normal 2 10 3 4 4 6" xfId="38166" xr:uid="{BB5B5BF8-139F-49AE-BE9F-E7F260432C4C}"/>
    <cellStyle name="Normal 2 10 3 4 4 7" xfId="38167" xr:uid="{7D405E7F-C143-4C6C-B046-AE91DB525628}"/>
    <cellStyle name="Normal 2 10 3 4 5" xfId="38168" xr:uid="{9E73CA08-56F9-47D2-B5F1-BA6731FF99A7}"/>
    <cellStyle name="Normal 2 10 3 4 5 2" xfId="38169" xr:uid="{C1936FCA-CC84-41ED-A0D0-258F3A6326D5}"/>
    <cellStyle name="Normal 2 10 3 4 5 3" xfId="38170" xr:uid="{D0B11EC3-2560-4001-A42A-9921DDE8E4E5}"/>
    <cellStyle name="Normal 2 10 3 4 5 4" xfId="12237" xr:uid="{C2A93ECA-ED2E-4FE1-9224-36FA96F7C0D4}"/>
    <cellStyle name="Normal 2 10 3 4 5 5" xfId="12246" xr:uid="{4F674433-7C92-4590-B6CE-2A9D5CB7A1C8}"/>
    <cellStyle name="Normal 2 10 3 4 5 6" xfId="12249" xr:uid="{2332F087-D221-4845-93D7-74CFBA05354D}"/>
    <cellStyle name="Normal 2 10 3 4 6" xfId="38171" xr:uid="{338F8DAB-4D96-4B60-93DB-98955DC74B1D}"/>
    <cellStyle name="Normal 2 10 3 4 7" xfId="38172" xr:uid="{B99A8C71-AFA2-448B-8A44-9C97FD2AAC46}"/>
    <cellStyle name="Normal 2 10 3 4 8" xfId="38173" xr:uid="{34B5B1F8-DF16-4B94-9B63-CAB575F66D07}"/>
    <cellStyle name="Normal 2 10 3 4 9" xfId="38174" xr:uid="{F38C5C9C-149E-47CB-AE2B-522204595091}"/>
    <cellStyle name="Normal 2 10 3 5" xfId="38175" xr:uid="{BA095B34-1F02-4265-A5D4-B7CFF3784D9F}"/>
    <cellStyle name="Normal 2 10 3 5 2" xfId="38176" xr:uid="{7C72AE94-78A2-4B75-A1C9-5E528604745D}"/>
    <cellStyle name="Normal 2 10 3 5 2 2" xfId="38177" xr:uid="{FFA766DB-9CB9-417D-90F1-C63FC061F85B}"/>
    <cellStyle name="Normal 2 10 3 5 2 3" xfId="38178" xr:uid="{BE367217-44B2-494B-91DD-6C87025D80BA}"/>
    <cellStyle name="Normal 2 10 3 5 2 4" xfId="38179" xr:uid="{FAD2DCDC-CE63-4796-8030-9A6A65C451AF}"/>
    <cellStyle name="Normal 2 10 3 5 2 5" xfId="38180" xr:uid="{D0F362A1-CE5A-49A9-9A25-86AC4E92071D}"/>
    <cellStyle name="Normal 2 10 3 5 2 6" xfId="38181" xr:uid="{725FF9A3-77C5-4391-8FBC-46305C774845}"/>
    <cellStyle name="Normal 2 10 3 5 3" xfId="38182" xr:uid="{1939267B-D006-4E3A-834D-8651B0D87AF4}"/>
    <cellStyle name="Normal 2 10 3 5 4" xfId="38183" xr:uid="{C25A2B35-D5F2-43A2-B8F6-199ECCF7C4BA}"/>
    <cellStyle name="Normal 2 10 3 5 5" xfId="38184" xr:uid="{CF932B2B-214F-4F9F-A47D-B946C7393FE7}"/>
    <cellStyle name="Normal 2 10 3 5 6" xfId="38185" xr:uid="{140D3FF0-8B3F-4400-A0D8-D5ADC9C09347}"/>
    <cellStyle name="Normal 2 10 3 5 7" xfId="38186" xr:uid="{9A689481-C4ED-48CC-8A69-F9396B9AA4A2}"/>
    <cellStyle name="Normal 2 10 3 6" xfId="38187" xr:uid="{9791A098-2E02-4F7D-B53B-DF81FE8A4F22}"/>
    <cellStyle name="Normal 2 10 3 6 2" xfId="38188" xr:uid="{151DD471-8785-4C82-BE2C-155D8B0C0304}"/>
    <cellStyle name="Normal 2 10 3 6 2 2" xfId="38189" xr:uid="{A7B7E290-FA3A-43DF-950F-3926BBA43B69}"/>
    <cellStyle name="Normal 2 10 3 6 2 3" xfId="38190" xr:uid="{276DD27F-468A-4205-A933-679A5FA35D0D}"/>
    <cellStyle name="Normal 2 10 3 6 2 4" xfId="38191" xr:uid="{2584C92B-3935-4326-97CC-A426413FEE06}"/>
    <cellStyle name="Normal 2 10 3 6 2 5" xfId="38192" xr:uid="{AB8D9923-F48D-41A2-96F6-25833BFFF347}"/>
    <cellStyle name="Normal 2 10 3 6 2 6" xfId="38193" xr:uid="{1DDFEC19-F30F-4800-8834-025833C5B915}"/>
    <cellStyle name="Normal 2 10 3 6 3" xfId="38194" xr:uid="{BC5B5E3B-2D5A-44B8-B6FF-C4ABE1C5DD9B}"/>
    <cellStyle name="Normal 2 10 3 6 4" xfId="38195" xr:uid="{424CD0D1-4EE3-45C0-950C-B16606F33166}"/>
    <cellStyle name="Normal 2 10 3 6 5" xfId="38196" xr:uid="{01213523-5CC8-4346-9A4C-16748739E551}"/>
    <cellStyle name="Normal 2 10 3 6 6" xfId="38197" xr:uid="{80D6F31A-1F31-44F4-8BB0-AC4CD767EDEE}"/>
    <cellStyle name="Normal 2 10 3 6 7" xfId="38198" xr:uid="{34171E42-816F-4CF6-AD75-E1F2CAFB8DE2}"/>
    <cellStyle name="Normal 2 10 3 7" xfId="38199" xr:uid="{50FA80DC-16F8-4FF3-BFDC-A096D160E971}"/>
    <cellStyle name="Normal 2 10 3 7 2" xfId="38200" xr:uid="{92F263BB-BE2B-40C9-9AA1-D6F0D7108D34}"/>
    <cellStyle name="Normal 2 10 3 7 2 2" xfId="38201" xr:uid="{CB1F9778-71D5-4CA1-8A4B-CD4E48BB1325}"/>
    <cellStyle name="Normal 2 10 3 7 2 3" xfId="38202" xr:uid="{E5B2056A-254B-4660-972B-6B5B7461A865}"/>
    <cellStyle name="Normal 2 10 3 7 2 4" xfId="38203" xr:uid="{6072FD61-0B0E-48D4-829D-085186025177}"/>
    <cellStyle name="Normal 2 10 3 7 2 5" xfId="38204" xr:uid="{0B32E71B-25BB-458E-B9B3-1F8727A11423}"/>
    <cellStyle name="Normal 2 10 3 7 2 6" xfId="38205" xr:uid="{9A06F0F0-79D8-4ECC-BF29-D5A858C2D7F0}"/>
    <cellStyle name="Normal 2 10 3 7 3" xfId="38206" xr:uid="{54BEA912-D024-40C5-A215-447C92EB374B}"/>
    <cellStyle name="Normal 2 10 3 7 4" xfId="38207" xr:uid="{62EF8841-E85C-46D8-A89A-15A2DFB5017C}"/>
    <cellStyle name="Normal 2 10 3 7 5" xfId="38208" xr:uid="{F1098EA4-8CCB-4768-A25D-03E6F1A2EFC2}"/>
    <cellStyle name="Normal 2 10 3 7 6" xfId="38209" xr:uid="{336F10C5-EA22-4A4D-AF91-4ADA7789DC52}"/>
    <cellStyle name="Normal 2 10 3 7 7" xfId="38210" xr:uid="{09C9DA25-DAD2-4257-9044-77BE22F785E6}"/>
    <cellStyle name="Normal 2 10 3 8" xfId="38211" xr:uid="{362CAA9E-25AA-4038-BDD6-D26F9654278D}"/>
    <cellStyle name="Normal 2 10 3 8 2" xfId="38212" xr:uid="{7CCB84AA-999C-4381-9C24-156C45D2E8EB}"/>
    <cellStyle name="Normal 2 10 3 8 3" xfId="38213" xr:uid="{0023FB5C-DBE1-4367-9DAD-7AE7A2F3A574}"/>
    <cellStyle name="Normal 2 10 3 8 4" xfId="38214" xr:uid="{8D2C72F4-4407-4A3A-9E01-741B46FAC1E4}"/>
    <cellStyle name="Normal 2 10 3 8 5" xfId="38215" xr:uid="{1FB2640B-E1D4-408C-984D-6EFBCDB89834}"/>
    <cellStyle name="Normal 2 10 3 8 6" xfId="38216" xr:uid="{3B5F8642-4078-4195-9679-D70338805FCF}"/>
    <cellStyle name="Normal 2 10 3 9" xfId="38217" xr:uid="{DE1612E9-67A6-4956-88FF-AF8E309D152F}"/>
    <cellStyle name="Normal 2 10 4" xfId="38219" xr:uid="{A7F4141F-E3FE-403B-9900-39F231585889}"/>
    <cellStyle name="Normal 2 10 5" xfId="38220" xr:uid="{B5829855-B21E-4184-93E4-8C3DC921FE2B}"/>
    <cellStyle name="Normal 2 10 5 10" xfId="38221" xr:uid="{46033FBE-A8D7-4CD7-9E5A-8D00F972F2DD}"/>
    <cellStyle name="Normal 2 10 5 2" xfId="38222" xr:uid="{F33A625F-9588-4876-A605-F66CB0EC21F5}"/>
    <cellStyle name="Normal 2 10 5 2 2" xfId="38223" xr:uid="{3ED92A5D-0AB8-4092-888C-D8B3EB1AD65F}"/>
    <cellStyle name="Normal 2 10 5 2 2 2" xfId="38224" xr:uid="{F714FF8F-B738-4BFF-AA5E-354FD2C909A3}"/>
    <cellStyle name="Normal 2 10 5 2 2 3" xfId="38225" xr:uid="{A87A1594-E582-4C6D-A89A-BC647E53752C}"/>
    <cellStyle name="Normal 2 10 5 2 2 4" xfId="38226" xr:uid="{14ACB5B6-FDB1-426B-846E-CB87D6EED214}"/>
    <cellStyle name="Normal 2 10 5 2 2 5" xfId="38227" xr:uid="{963CA73B-C563-4599-B7D5-3C1B182B87F5}"/>
    <cellStyle name="Normal 2 10 5 2 2 6" xfId="38228" xr:uid="{7F63089F-B9F2-4110-9FC2-B4A3F21265FA}"/>
    <cellStyle name="Normal 2 10 5 2 3" xfId="38229" xr:uid="{8D317323-5D9B-46E4-B547-E913C3484E24}"/>
    <cellStyle name="Normal 2 10 5 2 4" xfId="38230" xr:uid="{768175EF-740B-4776-B131-35C7173C76BA}"/>
    <cellStyle name="Normal 2 10 5 2 5" xfId="38231" xr:uid="{005FF5CD-7FF9-42F8-8EC5-20C38D1C1273}"/>
    <cellStyle name="Normal 2 10 5 2 6" xfId="38232" xr:uid="{93A78811-7BF9-4568-85D6-8C16A92EC032}"/>
    <cellStyle name="Normal 2 10 5 2 7" xfId="38233" xr:uid="{FF145B77-200E-458D-A0E4-522A3A853280}"/>
    <cellStyle name="Normal 2 10 5 3" xfId="38234" xr:uid="{A5C686AB-B08E-4710-9471-977553F34552}"/>
    <cellStyle name="Normal 2 10 5 3 2" xfId="38235" xr:uid="{87C197A2-1A2B-4774-A9CD-3A0CBB2608C8}"/>
    <cellStyle name="Normal 2 10 5 3 2 2" xfId="38236" xr:uid="{FA194E2E-66A8-4A96-AF12-88A0CD8983AB}"/>
    <cellStyle name="Normal 2 10 5 3 2 3" xfId="38237" xr:uid="{7D18B8C5-96F3-4602-91CB-FF5C6AFD8599}"/>
    <cellStyle name="Normal 2 10 5 3 2 4" xfId="38238" xr:uid="{51AF62AF-D949-4C42-9498-7DDEFC77C56B}"/>
    <cellStyle name="Normal 2 10 5 3 2 5" xfId="38239" xr:uid="{5BD3AC2D-9BD0-4163-AB00-092508C9DA61}"/>
    <cellStyle name="Normal 2 10 5 3 2 6" xfId="38240" xr:uid="{E66796B2-6161-48BE-8F0A-5B55E3F30804}"/>
    <cellStyle name="Normal 2 10 5 3 3" xfId="38241" xr:uid="{0A694D34-FAE8-4C4C-A0C4-85FF74E9CD18}"/>
    <cellStyle name="Normal 2 10 5 3 4" xfId="38242" xr:uid="{590B421C-9371-4DC8-9DA8-61F8B0BE99D1}"/>
    <cellStyle name="Normal 2 10 5 3 5" xfId="38243" xr:uid="{9CD5ED74-5491-4E9D-A3EB-D43FC6917BA7}"/>
    <cellStyle name="Normal 2 10 5 3 6" xfId="38244" xr:uid="{7D628398-4D2B-4538-ABBB-44CBE705637B}"/>
    <cellStyle name="Normal 2 10 5 3 7" xfId="38245" xr:uid="{C945132F-7E8B-475E-8090-C749DF3ED8B9}"/>
    <cellStyle name="Normal 2 10 5 4" xfId="38246" xr:uid="{0DAF2232-5C6A-4B7D-92AF-6815F4D1C85F}"/>
    <cellStyle name="Normal 2 10 5 4 2" xfId="38247" xr:uid="{199F74C8-C963-4EED-A939-A81C7C1BDD48}"/>
    <cellStyle name="Normal 2 10 5 4 2 2" xfId="38248" xr:uid="{69D27E67-6276-4C13-9B64-1C41117F9C3F}"/>
    <cellStyle name="Normal 2 10 5 4 2 3" xfId="38249" xr:uid="{1B3404A5-DA15-44F5-8F57-AABDF044D1F5}"/>
    <cellStyle name="Normal 2 10 5 4 2 4" xfId="38250" xr:uid="{319C0632-CD59-40A9-BA1F-9EB38C5AA19D}"/>
    <cellStyle name="Normal 2 10 5 4 2 5" xfId="38251" xr:uid="{37AFB4B4-56B0-4785-8CA2-B3ACB8C101B0}"/>
    <cellStyle name="Normal 2 10 5 4 2 6" xfId="38252" xr:uid="{8A45833A-2EC4-4779-9287-3C58DF7C7314}"/>
    <cellStyle name="Normal 2 10 5 4 3" xfId="38253" xr:uid="{E04BC7E0-69FF-45C4-A8EE-A2E98407BF65}"/>
    <cellStyle name="Normal 2 10 5 4 4" xfId="38254" xr:uid="{F4FEE119-E3BE-4C4C-96D8-21342D0ACEDC}"/>
    <cellStyle name="Normal 2 10 5 4 5" xfId="38255" xr:uid="{A61745AE-9A25-4183-A461-406B7C7793B2}"/>
    <cellStyle name="Normal 2 10 5 4 6" xfId="38256" xr:uid="{50600BD1-41E6-4716-963B-2693B6C4CC2D}"/>
    <cellStyle name="Normal 2 10 5 4 7" xfId="38257" xr:uid="{8AD4C34A-54A9-455A-8B30-8CC961EAB9A2}"/>
    <cellStyle name="Normal 2 10 5 5" xfId="38258" xr:uid="{67DAA1DB-B724-4F59-96D5-A0D765EA8ADD}"/>
    <cellStyle name="Normal 2 10 5 5 2" xfId="16387" xr:uid="{C1197E00-4EFC-4F53-9C97-7BED5A88863A}"/>
    <cellStyle name="Normal 2 10 5 5 3" xfId="16391" xr:uid="{34D984E6-E5B5-4F57-B7DD-5E66AD020BE9}"/>
    <cellStyle name="Normal 2 10 5 5 4" xfId="38259" xr:uid="{98B775F4-5769-4EC2-9342-73B07DEC3F14}"/>
    <cellStyle name="Normal 2 10 5 5 5" xfId="38260" xr:uid="{11BC009A-51D4-427A-B987-DE5A6ECD77F3}"/>
    <cellStyle name="Normal 2 10 5 5 6" xfId="38261" xr:uid="{FF42BA66-7217-4D35-96E0-3F8FFC7A619D}"/>
    <cellStyle name="Normal 2 10 5 6" xfId="38262" xr:uid="{5A7AD1DF-C199-44AD-8F70-D06CCFE26446}"/>
    <cellStyle name="Normal 2 10 5 7" xfId="38263" xr:uid="{19D42681-F5E6-4CF8-85BB-B902A98D4F05}"/>
    <cellStyle name="Normal 2 10 5 8" xfId="38264" xr:uid="{488CA750-DB53-4803-8B55-F3324E72F759}"/>
    <cellStyle name="Normal 2 10 5 9" xfId="38265" xr:uid="{1D6525A4-57F1-4F8F-AE7E-CFE36FA9704A}"/>
    <cellStyle name="Normal 2 10 6" xfId="38266" xr:uid="{01D85098-5116-4114-AE42-BC4834CF9ECE}"/>
    <cellStyle name="Normal 2 10 6 10" xfId="38267" xr:uid="{978CE69E-706E-4289-9758-70E77DBCC830}"/>
    <cellStyle name="Normal 2 10 6 2" xfId="38268" xr:uid="{DBA5CE0F-910C-4C69-97E5-2A4A4EFE5BA1}"/>
    <cellStyle name="Normal 2 10 6 2 2" xfId="38269" xr:uid="{F882A007-F1F7-4950-AA34-72DCDF9411EB}"/>
    <cellStyle name="Normal 2 10 6 2 2 2" xfId="38270" xr:uid="{4A507926-6A2E-4725-9C72-CD6CB25EEA55}"/>
    <cellStyle name="Normal 2 10 6 2 2 3" xfId="38271" xr:uid="{8B885800-2328-4811-B51D-393662963A80}"/>
    <cellStyle name="Normal 2 10 6 2 2 4" xfId="38272" xr:uid="{C81F0C49-36BD-485F-A96F-E2729B7FC947}"/>
    <cellStyle name="Normal 2 10 6 2 2 5" xfId="38273" xr:uid="{832C9E26-BC3C-484F-BF71-3EEE4F25DB7A}"/>
    <cellStyle name="Normal 2 10 6 2 2 6" xfId="38274" xr:uid="{DEA479DE-3E66-4801-8CC4-654DF7AAB675}"/>
    <cellStyle name="Normal 2 10 6 2 3" xfId="38275" xr:uid="{EF91D8BC-328B-461B-9419-79072B4FC10F}"/>
    <cellStyle name="Normal 2 10 6 2 4" xfId="38276" xr:uid="{284837AA-5A07-42E5-B73E-E8E5D5FA6265}"/>
    <cellStyle name="Normal 2 10 6 2 5" xfId="38277" xr:uid="{D5837E86-F710-4ABE-AB27-345C78707817}"/>
    <cellStyle name="Normal 2 10 6 2 6" xfId="38278" xr:uid="{6D3A5BC5-2DC2-4C45-B843-19913F82A3A4}"/>
    <cellStyle name="Normal 2 10 6 2 7" xfId="38279" xr:uid="{B8815C8D-2DBF-48C4-9DB4-E0EBD6C5320A}"/>
    <cellStyle name="Normal 2 10 6 3" xfId="38280" xr:uid="{A596FD7F-4A98-459C-8551-D088C708623C}"/>
    <cellStyle name="Normal 2 10 6 3 2" xfId="38281" xr:uid="{0684511A-BA3E-4A32-A8C3-95BA1329C7F8}"/>
    <cellStyle name="Normal 2 10 6 3 2 2" xfId="38282" xr:uid="{B43FCDBE-FF3F-46BD-A031-4F31597AAA44}"/>
    <cellStyle name="Normal 2 10 6 3 2 3" xfId="38283" xr:uid="{34896DD5-A107-4718-98D2-F395116F2801}"/>
    <cellStyle name="Normal 2 10 6 3 2 4" xfId="38284" xr:uid="{95AB2A9C-B5B6-4E75-AFC6-F3277BCDB793}"/>
    <cellStyle name="Normal 2 10 6 3 2 5" xfId="38285" xr:uid="{15BAF094-4631-4951-8B47-6A096E66E423}"/>
    <cellStyle name="Normal 2 10 6 3 2 6" xfId="38286" xr:uid="{DBF13584-24DB-43C6-B7CC-CEF6FDF337EB}"/>
    <cellStyle name="Normal 2 10 6 3 3" xfId="38287" xr:uid="{1ACC7213-EC95-4746-B087-4025C93AF129}"/>
    <cellStyle name="Normal 2 10 6 3 4" xfId="38288" xr:uid="{EA1EA808-7BF7-4FA7-B4F8-E8043BF4BB38}"/>
    <cellStyle name="Normal 2 10 6 3 5" xfId="38289" xr:uid="{6CA3A2C3-37B5-48C5-844E-628504BF4D5A}"/>
    <cellStyle name="Normal 2 10 6 3 6" xfId="38290" xr:uid="{D84A5F98-3EF0-41D0-8953-DB71C3C32EF6}"/>
    <cellStyle name="Normal 2 10 6 3 7" xfId="38291" xr:uid="{FB1F65A9-6E52-45CC-8958-488717366E6B}"/>
    <cellStyle name="Normal 2 10 6 4" xfId="38292" xr:uid="{06712D43-9956-41AC-ADA0-2173297120FB}"/>
    <cellStyle name="Normal 2 10 6 4 2" xfId="38293" xr:uid="{B76E6E43-0BD0-42B3-BC12-80EA46D00430}"/>
    <cellStyle name="Normal 2 10 6 4 2 2" xfId="38294" xr:uid="{62F14EE1-59F1-4718-990A-1E32B427CDD0}"/>
    <cellStyle name="Normal 2 10 6 4 2 3" xfId="38295" xr:uid="{2653F771-1C71-4952-8BAF-74534933CD51}"/>
    <cellStyle name="Normal 2 10 6 4 2 4" xfId="38296" xr:uid="{57628525-3F5A-4DDA-AFB7-7813008EB1DB}"/>
    <cellStyle name="Normal 2 10 6 4 2 5" xfId="38297" xr:uid="{CC3DE68E-C449-431C-B3B0-38FBE2F1FDB4}"/>
    <cellStyle name="Normal 2 10 6 4 2 6" xfId="38298" xr:uid="{27E0554C-0B50-4E45-849A-857F709BC8D1}"/>
    <cellStyle name="Normal 2 10 6 4 3" xfId="38299" xr:uid="{71A826BF-2188-4BC9-9108-14A0576B5F5B}"/>
    <cellStyle name="Normal 2 10 6 4 4" xfId="38300" xr:uid="{684706E6-220B-40DC-A258-9A91D1AD655F}"/>
    <cellStyle name="Normal 2 10 6 4 5" xfId="38301" xr:uid="{94F46805-01C3-4A34-BDA8-D18FA73A2627}"/>
    <cellStyle name="Normal 2 10 6 4 6" xfId="38302" xr:uid="{6BEF6E17-16F0-4693-8D60-E73A6B76E73F}"/>
    <cellStyle name="Normal 2 10 6 4 7" xfId="38303" xr:uid="{2DEC67EA-375B-449F-91B6-612F1EC40BCE}"/>
    <cellStyle name="Normal 2 10 6 5" xfId="38304" xr:uid="{459D8C0C-97AC-4549-8232-4C7B9116DBE5}"/>
    <cellStyle name="Normal 2 10 6 5 2" xfId="38305" xr:uid="{3E6430BC-FD4F-4885-8BC4-072DF9D1BAFE}"/>
    <cellStyle name="Normal 2 10 6 5 3" xfId="38306" xr:uid="{5F7453DF-96C5-4D67-AF8A-6E90BB1DBF57}"/>
    <cellStyle name="Normal 2 10 6 5 4" xfId="38307" xr:uid="{B1C75E71-4CEE-4A53-A6C9-6C70FF725972}"/>
    <cellStyle name="Normal 2 10 6 5 5" xfId="38308" xr:uid="{B353A1F4-B8CF-47C5-A94A-4B6316BA53FA}"/>
    <cellStyle name="Normal 2 10 6 5 6" xfId="38309" xr:uid="{D7F74DC4-56BB-4421-AFF4-95F77BB66DD9}"/>
    <cellStyle name="Normal 2 10 6 6" xfId="38310" xr:uid="{3F227C6E-8756-48BE-BEC7-3F76CACFA9A6}"/>
    <cellStyle name="Normal 2 10 6 7" xfId="38311" xr:uid="{08C405C0-15D2-4A75-A6D7-E9ED3696502A}"/>
    <cellStyle name="Normal 2 10 6 8" xfId="38312" xr:uid="{B3970EBB-77EF-4061-A84C-8359FBD9814B}"/>
    <cellStyle name="Normal 2 10 6 9" xfId="38313" xr:uid="{A1B590E5-8FBE-496F-8A7F-9C90C1FD0A6B}"/>
    <cellStyle name="Normal 2 10 7" xfId="38314" xr:uid="{9A47B6AF-A299-464E-ADD7-5150B1247B75}"/>
    <cellStyle name="Normal 2 10 7 2" xfId="38315" xr:uid="{13855C59-C108-4158-8EC0-880F2E8B82A8}"/>
    <cellStyle name="Normal 2 10 7 2 2" xfId="38316" xr:uid="{F32F8F80-0775-47D6-B98F-ED48EBB25FDB}"/>
    <cellStyle name="Normal 2 10 7 2 3" xfId="38317" xr:uid="{F1BA8BE0-0A8F-4A00-B12A-068DA4655DDC}"/>
    <cellStyle name="Normal 2 10 7 2 4" xfId="38318" xr:uid="{5870ADCE-032F-4847-A7CE-80E5DF4F7547}"/>
    <cellStyle name="Normal 2 10 7 2 5" xfId="10250" xr:uid="{D3EE8B58-F819-4805-9A9D-125FE1A747F3}"/>
    <cellStyle name="Normal 2 10 7 2 6" xfId="10272" xr:uid="{026BC04D-9645-43DF-8F77-56E9026C1620}"/>
    <cellStyle name="Normal 2 10 7 3" xfId="38319" xr:uid="{27C56F45-DD12-428F-BBEF-4499DC5EA986}"/>
    <cellStyle name="Normal 2 10 7 4" xfId="38320" xr:uid="{31B62832-3D6E-4DD8-B16E-E159003ABAA0}"/>
    <cellStyle name="Normal 2 10 7 5" xfId="38321" xr:uid="{CF39F218-895A-4DB9-85D7-DC26688E546A}"/>
    <cellStyle name="Normal 2 10 7 6" xfId="38322" xr:uid="{6BA56C36-9155-4055-800C-57DC29449006}"/>
    <cellStyle name="Normal 2 10 7 7" xfId="38323" xr:uid="{63F413D1-359B-4B3B-9A52-A9D942B672AC}"/>
    <cellStyle name="Normal 2 10 8" xfId="38324" xr:uid="{9D391E73-F98D-4E4C-856C-2DE4A42F5063}"/>
    <cellStyle name="Normal 2 10 9" xfId="38325" xr:uid="{D4E700AA-D998-4258-A309-0EF5F98A026A}"/>
    <cellStyle name="Normal 2 11" xfId="38326" xr:uid="{F57E58D3-56C5-4931-8F96-8256D8339B85}"/>
    <cellStyle name="Normal 2 11 10" xfId="38327" xr:uid="{9C215BBE-78E8-4032-8D88-073CB9EC94A2}"/>
    <cellStyle name="Normal 2 11 11" xfId="38328" xr:uid="{23D0657F-2AF4-4F14-8E57-15F99D0EDD7E}"/>
    <cellStyle name="Normal 2 11 12" xfId="38329" xr:uid="{61E8DA99-FA7B-40C2-B104-2ECCA5EC197C}"/>
    <cellStyle name="Normal 2 11 13" xfId="38330" xr:uid="{CE2D7CA3-3DF5-4F79-84C6-9CFDB79B43D3}"/>
    <cellStyle name="Normal 2 11 14" xfId="38331" xr:uid="{C32A5DF7-5298-43EB-9947-771916C16BE0}"/>
    <cellStyle name="Normal 2 11 15" xfId="38332" xr:uid="{E7865AB0-A66E-4410-A08C-768CA104D711}"/>
    <cellStyle name="Normal 2 11 2" xfId="14148" xr:uid="{1302C527-0369-4571-BE44-100D13C00CC0}"/>
    <cellStyle name="Normal 2 11 2 10" xfId="12176" xr:uid="{1600682E-8EB2-4D3A-8204-92F12AD92398}"/>
    <cellStyle name="Normal 2 11 2 10 2" xfId="38333" xr:uid="{C62EE174-A13A-4E09-8B8C-C195D7C3352B}"/>
    <cellStyle name="Normal 2 11 2 10 3" xfId="38334" xr:uid="{F6C71CE9-BB1F-4677-BBD1-24843994CA66}"/>
    <cellStyle name="Normal 2 11 2 10 4" xfId="38335" xr:uid="{B70AA7AA-4F4A-4029-80E5-F729E1CF77CF}"/>
    <cellStyle name="Normal 2 11 2 10 5" xfId="38336" xr:uid="{14BA98CF-A3D1-4750-90EC-C455A2ACC65A}"/>
    <cellStyle name="Normal 2 11 2 10 6" xfId="38337" xr:uid="{09D3AFF2-B95E-433B-8B6D-6B722FCD544F}"/>
    <cellStyle name="Normal 2 11 2 11" xfId="12180" xr:uid="{EB251F56-A509-47BE-B4BB-2F904756449D}"/>
    <cellStyle name="Normal 2 11 2 12" xfId="12184" xr:uid="{DE3CFCAD-A19E-47E1-9983-294DD63F38BC}"/>
    <cellStyle name="Normal 2 11 2 13" xfId="38338" xr:uid="{FEE49CC5-5395-4E8C-A634-A97D21614392}"/>
    <cellStyle name="Normal 2 11 2 14" xfId="38339" xr:uid="{E82E2B0B-6385-4B7B-879A-24FC26912D24}"/>
    <cellStyle name="Normal 2 11 2 15" xfId="38340" xr:uid="{F8C527C0-9FF5-43A3-B5FB-0157EB01D3C0}"/>
    <cellStyle name="Normal 2 11 2 16" xfId="38341" xr:uid="{29E26E37-9283-4EEC-8E5A-AF184BB36A7B}"/>
    <cellStyle name="Normal 2 11 2 2" xfId="14150" xr:uid="{82F192C2-F3D8-4794-B738-454CF5FDFA7F}"/>
    <cellStyle name="Normal 2 11 2 2 10" xfId="38342" xr:uid="{4A6006CD-EED4-48BC-83B2-8D725A45B042}"/>
    <cellStyle name="Normal 2 11 2 2 11" xfId="38343" xr:uid="{C2201F99-B65C-41F9-ADEE-8287545D26A1}"/>
    <cellStyle name="Normal 2 11 2 2 12" xfId="38344" xr:uid="{4CC4091C-C216-45DC-9AD6-F0E1DBB67BF8}"/>
    <cellStyle name="Normal 2 11 2 2 13" xfId="38345" xr:uid="{BFAA3397-EFB8-43F3-9E57-096A759F056F}"/>
    <cellStyle name="Normal 2 11 2 2 14" xfId="38346" xr:uid="{B1C875C6-EC9E-4D67-8ADC-F79AAD807D8C}"/>
    <cellStyle name="Normal 2 11 2 2 2" xfId="38348" xr:uid="{64546B49-A071-43B5-A9F1-2994940633AD}"/>
    <cellStyle name="Normal 2 11 2 2 2 10" xfId="38349" xr:uid="{50C773E8-38F4-41CC-B72D-0895A1A7F25C}"/>
    <cellStyle name="Normal 2 11 2 2 2 2" xfId="38350" xr:uid="{D93FCFD5-9EB3-44C1-95F8-69879C239F37}"/>
    <cellStyle name="Normal 2 11 2 2 2 2 2" xfId="38351" xr:uid="{20E7F1FE-B032-4756-99DC-11F69529D2C9}"/>
    <cellStyle name="Normal 2 11 2 2 2 2 2 2" xfId="38352" xr:uid="{C4EFF466-46F0-4BA5-9191-AA90F9DD2E72}"/>
    <cellStyle name="Normal 2 11 2 2 2 2 2 3" xfId="38353" xr:uid="{85F04A9D-1E8F-4F96-9F94-C6A1F00757FA}"/>
    <cellStyle name="Normal 2 11 2 2 2 2 2 4" xfId="38355" xr:uid="{A80C1DB8-D5F2-4869-A521-9EDB5AFF2ED1}"/>
    <cellStyle name="Normal 2 11 2 2 2 2 2 5" xfId="38357" xr:uid="{0CB94AD9-3345-43E6-9FF7-2D741DF87AE6}"/>
    <cellStyle name="Normal 2 11 2 2 2 2 2 6" xfId="38358" xr:uid="{5F08990E-E46C-407B-BAC7-1C24E47DB2A6}"/>
    <cellStyle name="Normal 2 11 2 2 2 2 3" xfId="38359" xr:uid="{6C07EDB8-50AD-4BC6-AB9F-6031CA5E1CC5}"/>
    <cellStyle name="Normal 2 11 2 2 2 2 4" xfId="38360" xr:uid="{98BDA8C5-5C86-4FB7-BAC8-3649EB720C81}"/>
    <cellStyle name="Normal 2 11 2 2 2 2 5" xfId="38361" xr:uid="{C0E6EB95-659A-4E24-B381-3166D0EAD539}"/>
    <cellStyle name="Normal 2 11 2 2 2 2 6" xfId="38362" xr:uid="{626399EE-2D85-4BF2-A6DC-8AF1263A080E}"/>
    <cellStyle name="Normal 2 11 2 2 2 2 7" xfId="38363" xr:uid="{0A3498A2-EC38-4C8B-9A9D-C5BA9A623D8F}"/>
    <cellStyle name="Normal 2 11 2 2 2 3" xfId="38364" xr:uid="{CB79D66B-27FD-4D5D-956F-0030D145E7E0}"/>
    <cellStyle name="Normal 2 11 2 2 2 3 2" xfId="38365" xr:uid="{0ED08BF7-E15E-4E77-90D7-B928D423F368}"/>
    <cellStyle name="Normal 2 11 2 2 2 3 2 2" xfId="38366" xr:uid="{25F8FEB6-5F01-4670-BE33-61DEB98A47CB}"/>
    <cellStyle name="Normal 2 11 2 2 2 3 2 3" xfId="38367" xr:uid="{234BE757-8209-4329-BD09-FABF7DE5A6D0}"/>
    <cellStyle name="Normal 2 11 2 2 2 3 2 4" xfId="38369" xr:uid="{7FD59097-2658-41D6-94C5-23C84990329C}"/>
    <cellStyle name="Normal 2 11 2 2 2 3 2 5" xfId="38371" xr:uid="{51E9113D-72CD-473D-95AB-150F851BB4E1}"/>
    <cellStyle name="Normal 2 11 2 2 2 3 2 6" xfId="38372" xr:uid="{8E47540E-5381-4CB5-B1CB-0A384B77FBCE}"/>
    <cellStyle name="Normal 2 11 2 2 2 3 3" xfId="38373" xr:uid="{1A3317A5-62D0-4F01-8E22-099606C046E8}"/>
    <cellStyle name="Normal 2 11 2 2 2 3 4" xfId="38374" xr:uid="{843800A2-507A-4B73-9625-60BA26218A2B}"/>
    <cellStyle name="Normal 2 11 2 2 2 3 5" xfId="38375" xr:uid="{2B54F3B5-898B-4FE1-BF40-FB1D885168E5}"/>
    <cellStyle name="Normal 2 11 2 2 2 3 6" xfId="38376" xr:uid="{CF4B78BE-2DBC-4CF2-909A-17D837131DEC}"/>
    <cellStyle name="Normal 2 11 2 2 2 3 7" xfId="38377" xr:uid="{DBB3BDF2-1310-4E82-8E8F-3839A6EE4446}"/>
    <cellStyle name="Normal 2 11 2 2 2 4" xfId="38378" xr:uid="{46D1741D-D0BF-48BC-A545-65F8B17035F5}"/>
    <cellStyle name="Normal 2 11 2 2 2 4 2" xfId="38379" xr:uid="{B25FE943-3A4B-4700-9CBF-0AAA16ACDD64}"/>
    <cellStyle name="Normal 2 11 2 2 2 4 2 2" xfId="38380" xr:uid="{851AF307-10D5-438C-8430-087CD1CC408F}"/>
    <cellStyle name="Normal 2 11 2 2 2 4 2 3" xfId="38381" xr:uid="{05F9E999-00DC-4B9A-A6C0-58686DE73092}"/>
    <cellStyle name="Normal 2 11 2 2 2 4 2 4" xfId="38382" xr:uid="{DE3C3D33-8B00-4F04-A1F3-CFBC8595C57F}"/>
    <cellStyle name="Normal 2 11 2 2 2 4 2 5" xfId="38383" xr:uid="{96919BA7-7DFE-4ECE-9CFF-88CD01000AB1}"/>
    <cellStyle name="Normal 2 11 2 2 2 4 2 6" xfId="38384" xr:uid="{96D007A1-B773-4AB5-BA15-571AE1A0D849}"/>
    <cellStyle name="Normal 2 11 2 2 2 4 3" xfId="38385" xr:uid="{0136B8DB-61A6-4CA1-89C0-554F250B33EB}"/>
    <cellStyle name="Normal 2 11 2 2 2 4 4" xfId="38386" xr:uid="{C0935453-1AD5-441F-AE99-FB90778BE4F4}"/>
    <cellStyle name="Normal 2 11 2 2 2 4 5" xfId="38387" xr:uid="{5A631EC1-2CAE-4590-91A8-D3EB82C06460}"/>
    <cellStyle name="Normal 2 11 2 2 2 4 6" xfId="38388" xr:uid="{E5B7CA73-2E3F-4F65-BF73-E7503E108992}"/>
    <cellStyle name="Normal 2 11 2 2 2 4 7" xfId="38389" xr:uid="{96CF30A8-E795-4EBA-9189-91945080650C}"/>
    <cellStyle name="Normal 2 11 2 2 2 5" xfId="38390" xr:uid="{432FD519-5D67-4E99-A9A9-8DD30D3480DA}"/>
    <cellStyle name="Normal 2 11 2 2 2 5 2" xfId="38391" xr:uid="{2073931C-A7A3-4962-8867-A8A39670753F}"/>
    <cellStyle name="Normal 2 11 2 2 2 5 3" xfId="38392" xr:uid="{14D9C8CF-ABD3-4733-BD52-95CB0B0073EB}"/>
    <cellStyle name="Normal 2 11 2 2 2 5 4" xfId="38393" xr:uid="{2E6FB527-6D91-48DD-8835-A7A491042CE4}"/>
    <cellStyle name="Normal 2 11 2 2 2 5 5" xfId="38394" xr:uid="{63198C69-F131-4A29-BDD6-E85C8DC3A5E1}"/>
    <cellStyle name="Normal 2 11 2 2 2 5 6" xfId="38395" xr:uid="{615AB510-9630-4923-9DF7-E66554E89788}"/>
    <cellStyle name="Normal 2 11 2 2 2 6" xfId="38396" xr:uid="{FE147FFB-7DE6-43EC-AD1F-30264E735641}"/>
    <cellStyle name="Normal 2 11 2 2 2 7" xfId="32667" xr:uid="{ED59698E-5B84-4979-AB9C-46127E8E3544}"/>
    <cellStyle name="Normal 2 11 2 2 2 8" xfId="32680" xr:uid="{887A8F5C-E0A5-47D9-9072-9361B0EF910F}"/>
    <cellStyle name="Normal 2 11 2 2 2 9" xfId="32682" xr:uid="{85BB0377-D273-4D7E-B389-E082D56F2B69}"/>
    <cellStyle name="Normal 2 11 2 2 3" xfId="38398" xr:uid="{72848856-C39E-44F6-ACBA-0409CC98F12B}"/>
    <cellStyle name="Normal 2 11 2 2 3 10" xfId="38399" xr:uid="{1A9EF3F8-6D04-4760-8832-EB9FAAB5DE6E}"/>
    <cellStyle name="Normal 2 11 2 2 3 2" xfId="38400" xr:uid="{F744E2BC-5027-4840-8FB6-AF3781134234}"/>
    <cellStyle name="Normal 2 11 2 2 3 2 2" xfId="38401" xr:uid="{CC8F48EC-2018-4C31-9D03-E007EF574C9F}"/>
    <cellStyle name="Normal 2 11 2 2 3 2 2 2" xfId="38402" xr:uid="{628C950B-3999-4531-B92F-C2C9B238E41E}"/>
    <cellStyle name="Normal 2 11 2 2 3 2 2 3" xfId="38403" xr:uid="{23C6818A-D582-4561-937D-827AB0C96708}"/>
    <cellStyle name="Normal 2 11 2 2 3 2 2 4" xfId="38404" xr:uid="{C99A4356-4AD5-4E60-AB73-561064B7F601}"/>
    <cellStyle name="Normal 2 11 2 2 3 2 2 5" xfId="33704" xr:uid="{8C712166-664F-406E-A2F7-678B7A065D4C}"/>
    <cellStyle name="Normal 2 11 2 2 3 2 2 6" xfId="38405" xr:uid="{D179193F-B5C8-40CE-912B-E5D1E236E037}"/>
    <cellStyle name="Normal 2 11 2 2 3 2 3" xfId="38406" xr:uid="{B0CDC2B2-2E20-45C1-9D90-5B15965661DC}"/>
    <cellStyle name="Normal 2 11 2 2 3 2 4" xfId="38407" xr:uid="{1986E48D-125E-4C16-9F71-8122C697CC8F}"/>
    <cellStyle name="Normal 2 11 2 2 3 2 5" xfId="38408" xr:uid="{3D434E48-5477-4352-8966-5BF5E09BACF3}"/>
    <cellStyle name="Normal 2 11 2 2 3 2 6" xfId="38409" xr:uid="{FAB94EC6-1C30-4E4B-AAF3-A835A6DF5B8A}"/>
    <cellStyle name="Normal 2 11 2 2 3 2 7" xfId="38410" xr:uid="{DF3A04A3-C97F-4C76-9E8B-6C44ADF4BE9F}"/>
    <cellStyle name="Normal 2 11 2 2 3 3" xfId="38411" xr:uid="{65B3A463-4E38-4EE0-A5A1-DBE2B3FF4ABD}"/>
    <cellStyle name="Normal 2 11 2 2 3 3 2" xfId="38412" xr:uid="{FA081EDF-95CC-41D3-A9E9-133DB9DC697B}"/>
    <cellStyle name="Normal 2 11 2 2 3 3 2 2" xfId="38413" xr:uid="{3EC5DD7E-15C2-4AFB-B36C-2292791C13A0}"/>
    <cellStyle name="Normal 2 11 2 2 3 3 2 3" xfId="38414" xr:uid="{30CB3AD9-89C0-4524-959F-3DEBC63ED114}"/>
    <cellStyle name="Normal 2 11 2 2 3 3 2 4" xfId="38415" xr:uid="{C1296776-FB21-484A-AF60-B394B17B1076}"/>
    <cellStyle name="Normal 2 11 2 2 3 3 2 5" xfId="38416" xr:uid="{A682AED9-CA0A-4758-B9FD-F21C22995263}"/>
    <cellStyle name="Normal 2 11 2 2 3 3 2 6" xfId="38417" xr:uid="{7702689E-B2C5-4BB3-8610-E752F228CBA0}"/>
    <cellStyle name="Normal 2 11 2 2 3 3 3" xfId="38418" xr:uid="{4764131E-07AB-4071-8401-520A1A5E5F11}"/>
    <cellStyle name="Normal 2 11 2 2 3 3 4" xfId="38419" xr:uid="{57EEFB82-6B42-40C4-8274-2E03CB311FD7}"/>
    <cellStyle name="Normal 2 11 2 2 3 3 5" xfId="38420" xr:uid="{8B51A70B-EE32-44E8-9FE7-B5388449FA64}"/>
    <cellStyle name="Normal 2 11 2 2 3 3 6" xfId="38421" xr:uid="{E5054C42-6569-4384-9454-D3BCCFF57CC6}"/>
    <cellStyle name="Normal 2 11 2 2 3 3 7" xfId="38422" xr:uid="{8BA8A7AB-A334-4892-9F3F-426F19613BF8}"/>
    <cellStyle name="Normal 2 11 2 2 3 4" xfId="38423" xr:uid="{22C0DE14-AAD7-4890-B202-5CFE8C566703}"/>
    <cellStyle name="Normal 2 11 2 2 3 4 2" xfId="38424" xr:uid="{50B70ACE-4DFF-4135-A101-36ACA67EB212}"/>
    <cellStyle name="Normal 2 11 2 2 3 4 2 2" xfId="38425" xr:uid="{2DE67A6A-257B-42AC-B489-041E5CAFBBB8}"/>
    <cellStyle name="Normal 2 11 2 2 3 4 2 3" xfId="38426" xr:uid="{B5E1972E-45D4-4092-B88D-CCD0EA04AD5F}"/>
    <cellStyle name="Normal 2 11 2 2 3 4 2 4" xfId="38427" xr:uid="{E893C332-0BFD-4C4D-9CC5-21183BCCC0D6}"/>
    <cellStyle name="Normal 2 11 2 2 3 4 2 5" xfId="38428" xr:uid="{EEA16EE5-FEA0-4FF9-AF6E-9E5B8B9F034D}"/>
    <cellStyle name="Normal 2 11 2 2 3 4 2 6" xfId="38429" xr:uid="{83DEC29E-C484-483F-BF23-37AA19E497EA}"/>
    <cellStyle name="Normal 2 11 2 2 3 4 3" xfId="38430" xr:uid="{032FDEEA-FFCC-41B1-AE6C-87DAC1A928EC}"/>
    <cellStyle name="Normal 2 11 2 2 3 4 4" xfId="38431" xr:uid="{3BFAB2AB-D210-4C6F-80B0-0E45B2E692E4}"/>
    <cellStyle name="Normal 2 11 2 2 3 4 5" xfId="38432" xr:uid="{F74C20B4-D926-41CE-B58E-EA8C9FC297C5}"/>
    <cellStyle name="Normal 2 11 2 2 3 4 6" xfId="38433" xr:uid="{0190F03C-3A75-4DBF-8E4E-44986F867D92}"/>
    <cellStyle name="Normal 2 11 2 2 3 4 7" xfId="38434" xr:uid="{3CC6885C-130B-4868-B711-0DCFAC20E9BA}"/>
    <cellStyle name="Normal 2 11 2 2 3 5" xfId="38435" xr:uid="{0954303C-29C7-4152-9212-E562ADB3F176}"/>
    <cellStyle name="Normal 2 11 2 2 3 5 2" xfId="33239" xr:uid="{1F8966A9-5F9C-41C2-86AC-4EEE59C33848}"/>
    <cellStyle name="Normal 2 11 2 2 3 5 3" xfId="23146" xr:uid="{9DAF518E-C85B-4C9D-9C94-B85460938516}"/>
    <cellStyle name="Normal 2 11 2 2 3 5 4" xfId="38436" xr:uid="{E7B08BF8-6633-44F4-9F2E-E5805163907E}"/>
    <cellStyle name="Normal 2 11 2 2 3 5 5" xfId="38437" xr:uid="{CAF4E75F-6086-4F8C-845B-BF2D20B8641C}"/>
    <cellStyle name="Normal 2 11 2 2 3 5 6" xfId="38438" xr:uid="{A5AE2A18-8D90-4126-9CC8-A11A5599C764}"/>
    <cellStyle name="Normal 2 11 2 2 3 6" xfId="38439" xr:uid="{87131C0B-713A-4BB5-A4E4-20CAC61651DA}"/>
    <cellStyle name="Normal 2 11 2 2 3 7" xfId="38440" xr:uid="{1B76EB31-2A19-4BCF-A614-5F436F0FA389}"/>
    <cellStyle name="Normal 2 11 2 2 3 8" xfId="38442" xr:uid="{5F10EC9B-DAE7-4D1F-865F-FDE77785C62B}"/>
    <cellStyle name="Normal 2 11 2 2 3 9" xfId="38444" xr:uid="{DA621E89-8D9E-4968-A8B5-99D0F50F7975}"/>
    <cellStyle name="Normal 2 11 2 2 4" xfId="38445" xr:uid="{0F86E7F8-9996-48FB-ADFA-3A14D921842D}"/>
    <cellStyle name="Normal 2 11 2 2 4 10" xfId="38446" xr:uid="{BCAB7D47-CC15-42F2-84FB-7827AC8CFD5C}"/>
    <cellStyle name="Normal 2 11 2 2 4 2" xfId="38447" xr:uid="{65B08B2D-842F-4D62-86C3-7E5EF8B6EB03}"/>
    <cellStyle name="Normal 2 11 2 2 4 2 2" xfId="38448" xr:uid="{B327DCA5-DAAC-49CE-8EEB-B079AD90CACB}"/>
    <cellStyle name="Normal 2 11 2 2 4 2 2 2" xfId="38449" xr:uid="{0773BAA4-72A0-4451-85A6-C3008CB9D8BE}"/>
    <cellStyle name="Normal 2 11 2 2 4 2 2 3" xfId="38450" xr:uid="{BD501261-6032-4F03-95D6-5D21A0C348D5}"/>
    <cellStyle name="Normal 2 11 2 2 4 2 2 4" xfId="38451" xr:uid="{0E2C41DF-A3F1-40E7-83AA-259EE76BC664}"/>
    <cellStyle name="Normal 2 11 2 2 4 2 2 5" xfId="38452" xr:uid="{2737C8E2-6C58-4611-A57F-065C457FEA42}"/>
    <cellStyle name="Normal 2 11 2 2 4 2 2 6" xfId="19507" xr:uid="{8003020C-4E9E-4D3A-969A-210ACBC6A117}"/>
    <cellStyle name="Normal 2 11 2 2 4 2 3" xfId="38453" xr:uid="{8F560AD5-6413-4144-B58C-30C1155037FB}"/>
    <cellStyle name="Normal 2 11 2 2 4 2 4" xfId="38454" xr:uid="{A96D3B26-ACCB-4135-AD7E-31869FF340B5}"/>
    <cellStyle name="Normal 2 11 2 2 4 2 5" xfId="38455" xr:uid="{B47FD116-2661-46AB-8841-A43A9E6F11AF}"/>
    <cellStyle name="Normal 2 11 2 2 4 2 6" xfId="38456" xr:uid="{B258A57E-AAE2-4E28-A772-5823FC52CE65}"/>
    <cellStyle name="Normal 2 11 2 2 4 2 7" xfId="38457" xr:uid="{267F1669-1B35-461C-A1F7-F20761405D04}"/>
    <cellStyle name="Normal 2 11 2 2 4 3" xfId="38458" xr:uid="{0A28316A-C11E-4989-BC69-8DEF5E1FB5FA}"/>
    <cellStyle name="Normal 2 11 2 2 4 3 2" xfId="38459" xr:uid="{A7AB81FD-F24F-42C2-9C21-7E538A2064CE}"/>
    <cellStyle name="Normal 2 11 2 2 4 3 2 2" xfId="3443" xr:uid="{F4EC2BEB-E6C4-490B-9ACE-E6B2700C4BE2}"/>
    <cellStyle name="Normal 2 11 2 2 4 3 2 3" xfId="3456" xr:uid="{D883D351-D39B-4B33-B0D8-0F91876E1C2B}"/>
    <cellStyle name="Normal 2 11 2 2 4 3 2 4" xfId="3471" xr:uid="{94595EA8-2123-41AA-ADC4-CC3A2E356E50}"/>
    <cellStyle name="Normal 2 11 2 2 4 3 2 5" xfId="38460" xr:uid="{AD7357BA-560F-4AA6-A99F-EFB59170D7FA}"/>
    <cellStyle name="Normal 2 11 2 2 4 3 2 6" xfId="38461" xr:uid="{78F0D10C-A19F-4D40-9000-72868C5B7E93}"/>
    <cellStyle name="Normal 2 11 2 2 4 3 3" xfId="38462" xr:uid="{B9CB71E3-D488-4F96-B2B7-72DC1274C0F2}"/>
    <cellStyle name="Normal 2 11 2 2 4 3 4" xfId="38463" xr:uid="{4ADE7388-6305-4759-9C6B-BADBD61C9E37}"/>
    <cellStyle name="Normal 2 11 2 2 4 3 5" xfId="38464" xr:uid="{40F7A236-5081-44C9-8111-99ABD160DA01}"/>
    <cellStyle name="Normal 2 11 2 2 4 3 6" xfId="38465" xr:uid="{C4C32EA8-933A-423B-81C3-CB7F0B8877C2}"/>
    <cellStyle name="Normal 2 11 2 2 4 3 7" xfId="38466" xr:uid="{9194F8C8-A58E-4168-A490-2A76ED848CE3}"/>
    <cellStyle name="Normal 2 11 2 2 4 4" xfId="38467" xr:uid="{74BF524E-CEB1-4E28-A34C-E73BE775D14E}"/>
    <cellStyle name="Normal 2 11 2 2 4 4 2" xfId="38468" xr:uid="{0096F1EE-9B1F-4CCD-8074-5E229C651DC3}"/>
    <cellStyle name="Normal 2 11 2 2 4 4 2 2" xfId="38469" xr:uid="{0ED8C1CB-7ED7-43F6-9087-4B68D0AF5BFA}"/>
    <cellStyle name="Normal 2 11 2 2 4 4 2 3" xfId="38470" xr:uid="{27F6E67A-F3FD-4460-A94A-A878932E3C01}"/>
    <cellStyle name="Normal 2 11 2 2 4 4 2 4" xfId="38471" xr:uid="{20D2B7A7-9FF1-4060-9D12-CBB344BAD215}"/>
    <cellStyle name="Normal 2 11 2 2 4 4 2 5" xfId="38472" xr:uid="{31163733-8FE7-4FC2-88DC-242D8D3966C2}"/>
    <cellStyle name="Normal 2 11 2 2 4 4 2 6" xfId="38473" xr:uid="{C0C060F1-03C3-4306-B71E-8596A465D82B}"/>
    <cellStyle name="Normal 2 11 2 2 4 4 3" xfId="38474" xr:uid="{D587845D-83BA-49AA-9CAD-1368543AB92D}"/>
    <cellStyle name="Normal 2 11 2 2 4 4 4" xfId="38475" xr:uid="{67DF440E-A07A-401F-BB12-14CD7CE68EB4}"/>
    <cellStyle name="Normal 2 11 2 2 4 4 5" xfId="38476" xr:uid="{3CD478F5-A993-47AE-B2A7-5B08DC1BB00A}"/>
    <cellStyle name="Normal 2 11 2 2 4 4 6" xfId="38477" xr:uid="{E08DB129-5C82-46C8-B66C-47C5D67CCCC6}"/>
    <cellStyle name="Normal 2 11 2 2 4 4 7" xfId="38478" xr:uid="{6503D352-1B79-4E52-A3D6-E30F5C7C0238}"/>
    <cellStyle name="Normal 2 11 2 2 4 5" xfId="38479" xr:uid="{B475ADF9-FDE7-451F-A6B8-939F38BDDF95}"/>
    <cellStyle name="Normal 2 11 2 2 4 5 2" xfId="38480" xr:uid="{A6DAE4D2-8FE6-4CA3-A22C-46904562DF6B}"/>
    <cellStyle name="Normal 2 11 2 2 4 5 3" xfId="38481" xr:uid="{97F05C1B-5F5A-493D-87E7-79007B243DBA}"/>
    <cellStyle name="Normal 2 11 2 2 4 5 4" xfId="38482" xr:uid="{2ED71CCA-3904-4244-9AA3-A3EBD4D98B17}"/>
    <cellStyle name="Normal 2 11 2 2 4 5 5" xfId="38483" xr:uid="{85860F71-206B-4CDE-BAA7-5E5E4B25BC8A}"/>
    <cellStyle name="Normal 2 11 2 2 4 5 6" xfId="38484" xr:uid="{79A30F1D-E02A-4C1F-9C8F-633C26546E7A}"/>
    <cellStyle name="Normal 2 11 2 2 4 6" xfId="38485" xr:uid="{7CC3FF53-76E4-4E45-8751-957AFECCD422}"/>
    <cellStyle name="Normal 2 11 2 2 4 7" xfId="32697" xr:uid="{18002A94-0643-44B4-9975-9CCFEF9F151E}"/>
    <cellStyle name="Normal 2 11 2 2 4 8" xfId="32717" xr:uid="{FEBC9002-C6EC-4A9A-8CE6-2E79CEA112FB}"/>
    <cellStyle name="Normal 2 11 2 2 4 9" xfId="1362" xr:uid="{213D15AB-9205-4F7D-8441-3D6BF8EBF77F}"/>
    <cellStyle name="Normal 2 11 2 2 5" xfId="38486" xr:uid="{7A5F24E9-130B-49E5-A1E8-68ED059FE1F7}"/>
    <cellStyle name="Normal 2 11 2 2 5 2" xfId="38487" xr:uid="{77F4C5B2-9BC8-4CFE-9407-D8D1BDC54D74}"/>
    <cellStyle name="Normal 2 11 2 2 5 2 2" xfId="38488" xr:uid="{3DF62859-3408-4D50-A49B-6A4AC508D47A}"/>
    <cellStyle name="Normal 2 11 2 2 5 2 3" xfId="38489" xr:uid="{CE5446CD-4F06-46A3-BDD7-BB5C1BF71DCC}"/>
    <cellStyle name="Normal 2 11 2 2 5 2 4" xfId="38490" xr:uid="{4DBD163C-679F-439D-BD4B-77414561F519}"/>
    <cellStyle name="Normal 2 11 2 2 5 2 5" xfId="38491" xr:uid="{F9629A0E-ED9B-4277-A2DC-CB40FD4D314C}"/>
    <cellStyle name="Normal 2 11 2 2 5 2 6" xfId="38492" xr:uid="{C13C9100-A844-4F22-998E-1E8891BCC758}"/>
    <cellStyle name="Normal 2 11 2 2 5 3" xfId="38493" xr:uid="{8DF7E08F-5D58-4667-8082-CEEBB6D5EABB}"/>
    <cellStyle name="Normal 2 11 2 2 5 4" xfId="38494" xr:uid="{5412FF3C-C96E-4977-8471-EC5DFA0F7681}"/>
    <cellStyle name="Normal 2 11 2 2 5 5" xfId="38495" xr:uid="{EDC6BD6D-D784-4D47-BCC4-67868C1EEE43}"/>
    <cellStyle name="Normal 2 11 2 2 5 6" xfId="38496" xr:uid="{A648DFDA-99E0-475D-AAA5-3492E25689BA}"/>
    <cellStyle name="Normal 2 11 2 2 5 7" xfId="3174" xr:uid="{CBAB5919-CEC8-42F7-B824-BF54297EC6B7}"/>
    <cellStyle name="Normal 2 11 2 2 6" xfId="38497" xr:uid="{7FF1F156-D3F8-4C24-B969-2D0C21889298}"/>
    <cellStyle name="Normal 2 11 2 2 6 2" xfId="38499" xr:uid="{BA6B3C44-6AD0-4FBF-9EE8-E97D3E6F51F1}"/>
    <cellStyle name="Normal 2 11 2 2 6 2 2" xfId="38500" xr:uid="{238AA7FE-0F21-44AC-90A3-23D8EFD60464}"/>
    <cellStyle name="Normal 2 11 2 2 6 2 3" xfId="38501" xr:uid="{7AF815B3-0B6D-4B12-A867-85F7376F2397}"/>
    <cellStyle name="Normal 2 11 2 2 6 2 4" xfId="38502" xr:uid="{AD555460-93DC-483C-AAF7-010F6D4A22B3}"/>
    <cellStyle name="Normal 2 11 2 2 6 2 5" xfId="38503" xr:uid="{CE0A4DD6-4F03-46A6-9573-FBCCA2B6CECA}"/>
    <cellStyle name="Normal 2 11 2 2 6 2 6" xfId="38504" xr:uid="{D928244A-2910-4F94-8E5E-7A7A90F0AED8}"/>
    <cellStyle name="Normal 2 11 2 2 6 3" xfId="38506" xr:uid="{69009E69-D2A7-4E52-9F67-65FC5D630629}"/>
    <cellStyle name="Normal 2 11 2 2 6 4" xfId="38507" xr:uid="{22A5E0DE-C510-44F2-8FF3-A0BA4141C958}"/>
    <cellStyle name="Normal 2 11 2 2 6 5" xfId="38508" xr:uid="{84E10098-1BEE-4EFC-B3FF-3AC70C974481}"/>
    <cellStyle name="Normal 2 11 2 2 6 6" xfId="38509" xr:uid="{ECFC63C9-C8D3-4A85-AE48-CD821CC4C9A5}"/>
    <cellStyle name="Normal 2 11 2 2 6 7" xfId="32732" xr:uid="{BB1C401D-31EE-4B72-8CED-112D06885FE5}"/>
    <cellStyle name="Normal 2 11 2 2 7" xfId="38510" xr:uid="{1B3D5A4C-13AB-4F60-A195-29BF6DC91AD3}"/>
    <cellStyle name="Normal 2 11 2 2 7 2" xfId="38511" xr:uid="{84BB4B46-DB10-458F-879E-42B31F616458}"/>
    <cellStyle name="Normal 2 11 2 2 7 2 2" xfId="38512" xr:uid="{B5B07DFD-E1AE-48D7-A81A-CDD696443BE0}"/>
    <cellStyle name="Normal 2 11 2 2 7 2 3" xfId="38513" xr:uid="{BBC249D0-7D8D-49F2-944C-D50BD336F4D1}"/>
    <cellStyle name="Normal 2 11 2 2 7 2 4" xfId="38514" xr:uid="{F6348F37-FACA-4250-B041-A7E5375281BC}"/>
    <cellStyle name="Normal 2 11 2 2 7 2 5" xfId="38515" xr:uid="{D3212877-0F90-4F1E-8E7A-0EA7670479D2}"/>
    <cellStyle name="Normal 2 11 2 2 7 2 6" xfId="38516" xr:uid="{8816AC28-2265-451F-A698-18C76DDBDB36}"/>
    <cellStyle name="Normal 2 11 2 2 7 3" xfId="38517" xr:uid="{382DD18A-3F2F-43AE-9354-ADA76E2B6FEB}"/>
    <cellStyle name="Normal 2 11 2 2 7 4" xfId="38518" xr:uid="{8119E850-440D-4C22-92E2-61C53264392D}"/>
    <cellStyle name="Normal 2 11 2 2 7 5" xfId="38519" xr:uid="{E1829429-BBBB-40E0-9CBD-FFE73DC616E7}"/>
    <cellStyle name="Normal 2 11 2 2 7 6" xfId="38520" xr:uid="{F97EFC6A-1F81-4111-886C-35B88FF92473}"/>
    <cellStyle name="Normal 2 11 2 2 7 7" xfId="32736" xr:uid="{88567CE6-5718-42C8-8F37-04E0CD55C29E}"/>
    <cellStyle name="Normal 2 11 2 2 8" xfId="38521" xr:uid="{A9F8A98F-CE78-454D-BA5B-0EA6BF3094E1}"/>
    <cellStyle name="Normal 2 11 2 2 8 2" xfId="38522" xr:uid="{F6B49F23-7131-4F37-AAC9-D556FB6204F6}"/>
    <cellStyle name="Normal 2 11 2 2 8 3" xfId="38523" xr:uid="{05C4D8EB-EBF0-4C4F-A436-384446838E76}"/>
    <cellStyle name="Normal 2 11 2 2 8 4" xfId="38524" xr:uid="{F6F072A6-9DD3-4EC6-A443-3CA57FE5F6AA}"/>
    <cellStyle name="Normal 2 11 2 2 8 5" xfId="38525" xr:uid="{3772E5FF-B449-4DA6-BE24-155CD8465FF6}"/>
    <cellStyle name="Normal 2 11 2 2 8 6" xfId="38526" xr:uid="{BE835834-F681-4E76-912A-662D7EBF3368}"/>
    <cellStyle name="Normal 2 11 2 2 9" xfId="38527" xr:uid="{A5D4FBDD-80BB-4854-8E5E-78E43B170AD0}"/>
    <cellStyle name="Normal 2 11 2 3" xfId="14152" xr:uid="{502E851B-5BF8-4AC0-9836-511E52D5D533}"/>
    <cellStyle name="Normal 2 11 2 3 10" xfId="38528" xr:uid="{E585D196-5042-4365-95F5-9A894B6BDD93}"/>
    <cellStyle name="Normal 2 11 2 3 11" xfId="38529" xr:uid="{11023FCF-EA64-4304-88E0-542885A133F6}"/>
    <cellStyle name="Normal 2 11 2 3 12" xfId="38530" xr:uid="{6506691B-1E51-4BA8-A39F-B46C47D3873E}"/>
    <cellStyle name="Normal 2 11 2 3 13" xfId="38531" xr:uid="{EDC5A1BC-7ADD-4F66-B643-51D0329B4C2E}"/>
    <cellStyle name="Normal 2 11 2 3 14" xfId="38532" xr:uid="{DFBE7285-E711-4F36-8EBB-064D5FC54F18}"/>
    <cellStyle name="Normal 2 11 2 3 2" xfId="38533" xr:uid="{661B4428-6FFA-41A0-84FA-39DDC5FBEB1B}"/>
    <cellStyle name="Normal 2 11 2 3 2 10" xfId="38534" xr:uid="{5DC68959-99DC-4253-A2E1-F25F5169F228}"/>
    <cellStyle name="Normal 2 11 2 3 2 2" xfId="38535" xr:uid="{E1E80508-9BCA-4FF7-9808-CB0265889269}"/>
    <cellStyle name="Normal 2 11 2 3 2 2 2" xfId="38536" xr:uid="{61A8542F-3FC4-4AC0-9175-A7110A51151E}"/>
    <cellStyle name="Normal 2 11 2 3 2 2 2 2" xfId="38537" xr:uid="{3970231E-B9D5-445E-A894-E0D4D8B4A938}"/>
    <cellStyle name="Normal 2 11 2 3 2 2 2 3" xfId="38538" xr:uid="{ED59DA95-7F7E-4E6D-BC31-41DB5D4377A8}"/>
    <cellStyle name="Normal 2 11 2 3 2 2 2 4" xfId="38539" xr:uid="{9EA497A3-1837-48B5-B436-EF56CFE2822A}"/>
    <cellStyle name="Normal 2 11 2 3 2 2 2 5" xfId="38540" xr:uid="{80A876E2-29A8-406F-AFC9-A2ACA3B8C76F}"/>
    <cellStyle name="Normal 2 11 2 3 2 2 2 6" xfId="38541" xr:uid="{E1C917F2-39AF-4878-A423-6F4FDCB7C8F4}"/>
    <cellStyle name="Normal 2 11 2 3 2 2 3" xfId="38542" xr:uid="{305DCC8E-A14F-4EC3-98AE-C2B6E02F9E38}"/>
    <cellStyle name="Normal 2 11 2 3 2 2 4" xfId="38543" xr:uid="{8E9272BD-5BA0-4994-8A06-595249E68913}"/>
    <cellStyle name="Normal 2 11 2 3 2 2 5" xfId="38544" xr:uid="{5E2CE505-793E-4B6F-BFAA-4C3C0EBD0AD8}"/>
    <cellStyle name="Normal 2 11 2 3 2 2 6" xfId="38545" xr:uid="{46431365-A1DE-4688-89FD-46AC1F894503}"/>
    <cellStyle name="Normal 2 11 2 3 2 2 7" xfId="38546" xr:uid="{2EB5F289-D23D-4360-9442-06BFD0FD7995}"/>
    <cellStyle name="Normal 2 11 2 3 2 3" xfId="38547" xr:uid="{2F27410E-193E-4C3E-A359-6A73DB2F5E5B}"/>
    <cellStyle name="Normal 2 11 2 3 2 3 2" xfId="38548" xr:uid="{F38A8E0F-B139-49D8-97D1-C36DAC5FA257}"/>
    <cellStyle name="Normal 2 11 2 3 2 3 2 2" xfId="38549" xr:uid="{C607F112-4A08-4278-9454-FB8D2FC29EE1}"/>
    <cellStyle name="Normal 2 11 2 3 2 3 2 3" xfId="38550" xr:uid="{7B801D17-53A7-4549-9DFC-26B22267844E}"/>
    <cellStyle name="Normal 2 11 2 3 2 3 2 4" xfId="38551" xr:uid="{15255633-92E8-4ACB-822B-9047A0F6B2E4}"/>
    <cellStyle name="Normal 2 11 2 3 2 3 2 5" xfId="38552" xr:uid="{23052FEB-85BA-458F-9DCC-9DEF427370EE}"/>
    <cellStyle name="Normal 2 11 2 3 2 3 2 6" xfId="38553" xr:uid="{A16D6592-AFE1-442F-9D40-0D304DCE72FC}"/>
    <cellStyle name="Normal 2 11 2 3 2 3 3" xfId="38554" xr:uid="{3FB76832-BE4C-4C12-9759-D6B2CBB67573}"/>
    <cellStyle name="Normal 2 11 2 3 2 3 4" xfId="38555" xr:uid="{BE21B526-0556-4C05-AE07-A2B0389F29D9}"/>
    <cellStyle name="Normal 2 11 2 3 2 3 5" xfId="38556" xr:uid="{4095743C-848C-48B9-9097-F4D59C5D6D17}"/>
    <cellStyle name="Normal 2 11 2 3 2 3 6" xfId="38557" xr:uid="{2945C39A-36E7-4919-83A8-4B07EDB93AB9}"/>
    <cellStyle name="Normal 2 11 2 3 2 3 7" xfId="38558" xr:uid="{47984411-29A3-4F91-8701-9730E775D030}"/>
    <cellStyle name="Normal 2 11 2 3 2 4" xfId="38559" xr:uid="{BD8AA309-0678-4D81-AFEF-8C99679738FF}"/>
    <cellStyle name="Normal 2 11 2 3 2 4 2" xfId="38560" xr:uid="{EC034DE6-7E01-402A-8316-DB732D3F3572}"/>
    <cellStyle name="Normal 2 11 2 3 2 4 2 2" xfId="38561" xr:uid="{80C7B64B-EC3D-47D6-B2A1-C3AC47C8C124}"/>
    <cellStyle name="Normal 2 11 2 3 2 4 2 3" xfId="38562" xr:uid="{178D67A4-A7F7-4724-BA60-93C724A45B45}"/>
    <cellStyle name="Normal 2 11 2 3 2 4 2 4" xfId="38563" xr:uid="{F43050A1-D680-49DD-94D9-341935ADDF84}"/>
    <cellStyle name="Normal 2 11 2 3 2 4 2 5" xfId="38564" xr:uid="{CB779A41-3D27-427E-A4B9-F472B513CEBA}"/>
    <cellStyle name="Normal 2 11 2 3 2 4 2 6" xfId="38565" xr:uid="{84B61D1B-B649-46EF-9663-BA23B5975A53}"/>
    <cellStyle name="Normal 2 11 2 3 2 4 3" xfId="38566" xr:uid="{E0C0A7DC-F6E2-4504-AC96-41C71111C235}"/>
    <cellStyle name="Normal 2 11 2 3 2 4 4" xfId="38567" xr:uid="{ACC4122D-20C6-4CD3-9496-F56A557BA31B}"/>
    <cellStyle name="Normal 2 11 2 3 2 4 5" xfId="38568" xr:uid="{8B9B8021-2023-42A9-A279-229DA47DF5ED}"/>
    <cellStyle name="Normal 2 11 2 3 2 4 6" xfId="38569" xr:uid="{73103FCF-AF62-4AB6-AE89-4C05E4EC7DF4}"/>
    <cellStyle name="Normal 2 11 2 3 2 4 7" xfId="38570" xr:uid="{C4215A3D-34EB-4FBF-AEC0-607580D026AC}"/>
    <cellStyle name="Normal 2 11 2 3 2 5" xfId="38571" xr:uid="{7B421085-A3D0-48CC-9724-659D1BC6F938}"/>
    <cellStyle name="Normal 2 11 2 3 2 5 2" xfId="38572" xr:uid="{B85AF15F-819E-4B39-ADF2-777299C5A400}"/>
    <cellStyle name="Normal 2 11 2 3 2 5 3" xfId="38573" xr:uid="{43D6AD56-4DCA-4AD5-81AD-9850919D5990}"/>
    <cellStyle name="Normal 2 11 2 3 2 5 4" xfId="38574" xr:uid="{08BDE6F9-8029-4079-AC3E-52A874877E88}"/>
    <cellStyle name="Normal 2 11 2 3 2 5 5" xfId="38575" xr:uid="{24FE8EA6-A34E-4E73-9E65-BBDEA5F4AD32}"/>
    <cellStyle name="Normal 2 11 2 3 2 5 6" xfId="38576" xr:uid="{1E67A966-92B9-48DE-889B-8944C8C39015}"/>
    <cellStyle name="Normal 2 11 2 3 2 6" xfId="38577" xr:uid="{25F7E96D-1050-42BE-8E3C-E387D4DD453F}"/>
    <cellStyle name="Normal 2 11 2 3 2 7" xfId="14371" xr:uid="{B4E66F19-78BF-4213-93C3-12DF7ABBE67E}"/>
    <cellStyle name="Normal 2 11 2 3 2 8" xfId="14378" xr:uid="{04BC85B5-C3D0-4006-A0CD-4F0795426687}"/>
    <cellStyle name="Normal 2 11 2 3 2 9" xfId="14385" xr:uid="{D5772333-2B1C-49B3-9FF1-1804F09A406E}"/>
    <cellStyle name="Normal 2 11 2 3 3" xfId="38578" xr:uid="{703DACF6-3A15-4CB2-8A93-10B41FF5A008}"/>
    <cellStyle name="Normal 2 11 2 3 3 10" xfId="38579" xr:uid="{2556CB6E-FA61-4C94-BA3D-69B3535FC431}"/>
    <cellStyle name="Normal 2 11 2 3 3 2" xfId="38580" xr:uid="{DD2C10B7-71BE-4980-B7C6-114E716B051B}"/>
    <cellStyle name="Normal 2 11 2 3 3 2 2" xfId="38581" xr:uid="{83982ACD-353F-473E-8537-8CD079C2F739}"/>
    <cellStyle name="Normal 2 11 2 3 3 2 2 2" xfId="38582" xr:uid="{43953925-4E45-4EF5-B415-D07FD439BDE2}"/>
    <cellStyle name="Normal 2 11 2 3 3 2 2 3" xfId="38583" xr:uid="{1ACAA918-15C3-41C2-81F9-7F329630068E}"/>
    <cellStyle name="Normal 2 11 2 3 3 2 2 4" xfId="38584" xr:uid="{E59F51FB-5606-476D-8C72-A7A482BBFCDE}"/>
    <cellStyle name="Normal 2 11 2 3 3 2 2 5" xfId="38585" xr:uid="{8144170F-0A23-4A24-9C96-27555C44AEA4}"/>
    <cellStyle name="Normal 2 11 2 3 3 2 2 6" xfId="38586" xr:uid="{0876716E-94B5-45A9-901A-3369254EB3C6}"/>
    <cellStyle name="Normal 2 11 2 3 3 2 3" xfId="38587" xr:uid="{99B7F7D0-7759-478E-9FCE-FF105A6ED868}"/>
    <cellStyle name="Normal 2 11 2 3 3 2 4" xfId="38588" xr:uid="{D7EF0B3C-40C1-4275-92C8-C54DDD28A638}"/>
    <cellStyle name="Normal 2 11 2 3 3 2 5" xfId="38589" xr:uid="{3C297438-AA2A-4AEE-95B0-B634DFC85BB5}"/>
    <cellStyle name="Normal 2 11 2 3 3 2 6" xfId="38590" xr:uid="{30CE9458-0D9F-48B8-9157-6E1A6BEAD6CF}"/>
    <cellStyle name="Normal 2 11 2 3 3 2 7" xfId="38591" xr:uid="{8BC784DB-B325-453D-8A88-2968A0D11F5E}"/>
    <cellStyle name="Normal 2 11 2 3 3 3" xfId="38592" xr:uid="{317BE2F9-DB11-4F9F-BDC0-F4454447CC7E}"/>
    <cellStyle name="Normal 2 11 2 3 3 3 2" xfId="38593" xr:uid="{BF3E260B-17AD-422A-B356-B524BEFCD19D}"/>
    <cellStyle name="Normal 2 11 2 3 3 3 2 2" xfId="38594" xr:uid="{92D3E0E9-66A4-45AB-8D62-900DEE0F6D29}"/>
    <cellStyle name="Normal 2 11 2 3 3 3 2 3" xfId="38595" xr:uid="{B7E69923-6B10-43BD-851E-67BD98067D7B}"/>
    <cellStyle name="Normal 2 11 2 3 3 3 2 4" xfId="38596" xr:uid="{45FE27DD-C6B8-4FC6-A34E-D391142E2092}"/>
    <cellStyle name="Normal 2 11 2 3 3 3 2 5" xfId="38597" xr:uid="{39EEC491-EF21-4373-91B6-CE91D1C5DA7B}"/>
    <cellStyle name="Normal 2 11 2 3 3 3 2 6" xfId="38598" xr:uid="{EF0C8405-8086-4135-B193-ACE7ABB381E9}"/>
    <cellStyle name="Normal 2 11 2 3 3 3 3" xfId="38599" xr:uid="{DE327322-8052-4C72-B7B4-247DC1F50474}"/>
    <cellStyle name="Normal 2 11 2 3 3 3 4" xfId="38600" xr:uid="{8290B6B0-D111-46CB-9790-269AA65D33BC}"/>
    <cellStyle name="Normal 2 11 2 3 3 3 5" xfId="38601" xr:uid="{D8267DF3-6B45-4863-9935-E6C8354AC28F}"/>
    <cellStyle name="Normal 2 11 2 3 3 3 6" xfId="38602" xr:uid="{BE190E03-C582-445E-95B3-2E1EE2E209A3}"/>
    <cellStyle name="Normal 2 11 2 3 3 3 7" xfId="38603" xr:uid="{534953E0-E22E-482D-A12B-727D725EA403}"/>
    <cellStyle name="Normal 2 11 2 3 3 4" xfId="38604" xr:uid="{38096A54-15F1-4910-AF8F-D6F0C4DAF609}"/>
    <cellStyle name="Normal 2 11 2 3 3 4 2" xfId="38605" xr:uid="{8F546400-C626-4443-A2BC-8C3217F6D200}"/>
    <cellStyle name="Normal 2 11 2 3 3 4 2 2" xfId="38606" xr:uid="{779C9DF2-7F35-49C6-9619-7494E05F897B}"/>
    <cellStyle name="Normal 2 11 2 3 3 4 2 3" xfId="38607" xr:uid="{2C6D53B7-A22B-457A-A3B7-0C993872C165}"/>
    <cellStyle name="Normal 2 11 2 3 3 4 2 4" xfId="38608" xr:uid="{9F429199-1680-4DEF-806E-B3F93F5F6C70}"/>
    <cellStyle name="Normal 2 11 2 3 3 4 2 5" xfId="38609" xr:uid="{1EB54129-6FC2-45AC-8153-4CFDB3CA4A9A}"/>
    <cellStyle name="Normal 2 11 2 3 3 4 2 6" xfId="38610" xr:uid="{632204F8-0F64-4811-A48B-8A0FA72E9653}"/>
    <cellStyle name="Normal 2 11 2 3 3 4 3" xfId="38611" xr:uid="{A08806A6-8AF6-4986-9154-C3FBCB2F88B8}"/>
    <cellStyle name="Normal 2 11 2 3 3 4 4" xfId="38612" xr:uid="{1C329A20-0236-4BA5-A4F6-4E6CC9EF337C}"/>
    <cellStyle name="Normal 2 11 2 3 3 4 5" xfId="38613" xr:uid="{43E3D749-8AB7-4F30-9860-25B3253460B6}"/>
    <cellStyle name="Normal 2 11 2 3 3 4 6" xfId="38614" xr:uid="{5F978DD5-2AAD-4182-8113-753B7787E05B}"/>
    <cellStyle name="Normal 2 11 2 3 3 4 7" xfId="38615" xr:uid="{03724C99-CDCF-4097-B79E-6614B22299A6}"/>
    <cellStyle name="Normal 2 11 2 3 3 5" xfId="38616" xr:uid="{241CB821-8305-4896-A52A-C0F8501D3C92}"/>
    <cellStyle name="Normal 2 11 2 3 3 5 2" xfId="38617" xr:uid="{73679C00-8CF9-478B-A3CA-AADFB842DCA3}"/>
    <cellStyle name="Normal 2 11 2 3 3 5 3" xfId="38618" xr:uid="{68CB943E-D19B-47BD-90BE-2DE0281C651A}"/>
    <cellStyle name="Normal 2 11 2 3 3 5 4" xfId="38619" xr:uid="{85E2B786-2576-4A0F-8F0D-6C8C49B09776}"/>
    <cellStyle name="Normal 2 11 2 3 3 5 5" xfId="38620" xr:uid="{170DF064-9E5C-4CB0-B031-B6137B7E75AA}"/>
    <cellStyle name="Normal 2 11 2 3 3 5 6" xfId="38621" xr:uid="{9D16C791-A9B1-451B-8A55-9A8D3720B661}"/>
    <cellStyle name="Normal 2 11 2 3 3 6" xfId="38622" xr:uid="{7DF1398C-EA4C-43ED-8E88-35BAE96C246D}"/>
    <cellStyle name="Normal 2 11 2 3 3 7" xfId="38623" xr:uid="{EA75483E-4E8C-41E1-9697-32552BF76404}"/>
    <cellStyle name="Normal 2 11 2 3 3 8" xfId="38624" xr:uid="{AF109B93-B73C-441E-8E55-F28126A4FE20}"/>
    <cellStyle name="Normal 2 11 2 3 3 9" xfId="38625" xr:uid="{6F38A2D4-BA50-4AEB-80B3-E672915582CF}"/>
    <cellStyle name="Normal 2 11 2 3 4" xfId="38626" xr:uid="{15B6D931-F2A8-4F5F-95C9-4370F42C7D68}"/>
    <cellStyle name="Normal 2 11 2 3 4 10" xfId="38627" xr:uid="{87C23995-0F34-479B-9CE7-7BDFDCDE71F2}"/>
    <cellStyle name="Normal 2 11 2 3 4 2" xfId="38628" xr:uid="{1BFA7795-F9D4-4FF8-82C2-A5AB9EC7BF9A}"/>
    <cellStyle name="Normal 2 11 2 3 4 2 2" xfId="18036" xr:uid="{B460847A-FDFE-45B6-889C-2875857E3FCF}"/>
    <cellStyle name="Normal 2 11 2 3 4 2 2 2" xfId="38629" xr:uid="{0EB05DA6-E43E-4221-B97F-225330191A65}"/>
    <cellStyle name="Normal 2 11 2 3 4 2 2 3" xfId="38630" xr:uid="{CAA9CCA5-0059-4E21-B03C-DB21CDC2EC30}"/>
    <cellStyle name="Normal 2 11 2 3 4 2 2 4" xfId="38631" xr:uid="{EF9A56A7-1D33-4B37-A56F-80E34366DD79}"/>
    <cellStyle name="Normal 2 11 2 3 4 2 2 5" xfId="38632" xr:uid="{1E5603C6-602E-49C5-B5B4-AA1A31678B60}"/>
    <cellStyle name="Normal 2 11 2 3 4 2 2 6" xfId="38633" xr:uid="{0797C443-DEFF-4F09-BAE0-F59ADC693B75}"/>
    <cellStyle name="Normal 2 11 2 3 4 2 3" xfId="38634" xr:uid="{D3940BCC-75D6-44C5-B442-A20FB1A43428}"/>
    <cellStyle name="Normal 2 11 2 3 4 2 4" xfId="38635" xr:uid="{9FDB7213-5FB0-4780-87C3-AF7D6A009C94}"/>
    <cellStyle name="Normal 2 11 2 3 4 2 5" xfId="38636" xr:uid="{516703AB-B5F5-4671-99D7-1CE909D46EA8}"/>
    <cellStyle name="Normal 2 11 2 3 4 2 6" xfId="38637" xr:uid="{6884C7B8-B729-4EDA-8858-F3E682517982}"/>
    <cellStyle name="Normal 2 11 2 3 4 2 7" xfId="38638" xr:uid="{67B68DFD-2F51-4153-B387-FD72E7A65C62}"/>
    <cellStyle name="Normal 2 11 2 3 4 3" xfId="38639" xr:uid="{FB965721-B2CE-4977-8ADB-8B1D2C4F8FC1}"/>
    <cellStyle name="Normal 2 11 2 3 4 3 2" xfId="1397" xr:uid="{A2DAEDA6-066E-4823-A6F3-AD29F717CEF2}"/>
    <cellStyle name="Normal 2 11 2 3 4 3 2 2" xfId="12378" xr:uid="{AD401614-4744-43B8-8803-18C8C1C64A27}"/>
    <cellStyle name="Normal 2 11 2 3 4 3 2 3" xfId="38640" xr:uid="{B16746E0-012D-40B4-85CF-3C6C3742A707}"/>
    <cellStyle name="Normal 2 11 2 3 4 3 2 4" xfId="38641" xr:uid="{71C014BB-5ED1-476B-9893-71336197BBE3}"/>
    <cellStyle name="Normal 2 11 2 3 4 3 2 5" xfId="38642" xr:uid="{4005C1DB-483B-4F9C-90F9-DBAD03985B16}"/>
    <cellStyle name="Normal 2 11 2 3 4 3 2 6" xfId="38643" xr:uid="{69AEAA5A-70FF-4299-ABDA-49AE08124252}"/>
    <cellStyle name="Normal 2 11 2 3 4 3 3" xfId="38644" xr:uid="{6EE98163-84D2-43CA-97C6-172F7FFD6502}"/>
    <cellStyle name="Normal 2 11 2 3 4 3 4" xfId="38645" xr:uid="{F00F6692-7F14-4FA3-90E9-03EDCA960D20}"/>
    <cellStyle name="Normal 2 11 2 3 4 3 5" xfId="38646" xr:uid="{0324B2E3-6161-44B8-9CC0-7B381F92C059}"/>
    <cellStyle name="Normal 2 11 2 3 4 3 6" xfId="38647" xr:uid="{C0289076-04EC-4894-B9AB-3F5325849656}"/>
    <cellStyle name="Normal 2 11 2 3 4 3 7" xfId="38648" xr:uid="{640CF249-D8C9-4631-A3B0-F3E5CDEF95C6}"/>
    <cellStyle name="Normal 2 11 2 3 4 4" xfId="38649" xr:uid="{DC86D916-6863-462C-85D0-B7B9A0A006B1}"/>
    <cellStyle name="Normal 2 11 2 3 4 4 2" xfId="1467" xr:uid="{8463C542-471C-4157-81EB-B5AAA9A190B0}"/>
    <cellStyle name="Normal 2 11 2 3 4 4 2 2" xfId="38650" xr:uid="{20C561C2-B345-4F07-8355-EA196B8D0C32}"/>
    <cellStyle name="Normal 2 11 2 3 4 4 2 3" xfId="38651" xr:uid="{10B2DBF0-F2DE-4104-8293-2E5BD465D7AD}"/>
    <cellStyle name="Normal 2 11 2 3 4 4 2 4" xfId="38652" xr:uid="{E350DBB8-140C-4C9E-9372-E2ADCFDD3364}"/>
    <cellStyle name="Normal 2 11 2 3 4 4 2 5" xfId="38653" xr:uid="{AE975984-65A4-4DFF-A5DF-79C9008D1D21}"/>
    <cellStyle name="Normal 2 11 2 3 4 4 2 6" xfId="38656" xr:uid="{39C82B19-852A-49E1-8203-9F580CA93650}"/>
    <cellStyle name="Normal 2 11 2 3 4 4 3" xfId="38657" xr:uid="{42F9323C-DF4E-49D2-B570-EE610587D43B}"/>
    <cellStyle name="Normal 2 11 2 3 4 4 4" xfId="38658" xr:uid="{8D9E2ABE-BEAD-4C39-BDBB-C6B86ECEAD5B}"/>
    <cellStyle name="Normal 2 11 2 3 4 4 5" xfId="38659" xr:uid="{546F60A6-4594-49D3-A073-4A8B9C0156DE}"/>
    <cellStyle name="Normal 2 11 2 3 4 4 6" xfId="38660" xr:uid="{3ABC5C1B-5C5D-4170-A19B-FA05088FBE6B}"/>
    <cellStyle name="Normal 2 11 2 3 4 4 7" xfId="38661" xr:uid="{A066E673-7A5F-4C58-B8DB-FBA8719654B2}"/>
    <cellStyle name="Normal 2 11 2 3 4 5" xfId="38662" xr:uid="{8DD36CA0-DE69-4725-81DB-AC4337BD2853}"/>
    <cellStyle name="Normal 2 11 2 3 4 5 2" xfId="20595" xr:uid="{1923FF95-B57F-41B4-B957-DC6E30F5D443}"/>
    <cellStyle name="Normal 2 11 2 3 4 5 3" xfId="38663" xr:uid="{5CD7B677-78DA-4640-8604-B9612F0C3E28}"/>
    <cellStyle name="Normal 2 11 2 3 4 5 4" xfId="38664" xr:uid="{8A26AC48-6247-4EF6-8742-9AC4E78D7E26}"/>
    <cellStyle name="Normal 2 11 2 3 4 5 5" xfId="38666" xr:uid="{1967949E-AB6C-463A-B408-F718723A14D8}"/>
    <cellStyle name="Normal 2 11 2 3 4 5 6" xfId="38668" xr:uid="{AC3F1A58-C3D4-4A6B-B1C2-84EAF0F56674}"/>
    <cellStyle name="Normal 2 11 2 3 4 6" xfId="38669" xr:uid="{29A98743-DFD4-40D3-B130-0DF07AD3CC6C}"/>
    <cellStyle name="Normal 2 11 2 3 4 7" xfId="14453" xr:uid="{DE6EE0C4-CC03-4109-B472-AF9A03FB8C67}"/>
    <cellStyle name="Normal 2 11 2 3 4 8" xfId="32779" xr:uid="{3BB2B065-4039-4429-AE31-E38402AF7B67}"/>
    <cellStyle name="Normal 2 11 2 3 4 9" xfId="130" xr:uid="{33B00F0E-DC9B-4824-8B7D-3D390C51A82E}"/>
    <cellStyle name="Normal 2 11 2 3 5" xfId="38670" xr:uid="{10EB3F92-704C-4483-92B4-DAA28E59AD8D}"/>
    <cellStyle name="Normal 2 11 2 3 5 2" xfId="38671" xr:uid="{C882133B-4DD1-45A4-94E3-B10C423569A0}"/>
    <cellStyle name="Normal 2 11 2 3 5 2 2" xfId="11120" xr:uid="{BE3D8EDA-396B-406F-90A5-07DF246FC308}"/>
    <cellStyle name="Normal 2 11 2 3 5 2 3" xfId="38672" xr:uid="{3BB4EE59-D648-4E19-BFF4-C2EFA40F173F}"/>
    <cellStyle name="Normal 2 11 2 3 5 2 4" xfId="38673" xr:uid="{349316F4-8CDE-4A6E-A932-1D4D138FF443}"/>
    <cellStyle name="Normal 2 11 2 3 5 2 5" xfId="38674" xr:uid="{9BE9A91A-EFB0-4164-B80C-C87535D2B7C7}"/>
    <cellStyle name="Normal 2 11 2 3 5 2 6" xfId="38675" xr:uid="{A5FFFD88-9CD0-4582-BEC1-84B1CCC37AE6}"/>
    <cellStyle name="Normal 2 11 2 3 5 3" xfId="38676" xr:uid="{4B018ADB-852F-43FC-9BF9-9BAFD0C8E2CA}"/>
    <cellStyle name="Normal 2 11 2 3 5 4" xfId="38677" xr:uid="{45B18EF9-2C33-4498-AE26-0E74A681E878}"/>
    <cellStyle name="Normal 2 11 2 3 5 5" xfId="38678" xr:uid="{D0E05B1C-3FAE-4660-8FEF-ED6E64405C31}"/>
    <cellStyle name="Normal 2 11 2 3 5 6" xfId="38679" xr:uid="{6F3B0842-E9D4-4211-8FAF-19EE6632D277}"/>
    <cellStyle name="Normal 2 11 2 3 5 7" xfId="11140" xr:uid="{D585A658-443C-4264-816A-66852CCAE772}"/>
    <cellStyle name="Normal 2 11 2 3 6" xfId="38680" xr:uid="{C5B90C28-2CB6-439F-9AB0-0C8A75C053C2}"/>
    <cellStyle name="Normal 2 11 2 3 6 2" xfId="38681" xr:uid="{C5FE6134-AD30-4F56-BF4F-FD0D493A5D37}"/>
    <cellStyle name="Normal 2 11 2 3 6 2 2" xfId="38682" xr:uid="{16054253-F66A-4056-802E-3C0EC9B65152}"/>
    <cellStyle name="Normal 2 11 2 3 6 2 3" xfId="38683" xr:uid="{626AC7C0-FA41-4651-B5B4-65D151FA415C}"/>
    <cellStyle name="Normal 2 11 2 3 6 2 4" xfId="38684" xr:uid="{B557FBFA-A3E9-429E-BB7F-1A9E36788999}"/>
    <cellStyle name="Normal 2 11 2 3 6 2 5" xfId="38685" xr:uid="{71FCD511-3C92-4BC0-BC79-EECF2182D235}"/>
    <cellStyle name="Normal 2 11 2 3 6 2 6" xfId="38686" xr:uid="{70781992-F4AD-4853-A249-0DE73211C5AC}"/>
    <cellStyle name="Normal 2 11 2 3 6 3" xfId="38687" xr:uid="{41AA68A3-3E13-467F-BC18-F248CB91528C}"/>
    <cellStyle name="Normal 2 11 2 3 6 4" xfId="38688" xr:uid="{EFFFFFE7-BEE3-425A-824B-B81EF8199197}"/>
    <cellStyle name="Normal 2 11 2 3 6 5" xfId="38689" xr:uid="{0EB503E0-9545-43A4-A876-1BF631F68B6C}"/>
    <cellStyle name="Normal 2 11 2 3 6 6" xfId="38690" xr:uid="{6E0B7E8E-E939-4C20-AFB7-614F91CCC52E}"/>
    <cellStyle name="Normal 2 11 2 3 6 7" xfId="14462" xr:uid="{0E31F2D3-0121-4290-92BC-D590030AC91A}"/>
    <cellStyle name="Normal 2 11 2 3 7" xfId="38691" xr:uid="{4446CEA0-3A01-4158-814E-F3D56C312D07}"/>
    <cellStyle name="Normal 2 11 2 3 7 2" xfId="38692" xr:uid="{F65932AC-25C3-4BEC-AD03-D1EDEC2C34E3}"/>
    <cellStyle name="Normal 2 11 2 3 7 2 2" xfId="38693" xr:uid="{77759E19-9E35-4B71-B43E-E54AB04512D5}"/>
    <cellStyle name="Normal 2 11 2 3 7 2 3" xfId="38694" xr:uid="{753C281A-9F9D-47B5-973B-62EAF28157C3}"/>
    <cellStyle name="Normal 2 11 2 3 7 2 4" xfId="38695" xr:uid="{53E94974-2C50-4439-8F59-E6F31579EF02}"/>
    <cellStyle name="Normal 2 11 2 3 7 2 5" xfId="38696" xr:uid="{804987F7-097C-481E-A108-AD9E93AA3063}"/>
    <cellStyle name="Normal 2 11 2 3 7 2 6" xfId="38697" xr:uid="{BADB318E-000D-40AB-8FC7-B40AEEEDA0BE}"/>
    <cellStyle name="Normal 2 11 2 3 7 3" xfId="38698" xr:uid="{D819A5A5-6E2D-42BF-9DF3-C97942F31C7B}"/>
    <cellStyle name="Normal 2 11 2 3 7 4" xfId="38699" xr:uid="{7F4A4EDA-0C5F-4280-991E-6328C6C41E0D}"/>
    <cellStyle name="Normal 2 11 2 3 7 5" xfId="38700" xr:uid="{D8F34C08-08F5-40FB-A29A-C7E79B110F43}"/>
    <cellStyle name="Normal 2 11 2 3 7 6" xfId="38701" xr:uid="{33ECE18D-3A97-4919-8259-0FB244189EE2}"/>
    <cellStyle name="Normal 2 11 2 3 7 7" xfId="14466" xr:uid="{9580A28F-1DB8-46CB-8665-702FA5157E22}"/>
    <cellStyle name="Normal 2 11 2 3 8" xfId="38702" xr:uid="{5212FC81-1403-4212-9E80-8074103B07FD}"/>
    <cellStyle name="Normal 2 11 2 3 8 2" xfId="38703" xr:uid="{85912316-D73F-4920-8268-E8B02238B31C}"/>
    <cellStyle name="Normal 2 11 2 3 8 3" xfId="38704" xr:uid="{3D71A2A5-9181-4CFC-901C-18A25ABD97A5}"/>
    <cellStyle name="Normal 2 11 2 3 8 4" xfId="38705" xr:uid="{36A8E8D8-16FC-46AF-A0BC-62DB7F86BEB7}"/>
    <cellStyle name="Normal 2 11 2 3 8 5" xfId="38706" xr:uid="{2BA1A6C5-F7B5-44E5-B687-1CCB3C5790A1}"/>
    <cellStyle name="Normal 2 11 2 3 8 6" xfId="38707" xr:uid="{E2D19E65-89E5-4045-BA2F-409C0BFC2996}"/>
    <cellStyle name="Normal 2 11 2 3 9" xfId="38708" xr:uid="{0E276AAB-0C47-449A-8765-604E7CD28D67}"/>
    <cellStyle name="Normal 2 11 2 4" xfId="14154" xr:uid="{278581FC-B824-4486-AD5E-A6E28B52F6AD}"/>
    <cellStyle name="Normal 2 11 2 4 10" xfId="38709" xr:uid="{BD57433A-42F6-4AA2-992B-E5BE9A3F2F9A}"/>
    <cellStyle name="Normal 2 11 2 4 2" xfId="38710" xr:uid="{43BCC62C-10F2-403C-B5FA-3C8EE8963F23}"/>
    <cellStyle name="Normal 2 11 2 4 2 2" xfId="38711" xr:uid="{597744F0-4902-48F1-896C-0584537B2E8F}"/>
    <cellStyle name="Normal 2 11 2 4 2 2 2" xfId="38712" xr:uid="{6BA6C478-6CDB-46D4-B979-A4E64F2F7247}"/>
    <cellStyle name="Normal 2 11 2 4 2 2 3" xfId="38713" xr:uid="{CD7DCF80-6A79-4539-9EF8-178FEAF71396}"/>
    <cellStyle name="Normal 2 11 2 4 2 2 4" xfId="38714" xr:uid="{66592641-7287-4331-B577-2FE8FB8E2617}"/>
    <cellStyle name="Normal 2 11 2 4 2 2 5" xfId="38715" xr:uid="{B233E849-C338-4BC2-AEB2-EC7E27BF17E8}"/>
    <cellStyle name="Normal 2 11 2 4 2 2 6" xfId="38716" xr:uid="{5905A3E4-6DA9-4A53-90A6-1B4FA988E4A9}"/>
    <cellStyle name="Normal 2 11 2 4 2 3" xfId="38717" xr:uid="{A3251DB1-012B-4F94-866B-E0E0BBB7156D}"/>
    <cellStyle name="Normal 2 11 2 4 2 4" xfId="38718" xr:uid="{5B4CA4DB-A957-42CF-A58D-EBD97895AB5A}"/>
    <cellStyle name="Normal 2 11 2 4 2 5" xfId="38719" xr:uid="{61121879-BAFC-4BEB-B179-32FE224C2CB6}"/>
    <cellStyle name="Normal 2 11 2 4 2 6" xfId="38720" xr:uid="{612CFA41-6C63-424C-9773-545E934FEF82}"/>
    <cellStyle name="Normal 2 11 2 4 2 7" xfId="14544" xr:uid="{0B4C54A6-3AB5-491A-A5D8-17E18CF37837}"/>
    <cellStyle name="Normal 2 11 2 4 3" xfId="38721" xr:uid="{36E97D93-1480-4FBD-8746-D67BE4ED17C1}"/>
    <cellStyle name="Normal 2 11 2 4 3 2" xfId="38722" xr:uid="{535F8B71-20EB-477A-8240-A08469C6F3D0}"/>
    <cellStyle name="Normal 2 11 2 4 3 2 2" xfId="38723" xr:uid="{9216959D-3653-4A1F-A0AB-79E42DFA9E63}"/>
    <cellStyle name="Normal 2 11 2 4 3 2 3" xfId="38724" xr:uid="{E05CD556-0DE1-4C20-8AB2-F6F41FD4A248}"/>
    <cellStyle name="Normal 2 11 2 4 3 2 4" xfId="38725" xr:uid="{3147BBCD-1F42-418E-81E1-F0F60CEBA24A}"/>
    <cellStyle name="Normal 2 11 2 4 3 2 5" xfId="38726" xr:uid="{A903DF08-514D-4699-B42D-3D1ED1ECCBFC}"/>
    <cellStyle name="Normal 2 11 2 4 3 2 6" xfId="38728" xr:uid="{ED45BF63-5E4C-478C-B51F-8C2E6E8DF82D}"/>
    <cellStyle name="Normal 2 11 2 4 3 3" xfId="38729" xr:uid="{6E84DDA7-4A7A-4794-A611-ED94FD657E97}"/>
    <cellStyle name="Normal 2 11 2 4 3 4" xfId="38730" xr:uid="{638C67EE-9F33-48F2-A5F7-2CF7AA8FA612}"/>
    <cellStyle name="Normal 2 11 2 4 3 5" xfId="38731" xr:uid="{875983EB-3C4D-48B4-B32F-787CCCAB6C29}"/>
    <cellStyle name="Normal 2 11 2 4 3 6" xfId="38732" xr:uid="{E5BAD6CC-0CB5-449E-BE78-3CD1AEB98A99}"/>
    <cellStyle name="Normal 2 11 2 4 3 7" xfId="38733" xr:uid="{0874740E-1B7C-42DD-87E9-66A4C8592397}"/>
    <cellStyle name="Normal 2 11 2 4 4" xfId="38734" xr:uid="{1D51DC41-7F4E-4B40-8DA6-FBD516FE2B3F}"/>
    <cellStyle name="Normal 2 11 2 4 4 2" xfId="38735" xr:uid="{5B204F3B-9DC3-458D-BCA9-005BA5D5991A}"/>
    <cellStyle name="Normal 2 11 2 4 4 2 2" xfId="38736" xr:uid="{B015FB08-1EA1-4B45-B145-762981A1244F}"/>
    <cellStyle name="Normal 2 11 2 4 4 2 3" xfId="38737" xr:uid="{A52FF60E-C349-4827-8066-56F0864E935B}"/>
    <cellStyle name="Normal 2 11 2 4 4 2 4" xfId="38738" xr:uid="{F86D2C93-0E5E-47DF-9059-A0A5488FD33D}"/>
    <cellStyle name="Normal 2 11 2 4 4 2 5" xfId="38739" xr:uid="{6AB8E529-8688-4709-96FF-F30813CD503D}"/>
    <cellStyle name="Normal 2 11 2 4 4 2 6" xfId="38741" xr:uid="{5B8A9BE4-FD98-4CE6-B324-A8B7CC897B54}"/>
    <cellStyle name="Normal 2 11 2 4 4 3" xfId="38742" xr:uid="{D4E70A2F-79BA-4152-8868-1F86D8FF5455}"/>
    <cellStyle name="Normal 2 11 2 4 4 4" xfId="38743" xr:uid="{56299A11-8D5E-4E80-A0EA-B347A1FF164D}"/>
    <cellStyle name="Normal 2 11 2 4 4 5" xfId="38744" xr:uid="{5FC85165-13E2-48CA-B22D-38830A60A3B9}"/>
    <cellStyle name="Normal 2 11 2 4 4 6" xfId="38745" xr:uid="{FF8756C5-146E-4823-A037-A17D939ED836}"/>
    <cellStyle name="Normal 2 11 2 4 4 7" xfId="12012" xr:uid="{96FC86A2-A4BB-41A8-9101-5F6AA888DF47}"/>
    <cellStyle name="Normal 2 11 2 4 5" xfId="38746" xr:uid="{A8477823-1465-4E59-816C-76CE4B9C449C}"/>
    <cellStyle name="Normal 2 11 2 4 5 2" xfId="38747" xr:uid="{5414BA00-9F41-4EEF-BE10-E3D0E2D4F88D}"/>
    <cellStyle name="Normal 2 11 2 4 5 3" xfId="38748" xr:uid="{3E2C43AC-3688-421B-A1D0-D3B17343D60C}"/>
    <cellStyle name="Normal 2 11 2 4 5 4" xfId="38749" xr:uid="{4F7D3642-3D5E-4748-BA54-4A0207A31E18}"/>
    <cellStyle name="Normal 2 11 2 4 5 5" xfId="38750" xr:uid="{7BCDD5DD-C22A-4749-9546-8213A05F8F84}"/>
    <cellStyle name="Normal 2 11 2 4 5 6" xfId="38751" xr:uid="{4035233D-BD96-430D-9D88-96AFBB2BA777}"/>
    <cellStyle name="Normal 2 11 2 4 6" xfId="38752" xr:uid="{51787AE2-60EE-4758-A496-F2C3F239F568}"/>
    <cellStyle name="Normal 2 11 2 4 7" xfId="38753" xr:uid="{41355245-8FBC-49F2-8F7A-3A70A17AF4BB}"/>
    <cellStyle name="Normal 2 11 2 4 8" xfId="38754" xr:uid="{2816CD85-ABE7-40CF-BBF7-3313DDD476FA}"/>
    <cellStyle name="Normal 2 11 2 4 9" xfId="38755" xr:uid="{E16FC588-1484-4593-B448-0A87C1724518}"/>
    <cellStyle name="Normal 2 11 2 5" xfId="14156" xr:uid="{08244BFD-25B7-406C-A327-CF033110F8E2}"/>
    <cellStyle name="Normal 2 11 2 5 10" xfId="38756" xr:uid="{BE34893C-1F01-4663-9F25-43ADE3AD0FA4}"/>
    <cellStyle name="Normal 2 11 2 5 2" xfId="38757" xr:uid="{D5C550F7-E7B8-4B68-BD1A-5A8E57536BEF}"/>
    <cellStyle name="Normal 2 11 2 5 2 2" xfId="38758" xr:uid="{22193552-4F63-4B7F-B4CB-B52D7518DFB7}"/>
    <cellStyle name="Normal 2 11 2 5 2 2 2" xfId="38759" xr:uid="{8637A676-F3B3-42B5-8F8D-479185DE6CB4}"/>
    <cellStyle name="Normal 2 11 2 5 2 2 3" xfId="38760" xr:uid="{07AEDAF1-F026-4393-B7EC-81B6C02B6516}"/>
    <cellStyle name="Normal 2 11 2 5 2 2 4" xfId="38761" xr:uid="{99E67EDB-087E-4BE7-9A47-4A5A8D32F54C}"/>
    <cellStyle name="Normal 2 11 2 5 2 2 5" xfId="38762" xr:uid="{AD8B00AB-E809-40C9-A842-B472F72599DC}"/>
    <cellStyle name="Normal 2 11 2 5 2 2 6" xfId="38763" xr:uid="{AA6671F0-159F-45D6-9854-CC83B1080AF0}"/>
    <cellStyle name="Normal 2 11 2 5 2 3" xfId="38764" xr:uid="{79CB2AE2-69FE-4C24-99A9-82C8AC3433AD}"/>
    <cellStyle name="Normal 2 11 2 5 2 4" xfId="38765" xr:uid="{A8E42FCE-F029-492D-A187-2C6FE3C16D2B}"/>
    <cellStyle name="Normal 2 11 2 5 2 5" xfId="38766" xr:uid="{66FB4C48-8195-4FEB-BC0C-E0D7382AA757}"/>
    <cellStyle name="Normal 2 11 2 5 2 6" xfId="14615" xr:uid="{03C5DFD9-9733-49E4-A737-8D4125B1F295}"/>
    <cellStyle name="Normal 2 11 2 5 2 7" xfId="14618" xr:uid="{DE862DDF-F876-4A70-A92C-196EEEAE2513}"/>
    <cellStyle name="Normal 2 11 2 5 3" xfId="38767" xr:uid="{C6A19AFD-00AE-4044-9D6E-8679F44CBA79}"/>
    <cellStyle name="Normal 2 11 2 5 3 2" xfId="38768" xr:uid="{2C85BB9F-0450-45B6-905B-3E9E2E487C25}"/>
    <cellStyle name="Normal 2 11 2 5 3 2 2" xfId="38769" xr:uid="{25A01DE2-9CBA-4E52-A362-D0375922FDF6}"/>
    <cellStyle name="Normal 2 11 2 5 3 2 3" xfId="38770" xr:uid="{CC0131D4-4E2D-46B8-99E9-B2A40C97C3D2}"/>
    <cellStyle name="Normal 2 11 2 5 3 2 4" xfId="38771" xr:uid="{39E60B91-3CEC-49FA-BB5B-9DEB4FFF13C2}"/>
    <cellStyle name="Normal 2 11 2 5 3 2 5" xfId="38772" xr:uid="{4759AFE4-FAC7-48E7-98D4-15C2DD209C77}"/>
    <cellStyle name="Normal 2 11 2 5 3 2 6" xfId="38773" xr:uid="{E92A10B6-5A74-4A99-9FB2-B8C386FE10BF}"/>
    <cellStyle name="Normal 2 11 2 5 3 3" xfId="38774" xr:uid="{AE1043A2-A031-439B-BA06-25AB789AA508}"/>
    <cellStyle name="Normal 2 11 2 5 3 4" xfId="38775" xr:uid="{6F17606F-FF78-46FA-BA80-FD87F76D405B}"/>
    <cellStyle name="Normal 2 11 2 5 3 5" xfId="38776" xr:uid="{DD9AF91E-08F6-4758-BB08-2FFD2662949C}"/>
    <cellStyle name="Normal 2 11 2 5 3 6" xfId="14627" xr:uid="{F8CFC4A0-2F47-4F18-AA7F-C4C7ADD22F74}"/>
    <cellStyle name="Normal 2 11 2 5 3 7" xfId="14630" xr:uid="{A0C53D29-FC1C-4A00-871B-D18A9C0D0367}"/>
    <cellStyle name="Normal 2 11 2 5 4" xfId="38777" xr:uid="{85991C2F-D647-4A06-9CA8-D60AFE62FD23}"/>
    <cellStyle name="Normal 2 11 2 5 4 2" xfId="38778" xr:uid="{7A51EF0C-65CA-4791-B062-6AA7A3B8D400}"/>
    <cellStyle name="Normal 2 11 2 5 4 2 2" xfId="38779" xr:uid="{298EE55E-EA9D-44FB-8A49-32CDD9826C11}"/>
    <cellStyle name="Normal 2 11 2 5 4 2 3" xfId="38780" xr:uid="{5A9C7203-6AD6-4E55-8BE9-5BA020A1A1AC}"/>
    <cellStyle name="Normal 2 11 2 5 4 2 4" xfId="38781" xr:uid="{C3D2914C-183F-4B04-818D-CBC48F7C9021}"/>
    <cellStyle name="Normal 2 11 2 5 4 2 5" xfId="38782" xr:uid="{F6A79BF1-DC07-4921-89F6-E519F55960E1}"/>
    <cellStyle name="Normal 2 11 2 5 4 2 6" xfId="38783" xr:uid="{1EC3983D-F921-42F1-AA31-DB1ED16200E4}"/>
    <cellStyle name="Normal 2 11 2 5 4 3" xfId="38784" xr:uid="{61FEAE17-73BE-4226-8F2B-F0FF29D92526}"/>
    <cellStyle name="Normal 2 11 2 5 4 4" xfId="38785" xr:uid="{83045E10-0F30-4A99-A435-D99B3A6FCA67}"/>
    <cellStyle name="Normal 2 11 2 5 4 5" xfId="38786" xr:uid="{8DCB4E51-03B7-49F4-B7E2-385625FF5233}"/>
    <cellStyle name="Normal 2 11 2 5 4 6" xfId="14637" xr:uid="{7B4C1F79-C945-48AF-98DD-A33D83511E0D}"/>
    <cellStyle name="Normal 2 11 2 5 4 7" xfId="14640" xr:uid="{BDE483F0-84E7-4824-99F7-A27D50B6F458}"/>
    <cellStyle name="Normal 2 11 2 5 5" xfId="38787" xr:uid="{924C06B2-313F-4207-89E8-AE63317229F3}"/>
    <cellStyle name="Normal 2 11 2 5 5 2" xfId="38788" xr:uid="{A8B1C726-A221-44B2-A3B3-B4F4903BC06A}"/>
    <cellStyle name="Normal 2 11 2 5 5 3" xfId="38789" xr:uid="{7C178339-C073-4929-AF23-D966CDDB6173}"/>
    <cellStyle name="Normal 2 11 2 5 5 4" xfId="38790" xr:uid="{8AE8772D-2F48-46BA-822E-74F58A2C24A1}"/>
    <cellStyle name="Normal 2 11 2 5 5 5" xfId="38791" xr:uid="{927C20A1-125A-48E7-9FF3-551974206885}"/>
    <cellStyle name="Normal 2 11 2 5 5 6" xfId="38792" xr:uid="{1A9C01BE-4F6C-4CF9-8083-638800A402E7}"/>
    <cellStyle name="Normal 2 11 2 5 6" xfId="38793" xr:uid="{6AD594D5-DE9C-473D-9D9E-17666004AB8F}"/>
    <cellStyle name="Normal 2 11 2 5 7" xfId="38794" xr:uid="{B28BDBA8-5B72-4B90-9296-6E7F82405FAF}"/>
    <cellStyle name="Normal 2 11 2 5 8" xfId="38795" xr:uid="{DF3E34DE-2770-4F3A-BF45-F8480E548CBB}"/>
    <cellStyle name="Normal 2 11 2 5 9" xfId="38796" xr:uid="{83D04996-4926-4C27-9BBC-157FB8A6C873}"/>
    <cellStyle name="Normal 2 11 2 6" xfId="14158" xr:uid="{1300F369-A888-4594-AA3C-B9680903780F}"/>
    <cellStyle name="Normal 2 11 2 6 10" xfId="38797" xr:uid="{EC2E42E0-6D79-4DB7-9FB2-D434B705ED32}"/>
    <cellStyle name="Normal 2 11 2 6 2" xfId="38798" xr:uid="{EAF04DA7-D1F4-4368-87B9-77400482DD38}"/>
    <cellStyle name="Normal 2 11 2 6 2 2" xfId="38799" xr:uid="{F386139C-158C-4FD7-A3C8-C1A151150042}"/>
    <cellStyle name="Normal 2 11 2 6 2 2 2" xfId="38800" xr:uid="{04909FE0-543A-4E7D-BFDC-C4559973D965}"/>
    <cellStyle name="Normal 2 11 2 6 2 2 3" xfId="38801" xr:uid="{0E7E874F-A014-4F30-899E-2E2522B8DD1E}"/>
    <cellStyle name="Normal 2 11 2 6 2 2 4" xfId="38802" xr:uid="{C8395BF5-8F42-456F-AF97-D0827C5C8040}"/>
    <cellStyle name="Normal 2 11 2 6 2 2 5" xfId="38803" xr:uid="{3E1B1CE4-68EF-410B-BF2F-1D417D27CEBB}"/>
    <cellStyle name="Normal 2 11 2 6 2 2 6" xfId="38804" xr:uid="{AED78CCA-B186-4847-B049-C4507772BCBD}"/>
    <cellStyle name="Normal 2 11 2 6 2 3" xfId="38805" xr:uid="{F030DD3D-AC08-47A0-B9B5-CAB868FA91D3}"/>
    <cellStyle name="Normal 2 11 2 6 2 4" xfId="38806" xr:uid="{20AD2E5B-679B-491A-832D-DD832568E8E7}"/>
    <cellStyle name="Normal 2 11 2 6 2 5" xfId="38807" xr:uid="{404654AD-3AB3-4F4D-BD0F-7732D59A18F0}"/>
    <cellStyle name="Normal 2 11 2 6 2 6" xfId="38808" xr:uid="{38C61B4B-7AC9-464A-B79C-4DDE02EFBAA7}"/>
    <cellStyle name="Normal 2 11 2 6 2 7" xfId="38809" xr:uid="{6E70D80C-D632-4B87-8ABB-A668CEAD012D}"/>
    <cellStyle name="Normal 2 11 2 6 3" xfId="38810" xr:uid="{CB4BF6C0-D8C5-4D1A-B9C7-93308CDD107D}"/>
    <cellStyle name="Normal 2 11 2 6 3 2" xfId="38811" xr:uid="{53DEA4C9-4B39-4621-B415-B33148BB61EB}"/>
    <cellStyle name="Normal 2 11 2 6 3 2 2" xfId="38812" xr:uid="{97E21267-1C62-4B89-8F40-FD7C04A3BA17}"/>
    <cellStyle name="Normal 2 11 2 6 3 2 3" xfId="38813" xr:uid="{A2A801A2-48E7-4577-A5FA-020E70CAA4B2}"/>
    <cellStyle name="Normal 2 11 2 6 3 2 4" xfId="38814" xr:uid="{1A29B7C0-DAE6-45B7-9449-7B10E981C2A9}"/>
    <cellStyle name="Normal 2 11 2 6 3 2 5" xfId="38815" xr:uid="{A5C6DFB4-8842-47D7-9BE7-1A72890CC733}"/>
    <cellStyle name="Normal 2 11 2 6 3 2 6" xfId="38816" xr:uid="{AA3F207A-BB13-4852-873F-DF4495C40801}"/>
    <cellStyle name="Normal 2 11 2 6 3 3" xfId="38817" xr:uid="{83592CC7-5D69-4405-A24A-BCD3E2CAA3AF}"/>
    <cellStyle name="Normal 2 11 2 6 3 4" xfId="38818" xr:uid="{0D2BA8E5-4D6B-4F90-9EF9-0C5A020FDF22}"/>
    <cellStyle name="Normal 2 11 2 6 3 5" xfId="38819" xr:uid="{3960D28E-71BA-4BB3-89AD-DBBD3770CF32}"/>
    <cellStyle name="Normal 2 11 2 6 3 6" xfId="14660" xr:uid="{18BF27E5-53DD-4206-9B5E-F60029F54C3C}"/>
    <cellStyle name="Normal 2 11 2 6 3 7" xfId="14663" xr:uid="{377FA951-4B62-4EC2-AF22-FA72AAB59423}"/>
    <cellStyle name="Normal 2 11 2 6 4" xfId="38820" xr:uid="{2852A2BD-B982-447C-B941-AFDC1F042F44}"/>
    <cellStyle name="Normal 2 11 2 6 4 2" xfId="38821" xr:uid="{908E23EE-D6C8-40A6-BE22-BB6878942400}"/>
    <cellStyle name="Normal 2 11 2 6 4 2 2" xfId="38822" xr:uid="{A50272E5-F58F-41E4-9907-DE53E9924DD9}"/>
    <cellStyle name="Normal 2 11 2 6 4 2 3" xfId="38823" xr:uid="{ABC19153-5249-4CD4-AE2D-EC6661394272}"/>
    <cellStyle name="Normal 2 11 2 6 4 2 4" xfId="38824" xr:uid="{FA113133-681B-4A00-AFF1-CB0F7536AA5F}"/>
    <cellStyle name="Normal 2 11 2 6 4 2 5" xfId="38825" xr:uid="{21CB5627-4F68-4CDF-B2DC-3B9610AE6173}"/>
    <cellStyle name="Normal 2 11 2 6 4 2 6" xfId="32422" xr:uid="{09DCCC1A-4E6D-44F5-8CD1-AF110271D978}"/>
    <cellStyle name="Normal 2 11 2 6 4 3" xfId="38826" xr:uid="{479A534C-6BD5-494D-9782-76AFB79E1A47}"/>
    <cellStyle name="Normal 2 11 2 6 4 4" xfId="38827" xr:uid="{BA21FB6A-2C52-4584-99F9-0893B5251F95}"/>
    <cellStyle name="Normal 2 11 2 6 4 5" xfId="38828" xr:uid="{6F79CFB4-385A-4CCB-B6E6-2A103B577695}"/>
    <cellStyle name="Normal 2 11 2 6 4 6" xfId="14668" xr:uid="{9C6E7916-A167-46E0-9B14-7FF23F1EC012}"/>
    <cellStyle name="Normal 2 11 2 6 4 7" xfId="14672" xr:uid="{ED4A477F-B1DF-49F0-9694-E0C59F3F3FE9}"/>
    <cellStyle name="Normal 2 11 2 6 5" xfId="38829" xr:uid="{C3823979-6E12-4F33-80E7-E3B58B5618E2}"/>
    <cellStyle name="Normal 2 11 2 6 5 2" xfId="38830" xr:uid="{D2B31A24-B7A8-4609-834F-213DC3CC5939}"/>
    <cellStyle name="Normal 2 11 2 6 5 3" xfId="38831" xr:uid="{A6477C80-0223-481F-AEE7-A661313FC19D}"/>
    <cellStyle name="Normal 2 11 2 6 5 4" xfId="38832" xr:uid="{88FBBE6C-D35B-4C48-818D-B1A88C8B8A75}"/>
    <cellStyle name="Normal 2 11 2 6 5 5" xfId="38833" xr:uid="{A82034B0-91E7-4828-9781-A10F5AAEEA56}"/>
    <cellStyle name="Normal 2 11 2 6 5 6" xfId="38834" xr:uid="{C9D85C5D-1A67-4007-A632-6784A0A196AD}"/>
    <cellStyle name="Normal 2 11 2 6 6" xfId="38835" xr:uid="{E6036AFF-6389-4F1F-B773-DA622ADECA9F}"/>
    <cellStyle name="Normal 2 11 2 6 7" xfId="38836" xr:uid="{D4A78134-FB0E-43AF-8852-062B891298C6}"/>
    <cellStyle name="Normal 2 11 2 6 8" xfId="38837" xr:uid="{31F4B7C1-4CE7-4A8B-8C53-5402B6731C0E}"/>
    <cellStyle name="Normal 2 11 2 6 9" xfId="38838" xr:uid="{0B1A7A3B-263F-4011-ABCC-3A74F17439F9}"/>
    <cellStyle name="Normal 2 11 2 7" xfId="38839" xr:uid="{46EE474D-C1E7-47D9-A230-BE0980D3CF97}"/>
    <cellStyle name="Normal 2 11 2 7 2" xfId="38840" xr:uid="{E80E2CB8-959A-40F8-AD04-BD14CEEB257C}"/>
    <cellStyle name="Normal 2 11 2 7 2 2" xfId="38841" xr:uid="{9EEF73CD-2A63-4597-9181-FEABC542ECB8}"/>
    <cellStyle name="Normal 2 11 2 7 2 3" xfId="38842" xr:uid="{B3CDF098-1781-4462-AB0C-CB42B787A83A}"/>
    <cellStyle name="Normal 2 11 2 7 2 4" xfId="38843" xr:uid="{C2ED51AE-CC4D-4D29-9D7B-67C002081117}"/>
    <cellStyle name="Normal 2 11 2 7 2 5" xfId="38844" xr:uid="{71745616-0A9D-4734-BB2A-EEED5593F470}"/>
    <cellStyle name="Normal 2 11 2 7 2 6" xfId="14688" xr:uid="{BA8FB5E0-AE47-4EA8-813F-D35924FA3D51}"/>
    <cellStyle name="Normal 2 11 2 7 3" xfId="38845" xr:uid="{D5B503CA-2C51-49B0-BBC5-EE42054BF185}"/>
    <cellStyle name="Normal 2 11 2 7 4" xfId="38846" xr:uid="{542010CB-6753-4514-A909-83335BE450CD}"/>
    <cellStyle name="Normal 2 11 2 7 5" xfId="38847" xr:uid="{1EAA5DB9-56BE-45FC-BD84-CFBE13F07C38}"/>
    <cellStyle name="Normal 2 11 2 7 6" xfId="38848" xr:uid="{47E07F87-FD66-43EA-B4F4-68943B2D9A6A}"/>
    <cellStyle name="Normal 2 11 2 7 7" xfId="38849" xr:uid="{F683CF08-2E97-417A-B62D-7C65B07BC412}"/>
    <cellStyle name="Normal 2 11 2 8" xfId="38850" xr:uid="{343144D8-363B-4D5C-9C35-BD76E5C83203}"/>
    <cellStyle name="Normal 2 11 2 8 2" xfId="38851" xr:uid="{DA753CDE-75B7-4800-8A58-0C821F7632A9}"/>
    <cellStyle name="Normal 2 11 2 8 2 2" xfId="38852" xr:uid="{7968783F-8CC7-4016-B0DB-E6CA04A9F718}"/>
    <cellStyle name="Normal 2 11 2 8 2 3" xfId="38853" xr:uid="{56529CD7-0966-4D36-BB48-44D2BCCFB744}"/>
    <cellStyle name="Normal 2 11 2 8 2 4" xfId="38854" xr:uid="{4166034C-4264-49DD-AB17-F5A7410F5BE0}"/>
    <cellStyle name="Normal 2 11 2 8 2 5" xfId="38855" xr:uid="{50326DAF-BA3F-4B66-8096-D62FE757D5C3}"/>
    <cellStyle name="Normal 2 11 2 8 2 6" xfId="5787" xr:uid="{C7491F29-E77B-482E-B713-DFFD7DE865AB}"/>
    <cellStyle name="Normal 2 11 2 8 3" xfId="38856" xr:uid="{67760DD6-9ECB-4FCD-AB6E-7B6F045082B8}"/>
    <cellStyle name="Normal 2 11 2 8 4" xfId="38857" xr:uid="{8C404D52-1654-4CD4-B401-F0B5D35D39B6}"/>
    <cellStyle name="Normal 2 11 2 8 5" xfId="38858" xr:uid="{27BF09C2-E41A-426B-86E1-6C3A5E026B0F}"/>
    <cellStyle name="Normal 2 11 2 8 6" xfId="38859" xr:uid="{0FB825DC-60EA-4072-BF5B-0216C4FA61A3}"/>
    <cellStyle name="Normal 2 11 2 8 7" xfId="38860" xr:uid="{1A4BBE1F-8E4B-4DF8-A045-7D9A03AD9883}"/>
    <cellStyle name="Normal 2 11 2 9" xfId="38861" xr:uid="{3614F830-5E93-4BD9-9DC0-F77D19BD7A2E}"/>
    <cellStyle name="Normal 2 11 2 9 2" xfId="38862" xr:uid="{5C0410E5-C002-4CE4-BAEA-3E4C0B197647}"/>
    <cellStyle name="Normal 2 11 2 9 2 2" xfId="38863" xr:uid="{CDCBA6B2-5A8C-40D2-A385-324F136F169B}"/>
    <cellStyle name="Normal 2 11 2 9 2 3" xfId="38864" xr:uid="{5F7CEE06-065C-479B-814A-2B48C86B424D}"/>
    <cellStyle name="Normal 2 11 2 9 2 4" xfId="38865" xr:uid="{1452568F-F9E5-4BD4-8CEB-E69C413C6F4E}"/>
    <cellStyle name="Normal 2 11 2 9 2 5" xfId="38866" xr:uid="{940D370E-3199-4057-8951-75DC2669FEDF}"/>
    <cellStyle name="Normal 2 11 2 9 2 6" xfId="4951" xr:uid="{55916F52-FCDA-4C52-805C-D1B62FB48A6B}"/>
    <cellStyle name="Normal 2 11 2 9 3" xfId="38867" xr:uid="{B3FF9054-A52B-456F-9428-8328B54ABABF}"/>
    <cellStyle name="Normal 2 11 2 9 4" xfId="38868" xr:uid="{DB6148A7-96D0-4B43-87F1-2FD0544099D4}"/>
    <cellStyle name="Normal 2 11 2 9 5" xfId="38869" xr:uid="{94602154-F39D-40DD-B3BD-46158E5BF4AF}"/>
    <cellStyle name="Normal 2 11 2 9 6" xfId="38870" xr:uid="{0386EE1F-257D-45B4-B320-34B2552E551F}"/>
    <cellStyle name="Normal 2 11 2 9 7" xfId="38871" xr:uid="{22AF0A5B-0A77-4CBA-8172-A88AE2882D02}"/>
    <cellStyle name="Normal 2 11 3" xfId="14161" xr:uid="{EBCDB1D9-6B16-4F7B-95CB-88B80EBB4614}"/>
    <cellStyle name="Normal 2 11 4" xfId="14163" xr:uid="{EB62440C-3D67-45BA-B4D5-85A3864B5628}"/>
    <cellStyle name="Normal 2 11 4 10" xfId="38872" xr:uid="{95F94878-B147-4100-B37C-2C56115BDBC5}"/>
    <cellStyle name="Normal 2 11 4 2" xfId="38873" xr:uid="{86B1F0B0-878A-4862-A461-DF79C3D948BA}"/>
    <cellStyle name="Normal 2 11 4 2 2" xfId="38875" xr:uid="{E098853B-4B99-48DF-BFC3-1BB711ADD025}"/>
    <cellStyle name="Normal 2 11 4 2 2 2" xfId="38876" xr:uid="{23D88249-8291-4049-8B7C-C04CCF11C5CD}"/>
    <cellStyle name="Normal 2 11 4 2 2 3" xfId="38877" xr:uid="{0FF098C3-A16C-428E-A701-B33F4CC0AA52}"/>
    <cellStyle name="Normal 2 11 4 2 2 4" xfId="38878" xr:uid="{E031C401-BD4B-43AD-8333-3ADA02812EC4}"/>
    <cellStyle name="Normal 2 11 4 2 2 5" xfId="38879" xr:uid="{5A7C91FD-3FBA-410D-9975-C9223629B3E6}"/>
    <cellStyle name="Normal 2 11 4 2 2 6" xfId="38880" xr:uid="{09E4C1CB-FF00-4F53-8D4C-7A4BB2EBA38C}"/>
    <cellStyle name="Normal 2 11 4 2 3" xfId="38882" xr:uid="{63F89710-A68D-4FBA-BF27-EA37F061A82F}"/>
    <cellStyle name="Normal 2 11 4 2 4" xfId="38883" xr:uid="{4358D2E1-22F4-4F63-99F4-0C9F27E97174}"/>
    <cellStyle name="Normal 2 11 4 2 5" xfId="38884" xr:uid="{554B73AF-5248-471B-B2F2-EF5F3ABA2A8F}"/>
    <cellStyle name="Normal 2 11 4 2 6" xfId="38885" xr:uid="{339091BD-6886-4F15-871B-F020C0F8849D}"/>
    <cellStyle name="Normal 2 11 4 2 7" xfId="38886" xr:uid="{9C7BC071-BBC9-461E-A5B8-232BC8D64E12}"/>
    <cellStyle name="Normal 2 11 4 3" xfId="38887" xr:uid="{D616BAD4-A534-48F4-8C17-720A5810B8D4}"/>
    <cellStyle name="Normal 2 11 4 3 2" xfId="38888" xr:uid="{23F3BE88-2B74-42F1-81EB-BED340DCEBE3}"/>
    <cellStyle name="Normal 2 11 4 3 2 2" xfId="38889" xr:uid="{3ADC7070-376A-467F-9976-2D5152EF6A50}"/>
    <cellStyle name="Normal 2 11 4 3 2 3" xfId="38890" xr:uid="{AB7A780C-79F0-42CF-9A4E-AC304B95EC3A}"/>
    <cellStyle name="Normal 2 11 4 3 2 4" xfId="38891" xr:uid="{5499F055-34F5-4382-B159-E8537A819639}"/>
    <cellStyle name="Normal 2 11 4 3 2 5" xfId="38892" xr:uid="{D210A075-1716-498F-AA0F-F2593787716B}"/>
    <cellStyle name="Normal 2 11 4 3 2 6" xfId="38893" xr:uid="{958E6B1A-699D-4011-9DBA-51EAD1FF0399}"/>
    <cellStyle name="Normal 2 11 4 3 3" xfId="38894" xr:uid="{B194DAAB-38F4-49AC-AA93-75F46EB6527B}"/>
    <cellStyle name="Normal 2 11 4 3 4" xfId="38895" xr:uid="{D6944A72-115C-4597-8A8D-5628629B72F4}"/>
    <cellStyle name="Normal 2 11 4 3 5" xfId="38896" xr:uid="{A4C81511-2E22-4513-9860-C0CCB871B366}"/>
    <cellStyle name="Normal 2 11 4 3 6" xfId="38897" xr:uid="{83C9CF82-5D45-4F43-808C-7BA443EAFDAB}"/>
    <cellStyle name="Normal 2 11 4 3 7" xfId="38898" xr:uid="{F35C061A-1A30-49BD-A20F-C01B326A04A6}"/>
    <cellStyle name="Normal 2 11 4 4" xfId="38899" xr:uid="{2300943E-1F10-47CB-B98A-733FF613FC25}"/>
    <cellStyle name="Normal 2 11 4 4 2" xfId="38900" xr:uid="{2340022D-C0D3-481E-8993-8F443E22ACD7}"/>
    <cellStyle name="Normal 2 11 4 4 2 2" xfId="38901" xr:uid="{688EB120-47D9-4102-9A85-B0A63D43509B}"/>
    <cellStyle name="Normal 2 11 4 4 2 3" xfId="38902" xr:uid="{15F020B2-8930-4DA4-BD56-C952AFE36EFD}"/>
    <cellStyle name="Normal 2 11 4 4 2 4" xfId="38903" xr:uid="{064D181D-ECC3-4AEB-91EA-A1214D2E030F}"/>
    <cellStyle name="Normal 2 11 4 4 2 5" xfId="38904" xr:uid="{6FC94015-AA8F-4A54-9176-081C87A2C103}"/>
    <cellStyle name="Normal 2 11 4 4 2 6" xfId="38905" xr:uid="{B02165FA-A089-409B-B50D-3399666A7868}"/>
    <cellStyle name="Normal 2 11 4 4 3" xfId="38906" xr:uid="{5F5E39EC-B1A9-44D5-8D64-12148E7A89E0}"/>
    <cellStyle name="Normal 2 11 4 4 4" xfId="38907" xr:uid="{EAB877F8-936C-439A-9E8F-D3C4D27DC07D}"/>
    <cellStyle name="Normal 2 11 4 4 5" xfId="38908" xr:uid="{C393D292-22E1-4694-870D-AB8DE0FE7DF7}"/>
    <cellStyle name="Normal 2 11 4 4 6" xfId="38909" xr:uid="{F659D26C-A1F6-49AD-B0D1-47F5A2032D30}"/>
    <cellStyle name="Normal 2 11 4 4 7" xfId="38910" xr:uid="{9561D71F-C824-4BB4-B31C-02C471CF17EF}"/>
    <cellStyle name="Normal 2 11 4 5" xfId="38911" xr:uid="{CFEC980C-31BC-49CA-A1DC-885F6E1B44CA}"/>
    <cellStyle name="Normal 2 11 4 5 2" xfId="38912" xr:uid="{5CC890CF-8183-4566-A576-1A99FBE8B231}"/>
    <cellStyle name="Normal 2 11 4 5 3" xfId="38913" xr:uid="{3E8ABB84-C478-46E7-8F24-73B295A891BA}"/>
    <cellStyle name="Normal 2 11 4 5 4" xfId="38914" xr:uid="{2B26DBAC-09C1-4EF4-9E15-9EA7D78ADC63}"/>
    <cellStyle name="Normal 2 11 4 5 5" xfId="38915" xr:uid="{FC51D222-C1C6-4475-9BC0-164C5AB586CB}"/>
    <cellStyle name="Normal 2 11 4 5 6" xfId="38916" xr:uid="{9ED1671B-8408-4874-8D2C-5804D028F5CE}"/>
    <cellStyle name="Normal 2 11 4 6" xfId="38917" xr:uid="{CAFD8FAA-B0EF-4322-9F62-9A88D8FB010E}"/>
    <cellStyle name="Normal 2 11 4 7" xfId="38918" xr:uid="{7DAD3510-EFB1-4DA1-8A81-9A25DCD0E34E}"/>
    <cellStyle name="Normal 2 11 4 8" xfId="38919" xr:uid="{2BD0C5C1-7DCB-46E6-ADB0-0190C8AE90D7}"/>
    <cellStyle name="Normal 2 11 4 9" xfId="38920" xr:uid="{A656A4E9-D5D1-49B6-B0FE-D0DC70D37535}"/>
    <cellStyle name="Normal 2 11 5" xfId="14165" xr:uid="{5239BE13-48B9-46AE-8DA6-13903E4D9C39}"/>
    <cellStyle name="Normal 2 11 5 10" xfId="38921" xr:uid="{27C48C62-B9B2-41F8-8C7D-65266FE7C0D4}"/>
    <cellStyle name="Normal 2 11 5 2" xfId="38922" xr:uid="{AEF8AD83-CEEB-4007-B898-DDF7439A64D7}"/>
    <cellStyle name="Normal 2 11 5 2 2" xfId="38924" xr:uid="{710465FC-3A91-45B3-BEBA-78BC87D24CCB}"/>
    <cellStyle name="Normal 2 11 5 2 2 2" xfId="38925" xr:uid="{988F8091-A475-4A4D-BBAC-A1EF52A75DD2}"/>
    <cellStyle name="Normal 2 11 5 2 2 3" xfId="38926" xr:uid="{785FEA98-8DCC-4ADC-96C5-B7ED151B0C3C}"/>
    <cellStyle name="Normal 2 11 5 2 2 4" xfId="38927" xr:uid="{B769AAE6-90D4-4654-8D3C-597E7C1ED0A2}"/>
    <cellStyle name="Normal 2 11 5 2 2 5" xfId="38928" xr:uid="{4A497C8F-C375-4812-909D-434A9AE3AF87}"/>
    <cellStyle name="Normal 2 11 5 2 2 6" xfId="38929" xr:uid="{615C54B0-1193-493D-B7A8-D700ABB2E82E}"/>
    <cellStyle name="Normal 2 11 5 2 3" xfId="38931" xr:uid="{13828212-3677-4FF3-B8F3-E043A42049F8}"/>
    <cellStyle name="Normal 2 11 5 2 4" xfId="38932" xr:uid="{F15416A0-D7E9-4F15-BB1C-A1F833E49936}"/>
    <cellStyle name="Normal 2 11 5 2 5" xfId="38933" xr:uid="{110EF0D2-BD45-4697-B9A3-D9E0E388E0AA}"/>
    <cellStyle name="Normal 2 11 5 2 6" xfId="38934" xr:uid="{B7D3A952-A19F-4D45-8A87-72CAE3B9E340}"/>
    <cellStyle name="Normal 2 11 5 2 7" xfId="38935" xr:uid="{2195429F-9F45-4D75-958F-1E099C1CF9B4}"/>
    <cellStyle name="Normal 2 11 5 3" xfId="38936" xr:uid="{28BD5E16-365D-4F2B-A010-19DC22B12EA8}"/>
    <cellStyle name="Normal 2 11 5 3 2" xfId="38937" xr:uid="{537EA88A-6F10-460C-A8D4-C31139708579}"/>
    <cellStyle name="Normal 2 11 5 3 2 2" xfId="38938" xr:uid="{D8355AFC-8492-4784-A4CD-76DB44B38DCB}"/>
    <cellStyle name="Normal 2 11 5 3 2 3" xfId="38939" xr:uid="{8433F838-1651-4DFE-8C5C-395CFE80C98D}"/>
    <cellStyle name="Normal 2 11 5 3 2 4" xfId="38940" xr:uid="{72D8D04E-8D3A-4AF6-A2DB-19CB2E9E543F}"/>
    <cellStyle name="Normal 2 11 5 3 2 5" xfId="38941" xr:uid="{A0A7606B-9E1C-4981-9E9F-248A62F2A7B8}"/>
    <cellStyle name="Normal 2 11 5 3 2 6" xfId="38942" xr:uid="{7F3F2AA8-F3C7-4D2B-A633-3170D9661C2B}"/>
    <cellStyle name="Normal 2 11 5 3 3" xfId="38943" xr:uid="{667AAD6F-B455-4DDB-BB60-760E4962CBDA}"/>
    <cellStyle name="Normal 2 11 5 3 4" xfId="38944" xr:uid="{0AD06A8E-1EDC-49F5-85A1-9E5B358392BC}"/>
    <cellStyle name="Normal 2 11 5 3 5" xfId="38945" xr:uid="{1CAFF029-EA5A-4EC1-91EA-22DA9534FDC9}"/>
    <cellStyle name="Normal 2 11 5 3 6" xfId="38946" xr:uid="{73C91A32-421E-4223-A2B0-BF40177CC05A}"/>
    <cellStyle name="Normal 2 11 5 3 7" xfId="18253" xr:uid="{A3888437-EA72-47CD-9175-2C194D4C51B3}"/>
    <cellStyle name="Normal 2 11 5 4" xfId="38947" xr:uid="{D422407B-115C-47AB-94EB-997D85AC1E44}"/>
    <cellStyle name="Normal 2 11 5 4 2" xfId="38948" xr:uid="{13ABC55C-3217-49F7-8B44-4B43E1A7B251}"/>
    <cellStyle name="Normal 2 11 5 4 2 2" xfId="38949" xr:uid="{4A561A0B-20DE-47F2-8324-9F2D207018F4}"/>
    <cellStyle name="Normal 2 11 5 4 2 3" xfId="38950" xr:uid="{1D036FA8-F6D2-4102-8745-322EBEC13DC6}"/>
    <cellStyle name="Normal 2 11 5 4 2 4" xfId="38951" xr:uid="{E96AB0C3-972B-428E-939F-DCDA76A43076}"/>
    <cellStyle name="Normal 2 11 5 4 2 5" xfId="38952" xr:uid="{9FD9E6E7-0C91-410C-96B0-B4FD8FCEF476}"/>
    <cellStyle name="Normal 2 11 5 4 2 6" xfId="38953" xr:uid="{5BD4B943-D88B-4290-8D41-1007237A1E3A}"/>
    <cellStyle name="Normal 2 11 5 4 3" xfId="38954" xr:uid="{E2B1E645-2F15-4DE3-8602-D255EA9A1B89}"/>
    <cellStyle name="Normal 2 11 5 4 4" xfId="38955" xr:uid="{4ED326AE-887A-4758-9A24-55A2F375E929}"/>
    <cellStyle name="Normal 2 11 5 4 5" xfId="38956" xr:uid="{1F3D6310-FA62-4172-A63C-FC376B53CAF4}"/>
    <cellStyle name="Normal 2 11 5 4 6" xfId="38957" xr:uid="{C73181EB-B160-44A1-B9BB-D4A9E531B461}"/>
    <cellStyle name="Normal 2 11 5 4 7" xfId="38958" xr:uid="{F2B31C7A-6C14-4647-B93B-58F68C939692}"/>
    <cellStyle name="Normal 2 11 5 5" xfId="38959" xr:uid="{71ADA5A3-8917-4883-B48F-86BA6672B32E}"/>
    <cellStyle name="Normal 2 11 5 5 2" xfId="38960" xr:uid="{04897735-A340-40AF-AB8A-E792A01D792C}"/>
    <cellStyle name="Normal 2 11 5 5 3" xfId="38961" xr:uid="{94D64B0B-DB2A-48E5-8AF4-A1E96C01FE96}"/>
    <cellStyle name="Normal 2 11 5 5 4" xfId="38962" xr:uid="{C5D4CEFD-43D5-4A74-A025-A4752D09763C}"/>
    <cellStyle name="Normal 2 11 5 5 5" xfId="38963" xr:uid="{FAA8BE83-7966-4FA8-9A0D-8156A41CC6B7}"/>
    <cellStyle name="Normal 2 11 5 5 6" xfId="38964" xr:uid="{C90866FA-8C3A-4569-A837-12AB4B28EF4E}"/>
    <cellStyle name="Normal 2 11 5 6" xfId="38965" xr:uid="{196AB445-254A-4E78-B38B-F1C02072C6F1}"/>
    <cellStyle name="Normal 2 11 5 7" xfId="38966" xr:uid="{48FF347C-6EC0-4146-AAE8-67BF1E5482C5}"/>
    <cellStyle name="Normal 2 11 5 8" xfId="38967" xr:uid="{7ADA0455-2C8F-4456-B016-C49C33B97076}"/>
    <cellStyle name="Normal 2 11 5 9" xfId="38968" xr:uid="{3CFCC433-479F-463C-AE87-D32DDD457A84}"/>
    <cellStyle name="Normal 2 11 6" xfId="14167" xr:uid="{CE8DC37A-3B76-4E67-9693-30B1F22B7394}"/>
    <cellStyle name="Normal 2 11 6 2" xfId="38969" xr:uid="{63811236-D3AD-4742-8B79-FA1448F068E1}"/>
    <cellStyle name="Normal 2 11 6 2 2" xfId="38973" xr:uid="{EBF77AD1-9A92-4D8C-BD43-BDE4C29CFB78}"/>
    <cellStyle name="Normal 2 11 6 2 3" xfId="38976" xr:uid="{991C83D8-DD70-4BD9-8078-345974FEA4DE}"/>
    <cellStyle name="Normal 2 11 6 2 4" xfId="38977" xr:uid="{3A31DF4C-FA0A-494B-B892-064B777500BD}"/>
    <cellStyle name="Normal 2 11 6 2 5" xfId="38978" xr:uid="{5A516C53-FA6F-43C7-BC93-5512708799DE}"/>
    <cellStyle name="Normal 2 11 6 2 6" xfId="38979" xr:uid="{199D13EC-B5B3-4451-9D91-EE8136A1E851}"/>
    <cellStyle name="Normal 2 11 6 3" xfId="38980" xr:uid="{618CE6BF-5AF5-42AA-A003-D622D9D140AB}"/>
    <cellStyle name="Normal 2 11 6 4" xfId="38981" xr:uid="{0CBE2072-D5FE-450B-9EEE-FDC59476DB48}"/>
    <cellStyle name="Normal 2 11 6 5" xfId="38982" xr:uid="{8E2D4DC8-88F9-4EAB-A8F7-E3DF006A9A55}"/>
    <cellStyle name="Normal 2 11 6 6" xfId="38983" xr:uid="{5F991775-1C85-4CB1-8A94-7BFCA6C6DBA7}"/>
    <cellStyle name="Normal 2 11 6 7" xfId="38984" xr:uid="{D6B56489-8B29-4145-8302-078C0D9F8DBF}"/>
    <cellStyle name="Normal 2 11 7" xfId="14169" xr:uid="{D230979C-C795-4F29-8B14-63F789F285DD}"/>
    <cellStyle name="Normal 2 11 8" xfId="38985" xr:uid="{B5CE9E99-6B20-431A-A331-F5C4BD67CCD3}"/>
    <cellStyle name="Normal 2 11 9" xfId="38986" xr:uid="{6DD1A565-5914-421C-BD1B-52635C33B617}"/>
    <cellStyle name="Normal 2 11 9 2" xfId="38987" xr:uid="{37673C3B-DCD7-433A-84B9-17C2A4EC0782}"/>
    <cellStyle name="Normal 2 11 9 3" xfId="38988" xr:uid="{482E6BDA-8D11-4A2F-B758-3D23D342C05D}"/>
    <cellStyle name="Normal 2 11 9 4" xfId="38989" xr:uid="{394D6D5E-E6F0-46D1-BE1E-B7BBDB18B69F}"/>
    <cellStyle name="Normal 2 11 9 5" xfId="38990" xr:uid="{096DE227-7B43-4707-98C6-EB2DF2039574}"/>
    <cellStyle name="Normal 2 11 9 6" xfId="38991" xr:uid="{B235CE46-343F-4C23-9888-3687FDA35703}"/>
    <cellStyle name="Normal 2 12" xfId="38992" xr:uid="{E25CDBC8-8645-4A9C-9B76-FBE4A3C1F120}"/>
    <cellStyle name="Normal 2 12 10" xfId="38993" xr:uid="{9B6564AE-47D8-433D-A74F-F4088A6BDC47}"/>
    <cellStyle name="Normal 2 12 11" xfId="38994" xr:uid="{816D7ACB-3ADB-4FA3-9ACE-69F127FFDDC7}"/>
    <cellStyle name="Normal 2 12 12" xfId="38995" xr:uid="{E33D1231-B51C-4412-8AE0-07E199260CC6}"/>
    <cellStyle name="Normal 2 12 13" xfId="38996" xr:uid="{F5BFEE22-3615-4436-A55B-42A17DF50C0C}"/>
    <cellStyle name="Normal 2 12 2" xfId="38997" xr:uid="{256536E8-BAA2-44F9-97D6-BA7E6774A3BA}"/>
    <cellStyle name="Normal 2 12 2 10" xfId="38998" xr:uid="{2FA0CE55-8296-4C6F-8D22-EEC1F443627B}"/>
    <cellStyle name="Normal 2 12 2 10 2" xfId="38999" xr:uid="{F0B855EF-7557-4678-938E-60EB3425FE47}"/>
    <cellStyle name="Normal 2 12 2 10 3" xfId="11675" xr:uid="{A9BFDF8D-9489-4480-9DC0-E910BF27B37F}"/>
    <cellStyle name="Normal 2 12 2 10 4" xfId="11677" xr:uid="{A17CCDD4-F9B1-494D-9D20-6A952F520506}"/>
    <cellStyle name="Normal 2 12 2 10 5" xfId="11679" xr:uid="{140E3DAE-89AA-4A40-8C8E-51D666B33D06}"/>
    <cellStyle name="Normal 2 12 2 10 6" xfId="11681" xr:uid="{BB02AD7C-D23A-4D82-AD3B-50D525982BE1}"/>
    <cellStyle name="Normal 2 12 2 11" xfId="39000" xr:uid="{DC7901F0-0C6F-49ED-A26E-74859F6092C5}"/>
    <cellStyle name="Normal 2 12 2 12" xfId="39001" xr:uid="{1A1A105A-209C-4687-A2FA-4A3BB0CB1F60}"/>
    <cellStyle name="Normal 2 12 2 13" xfId="39002" xr:uid="{0343996F-0A6E-4B24-88E0-C6540ABEB549}"/>
    <cellStyle name="Normal 2 12 2 14" xfId="39003" xr:uid="{F00173A9-96C9-41E5-AB82-D440A29A5329}"/>
    <cellStyle name="Normal 2 12 2 15" xfId="39004" xr:uid="{39B2D67A-B31D-43F2-96A2-B2C15DE0C0B3}"/>
    <cellStyle name="Normal 2 12 2 16" xfId="39005" xr:uid="{2B364661-A241-48F3-B387-26B5C0A55EC2}"/>
    <cellStyle name="Normal 2 12 2 2" xfId="39006" xr:uid="{449E8FE1-167A-4E37-A04F-3552FC6B8D07}"/>
    <cellStyle name="Normal 2 12 2 2 10" xfId="26363" xr:uid="{206C128D-4C08-4E0D-8320-FA61D4A973D7}"/>
    <cellStyle name="Normal 2 12 2 2 11" xfId="26370" xr:uid="{AB2F8B91-1F9D-40F6-9F5F-7435BDC53293}"/>
    <cellStyle name="Normal 2 12 2 2 12" xfId="26373" xr:uid="{115DA4C6-A2D3-4962-A4EE-606AE62B57C6}"/>
    <cellStyle name="Normal 2 12 2 2 13" xfId="26376" xr:uid="{32895871-FE93-46B7-8D93-1D5AE5345BE2}"/>
    <cellStyle name="Normal 2 12 2 2 14" xfId="26379" xr:uid="{9BAE0E97-B1A0-4528-BC41-3D48F0166332}"/>
    <cellStyle name="Normal 2 12 2 2 2" xfId="39007" xr:uid="{0D2A34B8-A041-4F9B-BCA8-4928486FB244}"/>
    <cellStyle name="Normal 2 12 2 2 2 10" xfId="39008" xr:uid="{1E66BD4D-6C97-4A01-986B-FEF70DFD7909}"/>
    <cellStyle name="Normal 2 12 2 2 2 2" xfId="39009" xr:uid="{1E815548-A520-4B88-A16E-93B27C92F86D}"/>
    <cellStyle name="Normal 2 12 2 2 2 2 2" xfId="39010" xr:uid="{B30D49DC-A94D-469C-8B1A-CA5ACFFF0D1F}"/>
    <cellStyle name="Normal 2 12 2 2 2 2 2 2" xfId="39011" xr:uid="{4AE84660-77BD-4D70-9D8F-7E8E3021812F}"/>
    <cellStyle name="Normal 2 12 2 2 2 2 2 3" xfId="39012" xr:uid="{A282DE8C-F74B-4B2D-928B-B361756E00BE}"/>
    <cellStyle name="Normal 2 12 2 2 2 2 2 4" xfId="39013" xr:uid="{F7C0449E-C87C-4DA5-8E0B-07311ED571FA}"/>
    <cellStyle name="Normal 2 12 2 2 2 2 2 5" xfId="39014" xr:uid="{1DCFF0B6-BAD1-4A95-B625-EE1515052497}"/>
    <cellStyle name="Normal 2 12 2 2 2 2 2 6" xfId="39015" xr:uid="{2513AAD6-21A5-4ECB-AC6D-2AA992C90145}"/>
    <cellStyle name="Normal 2 12 2 2 2 2 3" xfId="39016" xr:uid="{0049953F-D037-4969-9B6A-2FB7064A6510}"/>
    <cellStyle name="Normal 2 12 2 2 2 2 4" xfId="39017" xr:uid="{DA2A7AA8-C038-40B3-9D53-ED7D73F427DF}"/>
    <cellStyle name="Normal 2 12 2 2 2 2 5" xfId="39018" xr:uid="{E1BF6899-B8CB-471A-BF26-866E03D5C58A}"/>
    <cellStyle name="Normal 2 12 2 2 2 2 6" xfId="39019" xr:uid="{054A28B2-539E-4EFD-B997-79E327DAE287}"/>
    <cellStyle name="Normal 2 12 2 2 2 2 7" xfId="39020" xr:uid="{8F4FCF36-6D05-4E73-84E0-453E2D8E56A0}"/>
    <cellStyle name="Normal 2 12 2 2 2 3" xfId="39021" xr:uid="{C5946DF3-1EE8-4564-B92B-598944C10659}"/>
    <cellStyle name="Normal 2 12 2 2 2 3 2" xfId="39022" xr:uid="{87FCB597-D193-4C3E-84A4-F606BFC59FD0}"/>
    <cellStyle name="Normal 2 12 2 2 2 3 2 2" xfId="39023" xr:uid="{18F38A6F-B624-4D91-97B7-7A540FB4BFB1}"/>
    <cellStyle name="Normal 2 12 2 2 2 3 2 3" xfId="39024" xr:uid="{073BE9B2-B2E9-4977-AA59-060B73E95DC9}"/>
    <cellStyle name="Normal 2 12 2 2 2 3 2 4" xfId="39025" xr:uid="{5A85C1C1-5C58-4680-BE10-7F7886CA0995}"/>
    <cellStyle name="Normal 2 12 2 2 2 3 2 5" xfId="39026" xr:uid="{AF4AC806-5921-4D2B-8F8F-B11749588EF7}"/>
    <cellStyle name="Normal 2 12 2 2 2 3 2 6" xfId="39027" xr:uid="{DD8CC5C6-455F-4A2D-ACDC-9EAA3F073738}"/>
    <cellStyle name="Normal 2 12 2 2 2 3 3" xfId="39028" xr:uid="{53E1B91B-C10F-4641-828B-753E29630825}"/>
    <cellStyle name="Normal 2 12 2 2 2 3 4" xfId="39029" xr:uid="{DF32C430-98C8-48F4-8F76-A354713A129E}"/>
    <cellStyle name="Normal 2 12 2 2 2 3 5" xfId="39030" xr:uid="{C47C8D34-E7AE-4901-B3D5-883B38721A5F}"/>
    <cellStyle name="Normal 2 12 2 2 2 3 6" xfId="39031" xr:uid="{B9844852-CE36-425B-80DA-049076898705}"/>
    <cellStyle name="Normal 2 12 2 2 2 3 7" xfId="39032" xr:uid="{2B00E9C0-5ECF-44DB-B699-73DA56B70AF4}"/>
    <cellStyle name="Normal 2 12 2 2 2 4" xfId="39033" xr:uid="{CA534ACE-7E2F-4EED-8A01-83316BD6B697}"/>
    <cellStyle name="Normal 2 12 2 2 2 4 2" xfId="39034" xr:uid="{71EDBE33-229E-4279-B56A-59A5750F2ECD}"/>
    <cellStyle name="Normal 2 12 2 2 2 4 2 2" xfId="39035" xr:uid="{4885BA63-F22F-43B1-B9F0-8D97776A5D7F}"/>
    <cellStyle name="Normal 2 12 2 2 2 4 2 3" xfId="39036" xr:uid="{1798E3D7-C60D-488E-A309-6099843EA3EC}"/>
    <cellStyle name="Normal 2 12 2 2 2 4 2 4" xfId="39037" xr:uid="{577E7BEB-2617-4794-921F-4AA6FB7AB0AB}"/>
    <cellStyle name="Normal 2 12 2 2 2 4 2 5" xfId="39038" xr:uid="{E025F16C-3F7B-494D-BEA3-571CB9751807}"/>
    <cellStyle name="Normal 2 12 2 2 2 4 2 6" xfId="39039" xr:uid="{BC1EA55A-7AF2-4DAD-99D3-884302285109}"/>
    <cellStyle name="Normal 2 12 2 2 2 4 3" xfId="39040" xr:uid="{FC01DB30-34BF-4D5D-A095-792C0C95BCEF}"/>
    <cellStyle name="Normal 2 12 2 2 2 4 4" xfId="39041" xr:uid="{8B068A1B-E295-4A36-97A1-08076F819412}"/>
    <cellStyle name="Normal 2 12 2 2 2 4 5" xfId="39042" xr:uid="{D6A1A635-E9AC-4D14-827F-D3DC9390925E}"/>
    <cellStyle name="Normal 2 12 2 2 2 4 6" xfId="39043" xr:uid="{A137E4FC-7843-484E-A2D1-A4AF4CD3C8CE}"/>
    <cellStyle name="Normal 2 12 2 2 2 4 7" xfId="39044" xr:uid="{F779C5B6-A6B0-4561-B437-8E7176DED911}"/>
    <cellStyle name="Normal 2 12 2 2 2 5" xfId="39045" xr:uid="{010B2C77-2AC8-4C51-A01A-B6BB6A7FECD9}"/>
    <cellStyle name="Normal 2 12 2 2 2 5 2" xfId="39046" xr:uid="{71E11433-1F3D-4965-AFF5-15B62A1CBF27}"/>
    <cellStyle name="Normal 2 12 2 2 2 5 3" xfId="39047" xr:uid="{A2C3500E-EEBE-426E-A4ED-F2408C6B956B}"/>
    <cellStyle name="Normal 2 12 2 2 2 5 4" xfId="39048" xr:uid="{9FB4919F-7485-4855-B331-BA1FC87D9BAE}"/>
    <cellStyle name="Normal 2 12 2 2 2 5 5" xfId="39049" xr:uid="{103B71E9-B516-4843-BDEC-26F02D009145}"/>
    <cellStyle name="Normal 2 12 2 2 2 5 6" xfId="39050" xr:uid="{51B5EA88-0AED-47CA-9489-B21448B34145}"/>
    <cellStyle name="Normal 2 12 2 2 2 6" xfId="39051" xr:uid="{A0F72EE8-0174-4CB8-A027-049E343A2893}"/>
    <cellStyle name="Normal 2 12 2 2 2 7" xfId="39052" xr:uid="{6E20DE45-E317-4F7D-894E-A3F6CEB28E96}"/>
    <cellStyle name="Normal 2 12 2 2 2 8" xfId="39053" xr:uid="{5AB49C89-3D0D-4465-A864-16448D83D881}"/>
    <cellStyle name="Normal 2 12 2 2 2 9" xfId="39054" xr:uid="{EC49C244-506B-4BD7-BC89-80A4D19EB832}"/>
    <cellStyle name="Normal 2 12 2 2 3" xfId="39055" xr:uid="{D6C6084C-3545-4ED1-8E27-7C5495F64B63}"/>
    <cellStyle name="Normal 2 12 2 2 3 10" xfId="39056" xr:uid="{16199467-8DDD-4F04-8E0D-599E9A65B475}"/>
    <cellStyle name="Normal 2 12 2 2 3 2" xfId="39057" xr:uid="{A689ABD4-E8E9-4B8E-9E58-DDA2884D045A}"/>
    <cellStyle name="Normal 2 12 2 2 3 2 2" xfId="39058" xr:uid="{C141F470-DB66-4751-90D0-2339A55E37F7}"/>
    <cellStyle name="Normal 2 12 2 2 3 2 2 2" xfId="39059" xr:uid="{24C06D92-5749-46FC-BD5A-8230DC77B917}"/>
    <cellStyle name="Normal 2 12 2 2 3 2 2 3" xfId="39060" xr:uid="{0FCA8B95-9850-403A-A175-A1EE491D875F}"/>
    <cellStyle name="Normal 2 12 2 2 3 2 2 4" xfId="39061" xr:uid="{99643D82-7F06-4437-8EED-0176E07F69C5}"/>
    <cellStyle name="Normal 2 12 2 2 3 2 2 5" xfId="39062" xr:uid="{41CD7086-05FA-4E99-A14F-D9ED142C10D2}"/>
    <cellStyle name="Normal 2 12 2 2 3 2 2 6" xfId="39063" xr:uid="{020EB83D-211F-4674-B320-6BB481144436}"/>
    <cellStyle name="Normal 2 12 2 2 3 2 3" xfId="39064" xr:uid="{F5749038-360F-4270-9844-1E0B1C6625BD}"/>
    <cellStyle name="Normal 2 12 2 2 3 2 4" xfId="39065" xr:uid="{124B91D9-0E47-475B-B203-FBDA967FCA0D}"/>
    <cellStyle name="Normal 2 12 2 2 3 2 5" xfId="39066" xr:uid="{68FCBA4C-6630-4482-8D2A-047B591FC7D3}"/>
    <cellStyle name="Normal 2 12 2 2 3 2 6" xfId="39067" xr:uid="{FBB1FDA0-6121-49D4-BB38-72FCEDA30B98}"/>
    <cellStyle name="Normal 2 12 2 2 3 2 7" xfId="39068" xr:uid="{68C775F5-DA0D-4BBD-BEAD-EED8E40D4E6C}"/>
    <cellStyle name="Normal 2 12 2 2 3 3" xfId="4223" xr:uid="{7BD9EF4E-FCE6-4740-9D28-95E286D49728}"/>
    <cellStyle name="Normal 2 12 2 2 3 3 2" xfId="39069" xr:uid="{CFEB5575-5305-4A1B-BB65-16B7FA8279E7}"/>
    <cellStyle name="Normal 2 12 2 2 3 3 2 2" xfId="39070" xr:uid="{7795D01F-A4A3-42C6-8CB9-DC08EAA08959}"/>
    <cellStyle name="Normal 2 12 2 2 3 3 2 3" xfId="39071" xr:uid="{925899B3-2117-43CD-8865-C3EEAA026846}"/>
    <cellStyle name="Normal 2 12 2 2 3 3 2 4" xfId="39072" xr:uid="{A175F9EC-8235-422B-A6D1-6A0C1AEA5209}"/>
    <cellStyle name="Normal 2 12 2 2 3 3 2 5" xfId="39073" xr:uid="{7C5DD538-8BA8-4C74-ADA1-F15DED2537D6}"/>
    <cellStyle name="Normal 2 12 2 2 3 3 2 6" xfId="39074" xr:uid="{00E2FCCC-F979-4072-A8A9-FC79FA648A15}"/>
    <cellStyle name="Normal 2 12 2 2 3 3 3" xfId="39075" xr:uid="{D8427A91-EABA-4413-9DE1-E8848C66335D}"/>
    <cellStyle name="Normal 2 12 2 2 3 3 4" xfId="39076" xr:uid="{6C516B21-8CDE-4650-BA61-D4107EDDB6B9}"/>
    <cellStyle name="Normal 2 12 2 2 3 3 5" xfId="39077" xr:uid="{C09144E8-0E52-4A02-AFAB-04315969F423}"/>
    <cellStyle name="Normal 2 12 2 2 3 3 6" xfId="39078" xr:uid="{A02F501C-E758-48A8-975F-B2678235BDFB}"/>
    <cellStyle name="Normal 2 12 2 2 3 3 7" xfId="39079" xr:uid="{D76B762F-2A1A-4CE4-933D-686AD2CCDBC1}"/>
    <cellStyle name="Normal 2 12 2 2 3 4" xfId="4230" xr:uid="{8DD00B7D-0AE2-4896-82CB-E9B86CDECF84}"/>
    <cellStyle name="Normal 2 12 2 2 3 4 2" xfId="39080" xr:uid="{1CFA7DC3-2FC3-4C94-84F6-21F392CDBBAF}"/>
    <cellStyle name="Normal 2 12 2 2 3 4 2 2" xfId="39081" xr:uid="{24EAD8C5-AADE-47C5-BD41-682F54A06045}"/>
    <cellStyle name="Normal 2 12 2 2 3 4 2 3" xfId="39082" xr:uid="{520393CE-2B2F-4EBA-9C37-C4591A4CD428}"/>
    <cellStyle name="Normal 2 12 2 2 3 4 2 4" xfId="39083" xr:uid="{A2D665FF-2402-4A31-94A5-78BECC2B64A1}"/>
    <cellStyle name="Normal 2 12 2 2 3 4 2 5" xfId="39084" xr:uid="{DD9EDD98-BD3B-4419-87EA-53A6E8E54DE5}"/>
    <cellStyle name="Normal 2 12 2 2 3 4 2 6" xfId="39085" xr:uid="{2C7E1CDC-62EA-4F33-AB95-A6B1EDE7125D}"/>
    <cellStyle name="Normal 2 12 2 2 3 4 3" xfId="39086" xr:uid="{919815BD-9F6F-4665-84E9-ECB84C80BEC9}"/>
    <cellStyle name="Normal 2 12 2 2 3 4 4" xfId="39087" xr:uid="{1E6F81E1-1924-4514-BEAC-0A0BFB90B097}"/>
    <cellStyle name="Normal 2 12 2 2 3 4 5" xfId="39088" xr:uid="{B5167265-2432-4D91-AA6B-9715471D9A8F}"/>
    <cellStyle name="Normal 2 12 2 2 3 4 6" xfId="39089" xr:uid="{E8803A93-6668-4A16-A3F3-61E561A0EBDA}"/>
    <cellStyle name="Normal 2 12 2 2 3 4 7" xfId="39090" xr:uid="{F08D6E28-310A-4761-9980-FE161A1E6549}"/>
    <cellStyle name="Normal 2 12 2 2 3 5" xfId="4238" xr:uid="{B9E9F5EB-CE6B-48CA-AD09-19EE84ECE73B}"/>
    <cellStyle name="Normal 2 12 2 2 3 5 2" xfId="39091" xr:uid="{8F91EDA7-6AD7-4C23-81FA-AC192C772B83}"/>
    <cellStyle name="Normal 2 12 2 2 3 5 3" xfId="39092" xr:uid="{7F1B838E-674D-44C1-BB32-19321076E09E}"/>
    <cellStyle name="Normal 2 12 2 2 3 5 4" xfId="39093" xr:uid="{E1A15DAA-278A-409C-A350-D5DEFFFC411D}"/>
    <cellStyle name="Normal 2 12 2 2 3 5 5" xfId="39094" xr:uid="{4FECA685-F4A5-4425-AF54-D746054ABCF0}"/>
    <cellStyle name="Normal 2 12 2 2 3 5 6" xfId="39095" xr:uid="{B7EC3D69-488C-433D-B42C-92C4F3AA309E}"/>
    <cellStyle name="Normal 2 12 2 2 3 6" xfId="4246" xr:uid="{6EBFEB55-A0AA-474B-8902-5C427C92A194}"/>
    <cellStyle name="Normal 2 12 2 2 3 7" xfId="4252" xr:uid="{99131210-E64F-4B79-BAAD-119FAD094DB7}"/>
    <cellStyle name="Normal 2 12 2 2 3 8" xfId="39096" xr:uid="{C52A0284-A85B-485B-ACA7-AA5DCC09BF3D}"/>
    <cellStyle name="Normal 2 12 2 2 3 9" xfId="39097" xr:uid="{AD553910-9929-4221-A926-9AEC586B5D8C}"/>
    <cellStyle name="Normal 2 12 2 2 4" xfId="39098" xr:uid="{46422F79-D709-4CE0-A9D8-F0C0AE465795}"/>
    <cellStyle name="Normal 2 12 2 2 4 10" xfId="39099" xr:uid="{60484DF3-5184-4EE6-8AE2-8A67BD1F4270}"/>
    <cellStyle name="Normal 2 12 2 2 4 2" xfId="39100" xr:uid="{25CB084B-3005-4F1F-B9C0-62026E737818}"/>
    <cellStyle name="Normal 2 12 2 2 4 2 2" xfId="39101" xr:uid="{4071E057-BB21-44A8-A0A8-9BEDBB289A86}"/>
    <cellStyle name="Normal 2 12 2 2 4 2 2 2" xfId="39102" xr:uid="{CC707EAE-6B97-468D-81BC-BB2F34C3B06E}"/>
    <cellStyle name="Normal 2 12 2 2 4 2 2 3" xfId="39103" xr:uid="{5D788549-E06A-4027-8948-BEC2965ECEE9}"/>
    <cellStyle name="Normal 2 12 2 2 4 2 2 4" xfId="39104" xr:uid="{8A390200-F8C4-4FDB-AEDF-C00052B8209F}"/>
    <cellStyle name="Normal 2 12 2 2 4 2 2 5" xfId="39105" xr:uid="{56554B39-1C58-4F37-8800-7225A02C0801}"/>
    <cellStyle name="Normal 2 12 2 2 4 2 2 6" xfId="39106" xr:uid="{DC3D6FA2-34DA-448B-8D4D-DDB64B99D7C2}"/>
    <cellStyle name="Normal 2 12 2 2 4 2 3" xfId="39107" xr:uid="{634C320A-3FE9-4214-A5A5-C7AEA4534485}"/>
    <cellStyle name="Normal 2 12 2 2 4 2 4" xfId="39108" xr:uid="{66C2E7F7-88FA-4FAE-B4A1-8F255355F5E1}"/>
    <cellStyle name="Normal 2 12 2 2 4 2 5" xfId="39109" xr:uid="{0CB19A70-60D5-4915-B518-0B334F07597C}"/>
    <cellStyle name="Normal 2 12 2 2 4 2 6" xfId="39110" xr:uid="{830FC1F0-3EB5-474B-AB37-A0BD00660F8A}"/>
    <cellStyle name="Normal 2 12 2 2 4 2 7" xfId="39111" xr:uid="{14D5A1BE-E3E3-44E9-B4C2-C760C62563DC}"/>
    <cellStyle name="Normal 2 12 2 2 4 3" xfId="39112" xr:uid="{A7EC4A54-DEDA-48E2-BFE9-7EF226E58C35}"/>
    <cellStyle name="Normal 2 12 2 2 4 3 2" xfId="39113" xr:uid="{DD0D34E0-9E8A-427E-A12A-19D6B97E21FB}"/>
    <cellStyle name="Normal 2 12 2 2 4 3 2 2" xfId="39114" xr:uid="{E708B168-3731-41B1-A135-899BF26A7F1B}"/>
    <cellStyle name="Normal 2 12 2 2 4 3 2 3" xfId="39115" xr:uid="{82655A62-D52D-422A-95D4-345BD96D1707}"/>
    <cellStyle name="Normal 2 12 2 2 4 3 2 4" xfId="39116" xr:uid="{8BF63530-54D1-403E-A1A6-A9D70276A95F}"/>
    <cellStyle name="Normal 2 12 2 2 4 3 2 5" xfId="39117" xr:uid="{59EA12F5-F318-4224-A4A0-B7AA347ABC53}"/>
    <cellStyle name="Normal 2 12 2 2 4 3 2 6" xfId="39118" xr:uid="{C2B31DE2-4767-432F-8513-8B6089DB2A21}"/>
    <cellStyle name="Normal 2 12 2 2 4 3 3" xfId="39119" xr:uid="{F8013961-4DFC-43EB-ABA6-25FE7C154F1D}"/>
    <cellStyle name="Normal 2 12 2 2 4 3 4" xfId="39120" xr:uid="{3FFE56A7-91FA-4C75-94C8-4219BA9E4F5B}"/>
    <cellStyle name="Normal 2 12 2 2 4 3 5" xfId="39121" xr:uid="{2FD55DF9-720C-4C9B-A75C-2AB4C53E2D74}"/>
    <cellStyle name="Normal 2 12 2 2 4 3 6" xfId="39122" xr:uid="{06666A5E-F43A-4582-B88A-33FB7B9C690F}"/>
    <cellStyle name="Normal 2 12 2 2 4 3 7" xfId="39123" xr:uid="{6571AD5D-0641-4F9E-981B-C0CD2DB37F56}"/>
    <cellStyle name="Normal 2 12 2 2 4 4" xfId="39124" xr:uid="{CD05BA47-6077-40FD-99EE-5AB690BC6A57}"/>
    <cellStyle name="Normal 2 12 2 2 4 4 2" xfId="39125" xr:uid="{EAE8CAF8-3DD2-4518-A2B8-CBAD6C9C5A1F}"/>
    <cellStyle name="Normal 2 12 2 2 4 4 2 2" xfId="39126" xr:uid="{B806B80F-F667-4777-8D03-7CD85F5BFC80}"/>
    <cellStyle name="Normal 2 12 2 2 4 4 2 3" xfId="39127" xr:uid="{333BFB4B-AFC7-49EE-87B2-D4D14E159398}"/>
    <cellStyle name="Normal 2 12 2 2 4 4 2 4" xfId="39128" xr:uid="{110F5FF7-5441-4177-890E-AEB9163F79E1}"/>
    <cellStyle name="Normal 2 12 2 2 4 4 2 5" xfId="39130" xr:uid="{55CF26AA-D948-4211-92C7-6C6280CE25FB}"/>
    <cellStyle name="Normal 2 12 2 2 4 4 2 6" xfId="39132" xr:uid="{2EEC7948-F2A6-4656-B44F-F01D4DC1AA5D}"/>
    <cellStyle name="Normal 2 12 2 2 4 4 3" xfId="39133" xr:uid="{5DB99680-1ADB-43B1-B45D-4E7E701BE69F}"/>
    <cellStyle name="Normal 2 12 2 2 4 4 4" xfId="39135" xr:uid="{B723B5EA-5DA3-4764-98C0-3E3ED5FFE07B}"/>
    <cellStyle name="Normal 2 12 2 2 4 4 5" xfId="39137" xr:uid="{CBE96E8B-5576-498A-AFA1-CB111067A2FD}"/>
    <cellStyle name="Normal 2 12 2 2 4 4 6" xfId="39139" xr:uid="{371793EF-EFF4-46FB-9215-572761CF274B}"/>
    <cellStyle name="Normal 2 12 2 2 4 4 7" xfId="39141" xr:uid="{F55A4E58-EDF1-4953-9602-BBA407D8B4B4}"/>
    <cellStyle name="Normal 2 12 2 2 4 5" xfId="39142" xr:uid="{5D4B935E-8409-499E-B176-58452811014E}"/>
    <cellStyle name="Normal 2 12 2 2 4 5 2" xfId="39143" xr:uid="{E77A9E82-9B75-4700-A9C0-BC7BEEADE427}"/>
    <cellStyle name="Normal 2 12 2 2 4 5 3" xfId="39144" xr:uid="{C5924CC3-530B-444B-AF8E-358D5E8AA3CD}"/>
    <cellStyle name="Normal 2 12 2 2 4 5 4" xfId="39145" xr:uid="{F0BA172D-5ED4-4EF0-931A-782A6075AAFA}"/>
    <cellStyle name="Normal 2 12 2 2 4 5 5" xfId="39146" xr:uid="{A1D5DA6E-7702-4166-A2BE-D1777919101F}"/>
    <cellStyle name="Normal 2 12 2 2 4 5 6" xfId="39147" xr:uid="{75971026-3E7F-4925-AE73-FCB39405E04E}"/>
    <cellStyle name="Normal 2 12 2 2 4 6" xfId="39148" xr:uid="{F2C090B0-B34F-4097-87FB-E221F3F7472E}"/>
    <cellStyle name="Normal 2 12 2 2 4 7" xfId="39149" xr:uid="{F450E4A6-2984-47A8-8D08-90FE2B44D499}"/>
    <cellStyle name="Normal 2 12 2 2 4 8" xfId="39150" xr:uid="{813966E2-7803-45EC-AB31-57C1BBF19D2A}"/>
    <cellStyle name="Normal 2 12 2 2 4 9" xfId="39151" xr:uid="{9A595BA9-FD07-4CF6-A0D5-4BEA8166920C}"/>
    <cellStyle name="Normal 2 12 2 2 5" xfId="39152" xr:uid="{D60905A5-9A03-4448-BB9E-C2F5D7C12D98}"/>
    <cellStyle name="Normal 2 12 2 2 5 2" xfId="39153" xr:uid="{1CF70490-3C01-49C6-AC64-E50E8DC667C7}"/>
    <cellStyle name="Normal 2 12 2 2 5 2 2" xfId="39154" xr:uid="{21854C1C-05C6-47D2-9ED1-4EEFE87E4C01}"/>
    <cellStyle name="Normal 2 12 2 2 5 2 3" xfId="39155" xr:uid="{1782E98A-413E-41DE-9707-01AFA5EEB374}"/>
    <cellStyle name="Normal 2 12 2 2 5 2 4" xfId="39156" xr:uid="{13A46F77-CCB1-4220-87E2-9E453075366F}"/>
    <cellStyle name="Normal 2 12 2 2 5 2 5" xfId="39157" xr:uid="{25E453F4-F459-4672-801D-A47B9AC4F9E7}"/>
    <cellStyle name="Normal 2 12 2 2 5 2 6" xfId="39158" xr:uid="{431E5E40-EB71-426E-B179-915C6C9C580D}"/>
    <cellStyle name="Normal 2 12 2 2 5 3" xfId="39159" xr:uid="{44AAA39A-CC48-452A-A3D8-57E934F54A6B}"/>
    <cellStyle name="Normal 2 12 2 2 5 4" xfId="39160" xr:uid="{A6043FE5-8FF4-4459-9F8A-24F77A5CFA4F}"/>
    <cellStyle name="Normal 2 12 2 2 5 5" xfId="39161" xr:uid="{4D26F26E-4EA2-499F-B3B7-E4680E5F3FD3}"/>
    <cellStyle name="Normal 2 12 2 2 5 6" xfId="39162" xr:uid="{B5B9AA9B-8FF2-4BB2-B60A-85F39C051928}"/>
    <cellStyle name="Normal 2 12 2 2 5 7" xfId="39163" xr:uid="{3FF80C0F-49E5-4982-A5F7-160AAF517049}"/>
    <cellStyle name="Normal 2 12 2 2 6" xfId="39164" xr:uid="{41815E73-B8AC-4E37-A266-68B20709FC8B}"/>
    <cellStyle name="Normal 2 12 2 2 6 2" xfId="39165" xr:uid="{55FCE3AE-1150-4C92-B8D4-011D59B2DD99}"/>
    <cellStyle name="Normal 2 12 2 2 6 2 2" xfId="39166" xr:uid="{D240ED95-8BC7-4BA2-8572-E4B3C68AAFDF}"/>
    <cellStyle name="Normal 2 12 2 2 6 2 3" xfId="39167" xr:uid="{945FE89A-6338-401F-8756-59CFCD47A8AA}"/>
    <cellStyle name="Normal 2 12 2 2 6 2 4" xfId="39168" xr:uid="{54602A71-CBCD-4B3C-B039-DCE804D5369B}"/>
    <cellStyle name="Normal 2 12 2 2 6 2 5" xfId="39169" xr:uid="{CC97045B-3BAB-43E2-8128-E89561E55843}"/>
    <cellStyle name="Normal 2 12 2 2 6 2 6" xfId="39170" xr:uid="{9E180C04-41C0-4D56-BB01-833FEC2D0BA5}"/>
    <cellStyle name="Normal 2 12 2 2 6 3" xfId="39171" xr:uid="{FC4EF7C1-7079-4400-B2F6-5031BAA775F2}"/>
    <cellStyle name="Normal 2 12 2 2 6 4" xfId="39172" xr:uid="{884F0DB5-3C34-4E42-83C1-623ABC1BE616}"/>
    <cellStyle name="Normal 2 12 2 2 6 5" xfId="39173" xr:uid="{395119FA-5E66-4A36-8B5D-67D2BCBE94F7}"/>
    <cellStyle name="Normal 2 12 2 2 6 6" xfId="39174" xr:uid="{E69057BD-8EA8-4795-B09F-F017E9AE5914}"/>
    <cellStyle name="Normal 2 12 2 2 6 7" xfId="39175" xr:uid="{F5EE30F0-287C-4082-BFA5-66CA93CB14CE}"/>
    <cellStyle name="Normal 2 12 2 2 7" xfId="39176" xr:uid="{530360DB-3924-4327-8BDD-9FE112EA3931}"/>
    <cellStyle name="Normal 2 12 2 2 7 2" xfId="39177" xr:uid="{0477AECE-DB37-430A-AD8C-6ABF66E8A488}"/>
    <cellStyle name="Normal 2 12 2 2 7 2 2" xfId="39178" xr:uid="{89D77C4A-BA01-4106-A6FE-824F985DAD09}"/>
    <cellStyle name="Normal 2 12 2 2 7 2 3" xfId="39179" xr:uid="{C4B1D30D-4B0F-4F0C-8CB4-585AF4E0507E}"/>
    <cellStyle name="Normal 2 12 2 2 7 2 4" xfId="39181" xr:uid="{263C4824-886D-47EE-8C96-2D4CD6D46D82}"/>
    <cellStyle name="Normal 2 12 2 2 7 2 5" xfId="39183" xr:uid="{29639B34-D69A-4FC5-B7F3-6686A114E80E}"/>
    <cellStyle name="Normal 2 12 2 2 7 2 6" xfId="39185" xr:uid="{E272B61F-C202-4A75-A9EA-7C0A5A9FFCE2}"/>
    <cellStyle name="Normal 2 12 2 2 7 3" xfId="39186" xr:uid="{E037F89B-1A57-43CA-B26F-32CE693DCF58}"/>
    <cellStyle name="Normal 2 12 2 2 7 4" xfId="39187" xr:uid="{777D4B2F-2DEC-4658-B410-EC7A1F48B980}"/>
    <cellStyle name="Normal 2 12 2 2 7 5" xfId="39188" xr:uid="{A0C16E3B-0710-4481-9629-16C558BB7198}"/>
    <cellStyle name="Normal 2 12 2 2 7 6" xfId="39189" xr:uid="{105E4408-8684-4A6B-9FD8-4F3823CB83BE}"/>
    <cellStyle name="Normal 2 12 2 2 7 7" xfId="39190" xr:uid="{CCC9D0D0-C6E7-4915-AC0C-B7A12CBF632E}"/>
    <cellStyle name="Normal 2 12 2 2 8" xfId="39191" xr:uid="{6EA2533E-BDB8-4870-AC29-D7E477B0A08D}"/>
    <cellStyle name="Normal 2 12 2 2 8 2" xfId="39192" xr:uid="{A4366B1F-C653-42E3-886A-567EFF0EDA75}"/>
    <cellStyle name="Normal 2 12 2 2 8 3" xfId="39193" xr:uid="{1F57DD01-CADC-42F6-996B-E5133EA3DB7B}"/>
    <cellStyle name="Normal 2 12 2 2 8 4" xfId="39194" xr:uid="{ADBCCE29-720A-46EB-9606-9209C89D2F6F}"/>
    <cellStyle name="Normal 2 12 2 2 8 5" xfId="39195" xr:uid="{3F2E86A6-65E4-4947-9EE2-9CA1BF991D92}"/>
    <cellStyle name="Normal 2 12 2 2 8 6" xfId="39196" xr:uid="{5A016962-799B-4701-AE9E-514671E629D8}"/>
    <cellStyle name="Normal 2 12 2 2 9" xfId="39197" xr:uid="{9C4016C0-7BB4-4A92-BADA-866D2D0642E0}"/>
    <cellStyle name="Normal 2 12 2 3" xfId="39198" xr:uid="{2F5C167A-03C9-4031-9D40-293F15F39CC0}"/>
    <cellStyle name="Normal 2 12 2 3 10" xfId="19921" xr:uid="{71FFD275-DC77-4E40-A59A-CE619349E437}"/>
    <cellStyle name="Normal 2 12 2 3 11" xfId="39199" xr:uid="{9910FF68-66E3-4856-9835-52B497DA23AE}"/>
    <cellStyle name="Normal 2 12 2 3 12" xfId="39200" xr:uid="{899C70F3-8182-4379-A76A-9487ACA275FF}"/>
    <cellStyle name="Normal 2 12 2 3 13" xfId="39201" xr:uid="{104DB3A5-29BB-46CC-82AF-3A83927E4840}"/>
    <cellStyle name="Normal 2 12 2 3 14" xfId="39202" xr:uid="{8B2B5EB7-6346-4D68-A26B-9CFCA84F64FD}"/>
    <cellStyle name="Normal 2 12 2 3 2" xfId="39203" xr:uid="{AC9C6826-B83E-4E64-BC2C-BB1AF7DC3008}"/>
    <cellStyle name="Normal 2 12 2 3 2 10" xfId="39204" xr:uid="{56BB12A4-8382-4D27-98B6-7B63B74DFBE8}"/>
    <cellStyle name="Normal 2 12 2 3 2 2" xfId="39205" xr:uid="{1AAF2F79-3E80-4CA1-B2E9-4BDA3AB502B3}"/>
    <cellStyle name="Normal 2 12 2 3 2 2 2" xfId="39206" xr:uid="{9268AA6B-E478-4378-89E5-A93DBFF5F2E1}"/>
    <cellStyle name="Normal 2 12 2 3 2 2 2 2" xfId="20954" xr:uid="{F79B614A-1956-4A5E-A1FA-B4ECB1364454}"/>
    <cellStyle name="Normal 2 12 2 3 2 2 2 3" xfId="20958" xr:uid="{4BA8F365-EBBD-47CC-A9F9-F87228AFB8D9}"/>
    <cellStyle name="Normal 2 12 2 3 2 2 2 4" xfId="20962" xr:uid="{E4C47E42-F116-415A-B391-526FB884F1E4}"/>
    <cellStyle name="Normal 2 12 2 3 2 2 2 5" xfId="20966" xr:uid="{BE4072C0-AA1A-4757-9271-E89A23DFC649}"/>
    <cellStyle name="Normal 2 12 2 3 2 2 2 6" xfId="20971" xr:uid="{8C40672E-1F24-41B8-9E15-B4C7C395F899}"/>
    <cellStyle name="Normal 2 12 2 3 2 2 3" xfId="39207" xr:uid="{E496EB56-A2EF-4167-8B2D-EDD7264F7EC2}"/>
    <cellStyle name="Normal 2 12 2 3 2 2 4" xfId="39208" xr:uid="{4EC33BF2-AC63-4951-BF49-7EE052BD0F58}"/>
    <cellStyle name="Normal 2 12 2 3 2 2 5" xfId="39209" xr:uid="{8CCE963B-9FED-42FF-8BCD-746DDE011FD1}"/>
    <cellStyle name="Normal 2 12 2 3 2 2 6" xfId="39210" xr:uid="{C699473C-5033-4F8E-A198-7551E8EBC94C}"/>
    <cellStyle name="Normal 2 12 2 3 2 2 7" xfId="39211" xr:uid="{A854BE32-386F-45FF-9011-C1AA187383E5}"/>
    <cellStyle name="Normal 2 12 2 3 2 3" xfId="39212" xr:uid="{19C12B00-A1CB-4E56-8859-CA28079E30ED}"/>
    <cellStyle name="Normal 2 12 2 3 2 3 2" xfId="39213" xr:uid="{A0070CC3-CFA4-47CF-BFAD-9E777DBB9E8E}"/>
    <cellStyle name="Normal 2 12 2 3 2 3 2 2" xfId="39214" xr:uid="{86526855-5427-45D9-826E-3D23E6FBB090}"/>
    <cellStyle name="Normal 2 12 2 3 2 3 2 3" xfId="39215" xr:uid="{1B037726-034A-42BA-85FB-D091A1F53111}"/>
    <cellStyle name="Normal 2 12 2 3 2 3 2 4" xfId="39216" xr:uid="{E906AA1F-3CCF-4F8E-8B08-C1807F1585C6}"/>
    <cellStyle name="Normal 2 12 2 3 2 3 2 5" xfId="39217" xr:uid="{52CA8C82-07AE-4D5B-BCD4-3B8F1712B330}"/>
    <cellStyle name="Normal 2 12 2 3 2 3 2 6" xfId="39218" xr:uid="{D783A732-A980-4F26-96B0-6805F8B507A7}"/>
    <cellStyle name="Normal 2 12 2 3 2 3 3" xfId="39219" xr:uid="{2F15F377-6953-4CAC-B8CC-2912C3D096EC}"/>
    <cellStyle name="Normal 2 12 2 3 2 3 4" xfId="39220" xr:uid="{889B4512-286B-4A42-ABC6-DE5BA81D490A}"/>
    <cellStyle name="Normal 2 12 2 3 2 3 5" xfId="39221" xr:uid="{3E57E05F-A89C-4AAC-B527-285D645BA776}"/>
    <cellStyle name="Normal 2 12 2 3 2 3 6" xfId="39222" xr:uid="{C5DE6066-0BDC-4C3D-A405-C8935282327B}"/>
    <cellStyle name="Normal 2 12 2 3 2 3 7" xfId="39223" xr:uid="{9C18E824-BEC1-4121-88F1-00FCEB104815}"/>
    <cellStyle name="Normal 2 12 2 3 2 4" xfId="39224" xr:uid="{841BA0FF-0448-4D9B-A3D9-3186C09A929D}"/>
    <cellStyle name="Normal 2 12 2 3 2 4 2" xfId="39225" xr:uid="{9ADD4BA7-0C53-4804-A4F6-F7938BD103F9}"/>
    <cellStyle name="Normal 2 12 2 3 2 4 2 2" xfId="39226" xr:uid="{16D91884-209E-4E79-8471-3CB020AE883A}"/>
    <cellStyle name="Normal 2 12 2 3 2 4 2 3" xfId="39227" xr:uid="{F432A0A2-5B01-4E1B-B3D7-B9BF6E2DF8AC}"/>
    <cellStyle name="Normal 2 12 2 3 2 4 2 4" xfId="39228" xr:uid="{9F7F9FC8-2302-4E22-AAC4-8C0CB787F392}"/>
    <cellStyle name="Normal 2 12 2 3 2 4 2 5" xfId="39229" xr:uid="{58B20C5B-E601-4E78-A02F-D873F2A8BD75}"/>
    <cellStyle name="Normal 2 12 2 3 2 4 2 6" xfId="39230" xr:uid="{C3B7B75F-4A97-4FE7-8A86-B89550ACC564}"/>
    <cellStyle name="Normal 2 12 2 3 2 4 3" xfId="39231" xr:uid="{8F4A0851-F6F4-4319-9F0C-5DFEB6026E27}"/>
    <cellStyle name="Normal 2 12 2 3 2 4 4" xfId="39232" xr:uid="{F819C1A1-44B8-4BD8-8BC7-287367B4109F}"/>
    <cellStyle name="Normal 2 12 2 3 2 4 5" xfId="39233" xr:uid="{9063D94C-10BA-474D-BBDD-C697110477D6}"/>
    <cellStyle name="Normal 2 12 2 3 2 4 6" xfId="39234" xr:uid="{3DE3C01E-16AD-4937-8E61-392843425CF5}"/>
    <cellStyle name="Normal 2 12 2 3 2 4 7" xfId="39235" xr:uid="{2EB24228-D114-4BDB-895A-1CBB8A634E1D}"/>
    <cellStyle name="Normal 2 12 2 3 2 5" xfId="39236" xr:uid="{D9D03E05-CAED-45D5-B091-8162CB029860}"/>
    <cellStyle name="Normal 2 12 2 3 2 5 2" xfId="39237" xr:uid="{73ED78C8-B0ED-4329-9143-F0A01684AA59}"/>
    <cellStyle name="Normal 2 12 2 3 2 5 3" xfId="39238" xr:uid="{31FC9B35-CF75-43AB-A833-24710CAE30A5}"/>
    <cellStyle name="Normal 2 12 2 3 2 5 4" xfId="39239" xr:uid="{9A81017E-50D8-4F4E-A9D7-B63F47BECEB7}"/>
    <cellStyle name="Normal 2 12 2 3 2 5 5" xfId="39240" xr:uid="{459E6D8A-56DB-4F99-AAE0-CA4203829FBC}"/>
    <cellStyle name="Normal 2 12 2 3 2 5 6" xfId="39241" xr:uid="{B253F072-3AC7-4588-8698-68B88312C5FA}"/>
    <cellStyle name="Normal 2 12 2 3 2 6" xfId="39242" xr:uid="{5393F304-56B1-4970-92F4-2B88FABC6CE4}"/>
    <cellStyle name="Normal 2 12 2 3 2 7" xfId="39243" xr:uid="{8777F091-C6C0-4C8D-B4A1-1AC1AF62EB56}"/>
    <cellStyle name="Normal 2 12 2 3 2 8" xfId="39244" xr:uid="{88709E8E-24DC-44B6-85A6-A767BDDC0ACF}"/>
    <cellStyle name="Normal 2 12 2 3 2 9" xfId="39245" xr:uid="{5343B2A9-3561-4AF2-B3A9-9DC477C730FF}"/>
    <cellStyle name="Normal 2 12 2 3 3" xfId="39246" xr:uid="{8483AB52-4EE0-4BF0-A212-2BBBC6DCF884}"/>
    <cellStyle name="Normal 2 12 2 3 3 10" xfId="39247" xr:uid="{A3609704-77EF-44A6-A4EF-0F39FB19E4B0}"/>
    <cellStyle name="Normal 2 12 2 3 3 2" xfId="39248" xr:uid="{66DE2B1A-4510-4DC0-B085-E02F3550E155}"/>
    <cellStyle name="Normal 2 12 2 3 3 2 2" xfId="39249" xr:uid="{6517715E-D5CF-4A5B-B18B-766CBB7C33B8}"/>
    <cellStyle name="Normal 2 12 2 3 3 2 2 2" xfId="39250" xr:uid="{55A233F5-BB2E-4BD7-AA12-F9A8E303F18E}"/>
    <cellStyle name="Normal 2 12 2 3 3 2 2 3" xfId="39251" xr:uid="{F60D6055-72CF-4D9B-B499-0E4AF10871AA}"/>
    <cellStyle name="Normal 2 12 2 3 3 2 2 4" xfId="39252" xr:uid="{88C1EF35-A815-4E08-B900-FE381AF82119}"/>
    <cellStyle name="Normal 2 12 2 3 3 2 2 5" xfId="39253" xr:uid="{FD990754-97FD-4583-8247-19F8F7D15C8D}"/>
    <cellStyle name="Normal 2 12 2 3 3 2 2 6" xfId="39254" xr:uid="{5F0D665F-5D49-45CF-9745-BB12D1C47F85}"/>
    <cellStyle name="Normal 2 12 2 3 3 2 3" xfId="39255" xr:uid="{64B0E699-D328-433B-AFDC-E73D49AA0DDA}"/>
    <cellStyle name="Normal 2 12 2 3 3 2 4" xfId="39256" xr:uid="{8AFCB1FA-2185-42A3-8092-2918171B6918}"/>
    <cellStyle name="Normal 2 12 2 3 3 2 5" xfId="39257" xr:uid="{87E5D92B-04AC-4492-9AFA-157ED4721DDA}"/>
    <cellStyle name="Normal 2 12 2 3 3 2 6" xfId="39258" xr:uid="{57472F74-A34B-48F6-8A40-213CA10AE1B3}"/>
    <cellStyle name="Normal 2 12 2 3 3 2 7" xfId="39259" xr:uid="{47E91BB1-940B-4C36-AC21-16DEF5093200}"/>
    <cellStyle name="Normal 2 12 2 3 3 3" xfId="4268" xr:uid="{7D375B12-BC0D-4CD9-95F1-EA2F7B3D9C18}"/>
    <cellStyle name="Normal 2 12 2 3 3 3 2" xfId="39260" xr:uid="{1CDA4AE4-0C6D-4683-9CCD-F3E438F78DD2}"/>
    <cellStyle name="Normal 2 12 2 3 3 3 2 2" xfId="39261" xr:uid="{9E287045-922A-4388-B5A0-86AAF7480238}"/>
    <cellStyle name="Normal 2 12 2 3 3 3 2 3" xfId="39262" xr:uid="{8302297B-672B-49F2-BC09-1DF22E8900BF}"/>
    <cellStyle name="Normal 2 12 2 3 3 3 2 4" xfId="39263" xr:uid="{4B0CE724-61CA-4A89-A4F1-163368118011}"/>
    <cellStyle name="Normal 2 12 2 3 3 3 2 5" xfId="39264" xr:uid="{5BAA6E21-E232-453A-AF7A-335C60C7B8DB}"/>
    <cellStyle name="Normal 2 12 2 3 3 3 2 6" xfId="39265" xr:uid="{60244B77-46A5-401B-9B8F-10A245AAC025}"/>
    <cellStyle name="Normal 2 12 2 3 3 3 3" xfId="39266" xr:uid="{B8A6A1B8-EC58-487C-9F0D-CCD950882EE7}"/>
    <cellStyle name="Normal 2 12 2 3 3 3 4" xfId="39267" xr:uid="{3B3C6B1F-DAFC-4C6F-8DD2-365936890221}"/>
    <cellStyle name="Normal 2 12 2 3 3 3 5" xfId="39268" xr:uid="{8DE6D897-BA0F-48F3-9B1E-3B9D0B2A750A}"/>
    <cellStyle name="Normal 2 12 2 3 3 3 6" xfId="39269" xr:uid="{B78B31BF-8E18-47CF-AC26-0C539B8B9564}"/>
    <cellStyle name="Normal 2 12 2 3 3 3 7" xfId="39270" xr:uid="{FD0508CD-4CFF-4D2D-8F6C-5891CBE5ED53}"/>
    <cellStyle name="Normal 2 12 2 3 3 4" xfId="4275" xr:uid="{8F9CC2B1-D951-49A4-93B4-7619644397A8}"/>
    <cellStyle name="Normal 2 12 2 3 3 4 2" xfId="39271" xr:uid="{6FD33FF4-C3BF-4FC7-A1C6-704C0B4DF6D0}"/>
    <cellStyle name="Normal 2 12 2 3 3 4 2 2" xfId="39272" xr:uid="{A808F489-374E-457B-909F-E1158545310F}"/>
    <cellStyle name="Normal 2 12 2 3 3 4 2 3" xfId="39273" xr:uid="{B7323E70-6D3F-4D8B-B079-2C605DDDF014}"/>
    <cellStyle name="Normal 2 12 2 3 3 4 2 4" xfId="39274" xr:uid="{BC1B81F7-AD9D-4E5E-858F-0D700B45D42E}"/>
    <cellStyle name="Normal 2 12 2 3 3 4 2 5" xfId="39275" xr:uid="{3C5A1DB7-57D0-4880-9866-346849D9A6A0}"/>
    <cellStyle name="Normal 2 12 2 3 3 4 2 6" xfId="39276" xr:uid="{789BC2D0-FD04-4EAD-87A8-C3197CCFDCFD}"/>
    <cellStyle name="Normal 2 12 2 3 3 4 3" xfId="39277" xr:uid="{3075A53F-51BE-4B93-81DA-493CDE858CE7}"/>
    <cellStyle name="Normal 2 12 2 3 3 4 4" xfId="39278" xr:uid="{1FF5354E-8DEC-468F-84F3-D34C75BDA87E}"/>
    <cellStyle name="Normal 2 12 2 3 3 4 5" xfId="39279" xr:uid="{C10B0CE5-A917-4886-8E2E-0A21F68E7ECA}"/>
    <cellStyle name="Normal 2 12 2 3 3 4 6" xfId="39280" xr:uid="{FF481A50-C7A5-495D-9489-04BEE0F63415}"/>
    <cellStyle name="Normal 2 12 2 3 3 4 7" xfId="39281" xr:uid="{AEA40C6C-08A8-4A61-98D1-103559237A2F}"/>
    <cellStyle name="Normal 2 12 2 3 3 5" xfId="4281" xr:uid="{EF5BFB6B-EC2D-4698-8520-BE896BDDCEA0}"/>
    <cellStyle name="Normal 2 12 2 3 3 5 2" xfId="39282" xr:uid="{A7A56233-883F-44E4-87E7-DF12998221FD}"/>
    <cellStyle name="Normal 2 12 2 3 3 5 3" xfId="39283" xr:uid="{C3A75B0A-CA8C-4E6E-8337-9714B01E2CCF}"/>
    <cellStyle name="Normal 2 12 2 3 3 5 4" xfId="39284" xr:uid="{8CA03FA0-045D-44FA-948D-54404FC58F9E}"/>
    <cellStyle name="Normal 2 12 2 3 3 5 5" xfId="39285" xr:uid="{25202CE6-737B-4850-8770-21EB4EEE4C1E}"/>
    <cellStyle name="Normal 2 12 2 3 3 5 6" xfId="39286" xr:uid="{793E83A7-751D-4793-BC24-B99B0BDA06F6}"/>
    <cellStyle name="Normal 2 12 2 3 3 6" xfId="3122" xr:uid="{6D00465E-3F84-48A5-91CC-CC897A488328}"/>
    <cellStyle name="Normal 2 12 2 3 3 7" xfId="3129" xr:uid="{0EC78F9F-C01D-45CB-8225-991238EC5C8C}"/>
    <cellStyle name="Normal 2 12 2 3 3 8" xfId="39287" xr:uid="{D7FEB9C6-2694-4EFE-ACDA-92C7D6A49E91}"/>
    <cellStyle name="Normal 2 12 2 3 3 9" xfId="39288" xr:uid="{1AF98F6D-8631-45C0-BC96-13812262C54B}"/>
    <cellStyle name="Normal 2 12 2 3 4" xfId="39289" xr:uid="{D06DBC80-AB99-4B86-92F3-1EEEB658BCBF}"/>
    <cellStyle name="Normal 2 12 2 3 4 10" xfId="39290" xr:uid="{43BB53A5-D3AF-4FC0-B952-E504579AD724}"/>
    <cellStyle name="Normal 2 12 2 3 4 2" xfId="39291" xr:uid="{0AB77C63-806E-452D-BA76-F301FD6E05EA}"/>
    <cellStyle name="Normal 2 12 2 3 4 2 2" xfId="39292" xr:uid="{19D78BA9-7FF9-41A1-88E2-65501CA22A07}"/>
    <cellStyle name="Normal 2 12 2 3 4 2 2 2" xfId="39293" xr:uid="{D0C2BB1B-DBBA-4229-932A-840E0B13FF4C}"/>
    <cellStyle name="Normal 2 12 2 3 4 2 2 3" xfId="39294" xr:uid="{F6ED3361-D970-4EE5-9BAF-8ACAD1E52A3B}"/>
    <cellStyle name="Normal 2 12 2 3 4 2 2 4" xfId="39295" xr:uid="{926CA2F2-A2E5-4E39-A4CA-24C60DCF20B0}"/>
    <cellStyle name="Normal 2 12 2 3 4 2 2 5" xfId="39296" xr:uid="{54615603-169D-400D-9F7A-F04FD63EB205}"/>
    <cellStyle name="Normal 2 12 2 3 4 2 2 6" xfId="39297" xr:uid="{C05BA71D-7132-4140-B5AB-B8606D391A8A}"/>
    <cellStyle name="Normal 2 12 2 3 4 2 3" xfId="39298" xr:uid="{8630ECBD-CF16-467F-98BC-347688F6032E}"/>
    <cellStyle name="Normal 2 12 2 3 4 2 4" xfId="39299" xr:uid="{9F0E1B44-F6F1-4525-9006-C4465749992C}"/>
    <cellStyle name="Normal 2 12 2 3 4 2 5" xfId="39300" xr:uid="{4483AB17-760E-4EA7-AAB5-CD144290A0EB}"/>
    <cellStyle name="Normal 2 12 2 3 4 2 6" xfId="39301" xr:uid="{9C19229E-680F-4DC2-A7F6-0EBEFE2AE54C}"/>
    <cellStyle name="Normal 2 12 2 3 4 2 7" xfId="39302" xr:uid="{2EAE9CDF-1EAC-41D3-94A6-4BB0F9AB6E6D}"/>
    <cellStyle name="Normal 2 12 2 3 4 3" xfId="39303" xr:uid="{B8927367-168F-43FE-A866-E1C7B26DC07B}"/>
    <cellStyle name="Normal 2 12 2 3 4 3 2" xfId="24555" xr:uid="{58B77E27-63F0-4AA2-86CC-1609E07A540C}"/>
    <cellStyle name="Normal 2 12 2 3 4 3 2 2" xfId="39304" xr:uid="{C75B256A-B375-41D6-90E0-910AB201C729}"/>
    <cellStyle name="Normal 2 12 2 3 4 3 2 3" xfId="39305" xr:uid="{E9C8F30F-408A-41FE-996E-078890864EE1}"/>
    <cellStyle name="Normal 2 12 2 3 4 3 2 4" xfId="39306" xr:uid="{D8C6A19F-B065-4085-8F36-44610CA92F43}"/>
    <cellStyle name="Normal 2 12 2 3 4 3 2 5" xfId="39307" xr:uid="{C6D5D78D-945A-4C4B-9EF0-6B0540BA93D8}"/>
    <cellStyle name="Normal 2 12 2 3 4 3 2 6" xfId="39308" xr:uid="{F37ED4EC-C816-4DD7-868F-951BDB06EFD1}"/>
    <cellStyle name="Normal 2 12 2 3 4 3 3" xfId="39309" xr:uid="{69BC477B-4E6E-4FE6-B6ED-4B519F00BCAD}"/>
    <cellStyle name="Normal 2 12 2 3 4 3 4" xfId="39310" xr:uid="{7101157B-339D-4C85-8E45-4D60696F07C8}"/>
    <cellStyle name="Normal 2 12 2 3 4 3 5" xfId="39311" xr:uid="{4313C930-7AFF-4EFE-95EF-2714B3FB55E0}"/>
    <cellStyle name="Normal 2 12 2 3 4 3 6" xfId="39312" xr:uid="{DC5A670A-D7F1-4966-BDB5-0FA51F677EEC}"/>
    <cellStyle name="Normal 2 12 2 3 4 3 7" xfId="39313" xr:uid="{C538841B-E017-4047-89C7-CBF5A3490309}"/>
    <cellStyle name="Normal 2 12 2 3 4 4" xfId="39314" xr:uid="{A6E254BE-6E78-41C8-B2CE-017A5F1A7F9C}"/>
    <cellStyle name="Normal 2 12 2 3 4 4 2" xfId="39316" xr:uid="{81E4C0F2-4841-41E4-B4B4-731EEB802733}"/>
    <cellStyle name="Normal 2 12 2 3 4 4 2 2" xfId="39317" xr:uid="{82E68D42-0A22-43DD-A454-E39104AEF312}"/>
    <cellStyle name="Normal 2 12 2 3 4 4 2 3" xfId="39318" xr:uid="{E27CFE71-1515-4773-BFB3-D88FBE6BA470}"/>
    <cellStyle name="Normal 2 12 2 3 4 4 2 4" xfId="39319" xr:uid="{54A9C4CA-C491-4150-A8C1-D6D8E1789942}"/>
    <cellStyle name="Normal 2 12 2 3 4 4 2 5" xfId="39320" xr:uid="{569E4EC8-5CF6-4E24-B409-A80EE90F82F5}"/>
    <cellStyle name="Normal 2 12 2 3 4 4 2 6" xfId="39321" xr:uid="{D3F5FBB2-8585-47B7-8E68-10022222D0A9}"/>
    <cellStyle name="Normal 2 12 2 3 4 4 3" xfId="39323" xr:uid="{75BF3FFE-141E-46C2-8056-5A5A1F3E4D1C}"/>
    <cellStyle name="Normal 2 12 2 3 4 4 4" xfId="39325" xr:uid="{54F7B5C6-B0C4-4F76-87F6-5D698BB1A464}"/>
    <cellStyle name="Normal 2 12 2 3 4 4 5" xfId="39327" xr:uid="{5E04EC69-30EB-4493-BE22-65FB9EE48D8E}"/>
    <cellStyle name="Normal 2 12 2 3 4 4 6" xfId="39329" xr:uid="{4992CD6B-83D1-4230-8331-5DE17BAF631F}"/>
    <cellStyle name="Normal 2 12 2 3 4 4 7" xfId="39330" xr:uid="{D92CC1F6-35F1-4D95-82A5-B2D9F5F79115}"/>
    <cellStyle name="Normal 2 12 2 3 4 5" xfId="39331" xr:uid="{5D302DAD-F052-48CA-8702-FB30A5BBAB92}"/>
    <cellStyle name="Normal 2 12 2 3 4 5 2" xfId="39332" xr:uid="{0AD7A3CE-50D3-4978-8D06-CE361E34DBFF}"/>
    <cellStyle name="Normal 2 12 2 3 4 5 3" xfId="39333" xr:uid="{E5A26986-E26B-4E67-B652-CBFE3E06473C}"/>
    <cellStyle name="Normal 2 12 2 3 4 5 4" xfId="39334" xr:uid="{87195711-4D88-4C98-A7C5-BC3552470294}"/>
    <cellStyle name="Normal 2 12 2 3 4 5 5" xfId="39335" xr:uid="{FBD99A56-1E9B-48B6-B279-0DC1C243E516}"/>
    <cellStyle name="Normal 2 12 2 3 4 5 6" xfId="39336" xr:uid="{60AE86DD-0511-4972-984E-AA267C744D43}"/>
    <cellStyle name="Normal 2 12 2 3 4 6" xfId="39337" xr:uid="{C9385ACE-A1B5-4022-BAD7-542A7B251F58}"/>
    <cellStyle name="Normal 2 12 2 3 4 7" xfId="39338" xr:uid="{14E571CB-3FAE-4462-A353-1EBDCE47FCC5}"/>
    <cellStyle name="Normal 2 12 2 3 4 8" xfId="39339" xr:uid="{5E40F5F6-0A2E-4A4A-B2DB-D59766CBAF00}"/>
    <cellStyle name="Normal 2 12 2 3 4 9" xfId="39340" xr:uid="{88796F3B-F99D-469D-B838-AC4E743B01C6}"/>
    <cellStyle name="Normal 2 12 2 3 5" xfId="39341" xr:uid="{D37BE8BA-0857-45E8-887B-69C941787B66}"/>
    <cellStyle name="Normal 2 12 2 3 5 2" xfId="39342" xr:uid="{CAFCA520-55EF-4B15-82F4-ED3B0C940AC8}"/>
    <cellStyle name="Normal 2 12 2 3 5 2 2" xfId="39343" xr:uid="{254D4E5E-71F6-4C18-8474-6E39CC43B20F}"/>
    <cellStyle name="Normal 2 12 2 3 5 2 3" xfId="39344" xr:uid="{5E71785C-17D9-40C3-AB65-007AB444C2CB}"/>
    <cellStyle name="Normal 2 12 2 3 5 2 4" xfId="39345" xr:uid="{D68EEE5B-2529-4F52-984B-DD9D4FEED37A}"/>
    <cellStyle name="Normal 2 12 2 3 5 2 5" xfId="39346" xr:uid="{2C2B7C9B-E7AE-47C4-B579-937308D2B90B}"/>
    <cellStyle name="Normal 2 12 2 3 5 2 6" xfId="39347" xr:uid="{C086C458-3DEA-4CA1-A834-37B826F2A934}"/>
    <cellStyle name="Normal 2 12 2 3 5 3" xfId="39348" xr:uid="{C74FA70C-BFF1-41B5-BF9E-4D0CE479D364}"/>
    <cellStyle name="Normal 2 12 2 3 5 4" xfId="39349" xr:uid="{329CDEDD-8065-40B0-81F9-70E068426DE2}"/>
    <cellStyle name="Normal 2 12 2 3 5 5" xfId="39350" xr:uid="{391593B0-552B-4A0A-95AC-B7E862417110}"/>
    <cellStyle name="Normal 2 12 2 3 5 6" xfId="39351" xr:uid="{831B372F-4115-4148-A9D1-613D2D3F6AFB}"/>
    <cellStyle name="Normal 2 12 2 3 5 7" xfId="39352" xr:uid="{3E14391D-F086-4595-B860-4046AD22EEEA}"/>
    <cellStyle name="Normal 2 12 2 3 6" xfId="39353" xr:uid="{5084748F-0796-4CB9-8F55-D09979973120}"/>
    <cellStyle name="Normal 2 12 2 3 6 2" xfId="39354" xr:uid="{54DD3732-F6E8-4E6A-83A0-784CF42B43F0}"/>
    <cellStyle name="Normal 2 12 2 3 6 2 2" xfId="39355" xr:uid="{8E947C8B-5923-4A14-B872-BD8DA5222604}"/>
    <cellStyle name="Normal 2 12 2 3 6 2 3" xfId="39356" xr:uid="{BD7C8427-EB48-410B-BA90-8710D95CD783}"/>
    <cellStyle name="Normal 2 12 2 3 6 2 4" xfId="39357" xr:uid="{C3BABE79-16A5-4E44-BEEF-6CBF34601E4A}"/>
    <cellStyle name="Normal 2 12 2 3 6 2 5" xfId="39358" xr:uid="{D30B7728-3FCE-403F-887C-520AC02E89C5}"/>
    <cellStyle name="Normal 2 12 2 3 6 2 6" xfId="39359" xr:uid="{73992DA2-A847-4E3D-AFF2-0C9E821BEC47}"/>
    <cellStyle name="Normal 2 12 2 3 6 3" xfId="39360" xr:uid="{1CE8E3C3-5BC2-4280-8694-901D4435AB76}"/>
    <cellStyle name="Normal 2 12 2 3 6 4" xfId="39361" xr:uid="{4B177946-2868-4387-B791-9FE830A191E6}"/>
    <cellStyle name="Normal 2 12 2 3 6 5" xfId="39362" xr:uid="{DE2285C1-DE64-471F-83F5-53F4E5F1B926}"/>
    <cellStyle name="Normal 2 12 2 3 6 6" xfId="39363" xr:uid="{641E0424-60FC-4284-B8A8-D349DEB6197E}"/>
    <cellStyle name="Normal 2 12 2 3 6 7" xfId="39364" xr:uid="{A775EE62-757D-46D0-AB27-A7E0C7D43356}"/>
    <cellStyle name="Normal 2 12 2 3 7" xfId="39365" xr:uid="{B8F4E619-43AD-4953-91E0-60B33FC8F562}"/>
    <cellStyle name="Normal 2 12 2 3 7 2" xfId="39366" xr:uid="{1C8B1C1A-0320-4B18-BA8E-EC12EA05D6E2}"/>
    <cellStyle name="Normal 2 12 2 3 7 2 2" xfId="39367" xr:uid="{CFEBCE41-46A4-4E05-864E-756FB2CC2788}"/>
    <cellStyle name="Normal 2 12 2 3 7 2 3" xfId="39368" xr:uid="{8837108B-3A87-4040-8B43-0C0D0D40BD3B}"/>
    <cellStyle name="Normal 2 12 2 3 7 2 4" xfId="39370" xr:uid="{CD84FC31-2C1A-4B68-A144-2CFB216903E2}"/>
    <cellStyle name="Normal 2 12 2 3 7 2 5" xfId="39372" xr:uid="{0EAA9799-6B67-4702-974D-4452F1674CC7}"/>
    <cellStyle name="Normal 2 12 2 3 7 2 6" xfId="27906" xr:uid="{26C0E82F-F94A-4928-953A-3B1A12276AED}"/>
    <cellStyle name="Normal 2 12 2 3 7 3" xfId="39373" xr:uid="{D44B6E81-1763-4885-8AB6-59FBEF27E274}"/>
    <cellStyle name="Normal 2 12 2 3 7 4" xfId="39374" xr:uid="{C01197B4-4BE5-4185-A32E-8BD19412D3AB}"/>
    <cellStyle name="Normal 2 12 2 3 7 5" xfId="39375" xr:uid="{4D714F72-1F22-4DDB-B23D-0E2ED9E93E5C}"/>
    <cellStyle name="Normal 2 12 2 3 7 6" xfId="39376" xr:uid="{F84678B0-3F90-4DE8-887C-A4F27D8EB44E}"/>
    <cellStyle name="Normal 2 12 2 3 7 7" xfId="39377" xr:uid="{83D7034E-AB92-450D-B505-F78989651B23}"/>
    <cellStyle name="Normal 2 12 2 3 8" xfId="39378" xr:uid="{E1B8E9F0-EB2A-42F5-B6FB-38FDAFFEBB1D}"/>
    <cellStyle name="Normal 2 12 2 3 8 2" xfId="39379" xr:uid="{11268EF1-AB70-478F-A42C-371C6CEEE8F1}"/>
    <cellStyle name="Normal 2 12 2 3 8 3" xfId="39380" xr:uid="{4F99ABBB-27A4-4935-B439-10B5039215D7}"/>
    <cellStyle name="Normal 2 12 2 3 8 4" xfId="39381" xr:uid="{47D2A8F7-A1A0-4FCE-AD38-B893FD4B1618}"/>
    <cellStyle name="Normal 2 12 2 3 8 5" xfId="39382" xr:uid="{638DFC00-52AC-44F4-A70F-1B0A5595135A}"/>
    <cellStyle name="Normal 2 12 2 3 8 6" xfId="39383" xr:uid="{E333791F-5E63-4A96-A424-7C8F40B1AB96}"/>
    <cellStyle name="Normal 2 12 2 3 9" xfId="39384" xr:uid="{2DC84A39-BB2F-488C-93CD-0B73079952F9}"/>
    <cellStyle name="Normal 2 12 2 4" xfId="39385" xr:uid="{5BA8A136-4FF6-4931-AFFF-5F05CCC5B5ED}"/>
    <cellStyle name="Normal 2 12 2 4 10" xfId="39387" xr:uid="{9CE7E1A7-7BC6-415F-BE55-95C4F07DBA9C}"/>
    <cellStyle name="Normal 2 12 2 4 2" xfId="39390" xr:uid="{AAD8D142-2B70-45A4-AA6F-5FAAE5CEB447}"/>
    <cellStyle name="Normal 2 12 2 4 2 2" xfId="39391" xr:uid="{700E357A-70BD-46CE-B069-9C5098B24D8C}"/>
    <cellStyle name="Normal 2 12 2 4 2 2 2" xfId="17834" xr:uid="{C0753BF7-9FC0-4224-AE81-0E588085CC92}"/>
    <cellStyle name="Normal 2 12 2 4 2 2 3" xfId="17837" xr:uid="{C73EC753-9D9D-46BB-977D-9FB502F5A4D0}"/>
    <cellStyle name="Normal 2 12 2 4 2 2 4" xfId="17840" xr:uid="{6FD87ECC-6919-4911-8D2A-F43703C02F5C}"/>
    <cellStyle name="Normal 2 12 2 4 2 2 5" xfId="39392" xr:uid="{375DD7FD-6E64-4F28-ABE9-5D1F3DAFEF54}"/>
    <cellStyle name="Normal 2 12 2 4 2 2 6" xfId="39393" xr:uid="{382A15EB-C543-4A42-BFEC-B3D7130263D7}"/>
    <cellStyle name="Normal 2 12 2 4 2 3" xfId="39394" xr:uid="{073FA940-6A1F-4977-BB40-B9D81446D61E}"/>
    <cellStyle name="Normal 2 12 2 4 2 4" xfId="39395" xr:uid="{1898EA48-0060-46AB-BC92-BC20F376383F}"/>
    <cellStyle name="Normal 2 12 2 4 2 5" xfId="39396" xr:uid="{26DD83E6-BB10-4B68-A00B-0997549B3FED}"/>
    <cellStyle name="Normal 2 12 2 4 2 6" xfId="39397" xr:uid="{407744A5-3EF7-40E7-9A4B-03E865F17B7D}"/>
    <cellStyle name="Normal 2 12 2 4 2 7" xfId="39398" xr:uid="{D33D5A17-BCB8-433B-9FF7-1C3BBAF30CEE}"/>
    <cellStyle name="Normal 2 12 2 4 3" xfId="39401" xr:uid="{AB82F5A0-7887-4E02-9DF9-5904FBB7C975}"/>
    <cellStyle name="Normal 2 12 2 4 3 2" xfId="39402" xr:uid="{9697C551-CE6D-4966-A35A-CBC965374049}"/>
    <cellStyle name="Normal 2 12 2 4 3 2 2" xfId="39403" xr:uid="{03C6118C-9AC1-4EF5-8E00-38131705ED5A}"/>
    <cellStyle name="Normal 2 12 2 4 3 2 3" xfId="39404" xr:uid="{140F678A-F3DB-4DA8-A256-F12F81023D07}"/>
    <cellStyle name="Normal 2 12 2 4 3 2 4" xfId="39405" xr:uid="{751848DB-6952-45AE-8D17-EF0484199215}"/>
    <cellStyle name="Normal 2 12 2 4 3 2 5" xfId="39406" xr:uid="{43BEB10A-2AE7-468C-8CBE-61CFD5CC53F0}"/>
    <cellStyle name="Normal 2 12 2 4 3 2 6" xfId="39407" xr:uid="{E4DA21EF-8C74-4B16-B323-6909A39761E2}"/>
    <cellStyle name="Normal 2 12 2 4 3 3" xfId="39408" xr:uid="{E7AF85D8-8053-47B3-A840-6904BF26FCA4}"/>
    <cellStyle name="Normal 2 12 2 4 3 4" xfId="39409" xr:uid="{D1D62C14-084E-4B6C-815A-4C85B26D7AEB}"/>
    <cellStyle name="Normal 2 12 2 4 3 5" xfId="39410" xr:uid="{9C53989C-2FBD-4673-B2AA-514474C54E50}"/>
    <cellStyle name="Normal 2 12 2 4 3 6" xfId="39411" xr:uid="{4B77F0EF-A7B0-4415-8871-02DFC427DAF3}"/>
    <cellStyle name="Normal 2 12 2 4 3 7" xfId="39412" xr:uid="{F0A20223-232C-4306-BA70-C8B5D149EDD9}"/>
    <cellStyle name="Normal 2 12 2 4 4" xfId="39415" xr:uid="{CB47CD5B-C58E-41AB-816A-F5CC09454F08}"/>
    <cellStyle name="Normal 2 12 2 4 4 2" xfId="39417" xr:uid="{5AA35FF6-F8BF-4D31-85A5-773D928E17FE}"/>
    <cellStyle name="Normal 2 12 2 4 4 2 2" xfId="39418" xr:uid="{2F07DD2E-DFFF-4B79-B01F-A42691D69B44}"/>
    <cellStyle name="Normal 2 12 2 4 4 2 3" xfId="39419" xr:uid="{B2EA73B9-CF58-440C-BABF-79B1DCF1539E}"/>
    <cellStyle name="Normal 2 12 2 4 4 2 4" xfId="39420" xr:uid="{D536FFBD-BF19-45D6-8CF2-1CE72E57D8FF}"/>
    <cellStyle name="Normal 2 12 2 4 4 2 5" xfId="39421" xr:uid="{60B47C8A-02F1-44FA-8997-5DD5DA91E49D}"/>
    <cellStyle name="Normal 2 12 2 4 4 2 6" xfId="39422" xr:uid="{5C1F5542-32B3-4648-B98B-C01FD469D2D5}"/>
    <cellStyle name="Normal 2 12 2 4 4 3" xfId="39424" xr:uid="{E69FC17E-BD4A-4D40-B882-B78FDE65F414}"/>
    <cellStyle name="Normal 2 12 2 4 4 4" xfId="39426" xr:uid="{030F8493-6D20-4BEE-84F9-97360F820C9E}"/>
    <cellStyle name="Normal 2 12 2 4 4 5" xfId="39428" xr:uid="{A1C823B8-DA10-4153-AC05-109E56DE0EB3}"/>
    <cellStyle name="Normal 2 12 2 4 4 6" xfId="39429" xr:uid="{6E3880CE-2623-4DDE-88C9-0AC10A86F7B9}"/>
    <cellStyle name="Normal 2 12 2 4 4 7" xfId="39430" xr:uid="{CFC00CF8-BC69-4EE9-AB10-C39C80C172C2}"/>
    <cellStyle name="Normal 2 12 2 4 5" xfId="39433" xr:uid="{C10A636D-F1CC-4030-B045-40D73B9219B8}"/>
    <cellStyle name="Normal 2 12 2 4 5 2" xfId="39434" xr:uid="{F8232E84-1F77-448A-BD6D-C039C9636A6C}"/>
    <cellStyle name="Normal 2 12 2 4 5 3" xfId="39435" xr:uid="{A9753F7C-0C82-484A-A0C8-8DB8750B6DCB}"/>
    <cellStyle name="Normal 2 12 2 4 5 4" xfId="39436" xr:uid="{FE770BAC-B54D-49DA-8080-13956D325156}"/>
    <cellStyle name="Normal 2 12 2 4 5 5" xfId="39437" xr:uid="{E99C0A49-5D97-49BF-BBFB-607AA46FF6CE}"/>
    <cellStyle name="Normal 2 12 2 4 5 6" xfId="39438" xr:uid="{3DB32344-3D97-46C2-BDF6-52B4F264B7E8}"/>
    <cellStyle name="Normal 2 12 2 4 6" xfId="39440" xr:uid="{E0D0B5A9-D0E5-45C4-BE23-EEA33EA513B9}"/>
    <cellStyle name="Normal 2 12 2 4 7" xfId="39442" xr:uid="{7304DD3A-0918-42DC-90DF-C71F96E205DE}"/>
    <cellStyle name="Normal 2 12 2 4 8" xfId="39443" xr:uid="{B62C33F8-4EA0-406E-A322-6EAA61500545}"/>
    <cellStyle name="Normal 2 12 2 4 9" xfId="39444" xr:uid="{61E91B24-1979-476C-A05B-300C05EC07FD}"/>
    <cellStyle name="Normal 2 12 2 5" xfId="39445" xr:uid="{1DA5D85D-4AF0-4136-B9DE-FA6DE5BF134F}"/>
    <cellStyle name="Normal 2 12 2 5 10" xfId="39446" xr:uid="{0646283F-9B1C-4BB8-A609-66275FB968C4}"/>
    <cellStyle name="Normal 2 12 2 5 2" xfId="39447" xr:uid="{144FE66A-F85D-4079-9296-1FADC0830FAD}"/>
    <cellStyle name="Normal 2 12 2 5 2 2" xfId="39448" xr:uid="{D833073E-8336-4C14-BA66-7618087FC6A1}"/>
    <cellStyle name="Normal 2 12 2 5 2 2 2" xfId="39449" xr:uid="{870298FB-4ECA-4519-A9A0-779F797C3831}"/>
    <cellStyle name="Normal 2 12 2 5 2 2 3" xfId="39450" xr:uid="{972049EB-225C-4388-A61A-2ACAEDC0B7D7}"/>
    <cellStyle name="Normal 2 12 2 5 2 2 4" xfId="39451" xr:uid="{0867602B-A95F-4DEA-B7FC-A2D6C3DB5D31}"/>
    <cellStyle name="Normal 2 12 2 5 2 2 5" xfId="39452" xr:uid="{E6C04EA1-5AD5-478B-9775-202251FB5B51}"/>
    <cellStyle name="Normal 2 12 2 5 2 2 6" xfId="39453" xr:uid="{6ECC72D9-F93B-4361-AB53-103D11DD2CD2}"/>
    <cellStyle name="Normal 2 12 2 5 2 3" xfId="39454" xr:uid="{146339D2-F1C3-4F3A-A1E7-EE8A08D70FBD}"/>
    <cellStyle name="Normal 2 12 2 5 2 4" xfId="39455" xr:uid="{B6CF38F6-31A9-4CC0-BF59-F6305CF0319A}"/>
    <cellStyle name="Normal 2 12 2 5 2 5" xfId="39456" xr:uid="{9DE09CA9-15AF-4EC0-9653-75B7D259CE22}"/>
    <cellStyle name="Normal 2 12 2 5 2 6" xfId="39457" xr:uid="{D037E342-FCD6-4D27-8D46-CB1764C3B400}"/>
    <cellStyle name="Normal 2 12 2 5 2 7" xfId="39458" xr:uid="{DB7E6831-5C7D-464D-A1AD-7753A334B5BF}"/>
    <cellStyle name="Normal 2 12 2 5 3" xfId="39459" xr:uid="{4DDCCDEB-559F-4C1B-981D-F9E366CE32DF}"/>
    <cellStyle name="Normal 2 12 2 5 3 2" xfId="39460" xr:uid="{399D1E45-6893-47B1-8114-11B5293123B8}"/>
    <cellStyle name="Normal 2 12 2 5 3 2 2" xfId="39461" xr:uid="{ECBCDDE5-716E-42D5-8B6B-F49C6295FAA7}"/>
    <cellStyle name="Normal 2 12 2 5 3 2 3" xfId="39462" xr:uid="{D6340CF0-0FA3-4CDF-9153-4DEF0B8B1D8F}"/>
    <cellStyle name="Normal 2 12 2 5 3 2 4" xfId="39463" xr:uid="{20AB289B-F895-4645-8F80-B2F150075992}"/>
    <cellStyle name="Normal 2 12 2 5 3 2 5" xfId="39464" xr:uid="{2160EE28-AB40-4020-B4C7-F3B3F270C22F}"/>
    <cellStyle name="Normal 2 12 2 5 3 2 6" xfId="39465" xr:uid="{1AAAAF50-97F2-4591-951F-C69FF5D2857B}"/>
    <cellStyle name="Normal 2 12 2 5 3 3" xfId="4299" xr:uid="{D508B671-3DF1-4194-A902-4E72546983C8}"/>
    <cellStyle name="Normal 2 12 2 5 3 4" xfId="4302" xr:uid="{3E8477AC-F461-454E-BEB6-3C2E083FE7AC}"/>
    <cellStyle name="Normal 2 12 2 5 3 5" xfId="4304" xr:uid="{DD258BDC-0FFB-4353-88D1-924CE986C509}"/>
    <cellStyle name="Normal 2 12 2 5 3 6" xfId="4306" xr:uid="{396E96CD-B042-48B2-9F4A-42BBB2377672}"/>
    <cellStyle name="Normal 2 12 2 5 3 7" xfId="4308" xr:uid="{1C2CF6D6-2F3A-4715-BB03-02C5FBA8A57A}"/>
    <cellStyle name="Normal 2 12 2 5 4" xfId="39466" xr:uid="{7FCCC906-9F91-4E7E-8F7B-5EAA75BD6F94}"/>
    <cellStyle name="Normal 2 12 2 5 4 2" xfId="39467" xr:uid="{CAD0E285-A5AE-460F-8D93-063825F2CB8F}"/>
    <cellStyle name="Normal 2 12 2 5 4 2 2" xfId="39468" xr:uid="{8F2EED2E-D119-4D89-A94C-79A9DB8526AC}"/>
    <cellStyle name="Normal 2 12 2 5 4 2 3" xfId="39469" xr:uid="{BB0435C9-4DB6-4A08-9DBD-29531ABB091A}"/>
    <cellStyle name="Normal 2 12 2 5 4 2 4" xfId="39470" xr:uid="{DDFBEF01-C853-4AD6-B50A-955110D595A6}"/>
    <cellStyle name="Normal 2 12 2 5 4 2 5" xfId="39471" xr:uid="{C8634079-577B-4C99-B634-A2E78F8CAC39}"/>
    <cellStyle name="Normal 2 12 2 5 4 2 6" xfId="39472" xr:uid="{B03E6378-542D-4BE3-BA3C-C19F90255F7D}"/>
    <cellStyle name="Normal 2 12 2 5 4 3" xfId="39473" xr:uid="{2876AE7D-2C7D-45F0-A80A-37ABC9293ADB}"/>
    <cellStyle name="Normal 2 12 2 5 4 4" xfId="39474" xr:uid="{930839BE-3032-4713-82CC-DBBDCB1E6EBA}"/>
    <cellStyle name="Normal 2 12 2 5 4 5" xfId="39475" xr:uid="{9DC82463-759B-4523-969F-E9AA01F62A51}"/>
    <cellStyle name="Normal 2 12 2 5 4 6" xfId="39476" xr:uid="{9D39D367-3969-4E71-96F2-759A89ED64E8}"/>
    <cellStyle name="Normal 2 12 2 5 4 7" xfId="39477" xr:uid="{0C38D70F-6998-494F-8BC3-0505A2C1BDF8}"/>
    <cellStyle name="Normal 2 12 2 5 5" xfId="39478" xr:uid="{0FBA5D74-627A-4D4A-884B-D11E0D25198F}"/>
    <cellStyle name="Normal 2 12 2 5 5 2" xfId="39480" xr:uid="{979C2078-78C8-4FFB-A113-4D75A9402E7A}"/>
    <cellStyle name="Normal 2 12 2 5 5 3" xfId="39482" xr:uid="{0C54B4A7-7171-410D-89EC-501877F73EA2}"/>
    <cellStyle name="Normal 2 12 2 5 5 4" xfId="39484" xr:uid="{F2635305-12E6-421E-B558-FEF4CF1C7F8C}"/>
    <cellStyle name="Normal 2 12 2 5 5 5" xfId="39486" xr:uid="{6B7F5E52-5675-47FF-9995-7774F61E5646}"/>
    <cellStyle name="Normal 2 12 2 5 5 6" xfId="39488" xr:uid="{BF51EF55-DA0A-4E4B-B6F9-86D8AE53F207}"/>
    <cellStyle name="Normal 2 12 2 5 6" xfId="39489" xr:uid="{C4371ACA-9AE5-49E7-87EC-781A23848B07}"/>
    <cellStyle name="Normal 2 12 2 5 7" xfId="39490" xr:uid="{8AA228B7-C4FB-4403-8B93-0D6AEFC06A77}"/>
    <cellStyle name="Normal 2 12 2 5 8" xfId="39491" xr:uid="{D576D087-4A49-4022-ABFB-98A38E6C88D5}"/>
    <cellStyle name="Normal 2 12 2 5 9" xfId="39492" xr:uid="{867E5664-6843-40E6-B855-E1CCEAC27FE8}"/>
    <cellStyle name="Normal 2 12 2 6" xfId="39493" xr:uid="{80F05879-51EA-4D0D-8008-DF42E8BC04B1}"/>
    <cellStyle name="Normal 2 12 2 6 10" xfId="39494" xr:uid="{BF1F6421-1E77-47C7-A1C4-E1DF1C028658}"/>
    <cellStyle name="Normal 2 12 2 6 2" xfId="39495" xr:uid="{4B5FBD98-F194-4706-A8F6-E5F4EE24A9FA}"/>
    <cellStyle name="Normal 2 12 2 6 2 2" xfId="39496" xr:uid="{FF605823-F2BE-4B26-AA30-B19E45522F78}"/>
    <cellStyle name="Normal 2 12 2 6 2 2 2" xfId="39498" xr:uid="{1C65A2D8-6F0D-497F-956E-2A5C1CD3BA35}"/>
    <cellStyle name="Normal 2 12 2 6 2 2 3" xfId="39500" xr:uid="{0786F9B4-6E27-4E57-A13B-F6CF29631F1B}"/>
    <cellStyle name="Normal 2 12 2 6 2 2 4" xfId="39502" xr:uid="{5C054A74-32EE-4D46-B4E8-D9C69F9B2755}"/>
    <cellStyle name="Normal 2 12 2 6 2 2 5" xfId="39504" xr:uid="{1E2C062B-33D4-4F71-9E20-9B7045020007}"/>
    <cellStyle name="Normal 2 12 2 6 2 2 6" xfId="39506" xr:uid="{2339FB99-3AB9-4356-9002-21525E74507F}"/>
    <cellStyle name="Normal 2 12 2 6 2 3" xfId="39507" xr:uid="{E305C1CC-D7B2-419F-A1BD-ED1C458C3694}"/>
    <cellStyle name="Normal 2 12 2 6 2 4" xfId="39508" xr:uid="{76EB8811-C92A-4C3A-80C2-0BAF421525E3}"/>
    <cellStyle name="Normal 2 12 2 6 2 5" xfId="39509" xr:uid="{9CBAD038-EB31-45CD-AEB8-18F11C1622D2}"/>
    <cellStyle name="Normal 2 12 2 6 2 6" xfId="39510" xr:uid="{D47BA329-A7B0-425F-95A4-3B9C3868B406}"/>
    <cellStyle name="Normal 2 12 2 6 2 7" xfId="39511" xr:uid="{FAFEA011-B7AA-4F13-BB0E-C9EFC9FCD021}"/>
    <cellStyle name="Normal 2 12 2 6 3" xfId="39512" xr:uid="{6B6791F2-9429-48EC-BAC1-577998550C24}"/>
    <cellStyle name="Normal 2 12 2 6 3 2" xfId="39513" xr:uid="{AA4FD0D5-0347-4981-B1E9-F6B6BDC7E819}"/>
    <cellStyle name="Normal 2 12 2 6 3 2 2" xfId="39514" xr:uid="{4CBC09AC-AB6F-4C99-8BC5-CF7C3230E2AF}"/>
    <cellStyle name="Normal 2 12 2 6 3 2 3" xfId="39515" xr:uid="{63C2D43C-8679-40DC-B1E0-459D34D0CB13}"/>
    <cellStyle name="Normal 2 12 2 6 3 2 4" xfId="39516" xr:uid="{6640FE69-13D8-43A8-B241-4120A738E7D5}"/>
    <cellStyle name="Normal 2 12 2 6 3 2 5" xfId="39517" xr:uid="{B922F7BD-F523-47CF-A1D4-7D8629461249}"/>
    <cellStyle name="Normal 2 12 2 6 3 2 6" xfId="39518" xr:uid="{F72ACAC5-FCE9-43BB-B12F-359AF72375EC}"/>
    <cellStyle name="Normal 2 12 2 6 3 3" xfId="39519" xr:uid="{609D59E5-3C24-472D-9712-C1A6F2D7FB0B}"/>
    <cellStyle name="Normal 2 12 2 6 3 4" xfId="39520" xr:uid="{2F13F4DE-9934-4398-A5CD-B7DB489BEE69}"/>
    <cellStyle name="Normal 2 12 2 6 3 5" xfId="39521" xr:uid="{47E3EF8E-FDCA-4A8D-8D75-55D7F3376836}"/>
    <cellStyle name="Normal 2 12 2 6 3 6" xfId="39522" xr:uid="{D0FAF46B-B924-4EED-A088-69237383A787}"/>
    <cellStyle name="Normal 2 12 2 6 3 7" xfId="39523" xr:uid="{F7DEF8A0-A4F9-492B-A022-63B0187E1369}"/>
    <cellStyle name="Normal 2 12 2 6 4" xfId="39524" xr:uid="{E2205381-A96D-4B11-A071-A9D166352861}"/>
    <cellStyle name="Normal 2 12 2 6 4 2" xfId="39525" xr:uid="{7FB9EAA9-1572-4358-A94F-E1D801D5BD0C}"/>
    <cellStyle name="Normal 2 12 2 6 4 2 2" xfId="39526" xr:uid="{9C4BD449-1D80-4F33-B479-8242D141E34D}"/>
    <cellStyle name="Normal 2 12 2 6 4 2 3" xfId="39527" xr:uid="{22E322AA-3D2A-4D01-8BBD-7F8111922773}"/>
    <cellStyle name="Normal 2 12 2 6 4 2 4" xfId="39528" xr:uid="{35539D0C-FE0E-4438-8E2B-6D3DCF2CADE0}"/>
    <cellStyle name="Normal 2 12 2 6 4 2 5" xfId="39529" xr:uid="{7D4AB4B1-4665-4DA8-9A67-0BB1054F4585}"/>
    <cellStyle name="Normal 2 12 2 6 4 2 6" xfId="39530" xr:uid="{FDE87ACE-8922-4434-8371-3CDBF9E5ECAE}"/>
    <cellStyle name="Normal 2 12 2 6 4 3" xfId="39531" xr:uid="{C2E24A65-5B6C-426B-BB1C-7362F50CD651}"/>
    <cellStyle name="Normal 2 12 2 6 4 4" xfId="39532" xr:uid="{49B70B54-A645-453D-AD17-BE5D31D2F876}"/>
    <cellStyle name="Normal 2 12 2 6 4 5" xfId="39534" xr:uid="{0FA3F7F9-38B3-45FA-BF68-4967E2C4AA23}"/>
    <cellStyle name="Normal 2 12 2 6 4 6" xfId="39536" xr:uid="{C5BF03BE-D764-4567-A7A4-684C8C043572}"/>
    <cellStyle name="Normal 2 12 2 6 4 7" xfId="39538" xr:uid="{B3A0C21C-6718-4E3C-A9CB-88173C090783}"/>
    <cellStyle name="Normal 2 12 2 6 5" xfId="39539" xr:uid="{95A6BCD8-3300-484C-921A-84DB2629602A}"/>
    <cellStyle name="Normal 2 12 2 6 5 2" xfId="39541" xr:uid="{065DB1CA-C752-49BD-842A-7314CC0D0C37}"/>
    <cellStyle name="Normal 2 12 2 6 5 3" xfId="39543" xr:uid="{CF15120B-785A-4D1C-ABBF-898A7C24BCDE}"/>
    <cellStyle name="Normal 2 12 2 6 5 4" xfId="39545" xr:uid="{81398D78-B53D-4491-8AE4-D6A0AE115A2F}"/>
    <cellStyle name="Normal 2 12 2 6 5 5" xfId="39547" xr:uid="{3D0C14EA-3D85-4CB2-8540-91EB16ACEACC}"/>
    <cellStyle name="Normal 2 12 2 6 5 6" xfId="39549" xr:uid="{4BEF4F9A-E24B-4AD9-BB8B-515F30866BD5}"/>
    <cellStyle name="Normal 2 12 2 6 6" xfId="39550" xr:uid="{14B267D6-82A4-4023-9352-AFDD875E8C1E}"/>
    <cellStyle name="Normal 2 12 2 6 7" xfId="39551" xr:uid="{34662F44-3C65-432B-89CA-B431FC008052}"/>
    <cellStyle name="Normal 2 12 2 6 8" xfId="39552" xr:uid="{5EA108DC-45EC-44C9-A89D-AD20FDA16D83}"/>
    <cellStyle name="Normal 2 12 2 6 9" xfId="39553" xr:uid="{47E79DF7-1C51-4435-8737-9F94BF64065D}"/>
    <cellStyle name="Normal 2 12 2 7" xfId="39554" xr:uid="{E677784C-DA27-4831-8A95-FBF7D821AEDE}"/>
    <cellStyle name="Normal 2 12 2 7 2" xfId="39555" xr:uid="{A1B6A58D-4839-46D2-B006-77FBE4AD422B}"/>
    <cellStyle name="Normal 2 12 2 7 2 2" xfId="39556" xr:uid="{A0A46C3B-F18B-4DED-8CC4-0B05839EA80F}"/>
    <cellStyle name="Normal 2 12 2 7 2 3" xfId="39557" xr:uid="{5DC3EEDE-BAAE-4F42-A1CF-5B943AB1A3D3}"/>
    <cellStyle name="Normal 2 12 2 7 2 4" xfId="39558" xr:uid="{05981DDD-D998-444D-A529-26F9E8A2C425}"/>
    <cellStyle name="Normal 2 12 2 7 2 5" xfId="39559" xr:uid="{24A57374-7C16-495B-BB44-452CF868794B}"/>
    <cellStyle name="Normal 2 12 2 7 2 6" xfId="39560" xr:uid="{7B0C0FAA-11B2-4E75-952F-0399E56590E5}"/>
    <cellStyle name="Normal 2 12 2 7 3" xfId="39561" xr:uid="{BAF8573D-8829-4A28-A2C0-6CB3B538B6FF}"/>
    <cellStyle name="Normal 2 12 2 7 4" xfId="39562" xr:uid="{8BFADB01-9D9F-4D23-AAD3-C1A2EAFD8AAD}"/>
    <cellStyle name="Normal 2 12 2 7 5" xfId="39563" xr:uid="{308C5BBF-8443-4B4E-AD12-2B82BB0C491D}"/>
    <cellStyle name="Normal 2 12 2 7 6" xfId="39564" xr:uid="{A5ECFAF3-55D2-48FD-B79F-A550BE88321D}"/>
    <cellStyle name="Normal 2 12 2 7 7" xfId="39565" xr:uid="{DB15BC02-DF9B-4A6F-BDFB-DAE2641470DA}"/>
    <cellStyle name="Normal 2 12 2 8" xfId="39566" xr:uid="{C0DEF8E4-FE5B-484C-BA33-068F93E550AB}"/>
    <cellStyle name="Normal 2 12 2 8 2" xfId="39567" xr:uid="{2C3FFB12-21B0-4AB3-B1CC-A5B320BFABC5}"/>
    <cellStyle name="Normal 2 12 2 8 2 2" xfId="39568" xr:uid="{CE51AD6F-DCE1-42A4-9229-ECFA77A63882}"/>
    <cellStyle name="Normal 2 12 2 8 2 3" xfId="39569" xr:uid="{2A11D700-14E6-496F-934C-69198636AE81}"/>
    <cellStyle name="Normal 2 12 2 8 2 4" xfId="39570" xr:uid="{5E2DF2F7-6684-4A2A-B586-3711632C1EA8}"/>
    <cellStyle name="Normal 2 12 2 8 2 5" xfId="39571" xr:uid="{00E1D9D1-4462-4A27-AB29-E6B6F6414DC3}"/>
    <cellStyle name="Normal 2 12 2 8 2 6" xfId="39572" xr:uid="{751A6718-0B5E-4529-A41C-ED6E89E3E362}"/>
    <cellStyle name="Normal 2 12 2 8 3" xfId="39573" xr:uid="{926F15F2-D076-44DC-8B8F-5FCBB2958873}"/>
    <cellStyle name="Normal 2 12 2 8 4" xfId="39574" xr:uid="{355C55AA-0F41-4489-977C-A58BEFCBDFE7}"/>
    <cellStyle name="Normal 2 12 2 8 5" xfId="39575" xr:uid="{D45F6F09-1D14-48D9-8C54-6BEBD0784804}"/>
    <cellStyle name="Normal 2 12 2 8 6" xfId="39576" xr:uid="{70187A0E-0423-4A3B-8AAA-4E1576C5240B}"/>
    <cellStyle name="Normal 2 12 2 8 7" xfId="39577" xr:uid="{4CCB3D34-A3BB-45CE-B456-90A2D3916734}"/>
    <cellStyle name="Normal 2 12 2 9" xfId="39578" xr:uid="{D3DF7F7B-FE34-4AAB-9F00-4FAA50D780C2}"/>
    <cellStyle name="Normal 2 12 2 9 2" xfId="1583" xr:uid="{E48D95D7-D6F8-4445-BD54-0359966C1822}"/>
    <cellStyle name="Normal 2 12 2 9 2 2" xfId="3308" xr:uid="{16F5DB94-55D4-4F7A-97E1-8F35682612F7}"/>
    <cellStyle name="Normal 2 12 2 9 2 3" xfId="6343" xr:uid="{F0CA6F3E-F80F-444B-8B68-54AB50765532}"/>
    <cellStyle name="Normal 2 12 2 9 2 4" xfId="6351" xr:uid="{1732B87D-0E1F-4B87-BDA8-A714808170DA}"/>
    <cellStyle name="Normal 2 12 2 9 2 5" xfId="6357" xr:uid="{3CBA9D8F-E0C2-41D2-800C-18B6E463ABBC}"/>
    <cellStyle name="Normal 2 12 2 9 2 6" xfId="6361" xr:uid="{BF8BC1B4-A197-4011-8CDB-B45396C73933}"/>
    <cellStyle name="Normal 2 12 2 9 3" xfId="1589" xr:uid="{D23AC2BF-5A81-4805-8A36-6A4A336ACE08}"/>
    <cellStyle name="Normal 2 12 2 9 4" xfId="1532" xr:uid="{346226C1-8AE1-4F70-92A7-6E015F2DEFE2}"/>
    <cellStyle name="Normal 2 12 2 9 5" xfId="1548" xr:uid="{644379BF-8A47-4F98-8EB0-E18159CD8B35}"/>
    <cellStyle name="Normal 2 12 2 9 6" xfId="1563" xr:uid="{089DC43F-3783-4DB0-89AC-C906C10BFDBE}"/>
    <cellStyle name="Normal 2 12 2 9 7" xfId="39579" xr:uid="{602AB2DC-352B-492F-AB19-70FE84DB5C44}"/>
    <cellStyle name="Normal 2 12 3" xfId="39580" xr:uid="{50EBEEF6-3AE2-42E0-ABCA-FB3667F7BB9B}"/>
    <cellStyle name="Normal 2 12 4" xfId="39581" xr:uid="{09D53615-3482-4388-BCF6-1284B2F270A4}"/>
    <cellStyle name="Normal 2 12 4 10" xfId="39582" xr:uid="{5ABA655A-297D-4EB9-A09A-69F73BB98C73}"/>
    <cellStyle name="Normal 2 12 4 2" xfId="39583" xr:uid="{504A3E7B-E7E7-4D35-80B6-43915D6B770E}"/>
    <cellStyle name="Normal 2 12 4 2 2" xfId="39584" xr:uid="{99D09AAC-3ABA-4415-93CF-2433011068A6}"/>
    <cellStyle name="Normal 2 12 4 2 2 2" xfId="39585" xr:uid="{3CE20E39-EBD1-4D92-8A88-6134938EC556}"/>
    <cellStyle name="Normal 2 12 4 2 2 3" xfId="39586" xr:uid="{230EC330-C290-463B-9A3E-9BEC2DDCC05E}"/>
    <cellStyle name="Normal 2 12 4 2 2 4" xfId="39587" xr:uid="{F3EEFD51-4493-42CA-B528-5BC76F6CE372}"/>
    <cellStyle name="Normal 2 12 4 2 2 5" xfId="39588" xr:uid="{4C75A0FB-1D7B-4AA8-9931-D32DF5E726BA}"/>
    <cellStyle name="Normal 2 12 4 2 2 6" xfId="39589" xr:uid="{470CE3F6-3CCA-465F-B872-7D36633A2189}"/>
    <cellStyle name="Normal 2 12 4 2 3" xfId="39590" xr:uid="{630DE54C-08EB-4CB8-B724-3BC0D1BC1F9B}"/>
    <cellStyle name="Normal 2 12 4 2 4" xfId="39591" xr:uid="{6C626536-44AF-4E33-8D69-B3EA3CDC3669}"/>
    <cellStyle name="Normal 2 12 4 2 5" xfId="39592" xr:uid="{BAB2477A-DCC1-4E1C-B921-0D688B8F5F3C}"/>
    <cellStyle name="Normal 2 12 4 2 6" xfId="39593" xr:uid="{0DD74CC4-41C2-49BB-886F-6D0E8891B477}"/>
    <cellStyle name="Normal 2 12 4 2 7" xfId="39594" xr:uid="{9BE42896-566E-44DE-A5AF-236DBB6A34EA}"/>
    <cellStyle name="Normal 2 12 4 3" xfId="39595" xr:uid="{3D3248C0-7AA8-4E85-8CB3-0F1AC909438F}"/>
    <cellStyle name="Normal 2 12 4 3 2" xfId="39596" xr:uid="{4B38F0BF-350C-4B29-A9DB-1D3EE9CB1954}"/>
    <cellStyle name="Normal 2 12 4 3 2 2" xfId="39597" xr:uid="{93A6B55A-9830-4C37-9AD3-22B615B0B7E2}"/>
    <cellStyle name="Normal 2 12 4 3 2 3" xfId="39598" xr:uid="{887B0F9C-8562-4F4A-AD04-330D8131E422}"/>
    <cellStyle name="Normal 2 12 4 3 2 4" xfId="39599" xr:uid="{666E544A-42F5-4866-8465-CB8461666112}"/>
    <cellStyle name="Normal 2 12 4 3 2 5" xfId="39600" xr:uid="{19E70EA5-1C7A-42E1-81CB-38B274CC3D7A}"/>
    <cellStyle name="Normal 2 12 4 3 2 6" xfId="39601" xr:uid="{DB706E38-B0A4-4EF6-BFD6-1756B6AB1592}"/>
    <cellStyle name="Normal 2 12 4 3 3" xfId="39602" xr:uid="{1C666297-D14B-4B14-A8D8-7361B0B34774}"/>
    <cellStyle name="Normal 2 12 4 3 4" xfId="39603" xr:uid="{6E13F63C-9AD1-4DF8-9B7A-7C785BFB6160}"/>
    <cellStyle name="Normal 2 12 4 3 5" xfId="39604" xr:uid="{14E9303D-2C68-4563-9B32-9ADFC6231E2E}"/>
    <cellStyle name="Normal 2 12 4 3 6" xfId="39605" xr:uid="{F2217C4E-671D-48D0-B54D-E1F994D07CA2}"/>
    <cellStyle name="Normal 2 12 4 3 7" xfId="39606" xr:uid="{D5162215-AAC2-466F-A81D-4E4E9D48D178}"/>
    <cellStyle name="Normal 2 12 4 4" xfId="39607" xr:uid="{1A017C2F-BAE9-411E-8299-35AF8B618D3E}"/>
    <cellStyle name="Normal 2 12 4 4 2" xfId="39608" xr:uid="{19C21FAD-CB37-4905-A396-620B07217624}"/>
    <cellStyle name="Normal 2 12 4 4 2 2" xfId="39609" xr:uid="{65248280-1661-4A47-A83E-C249EA854315}"/>
    <cellStyle name="Normal 2 12 4 4 2 3" xfId="39610" xr:uid="{84140049-159B-4918-A1AE-76DF949816BA}"/>
    <cellStyle name="Normal 2 12 4 4 2 4" xfId="39611" xr:uid="{4E468D07-7E04-4EF0-807A-EBF869C13799}"/>
    <cellStyle name="Normal 2 12 4 4 2 5" xfId="39612" xr:uid="{16B718EB-9F70-483C-B41D-E51010A2BC38}"/>
    <cellStyle name="Normal 2 12 4 4 2 6" xfId="39613" xr:uid="{AB3F30FF-59A1-4D9D-A71E-5EF4D3693BF3}"/>
    <cellStyle name="Normal 2 12 4 4 3" xfId="39614" xr:uid="{40986976-5D9B-40E5-BC6E-9ED4BF30C433}"/>
    <cellStyle name="Normal 2 12 4 4 4" xfId="39615" xr:uid="{50B95F04-ADCA-4AFF-B21E-7512AB2102BE}"/>
    <cellStyle name="Normal 2 12 4 4 5" xfId="39616" xr:uid="{AC71BCDB-D856-4184-8F0C-431AAE33A0B5}"/>
    <cellStyle name="Normal 2 12 4 4 6" xfId="39617" xr:uid="{CBCCE343-9D59-41DD-A5A8-616A308EF523}"/>
    <cellStyle name="Normal 2 12 4 4 7" xfId="39618" xr:uid="{A5B5765D-2E79-4714-8BCF-08526952B1CA}"/>
    <cellStyle name="Normal 2 12 4 5" xfId="39619" xr:uid="{7DF4AED4-4F0B-4E31-80CF-3652073B7412}"/>
    <cellStyle name="Normal 2 12 4 5 2" xfId="39620" xr:uid="{D8935735-E658-4572-A364-C7519D332C2D}"/>
    <cellStyle name="Normal 2 12 4 5 3" xfId="39621" xr:uid="{09246DA6-2B76-427A-89B5-C32CD4DD4699}"/>
    <cellStyle name="Normal 2 12 4 5 4" xfId="39622" xr:uid="{28ECEE3D-0C86-4010-BFD6-ED4BE822F69E}"/>
    <cellStyle name="Normal 2 12 4 5 5" xfId="39623" xr:uid="{E86B0B30-5629-47B9-AC5D-5EE04C6952A9}"/>
    <cellStyle name="Normal 2 12 4 5 6" xfId="39624" xr:uid="{11F33F25-F53A-4CDE-B57C-54312CD7FFC4}"/>
    <cellStyle name="Normal 2 12 4 6" xfId="39625" xr:uid="{B7AD6E1E-2281-493A-889E-B594C7674772}"/>
    <cellStyle name="Normal 2 12 4 7" xfId="39626" xr:uid="{040E01B1-F55F-4FB6-B4BE-060E351A65C8}"/>
    <cellStyle name="Normal 2 12 4 8" xfId="39627" xr:uid="{D834FED9-8891-4739-B7AA-84FD717AC92B}"/>
    <cellStyle name="Normal 2 12 4 9" xfId="39628" xr:uid="{E6152729-ECB3-4E94-87CC-1B1E161168BA}"/>
    <cellStyle name="Normal 2 12 5" xfId="39629" xr:uid="{9694DEEB-1B2D-41BC-856D-FDE58A76B52C}"/>
    <cellStyle name="Normal 2 12 5 10" xfId="39630" xr:uid="{CECD8ADC-8556-4D2A-A7F9-E5A46A427045}"/>
    <cellStyle name="Normal 2 12 5 2" xfId="39631" xr:uid="{A666CFB1-94B8-4181-9435-20B2C7CAAA20}"/>
    <cellStyle name="Normal 2 12 5 2 2" xfId="39632" xr:uid="{4B5DD377-E6C8-4E7D-ACE6-5FA07520883C}"/>
    <cellStyle name="Normal 2 12 5 2 2 2" xfId="39634" xr:uid="{3ED8B87D-0D20-4E78-BB77-54FCCCBDBEA0}"/>
    <cellStyle name="Normal 2 12 5 2 2 3" xfId="39635" xr:uid="{18431B49-49DA-4C1D-8750-416B557294E4}"/>
    <cellStyle name="Normal 2 12 5 2 2 4" xfId="39636" xr:uid="{96F3CD21-2CD5-4F0E-B975-6BEEF732931A}"/>
    <cellStyle name="Normal 2 12 5 2 2 5" xfId="39637" xr:uid="{EFFCE0DA-7426-48D9-B975-418E4FB49BD1}"/>
    <cellStyle name="Normal 2 12 5 2 2 6" xfId="39638" xr:uid="{D5BBFF1C-FC52-4586-9502-D9910D4BFC88}"/>
    <cellStyle name="Normal 2 12 5 2 3" xfId="39639" xr:uid="{98A597DA-135C-4852-9420-30CAFD11D62F}"/>
    <cellStyle name="Normal 2 12 5 2 4" xfId="39640" xr:uid="{F86E5E60-5431-4F61-B540-8A44366A812F}"/>
    <cellStyle name="Normal 2 12 5 2 5" xfId="39641" xr:uid="{E164BDD5-14A5-4AEC-84A1-217220ACE2D1}"/>
    <cellStyle name="Normal 2 12 5 2 6" xfId="39642" xr:uid="{2DF2CE12-D0D4-41C4-962B-6D53A00F564D}"/>
    <cellStyle name="Normal 2 12 5 2 7" xfId="39643" xr:uid="{79581649-336C-4A13-99C7-11D0513A06B7}"/>
    <cellStyle name="Normal 2 12 5 3" xfId="39644" xr:uid="{DD791A2B-91DB-488E-83F7-9C856D51B68C}"/>
    <cellStyle name="Normal 2 12 5 3 2" xfId="39645" xr:uid="{B0FFF436-4DCF-4AD2-8335-3B4610CB1842}"/>
    <cellStyle name="Normal 2 12 5 3 2 2" xfId="39646" xr:uid="{925FF486-13E8-4C04-9DDC-292AE8839ED8}"/>
    <cellStyle name="Normal 2 12 5 3 2 3" xfId="39647" xr:uid="{6C6EC61B-4494-4C2E-A61F-DFB98DECAA46}"/>
    <cellStyle name="Normal 2 12 5 3 2 4" xfId="39648" xr:uid="{D5353DDC-4E3B-4236-AFE2-16AB3E407558}"/>
    <cellStyle name="Normal 2 12 5 3 2 5" xfId="39649" xr:uid="{428928EF-A254-4F9B-9278-AA464DB87671}"/>
    <cellStyle name="Normal 2 12 5 3 2 6" xfId="39650" xr:uid="{E451D9C1-36DB-4DFA-B86A-0167291DE380}"/>
    <cellStyle name="Normal 2 12 5 3 3" xfId="39651" xr:uid="{7ED6B229-64EA-42C6-BBD0-18542A047B70}"/>
    <cellStyle name="Normal 2 12 5 3 4" xfId="39652" xr:uid="{74772A34-8D14-4AB3-955D-65565001C8EF}"/>
    <cellStyle name="Normal 2 12 5 3 5" xfId="39653" xr:uid="{BCC5E228-5587-4338-B4E8-983704AC7C67}"/>
    <cellStyle name="Normal 2 12 5 3 6" xfId="39654" xr:uid="{482682EB-2AA1-48BF-8AE6-0954F173A6DA}"/>
    <cellStyle name="Normal 2 12 5 3 7" xfId="39655" xr:uid="{BACE404B-7FD9-427D-814A-40D71085175D}"/>
    <cellStyle name="Normal 2 12 5 4" xfId="39656" xr:uid="{1C0AAA41-389E-4F1A-B20F-791014CC9531}"/>
    <cellStyle name="Normal 2 12 5 4 2" xfId="39657" xr:uid="{6DEC0875-8652-40ED-9DA8-8E157F5F8BC4}"/>
    <cellStyle name="Normal 2 12 5 4 2 2" xfId="39658" xr:uid="{5E0B4382-3E55-4262-9D22-7006460D3390}"/>
    <cellStyle name="Normal 2 12 5 4 2 3" xfId="39659" xr:uid="{09DE4723-6281-4FD5-97A1-30F8FAA52895}"/>
    <cellStyle name="Normal 2 12 5 4 2 4" xfId="39660" xr:uid="{75C5C3BB-7F56-473C-83B5-4C1945D5E69E}"/>
    <cellStyle name="Normal 2 12 5 4 2 5" xfId="39661" xr:uid="{AF207229-4BE7-4857-A877-E7AEC4C8E1A8}"/>
    <cellStyle name="Normal 2 12 5 4 2 6" xfId="39662" xr:uid="{6DDB67C4-DE96-4BA6-8A73-04298DB2FABD}"/>
    <cellStyle name="Normal 2 12 5 4 3" xfId="39663" xr:uid="{98EB38B0-81BD-4AD7-903F-9DBF983AA269}"/>
    <cellStyle name="Normal 2 12 5 4 4" xfId="39664" xr:uid="{9C58C91B-67A0-4314-B4F5-0354DC18A16B}"/>
    <cellStyle name="Normal 2 12 5 4 5" xfId="39665" xr:uid="{EAF66C99-2DAB-4FD3-AE36-8C5A26EC63A4}"/>
    <cellStyle name="Normal 2 12 5 4 6" xfId="39666" xr:uid="{CACA2ADE-D1ED-45BB-8DCC-72AE913E68E6}"/>
    <cellStyle name="Normal 2 12 5 4 7" xfId="39667" xr:uid="{506E1DAD-3554-4DC3-89FC-6DA0CA9093C1}"/>
    <cellStyle name="Normal 2 12 5 5" xfId="39668" xr:uid="{5F090A8A-DE3B-4A37-8E7D-B253A749C896}"/>
    <cellStyle name="Normal 2 12 5 5 2" xfId="39669" xr:uid="{971D3DCC-9A45-43AE-ACB1-3F7CC0F8A5A6}"/>
    <cellStyle name="Normal 2 12 5 5 3" xfId="39670" xr:uid="{C6DBF9ED-4C5A-4648-A43B-144AAC8FA9B8}"/>
    <cellStyle name="Normal 2 12 5 5 4" xfId="39672" xr:uid="{2E70A980-B4D9-46A8-A337-2E2F2FFF2EAB}"/>
    <cellStyle name="Normal 2 12 5 5 5" xfId="39674" xr:uid="{35F10054-B0EC-41FA-BEF9-2A7F46A59D4F}"/>
    <cellStyle name="Normal 2 12 5 5 6" xfId="39675" xr:uid="{CA9E8B6C-F2C2-4F4E-A7E9-EA3C326B24AB}"/>
    <cellStyle name="Normal 2 12 5 6" xfId="39676" xr:uid="{C29C20AF-2940-4153-A6F6-F9116C17C3E8}"/>
    <cellStyle name="Normal 2 12 5 7" xfId="39677" xr:uid="{C7E263C5-6EE9-4C20-8D2F-24509E00AF94}"/>
    <cellStyle name="Normal 2 12 5 8" xfId="39678" xr:uid="{3971ED48-6B08-4799-B277-824F3F1A4966}"/>
    <cellStyle name="Normal 2 12 5 9" xfId="39679" xr:uid="{2F6817B0-7EC1-44F5-BEAC-10513025D8C3}"/>
    <cellStyle name="Normal 2 12 6" xfId="39680" xr:uid="{C32B6A0F-FC34-4731-9C31-656225357E70}"/>
    <cellStyle name="Normal 2 12 6 2" xfId="39681" xr:uid="{14726D10-0ACF-4968-9C8F-36057741455E}"/>
    <cellStyle name="Normal 2 12 6 2 2" xfId="39682" xr:uid="{3F249128-6F95-424E-A490-0ABC49BF6671}"/>
    <cellStyle name="Normal 2 12 6 2 3" xfId="39683" xr:uid="{E8E3A9BE-D849-465F-97D8-FA2B8F067EB4}"/>
    <cellStyle name="Normal 2 12 6 2 4" xfId="39684" xr:uid="{4C31E34B-8C08-4FB5-8604-BE57015AD3CC}"/>
    <cellStyle name="Normal 2 12 6 2 5" xfId="39685" xr:uid="{0094D9F1-04A7-4DE8-BB2D-31D1C798E58C}"/>
    <cellStyle name="Normal 2 12 6 2 6" xfId="39686" xr:uid="{C4D98776-052C-4B6F-A8A6-BBC4B499C754}"/>
    <cellStyle name="Normal 2 12 6 3" xfId="39687" xr:uid="{3B3951D8-EC00-423E-B176-9A4B99DB5851}"/>
    <cellStyle name="Normal 2 12 6 4" xfId="39688" xr:uid="{C8480B5C-B7C7-478E-9369-63D9465FB4A8}"/>
    <cellStyle name="Normal 2 12 6 5" xfId="39689" xr:uid="{C932FAE8-006E-4BD3-AF46-7A4C6C42C2EB}"/>
    <cellStyle name="Normal 2 12 6 6" xfId="39690" xr:uid="{5093E006-D34E-4456-9CD5-B1B7A5995C8E}"/>
    <cellStyle name="Normal 2 12 6 7" xfId="39691" xr:uid="{8C8AA625-DDE4-4405-BB2A-5AE0260C902C}"/>
    <cellStyle name="Normal 2 12 7" xfId="39692" xr:uid="{5CEAE2BD-45AE-4811-B129-A3F024439DE2}"/>
    <cellStyle name="Normal 2 12 7 2" xfId="39693" xr:uid="{BAA7ABE6-0A0E-4B2C-A769-8378EFD188A5}"/>
    <cellStyle name="Normal 2 12 7 3" xfId="39694" xr:uid="{7129D99B-596B-44E9-AFAB-FA349028C56A}"/>
    <cellStyle name="Normal 2 12 7 4" xfId="39695" xr:uid="{B3CD1122-A0E5-4838-9775-E85D941EDC33}"/>
    <cellStyle name="Normal 2 12 7 5" xfId="39696" xr:uid="{08A80329-009D-4194-8125-006F901417D2}"/>
    <cellStyle name="Normal 2 12 7 6" xfId="39697" xr:uid="{EB8526E5-9930-4DE0-903C-9B3BDE28108E}"/>
    <cellStyle name="Normal 2 12 8" xfId="39698" xr:uid="{0BB432F8-C4E2-4235-988B-8B3C7D72B4A5}"/>
    <cellStyle name="Normal 2 12 9" xfId="39699" xr:uid="{8D7BE08F-19F9-4A32-94E1-A7C42973B164}"/>
    <cellStyle name="Normal 2 13" xfId="39700" xr:uid="{E2DDD604-55C7-41AE-972E-BB72046F64B3}"/>
    <cellStyle name="Normal 2 13 10" xfId="39701" xr:uid="{8C5DA032-913D-4F1F-A6B3-4A67A762027A}"/>
    <cellStyle name="Normal 2 13 11" xfId="39702" xr:uid="{05AED860-141F-43FD-99DF-DA1063E0C561}"/>
    <cellStyle name="Normal 2 13 12" xfId="39703" xr:uid="{64F6F553-BF8D-4B49-8F61-7468C5A38D16}"/>
    <cellStyle name="Normal 2 13 13" xfId="39704" xr:uid="{19B4A126-B9A9-4DFF-9B87-710A9E975DBB}"/>
    <cellStyle name="Normal 2 13 2" xfId="39705" xr:uid="{833321BB-0DF1-47AA-B1BA-A7A6CF56AA54}"/>
    <cellStyle name="Normal 2 13 2 10" xfId="39706" xr:uid="{D9B07D2A-42AA-40DE-8D1B-B65637F5765E}"/>
    <cellStyle name="Normal 2 13 2 10 2" xfId="39708" xr:uid="{74749A4E-130B-4526-8070-99B033C87C16}"/>
    <cellStyle name="Normal 2 13 2 10 3" xfId="39709" xr:uid="{4F771576-12C8-44CE-9D5E-AAD2DD3716DE}"/>
    <cellStyle name="Normal 2 13 2 10 4" xfId="39710" xr:uid="{E86E3056-744D-4F22-81CB-967D791F7589}"/>
    <cellStyle name="Normal 2 13 2 10 5" xfId="39711" xr:uid="{86A196E9-0B81-4ADF-B59D-29AB79206015}"/>
    <cellStyle name="Normal 2 13 2 10 6" xfId="39712" xr:uid="{64E3C470-C06C-47EC-A2C2-E3855FA7EBA5}"/>
    <cellStyle name="Normal 2 13 2 11" xfId="39713" xr:uid="{5CAFAA4E-5A37-479E-8394-2A3D70CF9DB2}"/>
    <cellStyle name="Normal 2 13 2 12" xfId="7260" xr:uid="{3C5B04FD-8BB9-47D2-9479-EBE616A91F43}"/>
    <cellStyle name="Normal 2 13 2 13" xfId="7264" xr:uid="{3968D78C-3091-4384-BE04-170DF97195C8}"/>
    <cellStyle name="Normal 2 13 2 14" xfId="39714" xr:uid="{E81B01BE-AD42-46FB-A8C4-30F3B91F87BC}"/>
    <cellStyle name="Normal 2 13 2 15" xfId="39715" xr:uid="{C31A76C2-65FA-464E-B7EC-B4B945191E88}"/>
    <cellStyle name="Normal 2 13 2 16" xfId="39716" xr:uid="{D3B28EA2-2ABC-45AF-8580-F52DE97353BC}"/>
    <cellStyle name="Normal 2 13 2 2" xfId="39717" xr:uid="{641EE902-6CFE-4173-858F-5F77532A1737}"/>
    <cellStyle name="Normal 2 13 2 2 10" xfId="9911" xr:uid="{36DECD1B-5F66-4057-95BA-F6A4066C1160}"/>
    <cellStyle name="Normal 2 13 2 2 11" xfId="29898" xr:uid="{D6B5C1F0-7EEB-4456-9567-01C635259113}"/>
    <cellStyle name="Normal 2 13 2 2 12" xfId="29900" xr:uid="{A4372435-7910-4A7C-9F27-E6C45A5384C7}"/>
    <cellStyle name="Normal 2 13 2 2 13" xfId="28974" xr:uid="{6D39BF2A-EFEB-4D73-A04A-BB2D95C95956}"/>
    <cellStyle name="Normal 2 13 2 2 14" xfId="28998" xr:uid="{6EA9D8FD-2729-490E-B262-03003EF1D844}"/>
    <cellStyle name="Normal 2 13 2 2 2" xfId="39718" xr:uid="{08AF527C-9C70-4A23-B179-A92CA0C3FA52}"/>
    <cellStyle name="Normal 2 13 2 2 2 10" xfId="39719" xr:uid="{A4672179-55DB-4689-8AD5-0E4A907B2679}"/>
    <cellStyle name="Normal 2 13 2 2 2 2" xfId="39720" xr:uid="{ABD64386-5EA0-44EF-BA54-C4D15910445A}"/>
    <cellStyle name="Normal 2 13 2 2 2 2 2" xfId="39721" xr:uid="{7B9DB10A-273B-492D-8178-E6B069099CF8}"/>
    <cellStyle name="Normal 2 13 2 2 2 2 2 2" xfId="39722" xr:uid="{DE1639F2-32FD-4E9B-B25E-E9B81457BEA3}"/>
    <cellStyle name="Normal 2 13 2 2 2 2 2 3" xfId="39723" xr:uid="{326349E4-02E4-4123-BF19-3EF35F3B49CB}"/>
    <cellStyle name="Normal 2 13 2 2 2 2 2 4" xfId="39724" xr:uid="{A4964623-F218-4148-8E85-21C4DBF4CA2D}"/>
    <cellStyle name="Normal 2 13 2 2 2 2 2 5" xfId="39725" xr:uid="{EB333F0D-446B-48EE-8922-F6ED59EA6EC5}"/>
    <cellStyle name="Normal 2 13 2 2 2 2 2 6" xfId="39726" xr:uid="{C0A7DD98-0A65-467E-9F19-B916A36E8216}"/>
    <cellStyle name="Normal 2 13 2 2 2 2 3" xfId="39727" xr:uid="{242B2F57-DE70-4042-A315-9C9864388810}"/>
    <cellStyle name="Normal 2 13 2 2 2 2 4" xfId="39728" xr:uid="{62606AA2-1410-4CE9-B9A8-5436C4657052}"/>
    <cellStyle name="Normal 2 13 2 2 2 2 5" xfId="39729" xr:uid="{049C429A-D2FB-4A31-87C3-2291C453F829}"/>
    <cellStyle name="Normal 2 13 2 2 2 2 6" xfId="39730" xr:uid="{CAD2509F-066E-4940-8F95-3F78079CB667}"/>
    <cellStyle name="Normal 2 13 2 2 2 2 7" xfId="39731" xr:uid="{5B89054D-8EAB-4E83-8BD2-C3633F43287E}"/>
    <cellStyle name="Normal 2 13 2 2 2 3" xfId="39732" xr:uid="{FEFC3A76-F071-42DF-AEBC-B35F2F7BB71A}"/>
    <cellStyle name="Normal 2 13 2 2 2 3 2" xfId="39733" xr:uid="{7F2A16B7-AC50-47FC-8DAB-06FB63039178}"/>
    <cellStyle name="Normal 2 13 2 2 2 3 2 2" xfId="39734" xr:uid="{D4F45FF8-FCFA-40B5-A6ED-AEC8D97987AE}"/>
    <cellStyle name="Normal 2 13 2 2 2 3 2 3" xfId="39735" xr:uid="{81FEAD53-91B5-43B3-ADF0-70156BECC723}"/>
    <cellStyle name="Normal 2 13 2 2 2 3 2 4" xfId="39736" xr:uid="{CC0B5DC9-65F1-49E0-A251-735762750799}"/>
    <cellStyle name="Normal 2 13 2 2 2 3 2 5" xfId="39737" xr:uid="{1F839683-4988-415F-83BA-BB5D77F8F01B}"/>
    <cellStyle name="Normal 2 13 2 2 2 3 2 6" xfId="39738" xr:uid="{A9EB4A34-86C8-4556-AF40-0BB07B7D89FB}"/>
    <cellStyle name="Normal 2 13 2 2 2 3 3" xfId="39739" xr:uid="{EF1E8B31-821E-4107-8410-3CD90A0ED866}"/>
    <cellStyle name="Normal 2 13 2 2 2 3 4" xfId="39740" xr:uid="{5A1098B2-754B-4987-8F8F-DF7F6D34679E}"/>
    <cellStyle name="Normal 2 13 2 2 2 3 5" xfId="39741" xr:uid="{2B8745F4-D5CD-46B7-B83D-8FF3CE4A47D4}"/>
    <cellStyle name="Normal 2 13 2 2 2 3 6" xfId="39742" xr:uid="{839D6EC3-72D7-4BC6-98A7-AF23D0276596}"/>
    <cellStyle name="Normal 2 13 2 2 2 3 7" xfId="39743" xr:uid="{04851815-4BC8-485C-B280-7B61ED3704A2}"/>
    <cellStyle name="Normal 2 13 2 2 2 4" xfId="39744" xr:uid="{12DAA8C4-AB01-475C-8154-2DAB878AB8F8}"/>
    <cellStyle name="Normal 2 13 2 2 2 4 2" xfId="39745" xr:uid="{9DA44086-0516-49B7-B842-5999B908478F}"/>
    <cellStyle name="Normal 2 13 2 2 2 4 2 2" xfId="39746" xr:uid="{7B6E88C4-39CF-42AC-ABAB-502EC8E21E0C}"/>
    <cellStyle name="Normal 2 13 2 2 2 4 2 3" xfId="39747" xr:uid="{6201A7F6-2A48-457B-81F3-2D84936AA581}"/>
    <cellStyle name="Normal 2 13 2 2 2 4 2 4" xfId="39748" xr:uid="{8559763A-1C55-4373-935B-7CF17CC4E3CA}"/>
    <cellStyle name="Normal 2 13 2 2 2 4 2 5" xfId="39749" xr:uid="{82FA3D79-238C-4DF8-8F0E-F08A2E14F991}"/>
    <cellStyle name="Normal 2 13 2 2 2 4 2 6" xfId="39750" xr:uid="{7CDBFC4A-5A47-4F94-8BB4-476DB3995BB7}"/>
    <cellStyle name="Normal 2 13 2 2 2 4 3" xfId="39751" xr:uid="{927B3958-2CF3-4D6F-A852-72DDBD4A7413}"/>
    <cellStyle name="Normal 2 13 2 2 2 4 4" xfId="39752" xr:uid="{3E7BA261-9324-4CA7-88A2-2CEC733BF2FE}"/>
    <cellStyle name="Normal 2 13 2 2 2 4 5" xfId="39753" xr:uid="{B17A1795-195D-49FA-B521-EF95F1B54EC1}"/>
    <cellStyle name="Normal 2 13 2 2 2 4 6" xfId="39754" xr:uid="{A00B5625-4E35-4608-A687-3806D83CB52E}"/>
    <cellStyle name="Normal 2 13 2 2 2 4 7" xfId="39755" xr:uid="{3949A7DE-E4ED-4F6E-885D-FD824C7A4344}"/>
    <cellStyle name="Normal 2 13 2 2 2 5" xfId="39756" xr:uid="{F9CCB5FC-10C6-4CEA-A181-DB06D4CEF472}"/>
    <cellStyle name="Normal 2 13 2 2 2 5 2" xfId="39757" xr:uid="{5C00D523-E8D3-499C-9305-14A009466DB4}"/>
    <cellStyle name="Normal 2 13 2 2 2 5 3" xfId="39758" xr:uid="{F7801C02-E305-4EAC-A883-917395F59DE2}"/>
    <cellStyle name="Normal 2 13 2 2 2 5 4" xfId="39759" xr:uid="{51E81530-89EB-48C6-A381-3EDB657DAFEA}"/>
    <cellStyle name="Normal 2 13 2 2 2 5 5" xfId="39760" xr:uid="{18AB36CE-01AB-4ED0-85E0-34CD945BE98D}"/>
    <cellStyle name="Normal 2 13 2 2 2 5 6" xfId="39761" xr:uid="{4012C519-D3DF-4B5D-8D16-F0D0A24122B0}"/>
    <cellStyle name="Normal 2 13 2 2 2 6" xfId="39762" xr:uid="{0CBF9EDE-50A3-43E3-9524-E01743592471}"/>
    <cellStyle name="Normal 2 13 2 2 2 7" xfId="39763" xr:uid="{10891CF9-53D5-4F21-8334-030B2956DA11}"/>
    <cellStyle name="Normal 2 13 2 2 2 8" xfId="39764" xr:uid="{BAD9A6D5-85E6-410C-B8A6-2A64CF11CAA9}"/>
    <cellStyle name="Normal 2 13 2 2 2 9" xfId="39765" xr:uid="{25D36B20-B6E7-4FA9-8148-F32E8FC92F72}"/>
    <cellStyle name="Normal 2 13 2 2 3" xfId="39766" xr:uid="{F950F1E2-F685-45D6-8B9B-FE8F07563362}"/>
    <cellStyle name="Normal 2 13 2 2 3 10" xfId="39767" xr:uid="{116678DB-97EF-4AE5-83E0-62A0503FC0F5}"/>
    <cellStyle name="Normal 2 13 2 2 3 2" xfId="39768" xr:uid="{A6D23908-97D3-44AD-8DEF-6BA124FB7AEE}"/>
    <cellStyle name="Normal 2 13 2 2 3 2 2" xfId="39769" xr:uid="{94B7E0BF-CC52-4BEC-8DA4-09A061AD3063}"/>
    <cellStyle name="Normal 2 13 2 2 3 2 2 2" xfId="39770" xr:uid="{A5AADBA6-DF09-44AA-9DB7-C17C9B01BAFB}"/>
    <cellStyle name="Normal 2 13 2 2 3 2 2 3" xfId="39771" xr:uid="{BEC05138-1848-40F9-8EF4-581B605E1ECB}"/>
    <cellStyle name="Normal 2 13 2 2 3 2 2 4" xfId="39773" xr:uid="{95AB89B3-F280-448B-A803-E6CD30697401}"/>
    <cellStyle name="Normal 2 13 2 2 3 2 2 5" xfId="39775" xr:uid="{80949DC6-3824-4950-897B-A1395C4566FD}"/>
    <cellStyle name="Normal 2 13 2 2 3 2 2 6" xfId="39777" xr:uid="{D2BCA801-745E-4E9C-9CBD-46FA6D32BF87}"/>
    <cellStyle name="Normal 2 13 2 2 3 2 3" xfId="39778" xr:uid="{62F77EF8-76EC-47EB-B93C-1ED127F0D67D}"/>
    <cellStyle name="Normal 2 13 2 2 3 2 4" xfId="39779" xr:uid="{BAD8195E-D098-4C78-AB35-F9B1118E4111}"/>
    <cellStyle name="Normal 2 13 2 2 3 2 5" xfId="39780" xr:uid="{5764DDC6-86FF-450C-BE7F-4243711D2B89}"/>
    <cellStyle name="Normal 2 13 2 2 3 2 6" xfId="39781" xr:uid="{DB51A65E-73D2-4172-A95E-98468225FAD0}"/>
    <cellStyle name="Normal 2 13 2 2 3 2 7" xfId="39782" xr:uid="{12E95FAD-D464-4DBA-B4B6-08B3CC7D09FC}"/>
    <cellStyle name="Normal 2 13 2 2 3 3" xfId="4701" xr:uid="{4816AE8A-121B-4362-AA6A-EAD465F7447C}"/>
    <cellStyle name="Normal 2 13 2 2 3 3 2" xfId="39783" xr:uid="{FC53B8B6-B06A-4B48-A869-2ECD6957B940}"/>
    <cellStyle name="Normal 2 13 2 2 3 3 2 2" xfId="39784" xr:uid="{2DDC38DC-E283-430A-9F04-2EC2D7300DBC}"/>
    <cellStyle name="Normal 2 13 2 2 3 3 2 3" xfId="39785" xr:uid="{6599F51D-7BD1-40DC-8B02-BF8FEDB3206F}"/>
    <cellStyle name="Normal 2 13 2 2 3 3 2 4" xfId="39787" xr:uid="{5A316FF9-8CBA-48A5-917F-0E915DD09A08}"/>
    <cellStyle name="Normal 2 13 2 2 3 3 2 5" xfId="39789" xr:uid="{F4F86BF2-47BF-48B8-9B08-81628EF48F36}"/>
    <cellStyle name="Normal 2 13 2 2 3 3 2 6" xfId="39791" xr:uid="{D2421D5F-5A23-4984-A328-E81D647513EC}"/>
    <cellStyle name="Normal 2 13 2 2 3 3 3" xfId="39792" xr:uid="{97759E46-CB68-4E4D-976F-FDF6E286A028}"/>
    <cellStyle name="Normal 2 13 2 2 3 3 4" xfId="39793" xr:uid="{42F55EC1-98A3-4DB0-ABBA-1A56EABD5C38}"/>
    <cellStyle name="Normal 2 13 2 2 3 3 5" xfId="39794" xr:uid="{AA6F8C3A-B68E-4DD6-AAB2-4DFE4D6C939C}"/>
    <cellStyle name="Normal 2 13 2 2 3 3 6" xfId="39795" xr:uid="{640AD0DD-C887-4A76-919C-C7D873DD8B1E}"/>
    <cellStyle name="Normal 2 13 2 2 3 3 7" xfId="39796" xr:uid="{D6C48D3A-74FB-4BCF-A62B-FBD741DB2700}"/>
    <cellStyle name="Normal 2 13 2 2 3 4" xfId="4709" xr:uid="{7C3B837E-1AB2-44D3-ABC9-FCE391FFA8D8}"/>
    <cellStyle name="Normal 2 13 2 2 3 4 2" xfId="39797" xr:uid="{43C13A8D-A224-4F47-8515-B55D692CBCF2}"/>
    <cellStyle name="Normal 2 13 2 2 3 4 2 2" xfId="39798" xr:uid="{BF12CB59-4EF5-49F0-A9A8-D3389BEFAF30}"/>
    <cellStyle name="Normal 2 13 2 2 3 4 2 3" xfId="39799" xr:uid="{51B0DF1E-1B28-47E2-9361-ABCE59ABFA96}"/>
    <cellStyle name="Normal 2 13 2 2 3 4 2 4" xfId="39801" xr:uid="{9F025A38-ED2C-41D3-997D-FF36508F56C5}"/>
    <cellStyle name="Normal 2 13 2 2 3 4 2 5" xfId="39803" xr:uid="{74E4F88D-8B9C-4A6B-B56D-A223C6728432}"/>
    <cellStyle name="Normal 2 13 2 2 3 4 2 6" xfId="39805" xr:uid="{D87F8EBD-C7E8-42F7-A1D0-7C002A567012}"/>
    <cellStyle name="Normal 2 13 2 2 3 4 3" xfId="39806" xr:uid="{010B561E-5634-41E0-9E3E-438CA0A8009A}"/>
    <cellStyle name="Normal 2 13 2 2 3 4 4" xfId="39807" xr:uid="{BDC465E9-B58B-45CA-B494-5DBE6AE6CFB3}"/>
    <cellStyle name="Normal 2 13 2 2 3 4 5" xfId="39808" xr:uid="{3A908473-73A2-45A3-B7DF-B39AFAA2442E}"/>
    <cellStyle name="Normal 2 13 2 2 3 4 6" xfId="39809" xr:uid="{7FED7379-1D35-496F-934C-0A35C67AD42B}"/>
    <cellStyle name="Normal 2 13 2 2 3 4 7" xfId="39810" xr:uid="{BB37E3B1-1090-4046-867D-AB0C75466FEE}"/>
    <cellStyle name="Normal 2 13 2 2 3 5" xfId="4712" xr:uid="{6F2FD57F-D6F3-4457-ACA4-A2ADB18832B2}"/>
    <cellStyle name="Normal 2 13 2 2 3 5 2" xfId="39811" xr:uid="{66FD76AE-7EB9-42C1-8C47-2EE77D7EB292}"/>
    <cellStyle name="Normal 2 13 2 2 3 5 3" xfId="39812" xr:uid="{2A1CB641-AA22-48A6-9237-CEC4B176FBEA}"/>
    <cellStyle name="Normal 2 13 2 2 3 5 4" xfId="39813" xr:uid="{C06F6058-F5BC-4FCD-925F-3B8AC384CD98}"/>
    <cellStyle name="Normal 2 13 2 2 3 5 5" xfId="39814" xr:uid="{8618484F-C1C9-45D7-B189-AEFE1CC26768}"/>
    <cellStyle name="Normal 2 13 2 2 3 5 6" xfId="39815" xr:uid="{C2BF3766-9155-45F5-B4A8-F524DFC9BBBE}"/>
    <cellStyle name="Normal 2 13 2 2 3 6" xfId="4714" xr:uid="{89A2667B-F600-4BC0-96DB-9E7A82E3E560}"/>
    <cellStyle name="Normal 2 13 2 2 3 7" xfId="4716" xr:uid="{2C68DFAC-C03E-41D2-9C9A-C4F171E3F370}"/>
    <cellStyle name="Normal 2 13 2 2 3 8" xfId="39816" xr:uid="{20E085A6-E88A-40C3-97A4-3EAFC39C2BE5}"/>
    <cellStyle name="Normal 2 13 2 2 3 9" xfId="39817" xr:uid="{A417B3A2-2C22-4B7D-9AEE-2A250E5124D0}"/>
    <cellStyle name="Normal 2 13 2 2 4" xfId="39818" xr:uid="{5C6D01E2-39C3-4AF5-BA0F-1C83FDD43BE2}"/>
    <cellStyle name="Normal 2 13 2 2 4 10" xfId="39819" xr:uid="{A3D68DAB-832A-463A-8660-B436C2466D87}"/>
    <cellStyle name="Normal 2 13 2 2 4 2" xfId="39820" xr:uid="{0F3DBA9E-4718-400A-99A2-895C8922E39E}"/>
    <cellStyle name="Normal 2 13 2 2 4 2 2" xfId="39821" xr:uid="{ABE01079-A852-4730-88CC-9EF0602DD74A}"/>
    <cellStyle name="Normal 2 13 2 2 4 2 2 2" xfId="39822" xr:uid="{DE59710B-F672-4F32-AF67-B35A62BD293E}"/>
    <cellStyle name="Normal 2 13 2 2 4 2 2 3" xfId="39823" xr:uid="{A6721282-A6D3-4C81-AC3B-A86FA81F6A51}"/>
    <cellStyle name="Normal 2 13 2 2 4 2 2 4" xfId="39824" xr:uid="{282BCAA0-6890-4C7C-A273-D6A59E8D4F98}"/>
    <cellStyle name="Normal 2 13 2 2 4 2 2 5" xfId="39825" xr:uid="{8F6809DE-4A38-439E-9B16-04028C53F931}"/>
    <cellStyle name="Normal 2 13 2 2 4 2 2 6" xfId="39826" xr:uid="{8F52CD74-0B9F-4B04-AFA0-FAAA6AF6E9CC}"/>
    <cellStyle name="Normal 2 13 2 2 4 2 3" xfId="39827" xr:uid="{FC804D95-7ACB-4ABC-B6E4-5D5F19164310}"/>
    <cellStyle name="Normal 2 13 2 2 4 2 4" xfId="39828" xr:uid="{D2DDA3A7-2279-4BD0-A772-975D4FE73F33}"/>
    <cellStyle name="Normal 2 13 2 2 4 2 5" xfId="39829" xr:uid="{D793CFEA-2A2C-4E63-9DF2-B94A9DBF8D14}"/>
    <cellStyle name="Normal 2 13 2 2 4 2 6" xfId="39830" xr:uid="{43CF4D60-CC9D-4364-A0D2-89456EBF0F00}"/>
    <cellStyle name="Normal 2 13 2 2 4 2 7" xfId="39831" xr:uid="{41F93381-1C5B-44EF-B19C-EE2B48AC5C4E}"/>
    <cellStyle name="Normal 2 13 2 2 4 3" xfId="39832" xr:uid="{CC144625-AC97-4512-B60F-8B63C172F493}"/>
    <cellStyle name="Normal 2 13 2 2 4 3 2" xfId="39833" xr:uid="{ED5CE3F9-658A-47EE-A8A9-318753ECAFC1}"/>
    <cellStyle name="Normal 2 13 2 2 4 3 2 2" xfId="39834" xr:uid="{0808594A-A4CF-41C7-9DB3-D573C218116F}"/>
    <cellStyle name="Normal 2 13 2 2 4 3 2 3" xfId="39835" xr:uid="{D3668D6D-93C5-46C3-AAC2-7854305D6342}"/>
    <cellStyle name="Normal 2 13 2 2 4 3 2 4" xfId="39836" xr:uid="{78CAD9BB-B703-40A0-9195-3C461778272E}"/>
    <cellStyle name="Normal 2 13 2 2 4 3 2 5" xfId="39837" xr:uid="{9411BAE5-6DBE-41DF-B959-6D04B4BA2306}"/>
    <cellStyle name="Normal 2 13 2 2 4 3 2 6" xfId="39838" xr:uid="{25C725C3-119A-408E-A6AD-A939309043FE}"/>
    <cellStyle name="Normal 2 13 2 2 4 3 3" xfId="39839" xr:uid="{B89764E9-C229-49DC-927E-E719FF5A36C7}"/>
    <cellStyle name="Normal 2 13 2 2 4 3 4" xfId="39840" xr:uid="{E60DDE1D-F0F2-4D55-B2EA-B0A801E640BD}"/>
    <cellStyle name="Normal 2 13 2 2 4 3 5" xfId="39841" xr:uid="{C28F8856-DE9D-4757-ADDA-140D88ACF188}"/>
    <cellStyle name="Normal 2 13 2 2 4 3 6" xfId="39842" xr:uid="{63CCE027-8D6B-4196-893D-028DA05E44A1}"/>
    <cellStyle name="Normal 2 13 2 2 4 3 7" xfId="39843" xr:uid="{DA7C8C39-9917-4F58-A890-9212DE0370FB}"/>
    <cellStyle name="Normal 2 13 2 2 4 4" xfId="39844" xr:uid="{B37CF4BD-54E7-4053-9D11-7AB2302398D7}"/>
    <cellStyle name="Normal 2 13 2 2 4 4 2" xfId="39845" xr:uid="{EA38FD79-E428-4EF1-9712-E0A7750B99F6}"/>
    <cellStyle name="Normal 2 13 2 2 4 4 2 2" xfId="39846" xr:uid="{9DCE33C9-EDA8-4321-B24E-C321C7A2C82E}"/>
    <cellStyle name="Normal 2 13 2 2 4 4 2 3" xfId="39847" xr:uid="{36D6AB44-BF52-457D-9758-205FBAF146FA}"/>
    <cellStyle name="Normal 2 13 2 2 4 4 2 4" xfId="39848" xr:uid="{2550D4D1-5BA4-4354-8A18-687372C2F90B}"/>
    <cellStyle name="Normal 2 13 2 2 4 4 2 5" xfId="39849" xr:uid="{9980BBE0-642C-43BA-A79D-DD9678C771EE}"/>
    <cellStyle name="Normal 2 13 2 2 4 4 2 6" xfId="39850" xr:uid="{CA08EC5A-B50D-4894-9C59-40AD3A10039E}"/>
    <cellStyle name="Normal 2 13 2 2 4 4 3" xfId="39851" xr:uid="{2ABC29F8-7EFE-4949-8A06-1DC70E677C92}"/>
    <cellStyle name="Normal 2 13 2 2 4 4 4" xfId="39852" xr:uid="{85272C3B-05E4-481D-B58E-81EAE61F1E4D}"/>
    <cellStyle name="Normal 2 13 2 2 4 4 5" xfId="39853" xr:uid="{E5B9E709-25C6-491B-898B-791C57CCFF3D}"/>
    <cellStyle name="Normal 2 13 2 2 4 4 6" xfId="39854" xr:uid="{37CF0279-1054-4768-AF68-302BC1794199}"/>
    <cellStyle name="Normal 2 13 2 2 4 4 7" xfId="39855" xr:uid="{D99D7636-CE3C-48C8-B3C0-DF2F28575408}"/>
    <cellStyle name="Normal 2 13 2 2 4 5" xfId="39856" xr:uid="{788182DE-2A3B-4265-A6E8-2B3E71DF0141}"/>
    <cellStyle name="Normal 2 13 2 2 4 5 2" xfId="39857" xr:uid="{0A9877C0-98AD-4248-BE10-2B5BFF5A7AEC}"/>
    <cellStyle name="Normal 2 13 2 2 4 5 3" xfId="39858" xr:uid="{B8DF1E0F-E32C-47BC-8119-D1024A28F290}"/>
    <cellStyle name="Normal 2 13 2 2 4 5 4" xfId="39859" xr:uid="{2236DC4F-E979-4CF1-BC56-E03000F5BB91}"/>
    <cellStyle name="Normal 2 13 2 2 4 5 5" xfId="39860" xr:uid="{EA43F329-0C92-43C6-99E7-7B9361D0FE5B}"/>
    <cellStyle name="Normal 2 13 2 2 4 5 6" xfId="39861" xr:uid="{6C59A7C6-D414-435B-8C6D-1AFFFC025F4B}"/>
    <cellStyle name="Normal 2 13 2 2 4 6" xfId="39862" xr:uid="{6E051397-B20E-4D19-B46B-7A29E2D37EDB}"/>
    <cellStyle name="Normal 2 13 2 2 4 7" xfId="39863" xr:uid="{B0EE7CF7-CF5F-40FA-8946-7A2405518731}"/>
    <cellStyle name="Normal 2 13 2 2 4 8" xfId="39864" xr:uid="{26F10476-5E2B-4D7A-88FD-132C49A61D42}"/>
    <cellStyle name="Normal 2 13 2 2 4 9" xfId="39865" xr:uid="{67C41103-204C-47F4-8566-3A4ECE04B266}"/>
    <cellStyle name="Normal 2 13 2 2 5" xfId="39866" xr:uid="{D7E09FB5-5087-4907-BAFB-E1FDB07244D2}"/>
    <cellStyle name="Normal 2 13 2 2 5 2" xfId="39867" xr:uid="{ABADF31C-03BC-4303-BDB6-AB4EB34D0FE6}"/>
    <cellStyle name="Normal 2 13 2 2 5 2 2" xfId="39868" xr:uid="{BFB8610D-28D9-47DB-85BD-D42783A95113}"/>
    <cellStyle name="Normal 2 13 2 2 5 2 3" xfId="39869" xr:uid="{4913E658-93F7-4144-BAA0-9C142EA9C1FB}"/>
    <cellStyle name="Normal 2 13 2 2 5 2 4" xfId="39870" xr:uid="{94F463A3-371B-4D68-889B-83EC513F5E2A}"/>
    <cellStyle name="Normal 2 13 2 2 5 2 5" xfId="39871" xr:uid="{034A65AD-934F-4508-BFFB-9254FF4C443B}"/>
    <cellStyle name="Normal 2 13 2 2 5 2 6" xfId="39872" xr:uid="{12099367-A27C-4983-903C-BDB901BD7871}"/>
    <cellStyle name="Normal 2 13 2 2 5 3" xfId="39873" xr:uid="{C54CB235-F0B5-4C13-B24A-929394169E58}"/>
    <cellStyle name="Normal 2 13 2 2 5 4" xfId="39874" xr:uid="{04F48642-6541-4C6F-9B55-C4249F4E2E7C}"/>
    <cellStyle name="Normal 2 13 2 2 5 5" xfId="39875" xr:uid="{A3376956-8F33-41AD-8E2E-6969E0AC1D85}"/>
    <cellStyle name="Normal 2 13 2 2 5 6" xfId="39876" xr:uid="{415D5D09-1584-4A57-96C9-BE9E24E6C76C}"/>
    <cellStyle name="Normal 2 13 2 2 5 7" xfId="39877" xr:uid="{3347C2D1-A826-40B3-9FA9-3E9E7D90888F}"/>
    <cellStyle name="Normal 2 13 2 2 6" xfId="39878" xr:uid="{69E1C726-D4D8-402D-84FB-4BA4A3A9CB06}"/>
    <cellStyle name="Normal 2 13 2 2 6 2" xfId="39879" xr:uid="{390A89FE-DF2F-4DA4-B262-37F3F0219355}"/>
    <cellStyle name="Normal 2 13 2 2 6 2 2" xfId="39880" xr:uid="{54976157-915C-4C8C-88D0-C322009B32C2}"/>
    <cellStyle name="Normal 2 13 2 2 6 2 3" xfId="39881" xr:uid="{40BA42F8-6D4B-443B-98BC-8C4B5AF88010}"/>
    <cellStyle name="Normal 2 13 2 2 6 2 4" xfId="39882" xr:uid="{091A2676-B808-496F-8034-2512731B310D}"/>
    <cellStyle name="Normal 2 13 2 2 6 2 5" xfId="39883" xr:uid="{B625D9B4-6F4F-45F2-85C1-461BE34F8B31}"/>
    <cellStyle name="Normal 2 13 2 2 6 2 6" xfId="39884" xr:uid="{ABBC52D9-5B81-4FF5-B893-E5D45E902BA5}"/>
    <cellStyle name="Normal 2 13 2 2 6 3" xfId="39885" xr:uid="{5B75F698-FDC2-4F3C-A0E9-AB7F41F90F6B}"/>
    <cellStyle name="Normal 2 13 2 2 6 4" xfId="39886" xr:uid="{023EFD49-A74B-4863-B13C-4FBD586BA26E}"/>
    <cellStyle name="Normal 2 13 2 2 6 5" xfId="39887" xr:uid="{0D1A7AC6-A55E-45A6-AD8F-5E9716ACA51B}"/>
    <cellStyle name="Normal 2 13 2 2 6 6" xfId="39888" xr:uid="{9985490B-D43D-45E8-97DE-E07E76192F66}"/>
    <cellStyle name="Normal 2 13 2 2 6 7" xfId="39889" xr:uid="{0D2B2E27-7842-4990-9005-5B23B961DB69}"/>
    <cellStyle name="Normal 2 13 2 2 7" xfId="39890" xr:uid="{11B8E3B2-9D2F-4469-983D-95FF04C86A3A}"/>
    <cellStyle name="Normal 2 13 2 2 7 2" xfId="39891" xr:uid="{FA25040F-2E32-414A-9A21-DEC4499D69EB}"/>
    <cellStyle name="Normal 2 13 2 2 7 2 2" xfId="39892" xr:uid="{0FA929DB-115E-4650-ADBE-A48F4548D6AB}"/>
    <cellStyle name="Normal 2 13 2 2 7 2 3" xfId="39893" xr:uid="{263ACFA9-E005-49D7-B737-2459D6B1A012}"/>
    <cellStyle name="Normal 2 13 2 2 7 2 4" xfId="39894" xr:uid="{EBDD2B93-F2F6-472E-9DBB-1DDB278141DE}"/>
    <cellStyle name="Normal 2 13 2 2 7 2 5" xfId="39895" xr:uid="{C12B5DA4-876C-4C7C-8FCD-2D096D786355}"/>
    <cellStyle name="Normal 2 13 2 2 7 2 6" xfId="39896" xr:uid="{B5F91B14-96C0-4717-86CB-E18F09E9B804}"/>
    <cellStyle name="Normal 2 13 2 2 7 3" xfId="39897" xr:uid="{59B1CA20-CD3E-4FFE-ACE6-0B0E9B4BAB89}"/>
    <cellStyle name="Normal 2 13 2 2 7 4" xfId="39898" xr:uid="{1ED5F9AB-63B8-4A2D-A1B9-8D12B3A5CE0E}"/>
    <cellStyle name="Normal 2 13 2 2 7 5" xfId="39899" xr:uid="{C87061C1-890E-40A8-BE5C-2FF51D817C79}"/>
    <cellStyle name="Normal 2 13 2 2 7 6" xfId="39900" xr:uid="{DDB2D3A6-EF50-4A38-B293-B66DBA79AA8C}"/>
    <cellStyle name="Normal 2 13 2 2 7 7" xfId="39901" xr:uid="{921AB20D-D6E4-4ADD-83D9-609BAE416D0B}"/>
    <cellStyle name="Normal 2 13 2 2 8" xfId="39902" xr:uid="{0FAFFBE4-0598-4AB1-B7F4-EB47ADA6B3E6}"/>
    <cellStyle name="Normal 2 13 2 2 8 2" xfId="39903" xr:uid="{33CEC047-967A-48EF-86A6-1FF520B1FC14}"/>
    <cellStyle name="Normal 2 13 2 2 8 3" xfId="39904" xr:uid="{E1E3E548-2241-4CD1-B83F-9DE86AB1578A}"/>
    <cellStyle name="Normal 2 13 2 2 8 4" xfId="39905" xr:uid="{1E824E10-4E1A-4E0A-9168-60EF50EB19B4}"/>
    <cellStyle name="Normal 2 13 2 2 8 5" xfId="39906" xr:uid="{AD050B8F-3EAC-41E7-BE5A-DA373CF8DBE5}"/>
    <cellStyle name="Normal 2 13 2 2 8 6" xfId="39907" xr:uid="{205BEE57-5D65-4139-9D5F-DC614B456605}"/>
    <cellStyle name="Normal 2 13 2 2 9" xfId="39908" xr:uid="{A6B064B4-1474-4DE6-89BB-24F640B8B453}"/>
    <cellStyle name="Normal 2 13 2 3" xfId="39909" xr:uid="{9C776833-7611-480D-A65A-C8A9079394DD}"/>
    <cellStyle name="Normal 2 13 2 3 10" xfId="39910" xr:uid="{DC22670B-4195-4413-AF50-44FF3FD545AF}"/>
    <cellStyle name="Normal 2 13 2 3 11" xfId="39911" xr:uid="{8907044C-1961-4338-B62D-5EF34593D222}"/>
    <cellStyle name="Normal 2 13 2 3 12" xfId="39912" xr:uid="{7C438887-4A91-4292-BDD1-8A5ECD0F63FF}"/>
    <cellStyle name="Normal 2 13 2 3 13" xfId="39913" xr:uid="{87DE1891-D342-44ED-97C8-78A1E8201B23}"/>
    <cellStyle name="Normal 2 13 2 3 14" xfId="6224" xr:uid="{06DFC063-FFEA-4054-8992-EF1FD8FB4CCF}"/>
    <cellStyle name="Normal 2 13 2 3 2" xfId="39914" xr:uid="{0E1B71FD-85C9-4941-B934-F865227721B5}"/>
    <cellStyle name="Normal 2 13 2 3 2 10" xfId="39915" xr:uid="{B0DEA03D-2721-4E6E-8DA1-CEF93A87ED08}"/>
    <cellStyle name="Normal 2 13 2 3 2 2" xfId="39916" xr:uid="{DCBC75F7-CFBD-4A90-B1D8-5E84946F1CA4}"/>
    <cellStyle name="Normal 2 13 2 3 2 2 2" xfId="39917" xr:uid="{D10C01DC-8FB5-491F-810B-23E8C4F25AB4}"/>
    <cellStyle name="Normal 2 13 2 3 2 2 2 2" xfId="25377" xr:uid="{E0E23E7F-6A69-4DAA-87A7-00C6B77615DE}"/>
    <cellStyle name="Normal 2 13 2 3 2 2 2 3" xfId="8374" xr:uid="{E3D91109-4566-45F5-8289-0E6A8781E377}"/>
    <cellStyle name="Normal 2 13 2 3 2 2 2 4" xfId="8384" xr:uid="{2531312A-9FC7-4FC5-A34E-14BEE314E7AA}"/>
    <cellStyle name="Normal 2 13 2 3 2 2 2 5" xfId="39918" xr:uid="{1E1114E7-6A8B-40C2-8884-784469D9FBC1}"/>
    <cellStyle name="Normal 2 13 2 3 2 2 2 6" xfId="39919" xr:uid="{0969586C-D8F7-423B-B379-E0503FCF1CF3}"/>
    <cellStyle name="Normal 2 13 2 3 2 2 3" xfId="39920" xr:uid="{6416A2E5-ACEB-4430-A650-03A304A9FEBC}"/>
    <cellStyle name="Normal 2 13 2 3 2 2 4" xfId="39921" xr:uid="{B29BB251-5C69-402E-8743-F4983AFC82BF}"/>
    <cellStyle name="Normal 2 13 2 3 2 2 5" xfId="39922" xr:uid="{DD502772-AEBF-453C-9C04-C91AD84794C5}"/>
    <cellStyle name="Normal 2 13 2 3 2 2 6" xfId="39923" xr:uid="{1DB8081A-C7EB-46D5-AAAF-99DDF5015F8A}"/>
    <cellStyle name="Normal 2 13 2 3 2 2 7" xfId="39924" xr:uid="{193074BD-41B2-4327-9331-6365C512CC2B}"/>
    <cellStyle name="Normal 2 13 2 3 2 3" xfId="39925" xr:uid="{B6F21E88-9874-482C-9041-F0390804F89B}"/>
    <cellStyle name="Normal 2 13 2 3 2 3 2" xfId="39926" xr:uid="{8D0B5127-CD60-4D3A-94F4-D5CF2C7D74B7}"/>
    <cellStyle name="Normal 2 13 2 3 2 3 2 2" xfId="39927" xr:uid="{B0D63D45-A3AA-4004-999E-341DCB5CFA41}"/>
    <cellStyle name="Normal 2 13 2 3 2 3 2 3" xfId="39928" xr:uid="{39EE011F-5FB1-4861-9273-41EEDCBFEEF2}"/>
    <cellStyle name="Normal 2 13 2 3 2 3 2 4" xfId="39929" xr:uid="{48E74DFD-A0AC-47DF-A5FD-94D714DC95AD}"/>
    <cellStyle name="Normal 2 13 2 3 2 3 2 5" xfId="39930" xr:uid="{F7505B76-0DDB-4C94-9201-322DEAE58513}"/>
    <cellStyle name="Normal 2 13 2 3 2 3 2 6" xfId="39931" xr:uid="{7F9C85C0-6E6B-4145-B2B1-A36D9D346F51}"/>
    <cellStyle name="Normal 2 13 2 3 2 3 3" xfId="39932" xr:uid="{8D4BEA44-C422-4FA3-B39D-01F0AFBEA94F}"/>
    <cellStyle name="Normal 2 13 2 3 2 3 4" xfId="39933" xr:uid="{D7EF9017-3D9D-4D8F-A6E5-BBE511685F70}"/>
    <cellStyle name="Normal 2 13 2 3 2 3 5" xfId="39934" xr:uid="{BC6068D6-8F90-4AD8-9979-94DE27F71348}"/>
    <cellStyle name="Normal 2 13 2 3 2 3 6" xfId="39935" xr:uid="{3EB0A0D7-D9AE-4CA1-8636-768C0170D2F2}"/>
    <cellStyle name="Normal 2 13 2 3 2 3 7" xfId="39936" xr:uid="{C7D3DB0C-DFC8-49CA-B63B-BF7C0A22DBE2}"/>
    <cellStyle name="Normal 2 13 2 3 2 4" xfId="39937" xr:uid="{7F646D13-5BCC-4B77-85CF-B3F1B31A344D}"/>
    <cellStyle name="Normal 2 13 2 3 2 4 2" xfId="39938" xr:uid="{8155573A-C599-439A-9C09-765881F32FBC}"/>
    <cellStyle name="Normal 2 13 2 3 2 4 2 2" xfId="11545" xr:uid="{C8B5206C-A9F4-42AD-B786-9D82F4589067}"/>
    <cellStyle name="Normal 2 13 2 3 2 4 2 3" xfId="8520" xr:uid="{C83B6C8C-369F-4420-92A6-E2F408E7860A}"/>
    <cellStyle name="Normal 2 13 2 3 2 4 2 4" xfId="8524" xr:uid="{8D765614-84E0-4A79-9299-4454604E444B}"/>
    <cellStyle name="Normal 2 13 2 3 2 4 2 5" xfId="39939" xr:uid="{0E065C62-C117-4899-8B8F-EFD76F30DBAC}"/>
    <cellStyle name="Normal 2 13 2 3 2 4 2 6" xfId="39940" xr:uid="{7E46EE46-A77D-402A-9FCC-3B584F2063AD}"/>
    <cellStyle name="Normal 2 13 2 3 2 4 3" xfId="39941" xr:uid="{7F16666A-29C8-47B1-9D62-1BE4F9A6E7A0}"/>
    <cellStyle name="Normal 2 13 2 3 2 4 4" xfId="39942" xr:uid="{808D3619-3481-4D77-B9DB-4500CB8C5B46}"/>
    <cellStyle name="Normal 2 13 2 3 2 4 5" xfId="39943" xr:uid="{7588768A-52AE-4ACD-A197-4F5C2FAFF163}"/>
    <cellStyle name="Normal 2 13 2 3 2 4 6" xfId="39944" xr:uid="{6505E2F0-F350-44F2-B504-48F9108631EC}"/>
    <cellStyle name="Normal 2 13 2 3 2 4 7" xfId="39945" xr:uid="{1A131E8B-660D-4C58-9A9A-49E30AAAE041}"/>
    <cellStyle name="Normal 2 13 2 3 2 5" xfId="39946" xr:uid="{6C7594E8-2C5C-4816-9338-086160B50E33}"/>
    <cellStyle name="Normal 2 13 2 3 2 5 2" xfId="39947" xr:uid="{15E5CA4A-BD68-4646-B663-36947A039F06}"/>
    <cellStyle name="Normal 2 13 2 3 2 5 3" xfId="39948" xr:uid="{11FD96F6-6AE1-445C-B22E-58C9352D8ADB}"/>
    <cellStyle name="Normal 2 13 2 3 2 5 4" xfId="39949" xr:uid="{388CA345-46E6-40BA-B046-99157C92FF8D}"/>
    <cellStyle name="Normal 2 13 2 3 2 5 5" xfId="39950" xr:uid="{082B0C66-5E53-4153-9B57-E063BA4B8772}"/>
    <cellStyle name="Normal 2 13 2 3 2 5 6" xfId="39951" xr:uid="{72E5ECCB-ACC9-468C-9A81-B11F7DCE7E41}"/>
    <cellStyle name="Normal 2 13 2 3 2 6" xfId="39952" xr:uid="{9017E7B9-B19E-4560-B5FC-4F23D01E254F}"/>
    <cellStyle name="Normal 2 13 2 3 2 7" xfId="39953" xr:uid="{E63998D2-C8B3-4268-9003-FD272AD5AD46}"/>
    <cellStyle name="Normal 2 13 2 3 2 8" xfId="39954" xr:uid="{3F7C7B51-C8BE-47AD-9F58-235A70DE59BB}"/>
    <cellStyle name="Normal 2 13 2 3 2 9" xfId="39955" xr:uid="{10775F8E-D65F-434E-B0AD-1D5B598DF60C}"/>
    <cellStyle name="Normal 2 13 2 3 3" xfId="39956" xr:uid="{3939FE9A-58E3-479D-A53F-ADEB0153BC4C}"/>
    <cellStyle name="Normal 2 13 2 3 3 10" xfId="23405" xr:uid="{0F714DD7-4C28-4816-BCD3-D96784CF467C}"/>
    <cellStyle name="Normal 2 13 2 3 3 2" xfId="39957" xr:uid="{69060545-547D-444A-915D-5B1C80266EB3}"/>
    <cellStyle name="Normal 2 13 2 3 3 2 2" xfId="39958" xr:uid="{7E911CAE-4BC1-4314-9575-24DC3941104B}"/>
    <cellStyle name="Normal 2 13 2 3 3 2 2 2" xfId="39959" xr:uid="{BB62AE75-3DA7-46A1-B037-D3B03EC886AD}"/>
    <cellStyle name="Normal 2 13 2 3 3 2 2 3" xfId="39960" xr:uid="{ED0E4F09-43C5-4E53-A1A0-6BD5D361AEA3}"/>
    <cellStyle name="Normal 2 13 2 3 3 2 2 4" xfId="39961" xr:uid="{08C02A98-756A-485C-A5D3-F2300F59D870}"/>
    <cellStyle name="Normal 2 13 2 3 3 2 2 5" xfId="39962" xr:uid="{1F0172C6-3B98-4C93-AD17-30F2D375B2B4}"/>
    <cellStyle name="Normal 2 13 2 3 3 2 2 6" xfId="39963" xr:uid="{74840A26-29E4-4675-914C-BDC64270FA5C}"/>
    <cellStyle name="Normal 2 13 2 3 3 2 3" xfId="39964" xr:uid="{14BFE738-626E-4B9B-A2CC-17934A90401B}"/>
    <cellStyle name="Normal 2 13 2 3 3 2 4" xfId="39965" xr:uid="{3811138F-2237-430D-99A0-24E7B96C0045}"/>
    <cellStyle name="Normal 2 13 2 3 3 2 5" xfId="39966" xr:uid="{FE456A5F-38FF-4DA6-8499-0E047AC92C95}"/>
    <cellStyle name="Normal 2 13 2 3 3 2 6" xfId="39967" xr:uid="{D112CF17-80C3-4DD3-AF0E-709C0F79DA0D}"/>
    <cellStyle name="Normal 2 13 2 3 3 2 7" xfId="39968" xr:uid="{68D650C2-9033-4F54-9346-A26C8579A001}"/>
    <cellStyle name="Normal 2 13 2 3 3 3" xfId="4733" xr:uid="{F8B6184D-BDA3-47FC-881B-99FAAC678E8C}"/>
    <cellStyle name="Normal 2 13 2 3 3 3 2" xfId="39969" xr:uid="{DE41BC1B-9476-484C-BEE5-6E6D60FEF419}"/>
    <cellStyle name="Normal 2 13 2 3 3 3 2 2" xfId="39970" xr:uid="{3337CF81-4C1E-4EF3-B699-95B0FB792859}"/>
    <cellStyle name="Normal 2 13 2 3 3 3 2 3" xfId="39971" xr:uid="{9E7340B3-6045-492D-98B8-559FF1303B9A}"/>
    <cellStyle name="Normal 2 13 2 3 3 3 2 4" xfId="39972" xr:uid="{F46B1705-00C5-4065-B83B-1573F4AD95A2}"/>
    <cellStyle name="Normal 2 13 2 3 3 3 2 5" xfId="39973" xr:uid="{59CC4DB1-472D-4E45-8217-BE0AA6FB5021}"/>
    <cellStyle name="Normal 2 13 2 3 3 3 2 6" xfId="39974" xr:uid="{14D01C4D-6125-40EF-B606-BA95BC324487}"/>
    <cellStyle name="Normal 2 13 2 3 3 3 3" xfId="39975" xr:uid="{2287F6DA-ADE4-4699-81BB-D1F6150DDF17}"/>
    <cellStyle name="Normal 2 13 2 3 3 3 4" xfId="39976" xr:uid="{983E9851-178F-434A-9F22-6C60CE000FFE}"/>
    <cellStyle name="Normal 2 13 2 3 3 3 5" xfId="39977" xr:uid="{DCD6EE1C-CC4F-429D-B9DA-E0C8784AC9A3}"/>
    <cellStyle name="Normal 2 13 2 3 3 3 6" xfId="39978" xr:uid="{F93DE08E-3685-4D82-B829-B9E0F247400B}"/>
    <cellStyle name="Normal 2 13 2 3 3 3 7" xfId="39979" xr:uid="{A251569B-D663-4E93-ABDB-67FE7F6F6CD6}"/>
    <cellStyle name="Normal 2 13 2 3 3 4" xfId="4744" xr:uid="{8F213C6E-37F7-4D2D-9CEE-8E30F6F764B6}"/>
    <cellStyle name="Normal 2 13 2 3 3 4 2" xfId="39980" xr:uid="{2EFA93DC-BBCA-4935-A729-DDCF96635EC8}"/>
    <cellStyle name="Normal 2 13 2 3 3 4 2 2" xfId="39981" xr:uid="{E4DE43D6-A0FA-4551-85D2-35FB9E6ED103}"/>
    <cellStyle name="Normal 2 13 2 3 3 4 2 3" xfId="39982" xr:uid="{171FCD2D-0706-4FEA-A06B-7390C2BD03CE}"/>
    <cellStyle name="Normal 2 13 2 3 3 4 2 4" xfId="39983" xr:uid="{06141DBE-DB6A-4174-9EFE-EF72257155C0}"/>
    <cellStyle name="Normal 2 13 2 3 3 4 2 5" xfId="39984" xr:uid="{AA081DAC-DC92-4DAB-A45D-D42D58A1FAD8}"/>
    <cellStyle name="Normal 2 13 2 3 3 4 2 6" xfId="39985" xr:uid="{C3D1D55E-5797-4473-8450-81A1BBE7638B}"/>
    <cellStyle name="Normal 2 13 2 3 3 4 3" xfId="39986" xr:uid="{FAD523B7-653B-44E7-A700-339D22A18D42}"/>
    <cellStyle name="Normal 2 13 2 3 3 4 4" xfId="39987" xr:uid="{7361941F-C5C1-4301-9B48-297FCBB2B53B}"/>
    <cellStyle name="Normal 2 13 2 3 3 4 5" xfId="39988" xr:uid="{ECC4B6AB-0592-46E1-9CCA-540714D8563D}"/>
    <cellStyle name="Normal 2 13 2 3 3 4 6" xfId="39989" xr:uid="{EA13734A-447F-4D99-9972-9124F0A2C929}"/>
    <cellStyle name="Normal 2 13 2 3 3 4 7" xfId="39990" xr:uid="{8655D98C-8650-4862-AE1F-9EDBEB2E6D83}"/>
    <cellStyle name="Normal 2 13 2 3 3 5" xfId="4749" xr:uid="{117D8BF6-A48B-4CDE-842F-4B207D3DE073}"/>
    <cellStyle name="Normal 2 13 2 3 3 5 2" xfId="39991" xr:uid="{E20ED6FA-3AF1-438D-AC23-FAD2DDBB0F43}"/>
    <cellStyle name="Normal 2 13 2 3 3 5 3" xfId="39992" xr:uid="{74621D2B-50A5-4D41-B208-566AF21BD2BB}"/>
    <cellStyle name="Normal 2 13 2 3 3 5 4" xfId="39993" xr:uid="{6782128E-FDCE-4F7D-A36E-C3D7786FDC3D}"/>
    <cellStyle name="Normal 2 13 2 3 3 5 5" xfId="39994" xr:uid="{20B0F1BC-7BD6-4B7A-BF4C-3397695247F6}"/>
    <cellStyle name="Normal 2 13 2 3 3 5 6" xfId="39995" xr:uid="{905F0976-858D-4A74-AD13-6D0E75ED0E8E}"/>
    <cellStyle name="Normal 2 13 2 3 3 6" xfId="4755" xr:uid="{3AA1EF6B-A44D-459F-9002-FBAB1C6CB88A}"/>
    <cellStyle name="Normal 2 13 2 3 3 7" xfId="4761" xr:uid="{88DFA988-3A76-4B29-B8BA-E5F91B068F94}"/>
    <cellStyle name="Normal 2 13 2 3 3 8" xfId="39996" xr:uid="{618FECF5-E429-4A96-9C5B-F1866ADECFC8}"/>
    <cellStyle name="Normal 2 13 2 3 3 9" xfId="39997" xr:uid="{513ABD06-595D-46BE-AEC2-AE7A2CB5A793}"/>
    <cellStyle name="Normal 2 13 2 3 4" xfId="39998" xr:uid="{A84DB43C-4CEA-442E-BBF2-EF60F31EB53E}"/>
    <cellStyle name="Normal 2 13 2 3 4 10" xfId="39999" xr:uid="{64187ED2-7752-4529-A220-15275B211771}"/>
    <cellStyle name="Normal 2 13 2 3 4 2" xfId="40000" xr:uid="{4247481C-C783-4713-8F5B-E8B34595F274}"/>
    <cellStyle name="Normal 2 13 2 3 4 2 2" xfId="40001" xr:uid="{503DF9BE-2870-495E-98C8-828361F90382}"/>
    <cellStyle name="Normal 2 13 2 3 4 2 2 2" xfId="36933" xr:uid="{466DAFAF-90AA-48FC-AD28-ABFDCCFC2EDF}"/>
    <cellStyle name="Normal 2 13 2 3 4 2 2 3" xfId="40002" xr:uid="{B9F9F639-B25C-4D36-81E1-8F3611E0C20A}"/>
    <cellStyle name="Normal 2 13 2 3 4 2 2 4" xfId="40003" xr:uid="{72638CB8-1EBF-43EB-A500-0FEBF4769BC8}"/>
    <cellStyle name="Normal 2 13 2 3 4 2 2 5" xfId="40004" xr:uid="{31138578-333E-49BC-9BEE-EF596D8D5A98}"/>
    <cellStyle name="Normal 2 13 2 3 4 2 2 6" xfId="40005" xr:uid="{A545DCAD-4409-4E80-8688-029E7B2AF7BF}"/>
    <cellStyle name="Normal 2 13 2 3 4 2 3" xfId="40006" xr:uid="{27CDEB97-A76D-427E-9124-49CC4DD9152B}"/>
    <cellStyle name="Normal 2 13 2 3 4 2 4" xfId="40007" xr:uid="{927FF7B1-4F1D-4967-B7A6-D5026D183C58}"/>
    <cellStyle name="Normal 2 13 2 3 4 2 5" xfId="40008" xr:uid="{5C2C53C8-84CD-415C-8788-541312A349E7}"/>
    <cellStyle name="Normal 2 13 2 3 4 2 6" xfId="40009" xr:uid="{80589F64-D511-4726-8D26-9A304784C8C6}"/>
    <cellStyle name="Normal 2 13 2 3 4 2 7" xfId="40010" xr:uid="{B79DBD92-F890-4D12-BDE5-B70D079A8A9D}"/>
    <cellStyle name="Normal 2 13 2 3 4 3" xfId="40011" xr:uid="{C1F3CF00-47C0-4B44-9418-9675ECAB5638}"/>
    <cellStyle name="Normal 2 13 2 3 4 3 2" xfId="40012" xr:uid="{0AD5C581-A70F-48A0-8CF4-1137771A541D}"/>
    <cellStyle name="Normal 2 13 2 3 4 3 2 2" xfId="40014" xr:uid="{06B79CE6-70F6-481F-A88A-1E8ABD7BBFA3}"/>
    <cellStyle name="Normal 2 13 2 3 4 3 2 3" xfId="40015" xr:uid="{C1448530-933C-4713-801E-BB2BAC4CBA25}"/>
    <cellStyle name="Normal 2 13 2 3 4 3 2 4" xfId="40016" xr:uid="{58731CB5-5A5D-406F-B5BA-B50CEB153563}"/>
    <cellStyle name="Normal 2 13 2 3 4 3 2 5" xfId="40017" xr:uid="{D70E4AA3-6563-4EAA-BCEB-CC9C6845D0BE}"/>
    <cellStyle name="Normal 2 13 2 3 4 3 2 6" xfId="40018" xr:uid="{37DE63B6-3BB3-42C5-8F71-C670A840700B}"/>
    <cellStyle name="Normal 2 13 2 3 4 3 3" xfId="40019" xr:uid="{BD62C0E6-3011-49AF-8AD1-1AAB8E321E3D}"/>
    <cellStyle name="Normal 2 13 2 3 4 3 4" xfId="40020" xr:uid="{8D2933DE-3393-42D8-9D00-CC72F570B1C1}"/>
    <cellStyle name="Normal 2 13 2 3 4 3 5" xfId="40021" xr:uid="{A13FA90F-AB84-4D59-9C84-EBA13272D3B7}"/>
    <cellStyle name="Normal 2 13 2 3 4 3 6" xfId="40022" xr:uid="{0D30A98F-EA90-4B13-899F-0A1C9A8655FF}"/>
    <cellStyle name="Normal 2 13 2 3 4 3 7" xfId="40023" xr:uid="{260D80B0-B480-46D9-84B7-1C78560D93E7}"/>
    <cellStyle name="Normal 2 13 2 3 4 4" xfId="40024" xr:uid="{25E09602-60A6-40D0-A160-1FAB1BB046B6}"/>
    <cellStyle name="Normal 2 13 2 3 4 4 2" xfId="40025" xr:uid="{C40EE4BA-AF55-4EB7-B65E-B0BD662187CA}"/>
    <cellStyle name="Normal 2 13 2 3 4 4 2 2" xfId="40026" xr:uid="{E1AD00E7-E15A-4D05-B6B7-FFD7A689FE24}"/>
    <cellStyle name="Normal 2 13 2 3 4 4 2 3" xfId="40027" xr:uid="{CE9256CC-AFDD-4BD6-9FE2-8D6CC96F13C9}"/>
    <cellStyle name="Normal 2 13 2 3 4 4 2 4" xfId="40028" xr:uid="{E622373C-F439-474B-A975-71182B01A722}"/>
    <cellStyle name="Normal 2 13 2 3 4 4 2 5" xfId="40029" xr:uid="{2E944087-807C-411D-A021-EE07D847E4F2}"/>
    <cellStyle name="Normal 2 13 2 3 4 4 2 6" xfId="40030" xr:uid="{6DCF847D-9F16-4F8E-9C23-983B6DCEEC6F}"/>
    <cellStyle name="Normal 2 13 2 3 4 4 3" xfId="40031" xr:uid="{4E21D24A-9678-42E4-BA08-4D447C348406}"/>
    <cellStyle name="Normal 2 13 2 3 4 4 4" xfId="40032" xr:uid="{C905A0B4-EA82-452D-A64A-D8F7BFBD8251}"/>
    <cellStyle name="Normal 2 13 2 3 4 4 5" xfId="40033" xr:uid="{B7CA9ED2-75F7-4998-BBC7-1E1B8B1B5682}"/>
    <cellStyle name="Normal 2 13 2 3 4 4 6" xfId="40034" xr:uid="{4CD40DCF-54D3-4AEF-9D4E-422AA37524A8}"/>
    <cellStyle name="Normal 2 13 2 3 4 4 7" xfId="40035" xr:uid="{403E6254-B99D-4CFF-9275-C5C2D22704C6}"/>
    <cellStyle name="Normal 2 13 2 3 4 5" xfId="40036" xr:uid="{ED43DDE3-5767-4BCD-8A08-87D292D6F0D4}"/>
    <cellStyle name="Normal 2 13 2 3 4 5 2" xfId="40037" xr:uid="{8047316D-0828-49BE-952F-8DE61384C347}"/>
    <cellStyle name="Normal 2 13 2 3 4 5 3" xfId="40038" xr:uid="{E81026AC-3C1D-4CC1-A0B8-68249968599E}"/>
    <cellStyle name="Normal 2 13 2 3 4 5 4" xfId="40039" xr:uid="{075D59A4-30F9-416C-9833-408D1FD77E70}"/>
    <cellStyle name="Normal 2 13 2 3 4 5 5" xfId="40040" xr:uid="{D181B735-E00D-4892-B6ED-7BCB5C8E390A}"/>
    <cellStyle name="Normal 2 13 2 3 4 5 6" xfId="40041" xr:uid="{5862E031-D067-4FBF-A48B-28B5EA8647DE}"/>
    <cellStyle name="Normal 2 13 2 3 4 6" xfId="40042" xr:uid="{E4D639A5-D0F4-47D9-B4D4-FABCB0249D96}"/>
    <cellStyle name="Normal 2 13 2 3 4 7" xfId="40043" xr:uid="{1F4D64D4-FEAC-49AB-B48F-FB15392DE75B}"/>
    <cellStyle name="Normal 2 13 2 3 4 8" xfId="40044" xr:uid="{4ED4F3B9-23E9-41EE-BF32-AEAA3D13C40D}"/>
    <cellStyle name="Normal 2 13 2 3 4 9" xfId="40045" xr:uid="{753F10AE-82A1-4C7B-B2FB-C5C8AB749473}"/>
    <cellStyle name="Normal 2 13 2 3 5" xfId="40046" xr:uid="{DC0B72F4-DCA2-4A91-A862-10EB6938F55A}"/>
    <cellStyle name="Normal 2 13 2 3 5 2" xfId="40047" xr:uid="{60CB4DA1-B090-46E7-8946-55543A451993}"/>
    <cellStyle name="Normal 2 13 2 3 5 2 2" xfId="40048" xr:uid="{6FA733AB-F174-483B-9562-71582DDF01DE}"/>
    <cellStyle name="Normal 2 13 2 3 5 2 3" xfId="40049" xr:uid="{5881562B-0371-43FF-B960-68E6E7BD6EAC}"/>
    <cellStyle name="Normal 2 13 2 3 5 2 4" xfId="40050" xr:uid="{42E59091-B60B-4F67-BBB1-670CE3E46248}"/>
    <cellStyle name="Normal 2 13 2 3 5 2 5" xfId="40051" xr:uid="{A679E34B-B783-4550-A833-3A09942C46D9}"/>
    <cellStyle name="Normal 2 13 2 3 5 2 6" xfId="40052" xr:uid="{5A4C21B5-8B2A-478D-A746-78B3A4C4C64F}"/>
    <cellStyle name="Normal 2 13 2 3 5 3" xfId="40053" xr:uid="{D2171170-74C3-4880-AAD3-E14BBB911444}"/>
    <cellStyle name="Normal 2 13 2 3 5 4" xfId="40054" xr:uid="{9AAFF152-FE3C-4C04-96A9-C4E967E51C9D}"/>
    <cellStyle name="Normal 2 13 2 3 5 5" xfId="40055" xr:uid="{850BC7C0-E9F0-4056-96ED-24F45724FB92}"/>
    <cellStyle name="Normal 2 13 2 3 5 6" xfId="40056" xr:uid="{4504FD34-6D3A-41AB-B2D5-F987B2251860}"/>
    <cellStyle name="Normal 2 13 2 3 5 7" xfId="40057" xr:uid="{6526DA6D-5ECA-4B34-8ECC-804D2FCA268A}"/>
    <cellStyle name="Normal 2 13 2 3 6" xfId="40058" xr:uid="{AEDFD7DF-900B-4ED9-9048-F40C88A94A09}"/>
    <cellStyle name="Normal 2 13 2 3 6 2" xfId="40059" xr:uid="{38A627F5-E570-4681-B003-DFE022C75C8D}"/>
    <cellStyle name="Normal 2 13 2 3 6 2 2" xfId="40060" xr:uid="{947E69DA-76DF-4097-899D-409A1D674398}"/>
    <cellStyle name="Normal 2 13 2 3 6 2 3" xfId="40061" xr:uid="{8163E58E-1C5F-4121-B1E7-E236061A7C4C}"/>
    <cellStyle name="Normal 2 13 2 3 6 2 4" xfId="40062" xr:uid="{387D6432-E099-43EC-896F-A1B0C1B262EA}"/>
    <cellStyle name="Normal 2 13 2 3 6 2 5" xfId="40063" xr:uid="{4C74EDC9-8DCD-4922-ACB9-A746FDB9C620}"/>
    <cellStyle name="Normal 2 13 2 3 6 2 6" xfId="40064" xr:uid="{59F1674F-E781-4778-B0B8-5F8BAED70B49}"/>
    <cellStyle name="Normal 2 13 2 3 6 3" xfId="40065" xr:uid="{75B41A1B-5F1D-44C0-847D-6940D463F670}"/>
    <cellStyle name="Normal 2 13 2 3 6 4" xfId="40066" xr:uid="{7790EA5B-283F-4633-A460-3519920A419C}"/>
    <cellStyle name="Normal 2 13 2 3 6 5" xfId="40067" xr:uid="{0A50D337-8AEB-46B7-95AD-2D31C77B2BED}"/>
    <cellStyle name="Normal 2 13 2 3 6 6" xfId="40068" xr:uid="{B387193F-E311-40E3-B167-87A536B65C15}"/>
    <cellStyle name="Normal 2 13 2 3 6 7" xfId="40069" xr:uid="{E1DB1F50-5E69-4B47-B8A0-69CC38E556D9}"/>
    <cellStyle name="Normal 2 13 2 3 7" xfId="40070" xr:uid="{461ADD6A-0EB9-4B75-88A5-61BF8297BB07}"/>
    <cellStyle name="Normal 2 13 2 3 7 2" xfId="40071" xr:uid="{989FBA1D-15C4-4947-AE5D-5CE8D7CC901D}"/>
    <cellStyle name="Normal 2 13 2 3 7 2 2" xfId="40072" xr:uid="{75B24F09-BA08-4135-8C1C-FF2D3C97F07F}"/>
    <cellStyle name="Normal 2 13 2 3 7 2 3" xfId="40073" xr:uid="{9966231E-692F-4088-AEAC-8AF2D36822B3}"/>
    <cellStyle name="Normal 2 13 2 3 7 2 4" xfId="40074" xr:uid="{7604677D-6153-495C-8BD7-D701E1782831}"/>
    <cellStyle name="Normal 2 13 2 3 7 2 5" xfId="40075" xr:uid="{0948E1BB-5B7D-4F1C-BE85-631AAB51BB50}"/>
    <cellStyle name="Normal 2 13 2 3 7 2 6" xfId="40076" xr:uid="{149737C6-3401-46E5-8257-C2A372A474B7}"/>
    <cellStyle name="Normal 2 13 2 3 7 3" xfId="40077" xr:uid="{A5ED7FB5-B74A-423C-825E-13702186CE76}"/>
    <cellStyle name="Normal 2 13 2 3 7 4" xfId="22241" xr:uid="{B2A98E27-925E-4B68-9EC2-CA81A7D4E61F}"/>
    <cellStyle name="Normal 2 13 2 3 7 5" xfId="22246" xr:uid="{4AC16326-C5BC-4344-B791-86ED86E6FEF5}"/>
    <cellStyle name="Normal 2 13 2 3 7 6" xfId="22249" xr:uid="{F7B1FECF-71A4-438E-82AE-D7C6B8189064}"/>
    <cellStyle name="Normal 2 13 2 3 7 7" xfId="22252" xr:uid="{F0AABA7E-86E3-4D0F-9672-C2720CA818FE}"/>
    <cellStyle name="Normal 2 13 2 3 8" xfId="40078" xr:uid="{B94160C2-9EA6-4E18-8DA2-7DFB5DF8400B}"/>
    <cellStyle name="Normal 2 13 2 3 8 2" xfId="40079" xr:uid="{E8CD541B-BA9A-4802-9A95-F1F29C480EEF}"/>
    <cellStyle name="Normal 2 13 2 3 8 3" xfId="40080" xr:uid="{9F9A62D5-ADB6-4779-B2BF-FEC8EB3B6349}"/>
    <cellStyle name="Normal 2 13 2 3 8 4" xfId="22302" xr:uid="{46897A71-E6D3-479D-B528-E4ECADD11AB1}"/>
    <cellStyle name="Normal 2 13 2 3 8 5" xfId="22307" xr:uid="{FA40A480-B3A0-40B6-AFBF-C34F140D1F69}"/>
    <cellStyle name="Normal 2 13 2 3 8 6" xfId="22314" xr:uid="{506A52D8-F750-4452-BD7E-E3B7C8F1FFFE}"/>
    <cellStyle name="Normal 2 13 2 3 9" xfId="40081" xr:uid="{8C76E8F5-760D-42D4-A8D1-BE06E65E7B2B}"/>
    <cellStyle name="Normal 2 13 2 4" xfId="40082" xr:uid="{A2B55BA1-3B7F-4437-9376-09F77234AC87}"/>
    <cellStyle name="Normal 2 13 2 4 10" xfId="40084" xr:uid="{957A7487-63A0-46F4-9D16-16A39C7ACAE1}"/>
    <cellStyle name="Normal 2 13 2 4 2" xfId="40085" xr:uid="{211E34D2-9EFB-49A3-8A9A-DF9E9731919D}"/>
    <cellStyle name="Normal 2 13 2 4 2 2" xfId="40086" xr:uid="{50316B2C-1340-464F-AB3B-05AA29B65283}"/>
    <cellStyle name="Normal 2 13 2 4 2 2 2" xfId="40087" xr:uid="{B7DA9779-369C-434A-AAA5-37FF937E4443}"/>
    <cellStyle name="Normal 2 13 2 4 2 2 3" xfId="40088" xr:uid="{0C5DB8F9-03FA-4E75-896F-234351CE133A}"/>
    <cellStyle name="Normal 2 13 2 4 2 2 4" xfId="40089" xr:uid="{68E73B3D-2377-45B2-BB81-81876EC8B9D3}"/>
    <cellStyle name="Normal 2 13 2 4 2 2 5" xfId="40090" xr:uid="{7E86B5DB-0E30-4059-8E5E-5386BD2B476E}"/>
    <cellStyle name="Normal 2 13 2 4 2 2 6" xfId="40091" xr:uid="{B5099343-AE46-42C8-AA7A-34C2E473D4D8}"/>
    <cellStyle name="Normal 2 13 2 4 2 3" xfId="40092" xr:uid="{9B3B6234-BADD-46CC-9920-EA438B482D2B}"/>
    <cellStyle name="Normal 2 13 2 4 2 4" xfId="40093" xr:uid="{03E58994-8A2F-4788-B914-3EEE9DDA66AF}"/>
    <cellStyle name="Normal 2 13 2 4 2 5" xfId="40094" xr:uid="{BF4E14C1-B235-4296-80F4-C318A0E38AA2}"/>
    <cellStyle name="Normal 2 13 2 4 2 6" xfId="40095" xr:uid="{BE14BC89-4804-4109-8675-A0615A1B8878}"/>
    <cellStyle name="Normal 2 13 2 4 2 7" xfId="40096" xr:uid="{C9360B61-C745-4C93-A506-B4E2D3721F14}"/>
    <cellStyle name="Normal 2 13 2 4 3" xfId="40097" xr:uid="{FE383D24-C0F4-4208-BA04-4BA0706926E4}"/>
    <cellStyle name="Normal 2 13 2 4 3 2" xfId="40098" xr:uid="{B461570D-BBA3-4EAE-9B9D-3944985EF38A}"/>
    <cellStyle name="Normal 2 13 2 4 3 2 2" xfId="40099" xr:uid="{36297384-12FE-4992-BA71-8E2B805359E0}"/>
    <cellStyle name="Normal 2 13 2 4 3 2 3" xfId="40100" xr:uid="{0970BF0D-AD9B-4897-BC8F-0261660C0CBB}"/>
    <cellStyle name="Normal 2 13 2 4 3 2 4" xfId="40101" xr:uid="{A553C923-CB41-4AC2-98E8-CE61FE4D9900}"/>
    <cellStyle name="Normal 2 13 2 4 3 2 5" xfId="40102" xr:uid="{83EDE771-7257-4EC7-9EE2-ED7AE3E5FCB9}"/>
    <cellStyle name="Normal 2 13 2 4 3 2 6" xfId="40103" xr:uid="{6E9C7CC2-42D7-412B-8DBE-3E7887C42EAD}"/>
    <cellStyle name="Normal 2 13 2 4 3 3" xfId="4777" xr:uid="{92BF605F-0607-4265-9781-991D32116B63}"/>
    <cellStyle name="Normal 2 13 2 4 3 4" xfId="2486" xr:uid="{6F1C9DA6-010D-4B85-A973-94476DA57700}"/>
    <cellStyle name="Normal 2 13 2 4 3 5" xfId="2495" xr:uid="{1B04D6B9-AD26-4BC6-A1ED-C932D095B155}"/>
    <cellStyle name="Normal 2 13 2 4 3 6" xfId="2509" xr:uid="{FFBFB644-2C79-4063-A1E0-9EE9EF71AF09}"/>
    <cellStyle name="Normal 2 13 2 4 3 7" xfId="2524" xr:uid="{7DF06B3A-F864-4864-A36A-EF1E2365AE78}"/>
    <cellStyle name="Normal 2 13 2 4 4" xfId="40104" xr:uid="{BAAD647D-EF0D-43F1-955C-EC19B950428F}"/>
    <cellStyle name="Normal 2 13 2 4 4 2" xfId="40105" xr:uid="{11E4D355-C451-43A4-8CEF-43FDD2788545}"/>
    <cellStyle name="Normal 2 13 2 4 4 2 2" xfId="40106" xr:uid="{E33F5840-FA15-414B-9419-91C11CAEB563}"/>
    <cellStyle name="Normal 2 13 2 4 4 2 3" xfId="40107" xr:uid="{23D2BAA9-1B34-4A63-A4A2-7965065F45D3}"/>
    <cellStyle name="Normal 2 13 2 4 4 2 4" xfId="40108" xr:uid="{D43F8280-ED2A-45E8-AF0A-D05F2186A651}"/>
    <cellStyle name="Normal 2 13 2 4 4 2 5" xfId="40109" xr:uid="{A0641D63-E9CA-4F33-B33F-89B8B4D7CA40}"/>
    <cellStyle name="Normal 2 13 2 4 4 2 6" xfId="40110" xr:uid="{40A5D89A-72B1-4117-864A-C41317F9FDD9}"/>
    <cellStyle name="Normal 2 13 2 4 4 3" xfId="40111" xr:uid="{AD255DD9-2DD4-4BDB-A565-CF581F4F079B}"/>
    <cellStyle name="Normal 2 13 2 4 4 4" xfId="40112" xr:uid="{188D76D7-9324-4884-A793-3AA6EBB91E0B}"/>
    <cellStyle name="Normal 2 13 2 4 4 5" xfId="40113" xr:uid="{5AB77F87-B538-4A2D-9ED3-6FA26956AAA1}"/>
    <cellStyle name="Normal 2 13 2 4 4 6" xfId="40114" xr:uid="{26C5BEEA-FD35-42C5-9E1B-34B627741BD5}"/>
    <cellStyle name="Normal 2 13 2 4 4 7" xfId="40115" xr:uid="{F6EEE980-C069-4EB2-BDB2-2FBE4BE627C2}"/>
    <cellStyle name="Normal 2 13 2 4 5" xfId="40116" xr:uid="{42175A9B-11BE-47A9-8D71-D24B7C97E0F5}"/>
    <cellStyle name="Normal 2 13 2 4 5 2" xfId="40117" xr:uid="{3BFBC608-69C4-4F90-B765-0859C5FA835A}"/>
    <cellStyle name="Normal 2 13 2 4 5 3" xfId="40118" xr:uid="{0C6F5988-8A03-498B-ADD5-03F03D32FBF2}"/>
    <cellStyle name="Normal 2 13 2 4 5 4" xfId="40119" xr:uid="{8383634B-BD29-4F03-96A3-879EC81E22C8}"/>
    <cellStyle name="Normal 2 13 2 4 5 5" xfId="40120" xr:uid="{E151C811-582B-42E5-9A24-A5D1267AFD7B}"/>
    <cellStyle name="Normal 2 13 2 4 5 6" xfId="40121" xr:uid="{70C2AE28-23C8-42DE-B430-A4C1D2987EE6}"/>
    <cellStyle name="Normal 2 13 2 4 6" xfId="40122" xr:uid="{C0E52932-5BF2-435A-93C4-D5A5EAF32D5C}"/>
    <cellStyle name="Normal 2 13 2 4 7" xfId="40123" xr:uid="{997B543B-3D8A-437C-B132-40FEB0BC7217}"/>
    <cellStyle name="Normal 2 13 2 4 8" xfId="40124" xr:uid="{62AC6891-E125-457D-8301-47C9ABE9AD24}"/>
    <cellStyle name="Normal 2 13 2 4 9" xfId="32746" xr:uid="{876BE023-EF98-44AB-8969-B2BAF8686AA9}"/>
    <cellStyle name="Normal 2 13 2 5" xfId="40125" xr:uid="{C3FE1F2F-001B-4431-B696-7C171AC3B1E1}"/>
    <cellStyle name="Normal 2 13 2 5 10" xfId="1761" xr:uid="{790B8E8F-DA95-4AD3-97B8-CE42286E6DAE}"/>
    <cellStyle name="Normal 2 13 2 5 2" xfId="40126" xr:uid="{A4154D42-B635-4359-BC49-A8688DC53360}"/>
    <cellStyle name="Normal 2 13 2 5 2 2" xfId="40127" xr:uid="{08F433B9-A13B-48FF-BB9A-6B42C4BD702C}"/>
    <cellStyle name="Normal 2 13 2 5 2 2 2" xfId="40128" xr:uid="{80E393D9-5768-4B6F-8004-4D99E07FC102}"/>
    <cellStyle name="Normal 2 13 2 5 2 2 3" xfId="40129" xr:uid="{9AEB1CC9-0909-4FFA-BF66-93E923096949}"/>
    <cellStyle name="Normal 2 13 2 5 2 2 4" xfId="40130" xr:uid="{A5C47B61-3C91-4E99-8453-11D7A7B92D0B}"/>
    <cellStyle name="Normal 2 13 2 5 2 2 5" xfId="40131" xr:uid="{F9673426-BAAC-4830-9A89-2C209F4B2CFE}"/>
    <cellStyle name="Normal 2 13 2 5 2 2 6" xfId="40132" xr:uid="{530A45D2-9653-4784-8C04-3D18210E2B77}"/>
    <cellStyle name="Normal 2 13 2 5 2 3" xfId="40133" xr:uid="{4AB03EF0-4B8D-426C-9BA7-FCED2BD17346}"/>
    <cellStyle name="Normal 2 13 2 5 2 4" xfId="40134" xr:uid="{8A96DCCE-BB93-42F4-9DE8-0BDEF8B8665E}"/>
    <cellStyle name="Normal 2 13 2 5 2 5" xfId="40135" xr:uid="{ED5F61F3-7D75-4E0F-8079-12AAB9638F34}"/>
    <cellStyle name="Normal 2 13 2 5 2 6" xfId="40136" xr:uid="{C811F42D-DB66-470B-BFD6-1305E2F8BBD5}"/>
    <cellStyle name="Normal 2 13 2 5 2 7" xfId="40137" xr:uid="{9D251D71-1A30-41AB-A03C-BFA39A8AA693}"/>
    <cellStyle name="Normal 2 13 2 5 3" xfId="40138" xr:uid="{836BA1FB-53AF-4C31-B4B6-4090A3B92026}"/>
    <cellStyle name="Normal 2 13 2 5 3 2" xfId="40139" xr:uid="{E9608869-E1E0-486A-AEE4-5344BA67ECB6}"/>
    <cellStyle name="Normal 2 13 2 5 3 2 2" xfId="40140" xr:uid="{C755FEC9-9DDF-44AD-80A6-975C6166AE6A}"/>
    <cellStyle name="Normal 2 13 2 5 3 2 3" xfId="40141" xr:uid="{3377E94A-D315-4FE0-9A6F-4C8FE57A4F1E}"/>
    <cellStyle name="Normal 2 13 2 5 3 2 4" xfId="40142" xr:uid="{B29EBE41-ABDE-4E22-A19B-D4F640830466}"/>
    <cellStyle name="Normal 2 13 2 5 3 2 5" xfId="40143" xr:uid="{0EE19BD7-1E2B-431F-92D9-9D45E4E76477}"/>
    <cellStyle name="Normal 2 13 2 5 3 2 6" xfId="40144" xr:uid="{DE5162FF-4FEF-498E-B578-8F3F18ADF5D5}"/>
    <cellStyle name="Normal 2 13 2 5 3 3" xfId="40145" xr:uid="{61C39DEE-236B-4F57-A04E-A5A8EDECCECC}"/>
    <cellStyle name="Normal 2 13 2 5 3 4" xfId="40146" xr:uid="{F71F9ED2-46E5-4B32-A8CD-140CA8FC3917}"/>
    <cellStyle name="Normal 2 13 2 5 3 5" xfId="40147" xr:uid="{5395C938-2E90-4FB8-AC55-39F5F6C1CF19}"/>
    <cellStyle name="Normal 2 13 2 5 3 6" xfId="40148" xr:uid="{C21A86CE-8071-4C6A-8DF6-7F58F2C73173}"/>
    <cellStyle name="Normal 2 13 2 5 3 7" xfId="40149" xr:uid="{6666F667-7F5A-4D19-89FD-CAE0295BA640}"/>
    <cellStyle name="Normal 2 13 2 5 4" xfId="40150" xr:uid="{CBF9A77C-1391-4F97-9CCC-A41E318F67CC}"/>
    <cellStyle name="Normal 2 13 2 5 4 2" xfId="40151" xr:uid="{304B5289-1AD5-424B-834C-B002D13C9CBB}"/>
    <cellStyle name="Normal 2 13 2 5 4 2 2" xfId="40152" xr:uid="{B2B9FC28-6F75-43C9-B4A4-22AB38C033B3}"/>
    <cellStyle name="Normal 2 13 2 5 4 2 3" xfId="40153" xr:uid="{48B9A1E0-1F1E-436F-B1F6-5E9F22FED566}"/>
    <cellStyle name="Normal 2 13 2 5 4 2 4" xfId="40154" xr:uid="{62163D41-068A-49C8-84B4-0C7204937F17}"/>
    <cellStyle name="Normal 2 13 2 5 4 2 5" xfId="40155" xr:uid="{7C0F37AF-999F-4135-A716-1201B8CD1FC5}"/>
    <cellStyle name="Normal 2 13 2 5 4 2 6" xfId="40156" xr:uid="{3686DFD9-8C47-4144-BCE1-9B83A540E076}"/>
    <cellStyle name="Normal 2 13 2 5 4 3" xfId="40157" xr:uid="{DF99034B-0D98-4992-AAC5-4EAC1AD52E6E}"/>
    <cellStyle name="Normal 2 13 2 5 4 4" xfId="40158" xr:uid="{75CA4AE7-08F5-4431-89E8-8870F11E132A}"/>
    <cellStyle name="Normal 2 13 2 5 4 5" xfId="40159" xr:uid="{77BCF0E7-DE4D-43C1-B958-24C51C8CB06F}"/>
    <cellStyle name="Normal 2 13 2 5 4 6" xfId="40160" xr:uid="{CE2543AF-A3A2-4A79-A37A-389D844B7295}"/>
    <cellStyle name="Normal 2 13 2 5 4 7" xfId="40161" xr:uid="{54D8D9D8-E942-4B24-B87D-2BE3D70ABDF1}"/>
    <cellStyle name="Normal 2 13 2 5 5" xfId="40162" xr:uid="{683C7BBD-F095-4ED5-A1F2-B915CC2CFD51}"/>
    <cellStyle name="Normal 2 13 2 5 5 2" xfId="40163" xr:uid="{12E10342-C785-4E35-828D-589CFB406D56}"/>
    <cellStyle name="Normal 2 13 2 5 5 3" xfId="40164" xr:uid="{9CA16F5B-6395-43DE-9C98-25FF2A07B87C}"/>
    <cellStyle name="Normal 2 13 2 5 5 4" xfId="40165" xr:uid="{0AA8B3BF-AD94-4EBB-B4E8-30B55EE7C808}"/>
    <cellStyle name="Normal 2 13 2 5 5 5" xfId="40166" xr:uid="{4DB2F687-46FD-4238-BDAA-E1264F688351}"/>
    <cellStyle name="Normal 2 13 2 5 5 6" xfId="40167" xr:uid="{AC1AC854-A0DE-48B0-BCCD-807B497421EA}"/>
    <cellStyle name="Normal 2 13 2 5 6" xfId="40168" xr:uid="{5EC2FAB7-862E-4A14-8A6A-A55DFE13D72D}"/>
    <cellStyle name="Normal 2 13 2 5 7" xfId="40169" xr:uid="{105A0513-5011-4495-A179-296E9F3E0AF6}"/>
    <cellStyle name="Normal 2 13 2 5 8" xfId="40170" xr:uid="{59F58C56-BF65-49A9-BAFB-27400CD2CDEC}"/>
    <cellStyle name="Normal 2 13 2 5 9" xfId="40171" xr:uid="{48C0C83E-6737-4B5B-8EB7-21C3593D7F3B}"/>
    <cellStyle name="Normal 2 13 2 6" xfId="40172" xr:uid="{4F3E8CB9-CE8B-4932-96B0-405E070A3CED}"/>
    <cellStyle name="Normal 2 13 2 6 10" xfId="40173" xr:uid="{40677362-60A1-48F9-B7E6-212EAF04C942}"/>
    <cellStyle name="Normal 2 13 2 6 2" xfId="40174" xr:uid="{B0CE193A-E84A-4730-8473-9D7A9D742FD8}"/>
    <cellStyle name="Normal 2 13 2 6 2 2" xfId="40175" xr:uid="{CDD36797-80F5-440C-8E29-0EB71570C0EB}"/>
    <cellStyle name="Normal 2 13 2 6 2 2 2" xfId="40176" xr:uid="{1E9F313F-C1A0-4B13-BB39-B98AE0B79405}"/>
    <cellStyle name="Normal 2 13 2 6 2 2 3" xfId="40177" xr:uid="{24D62496-C7EE-48FF-8C80-33132AE184BB}"/>
    <cellStyle name="Normal 2 13 2 6 2 2 4" xfId="40178" xr:uid="{FF9EC68F-2642-492F-89AB-C0C1ED8546A7}"/>
    <cellStyle name="Normal 2 13 2 6 2 2 5" xfId="19671" xr:uid="{557CA647-796D-473C-A509-DCD325472986}"/>
    <cellStyle name="Normal 2 13 2 6 2 2 6" xfId="40179" xr:uid="{9C90FDE4-0936-4B76-AE3D-B5DAEA3C6762}"/>
    <cellStyle name="Normal 2 13 2 6 2 3" xfId="40180" xr:uid="{D72B6999-EB3A-45DF-BD97-33ED81855154}"/>
    <cellStyle name="Normal 2 13 2 6 2 4" xfId="40181" xr:uid="{BD1FE8A9-5E96-4AD6-BF80-68713189BE2E}"/>
    <cellStyle name="Normal 2 13 2 6 2 5" xfId="40182" xr:uid="{F16A684D-1E01-4FC9-BA05-C2180BC67866}"/>
    <cellStyle name="Normal 2 13 2 6 2 6" xfId="40183" xr:uid="{AD37B3DE-C6C5-4B61-8E32-09489E5DDAE3}"/>
    <cellStyle name="Normal 2 13 2 6 2 7" xfId="40184" xr:uid="{F1A746B9-FB07-41F7-88C2-046A1C6B6475}"/>
    <cellStyle name="Normal 2 13 2 6 3" xfId="40185" xr:uid="{F47BC866-2721-46C8-A7E8-B71938D56740}"/>
    <cellStyle name="Normal 2 13 2 6 3 2" xfId="40186" xr:uid="{7B53748C-268E-4480-8D93-038C8534F708}"/>
    <cellStyle name="Normal 2 13 2 6 3 2 2" xfId="40187" xr:uid="{BCE430D0-AD93-4AD3-8BAE-2BFF00DA8987}"/>
    <cellStyle name="Normal 2 13 2 6 3 2 3" xfId="40188" xr:uid="{C1604302-204F-4C85-BDB7-D69CB6E0B261}"/>
    <cellStyle name="Normal 2 13 2 6 3 2 4" xfId="40189" xr:uid="{3A498024-C3CF-4034-BC4D-F6C56A3FF254}"/>
    <cellStyle name="Normal 2 13 2 6 3 2 5" xfId="40190" xr:uid="{0B497204-9ED4-485E-A630-85475EA08164}"/>
    <cellStyle name="Normal 2 13 2 6 3 2 6" xfId="40191" xr:uid="{44838184-AA1B-4E26-AD88-5685DAF7A242}"/>
    <cellStyle name="Normal 2 13 2 6 3 3" xfId="40192" xr:uid="{2659329E-D798-4D55-9016-F94051A2E999}"/>
    <cellStyle name="Normal 2 13 2 6 3 4" xfId="40193" xr:uid="{82860F84-EFFA-480B-99BD-F93130897569}"/>
    <cellStyle name="Normal 2 13 2 6 3 5" xfId="40194" xr:uid="{93FBCA95-8F8C-4117-A4D7-C5461C0CB20F}"/>
    <cellStyle name="Normal 2 13 2 6 3 6" xfId="40195" xr:uid="{DB027156-5E6F-4567-BDEE-50FE6E1B7FAA}"/>
    <cellStyle name="Normal 2 13 2 6 3 7" xfId="40196" xr:uid="{94B2FA41-7438-4A68-ABE3-77FC61D11273}"/>
    <cellStyle name="Normal 2 13 2 6 4" xfId="40197" xr:uid="{5A465998-1749-4AD2-B201-24272F3E7F57}"/>
    <cellStyle name="Normal 2 13 2 6 4 2" xfId="40198" xr:uid="{4A04E3AC-ADD6-44C9-8E3B-B86B4CE549C8}"/>
    <cellStyle name="Normal 2 13 2 6 4 2 2" xfId="40199" xr:uid="{D5CA62D5-7B47-4ED0-BDC1-F1F453855D3B}"/>
    <cellStyle name="Normal 2 13 2 6 4 2 3" xfId="40200" xr:uid="{57E01602-1E22-4FB7-B20F-5934AAEBB6AC}"/>
    <cellStyle name="Normal 2 13 2 6 4 2 4" xfId="40201" xr:uid="{CAC66452-618B-408E-927E-23D5B086BF19}"/>
    <cellStyle name="Normal 2 13 2 6 4 2 5" xfId="40202" xr:uid="{67014279-3C6C-4D36-B292-827EC6C58386}"/>
    <cellStyle name="Normal 2 13 2 6 4 2 6" xfId="40203" xr:uid="{B9417894-98A6-473C-913B-33D51B0F97D5}"/>
    <cellStyle name="Normal 2 13 2 6 4 3" xfId="40204" xr:uid="{8803A82C-8C32-411D-8D6D-8DFC9E8E7FC6}"/>
    <cellStyle name="Normal 2 13 2 6 4 4" xfId="40205" xr:uid="{274E6513-0D83-423D-B618-BFA38962D0B3}"/>
    <cellStyle name="Normal 2 13 2 6 4 5" xfId="40207" xr:uid="{FC738F3A-6A1D-43AC-AAB9-E5471EB6C1ED}"/>
    <cellStyle name="Normal 2 13 2 6 4 6" xfId="40209" xr:uid="{877B6E44-8BDE-41EA-8645-89464AB6AE38}"/>
    <cellStyle name="Normal 2 13 2 6 4 7" xfId="40211" xr:uid="{EE761551-51EF-41E2-A045-8FF85507AB51}"/>
    <cellStyle name="Normal 2 13 2 6 5" xfId="40212" xr:uid="{21D85EF4-1889-4EFB-88C5-8531EB0B76C5}"/>
    <cellStyle name="Normal 2 13 2 6 5 2" xfId="40213" xr:uid="{49A54923-F295-4DC1-8F00-691B9918E231}"/>
    <cellStyle name="Normal 2 13 2 6 5 3" xfId="40214" xr:uid="{3C03F4C9-903A-4757-822C-F88773FC6D10}"/>
    <cellStyle name="Normal 2 13 2 6 5 4" xfId="40215" xr:uid="{54991DFC-CB23-4FA7-92D5-1A47256B8252}"/>
    <cellStyle name="Normal 2 13 2 6 5 5" xfId="40216" xr:uid="{12E33242-48EE-4AB4-9A4F-4310435D670F}"/>
    <cellStyle name="Normal 2 13 2 6 5 6" xfId="40217" xr:uid="{54DD5180-85B4-4F54-B1BD-73A5EC62D32E}"/>
    <cellStyle name="Normal 2 13 2 6 6" xfId="40218" xr:uid="{426A893E-FE9F-4D10-BA39-445788FFED92}"/>
    <cellStyle name="Normal 2 13 2 6 7" xfId="40219" xr:uid="{92CA561D-9B53-40ED-B756-52575A8A62FB}"/>
    <cellStyle name="Normal 2 13 2 6 8" xfId="40220" xr:uid="{EE0A28D7-37A6-417F-9CBD-7710F6CCE927}"/>
    <cellStyle name="Normal 2 13 2 6 9" xfId="40221" xr:uid="{C2F9B4FA-D300-4753-82A6-481428CDF756}"/>
    <cellStyle name="Normal 2 13 2 7" xfId="40222" xr:uid="{57C84377-FAE4-49FD-A17C-E6420993A84F}"/>
    <cellStyle name="Normal 2 13 2 7 2" xfId="40223" xr:uid="{EA739820-E5E2-4114-BD41-07E2F8BA6431}"/>
    <cellStyle name="Normal 2 13 2 7 2 2" xfId="29588" xr:uid="{057F13E4-13AF-41CC-8063-E556ABA478AA}"/>
    <cellStyle name="Normal 2 13 2 7 2 3" xfId="29590" xr:uid="{9BB58ED6-C96E-4993-B943-35BB555024B3}"/>
    <cellStyle name="Normal 2 13 2 7 2 4" xfId="29592" xr:uid="{C6198E76-1397-4714-B8FC-A2B104BDC9D3}"/>
    <cellStyle name="Normal 2 13 2 7 2 5" xfId="29594" xr:uid="{E738EC56-0E2D-4729-AC6B-B808ACF543EE}"/>
    <cellStyle name="Normal 2 13 2 7 2 6" xfId="29596" xr:uid="{98BA4ECB-A294-4807-B1A7-035ABB195BCD}"/>
    <cellStyle name="Normal 2 13 2 7 3" xfId="40224" xr:uid="{A8AEFDAC-B2B6-4F09-B63A-49D6A266E221}"/>
    <cellStyle name="Normal 2 13 2 7 4" xfId="40225" xr:uid="{31B70A0E-04D0-4B7B-830C-E98FA39A6034}"/>
    <cellStyle name="Normal 2 13 2 7 5" xfId="40226" xr:uid="{2E19D443-B0F4-4FF5-92CF-1F4A5C9AB0DA}"/>
    <cellStyle name="Normal 2 13 2 7 6" xfId="40227" xr:uid="{D8FBCC3C-9D4E-40FD-9A13-5BB94F0B8C8E}"/>
    <cellStyle name="Normal 2 13 2 7 7" xfId="40228" xr:uid="{F7CFFD95-05E8-489F-8A3C-FDCA067AFDED}"/>
    <cellStyle name="Normal 2 13 2 8" xfId="40229" xr:uid="{7A490A9D-6DAE-467D-92E6-6AD471979501}"/>
    <cellStyle name="Normal 2 13 2 8 2" xfId="40230" xr:uid="{87D79174-ACFE-4923-B6A6-2A06910D1E16}"/>
    <cellStyle name="Normal 2 13 2 8 2 2" xfId="40231" xr:uid="{0FD15B83-8110-4737-AF3D-5D19EB16861A}"/>
    <cellStyle name="Normal 2 13 2 8 2 3" xfId="40232" xr:uid="{2739CDF9-FAE7-445E-9C0F-4CF5712ADBB5}"/>
    <cellStyle name="Normal 2 13 2 8 2 4" xfId="40233" xr:uid="{FC2DD9B2-AC22-405B-AD5B-65A6887127B1}"/>
    <cellStyle name="Normal 2 13 2 8 2 5" xfId="40234" xr:uid="{9BDD4FC3-580E-41C0-A7EA-0AF4D2DABF6B}"/>
    <cellStyle name="Normal 2 13 2 8 2 6" xfId="40235" xr:uid="{68A1A4C6-D072-445B-A2BF-A9B4B571ED9F}"/>
    <cellStyle name="Normal 2 13 2 8 3" xfId="40236" xr:uid="{4C708B5D-8DA6-437D-B98C-6B6B84E638E1}"/>
    <cellStyle name="Normal 2 13 2 8 4" xfId="40237" xr:uid="{27063E06-312A-49C7-9AF0-50ADBBEA3571}"/>
    <cellStyle name="Normal 2 13 2 8 5" xfId="40238" xr:uid="{3BB20CF0-F48A-4755-9B4E-D3E2A78670CE}"/>
    <cellStyle name="Normal 2 13 2 8 6" xfId="40239" xr:uid="{AA8D94E0-6018-49D9-98FD-31A9B7C179E4}"/>
    <cellStyle name="Normal 2 13 2 8 7" xfId="40240" xr:uid="{4BC9EDB4-E94B-4AE1-B2D4-314E32D6A987}"/>
    <cellStyle name="Normal 2 13 2 9" xfId="40241" xr:uid="{294B5095-3616-40FC-A36F-9169C5AA32DA}"/>
    <cellStyle name="Normal 2 13 2 9 2" xfId="40242" xr:uid="{ED239952-17CA-45E5-9C8F-E90305FF4500}"/>
    <cellStyle name="Normal 2 13 2 9 2 2" xfId="29700" xr:uid="{612DC75B-DCDC-4CBA-A673-82B61F42EBC0}"/>
    <cellStyle name="Normal 2 13 2 9 2 3" xfId="29704" xr:uid="{8A05553C-A1E1-4D30-822B-C0BE2B434547}"/>
    <cellStyle name="Normal 2 13 2 9 2 4" xfId="29706" xr:uid="{91237427-AAF9-40F2-B6EB-58711D90880C}"/>
    <cellStyle name="Normal 2 13 2 9 2 5" xfId="29708" xr:uid="{0F0C818B-7290-40AC-A662-F95AAC3AAD98}"/>
    <cellStyle name="Normal 2 13 2 9 2 6" xfId="29730" xr:uid="{78C83405-AC96-4CA3-BBC4-F18A321B1D7E}"/>
    <cellStyle name="Normal 2 13 2 9 3" xfId="40243" xr:uid="{134EB17D-0B0E-4ADD-98DB-07FBDC115E42}"/>
    <cellStyle name="Normal 2 13 2 9 4" xfId="40244" xr:uid="{0C238669-2C7F-439F-B2CF-EB88626CF7D1}"/>
    <cellStyle name="Normal 2 13 2 9 5" xfId="40245" xr:uid="{E08E3F32-98F6-4E0B-9AD5-15192CE43E56}"/>
    <cellStyle name="Normal 2 13 2 9 6" xfId="40246" xr:uid="{0858D069-A28F-4871-AF90-94C1F1AAD8B7}"/>
    <cellStyle name="Normal 2 13 2 9 7" xfId="40247" xr:uid="{61B63B81-38AF-46F5-B70D-2F757691C715}"/>
    <cellStyle name="Normal 2 13 3" xfId="40248" xr:uid="{A2FB29D9-FA18-4821-BA6F-B0E715EA437B}"/>
    <cellStyle name="Normal 2 13 4" xfId="40249" xr:uid="{400B340D-71DB-4B62-AB5A-BDF669DF4D13}"/>
    <cellStyle name="Normal 2 13 4 10" xfId="40250" xr:uid="{1EE6FAA0-5AD3-4EFA-800D-109514F22C24}"/>
    <cellStyle name="Normal 2 13 4 2" xfId="40251" xr:uid="{7FB314AD-C01C-4526-8F94-E93EC22755C1}"/>
    <cellStyle name="Normal 2 13 4 2 2" xfId="40252" xr:uid="{7480182A-26C5-4FAF-BDAE-CDB38285E671}"/>
    <cellStyle name="Normal 2 13 4 2 2 2" xfId="40254" xr:uid="{30DEBEFE-C6EA-4838-9175-A0CC1909EECE}"/>
    <cellStyle name="Normal 2 13 4 2 2 3" xfId="40256" xr:uid="{BC4397D5-0FA6-4B01-9290-37417AB78921}"/>
    <cellStyle name="Normal 2 13 4 2 2 4" xfId="40258" xr:uid="{3DA21110-E707-416C-A585-98A2C2FEDFD3}"/>
    <cellStyle name="Normal 2 13 4 2 2 5" xfId="40260" xr:uid="{44B322AF-6A59-4CAC-B2F5-1849A60DC96B}"/>
    <cellStyle name="Normal 2 13 4 2 2 6" xfId="40261" xr:uid="{63EA7B07-D074-44A5-973E-6AFCF6AF45AB}"/>
    <cellStyle name="Normal 2 13 4 2 3" xfId="40262" xr:uid="{43E7CF62-AE62-46CA-B45C-0758CEBDA38C}"/>
    <cellStyle name="Normal 2 13 4 2 4" xfId="40263" xr:uid="{9AFAFAC9-7AB4-435D-A1E0-FDF7B62C2A19}"/>
    <cellStyle name="Normal 2 13 4 2 5" xfId="40264" xr:uid="{1C4C365B-4309-4AEC-8998-D8EAC26BC50D}"/>
    <cellStyle name="Normal 2 13 4 2 6" xfId="40265" xr:uid="{346DB52A-50F3-42C3-BC60-CB4D0A9F9CA8}"/>
    <cellStyle name="Normal 2 13 4 2 7" xfId="40266" xr:uid="{A7E07A39-9EF2-4268-93B5-AE733F14A03D}"/>
    <cellStyle name="Normal 2 13 4 3" xfId="40267" xr:uid="{A7821C85-2139-4695-8015-4BE0737B661C}"/>
    <cellStyle name="Normal 2 13 4 3 2" xfId="40268" xr:uid="{0ED9AFED-39E9-4141-B7FF-58DF0E88FD23}"/>
    <cellStyle name="Normal 2 13 4 3 2 2" xfId="40269" xr:uid="{3BBFD676-EB47-45D0-BC15-97F0D58897B7}"/>
    <cellStyle name="Normal 2 13 4 3 2 3" xfId="40270" xr:uid="{1A33DD69-589A-4396-AE0A-B3F4CF41ED46}"/>
    <cellStyle name="Normal 2 13 4 3 2 4" xfId="40271" xr:uid="{B2255E53-77E7-4CF8-A311-DCC96DCB8D74}"/>
    <cellStyle name="Normal 2 13 4 3 2 5" xfId="40272" xr:uid="{6963A16D-9B6C-45E4-9044-64ABBAA5CE2F}"/>
    <cellStyle name="Normal 2 13 4 3 2 6" xfId="40273" xr:uid="{FE521A5E-2980-48DD-9CF9-CB188FBEBF6A}"/>
    <cellStyle name="Normal 2 13 4 3 3" xfId="40274" xr:uid="{3D5CBF22-6E13-4C2E-B9A8-B86BAB2A5908}"/>
    <cellStyle name="Normal 2 13 4 3 4" xfId="40275" xr:uid="{D092F148-2BED-493D-9BD6-BE9964AB1E28}"/>
    <cellStyle name="Normal 2 13 4 3 5" xfId="40276" xr:uid="{62528586-1E1C-47FE-882D-BD9616171710}"/>
    <cellStyle name="Normal 2 13 4 3 6" xfId="40277" xr:uid="{2CF94DF2-89D3-4300-B59B-D8C667AEE1F8}"/>
    <cellStyle name="Normal 2 13 4 3 7" xfId="40278" xr:uid="{37AAF1D5-21B7-4150-8C28-E6DE1B75433C}"/>
    <cellStyle name="Normal 2 13 4 4" xfId="40279" xr:uid="{841D06A6-D915-4C26-A6C9-7F3E8EC3E45C}"/>
    <cellStyle name="Normal 2 13 4 4 2" xfId="40280" xr:uid="{61C62931-92AD-48CB-BEDE-5C5148F073B0}"/>
    <cellStyle name="Normal 2 13 4 4 2 2" xfId="29239" xr:uid="{CFE55CE7-3614-4A89-927B-27B8C3926D2B}"/>
    <cellStyle name="Normal 2 13 4 4 2 3" xfId="29241" xr:uid="{5D9A546C-AC01-4885-B0FA-6AEF458DE708}"/>
    <cellStyle name="Normal 2 13 4 4 2 4" xfId="29243" xr:uid="{11D30957-008B-4C4B-AE53-D9C3AAB7870A}"/>
    <cellStyle name="Normal 2 13 4 4 2 5" xfId="40281" xr:uid="{378DDE6E-E19D-4ECC-9F0D-3D22DE38E42E}"/>
    <cellStyle name="Normal 2 13 4 4 2 6" xfId="40282" xr:uid="{D2F0A99D-3751-4149-B768-A7B3B9F53969}"/>
    <cellStyle name="Normal 2 13 4 4 3" xfId="40283" xr:uid="{5A7A35A9-A72A-4505-B187-73695A5CC1FA}"/>
    <cellStyle name="Normal 2 13 4 4 4" xfId="40284" xr:uid="{1EFBF64E-13F6-4BDD-9A10-F1ADCD66272D}"/>
    <cellStyle name="Normal 2 13 4 4 5" xfId="40285" xr:uid="{512F5000-58D8-4ADD-AC28-DAD3F7645BEE}"/>
    <cellStyle name="Normal 2 13 4 4 6" xfId="40286" xr:uid="{12942FE8-0D54-437E-BCB1-B1A1F2C6C7B4}"/>
    <cellStyle name="Normal 2 13 4 4 7" xfId="40287" xr:uid="{D7BBCB45-46C8-496E-B486-2D63C838671F}"/>
    <cellStyle name="Normal 2 13 4 5" xfId="40288" xr:uid="{2DAEF76F-DD94-49FD-8A69-FD99685A1CA2}"/>
    <cellStyle name="Normal 2 13 4 5 2" xfId="40289" xr:uid="{0BC301E4-F991-4DA0-9236-CBA0053CEAF6}"/>
    <cellStyle name="Normal 2 13 4 5 3" xfId="40290" xr:uid="{6B3AE805-B3FB-4F78-BC47-C5DE7E37EE5F}"/>
    <cellStyle name="Normal 2 13 4 5 4" xfId="40291" xr:uid="{D292FB50-A6DD-40BE-A9BA-CACAFC2059DE}"/>
    <cellStyle name="Normal 2 13 4 5 5" xfId="40292" xr:uid="{C4E8E22C-2C19-4A57-9136-6D41774CA6FB}"/>
    <cellStyle name="Normal 2 13 4 5 6" xfId="40293" xr:uid="{B19C2EF4-EA24-4BF5-AB1E-592CE386F89A}"/>
    <cellStyle name="Normal 2 13 4 6" xfId="40294" xr:uid="{DE1CB99A-42F6-4F59-A56B-FB837DE02CB3}"/>
    <cellStyle name="Normal 2 13 4 7" xfId="40295" xr:uid="{6F5A9B26-DC6E-404F-AC3B-EA5507B72FAB}"/>
    <cellStyle name="Normal 2 13 4 8" xfId="40296" xr:uid="{A906006C-78CB-45FF-A372-4736573FEC26}"/>
    <cellStyle name="Normal 2 13 4 9" xfId="40297" xr:uid="{D880020D-C9DF-491B-9A03-98361C360AA7}"/>
    <cellStyle name="Normal 2 13 5" xfId="40298" xr:uid="{8C80C6B6-3336-49FA-9C79-A4493E5FC608}"/>
    <cellStyle name="Normal 2 13 5 10" xfId="32673" xr:uid="{FF2A541A-9366-4E05-B40F-7CC7739DA4F5}"/>
    <cellStyle name="Normal 2 13 5 2" xfId="40299" xr:uid="{AAA5D690-8BF7-4385-B9D8-E2B7D11E1FAF}"/>
    <cellStyle name="Normal 2 13 5 2 2" xfId="40300" xr:uid="{DD9BC9F2-5DBC-49C9-816C-0C6EF604AD9F}"/>
    <cellStyle name="Normal 2 13 5 2 2 2" xfId="40301" xr:uid="{5FDC0319-2B8C-4B1C-8E21-D07B78B2C4A0}"/>
    <cellStyle name="Normal 2 13 5 2 2 3" xfId="40302" xr:uid="{FB66D9A3-0009-4E02-AF91-8230E4632838}"/>
    <cellStyle name="Normal 2 13 5 2 2 4" xfId="40303" xr:uid="{5E500F65-A3E7-453D-9493-837E2C7FA03E}"/>
    <cellStyle name="Normal 2 13 5 2 2 5" xfId="40304" xr:uid="{2832B40A-C814-4A77-8D5B-542843685341}"/>
    <cellStyle name="Normal 2 13 5 2 2 6" xfId="40305" xr:uid="{7A3EF326-4B02-4109-AC27-AC64F8E815D6}"/>
    <cellStyle name="Normal 2 13 5 2 3" xfId="40306" xr:uid="{54975752-87D0-4056-8B97-93DC13D70E50}"/>
    <cellStyle name="Normal 2 13 5 2 4" xfId="40307" xr:uid="{59326CC2-1AEB-4F35-806E-744965B5DC73}"/>
    <cellStyle name="Normal 2 13 5 2 5" xfId="40308" xr:uid="{A27FB976-8B91-42A7-AE5B-A1FBD4D520F4}"/>
    <cellStyle name="Normal 2 13 5 2 6" xfId="40309" xr:uid="{8D848E6B-053C-4EB7-8623-06E3256FBC1C}"/>
    <cellStyle name="Normal 2 13 5 2 7" xfId="40310" xr:uid="{A2A04D88-AC5F-49AF-A5D3-66A425FC9129}"/>
    <cellStyle name="Normal 2 13 5 3" xfId="40311" xr:uid="{88AA843E-81A7-4E71-ABF0-36ECD849F553}"/>
    <cellStyle name="Normal 2 13 5 3 2" xfId="40312" xr:uid="{244C6A49-437B-4D39-8FDF-B4F844070421}"/>
    <cellStyle name="Normal 2 13 5 3 2 2" xfId="40313" xr:uid="{E0627B11-8BBD-4FF0-915C-09C5CFCD6656}"/>
    <cellStyle name="Normal 2 13 5 3 2 3" xfId="40315" xr:uid="{4EC9E725-3DFF-4845-B22B-7212FCF2866A}"/>
    <cellStyle name="Normal 2 13 5 3 2 4" xfId="40317" xr:uid="{707C8D29-9BA4-42B5-B9A5-23DA2197D11F}"/>
    <cellStyle name="Normal 2 13 5 3 2 5" xfId="40319" xr:uid="{0DBCF6F1-B2F4-4C06-89C2-1F802A18E023}"/>
    <cellStyle name="Normal 2 13 5 3 2 6" xfId="40321" xr:uid="{7F320D4B-1438-437A-A264-81DFA1452958}"/>
    <cellStyle name="Normal 2 13 5 3 3" xfId="40322" xr:uid="{ABD510CD-3721-44DE-AB03-317313DC7420}"/>
    <cellStyle name="Normal 2 13 5 3 4" xfId="8833" xr:uid="{8E23AFAD-F9A2-4C02-BB63-BD3B973762D6}"/>
    <cellStyle name="Normal 2 13 5 3 5" xfId="40323" xr:uid="{ADBE7F10-E6F4-42F3-9760-9DFE70BE233F}"/>
    <cellStyle name="Normal 2 13 5 3 6" xfId="40324" xr:uid="{18641653-97FB-47A6-8B5C-96E2C469A455}"/>
    <cellStyle name="Normal 2 13 5 3 7" xfId="40325" xr:uid="{ADB68CDA-97C2-46D5-986B-23A6C077C47C}"/>
    <cellStyle name="Normal 2 13 5 4" xfId="40326" xr:uid="{67FFC317-8E69-4A47-BAAA-530C23860640}"/>
    <cellStyle name="Normal 2 13 5 4 2" xfId="40327" xr:uid="{B1304316-9F67-49C4-9078-2B66D0CBEE8E}"/>
    <cellStyle name="Normal 2 13 5 4 2 2" xfId="29269" xr:uid="{683F0249-9A7D-405F-8275-B9AEE08E0A3E}"/>
    <cellStyle name="Normal 2 13 5 4 2 3" xfId="1821" xr:uid="{01FA8141-5ECF-4C5B-A734-F86A00CA48DF}"/>
    <cellStyle name="Normal 2 13 5 4 2 4" xfId="1934" xr:uid="{0409C6FD-2591-4D3E-9032-0011EF430B7D}"/>
    <cellStyle name="Normal 2 13 5 4 2 5" xfId="40328" xr:uid="{2F76A4FC-03A6-45FA-B5B6-ACFF200E4F33}"/>
    <cellStyle name="Normal 2 13 5 4 2 6" xfId="40329" xr:uid="{AF20F8E8-0CA8-4205-89DB-E1F498F309C8}"/>
    <cellStyle name="Normal 2 13 5 4 3" xfId="40330" xr:uid="{525C5398-666D-44ED-95B9-7E7104D040A7}"/>
    <cellStyle name="Normal 2 13 5 4 4" xfId="40331" xr:uid="{3AFAA8FC-2888-49A4-86A3-7DA1055EA1BD}"/>
    <cellStyle name="Normal 2 13 5 4 5" xfId="40332" xr:uid="{5D355C7A-2C20-4DF0-B9EC-9D772CE6DE68}"/>
    <cellStyle name="Normal 2 13 5 4 6" xfId="40333" xr:uid="{D59E9842-6AEA-4A71-ACCF-D2D61BE59F54}"/>
    <cellStyle name="Normal 2 13 5 4 7" xfId="40334" xr:uid="{8B47A061-6B67-44D8-A953-C2C3E2D9660D}"/>
    <cellStyle name="Normal 2 13 5 5" xfId="40335" xr:uid="{51D4E197-4B30-4FB8-BB8C-0839EE75902C}"/>
    <cellStyle name="Normal 2 13 5 5 2" xfId="40336" xr:uid="{F52FBDDB-BBB5-4102-9EAE-61EBE9430A0E}"/>
    <cellStyle name="Normal 2 13 5 5 3" xfId="40337" xr:uid="{41082845-9717-40E5-8A2D-2D99718FFE41}"/>
    <cellStyle name="Normal 2 13 5 5 4" xfId="40338" xr:uid="{25D6558D-C9C2-4281-AB9F-126FBA76B845}"/>
    <cellStyle name="Normal 2 13 5 5 5" xfId="40339" xr:uid="{BD3814E7-B588-4536-A1F0-5481E83AF7DD}"/>
    <cellStyle name="Normal 2 13 5 5 6" xfId="40340" xr:uid="{5C5DB2C5-F678-4E92-8E23-D6D1BB923A0B}"/>
    <cellStyle name="Normal 2 13 5 6" xfId="40341" xr:uid="{9632FF93-0E3E-44BD-B4EB-B519194F374A}"/>
    <cellStyle name="Normal 2 13 5 7" xfId="40342" xr:uid="{8229732F-B300-464E-9176-16E4DB9BD9BA}"/>
    <cellStyle name="Normal 2 13 5 8" xfId="40343" xr:uid="{A7061EBA-9959-45C7-9EDF-664B9FAEDF74}"/>
    <cellStyle name="Normal 2 13 5 9" xfId="40344" xr:uid="{4C377CE3-40CE-4FEC-BCF9-399940622CDF}"/>
    <cellStyle name="Normal 2 13 6" xfId="40345" xr:uid="{9F04D475-E6A6-423F-A4F5-D196AA06DA9F}"/>
    <cellStyle name="Normal 2 13 6 2" xfId="40346" xr:uid="{A9AB65C8-B34B-47BF-B732-A6F2A23B2E60}"/>
    <cellStyle name="Normal 2 13 6 2 2" xfId="40347" xr:uid="{64B114C3-0064-4727-AB3D-44350AB459F2}"/>
    <cellStyle name="Normal 2 13 6 2 3" xfId="40348" xr:uid="{CDF7EF4C-110F-4F9A-A848-77EB9EC837E4}"/>
    <cellStyle name="Normal 2 13 6 2 4" xfId="40349" xr:uid="{F559EA10-B631-4C0B-8CD3-47C63ECDB736}"/>
    <cellStyle name="Normal 2 13 6 2 5" xfId="40350" xr:uid="{74BC4F99-0D0B-4C03-8A30-3D4DC3C27429}"/>
    <cellStyle name="Normal 2 13 6 2 6" xfId="40351" xr:uid="{1E28F42E-A64D-4DAD-A1B1-BC80AE6749E3}"/>
    <cellStyle name="Normal 2 13 6 3" xfId="40352" xr:uid="{606F8225-AE7A-4409-B0B8-E924679BC045}"/>
    <cellStyle name="Normal 2 13 6 4" xfId="40353" xr:uid="{EC69918C-D0B8-4D87-A4C4-0FA9D300D743}"/>
    <cellStyle name="Normal 2 13 6 5" xfId="40354" xr:uid="{6815D7D8-DDF4-4ADB-A274-A64CAA15076F}"/>
    <cellStyle name="Normal 2 13 6 6" xfId="40355" xr:uid="{413C6B3C-58C0-4D79-8709-7E027868BCDF}"/>
    <cellStyle name="Normal 2 13 6 7" xfId="40356" xr:uid="{290EE9B0-8CC3-47A3-A3D9-43E04E45CE04}"/>
    <cellStyle name="Normal 2 13 7" xfId="40357" xr:uid="{0FF10319-2698-481C-A356-B4CF63497DD4}"/>
    <cellStyle name="Normal 2 13 7 2" xfId="40358" xr:uid="{7B2B19DC-C6A7-4571-B991-BF0DAE6FF4C8}"/>
    <cellStyle name="Normal 2 13 7 3" xfId="40359" xr:uid="{3E566988-8EFA-455B-98C0-FAEB1AA11C0A}"/>
    <cellStyle name="Normal 2 13 7 4" xfId="40360" xr:uid="{E01051E0-4831-435A-A369-7BFA9682AE07}"/>
    <cellStyle name="Normal 2 13 7 5" xfId="40361" xr:uid="{6A051E42-59B3-4BE0-A3DA-2776E8BCD6E6}"/>
    <cellStyle name="Normal 2 13 7 6" xfId="40362" xr:uid="{E3C0C139-5101-4A19-AAE6-1259A8655F9A}"/>
    <cellStyle name="Normal 2 13 8" xfId="40363" xr:uid="{1FFE48B9-085F-4CAF-8D5A-89EBFC370A91}"/>
    <cellStyle name="Normal 2 13 9" xfId="40364" xr:uid="{616C6884-781E-400D-B358-860EC72BEC78}"/>
    <cellStyle name="Normal 2 14" xfId="40365" xr:uid="{42C28061-0561-44CA-8A8F-BEE4BE5BB5D3}"/>
    <cellStyle name="Normal 2 14 10" xfId="40366" xr:uid="{7B91DFD4-401E-49FD-AB8D-43E205586D4B}"/>
    <cellStyle name="Normal 2 14 11" xfId="40367" xr:uid="{4CA932E8-F9AC-4FCC-9371-A1BDBE999C6C}"/>
    <cellStyle name="Normal 2 14 12" xfId="40368" xr:uid="{3793A056-3E49-4625-BC92-14CC5D5184FC}"/>
    <cellStyle name="Normal 2 14 13" xfId="40369" xr:uid="{B8E5CBD6-74C9-407C-9727-DCF07F552512}"/>
    <cellStyle name="Normal 2 14 2" xfId="3346" xr:uid="{35749F61-2561-4101-AB08-EFFF15C724F3}"/>
    <cellStyle name="Normal 2 14 2 10" xfId="40370" xr:uid="{AD154D82-2ECA-4EF1-A8AC-0984268D1D77}"/>
    <cellStyle name="Normal 2 14 2 10 2" xfId="40372" xr:uid="{49889C02-D8A8-4744-A965-2E61609E2D64}"/>
    <cellStyle name="Normal 2 14 2 10 3" xfId="40373" xr:uid="{DACEA1CD-C41B-4DA6-8533-0F3ED2204430}"/>
    <cellStyle name="Normal 2 14 2 10 4" xfId="40374" xr:uid="{CD6721CC-788D-48A3-AA0F-69AC634AFE9C}"/>
    <cellStyle name="Normal 2 14 2 10 5" xfId="40375" xr:uid="{93A545FF-609A-4C06-95C4-1FBD7361E4DF}"/>
    <cellStyle name="Normal 2 14 2 10 6" xfId="40376" xr:uid="{5DFD6819-3D38-4447-8411-4172DEDBA515}"/>
    <cellStyle name="Normal 2 14 2 11" xfId="40377" xr:uid="{63DAD87D-633E-4462-94EE-FE80C4321E85}"/>
    <cellStyle name="Normal 2 14 2 12" xfId="40378" xr:uid="{0366FF03-D27E-44FF-B9B1-1092BD7FBEA8}"/>
    <cellStyle name="Normal 2 14 2 13" xfId="40379" xr:uid="{A9765C73-5137-4F3D-8BD6-AD931F1CB66F}"/>
    <cellStyle name="Normal 2 14 2 14" xfId="40380" xr:uid="{A63D23B4-1533-49DD-981C-9840ADBE171B}"/>
    <cellStyle name="Normal 2 14 2 15" xfId="20646" xr:uid="{14CFD41B-1175-489A-9FD9-6D11BE71D7E0}"/>
    <cellStyle name="Normal 2 14 2 16" xfId="26434" xr:uid="{3FE909BF-5231-45B2-9B92-A53FA071FA50}"/>
    <cellStyle name="Normal 2 14 2 2" xfId="40381" xr:uid="{FBD4FC2B-328A-4F07-A4BD-F83195602C85}"/>
    <cellStyle name="Normal 2 14 2 2 10" xfId="40382" xr:uid="{E4E7E0D4-77D6-45C0-ABA0-6ECE34DE3216}"/>
    <cellStyle name="Normal 2 14 2 2 11" xfId="40383" xr:uid="{C49FB13F-94B5-43AA-980B-73E40782485A}"/>
    <cellStyle name="Normal 2 14 2 2 12" xfId="40384" xr:uid="{F25FEF41-9EA4-417C-9000-B48E19672182}"/>
    <cellStyle name="Normal 2 14 2 2 13" xfId="40385" xr:uid="{B42F35FB-BDA5-4202-92D7-65826D53D231}"/>
    <cellStyle name="Normal 2 14 2 2 14" xfId="40386" xr:uid="{9BE0AD14-971E-4545-BC07-41F7C19BD14C}"/>
    <cellStyle name="Normal 2 14 2 2 2" xfId="40387" xr:uid="{33EF57BA-CE6A-4C69-9E08-217A70E5420A}"/>
    <cellStyle name="Normal 2 14 2 2 2 10" xfId="40388" xr:uid="{96472FFD-D299-4D28-9178-E895CD192296}"/>
    <cellStyle name="Normal 2 14 2 2 2 2" xfId="40389" xr:uid="{C6D4F7E2-279A-471A-8088-5E529BAB4608}"/>
    <cellStyle name="Normal 2 14 2 2 2 2 2" xfId="16688" xr:uid="{36C51AAB-AE81-42E4-8401-F17B45BCE7FF}"/>
    <cellStyle name="Normal 2 14 2 2 2 2 2 2" xfId="10211" xr:uid="{4AFEA84C-22FA-4238-B7FE-49F77E7B3638}"/>
    <cellStyle name="Normal 2 14 2 2 2 2 2 3" xfId="10216" xr:uid="{682E0267-2928-4AB7-BF85-2389E995B76A}"/>
    <cellStyle name="Normal 2 14 2 2 2 2 2 4" xfId="10221" xr:uid="{7CAF530C-6DF5-4B7F-8D6B-E1B0EB3E1750}"/>
    <cellStyle name="Normal 2 14 2 2 2 2 2 5" xfId="16699" xr:uid="{8CD669B0-3019-401F-A9E7-328EE599049B}"/>
    <cellStyle name="Normal 2 14 2 2 2 2 2 6" xfId="16701" xr:uid="{0CEAC59C-4B04-4970-AB26-2053D5B98146}"/>
    <cellStyle name="Normal 2 14 2 2 2 2 3" xfId="16704" xr:uid="{CFC444EB-371E-41EE-847D-3573971D6703}"/>
    <cellStyle name="Normal 2 14 2 2 2 2 4" xfId="16711" xr:uid="{344C4C2A-9CD0-4F37-82FF-B932B187E657}"/>
    <cellStyle name="Normal 2 14 2 2 2 2 5" xfId="40390" xr:uid="{FA02C9C5-E9CA-40F4-8470-CBC89C166245}"/>
    <cellStyle name="Normal 2 14 2 2 2 2 6" xfId="40391" xr:uid="{3577F99B-9467-4027-9217-736A00BD5CA8}"/>
    <cellStyle name="Normal 2 14 2 2 2 2 7" xfId="40392" xr:uid="{BF1D050C-F36C-412A-92D3-AB7F82468CB0}"/>
    <cellStyle name="Normal 2 14 2 2 2 3" xfId="40393" xr:uid="{75785082-9B18-40CD-8DF9-CAB41685741A}"/>
    <cellStyle name="Normal 2 14 2 2 2 3 2" xfId="17014" xr:uid="{666E4589-248B-4277-8D9C-C707C3438592}"/>
    <cellStyle name="Normal 2 14 2 2 2 3 2 2" xfId="4087" xr:uid="{44E4395F-7440-4D97-BBF4-781C7C575B01}"/>
    <cellStyle name="Normal 2 14 2 2 2 3 2 3" xfId="4093" xr:uid="{84C7FEA2-3347-42A9-AC6C-E90807015B8F}"/>
    <cellStyle name="Normal 2 14 2 2 2 3 2 4" xfId="10237" xr:uid="{62001EE8-E2B1-4FA4-AF31-0D4893021502}"/>
    <cellStyle name="Normal 2 14 2 2 2 3 2 5" xfId="17028" xr:uid="{053C7D84-6C0E-4D4B-A60D-C06901D7E3FE}"/>
    <cellStyle name="Normal 2 14 2 2 2 3 2 6" xfId="17030" xr:uid="{E9CC1CBB-5AD0-4BC9-90D9-92C804D42429}"/>
    <cellStyle name="Normal 2 14 2 2 2 3 3" xfId="17033" xr:uid="{AD3E26AC-592C-4920-9577-B212FFD42DDC}"/>
    <cellStyle name="Normal 2 14 2 2 2 3 4" xfId="17041" xr:uid="{3BF05CDA-B700-4A27-A72E-055BBC501456}"/>
    <cellStyle name="Normal 2 14 2 2 2 3 5" xfId="40394" xr:uid="{BF0162DE-F0F8-4309-9BCD-F98C3E9B8F09}"/>
    <cellStyle name="Normal 2 14 2 2 2 3 6" xfId="40395" xr:uid="{C2464E79-0560-4A4C-8C91-277AB5298AD6}"/>
    <cellStyle name="Normal 2 14 2 2 2 3 7" xfId="40396" xr:uid="{A1DB6221-92EC-49B6-ACAE-6A25FAAC995C}"/>
    <cellStyle name="Normal 2 14 2 2 2 4" xfId="40397" xr:uid="{3BF38807-DC11-49C8-B5BD-6BBB6A76DBBD}"/>
    <cellStyle name="Normal 2 14 2 2 2 4 2" xfId="17156" xr:uid="{61852EBB-0ABD-4851-85C7-09A908AD44C5}"/>
    <cellStyle name="Normal 2 14 2 2 2 4 2 2" xfId="10261" xr:uid="{6F0366EC-84CC-438A-99D7-C5468ABD458E}"/>
    <cellStyle name="Normal 2 14 2 2 2 4 2 3" xfId="10264" xr:uid="{2B575ED5-3F3A-4715-8A75-58BBF9BD3C42}"/>
    <cellStyle name="Normal 2 14 2 2 2 4 2 4" xfId="10267" xr:uid="{DFE5B730-CCB9-41DC-9A2D-CC6BE3C801A1}"/>
    <cellStyle name="Normal 2 14 2 2 2 4 2 5" xfId="17158" xr:uid="{22139510-B6B1-4372-A8BB-C3C10A6B27FA}"/>
    <cellStyle name="Normal 2 14 2 2 2 4 2 6" xfId="17160" xr:uid="{B570212E-E5DD-40FC-A916-298A9D3A93C8}"/>
    <cellStyle name="Normal 2 14 2 2 2 4 3" xfId="11433" xr:uid="{4ED52350-EAFA-4C80-A4DC-250A90F61066}"/>
    <cellStyle name="Normal 2 14 2 2 2 4 4" xfId="11436" xr:uid="{56BA236E-27B8-4F06-AD6D-22921935FC34}"/>
    <cellStyle name="Normal 2 14 2 2 2 4 5" xfId="40398" xr:uid="{E0F45315-0335-49DD-854F-784DFD27295D}"/>
    <cellStyle name="Normal 2 14 2 2 2 4 6" xfId="40399" xr:uid="{8CC5221F-52F0-4F00-A2A5-B9D5AAF3C040}"/>
    <cellStyle name="Normal 2 14 2 2 2 4 7" xfId="40400" xr:uid="{6422404A-2C74-47DF-819F-8976F0DF464A}"/>
    <cellStyle name="Normal 2 14 2 2 2 5" xfId="40401" xr:uid="{7F630D99-BF81-4313-BC42-AFFC8E5205EA}"/>
    <cellStyle name="Normal 2 14 2 2 2 5 2" xfId="40402" xr:uid="{595E4D3C-C1E7-4358-B4A8-BF7DBB731899}"/>
    <cellStyle name="Normal 2 14 2 2 2 5 3" xfId="40403" xr:uid="{228DDF0F-CB7A-4103-A2AF-9122FCBC4682}"/>
    <cellStyle name="Normal 2 14 2 2 2 5 4" xfId="40404" xr:uid="{5506E6B1-AB00-4904-8E99-07CA3D4169BD}"/>
    <cellStyle name="Normal 2 14 2 2 2 5 5" xfId="40405" xr:uid="{BF26631E-60D7-4115-B589-829EEED4C200}"/>
    <cellStyle name="Normal 2 14 2 2 2 5 6" xfId="40406" xr:uid="{5A913826-6E09-4851-97F8-3E247591057A}"/>
    <cellStyle name="Normal 2 14 2 2 2 6" xfId="40407" xr:uid="{33B398D9-2C41-4BCE-B22B-5DBFF845140C}"/>
    <cellStyle name="Normal 2 14 2 2 2 7" xfId="40408" xr:uid="{01C52F95-4EE9-4BA9-961B-2C385946F439}"/>
    <cellStyle name="Normal 2 14 2 2 2 8" xfId="40409" xr:uid="{6436E264-6659-4969-8FE8-CC9E684500D6}"/>
    <cellStyle name="Normal 2 14 2 2 2 9" xfId="40410" xr:uid="{336EA55F-DF5F-415D-9140-6C95800EE4B0}"/>
    <cellStyle name="Normal 2 14 2 2 3" xfId="40411" xr:uid="{192B76F7-EED5-4DEB-8014-E978FBD50E9E}"/>
    <cellStyle name="Normal 2 14 2 2 3 10" xfId="40412" xr:uid="{D658642F-08B0-483B-AABF-B22F8B4FDD65}"/>
    <cellStyle name="Normal 2 14 2 2 3 2" xfId="40413" xr:uid="{BB91D915-0B71-4140-B5EB-3722836931FA}"/>
    <cellStyle name="Normal 2 14 2 2 3 2 2" xfId="40414" xr:uid="{FD7FDE7A-9CB1-4F0C-B34B-7EAC4DFEFB4B}"/>
    <cellStyle name="Normal 2 14 2 2 3 2 2 2" xfId="10538" xr:uid="{4611CDC6-B7B3-4796-A841-CC5BF8B81B19}"/>
    <cellStyle name="Normal 2 14 2 2 3 2 2 3" xfId="10540" xr:uid="{9E9C8478-6BAB-47DF-909A-1053198D395C}"/>
    <cellStyle name="Normal 2 14 2 2 3 2 2 4" xfId="10403" xr:uid="{0E159EC9-76A8-4418-A64E-797C81C0F851}"/>
    <cellStyle name="Normal 2 14 2 2 3 2 2 5" xfId="40415" xr:uid="{A11D30B0-198E-4C55-A374-9AE9DFD37763}"/>
    <cellStyle name="Normal 2 14 2 2 3 2 2 6" xfId="40416" xr:uid="{0A27921E-970C-4AD1-BB3E-AAD4472D069B}"/>
    <cellStyle name="Normal 2 14 2 2 3 2 3" xfId="40417" xr:uid="{66BCC109-DA97-4012-BDB3-CCB4430D2102}"/>
    <cellStyle name="Normal 2 14 2 2 3 2 4" xfId="40418" xr:uid="{51710B82-5971-4B99-93B2-B5B65BE123E5}"/>
    <cellStyle name="Normal 2 14 2 2 3 2 5" xfId="40419" xr:uid="{0FE8C62C-4869-4555-986B-513564B6F70B}"/>
    <cellStyle name="Normal 2 14 2 2 3 2 6" xfId="40420" xr:uid="{AF68EB5F-8114-4144-A4DC-F42250162DB5}"/>
    <cellStyle name="Normal 2 14 2 2 3 2 7" xfId="40421" xr:uid="{88FA6EC2-2E5F-45A8-948F-1CB897447B00}"/>
    <cellStyle name="Normal 2 14 2 2 3 3" xfId="2989" xr:uid="{B482FB09-5154-4BF8-9667-3E55503193DE}"/>
    <cellStyle name="Normal 2 14 2 2 3 3 2" xfId="40422" xr:uid="{6D80CECF-A84C-4F28-9140-7427D823199C}"/>
    <cellStyle name="Normal 2 14 2 2 3 3 2 2" xfId="10559" xr:uid="{4EE08768-E572-4021-ADE4-226ACACBC6CD}"/>
    <cellStyle name="Normal 2 14 2 2 3 3 2 3" xfId="10561" xr:uid="{C45A1AE5-072E-4E48-A521-2EBC0C2F3052}"/>
    <cellStyle name="Normal 2 14 2 2 3 3 2 4" xfId="10564" xr:uid="{82057C6D-597C-454A-9268-17EF18430E1C}"/>
    <cellStyle name="Normal 2 14 2 2 3 3 2 5" xfId="40423" xr:uid="{DBF44987-9403-41CF-988D-63262FB597F6}"/>
    <cellStyle name="Normal 2 14 2 2 3 3 2 6" xfId="40424" xr:uid="{4D3735B5-8947-4EE6-908E-F1BC710C389B}"/>
    <cellStyle name="Normal 2 14 2 2 3 3 3" xfId="40425" xr:uid="{C4991C6B-0479-4C52-8979-120FCF833810}"/>
    <cellStyle name="Normal 2 14 2 2 3 3 4" xfId="40426" xr:uid="{48E37010-75A3-470D-9164-5B410A14F3CF}"/>
    <cellStyle name="Normal 2 14 2 2 3 3 5" xfId="40427" xr:uid="{5140C4D4-1C16-412D-9D7D-0F508E1611AB}"/>
    <cellStyle name="Normal 2 14 2 2 3 3 6" xfId="40428" xr:uid="{B222EDBD-174B-4EB9-80E8-2F5E250EC40C}"/>
    <cellStyle name="Normal 2 14 2 2 3 3 7" xfId="40429" xr:uid="{3688BB9D-8C81-40A1-BF1C-90D7E27ECF12}"/>
    <cellStyle name="Normal 2 14 2 2 3 4" xfId="3000" xr:uid="{A1943487-D68A-494C-97AC-DE27EE4F3A11}"/>
    <cellStyle name="Normal 2 14 2 2 3 4 2" xfId="40430" xr:uid="{41177D06-ECB0-49F5-8467-E46B02F3CA1E}"/>
    <cellStyle name="Normal 2 14 2 2 3 4 2 2" xfId="10583" xr:uid="{427C4DA8-1B6E-412D-86A7-B86B19D53226}"/>
    <cellStyle name="Normal 2 14 2 2 3 4 2 3" xfId="10585" xr:uid="{BB52113D-C6B8-4BD8-B5D1-379350E20FFD}"/>
    <cellStyle name="Normal 2 14 2 2 3 4 2 4" xfId="10588" xr:uid="{0660A772-DB3D-44B9-A72E-79A9508FE0DD}"/>
    <cellStyle name="Normal 2 14 2 2 3 4 2 5" xfId="40431" xr:uid="{536490CC-C46B-4B84-A589-CF816BEF28B8}"/>
    <cellStyle name="Normal 2 14 2 2 3 4 2 6" xfId="40432" xr:uid="{83ACF0EE-D31C-4CEE-8549-ADD0F4BF8E4D}"/>
    <cellStyle name="Normal 2 14 2 2 3 4 3" xfId="40433" xr:uid="{79F51854-07A9-4EBE-8B0E-9E2271687C2F}"/>
    <cellStyle name="Normal 2 14 2 2 3 4 4" xfId="40434" xr:uid="{720E977D-0A55-49AD-93F5-0FF8DD786C81}"/>
    <cellStyle name="Normal 2 14 2 2 3 4 5" xfId="40435" xr:uid="{FC00A8F7-903F-48C5-A627-3F86FCE3048C}"/>
    <cellStyle name="Normal 2 14 2 2 3 4 6" xfId="40436" xr:uid="{28B0F38B-B5E1-4670-B0F4-D06D8312E263}"/>
    <cellStyle name="Normal 2 14 2 2 3 4 7" xfId="40437" xr:uid="{719EF194-CEB1-429A-BFB7-2B2A7958D4D2}"/>
    <cellStyle name="Normal 2 14 2 2 3 5" xfId="3011" xr:uid="{DCA1E0BE-82BB-468C-87D5-E4F99045CCC0}"/>
    <cellStyle name="Normal 2 14 2 2 3 5 2" xfId="40438" xr:uid="{D3C8ED07-9CFA-42FE-B57D-E92EFAD31B02}"/>
    <cellStyle name="Normal 2 14 2 2 3 5 3" xfId="40439" xr:uid="{41EC991E-E3F5-4570-8D0D-55F50CF9837E}"/>
    <cellStyle name="Normal 2 14 2 2 3 5 4" xfId="40440" xr:uid="{5187582D-3C2E-4F19-A3F8-A1A7ED17E5EF}"/>
    <cellStyle name="Normal 2 14 2 2 3 5 5" xfId="40441" xr:uid="{D240DCA6-CD3F-4E89-AAA3-84C28A4322B3}"/>
    <cellStyle name="Normal 2 14 2 2 3 5 6" xfId="40442" xr:uid="{E67DEAC2-D618-4A86-8023-1EDA4126D2DA}"/>
    <cellStyle name="Normal 2 14 2 2 3 6" xfId="3023" xr:uid="{FDB518EA-DB98-42B0-9F18-8170077D6E6F}"/>
    <cellStyle name="Normal 2 14 2 2 3 7" xfId="5262" xr:uid="{A8D32454-70AA-4EF3-B79E-B695F5F3C7FF}"/>
    <cellStyle name="Normal 2 14 2 2 3 8" xfId="40443" xr:uid="{DD33B9B9-E8DF-420A-9D0D-8DCE800F4462}"/>
    <cellStyle name="Normal 2 14 2 2 3 9" xfId="40444" xr:uid="{A0E82F3F-55DA-44F1-91D4-1B25D240A96C}"/>
    <cellStyle name="Normal 2 14 2 2 4" xfId="40445" xr:uid="{8DCF32F8-A64B-461F-A224-525CD2080FE6}"/>
    <cellStyle name="Normal 2 14 2 2 4 10" xfId="40446" xr:uid="{FD355046-28AA-4C19-BBC8-4D8C5C5B47BC}"/>
    <cellStyle name="Normal 2 14 2 2 4 2" xfId="40447" xr:uid="{9EE28A09-89FC-4F40-827F-B0D8D15D06A3}"/>
    <cellStyle name="Normal 2 14 2 2 4 2 2" xfId="40448" xr:uid="{E718B3D7-68F2-45FF-9414-F801038E34BB}"/>
    <cellStyle name="Normal 2 14 2 2 4 2 2 2" xfId="40449" xr:uid="{0F733AA5-F709-4979-AD5B-053BDC62966E}"/>
    <cellStyle name="Normal 2 14 2 2 4 2 2 3" xfId="40450" xr:uid="{4EEBC815-4DEC-4E3D-95F3-0F857FA8B25F}"/>
    <cellStyle name="Normal 2 14 2 2 4 2 2 4" xfId="40451" xr:uid="{B4502969-96F5-46FD-BBA5-1D3358970EE8}"/>
    <cellStyle name="Normal 2 14 2 2 4 2 2 5" xfId="40452" xr:uid="{7E2F27D8-6F3B-45D4-BBA5-9AFA214F0050}"/>
    <cellStyle name="Normal 2 14 2 2 4 2 2 6" xfId="40453" xr:uid="{2448B208-B6FC-460D-8733-A0ED9EC89D78}"/>
    <cellStyle name="Normal 2 14 2 2 4 2 3" xfId="40454" xr:uid="{8833D492-5545-4278-83BB-869B2927B57F}"/>
    <cellStyle name="Normal 2 14 2 2 4 2 4" xfId="40455" xr:uid="{9FBDDBD3-E116-4E29-A4E3-FCB82C3CAAD1}"/>
    <cellStyle name="Normal 2 14 2 2 4 2 5" xfId="40456" xr:uid="{17AEB660-C49F-438C-89B2-F932731DCEA9}"/>
    <cellStyle name="Normal 2 14 2 2 4 2 6" xfId="40457" xr:uid="{482172BA-CAB7-4586-91C4-BFF4EBB121CA}"/>
    <cellStyle name="Normal 2 14 2 2 4 2 7" xfId="40458" xr:uid="{9BA04606-14CC-4256-A910-F501C1F71225}"/>
    <cellStyle name="Normal 2 14 2 2 4 3" xfId="40459" xr:uid="{083AD9CE-8E14-4A2D-A19D-B4BEEA1FEA5D}"/>
    <cellStyle name="Normal 2 14 2 2 4 3 2" xfId="40460" xr:uid="{2DEA3268-8ACE-4943-B996-A245B4C77DB9}"/>
    <cellStyle name="Normal 2 14 2 2 4 3 2 2" xfId="10727" xr:uid="{9309ED0E-7240-4086-AA49-2A5CED172B3E}"/>
    <cellStyle name="Normal 2 14 2 2 4 3 2 3" xfId="10729" xr:uid="{B54320F5-4751-43A1-BC23-4A5E3EFAE101}"/>
    <cellStyle name="Normal 2 14 2 2 4 3 2 4" xfId="10732" xr:uid="{1CDAE69E-A74C-4510-9FD9-B79388237E0B}"/>
    <cellStyle name="Normal 2 14 2 2 4 3 2 5" xfId="40461" xr:uid="{B5980921-15B4-4274-BA60-5C09BD7BDF50}"/>
    <cellStyle name="Normal 2 14 2 2 4 3 2 6" xfId="40462" xr:uid="{FF2A0EFF-D0BB-4659-93EF-E638F22AE6FD}"/>
    <cellStyle name="Normal 2 14 2 2 4 3 3" xfId="40463" xr:uid="{CE551B39-A49E-4433-BE00-487424EF1BE4}"/>
    <cellStyle name="Normal 2 14 2 2 4 3 4" xfId="40464" xr:uid="{A66C7037-E668-404C-AA98-85AD88338C13}"/>
    <cellStyle name="Normal 2 14 2 2 4 3 5" xfId="40465" xr:uid="{F1CBAD25-5E36-4F43-A557-BC6FF957F442}"/>
    <cellStyle name="Normal 2 14 2 2 4 3 6" xfId="40466" xr:uid="{6091AC39-D239-4017-A4FA-EDF141B8B000}"/>
    <cellStyle name="Normal 2 14 2 2 4 3 7" xfId="40467" xr:uid="{1BF30DC7-3281-45CB-8B18-BF48B2048CCE}"/>
    <cellStyle name="Normal 2 14 2 2 4 4" xfId="40468" xr:uid="{6FD60BEA-5759-4553-A271-76484A21C83D}"/>
    <cellStyle name="Normal 2 14 2 2 4 4 2" xfId="40469" xr:uid="{E4CBEC8F-4162-43AD-87C6-ACDBE8913180}"/>
    <cellStyle name="Normal 2 14 2 2 4 4 2 2" xfId="40470" xr:uid="{D9F4AF80-5233-482A-B219-1FB729ABA952}"/>
    <cellStyle name="Normal 2 14 2 2 4 4 2 3" xfId="40471" xr:uid="{27F5AE49-D9EA-4ABB-AAF9-BF53D25980A0}"/>
    <cellStyle name="Normal 2 14 2 2 4 4 2 4" xfId="40472" xr:uid="{A196022A-FD09-4B02-B28E-A9BD89AE4D7D}"/>
    <cellStyle name="Normal 2 14 2 2 4 4 2 5" xfId="40473" xr:uid="{B2433A76-F3B9-465D-A2E6-6E3405D906D8}"/>
    <cellStyle name="Normal 2 14 2 2 4 4 2 6" xfId="40474" xr:uid="{D8617B43-50A5-434D-ABC4-AE289E08F971}"/>
    <cellStyle name="Normal 2 14 2 2 4 4 3" xfId="40475" xr:uid="{2B74316C-B611-4722-8869-33351710B0C7}"/>
    <cellStyle name="Normal 2 14 2 2 4 4 4" xfId="40476" xr:uid="{0B704A38-3FEE-4C76-B150-4AD8DA0B0190}"/>
    <cellStyle name="Normal 2 14 2 2 4 4 5" xfId="40477" xr:uid="{EF5C7C87-B7E0-4613-BA3F-DF64BFD027C5}"/>
    <cellStyle name="Normal 2 14 2 2 4 4 6" xfId="40478" xr:uid="{547F4D58-4A22-431B-AEEA-B523789E7896}"/>
    <cellStyle name="Normal 2 14 2 2 4 4 7" xfId="40479" xr:uid="{8B2C18D2-4A52-4366-A6CD-90E85BAE1A2F}"/>
    <cellStyle name="Normal 2 14 2 2 4 5" xfId="40480" xr:uid="{0B187E8F-A310-46E4-9F79-141C2731547A}"/>
    <cellStyle name="Normal 2 14 2 2 4 5 2" xfId="40481" xr:uid="{9E3E7AE6-7488-4933-A347-DD2E69833299}"/>
    <cellStyle name="Normal 2 14 2 2 4 5 3" xfId="40482" xr:uid="{22E8DD54-1277-45FA-980B-4056D108E68B}"/>
    <cellStyle name="Normal 2 14 2 2 4 5 4" xfId="40483" xr:uid="{CF0027E4-2198-490B-B015-B3C5D0D8476C}"/>
    <cellStyle name="Normal 2 14 2 2 4 5 5" xfId="40484" xr:uid="{4C91AFE3-7149-4E0F-B9FA-04601C4BC065}"/>
    <cellStyle name="Normal 2 14 2 2 4 5 6" xfId="40485" xr:uid="{0B8B4F01-D0E3-4F99-AC31-EB3BF8C3E9C6}"/>
    <cellStyle name="Normal 2 14 2 2 4 6" xfId="29504" xr:uid="{351A62F0-45D8-473A-ADC9-1A654E2F3393}"/>
    <cellStyle name="Normal 2 14 2 2 4 7" xfId="29506" xr:uid="{D7115F0E-F7AA-403B-976E-070E2130BD4C}"/>
    <cellStyle name="Normal 2 14 2 2 4 8" xfId="29508" xr:uid="{895233D9-16DA-444C-8388-38AC2F57F359}"/>
    <cellStyle name="Normal 2 14 2 2 4 9" xfId="15547" xr:uid="{9A46789E-81AD-4902-9BBB-20C2BA094495}"/>
    <cellStyle name="Normal 2 14 2 2 5" xfId="40486" xr:uid="{ECDD9C90-56F4-43B5-8F90-32ACC4EF43DA}"/>
    <cellStyle name="Normal 2 14 2 2 5 2" xfId="40487" xr:uid="{3FB63C5A-4DBE-4218-AD29-C5B6C9790E63}"/>
    <cellStyle name="Normal 2 14 2 2 5 2 2" xfId="40488" xr:uid="{C921CD0C-8507-47C5-8BDE-8C550B66B04D}"/>
    <cellStyle name="Normal 2 14 2 2 5 2 3" xfId="40489" xr:uid="{18478A95-0EE6-46AC-A4EA-9630E0849911}"/>
    <cellStyle name="Normal 2 14 2 2 5 2 4" xfId="40490" xr:uid="{FFBFF1E6-B90F-476E-A308-99C158FD0BF9}"/>
    <cellStyle name="Normal 2 14 2 2 5 2 5" xfId="40491" xr:uid="{8C9832BA-F6A4-4E2F-BE6B-308C67CC8FA9}"/>
    <cellStyle name="Normal 2 14 2 2 5 2 6" xfId="40492" xr:uid="{DA1317D5-C366-45EE-B03A-9493A4373DFC}"/>
    <cellStyle name="Normal 2 14 2 2 5 3" xfId="40493" xr:uid="{0F477509-3B3E-4588-BDE1-4DB05F37B724}"/>
    <cellStyle name="Normal 2 14 2 2 5 4" xfId="40494" xr:uid="{7C9D6C24-3DA2-4FB1-88E6-8CE061E201A9}"/>
    <cellStyle name="Normal 2 14 2 2 5 5" xfId="40495" xr:uid="{BFECDB58-1370-4C25-BF7F-E12DE311318D}"/>
    <cellStyle name="Normal 2 14 2 2 5 6" xfId="40496" xr:uid="{8A851E26-2E2C-4C7B-8193-8A2258566D42}"/>
    <cellStyle name="Normal 2 14 2 2 5 7" xfId="40497" xr:uid="{9BF6233B-B332-4EBD-B8E3-F1E00CD1A0E2}"/>
    <cellStyle name="Normal 2 14 2 2 6" xfId="40498" xr:uid="{F53E2A2B-744A-402A-A532-E0F423C09D11}"/>
    <cellStyle name="Normal 2 14 2 2 6 2" xfId="40499" xr:uid="{10645F76-499E-40ED-BF78-63481F3E14D7}"/>
    <cellStyle name="Normal 2 14 2 2 6 2 2" xfId="40500" xr:uid="{13F04F85-B7CB-4B62-8B37-DBE8A0F6B948}"/>
    <cellStyle name="Normal 2 14 2 2 6 2 3" xfId="40501" xr:uid="{DA3C5575-A205-4653-912B-26046D589C55}"/>
    <cellStyle name="Normal 2 14 2 2 6 2 4" xfId="40502" xr:uid="{15ECDD52-76D9-4C60-8D0D-8A7E3D632817}"/>
    <cellStyle name="Normal 2 14 2 2 6 2 5" xfId="40503" xr:uid="{6EDE8BB9-818C-4CB6-86CD-F5D384BF7E2E}"/>
    <cellStyle name="Normal 2 14 2 2 6 2 6" xfId="40504" xr:uid="{A95353D9-2724-442E-881B-B5F6E035C640}"/>
    <cellStyle name="Normal 2 14 2 2 6 3" xfId="40505" xr:uid="{956BD759-3E98-4775-BD5B-F5FF9AFB12C5}"/>
    <cellStyle name="Normal 2 14 2 2 6 4" xfId="40506" xr:uid="{84C5351E-4D9A-4B49-AB47-6EBDA169062A}"/>
    <cellStyle name="Normal 2 14 2 2 6 5" xfId="40507" xr:uid="{AD522957-7B7C-4386-B687-187AE1B7A3FC}"/>
    <cellStyle name="Normal 2 14 2 2 6 6" xfId="40508" xr:uid="{821F3FE3-7EA4-46DB-949F-C2EB104448CF}"/>
    <cellStyle name="Normal 2 14 2 2 6 7" xfId="40509" xr:uid="{229E385E-5AEC-475E-9F28-344CAF7DC8FD}"/>
    <cellStyle name="Normal 2 14 2 2 7" xfId="40510" xr:uid="{18498D70-7D06-4707-B910-290864ACF4CC}"/>
    <cellStyle name="Normal 2 14 2 2 7 2" xfId="40511" xr:uid="{6B93CC72-1C62-4201-B484-97A1574E2973}"/>
    <cellStyle name="Normal 2 14 2 2 7 2 2" xfId="18451" xr:uid="{0DEB779F-59C2-49E5-848E-7239A5BE97DD}"/>
    <cellStyle name="Normal 2 14 2 2 7 2 3" xfId="18468" xr:uid="{7D36EDDC-9360-4B0D-A7D9-C405BE3192F6}"/>
    <cellStyle name="Normal 2 14 2 2 7 2 4" xfId="18471" xr:uid="{B6B71F53-9178-4E89-9852-D0AD7C759BA0}"/>
    <cellStyle name="Normal 2 14 2 2 7 2 5" xfId="40512" xr:uid="{70019E63-9DD9-4D7B-8C5B-20354C912EBF}"/>
    <cellStyle name="Normal 2 14 2 2 7 2 6" xfId="40513" xr:uid="{A8D83FD8-1E27-4B83-968B-7203C8FAAC73}"/>
    <cellStyle name="Normal 2 14 2 2 7 3" xfId="40514" xr:uid="{AB66BCFF-35B3-47C0-8188-D00487A1ED1F}"/>
    <cellStyle name="Normal 2 14 2 2 7 4" xfId="40515" xr:uid="{777CE657-57F7-4426-9229-8A991619329E}"/>
    <cellStyle name="Normal 2 14 2 2 7 5" xfId="40516" xr:uid="{EA09B99E-E1A9-418D-A485-CFD08CF60C4D}"/>
    <cellStyle name="Normal 2 14 2 2 7 6" xfId="40517" xr:uid="{77DAFD74-6F90-401C-B35D-6AB97C3B6AE5}"/>
    <cellStyle name="Normal 2 14 2 2 7 7" xfId="40518" xr:uid="{2CD319C6-86D9-42CA-AC43-7DA2AC84955A}"/>
    <cellStyle name="Normal 2 14 2 2 8" xfId="40519" xr:uid="{A43FF392-1727-4055-9BE5-328362F2C80A}"/>
    <cellStyle name="Normal 2 14 2 2 8 2" xfId="40521" xr:uid="{F542544D-3AB5-4F68-AA9F-D0EDC1C6CAF8}"/>
    <cellStyle name="Normal 2 14 2 2 8 3" xfId="40523" xr:uid="{D452D7D9-B91E-42A0-A1CD-D40262A336AA}"/>
    <cellStyle name="Normal 2 14 2 2 8 4" xfId="40525" xr:uid="{AFF92B61-966C-4C0E-8204-E746E23D7A5C}"/>
    <cellStyle name="Normal 2 14 2 2 8 5" xfId="40527" xr:uid="{BBA5D770-7BFE-4743-9D4A-6604516BCE90}"/>
    <cellStyle name="Normal 2 14 2 2 8 6" xfId="40529" xr:uid="{B22F0739-ECDE-40E1-B037-80C5468CFB3C}"/>
    <cellStyle name="Normal 2 14 2 2 9" xfId="40530" xr:uid="{87593C8F-4586-47BB-B8A6-7088D2C7374D}"/>
    <cellStyle name="Normal 2 14 2 3" xfId="40531" xr:uid="{CD879510-8F88-47BA-82C9-5E6C141BC97B}"/>
    <cellStyle name="Normal 2 14 2 3 10" xfId="40532" xr:uid="{F4BF0525-817B-4501-8EC7-3DF830E6238A}"/>
    <cellStyle name="Normal 2 14 2 3 11" xfId="40533" xr:uid="{F15C82C8-54F7-48D9-B2A6-A7D233057655}"/>
    <cellStyle name="Normal 2 14 2 3 12" xfId="40534" xr:uid="{6924ED62-7145-4DBC-A989-B362AB7B07EF}"/>
    <cellStyle name="Normal 2 14 2 3 13" xfId="40535" xr:uid="{F8BC24B0-DCF1-44CA-A0B1-B3FA0615C01E}"/>
    <cellStyle name="Normal 2 14 2 3 14" xfId="40536" xr:uid="{50EDD3C0-CEF4-4F48-8330-D0DC53F1F54D}"/>
    <cellStyle name="Normal 2 14 2 3 2" xfId="40537" xr:uid="{068AF7B8-70DF-46D2-AD44-F94482161014}"/>
    <cellStyle name="Normal 2 14 2 3 2 10" xfId="40538" xr:uid="{CF467DF9-7D0F-4F52-B264-0D8FF621910C}"/>
    <cellStyle name="Normal 2 14 2 3 2 2" xfId="40539" xr:uid="{56EEBE16-6C54-4B06-8C8A-14438C5AE1A7}"/>
    <cellStyle name="Normal 2 14 2 3 2 2 2" xfId="40540" xr:uid="{F4110342-A133-4AD5-8936-C2D22997407C}"/>
    <cellStyle name="Normal 2 14 2 3 2 2 2 2" xfId="40541" xr:uid="{CCB61B4F-09C1-4173-81DF-2A80C95EBB54}"/>
    <cellStyle name="Normal 2 14 2 3 2 2 2 3" xfId="40542" xr:uid="{F706A333-3724-42DD-98D8-3860A8DCE8F9}"/>
    <cellStyle name="Normal 2 14 2 3 2 2 2 4" xfId="40543" xr:uid="{78461660-815B-49DF-BE62-4B62E0BE4913}"/>
    <cellStyle name="Normal 2 14 2 3 2 2 2 5" xfId="40544" xr:uid="{45686BA7-C82A-4315-8A09-6AA8D2EDC495}"/>
    <cellStyle name="Normal 2 14 2 3 2 2 2 6" xfId="40545" xr:uid="{2EB8EC3A-C0F6-4619-8FAF-F5026F4DF1A0}"/>
    <cellStyle name="Normal 2 14 2 3 2 2 3" xfId="40546" xr:uid="{26CDDDCC-D348-483B-905A-1B2572CE0294}"/>
    <cellStyle name="Normal 2 14 2 3 2 2 4" xfId="40547" xr:uid="{A42B0E15-0377-4D0E-BE94-2CF326ABB136}"/>
    <cellStyle name="Normal 2 14 2 3 2 2 5" xfId="40548" xr:uid="{BB57513F-90D5-4468-A684-CDA26170D70F}"/>
    <cellStyle name="Normal 2 14 2 3 2 2 6" xfId="40549" xr:uid="{9839D749-A2C6-43A3-94C8-0E900BFC4307}"/>
    <cellStyle name="Normal 2 14 2 3 2 2 7" xfId="40550" xr:uid="{88D62FF8-9BEF-4449-8B53-B5FF6CE78C62}"/>
    <cellStyle name="Normal 2 14 2 3 2 3" xfId="40551" xr:uid="{4BECE56B-FD52-48BB-B414-3C9F7793A617}"/>
    <cellStyle name="Normal 2 14 2 3 2 3 2" xfId="40552" xr:uid="{E339075B-013B-4A29-B665-1A962FD4446E}"/>
    <cellStyle name="Normal 2 14 2 3 2 3 2 2" xfId="40553" xr:uid="{18515C83-9418-4157-924F-7E9890B3FDA4}"/>
    <cellStyle name="Normal 2 14 2 3 2 3 2 3" xfId="40554" xr:uid="{1C464335-1E4D-4FE4-82D2-E997905F5DD4}"/>
    <cellStyle name="Normal 2 14 2 3 2 3 2 4" xfId="40555" xr:uid="{51C0BC4F-1820-42B0-8E8D-72905152DC0F}"/>
    <cellStyle name="Normal 2 14 2 3 2 3 2 5" xfId="40556" xr:uid="{16F5B087-F3DE-46F6-A6D2-FDEE75EACF5B}"/>
    <cellStyle name="Normal 2 14 2 3 2 3 2 6" xfId="40557" xr:uid="{0D002B9B-8A66-46BF-AEC4-9D2B24839B77}"/>
    <cellStyle name="Normal 2 14 2 3 2 3 3" xfId="40558" xr:uid="{D33F9F49-47B5-4457-934D-5F7A1A78D6F3}"/>
    <cellStyle name="Normal 2 14 2 3 2 3 4" xfId="40559" xr:uid="{17BA62B2-396C-42A6-8331-2692A8AA4629}"/>
    <cellStyle name="Normal 2 14 2 3 2 3 5" xfId="40560" xr:uid="{7B911818-0A28-4C7E-8F3B-D2447849E0B1}"/>
    <cellStyle name="Normal 2 14 2 3 2 3 6" xfId="40561" xr:uid="{76B084C9-5717-4EA4-A6DB-5A95319ECEC6}"/>
    <cellStyle name="Normal 2 14 2 3 2 3 7" xfId="40562" xr:uid="{EA9D80F3-E697-4FE1-93D6-C23F5F4EB2C1}"/>
    <cellStyle name="Normal 2 14 2 3 2 4" xfId="40563" xr:uid="{11B14047-F054-4927-822B-E4A818B7702C}"/>
    <cellStyle name="Normal 2 14 2 3 2 4 2" xfId="40564" xr:uid="{859AC5C2-41D2-451E-9A17-CFC9A1DE4D37}"/>
    <cellStyle name="Normal 2 14 2 3 2 4 2 2" xfId="40566" xr:uid="{18B3D2C5-D259-4FEC-9129-A2B9B261DD40}"/>
    <cellStyle name="Normal 2 14 2 3 2 4 2 3" xfId="40568" xr:uid="{BD392EB0-3A5F-424B-8B2A-97B9069A1B11}"/>
    <cellStyle name="Normal 2 14 2 3 2 4 2 4" xfId="40570" xr:uid="{DA06B34F-656F-482F-9E77-00772D9F8256}"/>
    <cellStyle name="Normal 2 14 2 3 2 4 2 5" xfId="40572" xr:uid="{C4ACC12F-F019-4821-9605-EAF718294DE6}"/>
    <cellStyle name="Normal 2 14 2 3 2 4 2 6" xfId="40574" xr:uid="{18399F1E-E1C2-4ACB-BC61-6DF2C5701B4F}"/>
    <cellStyle name="Normal 2 14 2 3 2 4 3" xfId="40575" xr:uid="{ACE40C36-C2D8-47B3-8532-3AF4F51A3984}"/>
    <cellStyle name="Normal 2 14 2 3 2 4 4" xfId="40576" xr:uid="{23F474F2-EF02-4686-BFC6-018F7290FF60}"/>
    <cellStyle name="Normal 2 14 2 3 2 4 5" xfId="40577" xr:uid="{559DE22C-38A0-403B-B765-860D5BA38A8D}"/>
    <cellStyle name="Normal 2 14 2 3 2 4 6" xfId="40578" xr:uid="{C34D2770-4793-41C6-844E-5E3592528D24}"/>
    <cellStyle name="Normal 2 14 2 3 2 4 7" xfId="40579" xr:uid="{4A7EDFF9-1838-4D90-BA1A-2E3E2EECB832}"/>
    <cellStyle name="Normal 2 14 2 3 2 5" xfId="40580" xr:uid="{62B1B46E-5595-48EA-AF66-D8B58F27775D}"/>
    <cellStyle name="Normal 2 14 2 3 2 5 2" xfId="40581" xr:uid="{4DED1FA1-C546-4CCD-ADDD-78D877230BE6}"/>
    <cellStyle name="Normal 2 14 2 3 2 5 3" xfId="40582" xr:uid="{970494A8-A606-407D-8EBA-F01063A38668}"/>
    <cellStyle name="Normal 2 14 2 3 2 5 4" xfId="40583" xr:uid="{DDEC02FD-F924-4616-A9B0-C426088513FB}"/>
    <cellStyle name="Normal 2 14 2 3 2 5 5" xfId="40584" xr:uid="{9C4F4076-4DF0-40FF-92A6-B45B3B4DAE1E}"/>
    <cellStyle name="Normal 2 14 2 3 2 5 6" xfId="40585" xr:uid="{59BDA7DE-041D-447C-9CA9-DB7AA14AEA88}"/>
    <cellStyle name="Normal 2 14 2 3 2 6" xfId="40586" xr:uid="{D241EA02-A12A-4D15-AFBE-8344A625B8B9}"/>
    <cellStyle name="Normal 2 14 2 3 2 7" xfId="40587" xr:uid="{63149691-EE6A-4F97-99A6-8799FB02A603}"/>
    <cellStyle name="Normal 2 14 2 3 2 8" xfId="40588" xr:uid="{C12C8B19-00D8-4AE0-8E53-4FC9E91DFFD6}"/>
    <cellStyle name="Normal 2 14 2 3 2 9" xfId="40589" xr:uid="{97079B33-42D3-41F0-B090-F030BFD8195D}"/>
    <cellStyle name="Normal 2 14 2 3 3" xfId="40590" xr:uid="{A62CABDC-EE69-44BC-B6AC-2348A51E938D}"/>
    <cellStyle name="Normal 2 14 2 3 3 10" xfId="40591" xr:uid="{EA53DDD9-BC63-4FFA-8AE2-A7010A35870D}"/>
    <cellStyle name="Normal 2 14 2 3 3 2" xfId="40592" xr:uid="{370DBFE1-9DD0-4D27-A382-3C63DE1A7480}"/>
    <cellStyle name="Normal 2 14 2 3 3 2 2" xfId="40593" xr:uid="{C36CA77C-AB11-41D8-86A0-09A927A9C5AD}"/>
    <cellStyle name="Normal 2 14 2 3 3 2 2 2" xfId="40594" xr:uid="{C977AA38-6F80-4AB7-9AF0-ABBD6ACB0A62}"/>
    <cellStyle name="Normal 2 14 2 3 3 2 2 3" xfId="40595" xr:uid="{23B9AEDA-E8BF-4494-A1F6-251CFDFD69DC}"/>
    <cellStyle name="Normal 2 14 2 3 3 2 2 4" xfId="40596" xr:uid="{682774F7-88DC-450F-BA62-4AA98499F5B3}"/>
    <cellStyle name="Normal 2 14 2 3 3 2 2 5" xfId="40597" xr:uid="{1B0130CC-F6D6-4941-9179-52E78A6AC018}"/>
    <cellStyle name="Normal 2 14 2 3 3 2 2 6" xfId="40598" xr:uid="{C3533BC1-68FC-4F68-9A0B-8A2C8EB8E6B7}"/>
    <cellStyle name="Normal 2 14 2 3 3 2 3" xfId="40599" xr:uid="{11AAFB9E-5F5C-4E1E-86BA-15C7C0B4FA46}"/>
    <cellStyle name="Normal 2 14 2 3 3 2 4" xfId="40600" xr:uid="{363B81AB-1553-47B3-ABA7-A13F6433153A}"/>
    <cellStyle name="Normal 2 14 2 3 3 2 5" xfId="40601" xr:uid="{290B2A14-252C-47DF-861E-05D05C3D718B}"/>
    <cellStyle name="Normal 2 14 2 3 3 2 6" xfId="40602" xr:uid="{4C056988-CD83-4574-ADA6-6A0331ACAB42}"/>
    <cellStyle name="Normal 2 14 2 3 3 2 7" xfId="40603" xr:uid="{0C696CB4-13A9-47A5-AF52-90A57AEE31E7}"/>
    <cellStyle name="Normal 2 14 2 3 3 3" xfId="3359" xr:uid="{B516BA91-3741-4FF2-B816-46BA75796893}"/>
    <cellStyle name="Normal 2 14 2 3 3 3 2" xfId="40604" xr:uid="{1848AE66-625A-4098-8EE7-A79DFA2EEBAC}"/>
    <cellStyle name="Normal 2 14 2 3 3 3 2 2" xfId="40605" xr:uid="{BAF7A7AC-B4F3-437D-B948-C75351AF56B2}"/>
    <cellStyle name="Normal 2 14 2 3 3 3 2 3" xfId="40606" xr:uid="{BC97C89A-3CA8-474E-86BE-6BAD953D0690}"/>
    <cellStyle name="Normal 2 14 2 3 3 3 2 4" xfId="40607" xr:uid="{E7B5EDC1-E27B-4E74-A74E-87ACD60E643C}"/>
    <cellStyle name="Normal 2 14 2 3 3 3 2 5" xfId="40608" xr:uid="{66B898B4-1670-4EA0-8495-B75F60026713}"/>
    <cellStyle name="Normal 2 14 2 3 3 3 2 6" xfId="40609" xr:uid="{D9475F1E-43A2-49D7-AD13-2EF72A604DDA}"/>
    <cellStyle name="Normal 2 14 2 3 3 3 3" xfId="40610" xr:uid="{0E5D91C5-0A63-45D0-B263-A3498A1C1BDE}"/>
    <cellStyle name="Normal 2 14 2 3 3 3 4" xfId="40611" xr:uid="{C600E54B-C925-4B6D-A8A6-591DFEFD1CD7}"/>
    <cellStyle name="Normal 2 14 2 3 3 3 5" xfId="40612" xr:uid="{53586650-46AE-4A18-8172-CEA7DD62EB90}"/>
    <cellStyle name="Normal 2 14 2 3 3 3 6" xfId="40613" xr:uid="{E4BAF39B-A410-4656-9781-14869CB24276}"/>
    <cellStyle name="Normal 2 14 2 3 3 3 7" xfId="40614" xr:uid="{89628201-E9FD-41F9-AD7B-C5435D5983C5}"/>
    <cellStyle name="Normal 2 14 2 3 3 4" xfId="3367" xr:uid="{EE05D3FC-CDF4-4E39-9E3E-3767BFBCB163}"/>
    <cellStyle name="Normal 2 14 2 3 3 4 2" xfId="40615" xr:uid="{3848CBE6-D983-4342-A19F-D23BE8D85000}"/>
    <cellStyle name="Normal 2 14 2 3 3 4 2 2" xfId="40616" xr:uid="{33B196EE-7FAB-4617-893A-AF89F2261E1B}"/>
    <cellStyle name="Normal 2 14 2 3 3 4 2 3" xfId="40617" xr:uid="{72044D4E-8737-4D24-BC43-686E57BE10ED}"/>
    <cellStyle name="Normal 2 14 2 3 3 4 2 4" xfId="40618" xr:uid="{808CD608-EB13-4DEF-9C74-A836F317B93A}"/>
    <cellStyle name="Normal 2 14 2 3 3 4 2 5" xfId="40619" xr:uid="{FB34EA4A-CDA9-4EBB-AEC3-0C2814909697}"/>
    <cellStyle name="Normal 2 14 2 3 3 4 2 6" xfId="40620" xr:uid="{EB87136D-9914-46CF-ADE2-4ED71B3B67FF}"/>
    <cellStyle name="Normal 2 14 2 3 3 4 3" xfId="40621" xr:uid="{029C9695-6A46-421F-A246-684815765FCB}"/>
    <cellStyle name="Normal 2 14 2 3 3 4 4" xfId="40622" xr:uid="{C18C6AD9-6504-4D21-B6E0-EDB37621499D}"/>
    <cellStyle name="Normal 2 14 2 3 3 4 5" xfId="40623" xr:uid="{8F9210A0-08E8-403A-8BB0-A9A7DDAD609D}"/>
    <cellStyle name="Normal 2 14 2 3 3 4 6" xfId="40624" xr:uid="{18E28968-191A-4D5D-A664-B264506DDED6}"/>
    <cellStyle name="Normal 2 14 2 3 3 4 7" xfId="40625" xr:uid="{749BA191-F4C9-49C1-8B0C-30219E2C39CE}"/>
    <cellStyle name="Normal 2 14 2 3 3 5" xfId="3375" xr:uid="{23AE1CAA-D334-4073-8CCA-3B81B8740847}"/>
    <cellStyle name="Normal 2 14 2 3 3 5 2" xfId="40626" xr:uid="{B32EF841-E68A-432F-BDBD-5E313843F011}"/>
    <cellStyle name="Normal 2 14 2 3 3 5 3" xfId="40627" xr:uid="{89730F8C-BF60-4476-B1AC-73CDBE13574D}"/>
    <cellStyle name="Normal 2 14 2 3 3 5 4" xfId="40628" xr:uid="{ADDA7FAD-C2E3-4505-86A1-561E16F03B02}"/>
    <cellStyle name="Normal 2 14 2 3 3 5 5" xfId="40629" xr:uid="{EA379F6D-0F45-4EB3-AF1C-CFCDA6C5758D}"/>
    <cellStyle name="Normal 2 14 2 3 3 5 6" xfId="40630" xr:uid="{AD3A4F35-8038-4D2B-A09B-2E2372B2C347}"/>
    <cellStyle name="Normal 2 14 2 3 3 6" xfId="3384" xr:uid="{EF476110-1632-4A13-B287-AF927DC2BEAF}"/>
    <cellStyle name="Normal 2 14 2 3 3 7" xfId="3390" xr:uid="{85848503-D464-4007-BCB2-BE1DADC0E732}"/>
    <cellStyle name="Normal 2 14 2 3 3 8" xfId="40631" xr:uid="{93491261-E48A-407B-9FC5-A2698534F562}"/>
    <cellStyle name="Normal 2 14 2 3 3 9" xfId="40632" xr:uid="{634062A6-52A1-40AA-AF97-9DDB13BB4436}"/>
    <cellStyle name="Normal 2 14 2 3 4" xfId="40633" xr:uid="{DB1D43F0-5750-41AD-96CC-1BF41FF4DC30}"/>
    <cellStyle name="Normal 2 14 2 3 4 10" xfId="12825" xr:uid="{CE03A77D-9AD7-49B9-B683-52CEAD2BB579}"/>
    <cellStyle name="Normal 2 14 2 3 4 2" xfId="40634" xr:uid="{743494F9-B17D-4F74-926E-DC5E2AD6328E}"/>
    <cellStyle name="Normal 2 14 2 3 4 2 2" xfId="40635" xr:uid="{37FFEA5D-BE34-43E9-92B5-5E87F72021D7}"/>
    <cellStyle name="Normal 2 14 2 3 4 2 2 2" xfId="40636" xr:uid="{08014969-03BB-488B-B6F7-3D6BF7A84F80}"/>
    <cellStyle name="Normal 2 14 2 3 4 2 2 3" xfId="33631" xr:uid="{E7585D28-3CB7-4D79-95CD-E390098F77BA}"/>
    <cellStyle name="Normal 2 14 2 3 4 2 2 4" xfId="40637" xr:uid="{EAA1C0E5-2E8C-4476-9CE8-6F263AF51B44}"/>
    <cellStyle name="Normal 2 14 2 3 4 2 2 5" xfId="40638" xr:uid="{37FA53D0-9C86-4077-B7E5-EB8AD0CC807A}"/>
    <cellStyle name="Normal 2 14 2 3 4 2 2 6" xfId="40639" xr:uid="{9D66CCF2-F41B-4203-98FD-31433D95EEFF}"/>
    <cellStyle name="Normal 2 14 2 3 4 2 3" xfId="40640" xr:uid="{8B32833E-2C84-4FF6-90D6-8980D6E7EE02}"/>
    <cellStyle name="Normal 2 14 2 3 4 2 4" xfId="40641" xr:uid="{2869CF47-8E80-4CE1-9771-76EDD45FFE98}"/>
    <cellStyle name="Normal 2 14 2 3 4 2 5" xfId="40642" xr:uid="{D747727C-0967-482A-8000-9EE3921118E5}"/>
    <cellStyle name="Normal 2 14 2 3 4 2 6" xfId="40643" xr:uid="{9D9E1686-AB59-4418-91ED-B3462A2BBD8B}"/>
    <cellStyle name="Normal 2 14 2 3 4 2 7" xfId="40644" xr:uid="{0CFAF604-D2D3-43D0-B52B-4FAEBF6D6F92}"/>
    <cellStyle name="Normal 2 14 2 3 4 3" xfId="40645" xr:uid="{27905696-0BA7-486B-8D01-39D6738D64C5}"/>
    <cellStyle name="Normal 2 14 2 3 4 3 2" xfId="40646" xr:uid="{31DFE42E-AD03-4EE9-A507-1BF0A9A17E4D}"/>
    <cellStyle name="Normal 2 14 2 3 4 3 2 2" xfId="40647" xr:uid="{B99C0BE9-1635-4439-A6CB-EC965E4BF54B}"/>
    <cellStyle name="Normal 2 14 2 3 4 3 2 3" xfId="40648" xr:uid="{72D4461E-A300-4483-89BC-AFE3BDA98DEF}"/>
    <cellStyle name="Normal 2 14 2 3 4 3 2 4" xfId="40649" xr:uid="{31D11665-3AD6-4663-9F8C-F3A85FF6E6A7}"/>
    <cellStyle name="Normal 2 14 2 3 4 3 2 5" xfId="40650" xr:uid="{A84BD2F4-4A91-45AE-94CE-BCB15E8829D1}"/>
    <cellStyle name="Normal 2 14 2 3 4 3 2 6" xfId="40651" xr:uid="{9C3B7320-984E-4CBE-B933-520D8A1ADC78}"/>
    <cellStyle name="Normal 2 14 2 3 4 3 3" xfId="40652" xr:uid="{861F5440-AB80-4278-9D74-D19924CA482E}"/>
    <cellStyle name="Normal 2 14 2 3 4 3 4" xfId="40653" xr:uid="{2A2A67EF-1B75-4330-AD30-10C12069D56A}"/>
    <cellStyle name="Normal 2 14 2 3 4 3 5" xfId="40654" xr:uid="{478B6342-C6A5-4598-B99B-070DF3325F6E}"/>
    <cellStyle name="Normal 2 14 2 3 4 3 6" xfId="40655" xr:uid="{A45DA3CD-1039-4487-A0A7-63B3A45D1B18}"/>
    <cellStyle name="Normal 2 14 2 3 4 3 7" xfId="40656" xr:uid="{5FD09984-87B9-4AF3-B9FF-0F762E65C9CB}"/>
    <cellStyle name="Normal 2 14 2 3 4 4" xfId="40657" xr:uid="{C7610585-4347-4D86-AD81-FF80D7ACB1BB}"/>
    <cellStyle name="Normal 2 14 2 3 4 4 2" xfId="40660" xr:uid="{A3508426-CA31-41DE-85D3-B15EDD2B6880}"/>
    <cellStyle name="Normal 2 14 2 3 4 4 2 2" xfId="40661" xr:uid="{CCFC046F-B586-41B9-B50B-DC87777D052A}"/>
    <cellStyle name="Normal 2 14 2 3 4 4 2 3" xfId="40662" xr:uid="{40DF963F-C491-4637-BF5D-B4390345E989}"/>
    <cellStyle name="Normal 2 14 2 3 4 4 2 4" xfId="40664" xr:uid="{8605F70D-C494-46C6-90FA-BA337B32CBE8}"/>
    <cellStyle name="Normal 2 14 2 3 4 4 2 5" xfId="40666" xr:uid="{8CD6AA8E-0C7E-4EFB-842D-C2E50B298E70}"/>
    <cellStyle name="Normal 2 14 2 3 4 4 2 6" xfId="40668" xr:uid="{FB8FA62A-CC95-47D6-A270-E545EE61D7BF}"/>
    <cellStyle name="Normal 2 14 2 3 4 4 3" xfId="40671" xr:uid="{26BF6665-21ED-4C5A-A8DB-A5D83AC7313C}"/>
    <cellStyle name="Normal 2 14 2 3 4 4 4" xfId="40674" xr:uid="{90097838-23C0-414F-A1B1-6D67CDB1D88E}"/>
    <cellStyle name="Normal 2 14 2 3 4 4 5" xfId="40675" xr:uid="{CC93B9EF-F12A-4C39-963B-B75AD883D4A1}"/>
    <cellStyle name="Normal 2 14 2 3 4 4 6" xfId="40676" xr:uid="{D5BA3BA8-385B-4573-AAB7-EBF4A1673277}"/>
    <cellStyle name="Normal 2 14 2 3 4 4 7" xfId="40677" xr:uid="{5174FE22-78C6-43E9-8D8E-8AFB87508317}"/>
    <cellStyle name="Normal 2 14 2 3 4 5" xfId="40678" xr:uid="{E71D6711-F130-4D2F-A516-FEAA573E41E6}"/>
    <cellStyle name="Normal 2 14 2 3 4 5 2" xfId="40679" xr:uid="{068BFC8F-EA07-4677-B642-948FFFCE6A87}"/>
    <cellStyle name="Normal 2 14 2 3 4 5 3" xfId="40680" xr:uid="{8EA01B4A-2B51-4A59-94D2-9F77125FFBDC}"/>
    <cellStyle name="Normal 2 14 2 3 4 5 4" xfId="40681" xr:uid="{E7CE8736-CFF8-456C-9BC7-E8AA20885633}"/>
    <cellStyle name="Normal 2 14 2 3 4 5 5" xfId="40682" xr:uid="{8F19E61B-769D-4207-A36F-2D18260369F4}"/>
    <cellStyle name="Normal 2 14 2 3 4 5 6" xfId="40683" xr:uid="{786E0AA9-F69B-4144-9721-78C6B9E17657}"/>
    <cellStyle name="Normal 2 14 2 3 4 6" xfId="40684" xr:uid="{63048EB8-74CB-4E24-87D4-70C1E6141F52}"/>
    <cellStyle name="Normal 2 14 2 3 4 7" xfId="40685" xr:uid="{EFEAE9F5-90A0-4F0C-AD1C-BC0459D69F39}"/>
    <cellStyle name="Normal 2 14 2 3 4 8" xfId="40686" xr:uid="{479962B9-7C49-40C0-BD0B-9DAAD877260B}"/>
    <cellStyle name="Normal 2 14 2 3 4 9" xfId="40687" xr:uid="{52976482-08FB-4841-A297-EBF6B7CFC546}"/>
    <cellStyle name="Normal 2 14 2 3 5" xfId="40688" xr:uid="{EA4AF796-3935-4164-8B86-5D78EC64C5A8}"/>
    <cellStyle name="Normal 2 14 2 3 5 2" xfId="40689" xr:uid="{86616D4D-C2B9-43E6-87C2-C846E9638C48}"/>
    <cellStyle name="Normal 2 14 2 3 5 2 2" xfId="40690" xr:uid="{6ED511B1-3B06-4C8F-B9D9-B93655D7D5B2}"/>
    <cellStyle name="Normal 2 14 2 3 5 2 3" xfId="40691" xr:uid="{BA0FEA90-EC4A-4A38-ABC3-1DDD53DB7C30}"/>
    <cellStyle name="Normal 2 14 2 3 5 2 4" xfId="40693" xr:uid="{0CC10A0C-A9FD-4BAA-98ED-9430DFF95642}"/>
    <cellStyle name="Normal 2 14 2 3 5 2 5" xfId="40694" xr:uid="{1142C6EA-53CB-49ED-B350-18B4E5D19BAE}"/>
    <cellStyle name="Normal 2 14 2 3 5 2 6" xfId="40695" xr:uid="{1A20A63B-044F-4B7C-B914-D0E2ABEFA54B}"/>
    <cellStyle name="Normal 2 14 2 3 5 3" xfId="40696" xr:uid="{FCC34E5B-973A-4BCE-9A29-EAFAF955CD89}"/>
    <cellStyle name="Normal 2 14 2 3 5 4" xfId="40697" xr:uid="{1BE18F7C-F813-41AE-9CE8-160901B0F4EF}"/>
    <cellStyle name="Normal 2 14 2 3 5 5" xfId="40698" xr:uid="{FAF13054-2301-4F1D-B992-B1734C8AD01C}"/>
    <cellStyle name="Normal 2 14 2 3 5 6" xfId="40699" xr:uid="{2BA9F327-E874-4F83-87F2-F66ED4FCCA67}"/>
    <cellStyle name="Normal 2 14 2 3 5 7" xfId="40700" xr:uid="{21B1CB61-B824-46EE-A0A2-ED2D20583774}"/>
    <cellStyle name="Normal 2 14 2 3 6" xfId="40701" xr:uid="{32EACD8C-871B-48D6-974B-655F264F491A}"/>
    <cellStyle name="Normal 2 14 2 3 6 2" xfId="40702" xr:uid="{9B9AF15F-7330-4F90-8B60-8565A724529B}"/>
    <cellStyle name="Normal 2 14 2 3 6 2 2" xfId="40703" xr:uid="{D14221BA-160C-485A-BE05-AEBA4571E282}"/>
    <cellStyle name="Normal 2 14 2 3 6 2 3" xfId="40704" xr:uid="{FC8EF062-C900-46A6-858E-629A66ACF65E}"/>
    <cellStyle name="Normal 2 14 2 3 6 2 4" xfId="40705" xr:uid="{6CE25D05-E2D2-44AC-83BA-550FB5BA3183}"/>
    <cellStyle name="Normal 2 14 2 3 6 2 5" xfId="40706" xr:uid="{818026D8-15A9-4198-869E-BEB22AD78E4A}"/>
    <cellStyle name="Normal 2 14 2 3 6 2 6" xfId="40707" xr:uid="{240CB7B0-58BB-4ED7-9093-1F93003FE06F}"/>
    <cellStyle name="Normal 2 14 2 3 6 3" xfId="40708" xr:uid="{AA201672-3756-46CB-90AF-2B5699B2BDB2}"/>
    <cellStyle name="Normal 2 14 2 3 6 4" xfId="40709" xr:uid="{EEA57A72-9E42-4A42-9B0B-EA0271864C9C}"/>
    <cellStyle name="Normal 2 14 2 3 6 5" xfId="40710" xr:uid="{88DC4EC2-A3D9-4F76-ABA4-1A1EC19FB5BA}"/>
    <cellStyle name="Normal 2 14 2 3 6 6" xfId="40711" xr:uid="{36E04E2B-530C-40D9-93B0-F647B3AF3BE6}"/>
    <cellStyle name="Normal 2 14 2 3 6 7" xfId="40712" xr:uid="{6D0DDC3C-B588-4165-B1DB-EC2639ED9347}"/>
    <cellStyle name="Normal 2 14 2 3 7" xfId="40713" xr:uid="{F1106FDA-7731-4D50-9851-669643A46ED4}"/>
    <cellStyle name="Normal 2 14 2 3 7 2" xfId="40714" xr:uid="{8B8EBB99-C1D7-4B8E-8749-44A4516C7B68}"/>
    <cellStyle name="Normal 2 14 2 3 7 2 2" xfId="40715" xr:uid="{E28F7848-DCE8-4F7B-AB53-7C1C1AB2952E}"/>
    <cellStyle name="Normal 2 14 2 3 7 2 3" xfId="40716" xr:uid="{102AD577-BD32-48ED-BF48-7F02A015B0E1}"/>
    <cellStyle name="Normal 2 14 2 3 7 2 4" xfId="40717" xr:uid="{6276B071-78C3-4743-929E-63FF3480E5B6}"/>
    <cellStyle name="Normal 2 14 2 3 7 2 5" xfId="40718" xr:uid="{FCCDDC0F-ECF9-46FF-89FE-E81C7A12B5B0}"/>
    <cellStyle name="Normal 2 14 2 3 7 2 6" xfId="40719" xr:uid="{1E7134DD-B96A-487D-9A53-68F1F6FE8DFC}"/>
    <cellStyle name="Normal 2 14 2 3 7 3" xfId="40720" xr:uid="{4687DB50-FC15-4FD1-BB9B-36607B90FA47}"/>
    <cellStyle name="Normal 2 14 2 3 7 4" xfId="40721" xr:uid="{99C4FA75-38A1-45A4-91A4-9905FCD0D764}"/>
    <cellStyle name="Normal 2 14 2 3 7 5" xfId="40722" xr:uid="{A878A3F6-40C1-446C-B120-9EA2B280E3A2}"/>
    <cellStyle name="Normal 2 14 2 3 7 6" xfId="40723" xr:uid="{0A3D9D05-84F7-4BD4-8C7A-BAF4EC605E75}"/>
    <cellStyle name="Normal 2 14 2 3 7 7" xfId="40724" xr:uid="{B18E7B22-7861-493F-AFC7-E1F02760D1AC}"/>
    <cellStyle name="Normal 2 14 2 3 8" xfId="40725" xr:uid="{C9C17078-E118-4DFC-A55E-FB3CBBB652E6}"/>
    <cellStyle name="Normal 2 14 2 3 8 2" xfId="40727" xr:uid="{44384DB3-EB57-463F-B4EF-E63DF0DCD61A}"/>
    <cellStyle name="Normal 2 14 2 3 8 3" xfId="40729" xr:uid="{18C4CE90-105D-4AD7-A0F1-CE3C4609CC03}"/>
    <cellStyle name="Normal 2 14 2 3 8 4" xfId="40731" xr:uid="{698B947D-D363-4D25-8821-1542381575BA}"/>
    <cellStyle name="Normal 2 14 2 3 8 5" xfId="40733" xr:uid="{6A3070E5-4372-469B-A0CD-349B5B1495F5}"/>
    <cellStyle name="Normal 2 14 2 3 8 6" xfId="40735" xr:uid="{92E91389-626B-4EB0-8B31-FD36E329F231}"/>
    <cellStyle name="Normal 2 14 2 3 9" xfId="40736" xr:uid="{DD527E62-F293-430F-8926-5EEDCC9367A5}"/>
    <cellStyle name="Normal 2 14 2 4" xfId="40737" xr:uid="{C376757C-19FC-4297-9101-367DEE92894A}"/>
    <cellStyle name="Normal 2 14 2 4 10" xfId="40738" xr:uid="{D40366D9-C13F-4E55-959B-60414C916FEF}"/>
    <cellStyle name="Normal 2 14 2 4 2" xfId="40739" xr:uid="{233FAF5D-389D-4C37-B2B2-CAAA81239409}"/>
    <cellStyle name="Normal 2 14 2 4 2 2" xfId="40740" xr:uid="{5B6C9A75-F416-42F1-A227-FAE4FAE94DDF}"/>
    <cellStyle name="Normal 2 14 2 4 2 2 2" xfId="40741" xr:uid="{4C586441-5BDD-4F7B-91D1-02A6D994EA85}"/>
    <cellStyle name="Normal 2 14 2 4 2 2 3" xfId="40742" xr:uid="{FECD34BA-DABB-4366-961E-2C0D7B68C7E1}"/>
    <cellStyle name="Normal 2 14 2 4 2 2 4" xfId="8786" xr:uid="{2D4BE633-5F1F-4E95-BDC9-74AEB9CA4151}"/>
    <cellStyle name="Normal 2 14 2 4 2 2 5" xfId="8789" xr:uid="{A09215AC-C3E5-46C4-BADB-13A37B2426F7}"/>
    <cellStyle name="Normal 2 14 2 4 2 2 6" xfId="8792" xr:uid="{88428413-8020-43FF-AA32-1A761AB57FD2}"/>
    <cellStyle name="Normal 2 14 2 4 2 3" xfId="40743" xr:uid="{9D28EEBA-870F-4769-8E19-20495F87DA1D}"/>
    <cellStyle name="Normal 2 14 2 4 2 4" xfId="40744" xr:uid="{B2EE8334-EEE7-4DE4-856F-2837A3BC7D03}"/>
    <cellStyle name="Normal 2 14 2 4 2 5" xfId="40745" xr:uid="{52948546-D84F-4965-968B-1168C68ED86A}"/>
    <cellStyle name="Normal 2 14 2 4 2 6" xfId="40746" xr:uid="{74582E8C-7334-4B36-BFFC-748E9D857B89}"/>
    <cellStyle name="Normal 2 14 2 4 2 7" xfId="40747" xr:uid="{0EA97619-8C93-45D8-8B03-8B084467880A}"/>
    <cellStyle name="Normal 2 14 2 4 3" xfId="40748" xr:uid="{298676A5-BA3F-4669-9D88-D6E1E6934EA5}"/>
    <cellStyle name="Normal 2 14 2 4 3 2" xfId="40749" xr:uid="{451D730D-E146-4A67-949D-3CE4BF052759}"/>
    <cellStyle name="Normal 2 14 2 4 3 2 2" xfId="22459" xr:uid="{6DAAFDBA-1C07-4472-8DFE-8AB706E449ED}"/>
    <cellStyle name="Normal 2 14 2 4 3 2 3" xfId="8882" xr:uid="{1F268378-194C-496C-8B4B-D925A0A62586}"/>
    <cellStyle name="Normal 2 14 2 4 3 2 4" xfId="40750" xr:uid="{16D67610-1C10-4D45-A7A7-1C5563A39F12}"/>
    <cellStyle name="Normal 2 14 2 4 3 2 5" xfId="40751" xr:uid="{49480825-2B62-4652-AC01-AE8C268BBE4D}"/>
    <cellStyle name="Normal 2 14 2 4 3 2 6" xfId="40752" xr:uid="{31226AD2-F649-4DB9-B3B4-9C6609A02EA3}"/>
    <cellStyle name="Normal 2 14 2 4 3 3" xfId="4671" xr:uid="{E17547B4-7483-423F-9FF5-0034D2170243}"/>
    <cellStyle name="Normal 2 14 2 4 3 4" xfId="4679" xr:uid="{82DE53B3-C054-4E3E-9878-AD5A1B9AA384}"/>
    <cellStyle name="Normal 2 14 2 4 3 5" xfId="5302" xr:uid="{7FE7CA2D-86DF-4DF6-B8AD-9F5D671DA7CD}"/>
    <cellStyle name="Normal 2 14 2 4 3 6" xfId="5307" xr:uid="{A8015E07-46D8-4A45-9E5A-6B1AE45869CE}"/>
    <cellStyle name="Normal 2 14 2 4 3 7" xfId="5312" xr:uid="{8CF95E36-F868-4444-BACE-6687E18B84A0}"/>
    <cellStyle name="Normal 2 14 2 4 4" xfId="40753" xr:uid="{26494D1C-AE07-4AFB-B643-64D2684A918F}"/>
    <cellStyle name="Normal 2 14 2 4 4 2" xfId="40754" xr:uid="{D3CB32E9-E4DE-4FA3-8CBA-34541057148E}"/>
    <cellStyle name="Normal 2 14 2 4 4 2 2" xfId="40755" xr:uid="{882CC4A1-2107-4D3E-B299-EE1988A42853}"/>
    <cellStyle name="Normal 2 14 2 4 4 2 3" xfId="40756" xr:uid="{E55E31D5-6F0E-4F60-8139-EAB38699BB2A}"/>
    <cellStyle name="Normal 2 14 2 4 4 2 4" xfId="40757" xr:uid="{6436D5E2-62A9-400D-9565-6794B78A204F}"/>
    <cellStyle name="Normal 2 14 2 4 4 2 5" xfId="40758" xr:uid="{8641A46E-F64B-45D4-A84C-60D590F787A8}"/>
    <cellStyle name="Normal 2 14 2 4 4 2 6" xfId="40759" xr:uid="{E8423E58-55B6-4FA3-9060-0D1930DFC9A2}"/>
    <cellStyle name="Normal 2 14 2 4 4 3" xfId="40760" xr:uid="{BD477A1E-6E64-4CB1-BEDF-5D5E1D6DF07F}"/>
    <cellStyle name="Normal 2 14 2 4 4 4" xfId="40761" xr:uid="{6EFF59BD-EFDA-4B86-9153-5A3223445C46}"/>
    <cellStyle name="Normal 2 14 2 4 4 5" xfId="40762" xr:uid="{68F901B1-A91D-4703-8BE0-91211BD2F608}"/>
    <cellStyle name="Normal 2 14 2 4 4 6" xfId="40763" xr:uid="{952D55BD-2992-4A1F-BB21-8E49E0344D1E}"/>
    <cellStyle name="Normal 2 14 2 4 4 7" xfId="40764" xr:uid="{6368DBF8-4E38-4117-B700-14CBCE5C2F59}"/>
    <cellStyle name="Normal 2 14 2 4 5" xfId="40765" xr:uid="{AA48DC6C-95AF-4EAB-951F-FEB51D8BA0EE}"/>
    <cellStyle name="Normal 2 14 2 4 5 2" xfId="40766" xr:uid="{19E2F77E-352F-4CE1-90AC-A48D858CDEE2}"/>
    <cellStyle name="Normal 2 14 2 4 5 3" xfId="40767" xr:uid="{8D30CEEA-C7EF-451D-91C5-5F876AC6D893}"/>
    <cellStyle name="Normal 2 14 2 4 5 4" xfId="40768" xr:uid="{2BA1928F-6E63-45D4-923B-6FFF60BE999A}"/>
    <cellStyle name="Normal 2 14 2 4 5 5" xfId="40769" xr:uid="{96EF435C-AB59-4586-AC9B-0A30EEA0D051}"/>
    <cellStyle name="Normal 2 14 2 4 5 6" xfId="40770" xr:uid="{8D111D56-5372-4AF4-8F76-8A36315CC728}"/>
    <cellStyle name="Normal 2 14 2 4 6" xfId="40771" xr:uid="{C88790AE-39E0-4EB1-AAC4-2FC8245D7062}"/>
    <cellStyle name="Normal 2 14 2 4 7" xfId="40772" xr:uid="{6961EFAA-9196-4A2E-A505-372EE3FAD6FC}"/>
    <cellStyle name="Normal 2 14 2 4 8" xfId="40773" xr:uid="{E7BD2A6B-F550-4899-AD58-D0BCFCD53E66}"/>
    <cellStyle name="Normal 2 14 2 4 9" xfId="14288" xr:uid="{5F12C211-85DA-457D-B26D-F66B6F6DEDA3}"/>
    <cellStyle name="Normal 2 14 2 5" xfId="40774" xr:uid="{C9BC2EB9-7D2F-42CA-8233-DF844D72A610}"/>
    <cellStyle name="Normal 2 14 2 5 10" xfId="40776" xr:uid="{E8472F18-A4D0-496B-AFB4-BEB4C591E967}"/>
    <cellStyle name="Normal 2 14 2 5 2" xfId="23463" xr:uid="{7FE3516C-0BAA-4780-8588-CE1185AC0E57}"/>
    <cellStyle name="Normal 2 14 2 5 2 2" xfId="40777" xr:uid="{ADB25047-02DD-455A-A10C-9821CBA0E504}"/>
    <cellStyle name="Normal 2 14 2 5 2 2 2" xfId="40778" xr:uid="{E01FCEA4-2A79-464A-8B6E-FDC19B06EE04}"/>
    <cellStyle name="Normal 2 14 2 5 2 2 3" xfId="40779" xr:uid="{AE0DD2AD-B84B-4A4A-A4E7-8BCDC3279BBC}"/>
    <cellStyle name="Normal 2 14 2 5 2 2 4" xfId="34336" xr:uid="{60886CC6-229A-4F62-93A6-C30E4E9FF127}"/>
    <cellStyle name="Normal 2 14 2 5 2 2 5" xfId="34338" xr:uid="{CE31DDBE-761C-466E-AAF0-E31C6AE21E13}"/>
    <cellStyle name="Normal 2 14 2 5 2 2 6" xfId="34340" xr:uid="{83576E92-9FEB-4DEE-B577-EA06005A15B7}"/>
    <cellStyle name="Normal 2 14 2 5 2 3" xfId="40780" xr:uid="{6F323E1A-9C8E-4EB7-8928-3F89A4020145}"/>
    <cellStyle name="Normal 2 14 2 5 2 4" xfId="40781" xr:uid="{72C0655F-889B-4252-8EA4-89CC1AB3EB47}"/>
    <cellStyle name="Normal 2 14 2 5 2 5" xfId="40782" xr:uid="{B8A6BFF5-AB37-43C7-B6A9-1D87F8D057FA}"/>
    <cellStyle name="Normal 2 14 2 5 2 6" xfId="18989" xr:uid="{13E3DC73-1DEE-45E9-9B82-7A761DF4B10C}"/>
    <cellStyle name="Normal 2 14 2 5 2 7" xfId="19006" xr:uid="{DBE8C2C6-8C8A-4145-87A1-058A882E48C1}"/>
    <cellStyle name="Normal 2 14 2 5 3" xfId="23467" xr:uid="{936530EB-2B14-40C4-A55A-4E7359FB7393}"/>
    <cellStyle name="Normal 2 14 2 5 3 2" xfId="40783" xr:uid="{633850DD-B518-4FCE-B6BE-EFFBB3378338}"/>
    <cellStyle name="Normal 2 14 2 5 3 2 2" xfId="40784" xr:uid="{62A67AE4-44DF-4CAD-A0B7-7CE5776B7E32}"/>
    <cellStyle name="Normal 2 14 2 5 3 2 3" xfId="40785" xr:uid="{5A0FA57B-3735-4739-9AAA-72057209E4E1}"/>
    <cellStyle name="Normal 2 14 2 5 3 2 4" xfId="40786" xr:uid="{BDAA42C1-BCEA-47EF-B3B8-145BF0E4DBC4}"/>
    <cellStyle name="Normal 2 14 2 5 3 2 5" xfId="40787" xr:uid="{2E47FC6D-3AD8-4148-B8A7-CA33354C2E0C}"/>
    <cellStyle name="Normal 2 14 2 5 3 2 6" xfId="40788" xr:uid="{0EFF6185-3702-4657-8855-87DE7DBE072F}"/>
    <cellStyle name="Normal 2 14 2 5 3 3" xfId="40789" xr:uid="{1E792CFB-69CD-4E76-87C0-6797121F72B5}"/>
    <cellStyle name="Normal 2 14 2 5 3 4" xfId="40790" xr:uid="{23368B37-FB84-438F-8915-EA86BD50FCE2}"/>
    <cellStyle name="Normal 2 14 2 5 3 5" xfId="40791" xr:uid="{48AC06A7-0B97-442F-A595-43C0EFE492FC}"/>
    <cellStyle name="Normal 2 14 2 5 3 6" xfId="19027" xr:uid="{07AC41CB-B3F8-4C3B-90D4-8F32A23E5F41}"/>
    <cellStyle name="Normal 2 14 2 5 3 7" xfId="19039" xr:uid="{980195D8-8738-48E8-AB36-E6EDFF655E9D}"/>
    <cellStyle name="Normal 2 14 2 5 4" xfId="23472" xr:uid="{895D481B-AE32-4DE2-A08C-29037D4E14E4}"/>
    <cellStyle name="Normal 2 14 2 5 4 2" xfId="40792" xr:uid="{351A1DB6-76A2-4F6C-AB45-946A37B83ED5}"/>
    <cellStyle name="Normal 2 14 2 5 4 2 2" xfId="40793" xr:uid="{C0A2BA3B-4F55-4600-ADF7-DF57A6EB9225}"/>
    <cellStyle name="Normal 2 14 2 5 4 2 3" xfId="40794" xr:uid="{EA62675B-F10A-4739-99E2-3369571CF8AD}"/>
    <cellStyle name="Normal 2 14 2 5 4 2 4" xfId="40795" xr:uid="{F9E295ED-2AF8-439E-BC2F-8251F6B5F897}"/>
    <cellStyle name="Normal 2 14 2 5 4 2 5" xfId="40796" xr:uid="{3B8C0C10-C117-4260-8500-07B3FF2582CF}"/>
    <cellStyle name="Normal 2 14 2 5 4 2 6" xfId="40797" xr:uid="{D73E6D40-BA90-4ED6-B24E-7C065667D035}"/>
    <cellStyle name="Normal 2 14 2 5 4 3" xfId="40798" xr:uid="{3E1C62E4-C36C-4381-BE6D-A504F3EEA70D}"/>
    <cellStyle name="Normal 2 14 2 5 4 4" xfId="40799" xr:uid="{8D4D5C79-D4CC-4297-A961-E1C2A94FAF70}"/>
    <cellStyle name="Normal 2 14 2 5 4 5" xfId="40800" xr:uid="{EBC064AD-62DA-4030-A83F-249DDEC0B6AB}"/>
    <cellStyle name="Normal 2 14 2 5 4 6" xfId="19059" xr:uid="{0FAEC102-CD58-4CC2-8497-2CEF993C852F}"/>
    <cellStyle name="Normal 2 14 2 5 4 7" xfId="19064" xr:uid="{C1E6775F-F9CA-43F5-B51B-7BAECA19058C}"/>
    <cellStyle name="Normal 2 14 2 5 5" xfId="23478" xr:uid="{CC79FFD0-455C-4FE5-A8CC-9576A9C2C785}"/>
    <cellStyle name="Normal 2 14 2 5 5 2" xfId="40801" xr:uid="{23A1D4E6-BE48-41FB-909C-67EAE080425C}"/>
    <cellStyle name="Normal 2 14 2 5 5 3" xfId="40802" xr:uid="{00AEFBA0-668B-4EC3-884D-23729BB0EC2D}"/>
    <cellStyle name="Normal 2 14 2 5 5 4" xfId="40804" xr:uid="{28DC9260-04BE-4C8C-BA84-34A50A08807C}"/>
    <cellStyle name="Normal 2 14 2 5 5 5" xfId="40806" xr:uid="{1034FD15-DB4F-4762-8190-27D3DBCC88AC}"/>
    <cellStyle name="Normal 2 14 2 5 5 6" xfId="40808" xr:uid="{91175EA1-BF09-445B-89D0-2833BDBCC28A}"/>
    <cellStyle name="Normal 2 14 2 5 6" xfId="23484" xr:uid="{3AE36C9A-D763-4964-A17F-4D9B15DF49BB}"/>
    <cellStyle name="Normal 2 14 2 5 7" xfId="23491" xr:uid="{035DAEF8-77DB-4ACE-A523-EC2A77277CA6}"/>
    <cellStyle name="Normal 2 14 2 5 8" xfId="14296" xr:uid="{62E87E60-78B2-4FCF-8DCA-4986D9238BEB}"/>
    <cellStyle name="Normal 2 14 2 5 9" xfId="14300" xr:uid="{70C82B99-33C8-4384-BE16-5F45273B3D64}"/>
    <cellStyle name="Normal 2 14 2 6" xfId="40809" xr:uid="{32DF3963-7BE8-4D8D-A0AF-B1436666F862}"/>
    <cellStyle name="Normal 2 14 2 6 10" xfId="40810" xr:uid="{004297A1-18BC-456D-A10C-A658219C15AE}"/>
    <cellStyle name="Normal 2 14 2 6 2" xfId="40811" xr:uid="{AAF9E9CC-44F3-4FE9-9C29-F77D25227FBB}"/>
    <cellStyle name="Normal 2 14 2 6 2 2" xfId="40812" xr:uid="{4831A809-2DE8-4F0B-9C07-DD7BCCDDE169}"/>
    <cellStyle name="Normal 2 14 2 6 2 2 2" xfId="40813" xr:uid="{22C4A685-0348-481C-8DC0-CD5CCA5B02AD}"/>
    <cellStyle name="Normal 2 14 2 6 2 2 3" xfId="40814" xr:uid="{D2010DB8-2029-41DD-BC8C-D1F19AA399C9}"/>
    <cellStyle name="Normal 2 14 2 6 2 2 4" xfId="34378" xr:uid="{A1C42640-661B-4DA9-A4AC-36A1C196F871}"/>
    <cellStyle name="Normal 2 14 2 6 2 2 5" xfId="34380" xr:uid="{2BDF1A5B-29A9-4045-8937-E505C9BE0B68}"/>
    <cellStyle name="Normal 2 14 2 6 2 2 6" xfId="34382" xr:uid="{6A2E960E-D720-461E-8F3F-D8E7962E125D}"/>
    <cellStyle name="Normal 2 14 2 6 2 3" xfId="40815" xr:uid="{049B3946-AA8A-4788-AB6F-AD55E952E1A7}"/>
    <cellStyle name="Normal 2 14 2 6 2 4" xfId="40816" xr:uid="{F7E29C68-FB8D-4A60-AF05-3DA3B768E983}"/>
    <cellStyle name="Normal 2 14 2 6 2 5" xfId="40817" xr:uid="{6235EE60-5FFE-44C7-8540-8989C87A09D5}"/>
    <cellStyle name="Normal 2 14 2 6 2 6" xfId="40818" xr:uid="{38C6AA9C-7281-4BCE-8A37-FFEF3E892637}"/>
    <cellStyle name="Normal 2 14 2 6 2 7" xfId="40820" xr:uid="{D39A83D6-CE5F-4A27-BE16-A9496D00FFCF}"/>
    <cellStyle name="Normal 2 14 2 6 3" xfId="40821" xr:uid="{909F10F4-3791-4A9E-B960-F2E1CB90F095}"/>
    <cellStyle name="Normal 2 14 2 6 3 2" xfId="40822" xr:uid="{C131D52A-73C5-425E-8B62-F3FDC9556B51}"/>
    <cellStyle name="Normal 2 14 2 6 3 2 2" xfId="40823" xr:uid="{233740F9-17AB-46F8-85D4-EED910B23F8C}"/>
    <cellStyle name="Normal 2 14 2 6 3 2 3" xfId="40824" xr:uid="{D46A83BC-708A-4C69-872A-E410D2D91A5C}"/>
    <cellStyle name="Normal 2 14 2 6 3 2 4" xfId="40825" xr:uid="{06E73CA2-03AF-4496-B8FF-3D0DAAFEEB73}"/>
    <cellStyle name="Normal 2 14 2 6 3 2 5" xfId="40826" xr:uid="{1D605030-99FB-4C3A-8FA6-21DE9284906D}"/>
    <cellStyle name="Normal 2 14 2 6 3 2 6" xfId="40827" xr:uid="{F05E93D2-0015-4751-8E1E-62ED9FF08965}"/>
    <cellStyle name="Normal 2 14 2 6 3 3" xfId="40828" xr:uid="{F16529C0-49A8-48E8-A9B2-65B04EC11292}"/>
    <cellStyle name="Normal 2 14 2 6 3 4" xfId="40829" xr:uid="{3B81D861-6A50-4741-8AF7-13DEB5124609}"/>
    <cellStyle name="Normal 2 14 2 6 3 5" xfId="40830" xr:uid="{C4309751-D0DD-4754-A0D4-ABD689924C46}"/>
    <cellStyle name="Normal 2 14 2 6 3 6" xfId="19151" xr:uid="{DB663808-21F3-4A11-8E17-7B673B9FDB6E}"/>
    <cellStyle name="Normal 2 14 2 6 3 7" xfId="19164" xr:uid="{B2583D62-8A80-4ED1-BBD4-2F461001B9C7}"/>
    <cellStyle name="Normal 2 14 2 6 4" xfId="40831" xr:uid="{E7ABEDEF-A3A5-4D74-9A4B-140B97D3F2C1}"/>
    <cellStyle name="Normal 2 14 2 6 4 2" xfId="40832" xr:uid="{F240213A-D119-4DD3-955F-E0E0E2F21711}"/>
    <cellStyle name="Normal 2 14 2 6 4 2 2" xfId="40833" xr:uid="{2E8CFAD0-9618-4FBB-909C-4B630DCE2065}"/>
    <cellStyle name="Normal 2 14 2 6 4 2 3" xfId="40834" xr:uid="{1EBB1AB7-99C1-4769-94A7-E23381E401D9}"/>
    <cellStyle name="Normal 2 14 2 6 4 2 4" xfId="40835" xr:uid="{B541E03F-D6B8-4023-A828-5E5E11E11037}"/>
    <cellStyle name="Normal 2 14 2 6 4 2 5" xfId="40836" xr:uid="{2140F068-F808-4273-9808-91FF40600DBB}"/>
    <cellStyle name="Normal 2 14 2 6 4 2 6" xfId="40837" xr:uid="{BDD25FC9-EB16-40A2-9CBF-F6F3B6592B03}"/>
    <cellStyle name="Normal 2 14 2 6 4 3" xfId="40838" xr:uid="{5033B008-079E-44E3-A20D-D58444F44B7B}"/>
    <cellStyle name="Normal 2 14 2 6 4 4" xfId="40839" xr:uid="{6794B1CC-65CB-427E-B3DD-1E2C8D6B1291}"/>
    <cellStyle name="Normal 2 14 2 6 4 5" xfId="40841" xr:uid="{84280D13-3DD8-4B10-A917-5C00CE26FD84}"/>
    <cellStyle name="Normal 2 14 2 6 4 6" xfId="7029" xr:uid="{82C1CCCC-6A50-4233-BAB2-176CFF62488E}"/>
    <cellStyle name="Normal 2 14 2 6 4 7" xfId="422" xr:uid="{62BBA71F-3A56-4D29-998C-0613C5F5FDAA}"/>
    <cellStyle name="Normal 2 14 2 6 5" xfId="40842" xr:uid="{FED8A83A-DAC2-42B5-B03D-922BB16D80F1}"/>
    <cellStyle name="Normal 2 14 2 6 5 2" xfId="40843" xr:uid="{3D2D2DF3-894B-492D-9EC9-6E4E201F1506}"/>
    <cellStyle name="Normal 2 14 2 6 5 3" xfId="40844" xr:uid="{C5852888-671F-47DF-96D5-FFC8F9E9D90D}"/>
    <cellStyle name="Normal 2 14 2 6 5 4" xfId="40846" xr:uid="{B7FB5D80-1E14-447B-AA6D-8853F7DEDBF4}"/>
    <cellStyle name="Normal 2 14 2 6 5 5" xfId="40848" xr:uid="{A292F380-5DAB-4F44-A54C-E3A04248668D}"/>
    <cellStyle name="Normal 2 14 2 6 5 6" xfId="40850" xr:uid="{44B29E4B-1C50-465A-A770-A8FE05170DF1}"/>
    <cellStyle name="Normal 2 14 2 6 6" xfId="40851" xr:uid="{F38BF2FD-89BF-43B3-84A5-C7C79D40471E}"/>
    <cellStyle name="Normal 2 14 2 6 7" xfId="40852" xr:uid="{2F1701B4-C457-426F-AA86-B5A91DEE6763}"/>
    <cellStyle name="Normal 2 14 2 6 8" xfId="40853" xr:uid="{9906760F-43DC-4B34-B655-0B7263500835}"/>
    <cellStyle name="Normal 2 14 2 6 9" xfId="40854" xr:uid="{FF803154-D2DF-4679-B120-81DE48ECFB33}"/>
    <cellStyle name="Normal 2 14 2 7" xfId="40855" xr:uid="{98E34567-9BC4-4AE5-B926-8BD10E38FCE0}"/>
    <cellStyle name="Normal 2 14 2 7 2" xfId="40856" xr:uid="{027C5FD5-CF65-4BDA-9226-4336A545B603}"/>
    <cellStyle name="Normal 2 14 2 7 2 2" xfId="40857" xr:uid="{18C59BEB-72B0-478C-8E41-09E51FC3242E}"/>
    <cellStyle name="Normal 2 14 2 7 2 3" xfId="40858" xr:uid="{BEF53738-C3B1-44CE-B40E-B792EEA8749C}"/>
    <cellStyle name="Normal 2 14 2 7 2 4" xfId="40859" xr:uid="{F95E6C38-2AE2-47DD-A46E-07EADA446008}"/>
    <cellStyle name="Normal 2 14 2 7 2 5" xfId="40860" xr:uid="{549D9927-01E3-48B1-9882-7F722BE80BCC}"/>
    <cellStyle name="Normal 2 14 2 7 2 6" xfId="19243" xr:uid="{3DA20D76-F4A7-474F-B279-8F2651998ED9}"/>
    <cellStyle name="Normal 2 14 2 7 3" xfId="40861" xr:uid="{F7B8EEB6-1F5E-4C49-AB99-3BA803223E96}"/>
    <cellStyle name="Normal 2 14 2 7 4" xfId="40862" xr:uid="{2DF2F03C-8D6D-4C0C-BF6F-2027504D8F1A}"/>
    <cellStyle name="Normal 2 14 2 7 5" xfId="40863" xr:uid="{0A935B96-D8D2-420A-9BA7-A047383C680F}"/>
    <cellStyle name="Normal 2 14 2 7 6" xfId="40864" xr:uid="{27C5D692-5E88-4DF1-B6F5-6FA9EDEFBED2}"/>
    <cellStyle name="Normal 2 14 2 7 7" xfId="40865" xr:uid="{712AA4E6-09FD-4EBB-AAF4-0B96ABFD6AEC}"/>
    <cellStyle name="Normal 2 14 2 8" xfId="40866" xr:uid="{3DB634BB-F618-4F17-885B-004A71827A29}"/>
    <cellStyle name="Normal 2 14 2 8 2" xfId="40867" xr:uid="{D0C71D13-4AF9-404A-BFD8-9A5453A44BA7}"/>
    <cellStyle name="Normal 2 14 2 8 2 2" xfId="40868" xr:uid="{53B2EEE4-3B89-481C-8159-088E695ECBB4}"/>
    <cellStyle name="Normal 2 14 2 8 2 3" xfId="40869" xr:uid="{A647EC33-4085-49AB-843A-64F23FAFFA27}"/>
    <cellStyle name="Normal 2 14 2 8 2 4" xfId="40870" xr:uid="{6603C2BB-CF67-43C1-988A-DDC353E10561}"/>
    <cellStyle name="Normal 2 14 2 8 2 5" xfId="40871" xr:uid="{9F351095-11D6-4F6F-9BE3-A3831AD7B7B5}"/>
    <cellStyle name="Normal 2 14 2 8 2 6" xfId="40872" xr:uid="{7CCA420D-5EAA-43BA-AB0C-5C7D854408A9}"/>
    <cellStyle name="Normal 2 14 2 8 3" xfId="40873" xr:uid="{17F06FFF-885B-4958-B82F-28F60E8B5246}"/>
    <cellStyle name="Normal 2 14 2 8 4" xfId="40874" xr:uid="{D2239C3F-A65C-442E-B20F-0DAB18144509}"/>
    <cellStyle name="Normal 2 14 2 8 5" xfId="40875" xr:uid="{C598BDDA-8F85-4E64-B378-4BB551715E75}"/>
    <cellStyle name="Normal 2 14 2 8 6" xfId="40876" xr:uid="{D9D29340-8130-405B-B1F4-960392A6EA4A}"/>
    <cellStyle name="Normal 2 14 2 8 7" xfId="40877" xr:uid="{50BE7D30-949F-4550-BA97-882AB9DE522A}"/>
    <cellStyle name="Normal 2 14 2 9" xfId="40878" xr:uid="{76A84955-7073-4A46-B4F4-E851B23CCF7A}"/>
    <cellStyle name="Normal 2 14 2 9 2" xfId="40879" xr:uid="{A56CEE55-3AF7-47BC-99DD-A7597A81F5CF}"/>
    <cellStyle name="Normal 2 14 2 9 2 2" xfId="40880" xr:uid="{B921A18F-9612-4D03-8335-2D3251160C92}"/>
    <cellStyle name="Normal 2 14 2 9 2 3" xfId="40881" xr:uid="{C64C7489-7DD1-484D-9B75-10D7F7B81A52}"/>
    <cellStyle name="Normal 2 14 2 9 2 4" xfId="40882" xr:uid="{57BB3BAE-71E4-42FE-8078-4381EDEA65DC}"/>
    <cellStyle name="Normal 2 14 2 9 2 5" xfId="40883" xr:uid="{5A656B0D-F95B-4BAC-9CF6-60F032BF6352}"/>
    <cellStyle name="Normal 2 14 2 9 2 6" xfId="40884" xr:uid="{EFEE66A0-335F-4FCE-9062-5696A07942EC}"/>
    <cellStyle name="Normal 2 14 2 9 3" xfId="40885" xr:uid="{87078CDC-0F59-4F92-8F20-10365422AA50}"/>
    <cellStyle name="Normal 2 14 2 9 4" xfId="40886" xr:uid="{181082AB-29BE-4E1C-B857-61BB6A18E180}"/>
    <cellStyle name="Normal 2 14 2 9 5" xfId="40887" xr:uid="{28598D53-A29B-42B1-8A8D-354A85B23C6B}"/>
    <cellStyle name="Normal 2 14 2 9 6" xfId="40888" xr:uid="{E5719DE2-D4CB-461C-BEBA-2A7324DB1CC7}"/>
    <cellStyle name="Normal 2 14 2 9 7" xfId="40889" xr:uid="{7F27FFC8-0E6B-424A-8557-65D7C3A1F927}"/>
    <cellStyle name="Normal 2 14 3" xfId="3355" xr:uid="{F7EE28F9-899B-46F6-AF1B-A4049B0F685C}"/>
    <cellStyle name="Normal 2 14 4" xfId="40891" xr:uid="{ADC6D5D8-11DF-4C3F-9D82-CC4F9811E0D0}"/>
    <cellStyle name="Normal 2 14 4 10" xfId="35030" xr:uid="{8F560658-2BEE-4382-BB89-4D39971A2C46}"/>
    <cellStyle name="Normal 2 14 4 2" xfId="40893" xr:uid="{9982B811-3E80-426C-8270-7934110F5720}"/>
    <cellStyle name="Normal 2 14 4 2 2" xfId="40894" xr:uid="{DE9D6FC3-634F-473D-B18C-55F5759F7B8E}"/>
    <cellStyle name="Normal 2 14 4 2 2 2" xfId="40895" xr:uid="{31977FAB-8B5B-4DB8-92E5-01E82F6D22E2}"/>
    <cellStyle name="Normal 2 14 4 2 2 3" xfId="40896" xr:uid="{1CEFC17A-60AA-4F3C-859C-9720B6768CEC}"/>
    <cellStyle name="Normal 2 14 4 2 2 4" xfId="40897" xr:uid="{9591368D-1A30-4F28-94AD-CBFB685A5BEA}"/>
    <cellStyle name="Normal 2 14 4 2 2 5" xfId="40898" xr:uid="{1E4471E6-2B63-4193-BF71-931FB0F85F8D}"/>
    <cellStyle name="Normal 2 14 4 2 2 6" xfId="40899" xr:uid="{816C0DDD-0813-4355-AB1B-585EBFF99240}"/>
    <cellStyle name="Normal 2 14 4 2 3" xfId="40900" xr:uid="{FEB5F1C1-D1E6-4808-A191-6DBCEE789CFE}"/>
    <cellStyle name="Normal 2 14 4 2 4" xfId="40901" xr:uid="{2A7A89F5-474F-4670-8B44-189E65222CEB}"/>
    <cellStyle name="Normal 2 14 4 2 5" xfId="40902" xr:uid="{F8AEE312-2F35-42FA-ADA0-FBFF51AB46CC}"/>
    <cellStyle name="Normal 2 14 4 2 6" xfId="40903" xr:uid="{DD4F7C18-4AC2-4367-BDD9-D4342221328C}"/>
    <cellStyle name="Normal 2 14 4 2 7" xfId="40904" xr:uid="{DDED428F-1B11-45C5-B459-CD3205BB444D}"/>
    <cellStyle name="Normal 2 14 4 3" xfId="40906" xr:uid="{8CE64E37-55A9-48EC-A768-269D73783FB1}"/>
    <cellStyle name="Normal 2 14 4 3 2" xfId="40907" xr:uid="{5D30B5DC-F080-4EA6-BEEF-01F2DDE98FB4}"/>
    <cellStyle name="Normal 2 14 4 3 2 2" xfId="40908" xr:uid="{1F21F2B3-CCF0-4C24-9E08-5097877C8B1C}"/>
    <cellStyle name="Normal 2 14 4 3 2 3" xfId="40909" xr:uid="{D1C32EF5-F458-40CF-AE3F-8689C125434F}"/>
    <cellStyle name="Normal 2 14 4 3 2 4" xfId="40910" xr:uid="{39ACA845-6FCB-4E55-9A1D-FE8FB2A43775}"/>
    <cellStyle name="Normal 2 14 4 3 2 5" xfId="40911" xr:uid="{6EC7E9E3-7DBB-4DC2-94F9-20640220B04D}"/>
    <cellStyle name="Normal 2 14 4 3 2 6" xfId="40912" xr:uid="{2ADEB1CD-A218-4CB1-89B2-7A4C6B5E1CB0}"/>
    <cellStyle name="Normal 2 14 4 3 3" xfId="40913" xr:uid="{2EBB5AB2-1CC0-4276-846A-8F7F1017C476}"/>
    <cellStyle name="Normal 2 14 4 3 4" xfId="40914" xr:uid="{E03D1851-6B4A-4F27-B93B-D24A36FE6D9F}"/>
    <cellStyle name="Normal 2 14 4 3 5" xfId="40915" xr:uid="{A6681472-76D3-4DC1-9005-118A3EB37CA6}"/>
    <cellStyle name="Normal 2 14 4 3 6" xfId="40916" xr:uid="{264E4455-7A93-4A1E-A964-2787EF6F292E}"/>
    <cellStyle name="Normal 2 14 4 3 7" xfId="40917" xr:uid="{1357C2EF-8174-4587-AD5C-2C3CF337549C}"/>
    <cellStyle name="Normal 2 14 4 4" xfId="40919" xr:uid="{F8F559DE-02C9-4804-81DB-E6F4BDEF5D89}"/>
    <cellStyle name="Normal 2 14 4 4 2" xfId="40920" xr:uid="{820C7B69-6153-42D9-AFE6-A7C2599B0E05}"/>
    <cellStyle name="Normal 2 14 4 4 2 2" xfId="25125" xr:uid="{A16FC04F-B36A-437E-B066-F4594750DDC7}"/>
    <cellStyle name="Normal 2 14 4 4 2 3" xfId="25128" xr:uid="{EE2B6D38-8D8B-4F80-A7E3-7DAECDC938E6}"/>
    <cellStyle name="Normal 2 14 4 4 2 4" xfId="25131" xr:uid="{F4A2671B-D9D5-41DA-A588-BF061F9EE3C0}"/>
    <cellStyle name="Normal 2 14 4 4 2 5" xfId="40921" xr:uid="{DFA4B9F5-532D-484D-B77A-863119D12261}"/>
    <cellStyle name="Normal 2 14 4 4 2 6" xfId="40922" xr:uid="{0533757F-DB08-4A86-8121-C87F6DD5CC19}"/>
    <cellStyle name="Normal 2 14 4 4 3" xfId="40923" xr:uid="{CF2E1651-1275-4ACD-A4E8-BA549446EC5A}"/>
    <cellStyle name="Normal 2 14 4 4 4" xfId="40924" xr:uid="{7D8ACF7C-3181-49DF-BC15-A622F10E3E8B}"/>
    <cellStyle name="Normal 2 14 4 4 5" xfId="40925" xr:uid="{BF855222-F681-433E-9B00-48EA05D02F8D}"/>
    <cellStyle name="Normal 2 14 4 4 6" xfId="40926" xr:uid="{19DB2482-096F-4217-BF07-324ACE5B92F9}"/>
    <cellStyle name="Normal 2 14 4 4 7" xfId="40927" xr:uid="{9C678533-D6B0-4D0D-B9D4-D9D8A5638BCB}"/>
    <cellStyle name="Normal 2 14 4 5" xfId="40929" xr:uid="{C3367B6F-E351-4389-96BF-E7BC5C9A8A49}"/>
    <cellStyle name="Normal 2 14 4 5 2" xfId="40930" xr:uid="{37FA08C3-8293-4B51-AEA3-24CEAA50E73B}"/>
    <cellStyle name="Normal 2 14 4 5 3" xfId="40931" xr:uid="{706ACFD0-F8C3-4224-B4E7-6DF409D0869A}"/>
    <cellStyle name="Normal 2 14 4 5 4" xfId="40932" xr:uid="{4A114481-8A53-4531-9A84-E6AC7123054F}"/>
    <cellStyle name="Normal 2 14 4 5 5" xfId="40933" xr:uid="{BC345D6C-B029-4ECD-86B2-567DD3391859}"/>
    <cellStyle name="Normal 2 14 4 5 6" xfId="40934" xr:uid="{8FFFE109-E171-4989-8AE9-25B93691286C}"/>
    <cellStyle name="Normal 2 14 4 6" xfId="40936" xr:uid="{BD35F112-7749-4CF0-88CC-B5A9E28396E0}"/>
    <cellStyle name="Normal 2 14 4 7" xfId="40937" xr:uid="{2D947CAE-3BB2-4839-BDA5-0E6656A87183}"/>
    <cellStyle name="Normal 2 14 4 8" xfId="40938" xr:uid="{19D27D27-7FC1-4313-A97A-ACEF1781D7D5}"/>
    <cellStyle name="Normal 2 14 4 9" xfId="40939" xr:uid="{993B3B54-E37F-4CEF-B696-AF1775ACF05F}"/>
    <cellStyle name="Normal 2 14 5" xfId="40941" xr:uid="{A087E86D-1B8B-4EDC-A793-55E7C4F274D1}"/>
    <cellStyle name="Normal 2 14 5 10" xfId="40942" xr:uid="{BE76FD07-03B7-4620-99C6-13A59B3EE501}"/>
    <cellStyle name="Normal 2 14 5 2" xfId="40943" xr:uid="{8B681FD0-49A4-402E-8FDF-FE142CD49524}"/>
    <cellStyle name="Normal 2 14 5 2 2" xfId="40944" xr:uid="{F951759E-D86D-4CDE-A8DD-CAF60D35AF40}"/>
    <cellStyle name="Normal 2 14 5 2 2 2" xfId="40945" xr:uid="{7B77A12E-F8CA-4709-8F3C-B577FB21AD1E}"/>
    <cellStyle name="Normal 2 14 5 2 2 3" xfId="40946" xr:uid="{21F4AC2E-16A7-4D31-91BE-BE99E7C955B6}"/>
    <cellStyle name="Normal 2 14 5 2 2 4" xfId="40947" xr:uid="{A196522F-0510-467B-960B-49537DF71BA9}"/>
    <cellStyle name="Normal 2 14 5 2 2 5" xfId="40948" xr:uid="{46E83C15-AD3A-4AAB-B054-46357F396030}"/>
    <cellStyle name="Normal 2 14 5 2 2 6" xfId="40949" xr:uid="{7F3FD6E1-8873-48B5-923B-ABAE992E24D9}"/>
    <cellStyle name="Normal 2 14 5 2 3" xfId="40950" xr:uid="{3538FAAA-117D-4B93-A61A-E3529D714C4C}"/>
    <cellStyle name="Normal 2 14 5 2 4" xfId="40951" xr:uid="{7FD0DEDF-637B-401C-9D59-DDBEFCCE4A5B}"/>
    <cellStyle name="Normal 2 14 5 2 5" xfId="25184" xr:uid="{BA6F1689-6B7D-4088-B7B7-381E8FC6F090}"/>
    <cellStyle name="Normal 2 14 5 2 6" xfId="25186" xr:uid="{5B5D0803-7707-4F7A-A4A7-3A8799252E09}"/>
    <cellStyle name="Normal 2 14 5 2 7" xfId="25188" xr:uid="{B556C06D-70A8-437C-A7D9-CBE3E98F93E3}"/>
    <cellStyle name="Normal 2 14 5 3" xfId="40952" xr:uid="{E424A04D-60EE-49BF-8887-678EC474E636}"/>
    <cellStyle name="Normal 2 14 5 3 2" xfId="40953" xr:uid="{A71BEA0C-FC31-4D62-8CB3-6B0D8F16A8CB}"/>
    <cellStyle name="Normal 2 14 5 3 2 2" xfId="40954" xr:uid="{C5D3B9BF-06ED-4C79-9BD3-E8BD645268F3}"/>
    <cellStyle name="Normal 2 14 5 3 2 3" xfId="40955" xr:uid="{DE7D8E19-7891-4A82-A252-DF3BEC219B72}"/>
    <cellStyle name="Normal 2 14 5 3 2 4" xfId="40956" xr:uid="{ECFF437D-59C4-4E54-9C0B-13E1D9663910}"/>
    <cellStyle name="Normal 2 14 5 3 2 5" xfId="40957" xr:uid="{4EC06186-45F6-487B-8EAD-2DE46F0009E1}"/>
    <cellStyle name="Normal 2 14 5 3 2 6" xfId="40958" xr:uid="{F1EC800B-F8F4-46FD-AD28-D7A0625429BD}"/>
    <cellStyle name="Normal 2 14 5 3 3" xfId="40959" xr:uid="{9C68DD98-4B0B-4BDD-9661-23AB6954EC8E}"/>
    <cellStyle name="Normal 2 14 5 3 4" xfId="40960" xr:uid="{C40569A7-6EC6-4138-8512-1B9B300D1327}"/>
    <cellStyle name="Normal 2 14 5 3 5" xfId="25203" xr:uid="{1A3DCD23-A77E-4345-94FF-CA65220EB80E}"/>
    <cellStyle name="Normal 2 14 5 3 6" xfId="25205" xr:uid="{2823B11C-4EFC-4CA5-B384-9B87036FEA07}"/>
    <cellStyle name="Normal 2 14 5 3 7" xfId="25208" xr:uid="{FEFC6F53-AE23-4EBF-BC83-30D1262FB88F}"/>
    <cellStyle name="Normal 2 14 5 4" xfId="40961" xr:uid="{0432C26F-B191-408F-B8E4-B11FD1A84E92}"/>
    <cellStyle name="Normal 2 14 5 4 2" xfId="40962" xr:uid="{F6BE8F3E-01AE-4B9F-9805-D9B0FEF8AF1E}"/>
    <cellStyle name="Normal 2 14 5 4 2 2" xfId="15405" xr:uid="{92BF3EDD-D07D-4277-B4AB-9BB1D21F6A89}"/>
    <cellStyle name="Normal 2 14 5 4 2 3" xfId="15418" xr:uid="{AAAE7BD5-DB7A-4A66-88EC-0D3542157FBC}"/>
    <cellStyle name="Normal 2 14 5 4 2 4" xfId="15424" xr:uid="{A209985D-148B-468D-B216-B3DA9E94A6FA}"/>
    <cellStyle name="Normal 2 14 5 4 2 5" xfId="40963" xr:uid="{EBE57168-CF77-477D-B720-736634861913}"/>
    <cellStyle name="Normal 2 14 5 4 2 6" xfId="40964" xr:uid="{C94669D8-D4C1-4EA2-AD17-CD910D75A233}"/>
    <cellStyle name="Normal 2 14 5 4 3" xfId="40965" xr:uid="{5DB54827-0112-4570-8FFD-FCD061C4EC17}"/>
    <cellStyle name="Normal 2 14 5 4 4" xfId="40966" xr:uid="{A4538D51-5FBA-4235-B71D-BFEA0B49816A}"/>
    <cellStyle name="Normal 2 14 5 4 5" xfId="25217" xr:uid="{A9DD4B35-D48E-4600-AA73-B071C106C79E}"/>
    <cellStyle name="Normal 2 14 5 4 6" xfId="25219" xr:uid="{A15F7E55-FEF3-464B-8811-FB3952389D7A}"/>
    <cellStyle name="Normal 2 14 5 4 7" xfId="25221" xr:uid="{9D8AECF0-3AA9-44C9-A7AB-4BB8BB2F89A1}"/>
    <cellStyle name="Normal 2 14 5 5" xfId="40967" xr:uid="{DA405339-0504-4DED-8EFB-A4E30FD1E03E}"/>
    <cellStyle name="Normal 2 14 5 5 2" xfId="40968" xr:uid="{1BC82DEC-8248-4FF5-B759-DBF2AD2D04C9}"/>
    <cellStyle name="Normal 2 14 5 5 3" xfId="40969" xr:uid="{DFC176E8-F763-4CFC-A981-C0488B7E9AB5}"/>
    <cellStyle name="Normal 2 14 5 5 4" xfId="40970" xr:uid="{5C6ECC3C-7870-4371-B79E-D6F21B257083}"/>
    <cellStyle name="Normal 2 14 5 5 5" xfId="40971" xr:uid="{954B2DCF-12C0-4A54-8D18-18E62BBF7438}"/>
    <cellStyle name="Normal 2 14 5 5 6" xfId="40972" xr:uid="{554A3A52-731F-4B60-9CC9-CDD9F6D8CA00}"/>
    <cellStyle name="Normal 2 14 5 6" xfId="40973" xr:uid="{E0F9FFA3-069B-47A1-BC5F-B2AE11E7AA26}"/>
    <cellStyle name="Normal 2 14 5 7" xfId="40974" xr:uid="{666DCDCD-4A48-45F8-9412-5C46A08D3604}"/>
    <cellStyle name="Normal 2 14 5 8" xfId="40975" xr:uid="{BDAFF0E5-0049-495B-8951-0342AA46D2EE}"/>
    <cellStyle name="Normal 2 14 5 9" xfId="40976" xr:uid="{401BA023-5B23-4EAE-9BCE-0133F9944836}"/>
    <cellStyle name="Normal 2 14 6" xfId="40978" xr:uid="{2DDEB988-7ADE-44D9-B8B4-A031594AF567}"/>
    <cellStyle name="Normal 2 14 6 2" xfId="40979" xr:uid="{9275652F-8BA4-497E-8B01-77C6DAD9BC38}"/>
    <cellStyle name="Normal 2 14 6 2 2" xfId="40980" xr:uid="{4228B0A7-B3C2-43E8-87C8-19FE7A53CFC9}"/>
    <cellStyle name="Normal 2 14 6 2 3" xfId="40981" xr:uid="{26B48687-177D-449D-8B28-FE6919B43721}"/>
    <cellStyle name="Normal 2 14 6 2 4" xfId="40982" xr:uid="{3A6D6C56-17C8-4CBB-BD21-C96C8EFCADCA}"/>
    <cellStyle name="Normal 2 14 6 2 5" xfId="29554" xr:uid="{EF60271C-F2DB-4A04-8E4C-184FBC98D1CC}"/>
    <cellStyle name="Normal 2 14 6 2 6" xfId="29556" xr:uid="{FD11F96B-93E8-4CE0-83A7-D1E28F4C9334}"/>
    <cellStyle name="Normal 2 14 6 3" xfId="40983" xr:uid="{43205F2B-44B4-4F26-ADED-7BE056DAB3D4}"/>
    <cellStyle name="Normal 2 14 6 4" xfId="40984" xr:uid="{82A00608-68A8-4D13-9367-7101F8A167BF}"/>
    <cellStyle name="Normal 2 14 6 5" xfId="40985" xr:uid="{32A3FDC3-01AD-4974-9A40-C4797F39304B}"/>
    <cellStyle name="Normal 2 14 6 6" xfId="40986" xr:uid="{6E604D88-0651-4CED-BF61-0D3C6ED3F7E3}"/>
    <cellStyle name="Normal 2 14 6 7" xfId="40987" xr:uid="{95E543B2-09A9-494C-9147-90BF28FC1F0E}"/>
    <cellStyle name="Normal 2 14 7" xfId="40989" xr:uid="{44733DEC-6D61-4195-B216-86BC15BC509E}"/>
    <cellStyle name="Normal 2 14 7 2" xfId="40990" xr:uid="{2231D578-083F-40BF-869E-DBCBCBA6B541}"/>
    <cellStyle name="Normal 2 14 7 3" xfId="40991" xr:uid="{CC4A38FD-2D5B-49B3-9E46-91178F811251}"/>
    <cellStyle name="Normal 2 14 7 4" xfId="40992" xr:uid="{1B3BC72C-97CC-47B2-B6FB-7A6A475CBE25}"/>
    <cellStyle name="Normal 2 14 7 5" xfId="40993" xr:uid="{775C8299-AC7C-47CA-9EE4-9C1C17DACC4F}"/>
    <cellStyle name="Normal 2 14 7 6" xfId="40994" xr:uid="{69787037-C5C0-4074-B785-21A678EC1D52}"/>
    <cellStyle name="Normal 2 14 8" xfId="40996" xr:uid="{65610299-9387-4846-8236-B1DC25E2DDAE}"/>
    <cellStyle name="Normal 2 14 9" xfId="40998" xr:uid="{E4D16565-56DA-4CA6-8D78-B8EBE28C6A6B}"/>
    <cellStyle name="Normal 2 15" xfId="41000" xr:uid="{30A17227-F0EB-4C96-ACC1-873AD5A945D1}"/>
    <cellStyle name="Normal 2 15 10" xfId="41001" xr:uid="{5003EAD2-834F-43AE-B297-3A6D1D0BB1E1}"/>
    <cellStyle name="Normal 2 15 11" xfId="41002" xr:uid="{556E92C4-A3D5-4E30-B888-EF0D8611F2DB}"/>
    <cellStyle name="Normal 2 15 12" xfId="41003" xr:uid="{F940B7A1-7E40-4588-BB27-A2EECE0AC304}"/>
    <cellStyle name="Normal 2 15 13" xfId="41004" xr:uid="{5EECAF01-0F79-4FD1-B12A-08BAC3208B11}"/>
    <cellStyle name="Normal 2 15 2" xfId="3427" xr:uid="{63F7A1D6-266D-4A48-BEB7-8AA6D0B1E5CD}"/>
    <cellStyle name="Normal 2 15 2 10" xfId="41005" xr:uid="{231CD9BA-7355-4214-9FEE-3B1672B103C4}"/>
    <cellStyle name="Normal 2 15 2 10 2" xfId="41007" xr:uid="{9118807E-3866-440D-88C7-52260680C282}"/>
    <cellStyle name="Normal 2 15 2 10 3" xfId="41009" xr:uid="{155132E2-FE9E-46BF-B189-80A54BF4C98F}"/>
    <cellStyle name="Normal 2 15 2 10 4" xfId="41011" xr:uid="{3F14596D-9213-4C07-A882-E7B21F1BD365}"/>
    <cellStyle name="Normal 2 15 2 10 5" xfId="41012" xr:uid="{6728B55A-606D-4219-9CA5-2F216C94611C}"/>
    <cellStyle name="Normal 2 15 2 10 6" xfId="41013" xr:uid="{4832CE32-A508-4FA3-A88C-248800BC89B8}"/>
    <cellStyle name="Normal 2 15 2 11" xfId="41014" xr:uid="{EAC12EB6-96B1-4F27-A681-7AE5E20B085A}"/>
    <cellStyle name="Normal 2 15 2 12" xfId="41015" xr:uid="{49299EA5-2A6B-42B5-88B2-075771459EF9}"/>
    <cellStyle name="Normal 2 15 2 13" xfId="41016" xr:uid="{7A1C3478-6742-4398-A2F2-57CC5EF6B793}"/>
    <cellStyle name="Normal 2 15 2 14" xfId="41017" xr:uid="{0133D319-EDAC-45D3-9B65-2FF698682855}"/>
    <cellStyle name="Normal 2 15 2 15" xfId="41018" xr:uid="{13C316FD-F719-4BBB-923B-FBD634C21037}"/>
    <cellStyle name="Normal 2 15 2 16" xfId="41019" xr:uid="{8CD717D2-CC85-48C6-9688-3B97462B4F18}"/>
    <cellStyle name="Normal 2 15 2 2" xfId="41020" xr:uid="{BFC1EC03-5C29-4990-8B10-001D925C49A4}"/>
    <cellStyle name="Normal 2 15 2 2 10" xfId="41021" xr:uid="{542D1468-2812-48F6-AB44-C803651846D8}"/>
    <cellStyle name="Normal 2 15 2 2 11" xfId="41022" xr:uid="{1BD72147-0A21-4916-B84D-B1285CCF7C8F}"/>
    <cellStyle name="Normal 2 15 2 2 12" xfId="41023" xr:uid="{E1FAB0F3-D8C4-4407-B296-054643BF3566}"/>
    <cellStyle name="Normal 2 15 2 2 13" xfId="41024" xr:uid="{5229893E-D8A0-4D41-B08A-E4B28DBC0ED8}"/>
    <cellStyle name="Normal 2 15 2 2 14" xfId="41025" xr:uid="{21736D70-88FE-4CF7-A1A5-EC0D77653F5C}"/>
    <cellStyle name="Normal 2 15 2 2 2" xfId="41026" xr:uid="{A83AAB85-D24B-41DB-9308-D6391637FE4A}"/>
    <cellStyle name="Normal 2 15 2 2 2 10" xfId="41027" xr:uid="{AAA64E03-C2E6-47E9-9A01-FFABD288B468}"/>
    <cellStyle name="Normal 2 15 2 2 2 2" xfId="41028" xr:uid="{E48936FE-9E6C-4235-B91F-3E1284491590}"/>
    <cellStyle name="Normal 2 15 2 2 2 2 2" xfId="41029" xr:uid="{0BADC2E9-7B59-48C5-AF19-0E8A8AE8368E}"/>
    <cellStyle name="Normal 2 15 2 2 2 2 2 2" xfId="41030" xr:uid="{99E8FE63-690F-4718-894F-64D15FB33344}"/>
    <cellStyle name="Normal 2 15 2 2 2 2 2 3" xfId="41031" xr:uid="{4117B43E-27B8-47CF-A7FB-F9E3B8C38E25}"/>
    <cellStyle name="Normal 2 15 2 2 2 2 2 4" xfId="41032" xr:uid="{6CA32EC8-D5DA-466E-8195-199E5121BF2C}"/>
    <cellStyle name="Normal 2 15 2 2 2 2 2 5" xfId="41033" xr:uid="{55589A01-97F9-4BE4-A484-E90D16242575}"/>
    <cellStyle name="Normal 2 15 2 2 2 2 2 6" xfId="41034" xr:uid="{6BA66D5C-AA65-4631-8616-E5FF5FFCC729}"/>
    <cellStyle name="Normal 2 15 2 2 2 2 3" xfId="41035" xr:uid="{38CC2B6D-282A-4890-B7C6-8DC853EE9C9C}"/>
    <cellStyle name="Normal 2 15 2 2 2 2 4" xfId="41036" xr:uid="{643853BC-2CCA-4FFC-A6FF-406A90D43198}"/>
    <cellStyle name="Normal 2 15 2 2 2 2 5" xfId="41037" xr:uid="{A50D5C4D-E9CA-4EC8-9157-DF45150C16A5}"/>
    <cellStyle name="Normal 2 15 2 2 2 2 6" xfId="41038" xr:uid="{DBF0CE5B-8BCC-4007-B455-FAAE12A5564C}"/>
    <cellStyle name="Normal 2 15 2 2 2 2 7" xfId="41039" xr:uid="{FAFAC8E7-14D3-4013-A9D5-F5DA7521AB04}"/>
    <cellStyle name="Normal 2 15 2 2 2 3" xfId="41040" xr:uid="{7CFD8D36-AD3E-416D-A62A-A2CBBE6F8E1D}"/>
    <cellStyle name="Normal 2 15 2 2 2 3 2" xfId="41041" xr:uid="{E0CDBF6A-A2F3-4230-929E-F9666DE633FB}"/>
    <cellStyle name="Normal 2 15 2 2 2 3 2 2" xfId="41042" xr:uid="{9746A8D8-F0AD-4A6D-B92A-1A6A088FABB8}"/>
    <cellStyle name="Normal 2 15 2 2 2 3 2 3" xfId="41043" xr:uid="{BB8DCEC7-0E79-4371-B63C-80290374D15B}"/>
    <cellStyle name="Normal 2 15 2 2 2 3 2 4" xfId="41044" xr:uid="{8B4DAD22-06A3-4FAE-A0D1-77CCB8FCD040}"/>
    <cellStyle name="Normal 2 15 2 2 2 3 2 5" xfId="41045" xr:uid="{0D9D3B82-D46D-46E4-9EBE-54F85D24D1F4}"/>
    <cellStyle name="Normal 2 15 2 2 2 3 2 6" xfId="41046" xr:uid="{5FBFFC4F-3980-4CFB-A54F-E7E5AF298546}"/>
    <cellStyle name="Normal 2 15 2 2 2 3 3" xfId="41047" xr:uid="{0914BE10-89A0-4928-9D52-50246EC9F8BB}"/>
    <cellStyle name="Normal 2 15 2 2 2 3 4" xfId="41048" xr:uid="{0209ADDB-CE9B-40D3-B5F7-17CC4F21A638}"/>
    <cellStyle name="Normal 2 15 2 2 2 3 5" xfId="41049" xr:uid="{29652275-DED8-46FD-90AF-71ACE5FF63EB}"/>
    <cellStyle name="Normal 2 15 2 2 2 3 6" xfId="41050" xr:uid="{610CE8E7-B852-41DF-B91B-553BECACB855}"/>
    <cellStyle name="Normal 2 15 2 2 2 3 7" xfId="41051" xr:uid="{CD5D1D23-4E13-4B51-A516-D957225CF175}"/>
    <cellStyle name="Normal 2 15 2 2 2 4" xfId="41052" xr:uid="{1C44DFBE-CA91-498D-B354-495111FFA3B9}"/>
    <cellStyle name="Normal 2 15 2 2 2 4 2" xfId="41053" xr:uid="{0724396F-0249-4B69-A685-7A44EA351ABA}"/>
    <cellStyle name="Normal 2 15 2 2 2 4 2 2" xfId="41054" xr:uid="{FE239A1D-202A-494A-9AFC-332E3DFD5DAD}"/>
    <cellStyle name="Normal 2 15 2 2 2 4 2 3" xfId="41055" xr:uid="{5A3FEA14-4CDA-4A67-94C3-F7401DE2CF7C}"/>
    <cellStyle name="Normal 2 15 2 2 2 4 2 4" xfId="41056" xr:uid="{FC10E9C5-9BD9-4834-8EA2-E5F196565C4C}"/>
    <cellStyle name="Normal 2 15 2 2 2 4 2 5" xfId="41057" xr:uid="{5389B693-8198-4D06-9939-E041D9EF0966}"/>
    <cellStyle name="Normal 2 15 2 2 2 4 2 6" xfId="41058" xr:uid="{C3949156-6B78-416C-A012-BB70F3C5A01F}"/>
    <cellStyle name="Normal 2 15 2 2 2 4 3" xfId="41059" xr:uid="{43B291EC-55F8-4664-8034-83346CC9C531}"/>
    <cellStyle name="Normal 2 15 2 2 2 4 4" xfId="41060" xr:uid="{49CD9BEE-4D64-4E8C-862F-A042377656EF}"/>
    <cellStyle name="Normal 2 15 2 2 2 4 5" xfId="41061" xr:uid="{D18F04FF-2E82-4AE3-A44F-822ACBC2063F}"/>
    <cellStyle name="Normal 2 15 2 2 2 4 6" xfId="41062" xr:uid="{0E300524-F541-464B-BF7E-CC4326BECDD0}"/>
    <cellStyle name="Normal 2 15 2 2 2 4 7" xfId="41063" xr:uid="{7C436D7A-7C8C-4ED6-BE44-95D795E30103}"/>
    <cellStyle name="Normal 2 15 2 2 2 5" xfId="41064" xr:uid="{9450E6D9-8E4B-435A-8864-C20BC535FC42}"/>
    <cellStyle name="Normal 2 15 2 2 2 5 2" xfId="41065" xr:uid="{6259396B-D653-42D1-8AF5-026BD97767A6}"/>
    <cellStyle name="Normal 2 15 2 2 2 5 3" xfId="41066" xr:uid="{C82D9E6F-2687-48AF-ABAC-ACE65CB49C44}"/>
    <cellStyle name="Normal 2 15 2 2 2 5 4" xfId="41067" xr:uid="{F67FAD36-77EF-4A8C-BB33-0003D887F74A}"/>
    <cellStyle name="Normal 2 15 2 2 2 5 5" xfId="41068" xr:uid="{1B49D374-CF12-46FD-A4E6-46001994E309}"/>
    <cellStyle name="Normal 2 15 2 2 2 5 6" xfId="41069" xr:uid="{1BBB03A2-A959-4700-B386-96D29C38C90C}"/>
    <cellStyle name="Normal 2 15 2 2 2 6" xfId="41070" xr:uid="{C7F23550-5BC5-46ED-BAA8-760D792DA8B4}"/>
    <cellStyle name="Normal 2 15 2 2 2 7" xfId="41071" xr:uid="{D72F7FA6-2606-4A53-8D7E-86C82F67C67D}"/>
    <cellStyle name="Normal 2 15 2 2 2 8" xfId="41072" xr:uid="{B0E56F52-0D0B-43C7-AF4E-D8D49F66FFD0}"/>
    <cellStyle name="Normal 2 15 2 2 2 9" xfId="41073" xr:uid="{439A125E-452B-4EE8-B7CE-D1D18119CAE8}"/>
    <cellStyle name="Normal 2 15 2 2 3" xfId="41074" xr:uid="{49517031-03FE-4C16-AA3A-D392D6778205}"/>
    <cellStyle name="Normal 2 15 2 2 3 10" xfId="41075" xr:uid="{47691AF0-3BD8-40CF-A766-659365B1B715}"/>
    <cellStyle name="Normal 2 15 2 2 3 2" xfId="41076" xr:uid="{F3C5FCE4-BAD2-4F5C-9CDF-5C7C3731EDAA}"/>
    <cellStyle name="Normal 2 15 2 2 3 2 2" xfId="41077" xr:uid="{18F37A05-7968-490B-9D23-C180A2B224F8}"/>
    <cellStyle name="Normal 2 15 2 2 3 2 2 2" xfId="41078" xr:uid="{142EF995-7F2E-4E16-88F8-F844ABE1C6CB}"/>
    <cellStyle name="Normal 2 15 2 2 3 2 2 3" xfId="41079" xr:uid="{84823A37-D7D1-40ED-AB83-CA8E32B643BC}"/>
    <cellStyle name="Normal 2 15 2 2 3 2 2 4" xfId="41080" xr:uid="{D7E7DA9C-8E60-44F9-A3F0-0425D20DF0BB}"/>
    <cellStyle name="Normal 2 15 2 2 3 2 2 5" xfId="41081" xr:uid="{F8453593-E963-48B4-BDE6-C71CCB3E5777}"/>
    <cellStyle name="Normal 2 15 2 2 3 2 2 6" xfId="41082" xr:uid="{EE67383B-29AA-4431-8CEF-3E9FDE6D32FB}"/>
    <cellStyle name="Normal 2 15 2 2 3 2 3" xfId="4355" xr:uid="{6D97BF64-13DD-4B00-9EFF-8766DAD9CE83}"/>
    <cellStyle name="Normal 2 15 2 2 3 2 4" xfId="4367" xr:uid="{968CD96B-A6CE-4670-A728-451F500FD500}"/>
    <cellStyle name="Normal 2 15 2 2 3 2 5" xfId="41083" xr:uid="{C26D0CAD-B023-46E7-B34C-ED3FBB49E68A}"/>
    <cellStyle name="Normal 2 15 2 2 3 2 6" xfId="41084" xr:uid="{A524375D-CCCC-4143-852B-5BA1DA67D655}"/>
    <cellStyle name="Normal 2 15 2 2 3 2 7" xfId="41085" xr:uid="{C0FB8112-6606-49DD-9C02-3C00896CF0DB}"/>
    <cellStyle name="Normal 2 15 2 2 3 3" xfId="41086" xr:uid="{CF4CD95B-CF31-4CC9-8E9C-B63D6ACAEE79}"/>
    <cellStyle name="Normal 2 15 2 2 3 3 2" xfId="41087" xr:uid="{6CCD20C2-22C0-4493-9202-DBEA9491D182}"/>
    <cellStyle name="Normal 2 15 2 2 3 3 2 2" xfId="41088" xr:uid="{69EA675E-0EBC-457B-B806-EF3950ECEA5D}"/>
    <cellStyle name="Normal 2 15 2 2 3 3 2 3" xfId="41089" xr:uid="{89B20254-A8CC-4B7A-802D-4D9B10394FC9}"/>
    <cellStyle name="Normal 2 15 2 2 3 3 2 4" xfId="41090" xr:uid="{7A35BDDC-ED6E-413B-BD06-9496E9A81105}"/>
    <cellStyle name="Normal 2 15 2 2 3 3 2 5" xfId="41091" xr:uid="{67BCB59C-6246-49A0-B83E-DF7A9B8939EA}"/>
    <cellStyle name="Normal 2 15 2 2 3 3 2 6" xfId="41092" xr:uid="{0341D8CE-9AAE-4E63-BAB0-997A8E438875}"/>
    <cellStyle name="Normal 2 15 2 2 3 3 3" xfId="41093" xr:uid="{B8F75DCF-E61A-4A1F-B618-53B666CAA7D5}"/>
    <cellStyle name="Normal 2 15 2 2 3 3 4" xfId="41094" xr:uid="{31FCC075-F4D1-46BB-8BC9-031B797F3582}"/>
    <cellStyle name="Normal 2 15 2 2 3 3 5" xfId="41095" xr:uid="{4A10A565-5F94-4DB9-B24A-EBB0AA269363}"/>
    <cellStyle name="Normal 2 15 2 2 3 3 6" xfId="41096" xr:uid="{5E0E94EC-2909-48A5-811C-B68B2A8DC4FD}"/>
    <cellStyle name="Normal 2 15 2 2 3 3 7" xfId="41097" xr:uid="{3DC8904E-D3C7-4892-8C7F-52B6919488CC}"/>
    <cellStyle name="Normal 2 15 2 2 3 4" xfId="41098" xr:uid="{2A06D066-A90A-4526-8D27-1D720B77A3D0}"/>
    <cellStyle name="Normal 2 15 2 2 3 4 2" xfId="41099" xr:uid="{6A1D1431-DE6A-462D-8F50-D7B3E7174BB6}"/>
    <cellStyle name="Normal 2 15 2 2 3 4 2 2" xfId="41100" xr:uid="{AFD45209-85AF-4914-9B4B-102D2A5404B0}"/>
    <cellStyle name="Normal 2 15 2 2 3 4 2 3" xfId="41101" xr:uid="{B2D4C0A2-B755-48F3-8DED-366578325628}"/>
    <cellStyle name="Normal 2 15 2 2 3 4 2 4" xfId="41102" xr:uid="{8F10143A-047C-4FF3-B984-1625D8155BF3}"/>
    <cellStyle name="Normal 2 15 2 2 3 4 2 5" xfId="41103" xr:uid="{7A40F29E-9295-40C0-A420-F17A2B648FEA}"/>
    <cellStyle name="Normal 2 15 2 2 3 4 2 6" xfId="41104" xr:uid="{D3EEABDB-0AE7-4C8B-8513-ED702CEE928E}"/>
    <cellStyle name="Normal 2 15 2 2 3 4 3" xfId="41105" xr:uid="{3CF9AA26-4D6D-44EF-ACD4-A892EE25DEF6}"/>
    <cellStyle name="Normal 2 15 2 2 3 4 4" xfId="41106" xr:uid="{D386CAC9-26B7-4704-BF45-B5145D03F50B}"/>
    <cellStyle name="Normal 2 15 2 2 3 4 5" xfId="41107" xr:uid="{E786B636-05A2-4987-8B35-82FB3AECF754}"/>
    <cellStyle name="Normal 2 15 2 2 3 4 6" xfId="41108" xr:uid="{4ED5F5B8-E8E8-46BB-8B7D-C55E814DEF8D}"/>
    <cellStyle name="Normal 2 15 2 2 3 4 7" xfId="41109" xr:uid="{0F0F8902-DF38-4646-863C-85F87033D3C1}"/>
    <cellStyle name="Normal 2 15 2 2 3 5" xfId="41110" xr:uid="{91492088-4BDC-4A5C-949F-8B60AA665EC8}"/>
    <cellStyle name="Normal 2 15 2 2 3 5 2" xfId="41111" xr:uid="{9598B103-FBF0-44D3-8997-8B128ED4C042}"/>
    <cellStyle name="Normal 2 15 2 2 3 5 3" xfId="41112" xr:uid="{D16AF5C5-A0EC-4A9F-B404-A7BAD1E8D91D}"/>
    <cellStyle name="Normal 2 15 2 2 3 5 4" xfId="41113" xr:uid="{B0BBBA33-EFA0-434A-A0D5-F666B909D8B2}"/>
    <cellStyle name="Normal 2 15 2 2 3 5 5" xfId="41114" xr:uid="{E9DF5EEE-B821-46FB-A741-4CBE9C0EE2DD}"/>
    <cellStyle name="Normal 2 15 2 2 3 5 6" xfId="41115" xr:uid="{853E9966-C76B-4F3D-82C6-49C8988A9C29}"/>
    <cellStyle name="Normal 2 15 2 2 3 6" xfId="41116" xr:uid="{7046769B-68CA-4049-98FF-53F2F643463D}"/>
    <cellStyle name="Normal 2 15 2 2 3 7" xfId="41117" xr:uid="{3B3FD2F9-97CC-47BC-A08D-5EBDA7FA9F98}"/>
    <cellStyle name="Normal 2 15 2 2 3 8" xfId="41118" xr:uid="{5A1AB25B-2A59-4B1C-AC4B-D5F9B219F8AD}"/>
    <cellStyle name="Normal 2 15 2 2 3 9" xfId="41119" xr:uid="{BD60B1EE-BF14-460F-95AF-27DCCEA3AD98}"/>
    <cellStyle name="Normal 2 15 2 2 4" xfId="41120" xr:uid="{564BF658-FDBC-4E07-9066-368594C33ABF}"/>
    <cellStyle name="Normal 2 15 2 2 4 10" xfId="41121" xr:uid="{D1484C3C-4569-419F-9A93-973C8F7A659D}"/>
    <cellStyle name="Normal 2 15 2 2 4 2" xfId="41122" xr:uid="{8F52B22E-D1CD-4211-8204-C016A6C77A78}"/>
    <cellStyle name="Normal 2 15 2 2 4 2 2" xfId="41123" xr:uid="{63C8124C-E84E-4A40-8F6C-133541D1D7DB}"/>
    <cellStyle name="Normal 2 15 2 2 4 2 2 2" xfId="41124" xr:uid="{36C183CB-1587-4836-9B3B-30192CDAABA1}"/>
    <cellStyle name="Normal 2 15 2 2 4 2 2 3" xfId="41125" xr:uid="{A525FB0A-8AA6-45CE-9E0D-D278349842F7}"/>
    <cellStyle name="Normal 2 15 2 2 4 2 2 4" xfId="41126" xr:uid="{C4C2106F-E792-4F6B-8FBE-CD66EC37A2CA}"/>
    <cellStyle name="Normal 2 15 2 2 4 2 2 5" xfId="41127" xr:uid="{D41B4F70-2FC5-4FFC-AEE9-1BB6C5712818}"/>
    <cellStyle name="Normal 2 15 2 2 4 2 2 6" xfId="41128" xr:uid="{9A5A3DCC-3A3C-4144-88C3-4F07C6E29EC7}"/>
    <cellStyle name="Normal 2 15 2 2 4 2 3" xfId="4815" xr:uid="{66F5AB5F-935F-4F13-940A-6083C3559A22}"/>
    <cellStyle name="Normal 2 15 2 2 4 2 4" xfId="3773" xr:uid="{2AEA9804-D4B6-47F1-AA46-0908005C05A0}"/>
    <cellStyle name="Normal 2 15 2 2 4 2 5" xfId="41129" xr:uid="{448FD107-A8DC-430E-8BB5-2AC919374710}"/>
    <cellStyle name="Normal 2 15 2 2 4 2 6" xfId="41130" xr:uid="{41679E28-2F8D-4CD2-8E60-47B0063B808A}"/>
    <cellStyle name="Normal 2 15 2 2 4 2 7" xfId="41131" xr:uid="{103D68B2-5A0C-43C4-B844-23DB29DE6FB8}"/>
    <cellStyle name="Normal 2 15 2 2 4 3" xfId="41132" xr:uid="{7FD3B605-0922-456D-8C35-5FC1DA819CB1}"/>
    <cellStyle name="Normal 2 15 2 2 4 3 2" xfId="41133" xr:uid="{6400B054-3B47-4DBE-809C-2BC51AC92A55}"/>
    <cellStyle name="Normal 2 15 2 2 4 3 2 2" xfId="41134" xr:uid="{8F933DB4-EB10-4B49-8F5D-20E0174756B2}"/>
    <cellStyle name="Normal 2 15 2 2 4 3 2 3" xfId="41135" xr:uid="{892A4D33-A31D-4352-A2A7-42387128F58A}"/>
    <cellStyle name="Normal 2 15 2 2 4 3 2 4" xfId="41136" xr:uid="{AA568BBD-CC3A-439E-8A2F-B67CEE6A3AEB}"/>
    <cellStyle name="Normal 2 15 2 2 4 3 2 5" xfId="41137" xr:uid="{1887C35A-F15D-438E-A9E0-6C229BDCBD55}"/>
    <cellStyle name="Normal 2 15 2 2 4 3 2 6" xfId="41138" xr:uid="{CD235D99-16A2-4F9F-9A2C-F84AC56C0F37}"/>
    <cellStyle name="Normal 2 15 2 2 4 3 3" xfId="41139" xr:uid="{7DFB4A63-4418-476C-BA01-87437565D457}"/>
    <cellStyle name="Normal 2 15 2 2 4 3 4" xfId="41140" xr:uid="{E821A729-0CEA-42AA-BFD6-A4E27AAB7E32}"/>
    <cellStyle name="Normal 2 15 2 2 4 3 5" xfId="41141" xr:uid="{88074144-C313-4029-AE20-4E35AB3AFF70}"/>
    <cellStyle name="Normal 2 15 2 2 4 3 6" xfId="41142" xr:uid="{5371772B-4218-4D9B-B789-CB4AD9CCD9C6}"/>
    <cellStyle name="Normal 2 15 2 2 4 3 7" xfId="41143" xr:uid="{1AC66403-0F6C-4610-A686-4A401B360269}"/>
    <cellStyle name="Normal 2 15 2 2 4 4" xfId="41144" xr:uid="{667A8B6F-FDFC-4F2E-A959-4C7DA08304A7}"/>
    <cellStyle name="Normal 2 15 2 2 4 4 2" xfId="41145" xr:uid="{DD07618E-27CA-4B7A-8B39-9F846FFD13A1}"/>
    <cellStyle name="Normal 2 15 2 2 4 4 2 2" xfId="41146" xr:uid="{96CE705C-7545-452F-8BCB-CDBDE321239B}"/>
    <cellStyle name="Normal 2 15 2 2 4 4 2 3" xfId="41147" xr:uid="{0E12DEE6-D70A-48A4-A6DA-8DC904216B16}"/>
    <cellStyle name="Normal 2 15 2 2 4 4 2 4" xfId="41148" xr:uid="{2002F5E3-C32F-434B-BA00-0C3AB2421B5F}"/>
    <cellStyle name="Normal 2 15 2 2 4 4 2 5" xfId="41149" xr:uid="{27FC76E6-CD62-47A8-A0AC-8FFCCFA35A4A}"/>
    <cellStyle name="Normal 2 15 2 2 4 4 2 6" xfId="41150" xr:uid="{A353F114-43DC-4589-9ED7-D096ED6CA3CA}"/>
    <cellStyle name="Normal 2 15 2 2 4 4 3" xfId="41151" xr:uid="{A3A979B1-27F4-42F1-AB1B-7505D3CF3294}"/>
    <cellStyle name="Normal 2 15 2 2 4 4 4" xfId="41152" xr:uid="{FAA1500C-ED7F-4669-914A-30EF1205324B}"/>
    <cellStyle name="Normal 2 15 2 2 4 4 5" xfId="41153" xr:uid="{B01522CC-FC82-4DCD-A0BB-32F1866D6C0D}"/>
    <cellStyle name="Normal 2 15 2 2 4 4 6" xfId="41154" xr:uid="{6D28AE50-9550-4470-9227-1FC3AAFEB8F5}"/>
    <cellStyle name="Normal 2 15 2 2 4 4 7" xfId="41155" xr:uid="{1D583EEB-4C88-47D1-AC22-6E280678B0C5}"/>
    <cellStyle name="Normal 2 15 2 2 4 5" xfId="41156" xr:uid="{60AFEA30-1DF3-4EA8-A2E9-32AED3986F50}"/>
    <cellStyle name="Normal 2 15 2 2 4 5 2" xfId="41157" xr:uid="{AAD3B750-F233-4D9F-8B51-10435A79DF5D}"/>
    <cellStyle name="Normal 2 15 2 2 4 5 3" xfId="4851" xr:uid="{46C1F6ED-1F70-4C5B-BEEA-1BAC1C5D8931}"/>
    <cellStyle name="Normal 2 15 2 2 4 5 4" xfId="3908" xr:uid="{FA6C9682-F768-481C-A4FA-924EC16027E3}"/>
    <cellStyle name="Normal 2 15 2 2 4 5 5" xfId="3919" xr:uid="{0F6054AF-2ECE-453C-B890-092183D9AF12}"/>
    <cellStyle name="Normal 2 15 2 2 4 5 6" xfId="4855" xr:uid="{86B63697-B25D-4089-8937-4268F3AD7333}"/>
    <cellStyle name="Normal 2 15 2 2 4 6" xfId="41158" xr:uid="{870C94A8-8C40-4E90-8036-506A89B5DFBA}"/>
    <cellStyle name="Normal 2 15 2 2 4 7" xfId="41159" xr:uid="{A33BF2F1-CD22-4FCC-B717-0ECB6418655B}"/>
    <cellStyle name="Normal 2 15 2 2 4 8" xfId="41160" xr:uid="{43360888-4A38-453A-AB0D-D4BCB85B30F9}"/>
    <cellStyle name="Normal 2 15 2 2 4 9" xfId="41161" xr:uid="{DD0C7D4E-BAF5-47EB-A7C5-B88195454061}"/>
    <cellStyle name="Normal 2 15 2 2 5" xfId="41162" xr:uid="{063AAE6C-56E1-43CA-B090-9B2A5D0CF5E8}"/>
    <cellStyle name="Normal 2 15 2 2 5 2" xfId="41163" xr:uid="{5BFB3290-2152-4CB9-B915-613A11842515}"/>
    <cellStyle name="Normal 2 15 2 2 5 2 2" xfId="41164" xr:uid="{88B62B25-E9D5-4AA1-9818-7E8E14E2B5B7}"/>
    <cellStyle name="Normal 2 15 2 2 5 2 3" xfId="41165" xr:uid="{896B6ACB-CC4A-40ED-9DA9-63FDEF3B49DB}"/>
    <cellStyle name="Normal 2 15 2 2 5 2 4" xfId="41166" xr:uid="{C984B5D9-457A-4441-A762-4A2D2276DE47}"/>
    <cellStyle name="Normal 2 15 2 2 5 2 5" xfId="41167" xr:uid="{56E86C23-4BC0-44C0-833E-59225BC2FFF7}"/>
    <cellStyle name="Normal 2 15 2 2 5 2 6" xfId="41168" xr:uid="{6CBF6EBD-AF31-451F-A5D6-022868A46D17}"/>
    <cellStyle name="Normal 2 15 2 2 5 3" xfId="41169" xr:uid="{54E292C1-33FD-4667-A0C9-A2F84D19D038}"/>
    <cellStyle name="Normal 2 15 2 2 5 4" xfId="41170" xr:uid="{7531E816-0772-4A62-9BA7-55DE6C7F801E}"/>
    <cellStyle name="Normal 2 15 2 2 5 5" xfId="41171" xr:uid="{0F9290FE-9DB2-465D-9FB1-514A627BD346}"/>
    <cellStyle name="Normal 2 15 2 2 5 6" xfId="41172" xr:uid="{9219A62F-7FDC-4F3A-8A7E-CB37696E8FED}"/>
    <cellStyle name="Normal 2 15 2 2 5 7" xfId="41173" xr:uid="{85384A4E-8145-4237-A8A0-24986330603C}"/>
    <cellStyle name="Normal 2 15 2 2 6" xfId="41174" xr:uid="{C602D8AE-F056-4E37-9CD9-19B8FF078D46}"/>
    <cellStyle name="Normal 2 15 2 2 6 2" xfId="41175" xr:uid="{54933F92-D05C-4C5C-8A2E-502DC3EAAD32}"/>
    <cellStyle name="Normal 2 15 2 2 6 2 2" xfId="41176" xr:uid="{873410C2-1EEE-4BEE-B4A4-B4750050C9E8}"/>
    <cellStyle name="Normal 2 15 2 2 6 2 3" xfId="41177" xr:uid="{51ED1433-A5D1-48DC-8559-F7CF79EA4F73}"/>
    <cellStyle name="Normal 2 15 2 2 6 2 4" xfId="41178" xr:uid="{B99EDEC7-5CF6-44D7-9B5D-0D8983A10230}"/>
    <cellStyle name="Normal 2 15 2 2 6 2 5" xfId="41179" xr:uid="{E3BCD5FB-F26F-4C69-B745-676F61F13A6A}"/>
    <cellStyle name="Normal 2 15 2 2 6 2 6" xfId="41180" xr:uid="{EEAE3DA0-F9A6-49E6-9391-54DED38AC1E1}"/>
    <cellStyle name="Normal 2 15 2 2 6 3" xfId="36412" xr:uid="{6D437460-52F0-47E2-BB48-29E3A79E42BC}"/>
    <cellStyle name="Normal 2 15 2 2 6 4" xfId="4414" xr:uid="{117859D2-15B5-4FA1-9688-50BAC95AA772}"/>
    <cellStyle name="Normal 2 15 2 2 6 5" xfId="6270" xr:uid="{897B1B2E-3564-4D4F-858F-6D819D08FCE6}"/>
    <cellStyle name="Normal 2 15 2 2 6 6" xfId="41181" xr:uid="{AC1E0FBC-B4DB-408C-9803-F8339B5624DC}"/>
    <cellStyle name="Normal 2 15 2 2 6 7" xfId="41182" xr:uid="{75B19A25-1E77-4179-BFAC-0DAA51362A5A}"/>
    <cellStyle name="Normal 2 15 2 2 7" xfId="41183" xr:uid="{2C0F17DC-8517-4A27-BD03-1FEFEB6B8A96}"/>
    <cellStyle name="Normal 2 15 2 2 7 2" xfId="41184" xr:uid="{23E468E0-85DE-4E9E-9E70-B8879C6DCB34}"/>
    <cellStyle name="Normal 2 15 2 2 7 2 2" xfId="41185" xr:uid="{86509FF2-0C52-4A49-BD5A-12577F0A0E5A}"/>
    <cellStyle name="Normal 2 15 2 2 7 2 3" xfId="41186" xr:uid="{9BCAA72A-B68E-4E8D-80F5-DF8B181BB779}"/>
    <cellStyle name="Normal 2 15 2 2 7 2 4" xfId="41187" xr:uid="{BB9EF46E-8DF4-4D76-AAE5-97798402D0DD}"/>
    <cellStyle name="Normal 2 15 2 2 7 2 5" xfId="41188" xr:uid="{3410CC0B-F0D1-4801-9B3C-98F32995AAA5}"/>
    <cellStyle name="Normal 2 15 2 2 7 2 6" xfId="41189" xr:uid="{3EF364BA-9158-4C49-917B-DC02CC50A156}"/>
    <cellStyle name="Normal 2 15 2 2 7 3" xfId="36416" xr:uid="{86681385-E4CE-478B-A764-7107136BE0FA}"/>
    <cellStyle name="Normal 2 15 2 2 7 4" xfId="36418" xr:uid="{2C7EC56B-F89C-4E29-B0F0-816072AFDED7}"/>
    <cellStyle name="Normal 2 15 2 2 7 5" xfId="41190" xr:uid="{5BBFEDBB-01B1-4148-A5FC-6FB18DB2B018}"/>
    <cellStyle name="Normal 2 15 2 2 7 6" xfId="41191" xr:uid="{1AA3A5F9-80C3-483C-A140-66264ADC1912}"/>
    <cellStyle name="Normal 2 15 2 2 7 7" xfId="41192" xr:uid="{AD25751F-0166-46D4-B850-5551937EAA2E}"/>
    <cellStyle name="Normal 2 15 2 2 8" xfId="41193" xr:uid="{401303CD-1F51-433A-B507-3C64A3AC3FF7}"/>
    <cellStyle name="Normal 2 15 2 2 8 2" xfId="41194" xr:uid="{B6976AF3-D034-4DF3-90B1-CCDAA8F0D270}"/>
    <cellStyle name="Normal 2 15 2 2 8 3" xfId="41195" xr:uid="{41218C32-7D7B-4798-8E4E-14BBEA8386D5}"/>
    <cellStyle name="Normal 2 15 2 2 8 4" xfId="41196" xr:uid="{A616AE94-7EEA-42A9-8AF3-93A685605CDA}"/>
    <cellStyle name="Normal 2 15 2 2 8 5" xfId="41197" xr:uid="{010095A3-87CD-4E2D-8179-4A873CB403B4}"/>
    <cellStyle name="Normal 2 15 2 2 8 6" xfId="41198" xr:uid="{E0019B8B-2A53-4C94-8BB0-694FA6C9F992}"/>
    <cellStyle name="Normal 2 15 2 2 9" xfId="41199" xr:uid="{346EB34D-DDCB-4A21-8D7F-AF599B02184C}"/>
    <cellStyle name="Normal 2 15 2 3" xfId="41200" xr:uid="{7B8A05DD-1540-498E-A01A-0D8940653D73}"/>
    <cellStyle name="Normal 2 15 2 3 10" xfId="41201" xr:uid="{61CA9EC3-CC32-435D-BFDA-03F85D54FB47}"/>
    <cellStyle name="Normal 2 15 2 3 11" xfId="41202" xr:uid="{83DEBB53-A873-4980-9EF0-F895423DF16D}"/>
    <cellStyle name="Normal 2 15 2 3 12" xfId="41203" xr:uid="{6ED98BF8-795C-4DCC-B3D6-3D03E540D479}"/>
    <cellStyle name="Normal 2 15 2 3 13" xfId="41204" xr:uid="{3FD7B757-83DE-440E-8958-F19FB522F04B}"/>
    <cellStyle name="Normal 2 15 2 3 14" xfId="41205" xr:uid="{1107416C-A228-4EF8-B8B5-AA8CBDA578AF}"/>
    <cellStyle name="Normal 2 15 2 3 2" xfId="41206" xr:uid="{105D5593-8155-4B58-A7E5-D9276612D5AE}"/>
    <cellStyle name="Normal 2 15 2 3 2 10" xfId="41207" xr:uid="{17D5E6C7-24CF-4AA7-B315-196F48175E05}"/>
    <cellStyle name="Normal 2 15 2 3 2 2" xfId="41208" xr:uid="{0B5D6DF3-6F50-4684-BC36-8FD5497E8742}"/>
    <cellStyle name="Normal 2 15 2 3 2 2 2" xfId="41209" xr:uid="{9C624A3F-0EE4-4AFF-BB0B-019CA33CADFD}"/>
    <cellStyle name="Normal 2 15 2 3 2 2 2 2" xfId="41210" xr:uid="{45D7B78D-0910-4D8A-BDCE-D63B30D13FE9}"/>
    <cellStyle name="Normal 2 15 2 3 2 2 2 3" xfId="41211" xr:uid="{797B714D-74D3-449E-8135-9C56C27D8A2B}"/>
    <cellStyle name="Normal 2 15 2 3 2 2 2 4" xfId="41213" xr:uid="{39FB17DA-8A7E-47F2-888A-8F4564DD4A13}"/>
    <cellStyle name="Normal 2 15 2 3 2 2 2 5" xfId="41215" xr:uid="{9DE10BE2-A58B-478D-AE43-09DA68AF9A91}"/>
    <cellStyle name="Normal 2 15 2 3 2 2 2 6" xfId="22120" xr:uid="{5FABE7C0-9BCA-49F9-B54C-5607C49BB842}"/>
    <cellStyle name="Normal 2 15 2 3 2 2 3" xfId="41216" xr:uid="{9758833C-22E9-4622-B225-88AED9D5C297}"/>
    <cellStyle name="Normal 2 15 2 3 2 2 4" xfId="41217" xr:uid="{CD21AFFE-EF8A-4BA9-B802-9E392FEC3218}"/>
    <cellStyle name="Normal 2 15 2 3 2 2 5" xfId="41218" xr:uid="{961E5B86-51A6-492C-AE23-A582BCF8E635}"/>
    <cellStyle name="Normal 2 15 2 3 2 2 6" xfId="41219" xr:uid="{22B64AF4-0BA9-4A76-8523-2731A7470292}"/>
    <cellStyle name="Normal 2 15 2 3 2 2 7" xfId="41220" xr:uid="{A34EB9AF-869C-4857-AEAD-6181BE309D85}"/>
    <cellStyle name="Normal 2 15 2 3 2 3" xfId="41221" xr:uid="{3247FB5C-58C2-4D6B-9B56-52770DDB8B5D}"/>
    <cellStyle name="Normal 2 15 2 3 2 3 2" xfId="41222" xr:uid="{EC32DA62-3974-419F-84DD-496F6C7A384B}"/>
    <cellStyle name="Normal 2 15 2 3 2 3 2 2" xfId="41223" xr:uid="{7DD95C1D-9FD3-4CBD-927A-4785823B3E27}"/>
    <cellStyle name="Normal 2 15 2 3 2 3 2 3" xfId="41224" xr:uid="{0685914E-11CA-47D4-878D-491F16608FCA}"/>
    <cellStyle name="Normal 2 15 2 3 2 3 2 4" xfId="41226" xr:uid="{A0E54C59-E31C-400F-8382-D1ACAEB2AA83}"/>
    <cellStyle name="Normal 2 15 2 3 2 3 2 5" xfId="41228" xr:uid="{E24A976D-ADDD-4F72-927B-4D0DEB3D8515}"/>
    <cellStyle name="Normal 2 15 2 3 2 3 2 6" xfId="22134" xr:uid="{D3DD5DC5-9ABD-4128-A253-C8F8BAE851B2}"/>
    <cellStyle name="Normal 2 15 2 3 2 3 3" xfId="18476" xr:uid="{10569587-50BB-4C88-BFC9-D8E36FE3823C}"/>
    <cellStyle name="Normal 2 15 2 3 2 3 4" xfId="41229" xr:uid="{7CFA9ADD-6FEC-434B-9402-03CEAC5CC0BA}"/>
    <cellStyle name="Normal 2 15 2 3 2 3 5" xfId="41230" xr:uid="{E544D979-3CA4-4F73-9D27-C0B7CFA37A6A}"/>
    <cellStyle name="Normal 2 15 2 3 2 3 6" xfId="41231" xr:uid="{B16A9453-5798-4D84-B23D-D839AA451B9F}"/>
    <cellStyle name="Normal 2 15 2 3 2 3 7" xfId="41232" xr:uid="{58C6C597-9E8E-45D3-B752-74113486AF60}"/>
    <cellStyle name="Normal 2 15 2 3 2 4" xfId="41233" xr:uid="{D5E1AF61-16F0-4F22-8418-579C824CC717}"/>
    <cellStyle name="Normal 2 15 2 3 2 4 2" xfId="41234" xr:uid="{B1FB7A91-F386-4227-8ED3-52A07CC779BE}"/>
    <cellStyle name="Normal 2 15 2 3 2 4 2 2" xfId="41235" xr:uid="{8120874D-27A3-42D5-9C8E-F5BB3FB9B1B4}"/>
    <cellStyle name="Normal 2 15 2 3 2 4 2 3" xfId="41236" xr:uid="{AC7C1AAF-B966-4C33-8C7D-C1CCC6892535}"/>
    <cellStyle name="Normal 2 15 2 3 2 4 2 4" xfId="41238" xr:uid="{B8AF3E88-DE04-4FA8-B2E3-05369FA2B8C4}"/>
    <cellStyle name="Normal 2 15 2 3 2 4 2 5" xfId="41240" xr:uid="{B0E402C5-62A1-4776-AF2B-FC15940D45B3}"/>
    <cellStyle name="Normal 2 15 2 3 2 4 2 6" xfId="19859" xr:uid="{009F1955-09D8-4DE9-99C3-7AD9C8437BBC}"/>
    <cellStyle name="Normal 2 15 2 3 2 4 3" xfId="41241" xr:uid="{46FE135A-9154-49E3-8DAD-73C89ACA7BDF}"/>
    <cellStyle name="Normal 2 15 2 3 2 4 4" xfId="41242" xr:uid="{C4AAE0CD-CDDF-4BF3-888C-0F7814A03F32}"/>
    <cellStyle name="Normal 2 15 2 3 2 4 5" xfId="41243" xr:uid="{20E4A583-8320-4ECF-BC4D-920B19187CA4}"/>
    <cellStyle name="Normal 2 15 2 3 2 4 6" xfId="41244" xr:uid="{AC2761B4-AD63-491F-A810-FCF11ECBD5F7}"/>
    <cellStyle name="Normal 2 15 2 3 2 4 7" xfId="41245" xr:uid="{8286CC01-D647-47EE-90F1-80B925897664}"/>
    <cellStyle name="Normal 2 15 2 3 2 5" xfId="41246" xr:uid="{A48F7B5E-A48C-4DCE-94F8-CA29859F893F}"/>
    <cellStyle name="Normal 2 15 2 3 2 5 2" xfId="41247" xr:uid="{29F65D6E-67EB-4418-8B4C-DA29478940C4}"/>
    <cellStyle name="Normal 2 15 2 3 2 5 3" xfId="41248" xr:uid="{354DF84F-B258-4758-9832-B3C1E8ADE791}"/>
    <cellStyle name="Normal 2 15 2 3 2 5 4" xfId="41249" xr:uid="{E2959185-20A0-4D36-9375-2748C4CE0170}"/>
    <cellStyle name="Normal 2 15 2 3 2 5 5" xfId="41250" xr:uid="{0749CDFD-3500-4B42-B261-790886EEF771}"/>
    <cellStyle name="Normal 2 15 2 3 2 5 6" xfId="41251" xr:uid="{764AF52B-6BF5-40EF-9691-BC76FDE7627E}"/>
    <cellStyle name="Normal 2 15 2 3 2 6" xfId="41252" xr:uid="{AEB0B712-95AE-4E99-8534-3C1613681448}"/>
    <cellStyle name="Normal 2 15 2 3 2 7" xfId="41253" xr:uid="{2810F28B-639B-46EC-893C-4CAE2CBF4BFB}"/>
    <cellStyle name="Normal 2 15 2 3 2 8" xfId="41254" xr:uid="{B48D45BB-A93C-4529-A07B-BCF03FA653FC}"/>
    <cellStyle name="Normal 2 15 2 3 2 9" xfId="41255" xr:uid="{3F9D131E-5D52-4342-AB08-30542CF0D281}"/>
    <cellStyle name="Normal 2 15 2 3 3" xfId="41256" xr:uid="{2545B660-6D60-4FE0-A590-6E78DDD9F125}"/>
    <cellStyle name="Normal 2 15 2 3 3 10" xfId="41258" xr:uid="{DB11359A-C7AC-44A2-A389-DD883D80FC0A}"/>
    <cellStyle name="Normal 2 15 2 3 3 2" xfId="41259" xr:uid="{9273D4FA-27AE-4F61-9235-97A343FD0752}"/>
    <cellStyle name="Normal 2 15 2 3 3 2 2" xfId="41260" xr:uid="{06359B62-458D-4498-B052-AB9FFF72E1A2}"/>
    <cellStyle name="Normal 2 15 2 3 3 2 2 2" xfId="41261" xr:uid="{B844EA9F-9DBF-482B-BCC3-5F7ADDA52FAF}"/>
    <cellStyle name="Normal 2 15 2 3 3 2 2 3" xfId="41262" xr:uid="{82E73D5E-9EF3-4353-90EE-C10C99E574F4}"/>
    <cellStyle name="Normal 2 15 2 3 3 2 2 4" xfId="41264" xr:uid="{97F1F0C3-CD85-4DE9-BE60-53E5924E5625}"/>
    <cellStyle name="Normal 2 15 2 3 3 2 2 5" xfId="4872" xr:uid="{FD1149F3-F24F-47C0-8916-60B8C6673859}"/>
    <cellStyle name="Normal 2 15 2 3 3 2 2 6" xfId="5078" xr:uid="{1A56C1CF-1272-46D2-9C66-54BC79AFBD06}"/>
    <cellStyle name="Normal 2 15 2 3 3 2 3" xfId="712" xr:uid="{CD42B64C-BFF7-473C-BC8D-6AE91C965D57}"/>
    <cellStyle name="Normal 2 15 2 3 3 2 4" xfId="722" xr:uid="{9E0AA421-62BC-43C7-B70F-3F6909E07091}"/>
    <cellStyle name="Normal 2 15 2 3 3 2 5" xfId="41265" xr:uid="{6B5434C4-A412-48AA-8834-79119D3DFA1E}"/>
    <cellStyle name="Normal 2 15 2 3 3 2 6" xfId="41266" xr:uid="{5F0C5F3F-B676-4439-9A69-7BF6B96C98BA}"/>
    <cellStyle name="Normal 2 15 2 3 3 2 7" xfId="41267" xr:uid="{9B37ED2C-E510-42B6-95B4-87641E7F2639}"/>
    <cellStyle name="Normal 2 15 2 3 3 3" xfId="41268" xr:uid="{5A009A85-78A0-4242-B540-DDA6708B3CB1}"/>
    <cellStyle name="Normal 2 15 2 3 3 3 2" xfId="41269" xr:uid="{7B19C979-4BAC-43BA-9510-452690BD57C5}"/>
    <cellStyle name="Normal 2 15 2 3 3 3 2 2" xfId="41271" xr:uid="{011DABD4-6047-4E84-A35B-381A9B48E006}"/>
    <cellStyle name="Normal 2 15 2 3 3 3 2 3" xfId="41272" xr:uid="{99C42B09-0F92-4D12-B16A-C37D7CC20AF8}"/>
    <cellStyle name="Normal 2 15 2 3 3 3 2 4" xfId="41274" xr:uid="{D4816BB6-1040-46AB-BD50-4CEF51D60052}"/>
    <cellStyle name="Normal 2 15 2 3 3 3 2 5" xfId="41276" xr:uid="{DA10924A-F4C4-4E50-8DD8-6855EB910A2D}"/>
    <cellStyle name="Normal 2 15 2 3 3 3 2 6" xfId="41278" xr:uid="{14AAAB49-3F9D-4171-8194-5EAFE4580238}"/>
    <cellStyle name="Normal 2 15 2 3 3 3 3" xfId="41279" xr:uid="{0F4882AC-DE59-4F88-A2A7-501B0E31071F}"/>
    <cellStyle name="Normal 2 15 2 3 3 3 4" xfId="41280" xr:uid="{C849C29B-57B1-4EA0-951D-7244D497E710}"/>
    <cellStyle name="Normal 2 15 2 3 3 3 5" xfId="41281" xr:uid="{606CE840-E0E0-4470-B184-C674FD897422}"/>
    <cellStyle name="Normal 2 15 2 3 3 3 6" xfId="41282" xr:uid="{7EE88771-7BC2-4DA9-AEE5-611FE6372E0A}"/>
    <cellStyle name="Normal 2 15 2 3 3 3 7" xfId="41283" xr:uid="{90A92BEC-6518-4D24-8C4F-E70C904BDD98}"/>
    <cellStyle name="Normal 2 15 2 3 3 4" xfId="41284" xr:uid="{8747A4F4-DB6E-40CE-B1CD-9529EB0B7880}"/>
    <cellStyle name="Normal 2 15 2 3 3 4 2" xfId="41285" xr:uid="{1467A280-E603-4C8B-B4F5-CAD38C08DA9F}"/>
    <cellStyle name="Normal 2 15 2 3 3 4 2 2" xfId="41286" xr:uid="{4BA26B6E-E102-4847-83EA-F5AC9A0F9556}"/>
    <cellStyle name="Normal 2 15 2 3 3 4 2 3" xfId="41287" xr:uid="{1425C790-2795-4AF8-83A3-B4CCD1D7CA57}"/>
    <cellStyle name="Normal 2 15 2 3 3 4 2 4" xfId="41289" xr:uid="{6DD7A764-C44F-412F-AD5C-FF5D269D2A5A}"/>
    <cellStyle name="Normal 2 15 2 3 3 4 2 5" xfId="41291" xr:uid="{55592456-2BEB-46D7-AAF0-415DC2CB462B}"/>
    <cellStyle name="Normal 2 15 2 3 3 4 2 6" xfId="41293" xr:uid="{88111E67-88D9-4E16-9599-056F2A3F60AE}"/>
    <cellStyle name="Normal 2 15 2 3 3 4 3" xfId="41294" xr:uid="{5C92E945-45FF-44E5-B4B5-0F669B136286}"/>
    <cellStyle name="Normal 2 15 2 3 3 4 4" xfId="41295" xr:uid="{9018801B-70FE-4FB6-B4E4-49E868A878F9}"/>
    <cellStyle name="Normal 2 15 2 3 3 4 5" xfId="41296" xr:uid="{C524234C-D392-4E4F-8703-B707F12B5862}"/>
    <cellStyle name="Normal 2 15 2 3 3 4 6" xfId="41297" xr:uid="{640775B4-54E8-410F-BE8A-DEC360AD3D41}"/>
    <cellStyle name="Normal 2 15 2 3 3 4 7" xfId="41298" xr:uid="{A163806A-3910-4B8B-A774-FB6080B8B940}"/>
    <cellStyle name="Normal 2 15 2 3 3 5" xfId="41299" xr:uid="{A357BDA0-9B9F-4B02-91DA-23A7061E7B85}"/>
    <cellStyle name="Normal 2 15 2 3 3 5 2" xfId="41300" xr:uid="{74AC145E-DC64-4CA5-864E-D62641C27C3A}"/>
    <cellStyle name="Normal 2 15 2 3 3 5 3" xfId="16384" xr:uid="{40222B00-402B-40B2-A4ED-17A94CC311C9}"/>
    <cellStyle name="Normal 2 15 2 3 3 5 4" xfId="16393" xr:uid="{B00D3741-A4B9-45C8-BE9C-CF7718E9F987}"/>
    <cellStyle name="Normal 2 15 2 3 3 5 5" xfId="16395" xr:uid="{9266D976-DD5E-47AD-B9F2-698844F81F5E}"/>
    <cellStyle name="Normal 2 15 2 3 3 5 6" xfId="16400" xr:uid="{F69ECCB2-E59B-4CAF-ACCE-C01DE275E0C8}"/>
    <cellStyle name="Normal 2 15 2 3 3 6" xfId="41301" xr:uid="{970CCB90-DC2B-4EEE-A39D-DA1CE6A90FAD}"/>
    <cellStyle name="Normal 2 15 2 3 3 7" xfId="41302" xr:uid="{2DFC1A5C-197E-4E60-BD89-8CE445D1D249}"/>
    <cellStyle name="Normal 2 15 2 3 3 8" xfId="41303" xr:uid="{5778B49F-5365-46B8-A938-907E3001CEB8}"/>
    <cellStyle name="Normal 2 15 2 3 3 9" xfId="41304" xr:uid="{B25595AA-710B-4F7B-9821-22CD18724DD7}"/>
    <cellStyle name="Normal 2 15 2 3 4" xfId="41305" xr:uid="{1079C46C-3722-4D67-A01A-BBA909916D1B}"/>
    <cellStyle name="Normal 2 15 2 3 4 10" xfId="41306" xr:uid="{C2B29AD2-B8AD-4F44-BE7A-2315DEAD82A1}"/>
    <cellStyle name="Normal 2 15 2 3 4 2" xfId="41307" xr:uid="{38DFA3F8-50FD-42B8-86B5-FA56DC07CCDB}"/>
    <cellStyle name="Normal 2 15 2 3 4 2 2" xfId="41308" xr:uid="{2CB7EA89-92E0-461C-A034-3B8A61329545}"/>
    <cellStyle name="Normal 2 15 2 3 4 2 2 2" xfId="41309" xr:uid="{D792B639-20FC-4A91-BB37-83889F11DC53}"/>
    <cellStyle name="Normal 2 15 2 3 4 2 2 3" xfId="1276" xr:uid="{F77DC2E4-2C86-459B-80CA-81CB9A3828D0}"/>
    <cellStyle name="Normal 2 15 2 3 4 2 2 4" xfId="31657" xr:uid="{E24561D0-D1A2-4B49-BA2F-234B8B9C6F47}"/>
    <cellStyle name="Normal 2 15 2 3 4 2 2 5" xfId="41310" xr:uid="{B7CAF5E6-7030-4FA7-856B-8A09217895D3}"/>
    <cellStyle name="Normal 2 15 2 3 4 2 2 6" xfId="41311" xr:uid="{BD6777B8-7331-4496-915E-F1BC33ED8B30}"/>
    <cellStyle name="Normal 2 15 2 3 4 2 3" xfId="1053" xr:uid="{3D6ED258-60B6-4309-B7C8-1F63519B25F2}"/>
    <cellStyle name="Normal 2 15 2 3 4 2 4" xfId="1060" xr:uid="{AD443E3A-A69A-47D0-8B60-0605A1B75764}"/>
    <cellStyle name="Normal 2 15 2 3 4 2 5" xfId="41312" xr:uid="{F3761786-AFE6-494E-A15B-B6562CC6D61B}"/>
    <cellStyle name="Normal 2 15 2 3 4 2 6" xfId="41313" xr:uid="{36DD9C3F-358B-448D-AE4E-4B87CE58281B}"/>
    <cellStyle name="Normal 2 15 2 3 4 2 7" xfId="41314" xr:uid="{38AD3CED-367A-4AD2-B052-1C56C8045E75}"/>
    <cellStyle name="Normal 2 15 2 3 4 3" xfId="41315" xr:uid="{B068CDD6-93F0-4002-B5E1-FD58C805D16E}"/>
    <cellStyle name="Normal 2 15 2 3 4 3 2" xfId="41316" xr:uid="{42218A72-4BF2-4B30-87B5-F9F1942C5C2B}"/>
    <cellStyle name="Normal 2 15 2 3 4 3 2 2" xfId="41317" xr:uid="{FF75C281-2E55-49FC-A09E-5698C0EAD740}"/>
    <cellStyle name="Normal 2 15 2 3 4 3 2 3" xfId="41318" xr:uid="{71737AAF-C351-4555-94E1-E9CEEA6D5575}"/>
    <cellStyle name="Normal 2 15 2 3 4 3 2 4" xfId="41319" xr:uid="{6897916E-C923-4922-87EC-C7A8A2F46852}"/>
    <cellStyle name="Normal 2 15 2 3 4 3 2 5" xfId="41320" xr:uid="{4EA47794-4632-4DEC-BA09-16EAB28136B7}"/>
    <cellStyle name="Normal 2 15 2 3 4 3 2 6" xfId="41321" xr:uid="{6717EA34-7355-45DA-9661-D3327321408F}"/>
    <cellStyle name="Normal 2 15 2 3 4 3 3" xfId="41322" xr:uid="{80758C93-8B6E-4861-B751-6063B39C6B90}"/>
    <cellStyle name="Normal 2 15 2 3 4 3 4" xfId="41323" xr:uid="{DF5043A5-4388-46E4-91B9-A4F56FFE22A1}"/>
    <cellStyle name="Normal 2 15 2 3 4 3 5" xfId="41324" xr:uid="{C390B375-2F70-4613-83E3-53DE67DDB21B}"/>
    <cellStyle name="Normal 2 15 2 3 4 3 6" xfId="41325" xr:uid="{09FDD911-5643-4363-93BF-F1D3AD7BC272}"/>
    <cellStyle name="Normal 2 15 2 3 4 3 7" xfId="41326" xr:uid="{C42FCA57-755B-402F-98A1-F31CA083BBE4}"/>
    <cellStyle name="Normal 2 15 2 3 4 4" xfId="41327" xr:uid="{3CE9A79F-A4D2-4F20-9F85-FF0D7F10DC05}"/>
    <cellStyle name="Normal 2 15 2 3 4 4 2" xfId="41328" xr:uid="{4341E5CC-5537-4F07-8313-9F00316733AB}"/>
    <cellStyle name="Normal 2 15 2 3 4 4 2 2" xfId="41329" xr:uid="{6B405859-B763-40EA-B483-85235710D621}"/>
    <cellStyle name="Normal 2 15 2 3 4 4 2 3" xfId="41330" xr:uid="{8D3BA415-D5D2-419B-811F-C1AE522161E3}"/>
    <cellStyle name="Normal 2 15 2 3 4 4 2 4" xfId="41331" xr:uid="{9422645E-B442-4048-9B90-1FD026963212}"/>
    <cellStyle name="Normal 2 15 2 3 4 4 2 5" xfId="41332" xr:uid="{3A8FF45F-B873-490B-B068-3B27E20DC72F}"/>
    <cellStyle name="Normal 2 15 2 3 4 4 2 6" xfId="41333" xr:uid="{9FB6A6C7-3DB5-468A-A031-234D96832F9B}"/>
    <cellStyle name="Normal 2 15 2 3 4 4 3" xfId="41334" xr:uid="{F81D3333-40E0-4764-84BE-CB24A4468F68}"/>
    <cellStyle name="Normal 2 15 2 3 4 4 4" xfId="41335" xr:uid="{446661A4-4A37-4212-8AA4-7797E37A5A68}"/>
    <cellStyle name="Normal 2 15 2 3 4 4 5" xfId="41336" xr:uid="{A28B4225-8FEC-4969-AFA9-5261D695F560}"/>
    <cellStyle name="Normal 2 15 2 3 4 4 6" xfId="41337" xr:uid="{E48CF647-3082-4392-830B-CD05DD679D59}"/>
    <cellStyle name="Normal 2 15 2 3 4 4 7" xfId="41338" xr:uid="{BE5371FB-6AEB-42EF-A0F3-CAF61767E5A2}"/>
    <cellStyle name="Normal 2 15 2 3 4 5" xfId="41339" xr:uid="{37868BC3-78DA-4F8A-B4E1-708A9739156D}"/>
    <cellStyle name="Normal 2 15 2 3 4 5 2" xfId="41340" xr:uid="{89780F66-46BE-4694-996E-901CFCE1A1C8}"/>
    <cellStyle name="Normal 2 15 2 3 4 5 3" xfId="16470" xr:uid="{74F00616-4A27-4973-94C7-2FB65D484843}"/>
    <cellStyle name="Normal 2 15 2 3 4 5 4" xfId="16479" xr:uid="{EF20F0F8-CD20-427C-B4DC-247D5BAF5C10}"/>
    <cellStyle name="Normal 2 15 2 3 4 5 5" xfId="16483" xr:uid="{BE5B588F-A1B1-4A84-94C7-81F9FB92AF8B}"/>
    <cellStyle name="Normal 2 15 2 3 4 5 6" xfId="16486" xr:uid="{ABCD7103-CF98-441C-A831-A482A3479B82}"/>
    <cellStyle name="Normal 2 15 2 3 4 6" xfId="41341" xr:uid="{F8B5B386-6A87-474D-A37B-52C865EB7F47}"/>
    <cellStyle name="Normal 2 15 2 3 4 7" xfId="41342" xr:uid="{59535F05-9D3F-4CDE-8320-259955174A6C}"/>
    <cellStyle name="Normal 2 15 2 3 4 8" xfId="41343" xr:uid="{7D075698-1D63-40B5-966C-668AABEDA361}"/>
    <cellStyle name="Normal 2 15 2 3 4 9" xfId="41344" xr:uid="{125B8A19-98B8-4807-BC24-B3CF7BA48F95}"/>
    <cellStyle name="Normal 2 15 2 3 5" xfId="41345" xr:uid="{ADB24088-7E81-4878-8271-EFE07B1E8AF4}"/>
    <cellStyle name="Normal 2 15 2 3 5 2" xfId="41346" xr:uid="{EEE8BAD5-67AE-4EBF-B9F1-50889EF16176}"/>
    <cellStyle name="Normal 2 15 2 3 5 2 2" xfId="41347" xr:uid="{C9844C47-454C-4ADF-9C1A-A86E52CF760A}"/>
    <cellStyle name="Normal 2 15 2 3 5 2 3" xfId="18487" xr:uid="{25C7C918-ED9C-49C9-9939-1068C31F379C}"/>
    <cellStyle name="Normal 2 15 2 3 5 2 4" xfId="18489" xr:uid="{78937413-8E87-41F9-9440-03FB0B90FBD9}"/>
    <cellStyle name="Normal 2 15 2 3 5 2 5" xfId="18491" xr:uid="{F4D80A86-9885-40A1-9C2A-1F05002DB086}"/>
    <cellStyle name="Normal 2 15 2 3 5 2 6" xfId="18493" xr:uid="{DA04E594-AD6C-47DC-B9F5-7A6FC8FF8595}"/>
    <cellStyle name="Normal 2 15 2 3 5 3" xfId="41348" xr:uid="{A35BAAED-3130-4E03-ADD7-EAF163D1B467}"/>
    <cellStyle name="Normal 2 15 2 3 5 4" xfId="41349" xr:uid="{0ED72DED-038E-47D1-8643-7BFAA4D02275}"/>
    <cellStyle name="Normal 2 15 2 3 5 5" xfId="41350" xr:uid="{A0B53BF7-AA4F-43B1-8951-797496B1D998}"/>
    <cellStyle name="Normal 2 15 2 3 5 6" xfId="41351" xr:uid="{E79D24B7-8BEA-4A76-B6B2-3CD091544438}"/>
    <cellStyle name="Normal 2 15 2 3 5 7" xfId="41352" xr:uid="{D0BCD6C1-3623-416E-A960-1BC2B7EA31C5}"/>
    <cellStyle name="Normal 2 15 2 3 6" xfId="41353" xr:uid="{7ED7E0BA-E7C7-42EC-AFAD-033D8BC3E3A6}"/>
    <cellStyle name="Normal 2 15 2 3 6 2" xfId="41354" xr:uid="{73B79640-4C23-4E04-A161-637AE45235FB}"/>
    <cellStyle name="Normal 2 15 2 3 6 2 2" xfId="41355" xr:uid="{3681FCC0-D530-48E0-8BC1-2AFCAC128A50}"/>
    <cellStyle name="Normal 2 15 2 3 6 2 3" xfId="18505" xr:uid="{E8915093-BE91-4E6E-9325-FA6F95F8FA97}"/>
    <cellStyle name="Normal 2 15 2 3 6 2 4" xfId="18507" xr:uid="{16B6E5AB-2CAA-4AD1-80E8-ABE17ABB32DF}"/>
    <cellStyle name="Normal 2 15 2 3 6 2 5" xfId="18509" xr:uid="{8CA74D5E-AC0B-46C1-B8F5-8ED0D90519A0}"/>
    <cellStyle name="Normal 2 15 2 3 6 2 6" xfId="18511" xr:uid="{2D31E67D-331A-436C-8C1D-8D7B344B3CFB}"/>
    <cellStyle name="Normal 2 15 2 3 6 3" xfId="41356" xr:uid="{293A2936-175C-435C-BE6E-C1CA1E0C7728}"/>
    <cellStyle name="Normal 2 15 2 3 6 4" xfId="41357" xr:uid="{94ECBF4B-DA28-4545-B27A-2C30692E5800}"/>
    <cellStyle name="Normal 2 15 2 3 6 5" xfId="41358" xr:uid="{AE2D50F7-9908-4A2E-89F5-E6B0BDA299E7}"/>
    <cellStyle name="Normal 2 15 2 3 6 6" xfId="41359" xr:uid="{98DE39CE-0EE4-471A-B2FA-74519537D234}"/>
    <cellStyle name="Normal 2 15 2 3 6 7" xfId="41360" xr:uid="{ED8555D6-0565-466F-8887-C4D1E9DB931A}"/>
    <cellStyle name="Normal 2 15 2 3 7" xfId="41361" xr:uid="{4E115D15-312A-4917-8D9B-B4553DC90084}"/>
    <cellStyle name="Normal 2 15 2 3 7 2" xfId="41362" xr:uid="{DEC6D16C-765C-4008-AE53-F40A96C83154}"/>
    <cellStyle name="Normal 2 15 2 3 7 2 2" xfId="41363" xr:uid="{05BD205E-21F3-4D8A-B1D9-AF95C7F850AD}"/>
    <cellStyle name="Normal 2 15 2 3 7 2 3" xfId="41364" xr:uid="{50B403B9-8E94-471B-88FE-D5EA81A2AE62}"/>
    <cellStyle name="Normal 2 15 2 3 7 2 4" xfId="41365" xr:uid="{5EF70E28-FC4E-4033-AEFC-F8AE7232A2F6}"/>
    <cellStyle name="Normal 2 15 2 3 7 2 5" xfId="41366" xr:uid="{F885730E-D22B-487C-99D1-FBD1B0AD7D3F}"/>
    <cellStyle name="Normal 2 15 2 3 7 2 6" xfId="41367" xr:uid="{46D80C0D-13F8-43E7-B202-E661F3EF41D6}"/>
    <cellStyle name="Normal 2 15 2 3 7 3" xfId="36424" xr:uid="{875BB960-F68A-4A62-B617-8E7C0554F6A0}"/>
    <cellStyle name="Normal 2 15 2 3 7 4" xfId="36426" xr:uid="{6A0E14B6-7132-4D53-8BEA-B05B8798EC4D}"/>
    <cellStyle name="Normal 2 15 2 3 7 5" xfId="41368" xr:uid="{74406EF5-4E0A-4D82-BD61-9F5A66293843}"/>
    <cellStyle name="Normal 2 15 2 3 7 6" xfId="41369" xr:uid="{105E3428-6E76-439B-8AA9-D648342C5D26}"/>
    <cellStyle name="Normal 2 15 2 3 7 7" xfId="41370" xr:uid="{F8C5E0E7-E546-4105-9083-E8318C701895}"/>
    <cellStyle name="Normal 2 15 2 3 8" xfId="41371" xr:uid="{1FBB6041-8A23-4263-AF34-A38BABD30768}"/>
    <cellStyle name="Normal 2 15 2 3 8 2" xfId="41372" xr:uid="{FA758B65-1196-4E75-8B1F-94051C14AE49}"/>
    <cellStyle name="Normal 2 15 2 3 8 3" xfId="41373" xr:uid="{09052891-EEDF-47CC-B732-F3E6D50EE5AE}"/>
    <cellStyle name="Normal 2 15 2 3 8 4" xfId="41374" xr:uid="{C1E8704C-3DB1-48FF-B756-3220D78F47AE}"/>
    <cellStyle name="Normal 2 15 2 3 8 5" xfId="41375" xr:uid="{380D0F10-5C25-4BF3-8545-AA81FCE39138}"/>
    <cellStyle name="Normal 2 15 2 3 8 6" xfId="41376" xr:uid="{E8CE098E-7C01-4D12-8106-D7592F351AE6}"/>
    <cellStyle name="Normal 2 15 2 3 9" xfId="41377" xr:uid="{44B35AE3-B65C-40A2-AC7F-4E76E9948439}"/>
    <cellStyle name="Normal 2 15 2 4" xfId="41378" xr:uid="{72E8BBFD-33BA-46A0-900E-5E041098985F}"/>
    <cellStyle name="Normal 2 15 2 4 10" xfId="41379" xr:uid="{2937C1CF-4016-42B3-AEA4-6B54119BCEC2}"/>
    <cellStyle name="Normal 2 15 2 4 2" xfId="41380" xr:uid="{9A548A24-DDC5-4176-A2B2-37DD69EEF624}"/>
    <cellStyle name="Normal 2 15 2 4 2 2" xfId="41381" xr:uid="{EC387FEF-23B4-4EC8-8124-9EF9BBE5FAA6}"/>
    <cellStyle name="Normal 2 15 2 4 2 2 2" xfId="41382" xr:uid="{5299E72C-A939-4C9B-9BC1-509E419AEFEB}"/>
    <cellStyle name="Normal 2 15 2 4 2 2 3" xfId="41383" xr:uid="{71B4E665-6138-492D-BA03-64B35B7D0E8B}"/>
    <cellStyle name="Normal 2 15 2 4 2 2 4" xfId="41384" xr:uid="{AD903AD5-5F2E-4E7B-861C-583130317246}"/>
    <cellStyle name="Normal 2 15 2 4 2 2 5" xfId="41385" xr:uid="{C1B631CF-0C6B-4D7F-81B6-90729BE08A07}"/>
    <cellStyle name="Normal 2 15 2 4 2 2 6" xfId="41386" xr:uid="{9203CCB7-6233-4377-BA9A-E3ECE3880E43}"/>
    <cellStyle name="Normal 2 15 2 4 2 3" xfId="41387" xr:uid="{76740995-E06F-48AF-8FF3-D31B0E24D252}"/>
    <cellStyle name="Normal 2 15 2 4 2 4" xfId="41388" xr:uid="{2007729C-C1EC-40E2-A954-CF9EBE59CD3C}"/>
    <cellStyle name="Normal 2 15 2 4 2 5" xfId="41389" xr:uid="{85337D50-1725-4545-99E7-96FC3EED5474}"/>
    <cellStyle name="Normal 2 15 2 4 2 6" xfId="41390" xr:uid="{C5358F46-C1E4-4B2E-B8DA-9C84070C7667}"/>
    <cellStyle name="Normal 2 15 2 4 2 7" xfId="41391" xr:uid="{3EB95E7D-56DC-4CE2-A3D5-28F5F5C708D9}"/>
    <cellStyle name="Normal 2 15 2 4 3" xfId="41392" xr:uid="{0F365640-8965-4F41-8F61-09AACB275B63}"/>
    <cellStyle name="Normal 2 15 2 4 3 2" xfId="41393" xr:uid="{1CF5C042-016B-4518-BA2C-0624BF628FA8}"/>
    <cellStyle name="Normal 2 15 2 4 3 2 2" xfId="41394" xr:uid="{CAC46FC5-E71E-42B3-89B7-31EDC54DCD38}"/>
    <cellStyle name="Normal 2 15 2 4 3 2 3" xfId="7865" xr:uid="{4684D885-DF4A-4E1D-95AC-F80DD8F73A48}"/>
    <cellStyle name="Normal 2 15 2 4 3 2 4" xfId="7869" xr:uid="{DE68F256-D9AE-4F7E-B6AA-2CAA6B822622}"/>
    <cellStyle name="Normal 2 15 2 4 3 2 5" xfId="41395" xr:uid="{509F33F2-6737-4499-9DDC-C27E20C7748E}"/>
    <cellStyle name="Normal 2 15 2 4 3 2 6" xfId="41396" xr:uid="{0E3D5425-2FED-4979-B626-7D8727F7C5E8}"/>
    <cellStyle name="Normal 2 15 2 4 3 3" xfId="41397" xr:uid="{198D88C0-8386-488B-8B24-856562AC8347}"/>
    <cellStyle name="Normal 2 15 2 4 3 4" xfId="41398" xr:uid="{1DE95907-716E-4C6B-BE11-055318F66E96}"/>
    <cellStyle name="Normal 2 15 2 4 3 5" xfId="41399" xr:uid="{77E1F397-0150-4AEF-98A9-32DCADD8E764}"/>
    <cellStyle name="Normal 2 15 2 4 3 6" xfId="41400" xr:uid="{45038885-29D2-485D-BAE8-C575268BC3E4}"/>
    <cellStyle name="Normal 2 15 2 4 3 7" xfId="41401" xr:uid="{C1D422D7-BEBF-4956-9CF7-DF98A3EF9D9F}"/>
    <cellStyle name="Normal 2 15 2 4 4" xfId="41402" xr:uid="{C22C2DD9-2E19-4B01-93A4-65FED7157EBC}"/>
    <cellStyle name="Normal 2 15 2 4 4 2" xfId="41403" xr:uid="{491B08E2-0B2F-42B5-B573-BD34EA67293F}"/>
    <cellStyle name="Normal 2 15 2 4 4 2 2" xfId="41404" xr:uid="{18A73043-DDF0-483A-BEE3-DDD10B31D83A}"/>
    <cellStyle name="Normal 2 15 2 4 4 2 3" xfId="8149" xr:uid="{E9B61125-B31B-4437-AC24-8B64EBB5CAE6}"/>
    <cellStyle name="Normal 2 15 2 4 4 2 4" xfId="8153" xr:uid="{0C7DF537-723D-495A-B3DC-43353011F2B6}"/>
    <cellStyle name="Normal 2 15 2 4 4 2 5" xfId="41405" xr:uid="{C355E460-E398-433B-A11A-349607327820}"/>
    <cellStyle name="Normal 2 15 2 4 4 2 6" xfId="41406" xr:uid="{FFA9BD97-7947-4B94-836C-B3B490254EC4}"/>
    <cellStyle name="Normal 2 15 2 4 4 3" xfId="41407" xr:uid="{8A11823F-2F5C-4457-B12A-04922DF8EA0B}"/>
    <cellStyle name="Normal 2 15 2 4 4 4" xfId="41408" xr:uid="{32454D59-0D4E-4B99-87EB-82BD8C0395B5}"/>
    <cellStyle name="Normal 2 15 2 4 4 5" xfId="41409" xr:uid="{C9126BD2-FD4C-44E1-8E10-D2F48D2CCFBC}"/>
    <cellStyle name="Normal 2 15 2 4 4 6" xfId="41410" xr:uid="{A2CE48E8-CEE9-47F3-9E2E-623BE699F9A8}"/>
    <cellStyle name="Normal 2 15 2 4 4 7" xfId="41411" xr:uid="{64E86794-7717-4C0F-9CB5-7BDE5413F61A}"/>
    <cellStyle name="Normal 2 15 2 4 5" xfId="41412" xr:uid="{BD44ED38-F5C7-461D-907E-16E863FD8C8A}"/>
    <cellStyle name="Normal 2 15 2 4 5 2" xfId="41413" xr:uid="{E4B553EB-F04E-4E65-8BA6-7840C6B1E7A9}"/>
    <cellStyle name="Normal 2 15 2 4 5 3" xfId="41414" xr:uid="{2A8B2D8E-A0A3-4201-B498-8BD38C353596}"/>
    <cellStyle name="Normal 2 15 2 4 5 4" xfId="41415" xr:uid="{6C507C94-DC3B-47BB-9AE6-AE2AEF543BC3}"/>
    <cellStyle name="Normal 2 15 2 4 5 5" xfId="41416" xr:uid="{0973ED86-FA7C-48B9-AD2E-E76C20D554D9}"/>
    <cellStyle name="Normal 2 15 2 4 5 6" xfId="41417" xr:uid="{AAB073A0-BEBE-40BD-93C3-D0E9958ECF83}"/>
    <cellStyle name="Normal 2 15 2 4 6" xfId="41418" xr:uid="{65C72C5B-15F8-4C3D-92C8-7B5C3DA5410A}"/>
    <cellStyle name="Normal 2 15 2 4 7" xfId="41419" xr:uid="{F215D813-A1FF-4083-9C81-C5607EFFD925}"/>
    <cellStyle name="Normal 2 15 2 4 8" xfId="41420" xr:uid="{0157B3A0-66B6-4CE4-B63F-EF104E54041E}"/>
    <cellStyle name="Normal 2 15 2 4 9" xfId="41421" xr:uid="{B565EB23-E589-4A8A-BCC1-CD0639F7089A}"/>
    <cellStyle name="Normal 2 15 2 5" xfId="41422" xr:uid="{38D291BA-129C-48EA-9E0D-DDA36C3DA6C0}"/>
    <cellStyle name="Normal 2 15 2 5 10" xfId="41423" xr:uid="{09CAC5C8-3FB1-45FE-97F6-DB0E97CF579F}"/>
    <cellStyle name="Normal 2 15 2 5 2" xfId="41424" xr:uid="{82490FD1-E948-42CF-825C-0115B3A227A9}"/>
    <cellStyle name="Normal 2 15 2 5 2 2" xfId="41425" xr:uid="{551BBF99-E006-4933-BAF6-8CBFCF9C633A}"/>
    <cellStyle name="Normal 2 15 2 5 2 2 2" xfId="41426" xr:uid="{92671559-2C64-40A5-B299-D169EC4579FC}"/>
    <cellStyle name="Normal 2 15 2 5 2 2 3" xfId="41427" xr:uid="{232233EF-5030-48B5-9DFD-3F12F52A9A70}"/>
    <cellStyle name="Normal 2 15 2 5 2 2 4" xfId="41428" xr:uid="{6824344C-0FD1-4055-8B8D-9E9C911F761F}"/>
    <cellStyle name="Normal 2 15 2 5 2 2 5" xfId="41429" xr:uid="{535B9F8B-FB6C-48B1-B8EC-53D290FB54C2}"/>
    <cellStyle name="Normal 2 15 2 5 2 2 6" xfId="41430" xr:uid="{243B1889-E0C2-46C7-AAA2-45A659F3A3BB}"/>
    <cellStyle name="Normal 2 15 2 5 2 3" xfId="41431" xr:uid="{6A108D6B-6AB2-4096-9C06-4D166B8C976B}"/>
    <cellStyle name="Normal 2 15 2 5 2 4" xfId="41432" xr:uid="{4047389C-ABA6-4BBB-A43E-65BC01D6EADE}"/>
    <cellStyle name="Normal 2 15 2 5 2 5" xfId="41433" xr:uid="{9CEFB4B2-3047-4D10-8D6A-E7BBC9141913}"/>
    <cellStyle name="Normal 2 15 2 5 2 6" xfId="41434" xr:uid="{B2FC66B4-E45D-456B-BC81-EB6AC878AA36}"/>
    <cellStyle name="Normal 2 15 2 5 2 7" xfId="41435" xr:uid="{FCE6896A-D6C3-42B1-A8F9-81062D7A56AD}"/>
    <cellStyle name="Normal 2 15 2 5 3" xfId="41436" xr:uid="{EAA48C5C-A4CC-4FF7-99BB-003BE1C79CC2}"/>
    <cellStyle name="Normal 2 15 2 5 3 2" xfId="41437" xr:uid="{C8762B6F-80E5-4725-B7E3-A6715A9455F7}"/>
    <cellStyle name="Normal 2 15 2 5 3 2 2" xfId="41438" xr:uid="{9B5C1A23-2D38-4947-9163-BB0E0E371396}"/>
    <cellStyle name="Normal 2 15 2 5 3 2 3" xfId="9328" xr:uid="{701DFAF2-6DA5-41B0-94C8-F6C02F16E676}"/>
    <cellStyle name="Normal 2 15 2 5 3 2 4" xfId="9330" xr:uid="{55B99698-9D3E-4156-A256-F917A573F455}"/>
    <cellStyle name="Normal 2 15 2 5 3 2 5" xfId="41439" xr:uid="{7C02B39E-A5DD-4182-9B72-DDD061D31744}"/>
    <cellStyle name="Normal 2 15 2 5 3 2 6" xfId="41440" xr:uid="{0FA3D620-F06C-431D-946A-8B84FFF150E6}"/>
    <cellStyle name="Normal 2 15 2 5 3 3" xfId="41441" xr:uid="{10C982B4-9CDD-4205-AFA9-D1DA436BAC89}"/>
    <cellStyle name="Normal 2 15 2 5 3 4" xfId="41442" xr:uid="{E3B3897C-33DF-4813-97F3-A6B5EF0A3C53}"/>
    <cellStyle name="Normal 2 15 2 5 3 5" xfId="41443" xr:uid="{EA21B12C-6DB7-4505-9581-2404B7AB9A3B}"/>
    <cellStyle name="Normal 2 15 2 5 3 6" xfId="41444" xr:uid="{603CCB5A-E091-4070-B275-FF3E652B4D0B}"/>
    <cellStyle name="Normal 2 15 2 5 3 7" xfId="41445" xr:uid="{2CAC6A98-3A8D-4474-BDBC-238891EA5A0C}"/>
    <cellStyle name="Normal 2 15 2 5 4" xfId="32996" xr:uid="{A028DCE6-4D1C-4B8E-8FD0-4C6DAB07DDF7}"/>
    <cellStyle name="Normal 2 15 2 5 4 2" xfId="41446" xr:uid="{8B87F502-6845-419F-B7F2-308E19198BD2}"/>
    <cellStyle name="Normal 2 15 2 5 4 2 2" xfId="41447" xr:uid="{6482306F-F9A1-4823-AC68-7B956786C82B}"/>
    <cellStyle name="Normal 2 15 2 5 4 2 3" xfId="9537" xr:uid="{73D6B350-BEEF-4055-B0BA-6B5399E599D1}"/>
    <cellStyle name="Normal 2 15 2 5 4 2 4" xfId="9543" xr:uid="{65CD1683-557F-4B46-9234-54067B7A365D}"/>
    <cellStyle name="Normal 2 15 2 5 4 2 5" xfId="41448" xr:uid="{5F4B90B1-57C8-4D80-93E7-A9A2E4F8228F}"/>
    <cellStyle name="Normal 2 15 2 5 4 2 6" xfId="41449" xr:uid="{45F9AAF2-AA9A-4106-ACE8-EDC07B70E55E}"/>
    <cellStyle name="Normal 2 15 2 5 4 3" xfId="41450" xr:uid="{55D4904D-323B-4A67-89DF-CBFE2AE3B991}"/>
    <cellStyle name="Normal 2 15 2 5 4 4" xfId="41451" xr:uid="{50F25C4C-008B-43C5-AED5-B93A044CB209}"/>
    <cellStyle name="Normal 2 15 2 5 4 5" xfId="41452" xr:uid="{4D40E294-9359-4A2D-886C-8AC649946444}"/>
    <cellStyle name="Normal 2 15 2 5 4 6" xfId="41453" xr:uid="{794C249C-D51D-4DA4-8763-DA991E1F00CE}"/>
    <cellStyle name="Normal 2 15 2 5 4 7" xfId="41454" xr:uid="{07801C76-3C67-4E6C-A399-75C9C88F24C0}"/>
    <cellStyle name="Normal 2 15 2 5 5" xfId="41455" xr:uid="{81E2463F-5125-4298-B9FD-408624E92ADA}"/>
    <cellStyle name="Normal 2 15 2 5 5 2" xfId="41456" xr:uid="{6AC29B5F-2B23-40CA-A288-88E5BAF16BCF}"/>
    <cellStyle name="Normal 2 15 2 5 5 3" xfId="41457" xr:uid="{F1F29B16-BA9F-424B-BF2C-0533D8D3DAE7}"/>
    <cellStyle name="Normal 2 15 2 5 5 4" xfId="41458" xr:uid="{CD792A5D-1C12-454D-B642-F09E4BAFFAD7}"/>
    <cellStyle name="Normal 2 15 2 5 5 5" xfId="41459" xr:uid="{0C1BECF3-B3FA-4229-B4D9-0BFB8D1736CA}"/>
    <cellStyle name="Normal 2 15 2 5 5 6" xfId="41460" xr:uid="{70EF6B9B-0859-4E91-BA09-7A0AC211A95D}"/>
    <cellStyle name="Normal 2 15 2 5 6" xfId="41461" xr:uid="{2746B441-7DA1-419E-92C5-1D9301C937C9}"/>
    <cellStyle name="Normal 2 15 2 5 7" xfId="41462" xr:uid="{C7EF8189-1469-44AA-8008-39F46F1D673D}"/>
    <cellStyle name="Normal 2 15 2 5 8" xfId="41463" xr:uid="{716ED7FC-7AC7-494D-9455-C007235F3D90}"/>
    <cellStyle name="Normal 2 15 2 5 9" xfId="41464" xr:uid="{8F6A92FD-108C-4DC4-8492-00071AD60453}"/>
    <cellStyle name="Normal 2 15 2 6" xfId="41465" xr:uid="{3403B1BF-89E5-424A-96E8-37121AFFE55D}"/>
    <cellStyle name="Normal 2 15 2 6 10" xfId="41466" xr:uid="{566401EB-5393-44CD-9077-B0C1B0C5EF9C}"/>
    <cellStyle name="Normal 2 15 2 6 2" xfId="41467" xr:uid="{EE2BD56D-560C-482A-8105-BD6DEBC93FAA}"/>
    <cellStyle name="Normal 2 15 2 6 2 2" xfId="41468" xr:uid="{F0172713-0E69-462E-AE49-34126909B8B1}"/>
    <cellStyle name="Normal 2 15 2 6 2 2 2" xfId="41469" xr:uid="{2AA729B2-18F4-4118-B2FB-2C9A2A2DDA28}"/>
    <cellStyle name="Normal 2 15 2 6 2 2 3" xfId="41470" xr:uid="{6410E2FC-0151-4097-B443-AAEB6D1631DC}"/>
    <cellStyle name="Normal 2 15 2 6 2 2 4" xfId="41471" xr:uid="{08C7D794-2AC9-4308-9D4D-EF2EEED39CCA}"/>
    <cellStyle name="Normal 2 15 2 6 2 2 5" xfId="41472" xr:uid="{60DB3EBF-20B2-4ABB-BD13-A06C73D4453F}"/>
    <cellStyle name="Normal 2 15 2 6 2 2 6" xfId="41473" xr:uid="{75B663EF-B74A-4FF6-972E-1DF744D1E4CB}"/>
    <cellStyle name="Normal 2 15 2 6 2 3" xfId="41474" xr:uid="{20A76C12-F893-4C7F-BF94-FE3D590E1B62}"/>
    <cellStyle name="Normal 2 15 2 6 2 4" xfId="41475" xr:uid="{22CE1F13-BB1F-49AA-88EF-9523D128A1D6}"/>
    <cellStyle name="Normal 2 15 2 6 2 5" xfId="41476" xr:uid="{FEC128F9-800C-4FBF-A393-46FACCA0DFD7}"/>
    <cellStyle name="Normal 2 15 2 6 2 6" xfId="41477" xr:uid="{C3BC7FCF-10E5-475A-8476-31A11C4FB2A2}"/>
    <cellStyle name="Normal 2 15 2 6 2 7" xfId="41478" xr:uid="{08FC8AED-519E-47B1-841C-341ECDC43E05}"/>
    <cellStyle name="Normal 2 15 2 6 3" xfId="41479" xr:uid="{41104F68-7D5B-492E-9E1A-27CF207B41B2}"/>
    <cellStyle name="Normal 2 15 2 6 3 2" xfId="41480" xr:uid="{4E582413-D671-4339-A75C-B299CDA98C69}"/>
    <cellStyle name="Normal 2 15 2 6 3 2 2" xfId="41481" xr:uid="{3D7BFA64-32C4-4637-A2FE-B2BC64EF9104}"/>
    <cellStyle name="Normal 2 15 2 6 3 2 3" xfId="11101" xr:uid="{C0BE29B3-9AC8-40E7-B7C7-BF1FB8F0239C}"/>
    <cellStyle name="Normal 2 15 2 6 3 2 4" xfId="11103" xr:uid="{330E74C7-6B36-41F3-91E2-EDAAF343A086}"/>
    <cellStyle name="Normal 2 15 2 6 3 2 5" xfId="41482" xr:uid="{4CC44B3C-F3C1-4E2D-A854-CE081D9D8101}"/>
    <cellStyle name="Normal 2 15 2 6 3 2 6" xfId="41483" xr:uid="{EA4428F7-4AA9-4031-98BD-64F013C6017F}"/>
    <cellStyle name="Normal 2 15 2 6 3 3" xfId="41484" xr:uid="{3936FD22-3A46-41BF-A7E1-F9E9E97E5200}"/>
    <cellStyle name="Normal 2 15 2 6 3 4" xfId="41485" xr:uid="{1F37B28C-9B5B-4B75-B0F0-5A0B8CFEB483}"/>
    <cellStyle name="Normal 2 15 2 6 3 5" xfId="41486" xr:uid="{C7844E4A-3366-45CD-B901-9983432B8341}"/>
    <cellStyle name="Normal 2 15 2 6 3 6" xfId="41487" xr:uid="{24B6398D-EB8E-41A9-B71B-D4BF341C312A}"/>
    <cellStyle name="Normal 2 15 2 6 3 7" xfId="41488" xr:uid="{78FEE898-31A2-4431-9C3E-FCFFC8FAC23D}"/>
    <cellStyle name="Normal 2 15 2 6 4" xfId="41489" xr:uid="{F85AF7F1-39E1-450E-A9AF-BEC6F5BD87F2}"/>
    <cellStyle name="Normal 2 15 2 6 4 2" xfId="41490" xr:uid="{4E422921-BCFF-42D8-B57B-3B9505EBBF3C}"/>
    <cellStyle name="Normal 2 15 2 6 4 2 2" xfId="41491" xr:uid="{29AADCC6-AA57-442D-9813-F5E64EE7713C}"/>
    <cellStyle name="Normal 2 15 2 6 4 2 3" xfId="11366" xr:uid="{1566F7A7-7941-49F1-A01E-A4C15266F14B}"/>
    <cellStyle name="Normal 2 15 2 6 4 2 4" xfId="11368" xr:uid="{6C134255-2FF8-4644-9DCC-02C1FC135304}"/>
    <cellStyle name="Normal 2 15 2 6 4 2 5" xfId="41492" xr:uid="{A70BCB23-055E-4A26-A3D5-3A0FD2B90F63}"/>
    <cellStyle name="Normal 2 15 2 6 4 2 6" xfId="41493" xr:uid="{6EA43835-DF26-40D4-9320-57D6C02F5BE0}"/>
    <cellStyle name="Normal 2 15 2 6 4 3" xfId="41494" xr:uid="{DE0B0E0F-E8EF-4954-9C3B-B2E0B1542357}"/>
    <cellStyle name="Normal 2 15 2 6 4 4" xfId="41495" xr:uid="{9F706F7E-1DF4-4E99-8B5B-9CE46AE59454}"/>
    <cellStyle name="Normal 2 15 2 6 4 5" xfId="41497" xr:uid="{B98EA39E-62FB-4812-8BB1-978B6517C127}"/>
    <cellStyle name="Normal 2 15 2 6 4 6" xfId="41499" xr:uid="{D1B8C8BE-332A-47BB-B561-92A67E134526}"/>
    <cellStyle name="Normal 2 15 2 6 4 7" xfId="41501" xr:uid="{784016AE-97AC-48C0-B594-822A5FA188CB}"/>
    <cellStyle name="Normal 2 15 2 6 5" xfId="41502" xr:uid="{16634FCF-B577-4CFD-9CE1-411E06F0F107}"/>
    <cellStyle name="Normal 2 15 2 6 5 2" xfId="41503" xr:uid="{E53F67F2-2A84-4082-B6B7-2991E7AC7F8F}"/>
    <cellStyle name="Normal 2 15 2 6 5 3" xfId="41504" xr:uid="{32AEE4E0-0F6B-4885-8B86-CD1B5F29C6AC}"/>
    <cellStyle name="Normal 2 15 2 6 5 4" xfId="41505" xr:uid="{52748719-F555-49F7-AEEE-8BB1AAD09EF9}"/>
    <cellStyle name="Normal 2 15 2 6 5 5" xfId="41506" xr:uid="{86DB710D-EBA4-4AF5-97CD-4EBF670A5131}"/>
    <cellStyle name="Normal 2 15 2 6 5 6" xfId="41507" xr:uid="{4A729A41-E34F-49C3-9AAF-5A89DF3FF192}"/>
    <cellStyle name="Normal 2 15 2 6 6" xfId="41508" xr:uid="{0F29636D-8230-4763-AAC2-02090ECEEF1D}"/>
    <cellStyle name="Normal 2 15 2 6 7" xfId="41509" xr:uid="{25915AA3-16FA-4C3E-90D4-AB7183A93C86}"/>
    <cellStyle name="Normal 2 15 2 6 8" xfId="41510" xr:uid="{1C5867D7-CF48-487D-9A1D-10FC60159435}"/>
    <cellStyle name="Normal 2 15 2 6 9" xfId="41511" xr:uid="{E705FAD6-7F42-4225-8F18-348D73AC5B9A}"/>
    <cellStyle name="Normal 2 15 2 7" xfId="41512" xr:uid="{7A79AB9E-0861-4AD5-AB26-F73CC9217F83}"/>
    <cellStyle name="Normal 2 15 2 7 2" xfId="41513" xr:uid="{1A9FD6C5-7152-4F63-BC7E-74C71DA2BB5E}"/>
    <cellStyle name="Normal 2 15 2 7 2 2" xfId="41514" xr:uid="{09EADFCE-D51C-4152-A8E3-6B767D340340}"/>
    <cellStyle name="Normal 2 15 2 7 2 3" xfId="41515" xr:uid="{31E18B66-B088-4AE7-8BA2-E753D4A04046}"/>
    <cellStyle name="Normal 2 15 2 7 2 4" xfId="41516" xr:uid="{D0543F70-BD93-485A-B536-73A9604FCD7D}"/>
    <cellStyle name="Normal 2 15 2 7 2 5" xfId="41517" xr:uid="{C17213C7-9639-43BE-8301-A0052F9385D9}"/>
    <cellStyle name="Normal 2 15 2 7 2 6" xfId="41518" xr:uid="{BAD03B79-9553-43BE-990E-4D9B675E243F}"/>
    <cellStyle name="Normal 2 15 2 7 3" xfId="41519" xr:uid="{5BD48FDD-809E-4F1F-B7C1-74E7E7D77B04}"/>
    <cellStyle name="Normal 2 15 2 7 4" xfId="41520" xr:uid="{C809E9C1-A18E-4C40-9B75-AD834A90106E}"/>
    <cellStyle name="Normal 2 15 2 7 5" xfId="41521" xr:uid="{1C1CDE78-BCC0-4E1D-BA6E-01E0A02F3B2E}"/>
    <cellStyle name="Normal 2 15 2 7 6" xfId="41522" xr:uid="{AC05D276-D61A-4851-826D-6962A49BD0A4}"/>
    <cellStyle name="Normal 2 15 2 7 7" xfId="41523" xr:uid="{CD295677-D7A4-4090-8599-9BE2DD4A0DCF}"/>
    <cellStyle name="Normal 2 15 2 8" xfId="41524" xr:uid="{C119A9EF-0BBD-4655-B41E-CED3E0C01CED}"/>
    <cellStyle name="Normal 2 15 2 8 2" xfId="41525" xr:uid="{67B20CD0-3B9E-4E38-A6A8-322E511A3394}"/>
    <cellStyle name="Normal 2 15 2 8 2 2" xfId="41526" xr:uid="{34EA3C69-C756-406C-89C7-B07637A7953B}"/>
    <cellStyle name="Normal 2 15 2 8 2 3" xfId="41527" xr:uid="{EF45B614-96D4-49B8-A8D7-BCF587A16DA2}"/>
    <cellStyle name="Normal 2 15 2 8 2 4" xfId="41528" xr:uid="{291FE527-C6CC-409B-B3FD-951FD589888C}"/>
    <cellStyle name="Normal 2 15 2 8 2 5" xfId="41529" xr:uid="{5BBBC1BD-08D4-487A-B26E-6949A98DD93E}"/>
    <cellStyle name="Normal 2 15 2 8 2 6" xfId="41530" xr:uid="{063F2B6E-FC1C-4CFE-943F-89FCF0316564}"/>
    <cellStyle name="Normal 2 15 2 8 3" xfId="41531" xr:uid="{F86B75D6-6D37-46E8-B593-969A80403568}"/>
    <cellStyle name="Normal 2 15 2 8 4" xfId="41532" xr:uid="{B95BA245-341E-485B-9CF1-F13DB026BF35}"/>
    <cellStyle name="Normal 2 15 2 8 5" xfId="41533" xr:uid="{0D7D9957-89A0-4BEA-A04C-743AAB35680E}"/>
    <cellStyle name="Normal 2 15 2 8 6" xfId="41534" xr:uid="{C8639224-BF29-416F-8369-C047659625EC}"/>
    <cellStyle name="Normal 2 15 2 8 7" xfId="41535" xr:uid="{2474776C-9A33-4D9D-935F-896AED2A8386}"/>
    <cellStyle name="Normal 2 15 2 9" xfId="41536" xr:uid="{887414A5-7943-4718-AE0E-ADC0DD874847}"/>
    <cellStyle name="Normal 2 15 2 9 2" xfId="41537" xr:uid="{8058D2BC-CAAA-4548-AF0A-EADB82CFD1F8}"/>
    <cellStyle name="Normal 2 15 2 9 2 2" xfId="41538" xr:uid="{DB32AC98-C1ED-4778-921D-0228082C650B}"/>
    <cellStyle name="Normal 2 15 2 9 2 3" xfId="41539" xr:uid="{31A1C674-BE69-4F9A-A8F2-45E9F6C0C73A}"/>
    <cellStyle name="Normal 2 15 2 9 2 4" xfId="41540" xr:uid="{E86E6FD4-CB88-45A5-A39C-57CCEF3415BF}"/>
    <cellStyle name="Normal 2 15 2 9 2 5" xfId="41541" xr:uid="{0F771D67-0827-456B-A65C-B44F2231E7E4}"/>
    <cellStyle name="Normal 2 15 2 9 2 6" xfId="41542" xr:uid="{313D32AA-D49E-4BFC-810E-C17F359FB683}"/>
    <cellStyle name="Normal 2 15 2 9 3" xfId="41543" xr:uid="{54E6CE55-6C35-4F77-B35F-E4129F7F7FED}"/>
    <cellStyle name="Normal 2 15 2 9 4" xfId="41544" xr:uid="{D4FECDCD-BC28-4A97-9B65-3733550B672C}"/>
    <cellStyle name="Normal 2 15 2 9 5" xfId="41545" xr:uid="{2C2FDD8C-23DC-458E-A8C2-26153FFAE1A3}"/>
    <cellStyle name="Normal 2 15 2 9 6" xfId="41546" xr:uid="{334D0FA4-44F0-435A-9F9D-3A58E541BC99}"/>
    <cellStyle name="Normal 2 15 2 9 7" xfId="41547" xr:uid="{7EF34D15-C61C-4CB6-986E-0DEE7AD4898F}"/>
    <cellStyle name="Normal 2 15 3" xfId="3441" xr:uid="{FD5D30A1-43DC-4F1A-BB4F-24A65E751CFA}"/>
    <cellStyle name="Normal 2 15 4" xfId="3454" xr:uid="{8E88E10A-B139-4871-BFBB-A4E81AE66835}"/>
    <cellStyle name="Normal 2 15 4 10" xfId="41548" xr:uid="{AB24068C-9B34-4ECF-A79D-433779BEC7A3}"/>
    <cellStyle name="Normal 2 15 4 2" xfId="41549" xr:uid="{00F9E9A6-DC87-4A33-A276-1D6CBD67AE4B}"/>
    <cellStyle name="Normal 2 15 4 2 2" xfId="41550" xr:uid="{CA903DD7-C74F-4812-AF8E-89304DC0174A}"/>
    <cellStyle name="Normal 2 15 4 2 2 2" xfId="41551" xr:uid="{DCC0DB03-C9B8-4E8C-BEA7-FA08F3758668}"/>
    <cellStyle name="Normal 2 15 4 2 2 3" xfId="41552" xr:uid="{14E9DC33-1C45-40A2-953C-0C59B61D179D}"/>
    <cellStyle name="Normal 2 15 4 2 2 4" xfId="41553" xr:uid="{72AE791D-951D-4B0F-B605-BAF1CCFF7178}"/>
    <cellStyle name="Normal 2 15 4 2 2 5" xfId="41554" xr:uid="{449C3289-7F67-47AC-9204-DD7F0CB11489}"/>
    <cellStyle name="Normal 2 15 4 2 2 6" xfId="41555" xr:uid="{80DC8BA3-46D1-494E-87E2-0A78AA3888C3}"/>
    <cellStyle name="Normal 2 15 4 2 3" xfId="41556" xr:uid="{2FE1ADA2-6C3B-4257-B190-E83A8CDFCE90}"/>
    <cellStyle name="Normal 2 15 4 2 4" xfId="41557" xr:uid="{D1F86F39-9DE4-4CD6-B7FC-E7DDBF72EA5A}"/>
    <cellStyle name="Normal 2 15 4 2 5" xfId="41558" xr:uid="{80E2C179-CA6F-4049-8E91-B091FAFDE514}"/>
    <cellStyle name="Normal 2 15 4 2 6" xfId="41559" xr:uid="{F0463862-43B5-4D88-A07D-5AA32571D9D5}"/>
    <cellStyle name="Normal 2 15 4 2 7" xfId="41560" xr:uid="{604C0FF3-E3BF-44CE-982B-31E12FDA4A6E}"/>
    <cellStyle name="Normal 2 15 4 3" xfId="41561" xr:uid="{15C34DE4-F748-42E1-9535-C7328A7DC821}"/>
    <cellStyle name="Normal 2 15 4 3 2" xfId="41562" xr:uid="{B0950CC1-3B2C-406F-B316-3860238AB686}"/>
    <cellStyle name="Normal 2 15 4 3 2 2" xfId="41563" xr:uid="{A5F12DAF-7CDB-43E2-82AC-642ECC7B1A82}"/>
    <cellStyle name="Normal 2 15 4 3 2 3" xfId="41564" xr:uid="{D2DBBD62-9057-418A-B704-A028341FB9E2}"/>
    <cellStyle name="Normal 2 15 4 3 2 4" xfId="41566" xr:uid="{FCA970B5-535F-49C9-9CC4-D4C5D30BACBD}"/>
    <cellStyle name="Normal 2 15 4 3 2 5" xfId="41567" xr:uid="{404AB06C-E4D1-499F-A10D-C5CDD28088A4}"/>
    <cellStyle name="Normal 2 15 4 3 2 6" xfId="41568" xr:uid="{8671789E-A4AF-46CB-9E6A-3ECE6C159258}"/>
    <cellStyle name="Normal 2 15 4 3 3" xfId="41569" xr:uid="{9004D8D4-CCA9-49CB-B7D3-DD45BF00AEBF}"/>
    <cellStyle name="Normal 2 15 4 3 4" xfId="41570" xr:uid="{9CFD6AE6-4E79-4FEA-A834-DD6666B718E5}"/>
    <cellStyle name="Normal 2 15 4 3 5" xfId="41571" xr:uid="{DF41FBDB-8D11-4AA6-97F0-CE738609BE3D}"/>
    <cellStyle name="Normal 2 15 4 3 6" xfId="41572" xr:uid="{88B8E84D-B1AC-4879-AE16-04A55712AF8E}"/>
    <cellStyle name="Normal 2 15 4 3 7" xfId="41573" xr:uid="{E32F7F4D-16E0-4114-B1F4-6F021B712825}"/>
    <cellStyle name="Normal 2 15 4 4" xfId="41575" xr:uid="{400CCE8F-807B-42A5-9CA5-585F82A94271}"/>
    <cellStyle name="Normal 2 15 4 4 2" xfId="41576" xr:uid="{2371EEAC-135F-4AC6-A049-7FAF7BDD1E18}"/>
    <cellStyle name="Normal 2 15 4 4 2 2" xfId="27653" xr:uid="{D07BFCD1-013F-4B75-9C80-BBD007F4886C}"/>
    <cellStyle name="Normal 2 15 4 4 2 3" xfId="27657" xr:uid="{1B45E43A-89DA-4634-BE9B-26702F95DEAB}"/>
    <cellStyle name="Normal 2 15 4 4 2 4" xfId="29415" xr:uid="{D56E378A-E3A7-4325-AB81-E1AD369A9E03}"/>
    <cellStyle name="Normal 2 15 4 4 2 5" xfId="41577" xr:uid="{DAFA055D-9794-49EF-8855-279C120C8CBA}"/>
    <cellStyle name="Normal 2 15 4 4 2 6" xfId="41578" xr:uid="{4D9EE9F7-D110-49D6-80FA-5FD32D6670C2}"/>
    <cellStyle name="Normal 2 15 4 4 3" xfId="41579" xr:uid="{4A06DB71-AA93-42D6-97A0-0B59DF5F92A4}"/>
    <cellStyle name="Normal 2 15 4 4 4" xfId="41580" xr:uid="{A01B024B-B986-45FC-AB1C-037B09A4BC41}"/>
    <cellStyle name="Normal 2 15 4 4 5" xfId="41581" xr:uid="{DAA765C9-1860-4174-9BFD-CC22E7E5343F}"/>
    <cellStyle name="Normal 2 15 4 4 6" xfId="41582" xr:uid="{3D7D0984-289E-4F30-990C-F19D2291B2A6}"/>
    <cellStyle name="Normal 2 15 4 4 7" xfId="41583" xr:uid="{8DA42A5A-9AE8-4173-BBD3-957EB6B37ADE}"/>
    <cellStyle name="Normal 2 15 4 5" xfId="41585" xr:uid="{DBEBF21E-F17C-490F-9E2B-9B5D6EADAFF8}"/>
    <cellStyle name="Normal 2 15 4 5 2" xfId="41586" xr:uid="{198B6B89-C31D-458B-A2B6-18981212D9F7}"/>
    <cellStyle name="Normal 2 15 4 5 3" xfId="41587" xr:uid="{2AFAE336-CC53-42A9-B451-BD3DB5AA2C1F}"/>
    <cellStyle name="Normal 2 15 4 5 4" xfId="41588" xr:uid="{CA656B3C-6C72-4B35-9F5C-4855A33134CC}"/>
    <cellStyle name="Normal 2 15 4 5 5" xfId="41589" xr:uid="{9E85FA5C-E45A-49BE-91EB-ADFA3B778CCC}"/>
    <cellStyle name="Normal 2 15 4 5 6" xfId="41590" xr:uid="{443EAD89-845D-4545-9A67-4A6ECDE3F9B0}"/>
    <cellStyle name="Normal 2 15 4 6" xfId="41592" xr:uid="{D6ACDCB0-77F1-4855-9AE2-D7C6DA7CAED8}"/>
    <cellStyle name="Normal 2 15 4 7" xfId="41594" xr:uid="{240E0E05-044A-470D-852C-B1259B432716}"/>
    <cellStyle name="Normal 2 15 4 8" xfId="41596" xr:uid="{E716CA42-8FC9-4D83-B90B-162BED1687B4}"/>
    <cellStyle name="Normal 2 15 4 9" xfId="41598" xr:uid="{01984A60-A1AD-4C5B-92EC-B21CE260C1A8}"/>
    <cellStyle name="Normal 2 15 5" xfId="3469" xr:uid="{FC4C12F7-EE4D-44C9-9007-659BA1171FC1}"/>
    <cellStyle name="Normal 2 15 5 10" xfId="41599" xr:uid="{B0449618-17B9-4DAF-8C4A-519EBED84D5C}"/>
    <cellStyle name="Normal 2 15 5 2" xfId="41600" xr:uid="{1128ABB1-286F-45B5-9A18-2A43C21DE452}"/>
    <cellStyle name="Normal 2 15 5 2 2" xfId="41601" xr:uid="{4B2EAD36-F5F8-43A1-BA5D-803072CC90D3}"/>
    <cellStyle name="Normal 2 15 5 2 2 2" xfId="41602" xr:uid="{85051BFF-9D7B-4E72-BBCF-F659AD56047A}"/>
    <cellStyle name="Normal 2 15 5 2 2 3" xfId="41603" xr:uid="{D2795205-A6FE-46F1-BC84-DEEB99E2CC48}"/>
    <cellStyle name="Normal 2 15 5 2 2 4" xfId="41604" xr:uid="{700AD208-7512-4A89-BB26-3AC17DA0D15C}"/>
    <cellStyle name="Normal 2 15 5 2 2 5" xfId="41605" xr:uid="{1F0D04E6-EB97-4932-A714-EDB012914F03}"/>
    <cellStyle name="Normal 2 15 5 2 2 6" xfId="41606" xr:uid="{15E6FE08-60F6-42B1-B41A-6E84484B2C81}"/>
    <cellStyle name="Normal 2 15 5 2 3" xfId="41607" xr:uid="{5CBF846D-F895-4662-9B88-9165122EC283}"/>
    <cellStyle name="Normal 2 15 5 2 4" xfId="41608" xr:uid="{A8A3DA25-1DC2-4BAA-A443-DCF793369713}"/>
    <cellStyle name="Normal 2 15 5 2 5" xfId="41609" xr:uid="{8C79A188-B9C0-4387-8118-1AEF6392235C}"/>
    <cellStyle name="Normal 2 15 5 2 6" xfId="41610" xr:uid="{87BCF00D-E1EF-42AE-B2F4-C86CB516F3B7}"/>
    <cellStyle name="Normal 2 15 5 2 7" xfId="41611" xr:uid="{A7599842-3CA7-4B0A-8B7A-BD1C54189B2B}"/>
    <cellStyle name="Normal 2 15 5 3" xfId="41612" xr:uid="{C34DA117-33E9-47BA-A8A1-709A57B0C310}"/>
    <cellStyle name="Normal 2 15 5 3 2" xfId="41613" xr:uid="{C01C959F-2003-4CA2-AA76-B47C84EA3123}"/>
    <cellStyle name="Normal 2 15 5 3 2 2" xfId="41614" xr:uid="{9AACD407-A258-498F-8DFF-06166CEB5E95}"/>
    <cellStyle name="Normal 2 15 5 3 2 3" xfId="41615" xr:uid="{A8075B83-461E-4456-B0E9-00BBEEABA41F}"/>
    <cellStyle name="Normal 2 15 5 3 2 4" xfId="41616" xr:uid="{1A813A91-8ADD-4E36-A085-A3D35A9C57BE}"/>
    <cellStyle name="Normal 2 15 5 3 2 5" xfId="41617" xr:uid="{58499A87-3520-4CAD-888B-14EE0243F580}"/>
    <cellStyle name="Normal 2 15 5 3 2 6" xfId="41618" xr:uid="{1561144F-DCBD-4BBA-8C4F-44EA7A15839B}"/>
    <cellStyle name="Normal 2 15 5 3 3" xfId="41619" xr:uid="{F79A3045-7B4E-495B-9C62-297CACE40F2B}"/>
    <cellStyle name="Normal 2 15 5 3 4" xfId="41620" xr:uid="{E1747531-E2A9-489E-86D7-8780553F3B76}"/>
    <cellStyle name="Normal 2 15 5 3 5" xfId="41622" xr:uid="{F840249F-4FF1-44C0-A21E-9A4BB0F43FF2}"/>
    <cellStyle name="Normal 2 15 5 3 6" xfId="41623" xr:uid="{B755200C-930F-4A6B-A131-F09138687255}"/>
    <cellStyle name="Normal 2 15 5 3 7" xfId="41624" xr:uid="{0FEB68C2-FE4C-4B07-A4C7-EEC5ABEA26F9}"/>
    <cellStyle name="Normal 2 15 5 4" xfId="41625" xr:uid="{3D89655F-4D1E-4682-B276-05EBFAA0FFA1}"/>
    <cellStyle name="Normal 2 15 5 4 2" xfId="41626" xr:uid="{AD70759E-D8C0-4698-ACE9-CD22D87A739D}"/>
    <cellStyle name="Normal 2 15 5 4 2 2" xfId="29435" xr:uid="{CB37C295-458B-40C4-B3E5-223AF90C6C09}"/>
    <cellStyle name="Normal 2 15 5 4 2 3" xfId="29437" xr:uid="{9598469F-E965-4B82-B950-C855ED4F8F89}"/>
    <cellStyle name="Normal 2 15 5 4 2 4" xfId="24907" xr:uid="{1F1C9CCA-67F2-411A-B2D0-6628DDAAC758}"/>
    <cellStyle name="Normal 2 15 5 4 2 5" xfId="41627" xr:uid="{A73F2E92-0936-4432-9208-491C3CF3028D}"/>
    <cellStyle name="Normal 2 15 5 4 2 6" xfId="41628" xr:uid="{8F0AB3D8-15CB-4228-BDFF-66DF560CCD9A}"/>
    <cellStyle name="Normal 2 15 5 4 3" xfId="41629" xr:uid="{F555BF6D-D872-4FA9-82CF-6F4ED7B5866A}"/>
    <cellStyle name="Normal 2 15 5 4 4" xfId="41630" xr:uid="{F1964250-4F83-4EE5-98F8-D4E6E8BF5563}"/>
    <cellStyle name="Normal 2 15 5 4 5" xfId="41631" xr:uid="{B39524D7-FE59-4998-8204-A46B9160F8C4}"/>
    <cellStyle name="Normal 2 15 5 4 6" xfId="41632" xr:uid="{503F032A-CD2C-4D9E-B9F9-749739B9AF35}"/>
    <cellStyle name="Normal 2 15 5 4 7" xfId="41633" xr:uid="{9D68419F-8920-4D72-838D-800678D59D37}"/>
    <cellStyle name="Normal 2 15 5 5" xfId="41634" xr:uid="{DF3879C7-D372-4303-B33F-6E302E704264}"/>
    <cellStyle name="Normal 2 15 5 5 2" xfId="41635" xr:uid="{E929A6B9-A8DD-47C8-9207-BDFC7E96A1F5}"/>
    <cellStyle name="Normal 2 15 5 5 3" xfId="41636" xr:uid="{5BA4E76F-0199-4ED5-880D-0C7E0FCF45BD}"/>
    <cellStyle name="Normal 2 15 5 5 4" xfId="41637" xr:uid="{E9FB07CC-AC08-4751-9B16-7247C924F5AF}"/>
    <cellStyle name="Normal 2 15 5 5 5" xfId="41638" xr:uid="{98AE3F63-3635-4A60-8893-7A97BE9C6A37}"/>
    <cellStyle name="Normal 2 15 5 5 6" xfId="41639" xr:uid="{9CA1BB04-6613-4CED-8E17-2FD83ACD8CE0}"/>
    <cellStyle name="Normal 2 15 5 6" xfId="41640" xr:uid="{53AAF6C7-5C5C-4359-BC4E-9D762258788B}"/>
    <cellStyle name="Normal 2 15 5 7" xfId="41641" xr:uid="{CEFE8EFD-9A5D-47A1-A0D3-4B896190634F}"/>
    <cellStyle name="Normal 2 15 5 8" xfId="41642" xr:uid="{BC847213-1162-400A-94D8-826BF6762D4A}"/>
    <cellStyle name="Normal 2 15 5 9" xfId="41643" xr:uid="{94063600-65F4-49DF-BE84-5CC034D7B7EC}"/>
    <cellStyle name="Normal 2 15 6" xfId="41644" xr:uid="{28C72B90-3DD5-4998-82F8-DD8244503977}"/>
    <cellStyle name="Normal 2 15 6 2" xfId="41645" xr:uid="{25291731-760C-4427-A410-728EECB5B390}"/>
    <cellStyle name="Normal 2 15 6 2 2" xfId="41646" xr:uid="{E1510204-3BA6-4619-865B-2FB1CAA5A72B}"/>
    <cellStyle name="Normal 2 15 6 2 3" xfId="41647" xr:uid="{41B56F3C-F9E1-4FF8-A215-C2E21A9796F8}"/>
    <cellStyle name="Normal 2 15 6 2 4" xfId="41648" xr:uid="{D9CB8204-6A0A-496B-AEC7-3BDB754498E4}"/>
    <cellStyle name="Normal 2 15 6 2 5" xfId="41649" xr:uid="{B666E43E-603D-46B3-8BAF-B1E86612EA4D}"/>
    <cellStyle name="Normal 2 15 6 2 6" xfId="41650" xr:uid="{DFB0BF9F-001B-49A2-A239-2B35A7BDDD59}"/>
    <cellStyle name="Normal 2 15 6 3" xfId="41651" xr:uid="{22F60EA1-F227-435C-99E9-8B8CC15339CB}"/>
    <cellStyle name="Normal 2 15 6 4" xfId="41652" xr:uid="{9019A82F-6CAE-4808-914B-1AFA283D8E1B}"/>
    <cellStyle name="Normal 2 15 6 5" xfId="41653" xr:uid="{A28225D9-90AB-4E72-8725-79F29D8C647C}"/>
    <cellStyle name="Normal 2 15 6 6" xfId="41654" xr:uid="{0C1C6BF2-601A-4120-9AB5-61FC48BEDBCA}"/>
    <cellStyle name="Normal 2 15 6 7" xfId="41655" xr:uid="{7DF0078C-E655-498A-BA16-0AF32556E7C0}"/>
    <cellStyle name="Normal 2 15 7" xfId="41656" xr:uid="{E412270B-BC1E-45F6-B23A-356505A9C52D}"/>
    <cellStyle name="Normal 2 15 7 2" xfId="41657" xr:uid="{719CA3C8-C34C-4789-B9B4-F50E5225A382}"/>
    <cellStyle name="Normal 2 15 7 3" xfId="41658" xr:uid="{E184C2E0-4FEB-4CA3-AB8E-FBD72074EBBF}"/>
    <cellStyle name="Normal 2 15 7 4" xfId="41659" xr:uid="{3F45E417-3351-4455-B2D0-4EA89494C1FB}"/>
    <cellStyle name="Normal 2 15 7 5" xfId="41660" xr:uid="{F9C41C96-E045-48C4-941F-32859BCE3574}"/>
    <cellStyle name="Normal 2 15 7 6" xfId="41661" xr:uid="{307ED236-23F5-4891-B101-FA659E672CEB}"/>
    <cellStyle name="Normal 2 15 8" xfId="41662" xr:uid="{8E7FFB54-C068-4B59-926D-8D44D771BA29}"/>
    <cellStyle name="Normal 2 15 9" xfId="41663" xr:uid="{0C21047F-1BE0-4981-8814-1C95AF833845}"/>
    <cellStyle name="Normal 2 16" xfId="41665" xr:uid="{CA59894D-4677-4568-AE68-E297792A5D6B}"/>
    <cellStyle name="Normal 2 16 10" xfId="41666" xr:uid="{31772BC5-91A0-405F-B853-244B8F1A75F4}"/>
    <cellStyle name="Normal 2 16 11" xfId="41667" xr:uid="{BE8D5B9A-9599-446B-B127-52B6C1DE85B6}"/>
    <cellStyle name="Normal 2 16 12" xfId="41668" xr:uid="{D1A73B56-5CB5-4953-9B46-9FD76C495872}"/>
    <cellStyle name="Normal 2 16 13" xfId="41669" xr:uid="{247AD6A9-8F20-4749-9AD6-6C7D2818916D}"/>
    <cellStyle name="Normal 2 16 2" xfId="7511" xr:uid="{62249BAC-1E34-4FB8-A6F8-ADA5BDCC0095}"/>
    <cellStyle name="Normal 2 16 2 10" xfId="12485" xr:uid="{8834D0A7-760D-46EC-A9A0-722834065578}"/>
    <cellStyle name="Normal 2 16 2 10 2" xfId="41670" xr:uid="{A1458730-1FFC-43F1-89A2-3B51692CDD1B}"/>
    <cellStyle name="Normal 2 16 2 10 3" xfId="41671" xr:uid="{EBC331EB-ED7B-4489-99F4-C535BF0EA03E}"/>
    <cellStyle name="Normal 2 16 2 10 4" xfId="41672" xr:uid="{98A0006A-8DEB-4964-8E16-AD302F12FA07}"/>
    <cellStyle name="Normal 2 16 2 10 5" xfId="41673" xr:uid="{B19C7115-863A-4CF9-8F9B-E12435310F5E}"/>
    <cellStyle name="Normal 2 16 2 10 6" xfId="41674" xr:uid="{E05208F9-D68D-4428-AC79-0EEC775FD5BF}"/>
    <cellStyle name="Normal 2 16 2 11" xfId="12489" xr:uid="{D4BDD5C8-41F9-45B4-A2E8-962C2AD8B2C5}"/>
    <cellStyle name="Normal 2 16 2 12" xfId="41675" xr:uid="{11F42154-CB98-4209-8D5C-461CE5C176A6}"/>
    <cellStyle name="Normal 2 16 2 13" xfId="41676" xr:uid="{4D4AC9E4-DEFD-42A5-8748-527042003C9E}"/>
    <cellStyle name="Normal 2 16 2 14" xfId="41677" xr:uid="{8F74CD93-5D69-44D5-848A-0BAF5F333226}"/>
    <cellStyle name="Normal 2 16 2 15" xfId="41678" xr:uid="{944A0C83-2927-45A7-A09C-DCB8F9F0A1F8}"/>
    <cellStyle name="Normal 2 16 2 16" xfId="41679" xr:uid="{4C3DEDB6-3498-4C51-A657-E8D35B2161C7}"/>
    <cellStyle name="Normal 2 16 2 2" xfId="41680" xr:uid="{037CA9FE-FCE0-4E62-956C-4D96AB47B8FF}"/>
    <cellStyle name="Normal 2 16 2 2 10" xfId="41681" xr:uid="{1DDACD68-5DBA-443B-AA25-05020CED234B}"/>
    <cellStyle name="Normal 2 16 2 2 11" xfId="41682" xr:uid="{99E7C400-AD4E-4B99-B6FE-768CE74F3109}"/>
    <cellStyle name="Normal 2 16 2 2 12" xfId="41683" xr:uid="{F4231990-1DB4-4B42-B6BD-B9C9D7EFE252}"/>
    <cellStyle name="Normal 2 16 2 2 13" xfId="41684" xr:uid="{4BCF7568-45EF-4954-9E24-7E298CF48A15}"/>
    <cellStyle name="Normal 2 16 2 2 14" xfId="41685" xr:uid="{D55A9DDE-A4CC-4FFC-B89E-5F4C67886C31}"/>
    <cellStyle name="Normal 2 16 2 2 2" xfId="41688" xr:uid="{F8AE3332-B6B2-4063-BCC3-C58EA1E99A80}"/>
    <cellStyle name="Normal 2 16 2 2 2 10" xfId="41691" xr:uid="{8B44E3F9-40CA-4CEC-97F8-916CAC562F18}"/>
    <cellStyle name="Normal 2 16 2 2 2 2" xfId="21278" xr:uid="{6E001E02-C9AF-4A88-981E-4082B27C824E}"/>
    <cellStyle name="Normal 2 16 2 2 2 2 2" xfId="41694" xr:uid="{D9F8BFC0-45EC-489D-9276-66EEB4FEDD2F}"/>
    <cellStyle name="Normal 2 16 2 2 2 2 2 2" xfId="37334" xr:uid="{DB521829-3E5A-4EBF-8AF9-61CA9BE3E64E}"/>
    <cellStyle name="Normal 2 16 2 2 2 2 2 3" xfId="37350" xr:uid="{C1E369BD-524D-4E7D-8CB0-409A74B1BA03}"/>
    <cellStyle name="Normal 2 16 2 2 2 2 2 4" xfId="37354" xr:uid="{8C0E16F5-FCD9-41C6-A6BE-0D74B3B87939}"/>
    <cellStyle name="Normal 2 16 2 2 2 2 2 5" xfId="37356" xr:uid="{9C212D8F-ACAE-4312-B8D3-63E52B96EF57}"/>
    <cellStyle name="Normal 2 16 2 2 2 2 2 6" xfId="37358" xr:uid="{DE0CFB1E-BD6F-44BC-BF8C-AA510CFA8ED1}"/>
    <cellStyle name="Normal 2 16 2 2 2 2 3" xfId="41696" xr:uid="{0FD2C364-7211-4A98-B721-06F292AF6F70}"/>
    <cellStyle name="Normal 2 16 2 2 2 2 4" xfId="41698" xr:uid="{455E91FF-6D07-42F0-A289-237350042289}"/>
    <cellStyle name="Normal 2 16 2 2 2 2 5" xfId="41700" xr:uid="{14881F94-A4EB-45F7-9E1C-E6538392773F}"/>
    <cellStyle name="Normal 2 16 2 2 2 2 6" xfId="41701" xr:uid="{3DC5EAF1-7308-43CD-9509-2B1FBE544245}"/>
    <cellStyle name="Normal 2 16 2 2 2 2 7" xfId="41702" xr:uid="{0516844C-BA13-48D0-8F4B-4BB3AB978EC0}"/>
    <cellStyle name="Normal 2 16 2 2 2 3" xfId="21282" xr:uid="{A16FF59E-A7DF-4845-9B8C-9D390240F7AE}"/>
    <cellStyle name="Normal 2 16 2 2 2 3 2" xfId="21324" xr:uid="{73142077-4264-4719-8DB9-CCC9B5E671DD}"/>
    <cellStyle name="Normal 2 16 2 2 2 3 2 2" xfId="41707" xr:uid="{800EEB56-F524-4F00-A8A0-81BBE49365D2}"/>
    <cellStyle name="Normal 2 16 2 2 2 3 2 2 2" xfId="41710" xr:uid="{97425EE2-27CF-4D87-A2DB-4F73B502B649}"/>
    <cellStyle name="Normal 2 16 2 2 2 3 2 2 3" xfId="41711" xr:uid="{E111D3CC-6D20-42A5-99D9-E36B2D0360D3}"/>
    <cellStyle name="Normal 2 16 2 2 2 3 2 2 4" xfId="41712" xr:uid="{3BECB8E9-2396-4A21-BB51-997358157494}"/>
    <cellStyle name="Normal 2 16 2 2 2 3 2 2 5" xfId="41713" xr:uid="{0C530778-CF74-4898-95B1-FE04F31366D1}"/>
    <cellStyle name="Normal 2 16 2 2 2 3 2 2 6" xfId="41714" xr:uid="{6EBC8371-29FA-4C78-A485-874CF72DF4F4}"/>
    <cellStyle name="Normal 2 16 2 2 2 3 2 3" xfId="41717" xr:uid="{591215AB-B299-43FC-A436-AD1CFED7A497}"/>
    <cellStyle name="Normal 2 16 2 2 2 3 2 4" xfId="41720" xr:uid="{ADCF7EF0-544A-45A4-86BB-B166660B9763}"/>
    <cellStyle name="Normal 2 16 2 2 2 3 2 5" xfId="41723" xr:uid="{0B6E0E45-233D-425C-90B6-2E8F03748B47}"/>
    <cellStyle name="Normal 2 16 2 2 2 3 2 6" xfId="41726" xr:uid="{2F228B82-27CB-4F2C-A567-BEBA905A75CB}"/>
    <cellStyle name="Normal 2 16 2 2 2 3 2 7" xfId="41729" xr:uid="{218F413A-D039-4746-BE87-9F831DFE8F60}"/>
    <cellStyle name="Normal 2 16 2 2 2 4" xfId="21287" xr:uid="{4F80EF52-2B5E-4058-977A-566A81831171}"/>
    <cellStyle name="Normal 2 16 2 2 2 4 2" xfId="41731" xr:uid="{0C2A3730-B64C-405D-BEAD-3C1AF3B7F330}"/>
    <cellStyle name="Normal 2 16 2 2 2 4 2 2" xfId="41733" xr:uid="{F0EA32A1-FEF7-43AE-8496-CADF51CFD752}"/>
    <cellStyle name="Normal 2 16 2 2 2 4 2 3" xfId="41734" xr:uid="{20B63476-A030-4344-B704-DC9480C092DC}"/>
    <cellStyle name="Normal 2 16 2 2 2 4 2 4" xfId="41735" xr:uid="{6FFFACDD-F0FD-4160-9C45-2209E10B9B83}"/>
    <cellStyle name="Normal 2 16 2 2 2 4 2 5" xfId="41736" xr:uid="{110F2C35-18AA-4A27-993F-6E5221E99039}"/>
    <cellStyle name="Normal 2 16 2 2 2 4 2 6" xfId="41737" xr:uid="{640A1B69-DF1A-4137-803C-EA6C229E55AA}"/>
    <cellStyle name="Normal 2 16 2 2 2 4 3" xfId="41738" xr:uid="{8F13F5BB-1061-4FBC-BD7A-9357E5CB1C37}"/>
    <cellStyle name="Normal 2 16 2 2 2 4 4" xfId="41739" xr:uid="{88D22AE7-8665-4C0B-B47F-36DB54A4DBDA}"/>
    <cellStyle name="Normal 2 16 2 2 2 4 5" xfId="41740" xr:uid="{EF83C72E-A09C-4903-8837-783BA293878F}"/>
    <cellStyle name="Normal 2 16 2 2 2 4 6" xfId="41741" xr:uid="{A7CA6758-54F9-4927-BB12-B477D2AD440D}"/>
    <cellStyle name="Normal 2 16 2 2 2 4 7" xfId="41742" xr:uid="{E426E89F-8307-44AB-9FC4-761168E5ED11}"/>
    <cellStyle name="Normal 2 16 2 2 2 5" xfId="21294" xr:uid="{E2AF9025-957B-41CD-9F46-6A77B6C7E208}"/>
    <cellStyle name="Normal 2 16 2 2 2 5 2" xfId="41743" xr:uid="{3FA0012B-6347-4E65-9F9F-4236BF05D927}"/>
    <cellStyle name="Normal 2 16 2 2 2 5 3" xfId="41744" xr:uid="{10B77CB5-F63A-4FC7-8CEA-1212555D4844}"/>
    <cellStyle name="Normal 2 16 2 2 2 5 4" xfId="41745" xr:uid="{D03AC617-EC24-46E1-80DD-7988E685A42C}"/>
    <cellStyle name="Normal 2 16 2 2 2 5 5" xfId="41746" xr:uid="{E2427A92-AC65-4D27-B33B-B2EDE81C4747}"/>
    <cellStyle name="Normal 2 16 2 2 2 5 6" xfId="41747" xr:uid="{C8B10705-30F4-4AF7-BCDE-2114E1EE4192}"/>
    <cellStyle name="Normal 2 16 2 2 2 6" xfId="21299" xr:uid="{91567B36-5662-4E2C-889A-77B5A8431DEE}"/>
    <cellStyle name="Normal 2 16 2 2 2 7" xfId="21310" xr:uid="{8538DBF6-9F1A-4882-84FE-F73BCE820443}"/>
    <cellStyle name="Normal 2 16 2 2 2 8" xfId="21328" xr:uid="{C2125AF4-0681-44F1-A3D6-4D9CDA473C8E}"/>
    <cellStyle name="Normal 2 16 2 2 2 9" xfId="21332" xr:uid="{F1D21661-4DDD-48E2-B13C-D8915CA1CE5A}"/>
    <cellStyle name="Normal 2 16 2 2 3" xfId="41750" xr:uid="{B534D43C-C762-49A6-BED3-8331AEA3E9E6}"/>
    <cellStyle name="Normal 2 16 2 2 3 10" xfId="5192" xr:uid="{5F7FB23D-8B6A-4173-96C7-E4493DA7A492}"/>
    <cellStyle name="Normal 2 16 2 2 3 11" xfId="5203" xr:uid="{3BE114A0-562D-4FA9-9F8B-8FAD965AC3AC}"/>
    <cellStyle name="Normal 2 16 2 2 3 2" xfId="41753" xr:uid="{F37AFC7D-FDA5-4FF2-8603-53DA42A1E162}"/>
    <cellStyle name="Normal 2 16 2 2 3 2 2" xfId="41756" xr:uid="{EFB79453-BA58-4F9C-A5CD-3244320A5594}"/>
    <cellStyle name="Normal 2 16 2 2 3 2 2 2" xfId="41758" xr:uid="{A4D7466F-A0DD-45EA-B05A-841B392796B2}"/>
    <cellStyle name="Normal 2 16 2 2 3 2 2 2 2" xfId="41759" xr:uid="{F3FF0DD6-E8F0-43E8-BE49-5DC448E33376}"/>
    <cellStyle name="Normal 2 16 2 2 3 2 2 2 3" xfId="41760" xr:uid="{A54E2AA9-3AB7-427F-B526-55AAC3698CDE}"/>
    <cellStyle name="Normal 2 16 2 2 3 2 2 2 4" xfId="41761" xr:uid="{25370A42-8476-49D5-98C6-EFC6294921C3}"/>
    <cellStyle name="Normal 2 16 2 2 3 2 2 2 5" xfId="41762" xr:uid="{2F59FDC4-43A8-4D6F-8B20-47E329893E6D}"/>
    <cellStyle name="Normal 2 16 2 2 3 2 2 2 6" xfId="41763" xr:uid="{AB61E36F-F724-4474-BF47-9A2863548A6A}"/>
    <cellStyle name="Normal 2 16 2 2 3 2 2 3" xfId="41765" xr:uid="{B61BBB9F-277D-432F-B837-EBB7B33F7E27}"/>
    <cellStyle name="Normal 2 16 2 2 3 2 2 4" xfId="41766" xr:uid="{B588269B-C6B3-4899-A2EB-8B6AD57C96CE}"/>
    <cellStyle name="Normal 2 16 2 2 3 2 2 5" xfId="41767" xr:uid="{1180D048-D646-4628-802C-6F8909479ED3}"/>
    <cellStyle name="Normal 2 16 2 2 3 2 2 6" xfId="41768" xr:uid="{FF81E390-5D65-4D37-93DF-1A3516440799}"/>
    <cellStyle name="Normal 2 16 2 2 3 2 2 7" xfId="41769" xr:uid="{ACE8EADE-87A7-47C2-8A8D-C759DD5B645A}"/>
    <cellStyle name="Normal 2 16 2 2 3 2 3" xfId="41773" xr:uid="{9D6A87B3-4D46-496E-AB6F-F809DE9ED299}"/>
    <cellStyle name="Normal 2 16 2 2 3 2 3 2" xfId="41777" xr:uid="{AC128352-8532-4AA8-8F64-803D14B7DE7E}"/>
    <cellStyle name="Normal 2 16 2 2 3 2 3 3" xfId="41781" xr:uid="{64EC45DD-0C72-4AFC-8E93-59EFB6CDE20E}"/>
    <cellStyle name="Normal 2 16 2 2 3 2 3 4" xfId="41784" xr:uid="{8728A0FA-0FED-46C6-B2A6-C71B1E0A1680}"/>
    <cellStyle name="Normal 2 16 2 2 3 2 3 5" xfId="41786" xr:uid="{3C309893-BDB5-4996-A3A6-856B5090E608}"/>
    <cellStyle name="Normal 2 16 2 2 3 2 3 6" xfId="41788" xr:uid="{4CF3C218-14CD-4632-98C7-A1EF7A7D099C}"/>
    <cellStyle name="Normal 2 16 2 2 3 2 4" xfId="41792" xr:uid="{F5450DC0-43F0-4F19-8677-BC3DA559EECF}"/>
    <cellStyle name="Normal 2 16 2 2 3 2 5" xfId="41796" xr:uid="{EEAD03CE-FFC6-4033-A5C3-17046AFC7BAB}"/>
    <cellStyle name="Normal 2 16 2 2 3 2 6" xfId="41798" xr:uid="{4F6EA6AF-A262-47FE-B5D4-1CE4A49631ED}"/>
    <cellStyle name="Normal 2 16 2 2 3 2 7" xfId="41800" xr:uid="{A43CDA80-02B0-40D3-9292-F390C577E21B}"/>
    <cellStyle name="Normal 2 16 2 2 3 2 8" xfId="41802" xr:uid="{AD6DCCD7-E0CB-49FD-8E30-61B335C9B69C}"/>
    <cellStyle name="Normal 2 16 2 2 3 3" xfId="41805" xr:uid="{E725D9DF-A139-4D8E-A7D1-486592FAB1BA}"/>
    <cellStyle name="Normal 2 16 2 2 3 3 2" xfId="41808" xr:uid="{18F4BA1E-83D1-49D9-8419-79366E0F51D3}"/>
    <cellStyle name="Normal 2 16 2 2 3 3 2 2" xfId="41810" xr:uid="{51DAB20E-C05A-4370-B5B9-8FEF3808A23B}"/>
    <cellStyle name="Normal 2 16 2 2 3 3 2 2 2" xfId="41811" xr:uid="{459CB707-71C8-459B-A58E-7EE4EA443D66}"/>
    <cellStyle name="Normal 2 16 2 2 3 3 2 2 3" xfId="41812" xr:uid="{A12D3DAD-C288-4762-85A8-DAE79304490F}"/>
    <cellStyle name="Normal 2 16 2 2 3 3 2 2 4" xfId="41813" xr:uid="{B2346F78-7785-4A17-887D-C68AD4DED319}"/>
    <cellStyle name="Normal 2 16 2 2 3 3 2 2 5" xfId="41814" xr:uid="{AD27380C-7194-423E-B41C-AAB0CB74B72F}"/>
    <cellStyle name="Normal 2 16 2 2 3 3 2 2 6" xfId="41815" xr:uid="{0DB04590-B9AF-43F3-A053-D006F5C777EB}"/>
    <cellStyle name="Normal 2 16 2 2 3 3 2 3" xfId="41817" xr:uid="{A3FA69EF-A67E-4EA3-BC02-094D63EB4F54}"/>
    <cellStyle name="Normal 2 16 2 2 3 3 2 4" xfId="41818" xr:uid="{C33771D0-A658-4B08-B96C-82CB1D3C3596}"/>
    <cellStyle name="Normal 2 16 2 2 3 3 2 5" xfId="41819" xr:uid="{3E9FA653-0FAE-4C79-AD22-A54195CF4DCD}"/>
    <cellStyle name="Normal 2 16 2 2 3 3 2 6" xfId="41820" xr:uid="{96250D82-EB60-4F58-A02D-89F0954DD1D7}"/>
    <cellStyle name="Normal 2 16 2 2 3 3 2 7" xfId="41821" xr:uid="{40F1AD01-D40D-48AE-87CD-DE6B8D8990F9}"/>
    <cellStyle name="Normal 2 16 2 2 3 4" xfId="41824" xr:uid="{9C502C32-9814-4880-A912-60A0CF94FDDA}"/>
    <cellStyle name="Normal 2 16 2 2 3 5" xfId="41827" xr:uid="{DC8782D2-842B-4A13-8E23-4B0EC8A458FF}"/>
    <cellStyle name="Normal 2 16 2 2 3 5 2" xfId="41828" xr:uid="{8BFACF9B-E795-469C-BA4F-BDE1D1893AD6}"/>
    <cellStyle name="Normal 2 16 2 2 3 5 2 2" xfId="41829" xr:uid="{8D22F8F2-4023-4072-BEF2-D2F99DA5D408}"/>
    <cellStyle name="Normal 2 16 2 2 3 5 2 3" xfId="41830" xr:uid="{9A0F7B3B-7734-4D8D-B576-9654947CF724}"/>
    <cellStyle name="Normal 2 16 2 2 3 5 2 4" xfId="41831" xr:uid="{DB72C96B-3519-4DFF-981A-C2C80B5C53CF}"/>
    <cellStyle name="Normal 2 16 2 2 3 5 2 5" xfId="41832" xr:uid="{FCB7FBE9-4780-4949-AF40-FA48B9AC143C}"/>
    <cellStyle name="Normal 2 16 2 2 3 5 2 6" xfId="41833" xr:uid="{EBD1E022-0F33-4543-9963-9BAE432C2FDC}"/>
    <cellStyle name="Normal 2 16 2 2 3 5 3" xfId="41836" xr:uid="{333C4B13-F1C9-49C0-AC37-06C2F648EF72}"/>
    <cellStyle name="Normal 2 16 2 2 3 5 4" xfId="41839" xr:uid="{A25B9EFF-D5FD-4A47-B6EA-FF65FB293794}"/>
    <cellStyle name="Normal 2 16 2 2 3 5 5" xfId="41842" xr:uid="{BDE25F7B-270B-4C13-B817-AA05CE4E5907}"/>
    <cellStyle name="Normal 2 16 2 2 3 5 6" xfId="41845" xr:uid="{57B71CAB-84CE-4B22-B2A7-270954A7B949}"/>
    <cellStyle name="Normal 2 16 2 2 3 5 7" xfId="41848" xr:uid="{44E4AD61-DD3E-40C9-9738-3BCBDF826411}"/>
    <cellStyle name="Normal 2 16 2 2 3 6" xfId="41851" xr:uid="{112579EE-CB91-45FC-8C9E-3F5998FFEE52}"/>
    <cellStyle name="Normal 2 16 2 2 3 6 2" xfId="41852" xr:uid="{6FFA0DC7-1FFD-4D34-9821-2AA5D589E5A1}"/>
    <cellStyle name="Normal 2 16 2 2 3 6 3" xfId="41855" xr:uid="{06E3547B-8382-41C5-938B-1010EC8F4A26}"/>
    <cellStyle name="Normal 2 16 2 2 3 6 4" xfId="41858" xr:uid="{5F276650-DCE7-452C-9F1B-3F62B9C0691B}"/>
    <cellStyle name="Normal 2 16 2 2 3 6 5" xfId="41861" xr:uid="{FC0B5745-EC68-4BC8-B870-936625E15521}"/>
    <cellStyle name="Normal 2 16 2 2 3 6 6" xfId="41864" xr:uid="{C850D9B1-0F62-4F4E-8CF1-7BF6A8617525}"/>
    <cellStyle name="Normal 2 16 2 2 3 7" xfId="41867" xr:uid="{74926599-C25A-431F-9D88-4EC5DD0E70CC}"/>
    <cellStyle name="Normal 2 16 2 2 3 8" xfId="41870" xr:uid="{C6D065DB-1509-4BD7-8D94-20DE2066DB08}"/>
    <cellStyle name="Normal 2 16 2 2 3 9" xfId="41873" xr:uid="{DF08A36C-98F2-4008-B5A7-5DAA442FC5C7}"/>
    <cellStyle name="Normal 2 16 2 2 4" xfId="41876" xr:uid="{95CAC5C5-91BF-44EA-B71E-12C757A41BF3}"/>
    <cellStyle name="Normal 2 16 2 2 4 10" xfId="5371" xr:uid="{DBC74966-E896-49C6-8831-2C046DC8030E}"/>
    <cellStyle name="Normal 2 16 2 2 4 2" xfId="41879" xr:uid="{9075CA5D-D634-455D-88C8-7DB9568872D4}"/>
    <cellStyle name="Normal 2 16 2 2 4 2 2" xfId="41882" xr:uid="{B49777F4-5D02-4390-90A7-41590EAFF221}"/>
    <cellStyle name="Normal 2 16 2 2 4 2 2 2" xfId="41883" xr:uid="{79CCBC14-8D93-47A6-AC9C-26392665C2B8}"/>
    <cellStyle name="Normal 2 16 2 2 4 2 2 3" xfId="41884" xr:uid="{B00285CE-20F3-450E-BA2F-7FB088037E21}"/>
    <cellStyle name="Normal 2 16 2 2 4 2 2 4" xfId="41885" xr:uid="{0141A8B2-D5B7-4E02-B792-642EE64D1BA9}"/>
    <cellStyle name="Normal 2 16 2 2 4 2 2 5" xfId="41886" xr:uid="{33D9D1C9-0392-493A-A709-C9C9F65775E8}"/>
    <cellStyle name="Normal 2 16 2 2 4 2 2 6" xfId="41887" xr:uid="{EDB68C02-1C46-477E-AF4B-9387069DB9BC}"/>
    <cellStyle name="Normal 2 16 2 2 4 2 3" xfId="41891" xr:uid="{2F8BDCB4-4A46-446B-A113-5293D641A911}"/>
    <cellStyle name="Normal 2 16 2 2 4 2 4" xfId="41893" xr:uid="{AC94B5E9-4419-4207-912B-C54642388BB0}"/>
    <cellStyle name="Normal 2 16 2 2 4 2 5" xfId="41895" xr:uid="{33BC7AEF-16E9-48FA-B7A2-C858A11E0EF1}"/>
    <cellStyle name="Normal 2 16 2 2 4 2 6" xfId="41896" xr:uid="{909B6600-8360-416D-8B61-C447572FBEDE}"/>
    <cellStyle name="Normal 2 16 2 2 4 2 7" xfId="41897" xr:uid="{1A3F80FD-B0CA-44CA-9AE4-11CFEF93A74F}"/>
    <cellStyle name="Normal 2 16 2 2 4 3" xfId="41900" xr:uid="{B700BA00-9C26-49A4-B6DA-8B7170191817}"/>
    <cellStyle name="Normal 2 16 2 2 4 3 2" xfId="41903" xr:uid="{E10FF0E0-C969-4DEB-91FF-F6966496B47F}"/>
    <cellStyle name="Normal 2 16 2 2 4 3 3" xfId="41907" xr:uid="{DA600B72-B55E-44F6-BB77-4808D59646CB}"/>
    <cellStyle name="Normal 2 16 2 2 4 4" xfId="41910" xr:uid="{E88C1075-F49F-4E75-8B3E-C5723D9FD144}"/>
    <cellStyle name="Normal 2 16 2 2 4 5" xfId="41913" xr:uid="{1009186D-A982-4A68-9DE4-9F576C5E1B62}"/>
    <cellStyle name="Normal 2 16 2 2 4 5 2" xfId="41914" xr:uid="{9DFC1862-4E72-458F-9F94-2036505FBA67}"/>
    <cellStyle name="Normal 2 16 2 2 4 5 3" xfId="41917" xr:uid="{2AE410C0-770D-42A8-A3D1-BEC5D39BC40A}"/>
    <cellStyle name="Normal 2 16 2 2 4 5 4" xfId="41918" xr:uid="{DF005457-A3C8-48C7-A629-9D708B013E41}"/>
    <cellStyle name="Normal 2 16 2 2 4 5 5" xfId="41919" xr:uid="{F1C29C3B-40BB-43F6-849C-91B562AF8A98}"/>
    <cellStyle name="Normal 2 16 2 2 4 5 6" xfId="41920" xr:uid="{9682FC5F-7BAC-4C9E-8E47-CFAB24802425}"/>
    <cellStyle name="Normal 2 16 2 2 4 6" xfId="41923" xr:uid="{33C9696E-5A72-411F-ABD7-313641834CC8}"/>
    <cellStyle name="Normal 2 16 2 2 4 7" xfId="41926" xr:uid="{F4139CFE-09FD-40F0-B419-90E4554D722A}"/>
    <cellStyle name="Normal 2 16 2 2 4 8" xfId="41929" xr:uid="{F2D1C1A0-821B-49BF-B16B-DD28B8EB353F}"/>
    <cellStyle name="Normal 2 16 2 2 4 9" xfId="41932" xr:uid="{864763E0-1357-423A-8D55-716AE20D109B}"/>
    <cellStyle name="Normal 2 16 2 2 5" xfId="41935" xr:uid="{9A925A1C-806E-4CC1-BBB2-6ED21BEB6BA9}"/>
    <cellStyle name="Normal 2 16 2 2 5 2" xfId="41939" xr:uid="{9752F0B8-143E-4FD2-A8AC-660BAB19C741}"/>
    <cellStyle name="Normal 2 16 2 2 5 2 2" xfId="41942" xr:uid="{868B6806-EBFF-4D33-AE95-2505B5ACB50E}"/>
    <cellStyle name="Normal 2 16 2 2 5 2 3" xfId="41944" xr:uid="{9706F188-E83F-4A59-9280-19191C28CD83}"/>
    <cellStyle name="Normal 2 16 2 2 5 2 4" xfId="41945" xr:uid="{E9DFA3B9-E4C6-469D-AFC1-E90288604016}"/>
    <cellStyle name="Normal 2 16 2 2 5 2 5" xfId="41946" xr:uid="{F2638B44-D096-43C3-8DA7-2416A7920C5D}"/>
    <cellStyle name="Normal 2 16 2 2 5 2 6" xfId="41947" xr:uid="{2FFEA80C-C4B1-49BB-9B66-F78E67DE2115}"/>
    <cellStyle name="Normal 2 16 2 2 5 3" xfId="41950" xr:uid="{9D3AB29D-0E33-40F1-9C2D-EAD701212DFD}"/>
    <cellStyle name="Normal 2 16 2 2 5 4" xfId="41953" xr:uid="{AF781E16-4074-4107-A6C2-C31E3F3E2D05}"/>
    <cellStyle name="Normal 2 16 2 2 5 5" xfId="41956" xr:uid="{2E2E1F5A-7C16-4141-9EF0-2C39EB276120}"/>
    <cellStyle name="Normal 2 16 2 2 5 6" xfId="41959" xr:uid="{2F027468-4B6C-4CA1-847C-6499C91BC7CD}"/>
    <cellStyle name="Normal 2 16 2 2 5 7" xfId="41962" xr:uid="{689DE4CE-8A21-4D88-9CB1-667E364102F8}"/>
    <cellStyle name="Normal 2 16 2 2 6" xfId="41965" xr:uid="{1C3FE8A3-6C79-45BB-9D8D-FC682B5498F6}"/>
    <cellStyle name="Normal 2 16 2 2 6 2" xfId="41968" xr:uid="{D962189E-528D-4F78-BDEB-B676A7B2E2D9}"/>
    <cellStyle name="Normal 2 16 2 2 6 3" xfId="41706" xr:uid="{65EF285A-750A-4DEB-9887-B015251F7CE8}"/>
    <cellStyle name="Normal 2 16 2 2 7" xfId="41971" xr:uid="{3D37AD11-788F-4FDE-ADD3-6B65E14D6B61}"/>
    <cellStyle name="Normal 2 16 2 2 7 2" xfId="21364" xr:uid="{3CD22474-8884-4821-B436-AAA08A9FB14E}"/>
    <cellStyle name="Normal 2 16 2 2 7 2 2" xfId="41974" xr:uid="{69DE127F-31EC-4DC7-8284-3462502CB68A}"/>
    <cellStyle name="Normal 2 16 2 2 7 2 3" xfId="41975" xr:uid="{CDBB7B7A-4F12-4A86-94AD-31CDB08B6C17}"/>
    <cellStyle name="Normal 2 16 2 2 7 2 4" xfId="41976" xr:uid="{4A260EFA-4A7B-40FE-9D29-55DC8A2DA9CF}"/>
    <cellStyle name="Normal 2 16 2 2 7 2 5" xfId="41977" xr:uid="{90226C5A-EE86-4D01-9C28-42D4110AED37}"/>
    <cellStyle name="Normal 2 16 2 2 7 2 6" xfId="41978" xr:uid="{BF2546F6-01B4-4EBA-B29C-AC05FD1197EA}"/>
    <cellStyle name="Normal 2 16 2 2 7 3" xfId="21368" xr:uid="{971E6C73-DA38-455A-87A6-9FA0742151A6}"/>
    <cellStyle name="Normal 2 16 2 2 7 4" xfId="21371" xr:uid="{D657CF50-BF6F-464B-84C0-7C28835C04C1}"/>
    <cellStyle name="Normal 2 16 2 2 7 5" xfId="21374" xr:uid="{D1C18947-CABB-4662-9C22-6828AEF448E4}"/>
    <cellStyle name="Normal 2 16 2 2 7 6" xfId="21377" xr:uid="{0A9BE4E8-559D-4FAA-874F-B139466CF9A2}"/>
    <cellStyle name="Normal 2 16 2 2 7 7" xfId="21380" xr:uid="{6919C5FB-9420-4A8D-A3A8-A06B1516ACCE}"/>
    <cellStyle name="Normal 2 16 2 2 8" xfId="41981" xr:uid="{A754C1E0-9780-423F-B671-D8B106DA650B}"/>
    <cellStyle name="Normal 2 16 2 2 8 2" xfId="41984" xr:uid="{E8948658-3557-4044-A0E3-DF6F5AA60F13}"/>
    <cellStyle name="Normal 2 16 2 2 8 3" xfId="41987" xr:uid="{62CEAF5F-35F3-4FB0-9EA8-1BCB0056372A}"/>
    <cellStyle name="Normal 2 16 2 2 8 4" xfId="41988" xr:uid="{9E6D3D96-EAC5-4C0D-9B21-4C153F7185F7}"/>
    <cellStyle name="Normal 2 16 2 2 8 5" xfId="41989" xr:uid="{5ADDFFFE-15BE-408A-91AF-277A86649D43}"/>
    <cellStyle name="Normal 2 16 2 2 8 6" xfId="41990" xr:uid="{E0A30519-3750-493D-923E-1E9FB7B73B0F}"/>
    <cellStyle name="Normal 2 16 2 2 9" xfId="41993" xr:uid="{EB98049A-3A8C-4EB4-94D6-1D94F581F28E}"/>
    <cellStyle name="Normal 2 16 2 3" xfId="41994" xr:uid="{EC3FECDE-C129-4C1D-B007-1561656AE067}"/>
    <cellStyle name="Normal 2 16 2 3 10" xfId="41995" xr:uid="{152894E9-E8DF-40B5-B154-DA985484DCD9}"/>
    <cellStyle name="Normal 2 16 2 3 11" xfId="41996" xr:uid="{5CB2BD43-FFFD-4657-9061-CA38A10B2188}"/>
    <cellStyle name="Normal 2 16 2 3 12" xfId="41997" xr:uid="{6D8E53D9-8D72-4982-AE41-4623808E7541}"/>
    <cellStyle name="Normal 2 16 2 3 13" xfId="41998" xr:uid="{0FD329CE-1F96-4BB9-9FD9-67853BB788B1}"/>
    <cellStyle name="Normal 2 16 2 3 14" xfId="41999" xr:uid="{ACCE77B0-4163-4384-9E57-D7B7DC4789A6}"/>
    <cellStyle name="Normal 2 16 2 3 2" xfId="42000" xr:uid="{48BC44C8-B154-494A-8B77-244803FED34C}"/>
    <cellStyle name="Normal 2 16 2 3 2 10" xfId="42001" xr:uid="{96C864F4-D74B-4357-9692-4A6D6B43EAF5}"/>
    <cellStyle name="Normal 2 16 2 3 2 2" xfId="42002" xr:uid="{F0F9D459-3831-4D70-8A07-5BEAA2351A13}"/>
    <cellStyle name="Normal 2 16 2 3 2 2 2" xfId="42003" xr:uid="{CDABEC5E-3071-4AD2-9BC2-1AA5269052E3}"/>
    <cellStyle name="Normal 2 16 2 3 2 2 2 2" xfId="42004" xr:uid="{04BE5099-54D9-4F54-AFB7-E92D19347B6D}"/>
    <cellStyle name="Normal 2 16 2 3 2 2 2 3" xfId="42005" xr:uid="{1BD3CDA6-3351-4ABD-8BA8-B039810CBBB1}"/>
    <cellStyle name="Normal 2 16 2 3 2 2 2 4" xfId="42006" xr:uid="{48B32CC3-F8FA-4E7C-A878-462607AF439A}"/>
    <cellStyle name="Normal 2 16 2 3 2 2 2 5" xfId="42007" xr:uid="{2911AA8F-9CAE-4347-A4CB-A388989F58C0}"/>
    <cellStyle name="Normal 2 16 2 3 2 2 2 6" xfId="42008" xr:uid="{7D309EF3-3420-4F5C-AED2-84E2929DC8BC}"/>
    <cellStyle name="Normal 2 16 2 3 2 2 3" xfId="42009" xr:uid="{E100171C-B0F9-4236-91C4-8F1160C391F1}"/>
    <cellStyle name="Normal 2 16 2 3 2 2 4" xfId="42010" xr:uid="{BFD627B5-9D59-4408-8979-B6DFD13CBFF6}"/>
    <cellStyle name="Normal 2 16 2 3 2 2 5" xfId="42011" xr:uid="{8B070468-6E1A-40B8-8C85-D56CCFA656E2}"/>
    <cellStyle name="Normal 2 16 2 3 2 2 6" xfId="42012" xr:uid="{C821E2B4-A6BC-47BA-AE41-1EA898F6481C}"/>
    <cellStyle name="Normal 2 16 2 3 2 2 7" xfId="42013" xr:uid="{5B3BC5B1-7E19-408D-A08C-FE43D154D4FD}"/>
    <cellStyle name="Normal 2 16 2 3 2 3" xfId="42014" xr:uid="{19E384BE-274A-4F5E-975B-0B7188D3B8BB}"/>
    <cellStyle name="Normal 2 16 2 3 2 3 2" xfId="42015" xr:uid="{266E4AFB-18C3-414D-86BE-707776B8015B}"/>
    <cellStyle name="Normal 2 16 2 3 2 3 3" xfId="42016" xr:uid="{1052E8C6-8FC1-4E04-82CB-DBF159A758E3}"/>
    <cellStyle name="Normal 2 16 2 3 2 4" xfId="42017" xr:uid="{42DEE4E8-1A70-4C01-A597-C10F77FE181C}"/>
    <cellStyle name="Normal 2 16 2 3 2 5" xfId="42018" xr:uid="{455324F9-2157-463D-AC82-3154DA69A691}"/>
    <cellStyle name="Normal 2 16 2 3 2 5 2" xfId="42019" xr:uid="{A4ACEF45-BD0F-405E-9344-CC9B1200083C}"/>
    <cellStyle name="Normal 2 16 2 3 2 5 3" xfId="42020" xr:uid="{E65988F4-2195-443F-8352-C14E7E79672F}"/>
    <cellStyle name="Normal 2 16 2 3 2 5 4" xfId="42021" xr:uid="{2A52A64D-6839-4456-8A64-DD06DA5311F0}"/>
    <cellStyle name="Normal 2 16 2 3 2 5 5" xfId="42022" xr:uid="{589E554C-6121-451E-9F4B-8F8BDE657936}"/>
    <cellStyle name="Normal 2 16 2 3 2 5 6" xfId="42023" xr:uid="{1F7DB00A-CDAD-4D82-A3A7-CB327B317445}"/>
    <cellStyle name="Normal 2 16 2 3 2 6" xfId="42024" xr:uid="{874CA066-913D-4482-8284-7EFBC3ABDEB1}"/>
    <cellStyle name="Normal 2 16 2 3 2 7" xfId="42025" xr:uid="{25EBE437-CC54-4EA8-9E43-97CF7B021C41}"/>
    <cellStyle name="Normal 2 16 2 3 2 8" xfId="42026" xr:uid="{A2F9CC72-13AF-4D0C-88F1-F9CAD7786BEA}"/>
    <cellStyle name="Normal 2 16 2 3 2 9" xfId="42027" xr:uid="{AB0B5BF6-BE88-477B-88E2-2FFE808EB9D8}"/>
    <cellStyle name="Normal 2 16 2 3 3" xfId="42028" xr:uid="{4F088D87-1B57-4A98-B1DB-E80D7F5A8CF9}"/>
    <cellStyle name="Normal 2 16 2 3 3 10" xfId="42029" xr:uid="{2E7040ED-88CB-4EEF-8F95-BE8B23F155AE}"/>
    <cellStyle name="Normal 2 16 2 3 3 2" xfId="42030" xr:uid="{35D88BE7-4C50-40DA-88CA-6052E09EC2DA}"/>
    <cellStyle name="Normal 2 16 2 3 3 2 2" xfId="42031" xr:uid="{938CA31B-B0DD-428C-9937-9002894C9D8E}"/>
    <cellStyle name="Normal 2 16 2 3 3 2 2 2" xfId="42032" xr:uid="{DF1A8CA3-D71A-4CAB-A65D-090B1B0A3205}"/>
    <cellStyle name="Normal 2 16 2 3 3 2 2 3" xfId="42033" xr:uid="{7949F0BF-6DD7-4B78-8B28-82CB60091B32}"/>
    <cellStyle name="Normal 2 16 2 3 3 2 2 4" xfId="42034" xr:uid="{2FE4C210-C2AC-4BB2-8584-A0B3A5B08964}"/>
    <cellStyle name="Normal 2 16 2 3 3 2 2 5" xfId="42035" xr:uid="{BADB7029-C4E7-4C03-8908-F8BFBC6305E2}"/>
    <cellStyle name="Normal 2 16 2 3 3 2 2 6" xfId="42036" xr:uid="{2E597E20-3D1A-4B04-B5B3-D15C4057FDFE}"/>
    <cellStyle name="Normal 2 16 2 3 3 2 3" xfId="42037" xr:uid="{B71573AB-8CFE-47A9-891E-8A5572E3D811}"/>
    <cellStyle name="Normal 2 16 2 3 3 2 4" xfId="42038" xr:uid="{7A83C4DD-DA54-45F4-A1A0-B09DD647CE19}"/>
    <cellStyle name="Normal 2 16 2 3 3 2 5" xfId="42039" xr:uid="{63B9D5A9-0A31-4630-8790-E1D6AE022F6F}"/>
    <cellStyle name="Normal 2 16 2 3 3 2 6" xfId="42040" xr:uid="{6C6DC80B-6774-4084-A4CF-8CA63DF9445C}"/>
    <cellStyle name="Normal 2 16 2 3 3 2 7" xfId="42041" xr:uid="{A6BE5742-4E0A-467D-A73E-0E322141A508}"/>
    <cellStyle name="Normal 2 16 2 3 3 3" xfId="42042" xr:uid="{D88024BB-65CC-4C5F-915E-0A035AF2925D}"/>
    <cellStyle name="Normal 2 16 2 3 3 3 2" xfId="42043" xr:uid="{EAA15CDE-A47F-4FE8-8E77-D527714EE48C}"/>
    <cellStyle name="Normal 2 16 2 3 3 3 3" xfId="42044" xr:uid="{AE9D6619-8A62-4BF3-9610-2AEBF30354A1}"/>
    <cellStyle name="Normal 2 16 2 3 3 4" xfId="42045" xr:uid="{E47ABBC3-B294-4DB8-82F0-20A10DC017CD}"/>
    <cellStyle name="Normal 2 16 2 3 3 5" xfId="42046" xr:uid="{72CC543E-B742-4DF4-8C2E-6F2BE93E9ACB}"/>
    <cellStyle name="Normal 2 16 2 3 3 5 2" xfId="42047" xr:uid="{12DBEB80-CECB-482C-8E10-FF40B0712DFE}"/>
    <cellStyle name="Normal 2 16 2 3 3 5 3" xfId="42048" xr:uid="{A4AFEDAA-6F07-4014-9DDC-63E3119D1462}"/>
    <cellStyle name="Normal 2 16 2 3 3 5 4" xfId="42049" xr:uid="{0F1A5DA4-B4A0-4F4C-B9C8-712D50B0B324}"/>
    <cellStyle name="Normal 2 16 2 3 3 5 5" xfId="42050" xr:uid="{0905B5F2-C8D0-40CA-BC10-58DA0F3F0B02}"/>
    <cellStyle name="Normal 2 16 2 3 3 5 6" xfId="42051" xr:uid="{10EF0A4B-F35E-4706-BEF6-465B68A3E4BB}"/>
    <cellStyle name="Normal 2 16 2 3 3 6" xfId="42052" xr:uid="{0B921E8A-18EA-4B4B-901E-1CA63F045E6E}"/>
    <cellStyle name="Normal 2 16 2 3 3 7" xfId="42053" xr:uid="{BAFB6CCE-0381-43AA-A0CE-4DF47DDCED3B}"/>
    <cellStyle name="Normal 2 16 2 3 3 8" xfId="42054" xr:uid="{6EB92B4B-9472-4F5C-ADD0-5BA35AB1742B}"/>
    <cellStyle name="Normal 2 16 2 3 3 9" xfId="42055" xr:uid="{DB6869EE-2549-4C52-BEE3-4695AAD3B1D0}"/>
    <cellStyle name="Normal 2 16 2 3 4" xfId="42056" xr:uid="{802DB083-87E7-4F84-924C-ABF77A7CCAB3}"/>
    <cellStyle name="Normal 2 16 2 3 4 10" xfId="42057" xr:uid="{F3DBCBBB-1481-4C12-88AD-7A609BF2B2D0}"/>
    <cellStyle name="Normal 2 16 2 3 4 2" xfId="42058" xr:uid="{30CAF461-C4F6-4523-80C7-655E116AD774}"/>
    <cellStyle name="Normal 2 16 2 3 4 2 2" xfId="42060" xr:uid="{5F0549F4-0B86-4B5E-A81F-6A5112216DE8}"/>
    <cellStyle name="Normal 2 16 2 3 4 2 2 2" xfId="42061" xr:uid="{6A66A929-7955-4C7C-AA3F-AAD44109A8B0}"/>
    <cellStyle name="Normal 2 16 2 3 4 2 2 3" xfId="42062" xr:uid="{80EB06DA-310D-44B6-9402-A7AD74AFC805}"/>
    <cellStyle name="Normal 2 16 2 3 4 2 2 4" xfId="42063" xr:uid="{4801BF1E-3647-45FA-AD98-D75DE0AD5266}"/>
    <cellStyle name="Normal 2 16 2 3 4 2 2 5" xfId="42064" xr:uid="{EE0E662A-AD18-430D-BC42-060F099E8A7C}"/>
    <cellStyle name="Normal 2 16 2 3 4 2 2 6" xfId="42065" xr:uid="{30B1C44F-3DE5-4024-A459-48D8B25465BC}"/>
    <cellStyle name="Normal 2 16 2 3 4 2 3" xfId="42067" xr:uid="{48CC8567-B4ED-41E8-8AED-E85586595F9B}"/>
    <cellStyle name="Normal 2 16 2 3 4 2 4" xfId="42069" xr:uid="{826FB1C5-8237-4A23-B71B-28CE9A5B78EC}"/>
    <cellStyle name="Normal 2 16 2 3 4 2 5" xfId="42070" xr:uid="{79CBC7B4-3419-4080-BD1E-364FE04823BF}"/>
    <cellStyle name="Normal 2 16 2 3 4 2 6" xfId="42071" xr:uid="{0AE8A519-4D4E-42E3-B6A6-FD4E6E71932E}"/>
    <cellStyle name="Normal 2 16 2 3 4 2 7" xfId="42072" xr:uid="{A8024A99-A209-4E02-B1EB-2A385E647EAA}"/>
    <cellStyle name="Normal 2 16 2 3 4 3" xfId="42073" xr:uid="{6999467C-B8CD-44FF-A67D-97591F0C5B82}"/>
    <cellStyle name="Normal 2 16 2 3 4 3 2" xfId="40775" xr:uid="{06880863-13F7-4E9C-AF5E-FC29465E9FBC}"/>
    <cellStyle name="Normal 2 16 2 3 4 3 3" xfId="42074" xr:uid="{B7E5F68F-33E8-4780-A71E-C9B04BBEA29B}"/>
    <cellStyle name="Normal 2 16 2 3 4 4" xfId="42075" xr:uid="{E0F9BCAB-2DF7-47C0-A55C-BC62F937936B}"/>
    <cellStyle name="Normal 2 16 2 3 4 5" xfId="42076" xr:uid="{33C64D5B-627E-4767-AE17-DF3B48D5A9F0}"/>
    <cellStyle name="Normal 2 16 2 3 4 5 2" xfId="42077" xr:uid="{029D1149-D590-48D7-BA0B-B58AB77CECB4}"/>
    <cellStyle name="Normal 2 16 2 3 4 5 3" xfId="42078" xr:uid="{D7DF703F-E2B2-445D-8C0D-4743F8DD53E4}"/>
    <cellStyle name="Normal 2 16 2 3 4 5 4" xfId="42079" xr:uid="{2C727CFE-87E5-49AE-A0DB-B27EB583C574}"/>
    <cellStyle name="Normal 2 16 2 3 4 5 5" xfId="42080" xr:uid="{DF636EC4-D280-495D-AED1-55B406FCB2D1}"/>
    <cellStyle name="Normal 2 16 2 3 4 5 6" xfId="42081" xr:uid="{08BB76B2-D3AC-4971-8952-D88C1D7228F5}"/>
    <cellStyle name="Normal 2 16 2 3 4 6" xfId="42082" xr:uid="{CBE2795F-00A5-4C74-807A-6DA57F16B4C9}"/>
    <cellStyle name="Normal 2 16 2 3 4 7" xfId="42083" xr:uid="{8FEDD9AB-A9F0-4FF2-8A22-9310FADFFE3C}"/>
    <cellStyle name="Normal 2 16 2 3 4 8" xfId="42084" xr:uid="{ECAA687A-5E1F-4B82-A053-6BF1D5A24D49}"/>
    <cellStyle name="Normal 2 16 2 3 4 9" xfId="42085" xr:uid="{9D57C255-7B32-4497-A154-9AE077044C8A}"/>
    <cellStyle name="Normal 2 16 2 3 5" xfId="42086" xr:uid="{31AA2FDA-824F-45D7-8CCF-E6EED9DB75F6}"/>
    <cellStyle name="Normal 2 16 2 3 5 2" xfId="42087" xr:uid="{FD34A6C5-32FB-4B21-86EA-72E5F9890137}"/>
    <cellStyle name="Normal 2 16 2 3 5 2 2" xfId="42088" xr:uid="{7AA3FB42-317A-4CA0-933F-3AAF72DDE54F}"/>
    <cellStyle name="Normal 2 16 2 3 5 2 3" xfId="42089" xr:uid="{6EA94FDF-54DE-486D-948E-A789CC00DB32}"/>
    <cellStyle name="Normal 2 16 2 3 5 2 4" xfId="42090" xr:uid="{E4BD5D83-4B7D-4280-850B-D524B7EA0104}"/>
    <cellStyle name="Normal 2 16 2 3 5 2 5" xfId="42091" xr:uid="{3B713C7C-7BED-4DBE-B4D4-DCB4987DA1CA}"/>
    <cellStyle name="Normal 2 16 2 3 5 2 6" xfId="42092" xr:uid="{9380D72A-5375-4373-86B3-FD8CC7B7B09E}"/>
    <cellStyle name="Normal 2 16 2 3 5 3" xfId="42093" xr:uid="{A301B5DA-ADD4-4B8C-AA0C-92AA31B78D0F}"/>
    <cellStyle name="Normal 2 16 2 3 5 4" xfId="42094" xr:uid="{E8DC41DC-4D01-4622-8F4F-1AFDB420D251}"/>
    <cellStyle name="Normal 2 16 2 3 5 5" xfId="42095" xr:uid="{86413865-C292-4B7F-B35A-6B65F9312494}"/>
    <cellStyle name="Normal 2 16 2 3 5 6" xfId="42096" xr:uid="{B3A28FC4-0D1C-4EF6-BE35-EB7C52E29167}"/>
    <cellStyle name="Normal 2 16 2 3 5 7" xfId="42097" xr:uid="{9AFF20EF-75B9-418F-8E31-EFA26F7890AD}"/>
    <cellStyle name="Normal 2 16 2 3 6" xfId="42098" xr:uid="{73B0838F-63A7-41E9-BACE-ACADE780D75B}"/>
    <cellStyle name="Normal 2 16 2 3 6 2" xfId="42099" xr:uid="{8AC86BD9-AFE7-4A05-AA50-BBB5B77BB2A4}"/>
    <cellStyle name="Normal 2 16 2 3 6 3" xfId="41732" xr:uid="{6BE828A2-E578-44B0-9375-269845D25097}"/>
    <cellStyle name="Normal 2 16 2 3 7" xfId="42100" xr:uid="{C5A09B9B-29D7-4459-9248-5BC14F42311D}"/>
    <cellStyle name="Normal 2 16 2 3 8" xfId="42101" xr:uid="{69BD0D63-C654-4EDC-817C-FC3C5D151A5A}"/>
    <cellStyle name="Normal 2 16 2 3 8 2" xfId="42102" xr:uid="{1F9FA208-F740-41F2-A9D3-65642AB62B13}"/>
    <cellStyle name="Normal 2 16 2 3 8 3" xfId="42103" xr:uid="{4B60325E-887A-46F3-8AC8-02DDA74EB0EF}"/>
    <cellStyle name="Normal 2 16 2 3 8 4" xfId="42104" xr:uid="{772CDA21-1857-4131-849F-87BDAA3830E1}"/>
    <cellStyle name="Normal 2 16 2 3 8 5" xfId="42105" xr:uid="{D88B9F20-4CDB-44C5-8C83-6D85AAF7B490}"/>
    <cellStyle name="Normal 2 16 2 3 8 6" xfId="42106" xr:uid="{3D2E9CDE-D9D0-4A1D-8D84-F0731541CAA4}"/>
    <cellStyle name="Normal 2 16 2 3 9" xfId="42107" xr:uid="{9DFD2EDF-9DBE-46E4-B549-EC38AC08195C}"/>
    <cellStyle name="Normal 2 16 2 4" xfId="42108" xr:uid="{1817E90F-8764-45AD-AE0D-9DF234B3E72D}"/>
    <cellStyle name="Normal 2 16 2 4 10" xfId="42109" xr:uid="{948A5C3A-41C6-4FF5-AA11-99C546C7A0D2}"/>
    <cellStyle name="Normal 2 16 2 4 2" xfId="42110" xr:uid="{D6E3CB5B-D249-431A-908F-D1234B350B59}"/>
    <cellStyle name="Normal 2 16 2 4 2 2" xfId="42111" xr:uid="{C48E676B-32C7-4E7B-A17C-49F2888E1F2A}"/>
    <cellStyle name="Normal 2 16 2 4 2 2 2" xfId="42112" xr:uid="{349ABADB-0855-44E2-BCD4-9215FB85DF7F}"/>
    <cellStyle name="Normal 2 16 2 4 2 2 3" xfId="42113" xr:uid="{10B5BE27-4B70-42FA-A446-1F38960DAECF}"/>
    <cellStyle name="Normal 2 16 2 4 2 2 4" xfId="42114" xr:uid="{0786C402-F3B9-4890-8945-86CD9546E639}"/>
    <cellStyle name="Normal 2 16 2 4 2 2 5" xfId="42115" xr:uid="{2C6065D3-F5C4-466B-9811-1A1262F459E2}"/>
    <cellStyle name="Normal 2 16 2 4 2 2 6" xfId="42116" xr:uid="{BE86B9B2-8234-4772-8F5A-2DE8979AFEB7}"/>
    <cellStyle name="Normal 2 16 2 4 2 3" xfId="42117" xr:uid="{EA450631-5722-46F1-AD11-662C2736EC2E}"/>
    <cellStyle name="Normal 2 16 2 4 2 4" xfId="42118" xr:uid="{6A372769-D9C0-47AF-8E7A-D99BE55F05B5}"/>
    <cellStyle name="Normal 2 16 2 4 2 5" xfId="42119" xr:uid="{AF1D2B8D-AF41-4715-BF7B-14FF43ADE4A9}"/>
    <cellStyle name="Normal 2 16 2 4 2 6" xfId="42120" xr:uid="{C4B452D1-5C4D-4C4C-B7B6-10B7A8447351}"/>
    <cellStyle name="Normal 2 16 2 4 2 7" xfId="42121" xr:uid="{C28C62C9-D674-4D8E-BB74-73DF40577612}"/>
    <cellStyle name="Normal 2 16 2 4 3" xfId="42122" xr:uid="{C47DF7F4-EC38-4D67-9928-A8772BAB86E5}"/>
    <cellStyle name="Normal 2 16 2 4 3 2" xfId="42123" xr:uid="{1A92DFC1-B08E-4AC8-A5D4-07D0EF86DB14}"/>
    <cellStyle name="Normal 2 16 2 4 3 3" xfId="42124" xr:uid="{A818AC2E-48DB-4A7C-8427-8F7EDBDA29C9}"/>
    <cellStyle name="Normal 2 16 2 4 4" xfId="42125" xr:uid="{FA9A6278-73BA-4BE2-B35B-21FF7B2A7B7D}"/>
    <cellStyle name="Normal 2 16 2 4 5" xfId="42126" xr:uid="{05435138-6987-415D-AF4C-ACFB61C25DF1}"/>
    <cellStyle name="Normal 2 16 2 4 5 2" xfId="42127" xr:uid="{09E63834-5C1A-4974-8BC8-8DC3389E44AB}"/>
    <cellStyle name="Normal 2 16 2 4 5 3" xfId="42129" xr:uid="{BE7FFCE7-E166-42E3-88EC-113851F3F48E}"/>
    <cellStyle name="Normal 2 16 2 4 5 4" xfId="42130" xr:uid="{E911158C-9C53-4557-B921-23B329C0AADC}"/>
    <cellStyle name="Normal 2 16 2 4 5 5" xfId="42131" xr:uid="{19E9DE0D-FD29-45B1-9DCD-1E8E4939687D}"/>
    <cellStyle name="Normal 2 16 2 4 5 6" xfId="42132" xr:uid="{227045FB-ED6E-4713-8EDD-0CD94DA270F7}"/>
    <cellStyle name="Normal 2 16 2 4 6" xfId="42133" xr:uid="{37AABCD0-1590-4554-A04C-5DAF20F3CD49}"/>
    <cellStyle name="Normal 2 16 2 4 7" xfId="42134" xr:uid="{BCDB25D1-9D91-42FB-BAE1-F5EE69B3C5F8}"/>
    <cellStyle name="Normal 2 16 2 4 8" xfId="42135" xr:uid="{88469539-6C92-4FA9-A157-535AB1F9A251}"/>
    <cellStyle name="Normal 2 16 2 4 9" xfId="32768" xr:uid="{C609A57A-2DED-4AA5-822A-7D2CC804B2F5}"/>
    <cellStyle name="Normal 2 16 2 5" xfId="42136" xr:uid="{A7A7678C-F49D-41C9-8AB2-7C82ACE0D905}"/>
    <cellStyle name="Normal 2 16 2 5 10" xfId="42137" xr:uid="{C593E449-3DF9-4981-83B6-9255B5C95F24}"/>
    <cellStyle name="Normal 2 16 2 5 2" xfId="42138" xr:uid="{C3775446-81D1-493D-ACA4-B59F48775CA3}"/>
    <cellStyle name="Normal 2 16 2 5 2 2" xfId="23292" xr:uid="{F58488A1-7702-402D-846C-E0365D313B38}"/>
    <cellStyle name="Normal 2 16 2 5 2 2 2" xfId="8477" xr:uid="{BED61845-8CD7-4EC0-B38F-8405EEE261D0}"/>
    <cellStyle name="Normal 2 16 2 5 2 2 3" xfId="42139" xr:uid="{11D20263-8AAE-4D87-8288-FAB878701343}"/>
    <cellStyle name="Normal 2 16 2 5 2 2 4" xfId="42140" xr:uid="{23405B58-9194-420F-8CCE-FDCF01279C64}"/>
    <cellStyle name="Normal 2 16 2 5 2 2 5" xfId="42141" xr:uid="{7D3C6773-8310-4641-8ED2-8AF8BDD2BE2E}"/>
    <cellStyle name="Normal 2 16 2 5 2 2 6" xfId="42142" xr:uid="{538CE8D3-CA64-4863-B014-ABF622D701ED}"/>
    <cellStyle name="Normal 2 16 2 5 2 3" xfId="23296" xr:uid="{0789D0EF-C89C-4A7B-805C-1F1B75DE245D}"/>
    <cellStyle name="Normal 2 16 2 5 2 4" xfId="23301" xr:uid="{58EC7B5D-A32D-4AAE-883F-7CD634561DDD}"/>
    <cellStyle name="Normal 2 16 2 5 2 5" xfId="22634" xr:uid="{93AE507C-D91E-424A-8CAC-A2B413F6D4B7}"/>
    <cellStyle name="Normal 2 16 2 5 2 6" xfId="23344" xr:uid="{9A69FE5A-A59F-4C95-B2B1-334F6B825BC0}"/>
    <cellStyle name="Normal 2 16 2 5 2 7" xfId="23349" xr:uid="{F957F53F-BBEA-44CD-87CD-F1003D8D9DCA}"/>
    <cellStyle name="Normal 2 16 2 5 3" xfId="42143" xr:uid="{5CC407D1-5528-4C62-AD70-7AD67306D531}"/>
    <cellStyle name="Normal 2 16 2 5 3 2" xfId="42144" xr:uid="{E2C97A62-9509-4154-9DE8-A74E80D2D184}"/>
    <cellStyle name="Normal 2 16 2 5 3 3" xfId="42145" xr:uid="{8B551D40-BCD5-4D2B-BF55-C247C5E58A76}"/>
    <cellStyle name="Normal 2 16 2 5 4" xfId="42146" xr:uid="{17591E11-4290-4E36-A50F-F55CF2133FAC}"/>
    <cellStyle name="Normal 2 16 2 5 5" xfId="42147" xr:uid="{9C9A7E83-8F83-48CB-A10A-1957CBB64935}"/>
    <cellStyle name="Normal 2 16 2 5 5 2" xfId="42148" xr:uid="{700CDB0F-8D4D-4D20-B0D3-03B38AE8F914}"/>
    <cellStyle name="Normal 2 16 2 5 5 3" xfId="42149" xr:uid="{ADE9A53E-5779-4F67-BFEF-71ABB8DEAA9C}"/>
    <cellStyle name="Normal 2 16 2 5 5 4" xfId="42150" xr:uid="{D41CEA46-15FC-4FC2-AE9D-F232410BE3F5}"/>
    <cellStyle name="Normal 2 16 2 5 5 5" xfId="42151" xr:uid="{7F09B962-4903-448E-B7E1-38BC10BFB240}"/>
    <cellStyle name="Normal 2 16 2 5 5 6" xfId="42152" xr:uid="{3C06F728-EFC1-4641-865E-160E06C059F4}"/>
    <cellStyle name="Normal 2 16 2 5 6" xfId="42153" xr:uid="{F0130BC0-D638-40DE-AB9B-B8FE58A6C5E2}"/>
    <cellStyle name="Normal 2 16 2 5 7" xfId="42154" xr:uid="{82B85CEB-E6F2-470E-9DD1-A0894EDA62B4}"/>
    <cellStyle name="Normal 2 16 2 5 8" xfId="42155" xr:uid="{01178225-3563-4111-8FB4-7EC3AA32DCFE}"/>
    <cellStyle name="Normal 2 16 2 5 9" xfId="42156" xr:uid="{6A2CF76B-205A-4BBB-8481-B4F6AFB700B4}"/>
    <cellStyle name="Normal 2 16 2 6" xfId="42157" xr:uid="{C5B8D570-29C4-4B9A-B723-892D7258A5F6}"/>
    <cellStyle name="Normal 2 16 2 6 10" xfId="42158" xr:uid="{4967B98F-7AA9-4D68-B588-3D57D4609A1D}"/>
    <cellStyle name="Normal 2 16 2 6 2" xfId="42159" xr:uid="{0FE7A6B1-0AEF-4FD7-BDCB-5343627BCEFC}"/>
    <cellStyle name="Normal 2 16 2 6 2 2" xfId="23887" xr:uid="{70321342-EE6C-402D-B477-D4526E550DC1}"/>
    <cellStyle name="Normal 2 16 2 6 2 2 2" xfId="8794" xr:uid="{58204864-E3F2-407E-8B4F-21A45B06CA48}"/>
    <cellStyle name="Normal 2 16 2 6 2 2 3" xfId="42160" xr:uid="{9A1F8B39-9F35-4FD4-BF2A-F2430D1CC581}"/>
    <cellStyle name="Normal 2 16 2 6 2 2 4" xfId="42161" xr:uid="{6B15C2F3-EE64-4FCF-BA8F-FF59CA9C6DFF}"/>
    <cellStyle name="Normal 2 16 2 6 2 2 5" xfId="42162" xr:uid="{BA9A5DE7-6D22-47CE-853F-7F6D49308988}"/>
    <cellStyle name="Normal 2 16 2 6 2 2 6" xfId="42163" xr:uid="{802551B3-8ADC-49F6-BB64-1D2256835984}"/>
    <cellStyle name="Normal 2 16 2 6 2 3" xfId="23892" xr:uid="{B562D14E-3B51-4C16-A2DB-5C7C389ECEA0}"/>
    <cellStyle name="Normal 2 16 2 6 2 4" xfId="23898" xr:uid="{15513048-FB03-47AA-845E-53D984E709F1}"/>
    <cellStyle name="Normal 2 16 2 6 2 5" xfId="23904" xr:uid="{55D50BEE-7893-40B3-8334-8641EAD308CB}"/>
    <cellStyle name="Normal 2 16 2 6 2 6" xfId="23919" xr:uid="{D5E62AC4-0A24-4514-B2C7-A85CBA18AD03}"/>
    <cellStyle name="Normal 2 16 2 6 2 7" xfId="23925" xr:uid="{6739C619-0C14-43DD-8E24-37C460635A89}"/>
    <cellStyle name="Normal 2 16 2 6 3" xfId="42164" xr:uid="{F87E23E3-33E4-4A7F-8B63-8AA33BD75897}"/>
    <cellStyle name="Normal 2 16 2 6 3 2" xfId="42165" xr:uid="{E8D59F79-50A6-45DD-8D53-82641013A947}"/>
    <cellStyle name="Normal 2 16 2 6 3 3" xfId="42166" xr:uid="{F4CE240F-090F-417E-A80B-6B4B492E6626}"/>
    <cellStyle name="Normal 2 16 2 6 4" xfId="42167" xr:uid="{7FEF6E78-F3AB-4971-9E28-0B8EF198A61A}"/>
    <cellStyle name="Normal 2 16 2 6 5" xfId="42168" xr:uid="{169ADEBE-D656-44B2-BA77-D081A06A4174}"/>
    <cellStyle name="Normal 2 16 2 6 5 2" xfId="42169" xr:uid="{060A6758-C1A3-4D3B-B6EE-6C34C69CCA0D}"/>
    <cellStyle name="Normal 2 16 2 6 5 3" xfId="42170" xr:uid="{0D512226-44AC-44FB-B8FE-B81AA4D86B9F}"/>
    <cellStyle name="Normal 2 16 2 6 5 4" xfId="42171" xr:uid="{C287A506-55B5-4980-89FF-E20FEA5AEAB4}"/>
    <cellStyle name="Normal 2 16 2 6 5 5" xfId="42172" xr:uid="{A340C4B0-4576-45EC-B54F-35C12A79298C}"/>
    <cellStyle name="Normal 2 16 2 6 5 6" xfId="42173" xr:uid="{6A1D4449-AFCF-4614-8039-7C940BA32D04}"/>
    <cellStyle name="Normal 2 16 2 6 6" xfId="42174" xr:uid="{78E81B9D-8A13-4463-BAA4-23D8EE59CCE1}"/>
    <cellStyle name="Normal 2 16 2 6 7" xfId="42175" xr:uid="{FAF2437B-50D0-4B36-B9FE-AB8579106B96}"/>
    <cellStyle name="Normal 2 16 2 6 8" xfId="42176" xr:uid="{A5D2816A-2B93-4842-86D0-69C1395F8295}"/>
    <cellStyle name="Normal 2 16 2 6 9" xfId="42177" xr:uid="{249550EF-7CEC-4924-B524-FA1DAE5688C8}"/>
    <cellStyle name="Normal 2 16 2 7" xfId="42178" xr:uid="{0434DD11-6146-4B88-B291-89FBAEB37617}"/>
    <cellStyle name="Normal 2 16 2 7 2" xfId="42179" xr:uid="{0266AB55-CBD3-4827-825B-98AD6CAE8533}"/>
    <cellStyle name="Normal 2 16 2 7 2 2" xfId="42180" xr:uid="{2BEB5903-2318-4AFA-913F-7D85DDB39267}"/>
    <cellStyle name="Normal 2 16 2 7 2 3" xfId="42181" xr:uid="{7F5B11F0-0F91-4423-8AAB-0113A9CCE078}"/>
    <cellStyle name="Normal 2 16 2 7 2 4" xfId="42182" xr:uid="{41CF5939-0DBC-4736-A21E-19B84F21DF0D}"/>
    <cellStyle name="Normal 2 16 2 7 2 5" xfId="42183" xr:uid="{080E5193-DCD8-4D46-B397-9B581214309B}"/>
    <cellStyle name="Normal 2 16 2 7 2 6" xfId="42184" xr:uid="{3514F356-E3DC-4320-8E17-CEC0A9564912}"/>
    <cellStyle name="Normal 2 16 2 7 3" xfId="42185" xr:uid="{D55E3AB4-CAEC-4F20-93D6-1F994CD151A1}"/>
    <cellStyle name="Normal 2 16 2 7 4" xfId="42186" xr:uid="{25363B90-F511-42F0-9211-22CE573AB76E}"/>
    <cellStyle name="Normal 2 16 2 7 5" xfId="42187" xr:uid="{23D4CBC0-C3F3-4AAD-8AA8-DDC861F5D845}"/>
    <cellStyle name="Normal 2 16 2 7 6" xfId="42188" xr:uid="{9175BB79-CC5F-4B48-8D0E-0A12D8302FB2}"/>
    <cellStyle name="Normal 2 16 2 7 7" xfId="22048" xr:uid="{4E2956EF-71DA-4AFE-A77E-2C0810E42388}"/>
    <cellStyle name="Normal 2 16 2 8" xfId="42189" xr:uid="{AAD610BF-1151-4AE4-BF81-6D25BE11C743}"/>
    <cellStyle name="Normal 2 16 2 8 2" xfId="3466" xr:uid="{BB47DC18-2A24-4188-85CA-FC892E724E9B}"/>
    <cellStyle name="Normal 2 16 2 8 3" xfId="22828" xr:uid="{A18E08E6-73B5-444C-A49F-DB6DE2C50339}"/>
    <cellStyle name="Normal 2 16 2 9" xfId="42190" xr:uid="{85C279C4-28BF-439A-B2C1-0D94D8435BA5}"/>
    <cellStyle name="Normal 2 16 2 9 2" xfId="42191" xr:uid="{7ACC8939-1230-4ECF-A447-DAFC486F80D2}"/>
    <cellStyle name="Normal 2 16 2 9 2 2" xfId="42192" xr:uid="{AD942360-5306-49D3-B86B-8965784076CA}"/>
    <cellStyle name="Normal 2 16 2 9 2 3" xfId="42193" xr:uid="{A739F34C-F0FD-455C-8A12-3C1A9E61D270}"/>
    <cellStyle name="Normal 2 16 2 9 2 4" xfId="42194" xr:uid="{8612CFB2-1629-4C60-9073-5CA922FF3D3C}"/>
    <cellStyle name="Normal 2 16 2 9 2 5" xfId="42195" xr:uid="{05A37720-FC55-4925-A6DB-121ADE4E4C48}"/>
    <cellStyle name="Normal 2 16 2 9 2 6" xfId="9004" xr:uid="{EEAC65F4-6FF0-4981-82EA-A3F6171EF13A}"/>
    <cellStyle name="Normal 2 16 2 9 3" xfId="42196" xr:uid="{8F984C00-C8F6-494F-824E-94EC91369AF8}"/>
    <cellStyle name="Normal 2 16 2 9 4" xfId="42197" xr:uid="{FC8941CE-EBFB-42DD-A132-FA9951170269}"/>
    <cellStyle name="Normal 2 16 2 9 5" xfId="42198" xr:uid="{7E31DCA1-8B08-4B4C-B0BC-C0CC64695A17}"/>
    <cellStyle name="Normal 2 16 2 9 6" xfId="42199" xr:uid="{2FAFECC0-AD59-4B6B-8D5B-2EE5ED320B8E}"/>
    <cellStyle name="Normal 2 16 2 9 7" xfId="42200" xr:uid="{14CDEE70-DBD7-4F11-A97E-7FD2031904C4}"/>
    <cellStyle name="Normal 2 16 3" xfId="7515" xr:uid="{B63FEF33-ADA9-4E0A-8CC3-B2ECE9C10531}"/>
    <cellStyle name="Normal 2 16 3 2" xfId="42201" xr:uid="{86763EAE-5914-426C-9A85-05A7D162DECE}"/>
    <cellStyle name="Normal 2 16 4" xfId="7518" xr:uid="{314ED191-6263-42FC-931E-D3C0A3C82605}"/>
    <cellStyle name="Normal 2 16 4 10" xfId="42202" xr:uid="{5A9A0D41-98E4-4117-8F92-EA1688E4730A}"/>
    <cellStyle name="Normal 2 16 4 2" xfId="42203" xr:uid="{A702C164-8366-46CA-BE56-61F249B0847D}"/>
    <cellStyle name="Normal 2 16 4 2 2" xfId="42204" xr:uid="{18654148-6311-41EE-A229-8C3655239A22}"/>
    <cellStyle name="Normal 2 16 4 2 2 2" xfId="38093" xr:uid="{7EFC4BA1-7745-41C6-936D-A3F363781A21}"/>
    <cellStyle name="Normal 2 16 4 2 2 3" xfId="42205" xr:uid="{16268FE2-4E05-44EA-8BFB-46EF7C849309}"/>
    <cellStyle name="Normal 2 16 4 2 2 4" xfId="42206" xr:uid="{4D8D74EC-8506-487E-98E3-3A531A4043AA}"/>
    <cellStyle name="Normal 2 16 4 2 2 5" xfId="42207" xr:uid="{B740033A-C3DB-43E3-AB68-C7A5E9425EA2}"/>
    <cellStyle name="Normal 2 16 4 2 2 6" xfId="42208" xr:uid="{4BBCA18F-F83E-4B2A-8F57-C4BF43CEC6BF}"/>
    <cellStyle name="Normal 2 16 4 2 3" xfId="42209" xr:uid="{B601355E-FEA1-4EDE-8468-527DF653E95D}"/>
    <cellStyle name="Normal 2 16 4 2 4" xfId="42210" xr:uid="{F4DDD29A-8349-4296-B838-0AD51B809CED}"/>
    <cellStyle name="Normal 2 16 4 2 5" xfId="42211" xr:uid="{C7DE1889-A0B5-4137-8886-720B0073C01F}"/>
    <cellStyle name="Normal 2 16 4 2 6" xfId="42212" xr:uid="{35276C4B-79E8-4404-A6E6-892535005BFE}"/>
    <cellStyle name="Normal 2 16 4 2 7" xfId="42213" xr:uid="{BB3B1064-9DD3-43FC-8562-6243A0598633}"/>
    <cellStyle name="Normal 2 16 4 3" xfId="42214" xr:uid="{BBB13D2D-17F1-4EAB-8B52-73D9C03B6B52}"/>
    <cellStyle name="Normal 2 16 4 3 2" xfId="42215" xr:uid="{CB48B3A2-F327-4DEA-A243-C0F38E56948A}"/>
    <cellStyle name="Normal 2 16 4 3 3" xfId="42216" xr:uid="{66A77422-BDBC-4EBF-A47D-24E201F3DB7D}"/>
    <cellStyle name="Normal 2 16 4 4" xfId="42217" xr:uid="{8328E9C7-9D71-473E-97EE-00318DB604B2}"/>
    <cellStyle name="Normal 2 16 4 5" xfId="42218" xr:uid="{9A217259-1F7C-4328-A50D-C114638DC2BD}"/>
    <cellStyle name="Normal 2 16 4 5 2" xfId="42219" xr:uid="{83D3B170-6100-465A-BF08-8609051C7AB0}"/>
    <cellStyle name="Normal 2 16 4 5 3" xfId="42220" xr:uid="{D143DA23-F1DE-47C4-A967-2729D86AD3C7}"/>
    <cellStyle name="Normal 2 16 4 5 4" xfId="42221" xr:uid="{0E073130-BEA3-4BBC-98E4-DB7EC1F0A96F}"/>
    <cellStyle name="Normal 2 16 4 5 5" xfId="42222" xr:uid="{975584C1-EA76-40EA-A252-F4A3273AB2C0}"/>
    <cellStyle name="Normal 2 16 4 5 6" xfId="42223" xr:uid="{2A766903-527C-4D86-A90C-B2EBD7B02A17}"/>
    <cellStyle name="Normal 2 16 4 6" xfId="42224" xr:uid="{DCBCAAD0-7488-4739-99B1-D8C7B8F1BD4E}"/>
    <cellStyle name="Normal 2 16 4 7" xfId="42225" xr:uid="{7792A497-7762-4B16-82D3-1B7A4316CE9E}"/>
    <cellStyle name="Normal 2 16 4 8" xfId="42226" xr:uid="{C8468D8E-496A-46AB-A764-E097184E4684}"/>
    <cellStyle name="Normal 2 16 4 9" xfId="42227" xr:uid="{76EB5BDA-3690-485A-AE76-E972A8B16302}"/>
    <cellStyle name="Normal 2 16 5" xfId="42228" xr:uid="{3146B65F-61F2-4F7D-99BD-729470DAA64A}"/>
    <cellStyle name="Normal 2 16 5 10" xfId="42229" xr:uid="{930573A4-340D-4C12-B597-606C15DDFEFB}"/>
    <cellStyle name="Normal 2 16 5 2" xfId="42230" xr:uid="{AB102901-EA85-4C6F-89AD-359E8C442BAD}"/>
    <cellStyle name="Normal 2 16 5 2 2" xfId="42231" xr:uid="{53115AC7-8A6D-4ED1-93F9-98E60B7338D3}"/>
    <cellStyle name="Normal 2 16 5 2 2 2" xfId="42232" xr:uid="{B41B5906-AF9C-4933-BFE2-6427FC32961F}"/>
    <cellStyle name="Normal 2 16 5 2 2 3" xfId="42233" xr:uid="{943003F4-FE28-41F5-BF10-43110395B03B}"/>
    <cellStyle name="Normal 2 16 5 2 2 4" xfId="42234" xr:uid="{17B4CFC8-AA43-4088-8D64-4A4F835337E3}"/>
    <cellStyle name="Normal 2 16 5 2 2 5" xfId="42235" xr:uid="{CC0313EA-CE50-497B-BAB8-EE87A1A20C93}"/>
    <cellStyle name="Normal 2 16 5 2 2 6" xfId="42236" xr:uid="{849E36FC-90B9-4FA9-BBF5-C59DB328BF05}"/>
    <cellStyle name="Normal 2 16 5 2 3" xfId="42237" xr:uid="{19C6452A-BD41-4CB9-854B-29F23E243F3C}"/>
    <cellStyle name="Normal 2 16 5 2 4" xfId="42238" xr:uid="{8BEDC5E4-1C96-48D5-8022-FD791D8B6B17}"/>
    <cellStyle name="Normal 2 16 5 2 5" xfId="42239" xr:uid="{AC9B6FED-F43A-4990-A3D8-BE6ED1E76174}"/>
    <cellStyle name="Normal 2 16 5 2 6" xfId="42240" xr:uid="{B132051F-872E-4B1F-866E-1E06FF9B467A}"/>
    <cellStyle name="Normal 2 16 5 2 7" xfId="42241" xr:uid="{5B801F67-7BFC-4714-88D4-BE4F35E0897A}"/>
    <cellStyle name="Normal 2 16 5 3" xfId="42242" xr:uid="{2D5C8AA4-689A-41DF-861C-A41B95B6F088}"/>
    <cellStyle name="Normal 2 16 5 3 2" xfId="42243" xr:uid="{D8758033-043E-409A-9863-D0C92553C053}"/>
    <cellStyle name="Normal 2 16 5 3 3" xfId="42244" xr:uid="{5FDE152B-0B27-4038-A791-EDA45FE3410E}"/>
    <cellStyle name="Normal 2 16 5 4" xfId="42245" xr:uid="{314BAA60-E5F7-4FC8-A86C-0BA601714FD6}"/>
    <cellStyle name="Normal 2 16 5 5" xfId="42246" xr:uid="{CCA04CB2-B101-4AE8-BBBB-62DBD8D33235}"/>
    <cellStyle name="Normal 2 16 5 5 2" xfId="22919" xr:uid="{37DC362A-03B5-43E5-98BC-3363A8B5E96F}"/>
    <cellStyle name="Normal 2 16 5 5 3" xfId="22924" xr:uid="{A14E5833-470F-4323-86E3-B5EBD6DC019E}"/>
    <cellStyle name="Normal 2 16 5 5 4" xfId="22929" xr:uid="{49F16E49-E6F1-422F-8874-F9608DE18B8C}"/>
    <cellStyle name="Normal 2 16 5 5 5" xfId="22932" xr:uid="{025F58EE-0171-46A9-8A42-0C65C079CE79}"/>
    <cellStyle name="Normal 2 16 5 5 6" xfId="22946" xr:uid="{27B6F254-BFD0-49E1-B182-7688239AB311}"/>
    <cellStyle name="Normal 2 16 5 6" xfId="42247" xr:uid="{E494C8D6-B446-44A2-B0A5-0A0770C1AB8B}"/>
    <cellStyle name="Normal 2 16 5 7" xfId="42248" xr:uid="{671EA4CE-0BD4-4F62-B629-1D04CE7ED8DD}"/>
    <cellStyle name="Normal 2 16 5 8" xfId="42249" xr:uid="{71E6BD45-4D78-4524-AAEA-FA35FE4ECDE1}"/>
    <cellStyle name="Normal 2 16 5 9" xfId="42250" xr:uid="{A55B1CEB-10E1-4DDF-90E6-AE48C8CBB2D0}"/>
    <cellStyle name="Normal 2 16 6" xfId="42251" xr:uid="{C94F366A-98A8-46EF-A52D-296C94FCB1C2}"/>
    <cellStyle name="Normal 2 16 6 2" xfId="42252" xr:uid="{17BF1CC2-E798-4053-A861-D56AECBB1B92}"/>
    <cellStyle name="Normal 2 16 6 2 2" xfId="42253" xr:uid="{91E36533-6D4B-4252-9DF3-6D52DAA1F79C}"/>
    <cellStyle name="Normal 2 16 6 2 3" xfId="42254" xr:uid="{59777544-439E-4D21-AEDF-96B661DF018E}"/>
    <cellStyle name="Normal 2 16 6 2 4" xfId="42255" xr:uid="{DE22D67F-E77F-4110-BF75-FC7E8FAC4359}"/>
    <cellStyle name="Normal 2 16 6 2 5" xfId="42256" xr:uid="{69861D4E-8260-4291-A27C-27F69C89C45D}"/>
    <cellStyle name="Normal 2 16 6 2 6" xfId="42257" xr:uid="{0626EC67-92AF-4FC0-BC32-35CA70324F3B}"/>
    <cellStyle name="Normal 2 16 6 3" xfId="42258" xr:uid="{EBE9A9F6-9CB3-44DA-835A-2484F2D59DE8}"/>
    <cellStyle name="Normal 2 16 6 4" xfId="42259" xr:uid="{98C974EE-032C-4353-850D-222BF0E2434D}"/>
    <cellStyle name="Normal 2 16 6 5" xfId="42260" xr:uid="{D665745A-7626-42CA-92C0-201B13BEB366}"/>
    <cellStyle name="Normal 2 16 6 6" xfId="42261" xr:uid="{A4B14F2A-7955-4F33-97CB-2BE1B7034FF9}"/>
    <cellStyle name="Normal 2 16 6 7" xfId="42262" xr:uid="{FDE89470-5EC8-4EDA-A0B0-7D91547FBA52}"/>
    <cellStyle name="Normal 2 16 7" xfId="42263" xr:uid="{EE612ED0-2B12-483C-B795-559F5FD34053}"/>
    <cellStyle name="Normal 2 16 7 2" xfId="42264" xr:uid="{3E2DD79E-6C53-4226-B093-4DACD8984ADF}"/>
    <cellStyle name="Normal 2 16 7 3" xfId="42265" xr:uid="{5FA09C32-BD34-4477-9326-9C784249FDEE}"/>
    <cellStyle name="Normal 2 16 7 4" xfId="42266" xr:uid="{0AB96238-EDCB-4C98-A2CC-C20EBEFE0860}"/>
    <cellStyle name="Normal 2 16 7 5" xfId="42267" xr:uid="{A73AC794-2FFF-41BB-BE33-1DC3E29F7A39}"/>
    <cellStyle name="Normal 2 16 7 6" xfId="42268" xr:uid="{D645ECFE-2522-43C2-BCB6-0CC332A2C7BB}"/>
    <cellStyle name="Normal 2 16 8" xfId="42269" xr:uid="{CF74ED5D-5F90-49E1-B529-EA9EFA3E3F86}"/>
    <cellStyle name="Normal 2 16 9" xfId="42270" xr:uid="{6E2EB7AA-7B1E-4893-927E-16B02BAEED70}"/>
    <cellStyle name="Normal 2 17" xfId="42272" xr:uid="{9CBABB57-2DF1-45AA-A16F-DF0AE52657F1}"/>
    <cellStyle name="Normal 2 17 2" xfId="42274" xr:uid="{F1314D15-74CE-476A-9698-83192AEA2DA2}"/>
    <cellStyle name="Normal 2 18" xfId="42276" xr:uid="{8C29140E-22A5-40E4-B91A-779F7F55C7A8}"/>
    <cellStyle name="Normal 2 18 2" xfId="42278" xr:uid="{59E7F8FD-7451-4518-9E60-B9CE8123DAD8}"/>
    <cellStyle name="Normal 2 19" xfId="42280" xr:uid="{5C888F4B-B7DF-4CE4-BD90-3D968888E7C1}"/>
    <cellStyle name="Normal 2 19 2" xfId="42282" xr:uid="{38865694-36B8-4E5F-9989-FC68B4A10DA4}"/>
    <cellStyle name="Normal 2 19 3" xfId="42284" xr:uid="{75BF12A8-8ED3-4CDA-8E79-AA887393B7E8}"/>
    <cellStyle name="Normal 2 2" xfId="42285" xr:uid="{975FDA37-0514-418B-AD34-90C6DCC156A0}"/>
    <cellStyle name="Normal 2 2 10" xfId="42286" xr:uid="{28BE0E91-666E-49A8-B3BD-ABFD43D29DC2}"/>
    <cellStyle name="Normal 2 2 10 2" xfId="42287" xr:uid="{9EE168D0-C703-4494-A1D9-D39C6314775D}"/>
    <cellStyle name="Normal 2 2 10 3" xfId="42288" xr:uid="{289EE7A8-D8DD-4677-BB41-C5FBD7661BB3}"/>
    <cellStyle name="Normal 2 2 10 3 2" xfId="42289" xr:uid="{5322CCA2-4BF3-4B4A-9250-11A7177421A8}"/>
    <cellStyle name="Normal 2 2 10 4" xfId="42290" xr:uid="{0CB5F689-C93F-4C4E-B3BB-386F5899D9DF}"/>
    <cellStyle name="Normal 2 2 10 5" xfId="42291" xr:uid="{092CF64C-CBE2-415D-97CD-9F6D91E4B2D7}"/>
    <cellStyle name="Normal 2 2 11" xfId="42292" xr:uid="{7682B21D-48B5-40C3-BDB0-84FA426EFF4F}"/>
    <cellStyle name="Normal 2 2 11 2" xfId="42293" xr:uid="{F19AA5E1-867D-4A1B-926C-6B2477B1363E}"/>
    <cellStyle name="Normal 2 2 11 3" xfId="42294" xr:uid="{D0705C16-5672-4934-9972-5C6B30FB76AD}"/>
    <cellStyle name="Normal 2 2 11 3 2" xfId="42295" xr:uid="{6F64F8AE-2E43-407F-8C6D-4ED4FA81CB73}"/>
    <cellStyle name="Normal 2 2 11 4" xfId="42296" xr:uid="{A0BD503B-0E11-4718-B8E7-93CD4831DD94}"/>
    <cellStyle name="Normal 2 2 11 5" xfId="42297" xr:uid="{5B7A73B6-2833-497F-9768-98B576B1C48C}"/>
    <cellStyle name="Normal 2 2 12" xfId="42298" xr:uid="{F46444F9-695C-493B-84AB-89B664D7CB89}"/>
    <cellStyle name="Normal 2 2 12 2" xfId="42299" xr:uid="{A127AA32-DDC5-4B11-9E28-7BD85CCC22E9}"/>
    <cellStyle name="Normal 2 2 12 2 2" xfId="42300" xr:uid="{7B6AECF4-32D3-4697-A564-810B0598B77D}"/>
    <cellStyle name="Normal 2 2 12 2 3" xfId="42301" xr:uid="{1FB1B5D7-FADC-483D-BDC9-4C4AC8EC0FC3}"/>
    <cellStyle name="Normal 2 2 12 2 4" xfId="42302" xr:uid="{2658ABB1-042B-4331-B69C-9E29E259B9E1}"/>
    <cellStyle name="Normal 2 2 12 2 5" xfId="42303" xr:uid="{AD6A8059-666E-4D9D-A813-CB1BE4FDB9DD}"/>
    <cellStyle name="Normal 2 2 12 3" xfId="42304" xr:uid="{8149EF5C-50DA-449B-B0AB-587E24709505}"/>
    <cellStyle name="Normal 2 2 12 4" xfId="42305" xr:uid="{CCCBBBBD-4189-4096-AC9C-0E716EC76D33}"/>
    <cellStyle name="Normal 2 2 12 5" xfId="42306" xr:uid="{B2E293EB-BCAF-4BE9-B5C4-D4A34FC09D5E}"/>
    <cellStyle name="Normal 2 2 12 6" xfId="42307" xr:uid="{A2A519CE-D0D3-49E9-BE5E-C619FF4F5746}"/>
    <cellStyle name="Normal 2 2 12 7" xfId="42308" xr:uid="{F60B9291-2C95-41AA-BBF3-32D9B39B0238}"/>
    <cellStyle name="Normal 2 2 13" xfId="42309" xr:uid="{0CEF89DB-6875-44C7-8C5C-0FBF0D0EE2FB}"/>
    <cellStyle name="Normal 2 2 13 2" xfId="42310" xr:uid="{9279BE50-25AC-4C51-B74E-7997B85D28D8}"/>
    <cellStyle name="Normal 2 2 13 2 2" xfId="21013" xr:uid="{4ABF0A7A-1BEF-45B5-8C31-77ADD5EE6F4D}"/>
    <cellStyle name="Normal 2 2 13 2 3" xfId="21017" xr:uid="{130A08F4-8D1C-4D99-8097-061CD8C3C72E}"/>
    <cellStyle name="Normal 2 2 13 3" xfId="42311" xr:uid="{12197528-668B-4756-8936-B9A84FF8F609}"/>
    <cellStyle name="Normal 2 2 13 3 2" xfId="17396" xr:uid="{B2F8E049-1BCF-4AB1-A55B-9D23CF60DB2B}"/>
    <cellStyle name="Normal 2 2 13 3 3" xfId="17407" xr:uid="{AB754092-22E4-46F6-82BD-B207148486F5}"/>
    <cellStyle name="Normal 2 2 13 4" xfId="42312" xr:uid="{CEE7F7EE-E80D-4F10-824D-F0E535693FC4}"/>
    <cellStyle name="Normal 2 2 13 4 2" xfId="42313" xr:uid="{30B40B14-3F5F-428C-9E7A-572CC0AE547C}"/>
    <cellStyle name="Normal 2 2 13 4 3" xfId="42314" xr:uid="{795F6DE0-A9D5-4A05-9951-E7386BF879B3}"/>
    <cellStyle name="Normal 2 2 13 5" xfId="42315" xr:uid="{ED761BD4-17F2-48B2-8906-59839008B190}"/>
    <cellStyle name="Normal 2 2 13 5 2" xfId="17566" xr:uid="{83C8880A-61B9-4ACC-B8BA-22737897B746}"/>
    <cellStyle name="Normal 2 2 13 5 3" xfId="32186" xr:uid="{151BF981-695D-40DE-9AED-83DCF1467486}"/>
    <cellStyle name="Normal 2 2 13 6" xfId="42316" xr:uid="{1DC7D7B1-9524-4C75-896E-5B05575DDBB0}"/>
    <cellStyle name="Normal 2 2 13 6 2" xfId="42317" xr:uid="{2234ECC5-C459-48C7-866D-42ED62EFA90B}"/>
    <cellStyle name="Normal 2 2 13 7" xfId="42318" xr:uid="{B0A1B7DF-43EF-4D06-BE2A-0CCA09DDEE8A}"/>
    <cellStyle name="Normal 2 2 13 8" xfId="42319" xr:uid="{BD5D2167-C9C4-4869-AF40-7D8228F6FC86}"/>
    <cellStyle name="Normal 2 2 14" xfId="28543" xr:uid="{05D33767-BD45-49EC-B2C2-8F7DB696C221}"/>
    <cellStyle name="Normal 2 2 14 2" xfId="20284" xr:uid="{E8829F29-4ED6-49BF-B3A7-FF5C75838574}"/>
    <cellStyle name="Normal 2 2 14 2 2" xfId="42320" xr:uid="{B9F0FBC3-04A0-4870-AA7B-DC03551B62A0}"/>
    <cellStyle name="Normal 2 2 14 2 3" xfId="42321" xr:uid="{C7517BDE-2867-488E-BE02-EDBA80F05A9C}"/>
    <cellStyle name="Normal 2 2 14 3" xfId="35542" xr:uid="{E7C8C8F9-9B27-43B1-A80E-E7BA6E726345}"/>
    <cellStyle name="Normal 2 2 14 3 2" xfId="42322" xr:uid="{81E951AC-06B5-4887-94C6-C48D6A6F35E6}"/>
    <cellStyle name="Normal 2 2 14 3 3" xfId="42323" xr:uid="{601B156B-7F42-4E6F-828F-3C3B9FC2128C}"/>
    <cellStyle name="Normal 2 2 14 4" xfId="35544" xr:uid="{F23686C6-B3DA-41AC-8FB8-FB70420D8F42}"/>
    <cellStyle name="Normal 2 2 14 4 2" xfId="42324" xr:uid="{4921B0D7-6718-477C-92A1-8A01C5964BC8}"/>
    <cellStyle name="Normal 2 2 14 4 3" xfId="42325" xr:uid="{B5314D46-E4DD-433C-9D2C-0AF6A09AF1BD}"/>
    <cellStyle name="Normal 2 2 14 5" xfId="42326" xr:uid="{9C3B5536-0EE7-417F-8CAE-AE895456B49B}"/>
    <cellStyle name="Normal 2 2 14 5 2" xfId="18778" xr:uid="{D571AFA3-B9A3-43DA-B90C-B6D0089DF04C}"/>
    <cellStyle name="Normal 2 2 14 5 3" xfId="32592" xr:uid="{3C1A07CA-6759-4850-B98B-13DD4D7B1C8C}"/>
    <cellStyle name="Normal 2 2 14 6" xfId="42327" xr:uid="{92C8E18E-E06D-4F5C-BF85-5DF2101D9BEA}"/>
    <cellStyle name="Normal 2 2 14 6 2" xfId="42328" xr:uid="{A7A45C74-002B-49D8-B0D7-7D1AE885D803}"/>
    <cellStyle name="Normal 2 2 14 7" xfId="42329" xr:uid="{5C9DE212-5EBF-4EE7-9304-7803D5819227}"/>
    <cellStyle name="Normal 2 2 14 8" xfId="42330" xr:uid="{A4CDDE92-2DD4-4926-AF8D-DBCD6120DF04}"/>
    <cellStyle name="Normal 2 2 15" xfId="28547" xr:uid="{C5791817-E1D2-49FF-A4D1-BE4275208BCD}"/>
    <cellStyle name="Normal 2 2 15 2" xfId="42331" xr:uid="{7602C60C-7EF3-48C9-8B86-A5C14AFAE9CE}"/>
    <cellStyle name="Normal 2 2 15 2 2" xfId="42332" xr:uid="{65BBC6E0-E9B0-435C-9906-ABD5DCC50F91}"/>
    <cellStyle name="Normal 2 2 15 2 3" xfId="42333" xr:uid="{60FFDC2D-23B4-406A-8881-EE28EFE1DD21}"/>
    <cellStyle name="Normal 2 2 15 3" xfId="42334" xr:uid="{866FAC3D-FFA4-4CB0-A907-05787A787AE1}"/>
    <cellStyle name="Normal 2 2 15 3 2" xfId="42335" xr:uid="{A997414A-20EF-489F-99FB-B31EF3C231EE}"/>
    <cellStyle name="Normal 2 2 15 3 3" xfId="42336" xr:uid="{945381E0-6FB3-4979-814B-16654B14BAEC}"/>
    <cellStyle name="Normal 2 2 15 4" xfId="42337" xr:uid="{08E8FABC-F3BB-40EF-97DC-60935D674BF6}"/>
    <cellStyle name="Normal 2 2 15 4 2" xfId="42338" xr:uid="{D9DD6122-3585-45B7-95DC-569290B9167B}"/>
    <cellStyle name="Normal 2 2 15 4 3" xfId="42339" xr:uid="{E2F491EC-D850-4055-A3CC-5920F1F4CE14}"/>
    <cellStyle name="Normal 2 2 15 5" xfId="42340" xr:uid="{6AC36A77-D8CF-46DA-B076-22195EB78DD5}"/>
    <cellStyle name="Normal 2 2 15 5 2" xfId="42341" xr:uid="{C830A9B1-675A-471F-9C8F-55ABCC6A26D8}"/>
    <cellStyle name="Normal 2 2 15 6" xfId="42342" xr:uid="{FF1AA1A7-D9CE-49F9-AA35-8A0DE969694E}"/>
    <cellStyle name="Normal 2 2 15 6 2" xfId="42343" xr:uid="{31AC1751-54FA-4159-8427-A38EBADCE76E}"/>
    <cellStyle name="Normal 2 2 15 7" xfId="42344" xr:uid="{282A5BDD-20DA-4C2C-9381-93A9E87CF34E}"/>
    <cellStyle name="Normal 2 2 15 8" xfId="42345" xr:uid="{19FDF1B1-08B8-4389-BA40-156A992B7DF7}"/>
    <cellStyle name="Normal 2 2 16" xfId="28551" xr:uid="{42CE3E47-87C0-48E8-9938-E7E557667F65}"/>
    <cellStyle name="Normal 2 2 16 2" xfId="42346" xr:uid="{D23E6E35-273A-476A-B5A2-9958C75284CD}"/>
    <cellStyle name="Normal 2 2 16 3" xfId="42347" xr:uid="{A2549CD7-0128-49F1-8BF8-79D5C118E9BA}"/>
    <cellStyle name="Normal 2 2 16 3 2" xfId="15223" xr:uid="{4BAE361D-8988-4881-AF38-6F51DDCF98FA}"/>
    <cellStyle name="Normal 2 2 16 4" xfId="42348" xr:uid="{D5E8C088-7643-478E-9BB4-B502A75EA0C4}"/>
    <cellStyle name="Normal 2 2 17" xfId="28555" xr:uid="{8B69BCFE-C46F-44CB-BAF0-80B3644C636E}"/>
    <cellStyle name="Normal 2 2 17 2" xfId="42349" xr:uid="{ABE0ACAB-C378-47D9-8522-5C8BF91C7958}"/>
    <cellStyle name="Normal 2 2 17 2 2" xfId="15310" xr:uid="{183C716B-50F0-4748-AACB-C587D2B549CF}"/>
    <cellStyle name="Normal 2 2 17 3" xfId="42350" xr:uid="{B04E9A5D-D801-4E95-AC6B-C83E3CF0B7D7}"/>
    <cellStyle name="Normal 2 2 17 4" xfId="42351" xr:uid="{482233D3-8C3B-4FDC-A305-C82A58F20C75}"/>
    <cellStyle name="Normal 2 2 18" xfId="28559" xr:uid="{DAD80851-6E84-48CB-8CBE-82FF00EF7D51}"/>
    <cellStyle name="Normal 2 2 18 2" xfId="42352" xr:uid="{94327FA2-F00D-4C11-B8F2-E4732E194B95}"/>
    <cellStyle name="Normal 2 2 18 2 2" xfId="15353" xr:uid="{42F558A1-7A5A-46C6-9055-60D5A76104BD}"/>
    <cellStyle name="Normal 2 2 18 3" xfId="42353" xr:uid="{BF2F84A2-AC87-430E-9BAD-3F58AD3301DE}"/>
    <cellStyle name="Normal 2 2 18 4" xfId="42354" xr:uid="{F36960B9-1080-409D-A437-1D210BD99F15}"/>
    <cellStyle name="Normal 2 2 19" xfId="42356" xr:uid="{FA045350-00B0-4BA5-B9C8-D83F6E876186}"/>
    <cellStyle name="Normal 2 2 19 2" xfId="42357" xr:uid="{8F7884DF-BA7B-415E-AC5D-B11877803EC3}"/>
    <cellStyle name="Normal 2 2 2" xfId="12355" xr:uid="{92E9F04B-0030-4292-951B-2308ED910FC5}"/>
    <cellStyle name="Normal 2 2 2 10" xfId="42359" xr:uid="{7587B41A-3DC5-44F0-9E52-3CA29A4AACA4}"/>
    <cellStyle name="Normal 2 2 2 10 2" xfId="815" xr:uid="{5F2D15E9-87C7-4338-A489-F0926471D6F8}"/>
    <cellStyle name="Normal 2 2 2 10 3" xfId="822" xr:uid="{3D7CEA73-CCCC-4B6D-81B7-65582C337399}"/>
    <cellStyle name="Normal 2 2 2 11" xfId="42361" xr:uid="{1D57D17A-6D13-446C-98AD-54E608DE1B1D}"/>
    <cellStyle name="Normal 2 2 2 11 2" xfId="504" xr:uid="{C7DB1F02-4585-4AC2-979B-7C56FAD1BA19}"/>
    <cellStyle name="Normal 2 2 2 11 3" xfId="509" xr:uid="{883F780E-5EB0-49A8-80C6-00A0BBE7EA09}"/>
    <cellStyle name="Normal 2 2 2 12" xfId="42363" xr:uid="{F714E702-41DE-40AB-8051-C1EE1EE7A86A}"/>
    <cellStyle name="Normal 2 2 2 12 2" xfId="615" xr:uid="{B1A4A1E9-EC2E-48D2-B230-A19B94F29FC1}"/>
    <cellStyle name="Normal 2 2 2 12 2 2" xfId="42364" xr:uid="{69A3CE2E-8637-45A9-B87F-967F8CB0A2C1}"/>
    <cellStyle name="Normal 2 2 2 12 3" xfId="626" xr:uid="{86A19A9F-C3AF-4A20-BF6D-31C283323AD7}"/>
    <cellStyle name="Normal 2 2 2 12 4" xfId="637" xr:uid="{84B23AEF-2B9C-454F-8E0E-F72DE5C4D4E5}"/>
    <cellStyle name="Normal 2 2 2 13" xfId="42365" xr:uid="{EDC7D0F2-8393-494E-BD32-89F70C783B60}"/>
    <cellStyle name="Normal 2 2 2 13 2" xfId="695" xr:uid="{0BCE7141-9E33-4D34-AABC-3DB425DB9EE2}"/>
    <cellStyle name="Normal 2 2 2 14" xfId="42367" xr:uid="{1B804EE3-2BB5-4032-98AF-647545F10764}"/>
    <cellStyle name="Normal 2 2 2 15" xfId="42370" xr:uid="{4E318B7D-8AE5-4646-862C-141E1EB9A28B}"/>
    <cellStyle name="Normal 2 2 2 15 2" xfId="42371" xr:uid="{CDFFF777-71B7-45EA-B664-062DA8C27D4B}"/>
    <cellStyle name="Normal 2 2 2 15 3" xfId="42372" xr:uid="{EAAD369E-5F49-4ACF-8F4B-019B55D90EFF}"/>
    <cellStyle name="Normal 2 2 2 15 4" xfId="42373" xr:uid="{D9C4C90B-F360-4D1E-928F-2A45AF1B164F}"/>
    <cellStyle name="Normal 2 2 2 16" xfId="42375" xr:uid="{3BA68A9D-0230-48AF-A6AA-44399ED9AD47}"/>
    <cellStyle name="Normal 2 2 2 17" xfId="42376" xr:uid="{3D32EE5E-17F0-482D-80B3-F7ACCD5A5859}"/>
    <cellStyle name="Normal 2 2 2 18" xfId="42377" xr:uid="{0D752F2E-C320-4E0C-8534-32F3C955A8F5}"/>
    <cellStyle name="Normal 2 2 2 19" xfId="2961" xr:uid="{93D3D433-1FCE-466F-AB5D-2CADA1E86F3D}"/>
    <cellStyle name="Normal 2 2 2 2" xfId="42378" xr:uid="{0E5BE1DA-FC0B-4993-AE54-607541993DDB}"/>
    <cellStyle name="Normal 2 2 2 2 10" xfId="42379" xr:uid="{6D13B3AE-E88B-4154-AD72-F95BE7FE3BDE}"/>
    <cellStyle name="Normal 2 2 2 2 10 2" xfId="42381" xr:uid="{730C8F0C-4765-44E3-B978-96D60524660F}"/>
    <cellStyle name="Normal 2 2 2 2 10 3" xfId="22333" xr:uid="{8E97460E-9F86-4BB2-9DF3-91974702A6E1}"/>
    <cellStyle name="Normal 2 2 2 2 10 4" xfId="22340" xr:uid="{7768FFFE-0372-4AB8-9ECC-772D70DCE5C3}"/>
    <cellStyle name="Normal 2 2 2 2 11" xfId="42382" xr:uid="{240D1827-FC29-4324-9A60-7CFC1ECD8D28}"/>
    <cellStyle name="Normal 2 2 2 2 12" xfId="42383" xr:uid="{FC26BFC4-2FD3-49F2-895F-2B4CFBDBBBF1}"/>
    <cellStyle name="Normal 2 2 2 2 13" xfId="42384" xr:uid="{E132E316-EB36-47B8-B66A-174FEBEA148F}"/>
    <cellStyle name="Normal 2 2 2 2 13 2" xfId="42385" xr:uid="{370F9FAF-7DD5-4C34-978A-C304881EEA0D}"/>
    <cellStyle name="Normal 2 2 2 2 13 3" xfId="8964" xr:uid="{E920F236-A93F-4506-A297-FAF4A99B22C3}"/>
    <cellStyle name="Normal 2 2 2 2 13 4" xfId="8968" xr:uid="{00F155B4-4815-41D1-93F6-C652CE3A62F9}"/>
    <cellStyle name="Normal 2 2 2 2 14" xfId="42386" xr:uid="{A3C1AB33-41CE-4A85-B99C-AB96B7D45789}"/>
    <cellStyle name="Normal 2 2 2 2 14 2" xfId="42387" xr:uid="{7EE23E45-BFEC-43F9-AD89-D11532816E76}"/>
    <cellStyle name="Normal 2 2 2 2 14 3" xfId="8978" xr:uid="{888FE677-77F3-4802-91BF-01006FFE3276}"/>
    <cellStyle name="Normal 2 2 2 2 14 4" xfId="8984" xr:uid="{C4A97E9C-F5CD-4E57-90B4-983AEDC232C6}"/>
    <cellStyle name="Normal 2 2 2 2 15" xfId="42388" xr:uid="{94CC1F5B-3981-4A97-BA40-8B19B820837D}"/>
    <cellStyle name="Normal 2 2 2 2 15 2" xfId="23575" xr:uid="{39C58DD3-03C8-4CCB-81A7-3DADF6C26766}"/>
    <cellStyle name="Normal 2 2 2 2 15 3" xfId="23578" xr:uid="{3E3C24C5-EBAC-4955-B279-319B4D12513A}"/>
    <cellStyle name="Normal 2 2 2 2 15 4" xfId="23581" xr:uid="{C4174953-E927-4E26-8EE2-8C7CAD80AC00}"/>
    <cellStyle name="Normal 2 2 2 2 16" xfId="42389" xr:uid="{3C3BA12B-D983-4D3C-A0F8-5C2AE83BA46C}"/>
    <cellStyle name="Normal 2 2 2 2 16 2" xfId="42390" xr:uid="{26752DFF-FE28-412A-AC40-488C7A81F7E6}"/>
    <cellStyle name="Normal 2 2 2 2 16 3" xfId="42391" xr:uid="{239FD150-8FA6-405A-A2E3-262E8241E60D}"/>
    <cellStyle name="Normal 2 2 2 2 16 4" xfId="42392" xr:uid="{EC00F939-65C5-4A2D-810B-50CBE2285DF2}"/>
    <cellStyle name="Normal 2 2 2 2 17" xfId="42393" xr:uid="{D212C2A3-2391-4ED0-87B2-82641E505396}"/>
    <cellStyle name="Normal 2 2 2 2 18" xfId="42394" xr:uid="{DB8CE1BF-A751-4CEF-A796-95142E899060}"/>
    <cellStyle name="Normal 2 2 2 2 19" xfId="42395" xr:uid="{D5623274-27F0-47FC-81E3-6D522D6C10BC}"/>
    <cellStyle name="Normal 2 2 2 2 2" xfId="42396" xr:uid="{5AEC7A45-C398-4CEF-A7D0-AD1E51C92BEE}"/>
    <cellStyle name="Normal 2 2 2 2 2 10" xfId="42397" xr:uid="{1DDE3BED-CE5E-419E-A663-6ECB5AAFB57C}"/>
    <cellStyle name="Normal 2 2 2 2 2 10 2" xfId="12468" xr:uid="{24F1AD88-8C3F-4F04-8C5B-8320937C05F1}"/>
    <cellStyle name="Normal 2 2 2 2 2 10 3" xfId="12470" xr:uid="{684715E6-3E6D-4130-83C0-4B1B3E2AAB76}"/>
    <cellStyle name="Normal 2 2 2 2 2 10 4" xfId="12472" xr:uid="{5D96D4B0-1F42-435E-A546-252E8EB4ACF6}"/>
    <cellStyle name="Normal 2 2 2 2 2 11" xfId="42398" xr:uid="{A2B202F5-7771-4616-A695-9DCDE583E3FB}"/>
    <cellStyle name="Normal 2 2 2 2 2 12" xfId="42399" xr:uid="{4C792986-71EA-43CD-95F4-053DBF296BD3}"/>
    <cellStyle name="Normal 2 2 2 2 2 13" xfId="42400" xr:uid="{FCD55D32-8A75-44B9-804C-E696BC484B7D}"/>
    <cellStyle name="Normal 2 2 2 2 2 13 2" xfId="42401" xr:uid="{7FFCC784-F8B0-4BC5-9F18-685BAFFBA3DD}"/>
    <cellStyle name="Normal 2 2 2 2 2 13 3" xfId="42402" xr:uid="{1C497037-EA16-418E-8B75-3B38729E25F5}"/>
    <cellStyle name="Normal 2 2 2 2 2 13 4" xfId="42403" xr:uid="{65F4B41A-9424-4BAC-91B6-9D5A551A8DD5}"/>
    <cellStyle name="Normal 2 2 2 2 2 14" xfId="42404" xr:uid="{588E0B6D-6EE9-4D4B-81F3-7C5A2BCB1661}"/>
    <cellStyle name="Normal 2 2 2 2 2 15" xfId="42405" xr:uid="{6381519B-071C-41A4-8C4B-05EE47144023}"/>
    <cellStyle name="Normal 2 2 2 2 2 16" xfId="42406" xr:uid="{D12504EF-4D10-4074-B611-61FC3C091591}"/>
    <cellStyle name="Normal 2 2 2 2 2 17" xfId="42407" xr:uid="{332037F2-2063-494B-8B33-27BEA7A8DB21}"/>
    <cellStyle name="Normal 2 2 2 2 2 18" xfId="42408" xr:uid="{1027EA62-0D09-40E3-8FCC-FCF1E2D57C63}"/>
    <cellStyle name="Normal 2 2 2 2 2 2" xfId="42410" xr:uid="{9F986216-90A3-45F9-B0EB-A033BE331DCF}"/>
    <cellStyle name="Normal 2 2 2 2 2 2 10" xfId="42411" xr:uid="{B367872F-FB34-4A96-8A8E-1831A613E25A}"/>
    <cellStyle name="Normal 2 2 2 2 2 2 10 2" xfId="42412" xr:uid="{71C0BFDB-02FB-4549-8E77-4DC3B4951767}"/>
    <cellStyle name="Normal 2 2 2 2 2 2 10 3" xfId="42413" xr:uid="{01961B55-24A9-492C-B030-70803DC26896}"/>
    <cellStyle name="Normal 2 2 2 2 2 2 10 4" xfId="42414" xr:uid="{CC4E7DDD-9C55-4D5E-BCFE-B02370575BE6}"/>
    <cellStyle name="Normal 2 2 2 2 2 2 11" xfId="42415" xr:uid="{35FEB123-C895-40CF-B61F-63803385A58F}"/>
    <cellStyle name="Normal 2 2 2 2 2 2 12" xfId="42416" xr:uid="{E720D1D8-F273-4DA7-9A3B-676A8477070B}"/>
    <cellStyle name="Normal 2 2 2 2 2 2 13" xfId="42417" xr:uid="{E3247A48-3577-42CE-A3D3-6E1C77CA5C23}"/>
    <cellStyle name="Normal 2 2 2 2 2 2 14" xfId="42418" xr:uid="{C2B75FBE-987F-425A-A654-888C5C887AAD}"/>
    <cellStyle name="Normal 2 2 2 2 2 2 15" xfId="42419" xr:uid="{66936019-9938-426B-AEEC-CF39FE124911}"/>
    <cellStyle name="Normal 2 2 2 2 2 2 2" xfId="42420" xr:uid="{3760CF80-EBD5-4728-9D63-A19FC5CCB0E4}"/>
    <cellStyle name="Normal 2 2 2 2 2 2 2 10" xfId="28004" xr:uid="{155E9941-B92F-4BD7-BBB5-022A275D4550}"/>
    <cellStyle name="Normal 2 2 2 2 2 2 2 10 2" xfId="42421" xr:uid="{850DDCC8-7477-4629-B2E2-C45CA158C3E1}"/>
    <cellStyle name="Normal 2 2 2 2 2 2 2 10 3" xfId="42422" xr:uid="{A69ECDB5-085F-4F24-9C80-C99199514F1E}"/>
    <cellStyle name="Normal 2 2 2 2 2 2 2 10 4" xfId="42423" xr:uid="{0BF56E12-7E6C-4BE3-825D-80344E63DD14}"/>
    <cellStyle name="Normal 2 2 2 2 2 2 2 11" xfId="28007" xr:uid="{6281BA54-3963-4557-B23F-E2CE78E9D987}"/>
    <cellStyle name="Normal 2 2 2 2 2 2 2 12" xfId="42424" xr:uid="{C7D66BB8-EA2F-4F42-A22E-6AD435D8FAE9}"/>
    <cellStyle name="Normal 2 2 2 2 2 2 2 13" xfId="42425" xr:uid="{E4AF41E7-3B72-4B81-96C6-FBADFEE65038}"/>
    <cellStyle name="Normal 2 2 2 2 2 2 2 14" xfId="42426" xr:uid="{587AE0AF-14BB-40F1-BCEE-76D10098C49E}"/>
    <cellStyle name="Normal 2 2 2 2 2 2 2 15" xfId="42427" xr:uid="{7577A76A-9EF1-41D1-9621-2A1B0B5A7E87}"/>
    <cellStyle name="Normal 2 2 2 2 2 2 2 2" xfId="42428" xr:uid="{992163B8-1E21-4BF0-8EF3-9672AA1654A3}"/>
    <cellStyle name="Normal 2 2 2 2 2 2 2 2 10" xfId="42429" xr:uid="{4B588641-84EC-41A4-A222-841C4C14DBA6}"/>
    <cellStyle name="Normal 2 2 2 2 2 2 2 2 11" xfId="42430" xr:uid="{F6450945-8EDE-4014-88C2-21E007B702A8}"/>
    <cellStyle name="Normal 2 2 2 2 2 2 2 2 12" xfId="42431" xr:uid="{CEEB73BC-63ED-4A19-92A9-568DFC751422}"/>
    <cellStyle name="Normal 2 2 2 2 2 2 2 2 2" xfId="42432" xr:uid="{DF3AA031-6C6E-4A43-8C36-CECED9A55309}"/>
    <cellStyle name="Normal 2 2 2 2 2 2 2 2 2 10" xfId="42433" xr:uid="{12D12EAA-EE70-4492-A7B6-29FD6C4D1F1E}"/>
    <cellStyle name="Normal 2 2 2 2 2 2 2 2 2 11" xfId="42434" xr:uid="{B2BE5E60-A9D0-4DC8-820D-19EFF72C4662}"/>
    <cellStyle name="Normal 2 2 2 2 2 2 2 2 2 12" xfId="42435" xr:uid="{7AA70E87-75F9-4B2A-9941-5B3AEB72CAA9}"/>
    <cellStyle name="Normal 2 2 2 2 2 2 2 2 2 2" xfId="42436" xr:uid="{E1E206C5-D9F4-4087-A3B2-BF1A2016211E}"/>
    <cellStyle name="Normal 2 2 2 2 2 2 2 2 2 2 10" xfId="42437" xr:uid="{A44D55EB-25A5-4DE4-A383-AADF850B26FE}"/>
    <cellStyle name="Normal 2 2 2 2 2 2 2 2 2 2 11" xfId="42438" xr:uid="{0CEA9111-EF58-4B99-ABE9-5117716BF361}"/>
    <cellStyle name="Normal 2 2 2 2 2 2 2 2 2 2 2" xfId="42439" xr:uid="{494BC7D5-498F-4950-81F0-ABCE1831B8B3}"/>
    <cellStyle name="Normal 2 2 2 2 2 2 2 2 2 2 2 10" xfId="42441" xr:uid="{F35BFE53-27BB-4AF7-A5B8-9B2911E26273}"/>
    <cellStyle name="Normal 2 2 2 2 2 2 2 2 2 2 2 2" xfId="42442" xr:uid="{22547A62-A1B8-4396-BA78-AE44045C3293}"/>
    <cellStyle name="Normal 2 2 2 2 2 2 2 2 2 2 2 2 2" xfId="42443" xr:uid="{0747CF6A-C116-481F-BA69-7E7EAC783ED9}"/>
    <cellStyle name="Normal 2 2 2 2 2 2 2 2 2 2 2 2 2 2" xfId="42444" xr:uid="{11692F47-B257-46EE-824F-88765D75685B}"/>
    <cellStyle name="Normal 2 2 2 2 2 2 2 2 2 2 2 2 2 2 2" xfId="42445" xr:uid="{00DF7CF9-0278-4690-9E2D-E74B24C1E011}"/>
    <cellStyle name="Normal 2 2 2 2 2 2 2 2 2 2 2 2 2 2 2 2" xfId="24910" xr:uid="{FE81D91A-53B3-441A-B38C-CD16B0008AE1}"/>
    <cellStyle name="Normal 2 2 2 2 2 2 2 2 2 2 2 2 2 2 2 2 2" xfId="11915" xr:uid="{4676989D-B80A-428C-9191-A6D4F315D7E1}"/>
    <cellStyle name="Normal 2 2 2 2 2 2 2 2 2 2 2 2 2 2 2 2 2 2" xfId="42446" xr:uid="{44B059B6-6F29-4811-B323-408AC10C9406}"/>
    <cellStyle name="Normal 2 2 2 2 2 2 2 2 2 2 2 2 2 2 2 2 2 2 2" xfId="42447" xr:uid="{A27A02B8-0BCA-4E67-A4B1-9C2E7E458B0D}"/>
    <cellStyle name="Normal 2 2 2 2 2 2 2 2 2 2 2 2 2 2 2 2 3" xfId="11918" xr:uid="{2FD49787-8A5E-43CB-8CCB-0D63A332BD51}"/>
    <cellStyle name="Normal 2 2 2 2 2 2 2 2 2 2 2 2 2 2 2 2 4" xfId="11921" xr:uid="{7F1A5E72-0653-48AA-B955-EB15C390FD3D}"/>
    <cellStyle name="Normal 2 2 2 2 2 2 2 2 2 2 2 2 2 2 2 3" xfId="24912" xr:uid="{403DE774-00C6-424A-A749-EBF2177E0426}"/>
    <cellStyle name="Normal 2 2 2 2 2 2 2 2 2 2 2 2 2 2 2 4" xfId="24915" xr:uid="{FADD5ABC-3C64-4468-AE94-5DB39DE9DC06}"/>
    <cellStyle name="Normal 2 2 2 2 2 2 2 2 2 2 2 2 2 2 2 5" xfId="42448" xr:uid="{1C2EB5B0-50CB-4373-8AA2-D1F05362BA3B}"/>
    <cellStyle name="Normal 2 2 2 2 2 2 2 2 2 2 2 2 2 2 2 6" xfId="42449" xr:uid="{C610605C-75FD-41E4-9CD4-176046689B9F}"/>
    <cellStyle name="Normal 2 2 2 2 2 2 2 2 2 2 2 2 2 2 3" xfId="42450" xr:uid="{FD5C7574-6C82-499A-BEE8-340AC9298355}"/>
    <cellStyle name="Normal 2 2 2 2 2 2 2 2 2 2 2 2 2 2 4" xfId="42451" xr:uid="{FE83EAA6-208F-41DE-81FE-5E97B1DE0325}"/>
    <cellStyle name="Normal 2 2 2 2 2 2 2 2 2 2 2 2 2 2 5" xfId="42452" xr:uid="{C41FC41A-C94A-4B0F-90A6-9898C7AC79A8}"/>
    <cellStyle name="Normal 2 2 2 2 2 2 2 2 2 2 2 2 2 2 6" xfId="42453" xr:uid="{2E2A4198-A537-48D2-AE79-5D7E834F52F9}"/>
    <cellStyle name="Normal 2 2 2 2 2 2 2 2 2 2 2 2 2 3" xfId="42454" xr:uid="{3DD7D37E-7A79-4C3E-A962-A93327BBC47B}"/>
    <cellStyle name="Normal 2 2 2 2 2 2 2 2 2 2 2 2 2 4" xfId="42455" xr:uid="{B59AC370-CAC3-4431-BC92-51A1FD6778FA}"/>
    <cellStyle name="Normal 2 2 2 2 2 2 2 2 2 2 2 2 2 5" xfId="42456" xr:uid="{D3032525-2DE3-4CA0-97C0-108B244090DB}"/>
    <cellStyle name="Normal 2 2 2 2 2 2 2 2 2 2 2 2 2 6" xfId="42457" xr:uid="{FE7012DE-DA53-4B64-B8F1-FA5847FE46CC}"/>
    <cellStyle name="Normal 2 2 2 2 2 2 2 2 2 2 2 2 2 7" xfId="42458" xr:uid="{1D1478F6-BD80-443F-9DA4-4647E9A75445}"/>
    <cellStyle name="Normal 2 2 2 2 2 2 2 2 2 2 2 2 3" xfId="42459" xr:uid="{B9FD6D3A-1F77-4B28-BDE7-0B9D09BD1CFE}"/>
    <cellStyle name="Normal 2 2 2 2 2 2 2 2 2 2 2 2 3 2" xfId="42460" xr:uid="{69E0BD18-66D7-44BA-BF8A-8CC4567F9833}"/>
    <cellStyle name="Normal 2 2 2 2 2 2 2 2 2 2 2 2 3 3" xfId="42461" xr:uid="{71B52B16-9C44-41F0-A1DA-B156B54611A8}"/>
    <cellStyle name="Normal 2 2 2 2 2 2 2 2 2 2 2 2 3 4" xfId="42462" xr:uid="{22CD9135-87B2-4D7F-93C5-29812B1658DE}"/>
    <cellStyle name="Normal 2 2 2 2 2 2 2 2 2 2 2 2 4" xfId="42463" xr:uid="{A802DCA6-7F88-4AB3-BC48-407CDA86FAAF}"/>
    <cellStyle name="Normal 2 2 2 2 2 2 2 2 2 2 2 2 5" xfId="42464" xr:uid="{F537DA64-AC42-4B9C-9DFD-37DDBBAA7A89}"/>
    <cellStyle name="Normal 2 2 2 2 2 2 2 2 2 2 2 2 6" xfId="42465" xr:uid="{1E954FCB-D31D-4179-B395-9C9257086F97}"/>
    <cellStyle name="Normal 2 2 2 2 2 2 2 2 2 2 2 2 7" xfId="42466" xr:uid="{74F44FAF-0D05-48E0-AB88-42A519094AC4}"/>
    <cellStyle name="Normal 2 2 2 2 2 2 2 2 2 2 2 3" xfId="42467" xr:uid="{107E73D7-05EC-4E99-86D5-14C292B148FA}"/>
    <cellStyle name="Normal 2 2 2 2 2 2 2 2 2 2 2 4" xfId="42468" xr:uid="{8081364D-CBB3-414B-8DBB-082A5A78DC18}"/>
    <cellStyle name="Normal 2 2 2 2 2 2 2 2 2 2 2 5" xfId="42469" xr:uid="{5FAF838D-4210-4377-B3E2-74E88F7A3EF1}"/>
    <cellStyle name="Normal 2 2 2 2 2 2 2 2 2 2 2 5 2" xfId="42470" xr:uid="{DFBF5292-11B4-4300-86CB-A7EECCE58468}"/>
    <cellStyle name="Normal 2 2 2 2 2 2 2 2 2 2 2 5 3" xfId="42471" xr:uid="{865DD756-6A24-4D2D-AA30-2778427FF57B}"/>
    <cellStyle name="Normal 2 2 2 2 2 2 2 2 2 2 2 5 4" xfId="42472" xr:uid="{0608C7C9-E892-46C6-8DB8-2F6A3C0DAFA5}"/>
    <cellStyle name="Normal 2 2 2 2 2 2 2 2 2 2 2 6" xfId="42473" xr:uid="{88ADF86D-3676-4272-8ABB-A6A8BD1623D9}"/>
    <cellStyle name="Normal 2 2 2 2 2 2 2 2 2 2 2 7" xfId="42474" xr:uid="{369F790A-1208-47D3-B3FB-CB52663F09CF}"/>
    <cellStyle name="Normal 2 2 2 2 2 2 2 2 2 2 2 8" xfId="42475" xr:uid="{BA13233C-081C-4A2D-830A-AB5E6C03B5CE}"/>
    <cellStyle name="Normal 2 2 2 2 2 2 2 2 2 2 2 9" xfId="42476" xr:uid="{0F648E76-57C3-4661-9238-6E9B6C415EA4}"/>
    <cellStyle name="Normal 2 2 2 2 2 2 2 2 2 2 3" xfId="42477" xr:uid="{7D2DB576-3E07-4708-A211-E752A7534527}"/>
    <cellStyle name="Normal 2 2 2 2 2 2 2 2 2 2 4" xfId="42478" xr:uid="{E5B26471-92F1-4D9A-8B5F-552A0D3E3235}"/>
    <cellStyle name="Normal 2 2 2 2 2 2 2 2 2 2 5" xfId="42479" xr:uid="{BE23B9EB-211F-4216-BAEF-47969C3919A5}"/>
    <cellStyle name="Normal 2 2 2 2 2 2 2 2 2 2 6" xfId="42480" xr:uid="{6D02863C-5121-4B87-B315-24F1DE2CC6F0}"/>
    <cellStyle name="Normal 2 2 2 2 2 2 2 2 2 2 6 2" xfId="42481" xr:uid="{2687EC7F-F6B8-4FF2-930D-3EA1DA05A2A6}"/>
    <cellStyle name="Normal 2 2 2 2 2 2 2 2 2 2 6 3" xfId="42482" xr:uid="{2EE5DEC5-578A-4B30-8F03-B58C73C5EC56}"/>
    <cellStyle name="Normal 2 2 2 2 2 2 2 2 2 2 6 4" xfId="42483" xr:uid="{EB6F34FC-0343-408B-8976-3002F09995A1}"/>
    <cellStyle name="Normal 2 2 2 2 2 2 2 2 2 2 7" xfId="42484" xr:uid="{3CFC9CD8-B6C9-436E-969A-EAA2306F71FF}"/>
    <cellStyle name="Normal 2 2 2 2 2 2 2 2 2 2 8" xfId="42485" xr:uid="{082CE141-69ED-4AE7-8287-C4DC2C14C5B7}"/>
    <cellStyle name="Normal 2 2 2 2 2 2 2 2 2 2 9" xfId="42486" xr:uid="{FB78AB3B-7FF8-4166-A489-0329BD80625F}"/>
    <cellStyle name="Normal 2 2 2 2 2 2 2 2 2 3" xfId="42487" xr:uid="{C76E53EB-18BE-4E3F-A27C-04EB586E7829}"/>
    <cellStyle name="Normal 2 2 2 2 2 2 2 2 2 4" xfId="42488" xr:uid="{57F1A409-493C-4E58-AB86-27C99C618CDF}"/>
    <cellStyle name="Normal 2 2 2 2 2 2 2 2 2 4 2" xfId="42489" xr:uid="{042CB7D7-2D6F-43D7-AF7B-FF2861D94EBF}"/>
    <cellStyle name="Normal 2 2 2 2 2 2 2 2 2 4 3" xfId="42490" xr:uid="{59808D3A-1412-4BC3-9BA9-79A2942B9284}"/>
    <cellStyle name="Normal 2 2 2 2 2 2 2 2 2 4 4" xfId="42491" xr:uid="{F0204F4E-C6FF-45DC-B511-D7A9F13F013B}"/>
    <cellStyle name="Normal 2 2 2 2 2 2 2 2 2 5" xfId="42492" xr:uid="{7DCFEB3A-93B9-439C-87E4-ABD77F9E64D9}"/>
    <cellStyle name="Normal 2 2 2 2 2 2 2 2 2 6" xfId="42493" xr:uid="{B905766B-AD37-4B33-B09C-5BF0F0C72CFB}"/>
    <cellStyle name="Normal 2 2 2 2 2 2 2 2 2 7" xfId="42494" xr:uid="{AD3C0210-891D-444B-A939-2C8DC8D0F6B0}"/>
    <cellStyle name="Normal 2 2 2 2 2 2 2 2 2 7 2" xfId="42495" xr:uid="{B9BFD5BA-FCCE-487D-B3CD-EF9664934776}"/>
    <cellStyle name="Normal 2 2 2 2 2 2 2 2 2 7 3" xfId="42496" xr:uid="{FFE214E5-3AAB-4E8F-BEF1-8CAD01E9FFD3}"/>
    <cellStyle name="Normal 2 2 2 2 2 2 2 2 2 7 4" xfId="42497" xr:uid="{EF17093A-83FA-41B5-877F-98AE3DF9D4AE}"/>
    <cellStyle name="Normal 2 2 2 2 2 2 2 2 2 8" xfId="42498" xr:uid="{B547D2B2-C5F1-4393-BEC1-653CCF36F31A}"/>
    <cellStyle name="Normal 2 2 2 2 2 2 2 2 2 9" xfId="42499" xr:uid="{948F9E2D-3DE4-4A38-9DFD-DF2FC33C9406}"/>
    <cellStyle name="Normal 2 2 2 2 2 2 2 2 3" xfId="42500" xr:uid="{9095CB28-FEBE-4B7C-BFED-F71B7423A4A7}"/>
    <cellStyle name="Normal 2 2 2 2 2 2 2 2 4" xfId="42501" xr:uid="{D2AE87EF-C9AD-4549-BE67-ACD736946769}"/>
    <cellStyle name="Normal 2 2 2 2 2 2 2 2 4 2" xfId="42502" xr:uid="{36D2DE38-F288-486A-8BAE-78052DBF1D6F}"/>
    <cellStyle name="Normal 2 2 2 2 2 2 2 2 4 3" xfId="42503" xr:uid="{9A455A79-679C-4718-98B7-3F1A17AA03BF}"/>
    <cellStyle name="Normal 2 2 2 2 2 2 2 2 4 4" xfId="42504" xr:uid="{BEA83BEC-5CBC-4A4D-819C-E030B09DABED}"/>
    <cellStyle name="Normal 2 2 2 2 2 2 2 2 5" xfId="42505" xr:uid="{D8EE3879-1EFA-4F6A-B483-63D7AEFE2317}"/>
    <cellStyle name="Normal 2 2 2 2 2 2 2 2 6" xfId="42506" xr:uid="{D5C40557-E6D9-4880-8815-53B07F6C3171}"/>
    <cellStyle name="Normal 2 2 2 2 2 2 2 2 7" xfId="42507" xr:uid="{FAEDA3A8-11DC-4629-9D8C-F8B9029FAA7F}"/>
    <cellStyle name="Normal 2 2 2 2 2 2 2 2 7 2" xfId="42509" xr:uid="{65B32636-FE60-4605-91F3-D03829402B54}"/>
    <cellStyle name="Normal 2 2 2 2 2 2 2 2 7 3" xfId="42511" xr:uid="{15C4CD3E-86EF-4447-9B2E-E1C5F9EF0288}"/>
    <cellStyle name="Normal 2 2 2 2 2 2 2 2 7 4" xfId="42513" xr:uid="{3E0ED3FE-BCBB-480D-81D9-C8BE6DEE7F07}"/>
    <cellStyle name="Normal 2 2 2 2 2 2 2 2 8" xfId="42514" xr:uid="{39F717B5-8BF5-490A-B743-B1D4CD23AB3C}"/>
    <cellStyle name="Normal 2 2 2 2 2 2 2 2 9" xfId="42515" xr:uid="{4D3B04E2-3646-47AB-9856-BCD347412D90}"/>
    <cellStyle name="Normal 2 2 2 2 2 2 2 3" xfId="42517" xr:uid="{2C1A5059-E94B-46CA-803C-3DAE2C144CB9}"/>
    <cellStyle name="Normal 2 2 2 2 2 2 2 4" xfId="42519" xr:uid="{B0CCA6E3-8553-4527-A49D-45458AAE232B}"/>
    <cellStyle name="Normal 2 2 2 2 2 2 2 5" xfId="42520" xr:uid="{202DBFF0-40F2-4247-A1CA-12714361FC1E}"/>
    <cellStyle name="Normal 2 2 2 2 2 2 2 6" xfId="42521" xr:uid="{566DF52B-4483-441E-B471-FE334A1A1B49}"/>
    <cellStyle name="Normal 2 2 2 2 2 2 2 7" xfId="42522" xr:uid="{BB24CA4D-B8E8-4B70-B30F-5123B0EB2CCC}"/>
    <cellStyle name="Normal 2 2 2 2 2 2 2 7 2" xfId="42523" xr:uid="{5BFB6F0D-EEF3-4C1B-8575-701B7DBC1E20}"/>
    <cellStyle name="Normal 2 2 2 2 2 2 2 7 3" xfId="42524" xr:uid="{63ACBAED-BBA5-4CAD-A907-CAB91B6421DA}"/>
    <cellStyle name="Normal 2 2 2 2 2 2 2 7 4" xfId="42525" xr:uid="{4C7507E5-9C65-47EC-A7BD-6F0A8FE83AC1}"/>
    <cellStyle name="Normal 2 2 2 2 2 2 2 8" xfId="42526" xr:uid="{5503F054-F0A8-47DC-B0E7-8B6DA638AAD0}"/>
    <cellStyle name="Normal 2 2 2 2 2 2 2 9" xfId="42527" xr:uid="{423B68E8-CA27-49C1-B365-CBE40AC54499}"/>
    <cellStyle name="Normal 2 2 2 2 2 2 3" xfId="42528" xr:uid="{7590BBD8-5E02-4630-9284-27CBA8B226C4}"/>
    <cellStyle name="Normal 2 2 2 2 2 2 3 2" xfId="42529" xr:uid="{C74D01DB-A0E4-4A1E-B9D3-CE3822251E96}"/>
    <cellStyle name="Normal 2 2 2 2 2 2 3 3" xfId="42531" xr:uid="{31E8F6A4-5485-44C3-B661-2AC60F9434AD}"/>
    <cellStyle name="Normal 2 2 2 2 2 2 3 4" xfId="42533" xr:uid="{30DC7433-AC44-4B95-AF69-9C62141875EC}"/>
    <cellStyle name="Normal 2 2 2 2 2 2 3 5" xfId="42534" xr:uid="{0EBDC48A-DB26-4E95-BD4F-8E084B127A32}"/>
    <cellStyle name="Normal 2 2 2 2 2 2 4" xfId="42535" xr:uid="{0C7F9BFE-E317-40BE-9590-51997EDA6855}"/>
    <cellStyle name="Normal 2 2 2 2 2 2 4 2" xfId="42536" xr:uid="{3FA765C8-FAF3-4796-8635-4A22068BF833}"/>
    <cellStyle name="Normal 2 2 2 2 2 2 4 3" xfId="42538" xr:uid="{B2C8A136-0BB8-4B99-A031-0BC3F7B7836C}"/>
    <cellStyle name="Normal 2 2 2 2 2 2 4 4" xfId="42540" xr:uid="{DB4A1D18-71AB-4248-985E-2595630014F5}"/>
    <cellStyle name="Normal 2 2 2 2 2 2 4 5" xfId="42541" xr:uid="{384C15A8-95C2-4451-94D0-4F8856C398D3}"/>
    <cellStyle name="Normal 2 2 2 2 2 2 5" xfId="42542" xr:uid="{D5E0B307-6179-4E31-9E53-D1BBD424D5E3}"/>
    <cellStyle name="Normal 2 2 2 2 2 2 6" xfId="42543" xr:uid="{CAEF39D4-79ED-48B0-838D-F7571731F835}"/>
    <cellStyle name="Normal 2 2 2 2 2 2 7" xfId="22399" xr:uid="{004C761A-0051-4E79-AD5D-95925FE5539B}"/>
    <cellStyle name="Normal 2 2 2 2 2 2 7 2" xfId="42544" xr:uid="{695E8B88-94E8-4E64-ACF4-BC237E09BC5E}"/>
    <cellStyle name="Normal 2 2 2 2 2 2 7 3" xfId="42545" xr:uid="{B72E2403-F2C9-4794-A59E-C8776DE8DA12}"/>
    <cellStyle name="Normal 2 2 2 2 2 2 7 4" xfId="42546" xr:uid="{06BA8B3A-BCF4-45B0-AE1F-1F7DDF78C607}"/>
    <cellStyle name="Normal 2 2 2 2 2 2 8" xfId="42547" xr:uid="{F4580B37-B173-4610-BB87-3146DB7E5575}"/>
    <cellStyle name="Normal 2 2 2 2 2 2 9" xfId="42548" xr:uid="{6ACA8428-B411-4EA6-8E6D-35A160981476}"/>
    <cellStyle name="Normal 2 2 2 2 2 3" xfId="42549" xr:uid="{2D605BB1-6110-4688-9A0E-CC73B8A2E2BC}"/>
    <cellStyle name="Normal 2 2 2 2 2 3 2" xfId="42550" xr:uid="{10333689-0527-441B-9599-FB8E6E74C99E}"/>
    <cellStyle name="Normal 2 2 2 2 2 4" xfId="42551" xr:uid="{0C1D2A4D-DA66-4E12-BFE3-6ACC70D58BE6}"/>
    <cellStyle name="Normal 2 2 2 2 2 5" xfId="42552" xr:uid="{258CD58D-4409-4B72-834B-DBA00068455D}"/>
    <cellStyle name="Normal 2 2 2 2 2 5 2" xfId="42553" xr:uid="{156E731B-63E5-405D-8991-420CB4AAADBE}"/>
    <cellStyle name="Normal 2 2 2 2 2 5 3" xfId="42554" xr:uid="{62D123B5-5CAE-4FC8-A56A-B15EC4CF5E4F}"/>
    <cellStyle name="Normal 2 2 2 2 2 5 4" xfId="42555" xr:uid="{E511B966-D47E-4257-BD40-5B65572AE793}"/>
    <cellStyle name="Normal 2 2 2 2 2 5 5" xfId="42556" xr:uid="{FF5DF6E3-6323-4AB5-A0BC-88B68E834FF4}"/>
    <cellStyle name="Normal 2 2 2 2 2 6" xfId="42557" xr:uid="{CD3DA001-D298-47F2-8EF2-09F3C30484D3}"/>
    <cellStyle name="Normal 2 2 2 2 2 6 2" xfId="42558" xr:uid="{9634EF76-741B-42DB-9067-945F3449E429}"/>
    <cellStyle name="Normal 2 2 2 2 2 6 3" xfId="42559" xr:uid="{D248E95F-B4E3-4CF7-8DD9-A94377DF5D8F}"/>
    <cellStyle name="Normal 2 2 2 2 2 6 4" xfId="42560" xr:uid="{7422CD50-7697-4539-8F1F-ED8C069E39E7}"/>
    <cellStyle name="Normal 2 2 2 2 2 6 5" xfId="42561" xr:uid="{ED426C5B-0BF5-4F40-A292-C0694E4C40F6}"/>
    <cellStyle name="Normal 2 2 2 2 2 7" xfId="42562" xr:uid="{8ECA232B-3226-4BF2-A242-7BA368081A4B}"/>
    <cellStyle name="Normal 2 2 2 2 2 8" xfId="42563" xr:uid="{671549CD-4975-4CE6-B1F8-478FB722BB70}"/>
    <cellStyle name="Normal 2 2 2 2 2 9" xfId="42564" xr:uid="{81B1C8EE-EAEF-41F0-9DE8-4864AC8A0616}"/>
    <cellStyle name="Normal 2 2 2 2 3" xfId="42565" xr:uid="{16018BBE-0230-4A39-9856-E1EF8819312C}"/>
    <cellStyle name="Normal 2 2 2 2 3 2" xfId="42567" xr:uid="{31E12623-7E42-4E09-B7E6-DEE98B3CD458}"/>
    <cellStyle name="Normal 2 2 2 2 3 2 2" xfId="42568" xr:uid="{707067D1-6CF3-4ED6-8C24-210DFFE9EBDA}"/>
    <cellStyle name="Normal 2 2 2 2 3 3" xfId="42569" xr:uid="{56ACB003-94C8-4813-9331-DA4E69B17F00}"/>
    <cellStyle name="Normal 2 2 2 2 3 4" xfId="42570" xr:uid="{8736B01A-E744-4A67-8405-13B14EAF01F6}"/>
    <cellStyle name="Normal 2 2 2 2 3 5" xfId="42571" xr:uid="{DC2986A9-8AC3-48DA-A43B-7437F591ADD3}"/>
    <cellStyle name="Normal 2 2 2 2 3 6" xfId="42572" xr:uid="{53386906-D8CB-4067-8DEC-A28571A62DC4}"/>
    <cellStyle name="Normal 2 2 2 2 3 7" xfId="42573" xr:uid="{DF912D62-DF2A-4858-979A-88AFC1C9F61C}"/>
    <cellStyle name="Normal 2 2 2 2 4" xfId="42574" xr:uid="{4F0BDB70-38D8-46B4-922B-60B360F7B404}"/>
    <cellStyle name="Normal 2 2 2 2 4 2" xfId="42576" xr:uid="{129CB1D0-9878-41A3-B50A-64BB04A03372}"/>
    <cellStyle name="Normal 2 2 2 2 5" xfId="42577" xr:uid="{0997E58C-BABE-4C91-9E71-AC56916F85F3}"/>
    <cellStyle name="Normal 2 2 2 2 5 2" xfId="42579" xr:uid="{A279CD9E-D3E1-4E2A-BEEA-F4114C2D8143}"/>
    <cellStyle name="Normal 2 2 2 2 5 3" xfId="42580" xr:uid="{955B3CA1-D3B1-4BCC-8C77-A9C45DF224DC}"/>
    <cellStyle name="Normal 2 2 2 2 5 4" xfId="42581" xr:uid="{EAC004E7-060A-4974-BEAA-ECA44858D8F7}"/>
    <cellStyle name="Normal 2 2 2 2 5 5" xfId="42582" xr:uid="{13517815-99A7-4DDC-9F9A-3DC497894F4B}"/>
    <cellStyle name="Normal 2 2 2 2 6" xfId="42583" xr:uid="{6686620A-A76C-44C8-A239-EF6B31A9F7B9}"/>
    <cellStyle name="Normal 2 2 2 2 6 2" xfId="42584" xr:uid="{C2E221B9-EF1F-433B-9F5B-2EBB3A5909DF}"/>
    <cellStyle name="Normal 2 2 2 2 6 3" xfId="42585" xr:uid="{18FE8632-FED3-41FB-8157-E096E3DF1F63}"/>
    <cellStyle name="Normal 2 2 2 2 6 4" xfId="42586" xr:uid="{21D46AD8-5417-49D3-A1EB-91103F76829B}"/>
    <cellStyle name="Normal 2 2 2 2 6 5" xfId="42587" xr:uid="{6F50E087-5B49-457D-88C9-918E317AC49F}"/>
    <cellStyle name="Normal 2 2 2 2 7" xfId="42588" xr:uid="{96DC843F-A174-4AA3-8550-650BC13F577D}"/>
    <cellStyle name="Normal 2 2 2 2 7 2" xfId="42589" xr:uid="{15E407FA-6E0A-47C2-8986-E6C0C4F93906}"/>
    <cellStyle name="Normal 2 2 2 2 7 3" xfId="42590" xr:uid="{059C5958-2D25-4821-AB76-F109056E084A}"/>
    <cellStyle name="Normal 2 2 2 2 7 4" xfId="42591" xr:uid="{A326DC08-CAF2-432A-97AD-531579285DAE}"/>
    <cellStyle name="Normal 2 2 2 2 7 5" xfId="42592" xr:uid="{4AA4DA7F-B076-4752-9349-7DCB4D9303D6}"/>
    <cellStyle name="Normal 2 2 2 2 8" xfId="42593" xr:uid="{E658110B-21EF-4A9C-B129-6DFE7BDE40F5}"/>
    <cellStyle name="Normal 2 2 2 2 8 2" xfId="42594" xr:uid="{2A42E713-9728-42DB-859B-1AF6CFAF4701}"/>
    <cellStyle name="Normal 2 2 2 2 8 3" xfId="42595" xr:uid="{B7076C7A-2E72-4E7F-AD01-8E1ADCDE7796}"/>
    <cellStyle name="Normal 2 2 2 2 8 4" xfId="42596" xr:uid="{A09305EE-794E-4D37-8128-DFF131E962B9}"/>
    <cellStyle name="Normal 2 2 2 2 8 5" xfId="42597" xr:uid="{D33C44B6-D0AF-4BB1-9B70-2392EB33E914}"/>
    <cellStyle name="Normal 2 2 2 2 9" xfId="42598" xr:uid="{332A80F3-7277-428F-9AB5-21739D6362FD}"/>
    <cellStyle name="Normal 2 2 2 20" xfId="42369" xr:uid="{F2F97538-7F16-4FD2-89EA-7BE25F79FC4A}"/>
    <cellStyle name="Normal 2 2 2 21" xfId="42374" xr:uid="{48C28E66-047F-48AB-8F84-E9651728E9C4}"/>
    <cellStyle name="Normal 2 2 2 3" xfId="42599" xr:uid="{CFAEAA79-D15E-4271-B2C9-0743B1245D96}"/>
    <cellStyle name="Normal 2 2 2 3 2" xfId="42600" xr:uid="{14314DFE-5908-4ADB-A56F-A168C2D1594C}"/>
    <cellStyle name="Normal 2 2 2 3 3" xfId="42601" xr:uid="{E8CD18EF-833D-4977-9EBA-AAE733A2A03A}"/>
    <cellStyle name="Normal 2 2 2 4" xfId="42602" xr:uid="{6AE54034-B924-431E-A9F4-17D7D7BD9187}"/>
    <cellStyle name="Normal 2 2 2 4 2" xfId="42603" xr:uid="{AB1AB204-8B4E-41E6-A323-AA3F577F2740}"/>
    <cellStyle name="Normal 2 2 2 4 2 2" xfId="42604" xr:uid="{48179FC2-5575-47F2-966F-C15758EA859E}"/>
    <cellStyle name="Normal 2 2 2 4 3" xfId="42605" xr:uid="{7EA15543-BE8C-4DA3-B0AF-6C5CA23EAD39}"/>
    <cellStyle name="Normal 2 2 2 4 3 2" xfId="42606" xr:uid="{22AFC9D7-A16A-4125-BAF4-FBF9898DCB2F}"/>
    <cellStyle name="Normal 2 2 2 4 4" xfId="42607" xr:uid="{91DB48F8-D065-40C6-8C52-8730F446ED97}"/>
    <cellStyle name="Normal 2 2 2 4 5" xfId="42608" xr:uid="{BA108B1C-FE9F-40B1-8B1E-DFE6211A886E}"/>
    <cellStyle name="Normal 2 2 2 4 6" xfId="42609" xr:uid="{307DF854-0FC7-4E6C-AEA0-41F003C3A877}"/>
    <cellStyle name="Normal 2 2 2 4 7" xfId="42610" xr:uid="{4D7AEA4F-2FE1-4DF8-AA16-DADA85668BCD}"/>
    <cellStyle name="Normal 2 2 2 5" xfId="42611" xr:uid="{11C9DE2A-1CE7-4992-91B2-5BA159A033BA}"/>
    <cellStyle name="Normal 2 2 2 5 2" xfId="42612" xr:uid="{EC7158AF-55F2-4F0C-8452-3261AC239B63}"/>
    <cellStyle name="Normal 2 2 2 5 3" xfId="42613" xr:uid="{86558233-A540-4330-AC18-8FD28371EB6D}"/>
    <cellStyle name="Normal 2 2 2 6" xfId="42614" xr:uid="{D442B8C6-8336-4AC8-AFE1-0C39C7E206C6}"/>
    <cellStyle name="Normal 2 2 2 6 2" xfId="42615" xr:uid="{836C61B1-C926-485E-82F0-3F517FDCDF29}"/>
    <cellStyle name="Normal 2 2 2 6 3" xfId="42616" xr:uid="{1CEFEBFF-67A7-445A-9ADF-0DD5742E967F}"/>
    <cellStyle name="Normal 2 2 2 7" xfId="42617" xr:uid="{048D85E3-61DA-4E6D-9BD5-E5B049CE37AD}"/>
    <cellStyle name="Normal 2 2 2 7 2" xfId="42618" xr:uid="{D5C19A3D-9D59-434D-AC8F-DA5F9DE243B6}"/>
    <cellStyle name="Normal 2 2 2 7 2 2" xfId="42619" xr:uid="{B315C3C5-4CA8-45D3-8670-DF9E683B420B}"/>
    <cellStyle name="Normal 2 2 2 7 3" xfId="42620" xr:uid="{E03011B1-D716-4FC7-A6B9-54E36103A3B8}"/>
    <cellStyle name="Normal 2 2 2 7 3 2" xfId="42621" xr:uid="{0FB32300-9B27-4EA3-951D-4EB23CEF077C}"/>
    <cellStyle name="Normal 2 2 2 7 4" xfId="42622" xr:uid="{B5A5134C-64A7-4A5D-BC17-969E8FF94782}"/>
    <cellStyle name="Normal 2 2 2 7 5" xfId="42623" xr:uid="{DD2B5409-4CAD-4827-8F8C-A1B0B8A0BA06}"/>
    <cellStyle name="Normal 2 2 2 8" xfId="42624" xr:uid="{404E8743-704F-4E24-82DD-177E077E1DBD}"/>
    <cellStyle name="Normal 2 2 2 8 2" xfId="42625" xr:uid="{593DB819-6E8B-4022-B5B3-0B8781C7A34E}"/>
    <cellStyle name="Normal 2 2 2 8 2 2" xfId="42626" xr:uid="{12069149-8A1B-4768-9319-494D6E4D0462}"/>
    <cellStyle name="Normal 2 2 2 8 3" xfId="42627" xr:uid="{6DC87704-E23D-4C68-AC2B-50DAF713CAAE}"/>
    <cellStyle name="Normal 2 2 2 8 3 2" xfId="42628" xr:uid="{412372BB-C68F-44FA-B002-C20188F146F9}"/>
    <cellStyle name="Normal 2 2 2 8 4" xfId="73" xr:uid="{2A2A2C2B-4B71-4C5D-B4E1-4BA92D6D564C}"/>
    <cellStyle name="Normal 2 2 2 8 5" xfId="42629" xr:uid="{CB2E91EE-E5AE-4E47-BD04-9C5C8676AC92}"/>
    <cellStyle name="Normal 2 2 2 9" xfId="13783" xr:uid="{8135C83A-15FA-4833-B476-3723D38ACEEC}"/>
    <cellStyle name="Normal 2 2 2 9 2" xfId="13787" xr:uid="{56B85603-151D-4347-9709-115D59C7A684}"/>
    <cellStyle name="Normal 2 2 2 9 3" xfId="13790" xr:uid="{C60A6A57-6CD4-4656-8E3C-23ADA2BB6E95}"/>
    <cellStyle name="Normal 2 2 20" xfId="28546" xr:uid="{70CB10C9-A997-4A08-BA30-FBE6CCEE30F2}"/>
    <cellStyle name="Normal 2 2 21" xfId="28550" xr:uid="{7D0A7A74-2691-410A-B9C0-F52D3DCFE7BA}"/>
    <cellStyle name="Normal 2 2 22" xfId="28554" xr:uid="{5384FD45-AF4C-435F-9663-DC50D7EDCC34}"/>
    <cellStyle name="Normal 2 2 23" xfId="28558" xr:uid="{447432B1-13F8-4961-A5F9-C534EA4D6A0F}"/>
    <cellStyle name="Normal 2 2 24" xfId="42355" xr:uid="{C456CC99-4DF7-4BDC-9F52-D7A7CF959DB6}"/>
    <cellStyle name="Normal 2 2 25" xfId="42630" xr:uid="{C8A711CE-52AA-41A1-B751-C205300CDD2D}"/>
    <cellStyle name="Normal 2 2 26" xfId="42631" xr:uid="{4383C537-8BDC-4F38-A511-7DAB7F2BF114}"/>
    <cellStyle name="Normal 2 2 27" xfId="42632" xr:uid="{5F74A097-49D2-4A5A-BFD1-E2CB20F2EF98}"/>
    <cellStyle name="Normal 2 2 28" xfId="42633" xr:uid="{5909F0FA-FFCD-4CEF-B621-8FAD10EFD395}"/>
    <cellStyle name="Normal 2 2 3" xfId="12358" xr:uid="{09CC6EAD-69ED-48F6-9264-9A5200532BA5}"/>
    <cellStyle name="Normal 2 2 3 10" xfId="42634" xr:uid="{A5DB4FF3-451A-48A3-BF9C-5EA3F84A2142}"/>
    <cellStyle name="Normal 2 2 3 10 2" xfId="42635" xr:uid="{987BBAE4-5E5A-48B3-A4DC-8DF8B5643F40}"/>
    <cellStyle name="Normal 2 2 3 10 3" xfId="42636" xr:uid="{B98A474E-BBCA-484A-AA22-D623A499D6FD}"/>
    <cellStyle name="Normal 2 2 3 11" xfId="42637" xr:uid="{289D7117-4E39-475F-825D-7525A5F311F8}"/>
    <cellStyle name="Normal 2 2 3 11 2" xfId="42638" xr:uid="{7EA951F6-F993-4A2C-8A90-6160746F9842}"/>
    <cellStyle name="Normal 2 2 3 11 3" xfId="42639" xr:uid="{9A2754D3-AECE-4E46-8E46-30490AD4018E}"/>
    <cellStyle name="Normal 2 2 3 12" xfId="42640" xr:uid="{8563D979-2DF6-40A1-A095-C4C8C2DF2CA9}"/>
    <cellStyle name="Normal 2 2 3 13" xfId="42641" xr:uid="{8BBF228D-73A8-4254-8410-8B4036681B8A}"/>
    <cellStyle name="Normal 2 2 3 13 2" xfId="42642" xr:uid="{5EF83C03-4892-4508-8730-FB60D5C9FB81}"/>
    <cellStyle name="Normal 2 2 3 14" xfId="42644" xr:uid="{F6371736-F505-4526-95AB-1A8E5AE1E027}"/>
    <cellStyle name="Normal 2 2 3 15" xfId="42646" xr:uid="{C1915207-186A-4153-ADB2-C99A7F1DE3FA}"/>
    <cellStyle name="Normal 2 2 3 2" xfId="42647" xr:uid="{743F06C2-C70B-488C-BBD7-E1FFCD2E2F42}"/>
    <cellStyle name="Normal 2 2 3 2 2" xfId="42648" xr:uid="{71AEF39A-FC93-455D-AA78-4D247C8ABE04}"/>
    <cellStyle name="Normal 2 2 3 2 2 2" xfId="42649" xr:uid="{0A3D2339-628E-4A98-86BF-4CC2F75B47D9}"/>
    <cellStyle name="Normal 2 2 3 2 3" xfId="42650" xr:uid="{C37B9657-F1BC-4023-A66C-0552957515A9}"/>
    <cellStyle name="Normal 2 2 3 2 4" xfId="42651" xr:uid="{CC833E56-E424-4A01-AAFC-EAEB21E2B483}"/>
    <cellStyle name="Normal 2 2 3 3" xfId="42652" xr:uid="{36ACA924-9042-4E5C-BDF8-B89F366C865A}"/>
    <cellStyle name="Normal 2 2 3 3 2" xfId="42653" xr:uid="{9E618BED-8DA5-4B35-B691-252A835100F6}"/>
    <cellStyle name="Normal 2 2 3 3 3" xfId="42654" xr:uid="{231323B2-759F-4014-9F80-F60E8DA4E0E2}"/>
    <cellStyle name="Normal 2 2 3 4" xfId="42655" xr:uid="{133EEC07-8E3C-4C32-82C4-3843F4E35DB2}"/>
    <cellStyle name="Normal 2 2 3 4 2" xfId="42656" xr:uid="{76A15F3B-D3AD-4888-9606-BB204C467022}"/>
    <cellStyle name="Normal 2 2 3 4 3" xfId="42657" xr:uid="{489ED5DA-D18D-48C7-A7FB-220C5C1F7157}"/>
    <cellStyle name="Normal 2 2 3 5" xfId="42658" xr:uid="{4345AE96-92EE-4E3E-9941-646BF2CCC189}"/>
    <cellStyle name="Normal 2 2 3 5 2" xfId="42659" xr:uid="{9393C71E-0677-40A3-BF5A-6A559C868DBD}"/>
    <cellStyle name="Normal 2 2 3 5 3" xfId="42660" xr:uid="{7430FDAE-B3F2-449E-B2F1-12A9557DF193}"/>
    <cellStyle name="Normal 2 2 3 6" xfId="42661" xr:uid="{0567588C-54F8-41C9-8DA3-16AEDDB6DA69}"/>
    <cellStyle name="Normal 2 2 3 6 2" xfId="42662" xr:uid="{1D29B3C8-853F-447D-AD9E-20A00376C387}"/>
    <cellStyle name="Normal 2 2 3 6 3" xfId="42663" xr:uid="{6DBEC9FB-765D-4DD2-AF3D-9BC2934740AB}"/>
    <cellStyle name="Normal 2 2 3 7" xfId="42664" xr:uid="{1828B592-252D-4146-AD03-7C1417AB56A7}"/>
    <cellStyle name="Normal 2 2 3 7 2" xfId="42665" xr:uid="{029D22A6-ADE3-4BE3-87DA-749AFB3DC6F0}"/>
    <cellStyle name="Normal 2 2 3 7 3" xfId="42666" xr:uid="{3BEE0C92-883C-4053-8D50-5B99944BA5EF}"/>
    <cellStyle name="Normal 2 2 3 8" xfId="42667" xr:uid="{8EC23D67-125C-4D60-8BF5-CD33627537E0}"/>
    <cellStyle name="Normal 2 2 3 8 2" xfId="42668" xr:uid="{94F4B8F3-DC0C-48AA-9D57-0B3329D812D1}"/>
    <cellStyle name="Normal 2 2 3 8 3" xfId="42669" xr:uid="{06467471-AB62-46B1-9DFB-CDA9C9A85A78}"/>
    <cellStyle name="Normal 2 2 3 9" xfId="13819" xr:uid="{2FC1FC67-BF83-41C7-B64A-DB799A440455}"/>
    <cellStyle name="Normal 2 2 3 9 2" xfId="35618" xr:uid="{71559BB6-5C69-4B88-9015-3552EE91F682}"/>
    <cellStyle name="Normal 2 2 3 9 3" xfId="35620" xr:uid="{7947CFB2-CAA9-411A-9DF8-0254DFBB62E2}"/>
    <cellStyle name="Normal 2 2 4" xfId="12362" xr:uid="{D3429C37-1975-44BA-BE06-F760487E8E22}"/>
    <cellStyle name="Normal 2 2 4 2" xfId="42670" xr:uid="{1F0846FC-A12F-4F8E-9BBB-9CCF83773FEF}"/>
    <cellStyle name="Normal 2 2 4 2 2" xfId="42671" xr:uid="{ADE08B3C-6CFA-455F-B9C6-6AB776A80A37}"/>
    <cellStyle name="Normal 2 2 4 2 3" xfId="42672" xr:uid="{1ED52924-393B-4321-AB99-76578B9500AE}"/>
    <cellStyle name="Normal 2 2 4 3" xfId="42673" xr:uid="{FDDAB562-9B5B-4A68-B56E-D35F9A7B896F}"/>
    <cellStyle name="Normal 2 2 4 3 2" xfId="42674" xr:uid="{027A0027-C822-40D0-A0EE-3A92EB934AE2}"/>
    <cellStyle name="Normal 2 2 4 3 3" xfId="42675" xr:uid="{E6169A16-E1B2-4A29-96DB-C3F25FDCED3F}"/>
    <cellStyle name="Normal 2 2 4 4" xfId="42676" xr:uid="{2A2E6783-B77C-4D5B-BD02-41936C2B41E5}"/>
    <cellStyle name="Normal 2 2 4 4 2" xfId="42677" xr:uid="{22EB86BE-2908-4A71-A6A3-D552995587A4}"/>
    <cellStyle name="Normal 2 2 4 4 3" xfId="42678" xr:uid="{9C9DD407-58A5-48A5-8479-AB3D832C3CAB}"/>
    <cellStyle name="Normal 2 2 4 5" xfId="42679" xr:uid="{C17009A5-F95A-4B52-991D-93C7D88F62DC}"/>
    <cellStyle name="Normal 2 2 4 5 2" xfId="42680" xr:uid="{C0211FCA-76F7-42F7-81C7-7F8582918350}"/>
    <cellStyle name="Normal 2 2 4 5 3" xfId="42681" xr:uid="{B61DE85F-C955-481C-B561-8BEFA3F2D9B3}"/>
    <cellStyle name="Normal 2 2 4 6" xfId="42682" xr:uid="{DE09F3AE-CA48-4380-AFE6-3A753CC857AA}"/>
    <cellStyle name="Normal 2 2 4 6 2" xfId="42683" xr:uid="{E077A198-8D25-41F6-AC71-D692EF727D2A}"/>
    <cellStyle name="Normal 2 2 4 6 3" xfId="42684" xr:uid="{248C0A45-4C70-4514-9A66-AA18BBF0BEF4}"/>
    <cellStyle name="Normal 2 2 4 7" xfId="42685" xr:uid="{286C48E7-1B06-4A8E-B4C7-51A4C7D9D2A6}"/>
    <cellStyle name="Normal 2 2 4 7 2" xfId="42686" xr:uid="{4C2AE5E1-DC8E-4777-BD80-4C396D9B5F5B}"/>
    <cellStyle name="Normal 2 2 4 8" xfId="42687" xr:uid="{9518EF84-E346-4FD6-A551-D0C59F010ABE}"/>
    <cellStyle name="Normal 2 2 4 9" xfId="13834" xr:uid="{C250E07B-951D-4799-91AF-AB0140EF10BF}"/>
    <cellStyle name="Normal 2 2 5" xfId="42688" xr:uid="{7D139CC9-70E2-4F2D-B141-3667C363E320}"/>
    <cellStyle name="Normal 2 2 5 2" xfId="42689" xr:uid="{995B0CC8-FF5F-426B-9B6A-C71602AD0BA9}"/>
    <cellStyle name="Normal 2 2 5 2 2" xfId="42690" xr:uid="{9DED70DF-EBB8-43A1-9836-7B100726F0BD}"/>
    <cellStyle name="Normal 2 2 5 2 3" xfId="42691" xr:uid="{82D49833-0459-4F90-81F3-0C8AB504887C}"/>
    <cellStyle name="Normal 2 2 5 3" xfId="42692" xr:uid="{4C324A7A-1BAD-428C-81EF-E030716E061D}"/>
    <cellStyle name="Normal 2 2 5 3 2" xfId="42693" xr:uid="{09F181D0-2EB6-4D87-B22D-060DDC5B337E}"/>
    <cellStyle name="Normal 2 2 5 3 3" xfId="42694" xr:uid="{EC81AAA0-02D7-447E-A304-1174EB7DFA33}"/>
    <cellStyle name="Normal 2 2 5 4" xfId="42695" xr:uid="{E374833C-7269-4FCE-907D-000B00BA54ED}"/>
    <cellStyle name="Normal 2 2 5 4 2" xfId="42696" xr:uid="{45D93931-EFC4-48F9-AF3C-2F766539C1E5}"/>
    <cellStyle name="Normal 2 2 5 4 3" xfId="42697" xr:uid="{404FEF92-28AE-4D60-B360-4249C1F67021}"/>
    <cellStyle name="Normal 2 2 5 5" xfId="42698" xr:uid="{AA7CE037-E483-459F-9537-DD67B92E259E}"/>
    <cellStyle name="Normal 2 2 5 5 2" xfId="42699" xr:uid="{718F4F78-D218-443E-9AD7-705D94EC8A1E}"/>
    <cellStyle name="Normal 2 2 5 5 3" xfId="42700" xr:uid="{82CB263E-32B6-47E7-9C3A-1E7D9E8CAF21}"/>
    <cellStyle name="Normal 2 2 5 6" xfId="42701" xr:uid="{28A49DAF-6726-417C-964E-CF7B7D39481E}"/>
    <cellStyle name="Normal 2 2 5 6 2" xfId="42702" xr:uid="{5B727C66-FA78-4C8A-9230-43764C2ADEEA}"/>
    <cellStyle name="Normal 2 2 5 6 3" xfId="42703" xr:uid="{C5C449FD-8411-4228-AE95-591327F70B2A}"/>
    <cellStyle name="Normal 2 2 5 7" xfId="42704" xr:uid="{35D5F6D6-3F2E-4C4D-BFF8-D74D8ECEADE1}"/>
    <cellStyle name="Normal 2 2 5 7 2" xfId="42705" xr:uid="{DE170682-9BA5-41F9-B798-0F84F88138C9}"/>
    <cellStyle name="Normal 2 2 5 8" xfId="42706" xr:uid="{0EA54DFA-1B5A-41A1-8AC4-09EAB7D387E3}"/>
    <cellStyle name="Normal 2 2 5 8 2" xfId="42707" xr:uid="{1A23FC5D-23A5-416D-B3CB-42C66173B559}"/>
    <cellStyle name="Normal 2 2 5 9" xfId="42708" xr:uid="{6C1305B8-ABC9-49EE-BA45-FCD80DF680A6}"/>
    <cellStyle name="Normal 2 2 6" xfId="42709" xr:uid="{EDB0999C-B335-41E1-8E08-ADADA0F922B3}"/>
    <cellStyle name="Normal 2 2 6 2" xfId="42710" xr:uid="{59B433CE-BDE0-4A19-BF27-B98B37E9888D}"/>
    <cellStyle name="Normal 2 2 6 2 2" xfId="42711" xr:uid="{83DF59C7-3082-4321-8727-083B564DCCE7}"/>
    <cellStyle name="Normal 2 2 6 3" xfId="42712" xr:uid="{859815CB-57DF-41B1-BC89-A1B44632D3AC}"/>
    <cellStyle name="Normal 2 2 6 3 2" xfId="42713" xr:uid="{177DAB2A-1C20-4750-9253-31FFA03373EA}"/>
    <cellStyle name="Normal 2 2 6 3 3" xfId="42714" xr:uid="{42F41B79-F237-49F8-B23C-CACF7772FD75}"/>
    <cellStyle name="Normal 2 2 6 4" xfId="42715" xr:uid="{EE023066-9A87-4AFD-B305-B50081029DED}"/>
    <cellStyle name="Normal 2 2 6 5" xfId="42716" xr:uid="{CCBF67EE-3BC1-4444-A641-D285113F0BCF}"/>
    <cellStyle name="Normal 2 2 6 5 2" xfId="42717" xr:uid="{7E5B1694-9EDE-4EFF-BBA4-8A3A753940CD}"/>
    <cellStyle name="Normal 2 2 6 6" xfId="42718" xr:uid="{9C506FEC-5140-4A22-88DE-7349F86EDE90}"/>
    <cellStyle name="Normal 2 2 6 7" xfId="42719" xr:uid="{A32CA8D0-CCF3-4B03-97AB-DCF45E530B30}"/>
    <cellStyle name="Normal 2 2 6 8" xfId="42720" xr:uid="{35277768-347F-4DC5-9CD5-CFE528573C4D}"/>
    <cellStyle name="Normal 2 2 7" xfId="42721" xr:uid="{E103CD0E-7731-488A-80EE-3697EB19406D}"/>
    <cellStyle name="Normal 2 2 7 2" xfId="42722" xr:uid="{5E271812-473C-42FA-94E0-68B3D91E8515}"/>
    <cellStyle name="Normal 2 2 7 2 2" xfId="42723" xr:uid="{E97F1F3A-3D90-4D64-A6F3-46F518AAA6F9}"/>
    <cellStyle name="Normal 2 2 7 3" xfId="42724" xr:uid="{4B450D7F-40AA-4724-8DCA-9BB952875DD3}"/>
    <cellStyle name="Normal 2 2 7 3 2" xfId="2174" xr:uid="{2E04CDE1-E3AA-423A-8E96-54413BF4DF29}"/>
    <cellStyle name="Normal 2 2 7 3 3" xfId="27382" xr:uid="{4D3D2B29-F454-4FD7-80F1-27EF8F2C01BE}"/>
    <cellStyle name="Normal 2 2 7 4" xfId="42725" xr:uid="{C0707441-8053-4D95-A9CF-881328AF3BD2}"/>
    <cellStyle name="Normal 2 2 7 5" xfId="42726" xr:uid="{6DDBB686-EC81-4664-8AB3-BF3A68035343}"/>
    <cellStyle name="Normal 2 2 7 5 2" xfId="42727" xr:uid="{9AFDDD4A-339E-46C1-8CC7-E8AC0186BFD6}"/>
    <cellStyle name="Normal 2 2 8" xfId="42728" xr:uid="{25EDB6A1-80BE-44B2-9179-0C4506F93322}"/>
    <cellStyle name="Normal 2 2 8 2" xfId="42729" xr:uid="{11538AD9-475B-43B7-BAF3-CA03DF5D94AF}"/>
    <cellStyle name="Normal 2 2 8 2 2" xfId="42730" xr:uid="{1DF71FE3-2A56-4822-9AE5-47D58A36AD42}"/>
    <cellStyle name="Normal 2 2 8 3" xfId="42731" xr:uid="{40DC9102-1574-4A0F-AD74-6450062B280B}"/>
    <cellStyle name="Normal 2 2 8 3 2" xfId="42732" xr:uid="{5A2F70EA-E424-4CE1-9EDF-C8777A6EBF4D}"/>
    <cellStyle name="Normal 2 2 8 3 3" xfId="42733" xr:uid="{A7D4C3EA-61C9-49B6-8799-747DDE518B96}"/>
    <cellStyle name="Normal 2 2 8 4" xfId="42734" xr:uid="{226D5E89-8162-4936-8684-6A403D9B0A08}"/>
    <cellStyle name="Normal 2 2 8 5" xfId="42735" xr:uid="{CF7C8FE4-19F0-4617-B0B3-2329B5D10E26}"/>
    <cellStyle name="Normal 2 2 8 5 2" xfId="42736" xr:uid="{2D236179-90FD-4744-A92A-7BEA3A6F9F6D}"/>
    <cellStyle name="Normal 2 2 9" xfId="42737" xr:uid="{E7C516DA-AAAD-4517-A20E-FD3E53861B61}"/>
    <cellStyle name="Normal 2 2 9 2" xfId="42738" xr:uid="{699E0797-9D31-4F65-93CF-1E488EBFF5ED}"/>
    <cellStyle name="Normal 2 2 9 3" xfId="42739" xr:uid="{F333244D-D8C4-4A96-B587-1C048016AD19}"/>
    <cellStyle name="Normal 2 2 9 3 2" xfId="42740" xr:uid="{49D778BE-F9A2-4F0B-BD77-DAE1E1BC59AD}"/>
    <cellStyle name="Normal 2 2 9 4" xfId="42741" xr:uid="{150CE227-1997-42F0-A888-68C4563FB9E0}"/>
    <cellStyle name="Normal 2 2 9 5" xfId="42742" xr:uid="{E662C6ED-D815-4496-9F9D-A524DD2CAD85}"/>
    <cellStyle name="Normal 2 2_08 AUG ADDITIONS    2003 VERSION" xfId="42743" xr:uid="{BA72ABB9-0307-4690-A48C-A8B94A01F4E3}"/>
    <cellStyle name="Normal 2 20" xfId="40999" xr:uid="{3686C5B4-0F09-494B-8F75-C28AF307CCAB}"/>
    <cellStyle name="Normal 2 20 2" xfId="3426" xr:uid="{84944281-85DA-4C86-8AE1-97CAB1C05401}"/>
    <cellStyle name="Normal 2 20 3" xfId="3440" xr:uid="{46FCB3BC-EE16-4E58-A302-6A005B7AD453}"/>
    <cellStyle name="Normal 2 20 4" xfId="3453" xr:uid="{8D1800E1-8618-411F-9EA6-E65F46724F46}"/>
    <cellStyle name="Normal 2 21" xfId="41664" xr:uid="{7653A34F-F8FE-4F49-9386-9D41375BD792}"/>
    <cellStyle name="Normal 2 21 2" xfId="7510" xr:uid="{25F0E145-F8D2-4F34-ACF1-ECA94290D903}"/>
    <cellStyle name="Normal 2 21 3" xfId="7514" xr:uid="{9249CE46-633A-462E-BA0E-CEF04716A0F8}"/>
    <cellStyle name="Normal 2 22" xfId="42271" xr:uid="{BEC1778C-D695-460F-95B9-D3D4B5AD9510}"/>
    <cellStyle name="Normal 2 22 2" xfId="42273" xr:uid="{D16044DC-E7C2-4706-A537-344C328CBA5F}"/>
    <cellStyle name="Normal 2 22 3" xfId="42745" xr:uid="{B03CE4C9-177B-41B9-9B7A-E9BFE39C3394}"/>
    <cellStyle name="Normal 2 23" xfId="42275" xr:uid="{EF40F827-9AD1-40D8-901D-5A3D24403401}"/>
    <cellStyle name="Normal 2 23 2" xfId="42277" xr:uid="{ED24FE3C-189E-4AC4-9B68-7B38C14F9248}"/>
    <cellStyle name="Normal 2 23 3" xfId="42746" xr:uid="{C592CE59-C582-4F91-B81C-B48FAA5E6B37}"/>
    <cellStyle name="Normal 2 24" xfId="42279" xr:uid="{9D761EBB-9C39-4D9B-8EB1-BE62B054FAF9}"/>
    <cellStyle name="Normal 2 24 2" xfId="42281" xr:uid="{A8BE88DE-35E1-49D0-9FD5-B8B05E032E2A}"/>
    <cellStyle name="Normal 2 24 3" xfId="42283" xr:uid="{E2EAE78F-8F4A-447F-A0BC-F153107C5335}"/>
    <cellStyle name="Normal 2 25" xfId="42748" xr:uid="{311ADFEA-ACE5-4997-8A03-6281DD0A1FAE}"/>
    <cellStyle name="Normal 2 25 2" xfId="42750" xr:uid="{77BD2027-5998-4FB5-A7F8-860D793C9BFC}"/>
    <cellStyle name="Normal 2 25 3" xfId="42752" xr:uid="{1A226E7C-FBA7-440D-97F5-C9415A99A32D}"/>
    <cellStyle name="Normal 2 26" xfId="42754" xr:uid="{C48CD833-8843-42BA-AE4A-D7F5B368DFD1}"/>
    <cellStyle name="Normal 2 26 2" xfId="42756" xr:uid="{5C983EC0-2476-4594-A712-806DE1D0AB52}"/>
    <cellStyle name="Normal 2 26 3" xfId="42758" xr:uid="{FAEDB7AE-C4A1-4AAA-8114-AA49447E8B8C}"/>
    <cellStyle name="Normal 2 27" xfId="42760" xr:uid="{86FAF278-E67D-4B87-809B-3C28CEC0BE0A}"/>
    <cellStyle name="Normal 2 27 2" xfId="42763" xr:uid="{42CC11C6-6354-4389-B1BB-3BF985083D19}"/>
    <cellStyle name="Normal 2 28" xfId="42765" xr:uid="{2011E1F1-891D-4810-B737-80BFC700F64B}"/>
    <cellStyle name="Normal 2 28 2" xfId="42767" xr:uid="{B70CF589-6566-46E6-9C07-FC1D5963C2C3}"/>
    <cellStyle name="Normal 2 28 3" xfId="42769" xr:uid="{AB69BF2A-620E-4DD8-995F-36480E81229E}"/>
    <cellStyle name="Normal 2 29" xfId="42771" xr:uid="{3573A392-8B47-4ED2-8670-B3D5969BAADA}"/>
    <cellStyle name="Normal 2 29 2" xfId="42773" xr:uid="{7CF1BD51-6FED-4364-B548-F69371C9B5A9}"/>
    <cellStyle name="Normal 2 29 3" xfId="42775" xr:uid="{4C72E4F5-EBC5-4736-85B0-B33CD4CBB096}"/>
    <cellStyle name="Normal 2 3" xfId="42776" xr:uid="{AF5E8048-DDF8-4E37-AF85-56D2AA3D659C}"/>
    <cellStyle name="Normal 2 3 10" xfId="42777" xr:uid="{89E9D57E-0240-4F06-9CEB-8D6C7EBB5306}"/>
    <cellStyle name="Normal 2 3 2" xfId="2468" xr:uid="{026DDAAA-C188-4465-B333-9FADABA34174}"/>
    <cellStyle name="Normal 2 3 2 2" xfId="42778" xr:uid="{6C6C8A39-CFEB-4D44-89C4-94CBB219B62A}"/>
    <cellStyle name="Normal 2 3 2 3" xfId="42779" xr:uid="{EE4A1792-73F1-42BB-A33C-5CE09C80413E}"/>
    <cellStyle name="Normal 2 3 2 4" xfId="42780" xr:uid="{635A7FAD-BC4B-4228-B9C7-7A623FC5123B}"/>
    <cellStyle name="Normal 2 3 2 6" xfId="42781" xr:uid="{DC1CDB42-AABB-47CF-8150-C7E416F7247D}"/>
    <cellStyle name="Normal 2 3 3" xfId="42782" xr:uid="{351E6F16-C044-487E-8C57-F9CE90E1D589}"/>
    <cellStyle name="Normal 2 3 3 2" xfId="42783" xr:uid="{6BDEF345-340B-46E0-86BA-06A72152C675}"/>
    <cellStyle name="Normal 2 3 3 2 2" xfId="42784" xr:uid="{88DA066A-95BD-4A8C-99D9-5BFEDC008AC2}"/>
    <cellStyle name="Normal 2 3 3 2 2 2" xfId="42785" xr:uid="{F3AE92F3-375F-423D-B2E2-6E19EDA48A56}"/>
    <cellStyle name="Normal 2 3 3 2 2 3" xfId="42786" xr:uid="{94CB354D-2285-448A-9E42-22640DF0A97B}"/>
    <cellStyle name="Normal 2 3 3 2 3" xfId="42787" xr:uid="{061392EA-AC5A-4F29-B023-2323C0660C7C}"/>
    <cellStyle name="Normal 2 3 3 2 4" xfId="42788" xr:uid="{28B86762-D02E-4C5E-8988-5FE27242F7F0}"/>
    <cellStyle name="Normal 2 3 4" xfId="42789" xr:uid="{BDBAB020-8CC4-46B0-9957-62A9D70FFD92}"/>
    <cellStyle name="Normal 2 3 4 2" xfId="42790" xr:uid="{0FB8C80B-147C-4B03-B985-5F61483D0DB7}"/>
    <cellStyle name="Normal 2 3 4 2 2" xfId="42791" xr:uid="{4A723F4C-9A21-4F13-B3D5-72619A16FC5B}"/>
    <cellStyle name="Normal 2 3 4 2 3" xfId="42792" xr:uid="{0E20A1CB-02A6-46C2-A7AF-55270CB3036A}"/>
    <cellStyle name="Normal 2 3 4 3" xfId="42793" xr:uid="{44D6EC00-4233-459F-95F9-80729A9128CE}"/>
    <cellStyle name="Normal 2 3 4 4" xfId="42794" xr:uid="{92A2E518-14DB-4570-9D57-B6A8B4130E4D}"/>
    <cellStyle name="Normal 2 3 5" xfId="42795" xr:uid="{5FC7E2EC-D038-44E1-B339-AADBBF85F7DD}"/>
    <cellStyle name="Normal 2 3 6" xfId="42796" xr:uid="{853CA5E7-0DD9-491E-8624-318256ECE22A}"/>
    <cellStyle name="Normal 2 3 7" xfId="42797" xr:uid="{CB19BE1B-E5C2-41C5-9E8E-139CEC73456F}"/>
    <cellStyle name="Normal 2 3 8" xfId="42798" xr:uid="{C20D2A35-45E0-43ED-8B0A-87A7F3FB3590}"/>
    <cellStyle name="Normal 2 3 8 2" xfId="42799" xr:uid="{097514CA-9DC2-4BD7-AC08-E39B2A674D53}"/>
    <cellStyle name="Normal 2 3 8 3" xfId="42800" xr:uid="{19CF14D4-A4DF-4857-9B3E-12821DFF8183}"/>
    <cellStyle name="Normal 2 3 9" xfId="42801" xr:uid="{DABCEDE3-7D2E-4403-A5DD-459B019A1C65}"/>
    <cellStyle name="Normal 2 3_WML- Accounts  28.02.2011 " xfId="42802" xr:uid="{9237B1B3-48E3-4BF2-A78B-2FF2A9E18107}"/>
    <cellStyle name="Normal 2 30" xfId="42747" xr:uid="{C5941832-C9BD-439B-847A-F63A25475F20}"/>
    <cellStyle name="Normal 2 30 2" xfId="42749" xr:uid="{968814AD-2D21-446D-8630-77C619423DA8}"/>
    <cellStyle name="Normal 2 30 3" xfId="42751" xr:uid="{167F699B-E0F3-4823-91AB-741E217B16F8}"/>
    <cellStyle name="Normal 2 31" xfId="42753" xr:uid="{4EBD8CE5-DA05-42C8-8CEE-B671A72DB18A}"/>
    <cellStyle name="Normal 2 31 2" xfId="42755" xr:uid="{E0C296D8-82F7-4322-8C21-C616BD94923A}"/>
    <cellStyle name="Normal 2 31 3" xfId="42757" xr:uid="{EA780A4A-B3CE-4A3C-A9A9-6328F0349096}"/>
    <cellStyle name="Normal 2 32" xfId="42759" xr:uid="{7A3BDB6D-828F-46BC-BD90-626683600DD9}"/>
    <cellStyle name="Normal 2 32 2" xfId="42762" xr:uid="{1FB2DFEE-6069-4F1E-90DE-86154C3B83DD}"/>
    <cellStyle name="Normal 2 32 3" xfId="42805" xr:uid="{0C4F6978-DB02-44A8-AB86-0B95381755FD}"/>
    <cellStyle name="Normal 2 33" xfId="42764" xr:uid="{FBFFF5E4-2A7D-4D9F-875B-9C4D8F55956D}"/>
    <cellStyle name="Normal 2 33 2" xfId="42766" xr:uid="{F66BB2DC-952F-4949-9BAD-9E942C8497BB}"/>
    <cellStyle name="Normal 2 33 3" xfId="42768" xr:uid="{96F8ABEE-DB79-40B1-A8F8-F207C3685206}"/>
    <cellStyle name="Normal 2 34" xfId="42770" xr:uid="{53E2F285-3759-4D75-B393-4C11C933E69A}"/>
    <cellStyle name="Normal 2 34 2" xfId="42772" xr:uid="{B23F7E64-5AEB-4F03-8935-90E358893326}"/>
    <cellStyle name="Normal 2 34 2 2" xfId="42806" xr:uid="{F22644A6-3CE5-4A36-A0B4-8A66A89E9AFD}"/>
    <cellStyle name="Normal 2 34 2 2 2" xfId="42807" xr:uid="{CFC1F4B7-A7B3-4D02-BEFF-08DF9EA3F82D}"/>
    <cellStyle name="Normal 2 34 2 3" xfId="2956" xr:uid="{0771BF5E-6253-402A-8D9E-C7D6F19CCD8B}"/>
    <cellStyle name="Normal 2 34 3" xfId="42774" xr:uid="{D6A2B458-03AE-47DF-B0A5-8DAF20A7EF62}"/>
    <cellStyle name="Normal 2 34 4" xfId="42808" xr:uid="{A3E75255-F00A-466E-A594-813BAC237EDD}"/>
    <cellStyle name="Normal 2 35" xfId="42810" xr:uid="{1F41BB16-D5F0-4DCF-A477-AD0BE7E3EE16}"/>
    <cellStyle name="Normal 2 35 10" xfId="42811" xr:uid="{9DC28AED-8C6D-470C-A72D-0B85A4DD4B4F}"/>
    <cellStyle name="Normal 2 35 11" xfId="42812" xr:uid="{95EC1AAF-178B-4A7F-A062-6B5B471CD1AC}"/>
    <cellStyle name="Normal 2 35 12" xfId="42813" xr:uid="{2688F581-3DE2-48BA-B08C-72EE5F49066C}"/>
    <cellStyle name="Normal 2 35 13" xfId="42814" xr:uid="{285B6345-FCE6-4A53-AC02-BFE0AFF61B87}"/>
    <cellStyle name="Normal 2 35 2" xfId="42815" xr:uid="{CF74A55D-668D-4D4C-B19E-19657CAF2779}"/>
    <cellStyle name="Normal 2 35 2 2" xfId="42816" xr:uid="{1BA82F30-5D31-45E1-8072-1116E39B16A5}"/>
    <cellStyle name="Normal 2 35 2 2 2" xfId="42817" xr:uid="{493D6667-1855-42BA-9188-ECE989CC5BB3}"/>
    <cellStyle name="Normal 2 35 2 2 2 2" xfId="42818" xr:uid="{E6560C03-C8DD-4C2B-A23B-0433E6955B66}"/>
    <cellStyle name="Normal 2 35 2 2 3" xfId="42819" xr:uid="{C2CD48E1-4AF4-46DC-891D-9353EDF5359F}"/>
    <cellStyle name="Normal 2 35 2 3" xfId="42820" xr:uid="{11A8D2DB-A53A-4117-839D-E13B67AB71BA}"/>
    <cellStyle name="Normal 2 35 2 3 2" xfId="42821" xr:uid="{503C5DA6-65CF-4FD0-88FF-77AC14326A79}"/>
    <cellStyle name="Normal 2 35 2 4" xfId="42822" xr:uid="{3E57D22C-CD36-42C4-A3C7-546DBB88F824}"/>
    <cellStyle name="Normal 2 35 3" xfId="42823" xr:uid="{65F9A233-5C9F-46D8-A895-56ACCF3B0D15}"/>
    <cellStyle name="Normal 2 35 3 2" xfId="42824" xr:uid="{D0F247DE-ED6D-4BB6-8818-CC0735507D3E}"/>
    <cellStyle name="Normal 2 35 3 2 2" xfId="32479" xr:uid="{D361A785-5FD1-48CD-81B5-A55761B6FB57}"/>
    <cellStyle name="Normal 2 35 3 3" xfId="42825" xr:uid="{6F382218-C4F5-4E97-9E3D-97D59E999788}"/>
    <cellStyle name="Normal 2 35 4" xfId="42826" xr:uid="{C0890295-9241-41AC-BE5D-9EC2911C5BC3}"/>
    <cellStyle name="Normal 2 35 4 2" xfId="42827" xr:uid="{90F94296-4866-45EF-85E0-CA4CC30213EF}"/>
    <cellStyle name="Normal 2 35 5" xfId="42828" xr:uid="{FF2D2C92-F66F-4029-9CF9-592955A2A09F}"/>
    <cellStyle name="Normal 2 35 5 2" xfId="42829" xr:uid="{CB4B0EF3-AD78-45DE-B9EF-6272153189A8}"/>
    <cellStyle name="Normal 2 35 5 2 2" xfId="42830" xr:uid="{2FFDA688-CC5C-4D6B-A075-1C7F510E12DA}"/>
    <cellStyle name="Normal 2 35 5 3" xfId="42831" xr:uid="{41508CCD-597B-4CA4-B979-B4BB8C7E3E86}"/>
    <cellStyle name="Normal 2 35 6" xfId="42832" xr:uid="{79296151-DAFF-4D19-B137-D51B5045B6BB}"/>
    <cellStyle name="Normal 2 35 6 2" xfId="42833" xr:uid="{8AC99BF2-B002-488A-99FC-B4C8FDF2B6C5}"/>
    <cellStyle name="Normal 2 35 7" xfId="42834" xr:uid="{6F862D7A-4708-4D3A-8D79-A17F26E9B0C9}"/>
    <cellStyle name="Normal 2 35 8" xfId="42835" xr:uid="{A9BE23E8-7D67-4913-85AA-519C817E8917}"/>
    <cellStyle name="Normal 2 35 9" xfId="42836" xr:uid="{99B824F5-C717-4170-9EFF-C37665EFE4E5}"/>
    <cellStyle name="Normal 2 36" xfId="42838" xr:uid="{5E04FC24-66AD-40F4-BFA1-A3443E5E8786}"/>
    <cellStyle name="Normal 2 36 2" xfId="42839" xr:uid="{6F801B89-923A-4288-8DE5-84ED163CDF95}"/>
    <cellStyle name="Normal 2 36 3" xfId="42840" xr:uid="{0E260584-E9E0-4C2D-AFA7-CD344A2FC1CA}"/>
    <cellStyle name="Normal 2 37" xfId="42842" xr:uid="{41800F7A-0D0D-452F-9B86-7EE9595245A3}"/>
    <cellStyle name="Normal 2 37 2" xfId="42844" xr:uid="{7D80119B-15B7-4A42-8ED5-9EC4820DD66A}"/>
    <cellStyle name="Normal 2 38" xfId="42846" xr:uid="{1A3FF235-5E05-4EF1-AE56-E69FBB9AAC33}"/>
    <cellStyle name="Normal 2 39" xfId="42848" xr:uid="{442055F9-14E8-4CC4-86AB-BB1CC466209B}"/>
    <cellStyle name="Normal 2 4" xfId="42849" xr:uid="{6CCA30CE-D51C-48A0-86A7-5DA5CFA6AC51}"/>
    <cellStyle name="Normal 2 4 10" xfId="42850" xr:uid="{5B562C5C-D65A-45CC-82C8-C1E711DC3CC2}"/>
    <cellStyle name="Normal 2 4 11" xfId="42851" xr:uid="{AED5FBE7-A8D1-40CA-9529-79A8DEDED73F}"/>
    <cellStyle name="Normal 2 4 12" xfId="42852" xr:uid="{89A9297C-EBD1-48E9-A26F-ED25A1453024}"/>
    <cellStyle name="Normal 2 4 13" xfId="42853" xr:uid="{66B6EF04-DDDB-4EDE-861D-600BBB56E31D}"/>
    <cellStyle name="Normal 2 4 14" xfId="42854" xr:uid="{69122619-7F67-454C-BB3C-52E812AFD222}"/>
    <cellStyle name="Normal 2 4 15" xfId="42856" xr:uid="{C963E1BE-1E08-48D3-B4F4-57678464D81E}"/>
    <cellStyle name="Normal 2 4 16" xfId="42858" xr:uid="{C1433514-0B26-49D2-8765-A79C7955498F}"/>
    <cellStyle name="Normal 2 4 17" xfId="42859" xr:uid="{5EF1BDF1-1EE9-4408-9766-2923B00216F8}"/>
    <cellStyle name="Normal 2 4 18" xfId="42860" xr:uid="{7A1D5C70-EE57-49EB-95C7-5500EBC55F9D}"/>
    <cellStyle name="Normal 2 4 19" xfId="42861" xr:uid="{B755987F-A685-4C0D-8FA1-DF19153CE6A5}"/>
    <cellStyle name="Normal 2 4 2" xfId="42862" xr:uid="{ECB3F471-0722-45DB-9B2D-67BD07306D7F}"/>
    <cellStyle name="Normal 2 4 2 10" xfId="42863" xr:uid="{1FEF10F5-34E3-4F1B-8100-2DD403E29A8D}"/>
    <cellStyle name="Normal 2 4 2 2" xfId="42864" xr:uid="{D48BD736-24EF-4C51-AA3A-6F5EFB586FED}"/>
    <cellStyle name="Normal 2 4 2 2 10" xfId="42865" xr:uid="{ED261634-C087-4429-8FBF-B671770077C5}"/>
    <cellStyle name="Normal 2 4 2 2 11" xfId="42866" xr:uid="{BAEDB1B3-2D63-4324-973E-A5BCB2D7592D}"/>
    <cellStyle name="Normal 2 4 2 2 12" xfId="42867" xr:uid="{22D2BEC3-97EC-498F-BEDD-B75DA5C912A2}"/>
    <cellStyle name="Normal 2 4 2 2 13" xfId="42868" xr:uid="{F6AC5238-B04F-4837-BF42-AC5AE9CC8758}"/>
    <cellStyle name="Normal 2 4 2 2 14" xfId="42869" xr:uid="{238FA77E-99E6-4A26-B9DA-81B88CAA638B}"/>
    <cellStyle name="Normal 2 4 2 2 2" xfId="42870" xr:uid="{563A3DDC-CC65-4545-A9AD-502CB32D8C54}"/>
    <cellStyle name="Normal 2 4 2 2 2 10" xfId="42871" xr:uid="{EA51DE68-FEEE-411A-9244-199C959CE897}"/>
    <cellStyle name="Normal 2 4 2 2 2 2" xfId="42872" xr:uid="{70A7C56E-C8DF-45D4-9644-9B076F4572D4}"/>
    <cellStyle name="Normal 2 4 2 2 2 2 2" xfId="42873" xr:uid="{81D6EDA6-CEF9-42ED-8AB4-A1E3F610F097}"/>
    <cellStyle name="Normal 2 4 2 2 2 2 2 2" xfId="42874" xr:uid="{A2CCB4E3-168E-4E4E-8BED-BAD9AF38D957}"/>
    <cellStyle name="Normal 2 4 2 2 2 2 2 3" xfId="42875" xr:uid="{B2596F53-5297-46DF-A0CB-331F2E289CB1}"/>
    <cellStyle name="Normal 2 4 2 2 2 2 2 4" xfId="42876" xr:uid="{B073DC4A-0BCE-44E3-BA7E-63DF7E5E463F}"/>
    <cellStyle name="Normal 2 4 2 2 2 2 2 5" xfId="42877" xr:uid="{370F12B8-DB9D-49C8-A92C-B5A76AB32333}"/>
    <cellStyle name="Normal 2 4 2 2 2 2 2 6" xfId="42878" xr:uid="{37568C4D-BC6E-4CCE-8561-8680D9F1D004}"/>
    <cellStyle name="Normal 2 4 2 2 2 2 3" xfId="42879" xr:uid="{4F583761-4421-4CD4-8E9A-87B7CBCDA844}"/>
    <cellStyle name="Normal 2 4 2 2 2 2 4" xfId="42880" xr:uid="{31C60AAF-5D9C-4961-B811-5896E1B93EE0}"/>
    <cellStyle name="Normal 2 4 2 2 2 2 5" xfId="42881" xr:uid="{09D1F6C1-09F9-4792-AC39-044700F12E2C}"/>
    <cellStyle name="Normal 2 4 2 2 2 2 6" xfId="42882" xr:uid="{B3155712-2AC9-440C-9FDD-79B9BEB79C38}"/>
    <cellStyle name="Normal 2 4 2 2 2 2 7" xfId="42883" xr:uid="{F7219C14-FB8A-4263-AC2C-01F48AC9DBD0}"/>
    <cellStyle name="Normal 2 4 2 2 2 3" xfId="42884" xr:uid="{080C880C-E44E-40E8-9782-7B525EB48BE1}"/>
    <cellStyle name="Normal 2 4 2 2 2 3 2" xfId="4530" xr:uid="{BD8C115D-189B-47F0-B4EE-AD04B661FB26}"/>
    <cellStyle name="Normal 2 4 2 2 2 3 3" xfId="4534" xr:uid="{42401801-8063-4DC2-B0F3-CB1B7CDFE8A6}"/>
    <cellStyle name="Normal 2 4 2 2 2 4" xfId="42885" xr:uid="{FA8334F1-F62D-45F4-94FA-479C352DF0E5}"/>
    <cellStyle name="Normal 2 4 2 2 2 5" xfId="42886" xr:uid="{FD3D540A-40BC-444C-8366-2F0A1CE52DFD}"/>
    <cellStyle name="Normal 2 4 2 2 2 5 2" xfId="42887" xr:uid="{48443005-237E-4374-B1E7-74AD5272B715}"/>
    <cellStyle name="Normal 2 4 2 2 2 5 3" xfId="42888" xr:uid="{84220A5C-CC07-4384-B501-BD80224A7494}"/>
    <cellStyle name="Normal 2 4 2 2 2 5 4" xfId="42889" xr:uid="{F62AF8A9-B9E2-46AC-BD06-874E4E45B77A}"/>
    <cellStyle name="Normal 2 4 2 2 2 5 5" xfId="42890" xr:uid="{9B26A434-8228-4309-8C30-885D7335AFD2}"/>
    <cellStyle name="Normal 2 4 2 2 2 5 6" xfId="42891" xr:uid="{E97790CF-F3A6-4370-AE0D-12BA71931C83}"/>
    <cellStyle name="Normal 2 4 2 2 2 6" xfId="42892" xr:uid="{72CE8112-4F92-4136-96E8-11584D04AB9F}"/>
    <cellStyle name="Normal 2 4 2 2 2 7" xfId="42893" xr:uid="{20D6EA07-8D11-42AA-B961-6C03FF7880B5}"/>
    <cellStyle name="Normal 2 4 2 2 2 8" xfId="42894" xr:uid="{7CCA88E2-2DC1-4E97-A7EE-48CEDEFC711B}"/>
    <cellStyle name="Normal 2 4 2 2 2 9" xfId="42895" xr:uid="{FA93728B-D715-4233-A555-52D688AD451A}"/>
    <cellStyle name="Normal 2 4 2 2 3" xfId="42896" xr:uid="{0C03D4FD-A729-4561-ACF3-5579201FB303}"/>
    <cellStyle name="Normal 2 4 2 2 3 10" xfId="42897" xr:uid="{23FC0490-6D6A-401F-97B5-CFF2B4EDB51F}"/>
    <cellStyle name="Normal 2 4 2 2 3 2" xfId="42898" xr:uid="{D0B42692-805E-4E11-A892-F82AFE53AAEF}"/>
    <cellStyle name="Normal 2 4 2 2 3 2 2" xfId="42899" xr:uid="{56EE2E03-EC1B-4E22-9A69-A30422C420A1}"/>
    <cellStyle name="Normal 2 4 2 2 3 2 2 2" xfId="42900" xr:uid="{445C3539-A4C7-49C7-B0F8-24CF81F91949}"/>
    <cellStyle name="Normal 2 4 2 2 3 2 2 3" xfId="42901" xr:uid="{34107825-1946-4B1A-B53B-2703C70A9CF0}"/>
    <cellStyle name="Normal 2 4 2 2 3 2 2 4" xfId="42902" xr:uid="{113462AF-C08E-43A9-AAF6-4D6FF6896A98}"/>
    <cellStyle name="Normal 2 4 2 2 3 2 2 5" xfId="42903" xr:uid="{E9EFA00D-9E4B-4FD2-8FF3-7B2BA771E219}"/>
    <cellStyle name="Normal 2 4 2 2 3 2 2 6" xfId="42904" xr:uid="{77DF39B1-8BFD-44D5-9A01-8BC4C2601713}"/>
    <cellStyle name="Normal 2 4 2 2 3 2 3" xfId="42905" xr:uid="{A4927976-A1C1-44B8-B436-E7E073755AB7}"/>
    <cellStyle name="Normal 2 4 2 2 3 2 4" xfId="42906" xr:uid="{D5AC706C-7B81-4AA3-ADA6-BC6ABDB2464E}"/>
    <cellStyle name="Normal 2 4 2 2 3 2 5" xfId="42907" xr:uid="{9488BD1E-D763-4478-9284-F074F2BD1BAD}"/>
    <cellStyle name="Normal 2 4 2 2 3 2 6" xfId="42908" xr:uid="{BA1AD52A-F163-47CE-BB54-8C4500679759}"/>
    <cellStyle name="Normal 2 4 2 2 3 2 7" xfId="42909" xr:uid="{0405D6F3-64FF-4A5F-87AB-2FCC6680E47E}"/>
    <cellStyle name="Normal 2 4 2 2 3 3" xfId="42910" xr:uid="{635E6A75-315F-458B-9CD9-44CCB39AAE98}"/>
    <cellStyle name="Normal 2 4 2 2 3 3 2" xfId="4833" xr:uid="{F750AE02-F94D-4B3E-8EC1-55ACBD444CD1}"/>
    <cellStyle name="Normal 2 4 2 2 3 3 3" xfId="4842" xr:uid="{F4A75070-C522-43E2-8AB9-FAB2317D0925}"/>
    <cellStyle name="Normal 2 4 2 2 3 4" xfId="42911" xr:uid="{DA6C9148-80DB-466F-A59D-310E0212D47A}"/>
    <cellStyle name="Normal 2 4 2 2 3 5" xfId="42912" xr:uid="{B6CE9B62-21BA-4F25-8181-431E9E57F427}"/>
    <cellStyle name="Normal 2 4 2 2 3 5 2" xfId="42914" xr:uid="{3C54E4BC-B993-4FED-86A0-460178300C80}"/>
    <cellStyle name="Normal 2 4 2 2 3 5 3" xfId="42916" xr:uid="{1B248DCE-B3EA-4933-ADF0-0E80602FAC0F}"/>
    <cellStyle name="Normal 2 4 2 2 3 5 4" xfId="42917" xr:uid="{18173A95-847E-49F8-8452-676DC432746C}"/>
    <cellStyle name="Normal 2 4 2 2 3 5 5" xfId="42918" xr:uid="{EC74CEEF-3A43-403D-8875-8EE39FA31901}"/>
    <cellStyle name="Normal 2 4 2 2 3 5 6" xfId="42919" xr:uid="{66ACF18D-4F37-4BBB-BB69-4A71BE08D723}"/>
    <cellStyle name="Normal 2 4 2 2 3 6" xfId="42920" xr:uid="{84639845-ABB8-44F1-AC14-CBE46D804D7A}"/>
    <cellStyle name="Normal 2 4 2 2 3 7" xfId="42921" xr:uid="{291E55C4-AB63-47CE-B5BD-059C0C164F78}"/>
    <cellStyle name="Normal 2 4 2 2 3 8" xfId="42922" xr:uid="{BF6934D0-CD5F-48D8-B492-0374ED54EA81}"/>
    <cellStyle name="Normal 2 4 2 2 3 9" xfId="42923" xr:uid="{276507CD-1394-4F50-8B65-A74FFED6AEF9}"/>
    <cellStyle name="Normal 2 4 2 2 4" xfId="42924" xr:uid="{451D4077-206E-49A6-9E69-C0A1D3C4B07A}"/>
    <cellStyle name="Normal 2 4 2 2 4 10" xfId="42925" xr:uid="{825C1158-99AF-4B4C-B59D-7A1AC4A4B44F}"/>
    <cellStyle name="Normal 2 4 2 2 4 2" xfId="42926" xr:uid="{CDC0A470-BCAA-4AB3-8619-61F82FC3D395}"/>
    <cellStyle name="Normal 2 4 2 2 4 2 2" xfId="42927" xr:uid="{6B842C8C-AFF6-48F1-8BCB-E49FCEC23757}"/>
    <cellStyle name="Normal 2 4 2 2 4 2 2 2" xfId="14213" xr:uid="{24B800D7-8D30-413F-BA90-8D86393E8F39}"/>
    <cellStyle name="Normal 2 4 2 2 4 2 2 3" xfId="42928" xr:uid="{4034D8D6-FEF7-4570-BAD6-E7859E5A3710}"/>
    <cellStyle name="Normal 2 4 2 2 4 2 2 4" xfId="42929" xr:uid="{51AB2A56-25C5-443A-8D65-37D6CA20F90C}"/>
    <cellStyle name="Normal 2 4 2 2 4 2 2 5" xfId="42930" xr:uid="{87F97380-D328-49F9-A2DD-027C94195EAD}"/>
    <cellStyle name="Normal 2 4 2 2 4 2 2 6" xfId="42931" xr:uid="{0CC8F81A-4FD5-4667-AC4E-63F796274B5A}"/>
    <cellStyle name="Normal 2 4 2 2 4 2 3" xfId="42932" xr:uid="{9173D2CD-36B1-4381-85B9-F8DF499BF6A6}"/>
    <cellStyle name="Normal 2 4 2 2 4 2 4" xfId="42933" xr:uid="{C513139D-56AA-4EB7-9081-6BA1F66F66F9}"/>
    <cellStyle name="Normal 2 4 2 2 4 2 5" xfId="42934" xr:uid="{FE43BA24-E043-415F-8C98-B9FA61FA38A4}"/>
    <cellStyle name="Normal 2 4 2 2 4 2 6" xfId="42935" xr:uid="{71C78A22-F26D-4B2E-9AFF-77F19030373C}"/>
    <cellStyle name="Normal 2 4 2 2 4 2 7" xfId="42936" xr:uid="{B3375F94-DB91-4F16-B1AB-DB0153D7AE9F}"/>
    <cellStyle name="Normal 2 4 2 2 4 3" xfId="42937" xr:uid="{8153FBD8-5D4B-4215-8D88-2AEC7A0B55DE}"/>
    <cellStyle name="Normal 2 4 2 2 4 3 2" xfId="42938" xr:uid="{467F49E5-7DBB-4E88-B9AD-916EA798C862}"/>
    <cellStyle name="Normal 2 4 2 2 4 3 3" xfId="42939" xr:uid="{C1759FA2-6EA6-470D-87AA-060B95FE6B6C}"/>
    <cellStyle name="Normal 2 4 2 2 4 4" xfId="42940" xr:uid="{09CB5298-B2B5-40A7-878F-2A7727163EE3}"/>
    <cellStyle name="Normal 2 4 2 2 4 5" xfId="42941" xr:uid="{729A701B-B845-43CB-AD3F-C3936FA22004}"/>
    <cellStyle name="Normal 2 4 2 2 4 5 2" xfId="42942" xr:uid="{C4E2A206-5CA6-432E-937D-D86B384C31B8}"/>
    <cellStyle name="Normal 2 4 2 2 4 5 3" xfId="42943" xr:uid="{FC50F810-593A-4CB4-A9CA-C33143758DDF}"/>
    <cellStyle name="Normal 2 4 2 2 4 5 4" xfId="42944" xr:uid="{0DCEE71D-D76B-402F-B714-C873B79D5576}"/>
    <cellStyle name="Normal 2 4 2 2 4 5 5" xfId="42945" xr:uid="{8481D1C6-2242-4034-A589-EC59476D3810}"/>
    <cellStyle name="Normal 2 4 2 2 4 5 6" xfId="42946" xr:uid="{BB544385-CE2B-482E-B0D6-D9D7FD2EF2DA}"/>
    <cellStyle name="Normal 2 4 2 2 4 6" xfId="42947" xr:uid="{43F0941D-550A-467D-B26C-B9357ADF3958}"/>
    <cellStyle name="Normal 2 4 2 2 4 7" xfId="12538" xr:uid="{B0D1D585-D1D7-46B2-B95B-1C11FB51A393}"/>
    <cellStyle name="Normal 2 4 2 2 4 8" xfId="12540" xr:uid="{215FB26B-BB69-4AD3-9F30-C3823A14C254}"/>
    <cellStyle name="Normal 2 4 2 2 4 9" xfId="12543" xr:uid="{36FFA0D9-AE00-419B-90B1-49EAAC6A17AE}"/>
    <cellStyle name="Normal 2 4 2 2 5" xfId="42948" xr:uid="{A0C4DEF4-BEC1-4E0A-AB14-74093C25802C}"/>
    <cellStyle name="Normal 2 4 2 2 5 2" xfId="42949" xr:uid="{E6A43E17-084D-4568-BE00-D1266D88838B}"/>
    <cellStyle name="Normal 2 4 2 2 5 2 2" xfId="42950" xr:uid="{2D6CE13A-6BC8-4737-B7EE-CC9FA06EE6BC}"/>
    <cellStyle name="Normal 2 4 2 2 5 2 3" xfId="42953" xr:uid="{2F6B9A38-F524-40B9-BA25-8EE93C9F3A5F}"/>
    <cellStyle name="Normal 2 4 2 2 5 2 4" xfId="42956" xr:uid="{296B8013-B503-4CA9-A2ED-B67F7C9E2913}"/>
    <cellStyle name="Normal 2 4 2 2 5 2 5" xfId="10913" xr:uid="{F9926C28-F400-4C4D-A703-E307ED718C31}"/>
    <cellStyle name="Normal 2 4 2 2 5 2 6" xfId="10916" xr:uid="{09B58400-0086-443A-A61A-7BAE006DFFAD}"/>
    <cellStyle name="Normal 2 4 2 2 5 3" xfId="42957" xr:uid="{15966082-EB46-432C-BE3C-F4391D1C5E18}"/>
    <cellStyle name="Normal 2 4 2 2 5 4" xfId="42958" xr:uid="{67DB5DDA-C720-405A-B717-90573E03DA52}"/>
    <cellStyle name="Normal 2 4 2 2 5 5" xfId="42959" xr:uid="{6CBDB8D6-FFBA-4290-BD1F-614981EAC4DC}"/>
    <cellStyle name="Normal 2 4 2 2 5 6" xfId="42960" xr:uid="{DDAABEDF-8BE7-4129-B517-85B661E8B268}"/>
    <cellStyle name="Normal 2 4 2 2 5 7" xfId="42961" xr:uid="{3C8C2A04-F0F8-4D88-BAC4-61D02BCAACB8}"/>
    <cellStyle name="Normal 2 4 2 2 6" xfId="42962" xr:uid="{49177256-17C4-467B-A60C-0F3518886107}"/>
    <cellStyle name="Normal 2 4 2 2 6 2" xfId="42963" xr:uid="{6BA64521-BCED-4830-8BFD-C9E4A91AB133}"/>
    <cellStyle name="Normal 2 4 2 2 6 3" xfId="26861" xr:uid="{A51A86C5-6539-4B6D-AF09-A7E2C7F9FF4E}"/>
    <cellStyle name="Normal 2 4 2 2 7" xfId="42964" xr:uid="{DEC0FAC4-1ADE-4E80-B2EE-405EB0345A16}"/>
    <cellStyle name="Normal 2 4 2 2 8" xfId="42965" xr:uid="{739C1C89-3BB6-40C0-9459-E6CA7301A590}"/>
    <cellStyle name="Normal 2 4 2 2 8 2" xfId="42966" xr:uid="{40F7D44C-4327-4839-BBC3-C468B775773E}"/>
    <cellStyle name="Normal 2 4 2 2 8 3" xfId="42967" xr:uid="{F3DC8301-44BD-4465-BA3A-571405F394D9}"/>
    <cellStyle name="Normal 2 4 2 2 8 4" xfId="42968" xr:uid="{EA257515-077F-4523-86CD-AE8B09C3E22A}"/>
    <cellStyle name="Normal 2 4 2 2 8 5" xfId="42969" xr:uid="{7C351382-9296-43B4-88AC-92FC262CF389}"/>
    <cellStyle name="Normal 2 4 2 2 8 6" xfId="42970" xr:uid="{9708C135-7819-4D06-B76C-BD4C12A4C755}"/>
    <cellStyle name="Normal 2 4 2 2 9" xfId="42971" xr:uid="{4F575C22-23B4-457B-8987-5B45B4F1587A}"/>
    <cellStyle name="Normal 2 4 2 3" xfId="42972" xr:uid="{013AC490-2E06-4096-91C1-67F9164A86E1}"/>
    <cellStyle name="Normal 2 4 2 3 10" xfId="42973" xr:uid="{41A4F103-7FA1-4D11-BC69-2AA4178804B0}"/>
    <cellStyle name="Normal 2 4 2 3 11" xfId="14223" xr:uid="{EE240BA8-1564-4CD7-A158-46987947FE10}"/>
    <cellStyle name="Normal 2 4 2 3 12" xfId="4828" xr:uid="{B415A694-915D-492E-AC64-0E84551D3E4B}"/>
    <cellStyle name="Normal 2 4 2 3 13" xfId="4837" xr:uid="{FEB46709-F114-4E94-9D55-EF6010A8026C}"/>
    <cellStyle name="Normal 2 4 2 3 14" xfId="14226" xr:uid="{5A053639-6BB9-4C41-82ED-EB939DD3E62E}"/>
    <cellStyle name="Normal 2 4 2 3 2" xfId="42974" xr:uid="{E6B25EFE-FACD-4012-9216-A79A7FBE00E8}"/>
    <cellStyle name="Normal 2 4 2 3 2 10" xfId="18300" xr:uid="{8BB3927F-E216-4539-AE63-F8CE997BC7F3}"/>
    <cellStyle name="Normal 2 4 2 3 2 2" xfId="42975" xr:uid="{79A105A1-AF5C-4719-A8B6-200FB928A5F4}"/>
    <cellStyle name="Normal 2 4 2 3 2 2 2" xfId="42976" xr:uid="{7A8A1832-7AF8-4580-9869-5496ED1E75A2}"/>
    <cellStyle name="Normal 2 4 2 3 2 2 2 2" xfId="42977" xr:uid="{F79EB7B1-3322-4E58-A0CA-3C8503D1F774}"/>
    <cellStyle name="Normal 2 4 2 3 2 2 2 3" xfId="42978" xr:uid="{2E0BEF00-9148-4901-90DA-241D57F8220D}"/>
    <cellStyle name="Normal 2 4 2 3 2 2 2 4" xfId="42979" xr:uid="{47526435-58EA-46F0-90F1-0DA15664C124}"/>
    <cellStyle name="Normal 2 4 2 3 2 2 2 5" xfId="42980" xr:uid="{6D65D7AC-51E0-4421-B6D0-2EC0A27D8D71}"/>
    <cellStyle name="Normal 2 4 2 3 2 2 2 6" xfId="42981" xr:uid="{AFAB2E92-D7CE-45A4-9477-BD607C037B34}"/>
    <cellStyle name="Normal 2 4 2 3 2 2 3" xfId="42982" xr:uid="{0DE619F4-DE52-4FBB-9EEF-C5425487973E}"/>
    <cellStyle name="Normal 2 4 2 3 2 2 4" xfId="42983" xr:uid="{41A87262-881F-4817-9666-07A9F473B387}"/>
    <cellStyle name="Normal 2 4 2 3 2 2 5" xfId="42984" xr:uid="{88176934-A48A-4214-A686-95291CC3C6B7}"/>
    <cellStyle name="Normal 2 4 2 3 2 2 6" xfId="42985" xr:uid="{E5D2AE4E-DB47-476D-B7A1-44FCAA795867}"/>
    <cellStyle name="Normal 2 4 2 3 2 2 7" xfId="42986" xr:uid="{B4DDBBD5-3146-4865-B5BB-1949C153EA38}"/>
    <cellStyle name="Normal 2 4 2 3 2 3" xfId="42987" xr:uid="{C03BBC5C-BE10-43D6-84EF-00FAD4170166}"/>
    <cellStyle name="Normal 2 4 2 3 2 3 2" xfId="5409" xr:uid="{5D4F1387-8EA4-41DE-BCB0-FF39FE467C4A}"/>
    <cellStyle name="Normal 2 4 2 3 2 3 3" xfId="5411" xr:uid="{CD6577D0-D126-4F5D-94FA-6EE15FAC93D9}"/>
    <cellStyle name="Normal 2 4 2 3 2 4" xfId="42988" xr:uid="{4B1B989D-668D-4606-8682-6E4B96ED9069}"/>
    <cellStyle name="Normal 2 4 2 3 2 5" xfId="42989" xr:uid="{171136D2-7EC4-4248-9CCF-1C95AA2A8CCF}"/>
    <cellStyle name="Normal 2 4 2 3 2 5 2" xfId="42990" xr:uid="{FD948E1B-BDAA-454D-8A2F-A05A854B2ED3}"/>
    <cellStyle name="Normal 2 4 2 3 2 5 3" xfId="42991" xr:uid="{3F1E22B0-38F2-4880-BB45-7A52D4FF2004}"/>
    <cellStyle name="Normal 2 4 2 3 2 5 4" xfId="42992" xr:uid="{4E7AE58B-463F-48DD-BCD9-7D8DF2CF408B}"/>
    <cellStyle name="Normal 2 4 2 3 2 5 5" xfId="42993" xr:uid="{6496E17B-0016-4823-ADB2-550BF7AF77CC}"/>
    <cellStyle name="Normal 2 4 2 3 2 5 6" xfId="42994" xr:uid="{9B297AFB-AD0F-4026-B4A9-FA42A5DD5C3B}"/>
    <cellStyle name="Normal 2 4 2 3 2 6" xfId="42995" xr:uid="{69113BB6-6F0F-4CCD-85DA-9D8894B4218B}"/>
    <cellStyle name="Normal 2 4 2 3 2 7" xfId="42996" xr:uid="{63C863ED-2ED1-4D2C-A69A-87564E29A511}"/>
    <cellStyle name="Normal 2 4 2 3 2 8" xfId="42997" xr:uid="{3B1365BF-69B7-4FF4-9A56-29364F8D9A15}"/>
    <cellStyle name="Normal 2 4 2 3 2 9" xfId="42998" xr:uid="{8FD473AD-77D4-47D2-8467-079B56048B7D}"/>
    <cellStyle name="Normal 2 4 2 3 3" xfId="42999" xr:uid="{1185AC63-CB3D-495E-959F-1333FC394F2E}"/>
    <cellStyle name="Normal 2 4 2 3 3 10" xfId="43000" xr:uid="{8209BBE6-8422-4DB2-8F1B-EEA6B5597BFE}"/>
    <cellStyle name="Normal 2 4 2 3 3 2" xfId="43001" xr:uid="{7E6C06AF-670C-45C5-9F17-5403D70BE30A}"/>
    <cellStyle name="Normal 2 4 2 3 3 2 2" xfId="43002" xr:uid="{C05C6DF3-8837-4532-954E-5118DF5F0FB4}"/>
    <cellStyle name="Normal 2 4 2 3 3 2 2 2" xfId="43003" xr:uid="{FE68C307-396D-4155-A458-751B4AB6AEC7}"/>
    <cellStyle name="Normal 2 4 2 3 3 2 2 3" xfId="43004" xr:uid="{8E9EB638-5033-4ADE-82D8-DF71EDDDC2DF}"/>
    <cellStyle name="Normal 2 4 2 3 3 2 2 4" xfId="43005" xr:uid="{A28CEC70-0E59-4AFE-8018-7B906BCD3594}"/>
    <cellStyle name="Normal 2 4 2 3 3 2 2 5" xfId="43006" xr:uid="{7C42ED30-B6DF-40C3-A079-0DFED0C826A1}"/>
    <cellStyle name="Normal 2 4 2 3 3 2 2 6" xfId="43007" xr:uid="{69BECDAD-8368-4208-9E90-D7987C6EDD9F}"/>
    <cellStyle name="Normal 2 4 2 3 3 2 3" xfId="43008" xr:uid="{D27446FE-F3CC-4B76-BB7A-3311BF2B1EA7}"/>
    <cellStyle name="Normal 2 4 2 3 3 2 4" xfId="43009" xr:uid="{E38E7B5A-7170-4935-98D3-1DD25D90704D}"/>
    <cellStyle name="Normal 2 4 2 3 3 2 5" xfId="43010" xr:uid="{9BBB0E58-C1DD-4BFC-BE32-6DF88926A70C}"/>
    <cellStyle name="Normal 2 4 2 3 3 2 6" xfId="43011" xr:uid="{A90C9B38-18AF-43BF-B618-9DB83ED1DDDD}"/>
    <cellStyle name="Normal 2 4 2 3 3 2 7" xfId="43012" xr:uid="{3F8B1582-F0AA-4A90-8106-B8B218AEAEB7}"/>
    <cellStyle name="Normal 2 4 2 3 3 3" xfId="43013" xr:uid="{96934CDB-C196-4530-A9D7-6250363F0CB2}"/>
    <cellStyle name="Normal 2 4 2 3 3 3 2" xfId="195" xr:uid="{605861AE-564E-4EC5-B8FA-1AB586A05ECC}"/>
    <cellStyle name="Normal 2 4 2 3 3 3 3" xfId="236" xr:uid="{919428FF-944A-418B-9E14-3DD767ED7DD2}"/>
    <cellStyle name="Normal 2 4 2 3 3 4" xfId="43014" xr:uid="{5B531AA9-808A-461D-A6B3-52B60C241887}"/>
    <cellStyle name="Normal 2 4 2 3 3 5" xfId="43015" xr:uid="{5D8F3C81-FCB9-4C63-A8B6-B666C917D769}"/>
    <cellStyle name="Normal 2 4 2 3 3 5 2" xfId="43016" xr:uid="{7DC29786-D920-42C0-A567-CAED27C786EE}"/>
    <cellStyle name="Normal 2 4 2 3 3 5 3" xfId="43017" xr:uid="{2AAF3D39-69D9-49BF-90BF-4B0665720F35}"/>
    <cellStyle name="Normal 2 4 2 3 3 5 4" xfId="43018" xr:uid="{656E41A7-707C-4D96-959C-1262E7A0CDB9}"/>
    <cellStyle name="Normal 2 4 2 3 3 5 5" xfId="43019" xr:uid="{D01D742E-9CCF-4DAC-85E8-0C0A867E5882}"/>
    <cellStyle name="Normal 2 4 2 3 3 5 6" xfId="43020" xr:uid="{E33B5F42-A7E1-492D-BEC5-470CA7F2589D}"/>
    <cellStyle name="Normal 2 4 2 3 3 6" xfId="43021" xr:uid="{60300249-BA02-4242-8EB6-9C87306718F0}"/>
    <cellStyle name="Normal 2 4 2 3 3 7" xfId="43022" xr:uid="{37B7734F-3662-4448-A084-2ED4FF8E1F14}"/>
    <cellStyle name="Normal 2 4 2 3 3 8" xfId="43023" xr:uid="{865F57CE-D298-4624-9E79-C27F5AD3D8CB}"/>
    <cellStyle name="Normal 2 4 2 3 3 9" xfId="43024" xr:uid="{6FF222B5-EF39-41F7-A6E8-A4757E517225}"/>
    <cellStyle name="Normal 2 4 2 3 4" xfId="43025" xr:uid="{826DF9FC-F922-44F8-8579-C42FDE6A55E9}"/>
    <cellStyle name="Normal 2 4 2 3 4 10" xfId="43026" xr:uid="{4701F82B-F1E6-44BF-AA05-F0E77276D8AF}"/>
    <cellStyle name="Normal 2 4 2 3 4 2" xfId="43027" xr:uid="{75D1674D-D21B-46A8-87B5-1EE062F7FF59}"/>
    <cellStyle name="Normal 2 4 2 3 4 2 2" xfId="43028" xr:uid="{EA606AC6-9BD1-4D55-A3DD-4C9EE6215B92}"/>
    <cellStyle name="Normal 2 4 2 3 4 2 2 2" xfId="43029" xr:uid="{E784BDDA-465C-4C0F-A3DE-D9D08C8E3C99}"/>
    <cellStyle name="Normal 2 4 2 3 4 2 2 3" xfId="43030" xr:uid="{DFDEFFB1-8CA5-49E6-8604-2C9315AD9A10}"/>
    <cellStyle name="Normal 2 4 2 3 4 2 2 4" xfId="43031" xr:uid="{DCF74C47-36A5-4D57-81B8-2E6E29174541}"/>
    <cellStyle name="Normal 2 4 2 3 4 2 2 5" xfId="43032" xr:uid="{F72481F1-F44C-45C2-B56A-22EE9665F0FC}"/>
    <cellStyle name="Normal 2 4 2 3 4 2 2 6" xfId="43033" xr:uid="{DAA852ED-B50D-45F8-8FBD-FD5B8C490BE7}"/>
    <cellStyle name="Normal 2 4 2 3 4 2 3" xfId="43034" xr:uid="{D765B202-2784-4054-BAA3-EAE08FEA7D6A}"/>
    <cellStyle name="Normal 2 4 2 3 4 2 4" xfId="43035" xr:uid="{94E19D82-0263-4D20-9FA6-F92812095D9C}"/>
    <cellStyle name="Normal 2 4 2 3 4 2 5" xfId="43036" xr:uid="{EFCD559E-F386-47E2-A14E-8C2A2E7D4978}"/>
    <cellStyle name="Normal 2 4 2 3 4 2 6" xfId="43037" xr:uid="{CEE07AD8-959B-445A-9973-AA3930059EB0}"/>
    <cellStyle name="Normal 2 4 2 3 4 2 7" xfId="43038" xr:uid="{48863219-1E05-478A-8EC4-D641C6242F92}"/>
    <cellStyle name="Normal 2 4 2 3 4 3" xfId="43039" xr:uid="{6C90E5ED-0791-4312-AF87-A5ABC27D438D}"/>
    <cellStyle name="Normal 2 4 2 3 4 3 2" xfId="43040" xr:uid="{78A168D0-77FF-4E65-98C1-C8CAB796DF36}"/>
    <cellStyle name="Normal 2 4 2 3 4 3 3" xfId="43041" xr:uid="{E5B85582-C337-4972-A72C-52F72B416B64}"/>
    <cellStyle name="Normal 2 4 2 3 4 4" xfId="43042" xr:uid="{DFD4C730-2D05-4AA2-9C5B-7E0952630E2A}"/>
    <cellStyle name="Normal 2 4 2 3 4 5" xfId="43043" xr:uid="{2195EA2B-AB57-4380-88FE-AA618ED2FCD3}"/>
    <cellStyle name="Normal 2 4 2 3 4 5 2" xfId="43044" xr:uid="{83D80E4D-AB56-43C0-B826-76FDF3936EEA}"/>
    <cellStyle name="Normal 2 4 2 3 4 5 3" xfId="43045" xr:uid="{FC6C91D6-F1A3-4D62-AB0C-215BD06B6E27}"/>
    <cellStyle name="Normal 2 4 2 3 4 5 4" xfId="43046" xr:uid="{6D090DE4-2791-4875-8DB1-674ACB32E724}"/>
    <cellStyle name="Normal 2 4 2 3 4 5 5" xfId="43047" xr:uid="{8A56F77B-726B-41CB-A6C6-9C20DC41657A}"/>
    <cellStyle name="Normal 2 4 2 3 4 5 6" xfId="43048" xr:uid="{5EEB50D7-B4F5-472C-8658-0798C5524874}"/>
    <cellStyle name="Normal 2 4 2 3 4 6" xfId="43049" xr:uid="{E3477D10-B6C8-4F7F-84A7-790FE5ADEF49}"/>
    <cellStyle name="Normal 2 4 2 3 4 7" xfId="12559" xr:uid="{ECECFFDC-A9EB-4563-87B4-9AD21F6B1A97}"/>
    <cellStyle name="Normal 2 4 2 3 4 8" xfId="12561" xr:uid="{00BE739C-FC0F-4B6D-8BC4-00CE1814A8EF}"/>
    <cellStyle name="Normal 2 4 2 3 4 9" xfId="12564" xr:uid="{BC99FDD3-FEF2-4CDB-8BCC-4CC01FF61C8C}"/>
    <cellStyle name="Normal 2 4 2 3 5" xfId="43050" xr:uid="{B0400CA1-F0F2-4B44-A06C-E375EABB7374}"/>
    <cellStyle name="Normal 2 4 2 3 5 2" xfId="43051" xr:uid="{DC7D47CA-CB14-492D-8B75-E9FBA284DFF6}"/>
    <cellStyle name="Normal 2 4 2 3 5 2 2" xfId="43052" xr:uid="{046E5D5F-28E5-497D-ADF9-AD8C7FCFF14B}"/>
    <cellStyle name="Normal 2 4 2 3 5 2 3" xfId="43053" xr:uid="{66693523-3823-4A8D-98C3-97A7ACDF16DA}"/>
    <cellStyle name="Normal 2 4 2 3 5 2 4" xfId="43054" xr:uid="{C1335E51-012A-450F-BAB7-5A07AC5B2201}"/>
    <cellStyle name="Normal 2 4 2 3 5 2 5" xfId="11187" xr:uid="{82AE5A97-A78E-4419-8A0E-E5F735516396}"/>
    <cellStyle name="Normal 2 4 2 3 5 2 6" xfId="11189" xr:uid="{9D5B6BCA-A00F-43AF-A452-BB4249911CFA}"/>
    <cellStyle name="Normal 2 4 2 3 5 3" xfId="43055" xr:uid="{75EFDAFF-D01C-4C9F-A2B3-C1E99EB423EE}"/>
    <cellStyle name="Normal 2 4 2 3 5 4" xfId="43056" xr:uid="{69F1B620-B318-4D78-8B73-8D469DD5324C}"/>
    <cellStyle name="Normal 2 4 2 3 5 5" xfId="43057" xr:uid="{1A6360C8-C180-4189-9A0F-B45E216F69F9}"/>
    <cellStyle name="Normal 2 4 2 3 5 6" xfId="43058" xr:uid="{1BACFA0D-3134-46AD-9C79-02EFC203D246}"/>
    <cellStyle name="Normal 2 4 2 3 5 7" xfId="43059" xr:uid="{4076BFA0-8513-482E-9E2D-87A0B17320CD}"/>
    <cellStyle name="Normal 2 4 2 3 6" xfId="43060" xr:uid="{2249CA21-2E4F-4061-B982-20EB73D6D809}"/>
    <cellStyle name="Normal 2 4 2 3 6 2" xfId="43061" xr:uid="{772E0E2B-1691-4B00-B253-5DB6775F51EC}"/>
    <cellStyle name="Normal 2 4 2 3 6 3" xfId="43062" xr:uid="{1BDA63E2-E0AD-43C8-872D-505FCCE77E4A}"/>
    <cellStyle name="Normal 2 4 2 3 7" xfId="43063" xr:uid="{D32F697A-255C-4314-8416-BDF52EC25DD0}"/>
    <cellStyle name="Normal 2 4 2 3 8" xfId="43064" xr:uid="{E9B36D69-01A3-4FE3-9B10-3C49BEDA975C}"/>
    <cellStyle name="Normal 2 4 2 3 8 2" xfId="43065" xr:uid="{F0DAC010-A98F-4A42-9241-6ABE66079336}"/>
    <cellStyle name="Normal 2 4 2 3 8 3" xfId="43066" xr:uid="{3B772DE4-605C-46D2-B5DD-284FE8B6443C}"/>
    <cellStyle name="Normal 2 4 2 3 8 4" xfId="43067" xr:uid="{598CA22C-43F0-4FA8-9EC0-B99FD7250C0A}"/>
    <cellStyle name="Normal 2 4 2 3 8 5" xfId="43068" xr:uid="{FE25AB5B-3181-4D9B-8AF9-C55EC6F2052F}"/>
    <cellStyle name="Normal 2 4 2 3 8 6" xfId="43069" xr:uid="{0843EAF4-DAA4-45BF-B157-0802C361B410}"/>
    <cellStyle name="Normal 2 4 2 3 9" xfId="43070" xr:uid="{2F32B245-099A-4740-B6C2-12F04E4F711D}"/>
    <cellStyle name="Normal 2 4 2 4" xfId="43071" xr:uid="{57E9B289-2E06-4598-95B8-A0AE3477ED0A}"/>
    <cellStyle name="Normal 2 4 2 4 10" xfId="34419" xr:uid="{5DC7C9D3-0E41-4E9F-81D4-3F3396D437CC}"/>
    <cellStyle name="Normal 2 4 2 4 11" xfId="34422" xr:uid="{0BD0ECA6-D652-4023-80F5-AE482E0B9399}"/>
    <cellStyle name="Normal 2 4 2 4 12" xfId="25087" xr:uid="{EFFA7118-159F-43AB-8B33-CE6F5CE5A227}"/>
    <cellStyle name="Normal 2 4 2 4 13" xfId="25113" xr:uid="{1E0CF197-E3A5-4FFC-97F1-C4CA6122AD65}"/>
    <cellStyle name="Normal 2 4 2 4 14" xfId="43072" xr:uid="{3D722006-4987-4679-A23E-DEB6EBA6B2E5}"/>
    <cellStyle name="Normal 2 4 2 4 2" xfId="43073" xr:uid="{3BDEDF8D-14E1-4063-BDF5-294BF491B23F}"/>
    <cellStyle name="Normal 2 4 2 4 2 10" xfId="43074" xr:uid="{F2606539-AB8A-4E26-9D8D-2C727FA9B01C}"/>
    <cellStyle name="Normal 2 4 2 4 2 2" xfId="43075" xr:uid="{910114B5-04CF-4A5F-B920-091FC6269E11}"/>
    <cellStyle name="Normal 2 4 2 4 2 2 2" xfId="43076" xr:uid="{88ECD9D7-6437-4DB3-B5CD-EC15F75CF2BC}"/>
    <cellStyle name="Normal 2 4 2 4 2 2 2 2" xfId="43077" xr:uid="{AF167EEB-2BAE-4C47-A660-8EF5BAF44396}"/>
    <cellStyle name="Normal 2 4 2 4 2 2 2 3" xfId="43078" xr:uid="{14BC489C-7BD2-4F5D-B352-EE96C392171C}"/>
    <cellStyle name="Normal 2 4 2 4 2 2 2 4" xfId="43079" xr:uid="{26EB1E37-FF8E-4D16-A5AD-7B34D5E881EC}"/>
    <cellStyle name="Normal 2 4 2 4 2 2 2 5" xfId="43080" xr:uid="{CAFEE2A4-1404-40C2-8DDA-8A8048F54051}"/>
    <cellStyle name="Normal 2 4 2 4 2 2 2 6" xfId="43081" xr:uid="{389F72C2-9D25-421C-A697-C201B8BAFD8F}"/>
    <cellStyle name="Normal 2 4 2 4 2 2 3" xfId="43082" xr:uid="{5A675E17-1BE5-4317-8284-E1A05DCFDE0B}"/>
    <cellStyle name="Normal 2 4 2 4 2 2 4" xfId="36704" xr:uid="{1AEC8873-04B7-4F0C-8EE7-2604D5A0837F}"/>
    <cellStyle name="Normal 2 4 2 4 2 2 5" xfId="36714" xr:uid="{46C8371B-C35B-4E56-853A-B9145C4F0EBE}"/>
    <cellStyle name="Normal 2 4 2 4 2 2 6" xfId="36717" xr:uid="{19C1938B-92D2-442A-AD16-5D9436617260}"/>
    <cellStyle name="Normal 2 4 2 4 2 2 7" xfId="36720" xr:uid="{E43CDB69-1957-46F2-91B1-346255893AB9}"/>
    <cellStyle name="Normal 2 4 2 4 2 3" xfId="43083" xr:uid="{5E6C90AF-BD57-4553-9773-D3F21843BB99}"/>
    <cellStyle name="Normal 2 4 2 4 2 3 2" xfId="5616" xr:uid="{90CB4235-BE23-4DD3-8BB2-4C885D4950E6}"/>
    <cellStyle name="Normal 2 4 2 4 2 3 3" xfId="5621" xr:uid="{239DA707-B6AC-476F-8541-9AE45F6CDAB8}"/>
    <cellStyle name="Normal 2 4 2 4 2 4" xfId="43084" xr:uid="{804A4562-783C-49D2-8FA7-E747B439303F}"/>
    <cellStyle name="Normal 2 4 2 4 2 5" xfId="43085" xr:uid="{CBE8B9DD-84E5-452A-9523-99EF96EB6CC2}"/>
    <cellStyle name="Normal 2 4 2 4 2 5 2" xfId="43086" xr:uid="{2CE48792-5ED4-4EE0-924E-C7C97FEAAC61}"/>
    <cellStyle name="Normal 2 4 2 4 2 5 3" xfId="43087" xr:uid="{AC77490A-3EA8-4B0F-879E-306BF2415DA3}"/>
    <cellStyle name="Normal 2 4 2 4 2 5 4" xfId="36738" xr:uid="{D14329B4-D6B0-4F34-8F03-2C83D6B8E193}"/>
    <cellStyle name="Normal 2 4 2 4 2 5 5" xfId="43088" xr:uid="{F304AE73-AB0B-4AD1-871F-E3F5CAAC985D}"/>
    <cellStyle name="Normal 2 4 2 4 2 5 6" xfId="43089" xr:uid="{72E5A7A3-1895-47FF-BB34-94D798BA0ED3}"/>
    <cellStyle name="Normal 2 4 2 4 2 6" xfId="43090" xr:uid="{0EC76CED-08D9-4092-965F-C2306D9E625C}"/>
    <cellStyle name="Normal 2 4 2 4 2 7" xfId="43091" xr:uid="{E5A203CC-BB7D-4F06-8ADE-8373690E1E95}"/>
    <cellStyle name="Normal 2 4 2 4 2 8" xfId="43092" xr:uid="{03F4DD84-BB99-4127-BE3A-464295C68597}"/>
    <cellStyle name="Normal 2 4 2 4 2 9" xfId="43093" xr:uid="{9DB1F62E-4340-4571-AE34-F0641D5E684A}"/>
    <cellStyle name="Normal 2 4 2 4 3" xfId="43094" xr:uid="{A0BB437A-A8F6-4E92-A75A-EA6923218502}"/>
    <cellStyle name="Normal 2 4 2 4 3 10" xfId="43095" xr:uid="{C1401AC8-2AAA-459F-8D3A-A8F5FB38F607}"/>
    <cellStyle name="Normal 2 4 2 4 3 2" xfId="43096" xr:uid="{983D407E-5EB1-4921-89F5-2D933E1EAE5B}"/>
    <cellStyle name="Normal 2 4 2 4 3 2 2" xfId="43097" xr:uid="{D528127C-F609-40D5-A900-994AB9FB4788}"/>
    <cellStyle name="Normal 2 4 2 4 3 2 2 2" xfId="43098" xr:uid="{93A04283-284C-4186-A140-DA2980DBF8BA}"/>
    <cellStyle name="Normal 2 4 2 4 3 2 2 3" xfId="43099" xr:uid="{C5135E0B-A98D-466B-ADE9-C43060EA14AE}"/>
    <cellStyle name="Normal 2 4 2 4 3 2 2 4" xfId="43100" xr:uid="{5669F87D-4432-4630-BF18-7443A03A33F9}"/>
    <cellStyle name="Normal 2 4 2 4 3 2 2 5" xfId="43101" xr:uid="{2EAB00E6-D493-48B7-A721-520E378F9262}"/>
    <cellStyle name="Normal 2 4 2 4 3 2 2 6" xfId="43102" xr:uid="{F30D12D7-5AA6-4468-8B31-CFB4AF592A76}"/>
    <cellStyle name="Normal 2 4 2 4 3 2 3" xfId="43103" xr:uid="{ED8ECE2E-DDF5-4CF8-ACC1-23F5B5F857D5}"/>
    <cellStyle name="Normal 2 4 2 4 3 2 4" xfId="37171" xr:uid="{72AEC4CF-BD79-405E-B600-3A2233718E5E}"/>
    <cellStyle name="Normal 2 4 2 4 3 2 5" xfId="37175" xr:uid="{9F2A509C-4E49-4F0A-AF6B-B48BE68F3BC2}"/>
    <cellStyle name="Normal 2 4 2 4 3 2 6" xfId="37180" xr:uid="{87826CB7-C965-479D-BBF0-7F4434FBDDA6}"/>
    <cellStyle name="Normal 2 4 2 4 3 2 7" xfId="37184" xr:uid="{E8F5C51A-1B9F-4157-AA2B-D84697454DF5}"/>
    <cellStyle name="Normal 2 4 2 4 3 3" xfId="43104" xr:uid="{79B2498E-89CD-41A9-A0B1-781B836AB398}"/>
    <cellStyle name="Normal 2 4 2 4 3 3 2" xfId="43105" xr:uid="{EFA75616-CBDF-4B14-B017-229AB7BF298D}"/>
    <cellStyle name="Normal 2 4 2 4 3 3 3" xfId="43106" xr:uid="{997D0660-ADBA-4A9E-8356-F3F103AF1281}"/>
    <cellStyle name="Normal 2 4 2 4 3 4" xfId="43107" xr:uid="{1757940D-158A-4551-BADD-A424F4D3BA73}"/>
    <cellStyle name="Normal 2 4 2 4 3 5" xfId="43108" xr:uid="{30789A30-B181-4487-9329-3834F1BC6226}"/>
    <cellStyle name="Normal 2 4 2 4 3 5 2" xfId="43109" xr:uid="{AEFD4A61-7CDB-4E39-90D7-96B9411C65FE}"/>
    <cellStyle name="Normal 2 4 2 4 3 5 3" xfId="43110" xr:uid="{EDA88AF7-D76D-4CC7-B806-4AC0BB1CBCE7}"/>
    <cellStyle name="Normal 2 4 2 4 3 5 4" xfId="43112" xr:uid="{B9327322-BC18-4B00-963C-B73C5FA07BD2}"/>
    <cellStyle name="Normal 2 4 2 4 3 5 5" xfId="43114" xr:uid="{931C286A-1E04-456C-8F36-1C496F302334}"/>
    <cellStyle name="Normal 2 4 2 4 3 5 6" xfId="43115" xr:uid="{2B7E3597-F8AA-465D-984A-280230175729}"/>
    <cellStyle name="Normal 2 4 2 4 3 6" xfId="43116" xr:uid="{9D9C2335-6968-4FE0-8872-25209301455C}"/>
    <cellStyle name="Normal 2 4 2 4 3 7" xfId="43117" xr:uid="{01FF2DFF-A658-4B41-89EB-F12899EBDB2C}"/>
    <cellStyle name="Normal 2 4 2 4 3 8" xfId="43118" xr:uid="{97DCFC73-8FC3-4476-9E2F-013BA57A89AE}"/>
    <cellStyle name="Normal 2 4 2 4 3 9" xfId="43119" xr:uid="{01EDA90A-FEDF-4636-9A86-A6505854EC77}"/>
    <cellStyle name="Normal 2 4 2 4 4" xfId="43120" xr:uid="{D0D23993-BCDD-470B-8F8E-B314CF054360}"/>
    <cellStyle name="Normal 2 4 2 4 4 10" xfId="37872" xr:uid="{42C5FD19-E20E-4242-8218-FE13A3DB96C1}"/>
    <cellStyle name="Normal 2 4 2 4 4 2" xfId="43121" xr:uid="{8A8014BF-4106-4B9B-9AB2-F525DFF25ED9}"/>
    <cellStyle name="Normal 2 4 2 4 4 2 2" xfId="43122" xr:uid="{FEA11B4C-0A29-4938-9E0E-12FEF1740111}"/>
    <cellStyle name="Normal 2 4 2 4 4 2 2 2" xfId="43123" xr:uid="{3447A96E-B25D-425D-BBD3-F59947E95F1E}"/>
    <cellStyle name="Normal 2 4 2 4 4 2 2 3" xfId="43124" xr:uid="{CA079C05-FDF7-41AB-B81A-7472104F01DA}"/>
    <cellStyle name="Normal 2 4 2 4 4 2 2 4" xfId="43125" xr:uid="{6D1757F1-5404-4CD8-A560-48CE8548FAEA}"/>
    <cellStyle name="Normal 2 4 2 4 4 2 2 5" xfId="43126" xr:uid="{FCAF5B95-87DF-4CB8-92C7-D31252EABF7E}"/>
    <cellStyle name="Normal 2 4 2 4 4 2 2 6" xfId="43127" xr:uid="{2012D8B5-FF13-46B7-A75E-766C72ADB672}"/>
    <cellStyle name="Normal 2 4 2 4 4 2 3" xfId="43128" xr:uid="{662F956D-6B7E-4AA8-8D8E-4665D037BA5C}"/>
    <cellStyle name="Normal 2 4 2 4 4 2 4" xfId="37315" xr:uid="{061BDD30-7FA6-4D7F-8DC2-ECF120EC186A}"/>
    <cellStyle name="Normal 2 4 2 4 4 2 5" xfId="37322" xr:uid="{0A268627-3BEF-45AC-9AAF-16693C09E098}"/>
    <cellStyle name="Normal 2 4 2 4 4 2 6" xfId="37325" xr:uid="{36ACB3FB-31EC-4C04-AB63-E35AE9E62D2B}"/>
    <cellStyle name="Normal 2 4 2 4 4 2 7" xfId="37328" xr:uid="{8D67BAAD-AE40-4B89-B0A1-D09FD554E908}"/>
    <cellStyle name="Normal 2 4 2 4 4 3" xfId="43129" xr:uid="{A22C684A-40A8-4752-AED2-72952169BF40}"/>
    <cellStyle name="Normal 2 4 2 4 4 3 2" xfId="43130" xr:uid="{87E2CE92-971D-4F9A-B7BD-5AB473803383}"/>
    <cellStyle name="Normal 2 4 2 4 4 3 3" xfId="43131" xr:uid="{997DEFA4-F9B3-4BE0-AD78-23347C3D209F}"/>
    <cellStyle name="Normal 2 4 2 4 4 4" xfId="43132" xr:uid="{CC29D7BE-B8AB-4C0C-91A7-329990D87D73}"/>
    <cellStyle name="Normal 2 4 2 4 4 5" xfId="43133" xr:uid="{29BBED08-F7A5-486C-BD6F-9A6D42B7E651}"/>
    <cellStyle name="Normal 2 4 2 4 4 5 2" xfId="43134" xr:uid="{A40C92E0-A27E-4D62-BFAA-F745A8C58618}"/>
    <cellStyle name="Normal 2 4 2 4 4 5 3" xfId="43135" xr:uid="{04678FD7-7A8F-45C2-8464-AB638C2CF0B9}"/>
    <cellStyle name="Normal 2 4 2 4 4 5 4" xfId="43137" xr:uid="{7D5FD69B-73F3-4F20-BF5F-A2BE37086467}"/>
    <cellStyle name="Normal 2 4 2 4 4 5 5" xfId="43139" xr:uid="{F3B55A45-4E40-4E25-A44F-FF980D44B955}"/>
    <cellStyle name="Normal 2 4 2 4 4 5 6" xfId="43140" xr:uid="{153C42EF-96DC-48B3-9C40-8C8FE8BCCB79}"/>
    <cellStyle name="Normal 2 4 2 4 4 6" xfId="43141" xr:uid="{34041E6E-8169-4811-AC4A-D59DDA01C92C}"/>
    <cellStyle name="Normal 2 4 2 4 4 7" xfId="43142" xr:uid="{294D11DD-CE11-4FFD-9FDC-1BA2904139B9}"/>
    <cellStyle name="Normal 2 4 2 4 4 8" xfId="43143" xr:uid="{2166CA25-CA75-45FF-805F-2A43B805C654}"/>
    <cellStyle name="Normal 2 4 2 4 4 9" xfId="43144" xr:uid="{DAC16904-054D-480F-B27F-05EA47FE82F2}"/>
    <cellStyle name="Normal 2 4 2 4 5" xfId="43145" xr:uid="{09247441-32E9-457A-9068-5C97E564F54B}"/>
    <cellStyle name="Normal 2 4 2 4 5 2" xfId="43146" xr:uid="{61B87979-6C16-490B-8302-2033EA2ADDE9}"/>
    <cellStyle name="Normal 2 4 2 4 5 2 2" xfId="43147" xr:uid="{293D0D1E-DD75-43A5-8562-4BE586ADD2E2}"/>
    <cellStyle name="Normal 2 4 2 4 5 2 3" xfId="43148" xr:uid="{2CF4F3F4-0A38-46E4-8557-8F0924523C52}"/>
    <cellStyle name="Normal 2 4 2 4 5 2 4" xfId="43151" xr:uid="{3739ECEE-7FA6-411E-9A16-83BF89ACC21B}"/>
    <cellStyle name="Normal 2 4 2 4 5 2 5" xfId="43154" xr:uid="{55442256-D50E-4034-A799-3B1C2C2F6CF7}"/>
    <cellStyle name="Normal 2 4 2 4 5 2 6" xfId="43157" xr:uid="{0FA5BF7E-8AC9-4CE2-B289-74E2F6773C4F}"/>
    <cellStyle name="Normal 2 4 2 4 5 3" xfId="43158" xr:uid="{A1F15F34-9816-448B-8C5A-3DB70D5B37CC}"/>
    <cellStyle name="Normal 2 4 2 4 5 4" xfId="43159" xr:uid="{90F2DFDE-577B-472F-AFBE-52A65365F03A}"/>
    <cellStyle name="Normal 2 4 2 4 5 5" xfId="43160" xr:uid="{CF878F2F-DEEC-4870-897F-3E00C6D8408C}"/>
    <cellStyle name="Normal 2 4 2 4 5 6" xfId="24557" xr:uid="{13F5C47F-2F41-470F-A32A-D46E626E2A70}"/>
    <cellStyle name="Normal 2 4 2 4 5 7" xfId="24559" xr:uid="{03E019EC-2D95-4B7B-A946-961C650E3A39}"/>
    <cellStyle name="Normal 2 4 2 4 6" xfId="43161" xr:uid="{C8BA3C3D-C21A-41B1-BCDB-366BA580C07B}"/>
    <cellStyle name="Normal 2 4 2 4 6 2" xfId="43162" xr:uid="{10D2676F-62FB-4678-8EF7-963B89E4ADAE}"/>
    <cellStyle name="Normal 2 4 2 4 6 3" xfId="43163" xr:uid="{FC800D2D-9A04-4D94-A0E3-6B68BF583FE0}"/>
    <cellStyle name="Normal 2 4 2 4 7" xfId="43165" xr:uid="{69215A4D-C31D-4A8C-83D9-568DAA8C2455}"/>
    <cellStyle name="Normal 2 4 2 4 8" xfId="43167" xr:uid="{A337E5D5-9560-4A37-A5CA-4FA5E35CFEC6}"/>
    <cellStyle name="Normal 2 4 2 4 8 2" xfId="43168" xr:uid="{67864EB0-CE64-4896-A1BE-49A63BD45BE5}"/>
    <cellStyle name="Normal 2 4 2 4 8 3" xfId="43169" xr:uid="{64F5627F-451E-4273-920A-A1ED74020D54}"/>
    <cellStyle name="Normal 2 4 2 4 8 4" xfId="43170" xr:uid="{27E6D490-CD6A-4E8F-BEE1-0FC91AD3C525}"/>
    <cellStyle name="Normal 2 4 2 4 8 5" xfId="43171" xr:uid="{B29A2427-A8B3-4CCB-A9CB-6569E43416B7}"/>
    <cellStyle name="Normal 2 4 2 4 8 6" xfId="43172" xr:uid="{1E5BB0D4-3710-4C98-B51E-18997D47D64D}"/>
    <cellStyle name="Normal 2 4 2 4 9" xfId="43174" xr:uid="{E21C1045-4C6F-414C-B671-A099106CFFFA}"/>
    <cellStyle name="Normal 2 4 2 5" xfId="43175" xr:uid="{7D767268-7EAA-44E9-A6D9-4CFB90C8D979}"/>
    <cellStyle name="Normal 2 4 2 5 2" xfId="43176" xr:uid="{A8C1AA7C-E095-4221-A99D-FE9D86DF021A}"/>
    <cellStyle name="Normal 2 4 2 6" xfId="43177" xr:uid="{05112695-0688-4589-9BFC-280A07DA31AD}"/>
    <cellStyle name="Normal 2 4 2 6 10" xfId="43178" xr:uid="{41BEDDEF-7F8B-4F90-82D6-C00C18423B26}"/>
    <cellStyle name="Normal 2 4 2 6 2" xfId="43179" xr:uid="{13E1466E-A579-4899-A2CD-C8646B6446AC}"/>
    <cellStyle name="Normal 2 4 2 6 2 2" xfId="43180" xr:uid="{D2EC8A68-03EA-4A2A-BD86-61A8C097FD44}"/>
    <cellStyle name="Normal 2 4 2 6 2 2 2" xfId="43182" xr:uid="{A75948A4-3336-433C-A915-48AF678CD072}"/>
    <cellStyle name="Normal 2 4 2 6 2 2 3" xfId="43183" xr:uid="{FEC26DCA-FD5C-44DD-A876-503C708E454A}"/>
    <cellStyle name="Normal 2 4 2 6 2 2 4" xfId="42059" xr:uid="{A2BFEE21-713E-49B0-9C50-9BBD6FB910C9}"/>
    <cellStyle name="Normal 2 4 2 6 2 2 5" xfId="42066" xr:uid="{5A61B65A-2200-4AEF-A3B2-3320A73CDC2C}"/>
    <cellStyle name="Normal 2 4 2 6 2 2 6" xfId="42068" xr:uid="{104B00C3-A2E1-4642-9CEA-17D34C610AAF}"/>
    <cellStyle name="Normal 2 4 2 6 2 3" xfId="43184" xr:uid="{2B81AEC4-F6E5-4605-A583-F45C6933AAF5}"/>
    <cellStyle name="Normal 2 4 2 6 2 4" xfId="43185" xr:uid="{1E7F1161-D506-4604-BC52-29A0FD860E38}"/>
    <cellStyle name="Normal 2 4 2 6 2 5" xfId="43186" xr:uid="{CFBE1A70-82A2-42A3-8F83-93922AF0354C}"/>
    <cellStyle name="Normal 2 4 2 6 2 6" xfId="43187" xr:uid="{157A1E31-8158-44B4-B891-744A3AAE2403}"/>
    <cellStyle name="Normal 2 4 2 6 2 7" xfId="43188" xr:uid="{D5DADEC6-B9E7-4F77-B1DE-4F94AC80C3E1}"/>
    <cellStyle name="Normal 2 4 2 6 3" xfId="43189" xr:uid="{A32E65B5-2C31-4700-B8DE-F28D0EA400D6}"/>
    <cellStyle name="Normal 2 4 2 6 3 2" xfId="43190" xr:uid="{493FD703-CA95-43B9-989E-A768247363F7}"/>
    <cellStyle name="Normal 2 4 2 6 3 3" xfId="43191" xr:uid="{9CCA2166-D276-41E7-8A39-DB81CDC1ADB0}"/>
    <cellStyle name="Normal 2 4 2 6 4" xfId="43192" xr:uid="{A71FFD7B-3BE5-4ED2-956F-5824F1235C2A}"/>
    <cellStyle name="Normal 2 4 2 6 5" xfId="43193" xr:uid="{4ED809E5-20D7-4E4C-A45D-0FA636374F3D}"/>
    <cellStyle name="Normal 2 4 2 6 5 2" xfId="43194" xr:uid="{6C364EE8-4210-4EDA-9FAF-847D39133F16}"/>
    <cellStyle name="Normal 2 4 2 6 5 3" xfId="43195" xr:uid="{E0C1FF57-8132-4260-BE36-BDBC2B0A025B}"/>
    <cellStyle name="Normal 2 4 2 6 5 4" xfId="43196" xr:uid="{1F551710-2991-46F8-B9FA-5DAF1A1F324F}"/>
    <cellStyle name="Normal 2 4 2 6 5 5" xfId="43197" xr:uid="{F2766865-9914-491D-85CF-1C4532A96835}"/>
    <cellStyle name="Normal 2 4 2 6 5 6" xfId="43198" xr:uid="{414B25D3-7431-4565-82F0-80FC2D1E31C1}"/>
    <cellStyle name="Normal 2 4 2 6 6" xfId="43199" xr:uid="{D5019D10-85B9-40F7-BB44-E9AD2470E163}"/>
    <cellStyle name="Normal 2 4 2 6 7" xfId="43201" xr:uid="{C5EAAB93-FF1C-4529-ACC9-54F5E64E3663}"/>
    <cellStyle name="Normal 2 4 2 6 8" xfId="43203" xr:uid="{EF269049-0196-4CD6-82D7-3CCC335DF4CA}"/>
    <cellStyle name="Normal 2 4 2 6 9" xfId="43205" xr:uid="{DE5C2FA8-F6B0-4DB3-91BE-AE8C56362394}"/>
    <cellStyle name="Normal 2 4 2 7" xfId="43206" xr:uid="{A8B1AB99-D00F-4182-9DCE-58B45388B41F}"/>
    <cellStyle name="Normal 2 4 2 7 2" xfId="43207" xr:uid="{152425EB-A55C-44B6-B0EA-3864A6E03B3A}"/>
    <cellStyle name="Normal 2 4 2 7 3" xfId="43208" xr:uid="{A50D86E4-BEE1-4966-B57C-687350D420AA}"/>
    <cellStyle name="Normal 2 4 2 8" xfId="43209" xr:uid="{F126A3A1-3717-40E6-AA7F-A4BCF7BAE094}"/>
    <cellStyle name="Normal 2 4 2 8 2" xfId="43210" xr:uid="{D21BF78E-5645-4C16-A2A8-8BDB7B975BC7}"/>
    <cellStyle name="Normal 2 4 2 8 3" xfId="43211" xr:uid="{4B10963B-828B-4871-900B-AF953C359CB6}"/>
    <cellStyle name="Normal 2 4 2 9" xfId="43212" xr:uid="{8AABCC73-2305-4512-B607-B8FBD26A3F66}"/>
    <cellStyle name="Normal 2 4 20" xfId="42855" xr:uid="{9630A16B-5650-4A18-8437-DC992A4A4078}"/>
    <cellStyle name="Normal 2 4 21" xfId="42857" xr:uid="{F058039C-36F2-47B8-A49E-96675B4AABE3}"/>
    <cellStyle name="Normal 2 4 3" xfId="43213" xr:uid="{D7089FF1-1E33-4587-AF45-B63C288F99F6}"/>
    <cellStyle name="Normal 2 4 3 10" xfId="43214" xr:uid="{A5A0242B-E3F1-4529-8424-0D1E0E62D4AF}"/>
    <cellStyle name="Normal 2 4 3 11" xfId="43215" xr:uid="{4D7530F7-C6DC-4C0B-9B2F-BA2F814AB7FA}"/>
    <cellStyle name="Normal 2 4 3 12" xfId="43216" xr:uid="{F1752E3C-7892-4627-9C6D-1098D52C2B57}"/>
    <cellStyle name="Normal 2 4 3 13" xfId="42761" xr:uid="{8E0B0DE1-7D40-4285-A496-1F47D352C8D1}"/>
    <cellStyle name="Normal 2 4 3 14" xfId="42804" xr:uid="{46D03286-BF31-4D3F-B204-D1375B0E02CA}"/>
    <cellStyle name="Normal 2 4 3 2" xfId="43217" xr:uid="{84F7F8AB-E3A6-4279-AD58-5F837C1FE536}"/>
    <cellStyle name="Normal 2 4 3 2 10" xfId="43218" xr:uid="{5FB2FF84-1DAB-441E-AF80-1A5C3A6B61AF}"/>
    <cellStyle name="Normal 2 4 3 2 2" xfId="43219" xr:uid="{15C74F2A-0763-4607-90DD-C1F546B48DB1}"/>
    <cellStyle name="Normal 2 4 3 2 2 2" xfId="43220" xr:uid="{9E672454-5891-4F83-B586-97BE18297187}"/>
    <cellStyle name="Normal 2 4 3 2 2 2 2" xfId="43221" xr:uid="{7B9AD5A4-70AF-4227-930F-D8E5F12E28F3}"/>
    <cellStyle name="Normal 2 4 3 2 2 2 3" xfId="43222" xr:uid="{A881B1CA-F351-4A7A-AF3F-61BC5BF8B004}"/>
    <cellStyle name="Normal 2 4 3 2 2 2 4" xfId="43223" xr:uid="{232CD582-6848-490A-8682-98B897A27A62}"/>
    <cellStyle name="Normal 2 4 3 2 2 2 5" xfId="43224" xr:uid="{D1A2DA2C-3AAA-496A-8979-AF56D9F491FD}"/>
    <cellStyle name="Normal 2 4 3 2 2 2 6" xfId="43225" xr:uid="{A83B2158-30E1-4074-A576-A2E3636A66E4}"/>
    <cellStyle name="Normal 2 4 3 2 2 3" xfId="43226" xr:uid="{D14EF26A-72D6-4417-A31D-116B9A5CC4D1}"/>
    <cellStyle name="Normal 2 4 3 2 2 4" xfId="43227" xr:uid="{6580F100-465D-4EB6-9B87-2C445FE1CD2D}"/>
    <cellStyle name="Normal 2 4 3 2 2 5" xfId="43228" xr:uid="{1EC17A50-C8C4-4597-A4C6-5A10FA7522B4}"/>
    <cellStyle name="Normal 2 4 3 2 2 6" xfId="43229" xr:uid="{45EB7F6D-0E38-4984-9359-0B703CF86008}"/>
    <cellStyle name="Normal 2 4 3 2 2 7" xfId="43230" xr:uid="{FD4EA37D-26A0-4FF3-8C14-48E62993C6F4}"/>
    <cellStyle name="Normal 2 4 3 2 3" xfId="43231" xr:uid="{894A0FE0-EE9D-419E-BDA4-CCAB4CB98F2B}"/>
    <cellStyle name="Normal 2 4 3 2 3 2" xfId="43232" xr:uid="{9847EAF9-F586-4562-8B80-75DE42223BC2}"/>
    <cellStyle name="Normal 2 4 3 2 3 3" xfId="43233" xr:uid="{E6B200A3-697D-4424-8825-7434E767C574}"/>
    <cellStyle name="Normal 2 4 3 2 4" xfId="43234" xr:uid="{D44F62DB-EEA9-4179-8497-FCEE0DC3CDFE}"/>
    <cellStyle name="Normal 2 4 3 2 5" xfId="43235" xr:uid="{D3DC1415-0978-4478-8DB2-9A86B01E10EF}"/>
    <cellStyle name="Normal 2 4 3 2 5 2" xfId="43236" xr:uid="{84467EDC-AC5E-4DDA-81F1-2ED76D55E91C}"/>
    <cellStyle name="Normal 2 4 3 2 5 3" xfId="43237" xr:uid="{532E41B3-5121-4D16-B2ED-6EFA40A6979F}"/>
    <cellStyle name="Normal 2 4 3 2 5 4" xfId="43238" xr:uid="{EBB5107D-D25F-4195-9254-0FCEF831D38B}"/>
    <cellStyle name="Normal 2 4 3 2 5 5" xfId="43239" xr:uid="{06CFEB53-5CBB-49AE-8A79-25FBB8C476A7}"/>
    <cellStyle name="Normal 2 4 3 2 5 6" xfId="43240" xr:uid="{A82961DF-941B-46F0-8FC0-1DA0CF7162B9}"/>
    <cellStyle name="Normal 2 4 3 2 6" xfId="43241" xr:uid="{A6E0B314-537C-41FD-8255-2A7E5241956C}"/>
    <cellStyle name="Normal 2 4 3 2 7" xfId="43242" xr:uid="{4942D8FB-4CF2-4379-84C9-2A866E029394}"/>
    <cellStyle name="Normal 2 4 3 2 8" xfId="43243" xr:uid="{A95FF2EB-6939-4879-9F7D-8CECF07B5651}"/>
    <cellStyle name="Normal 2 4 3 2 9" xfId="43244" xr:uid="{5CA8FF02-D326-427A-B477-035BD511169B}"/>
    <cellStyle name="Normal 2 4 3 3" xfId="43245" xr:uid="{165FC1C5-223E-4B03-9C26-26EE41AAF1EF}"/>
    <cellStyle name="Normal 2 4 3 3 10" xfId="43246" xr:uid="{6C61FB9E-D34F-4FFF-9459-4C9FEBB465FC}"/>
    <cellStyle name="Normal 2 4 3 3 2" xfId="43247" xr:uid="{33490F30-139C-4F9A-895C-AA34CCE533A6}"/>
    <cellStyle name="Normal 2 4 3 3 2 2" xfId="43248" xr:uid="{06B232D3-FC7D-449D-B306-DC452E1E29F8}"/>
    <cellStyle name="Normal 2 4 3 3 2 2 2" xfId="43249" xr:uid="{885F46A0-4CEA-4239-9497-156CEAB46705}"/>
    <cellStyle name="Normal 2 4 3 3 2 2 3" xfId="43250" xr:uid="{9C85FC5A-CE94-4A79-A94C-32E051400400}"/>
    <cellStyle name="Normal 2 4 3 3 2 2 4" xfId="43251" xr:uid="{0A94DDF5-73C9-42B7-9F15-9EBE87FD7628}"/>
    <cellStyle name="Normal 2 4 3 3 2 2 5" xfId="43252" xr:uid="{B4132EEB-880B-416A-8598-3014BD564B19}"/>
    <cellStyle name="Normal 2 4 3 3 2 2 6" xfId="43253" xr:uid="{599FCDFA-5802-44E0-BD7B-7B2E8D4F4B11}"/>
    <cellStyle name="Normal 2 4 3 3 2 3" xfId="43254" xr:uid="{6AFF66EB-FFFD-4FF3-874F-B80950D4B6CD}"/>
    <cellStyle name="Normal 2 4 3 3 2 4" xfId="43255" xr:uid="{3F3769E6-6609-483F-93B1-C947D6B4F090}"/>
    <cellStyle name="Normal 2 4 3 3 2 5" xfId="43256" xr:uid="{4A477A71-8ED2-4166-920C-E529EC738203}"/>
    <cellStyle name="Normal 2 4 3 3 2 6" xfId="43257" xr:uid="{9CEC2682-3812-40E2-BFA2-6CE449A73757}"/>
    <cellStyle name="Normal 2 4 3 3 2 7" xfId="43258" xr:uid="{AEE1D177-098F-4403-89B3-945C0411F054}"/>
    <cellStyle name="Normal 2 4 3 3 3" xfId="43259" xr:uid="{0B43FC1A-2D9D-48E8-BB2F-A79DE3DA3575}"/>
    <cellStyle name="Normal 2 4 3 3 3 2" xfId="43260" xr:uid="{5F35B4A5-5974-4B7A-A5C3-52B0F03B6976}"/>
    <cellStyle name="Normal 2 4 3 3 3 3" xfId="43261" xr:uid="{8250E8F7-D1C5-4905-A6E7-2CD7D1F428F5}"/>
    <cellStyle name="Normal 2 4 3 3 4" xfId="43262" xr:uid="{E30F052D-1BA4-4049-8519-3DE6B28027B9}"/>
    <cellStyle name="Normal 2 4 3 3 5" xfId="43263" xr:uid="{7170DD3F-2EF7-4A48-989E-14A3FBB49D96}"/>
    <cellStyle name="Normal 2 4 3 3 5 2" xfId="43264" xr:uid="{54FC4BDB-D45E-46F8-880E-9C627A7DB9E9}"/>
    <cellStyle name="Normal 2 4 3 3 5 3" xfId="43265" xr:uid="{F166ED46-1C9B-4DA0-B086-D9BDCDEDD6C2}"/>
    <cellStyle name="Normal 2 4 3 3 5 4" xfId="43266" xr:uid="{06D0CA59-E7B5-4208-A9CA-CCD16D2D6780}"/>
    <cellStyle name="Normal 2 4 3 3 5 5" xfId="43267" xr:uid="{F6C8BF67-6AEA-4D6F-85C9-FAE6BFAAC597}"/>
    <cellStyle name="Normal 2 4 3 3 5 6" xfId="43268" xr:uid="{CA2874F9-5495-44B8-9AEB-B484C8D75D94}"/>
    <cellStyle name="Normal 2 4 3 3 6" xfId="43269" xr:uid="{BF0401C5-E4E9-45D9-A278-40434024929C}"/>
    <cellStyle name="Normal 2 4 3 3 7" xfId="43270" xr:uid="{FD22D53C-D402-4A65-8923-758F027CB741}"/>
    <cellStyle name="Normal 2 4 3 3 8" xfId="43271" xr:uid="{DCFBD072-15D4-4D4C-AF21-17F0FA2E3B65}"/>
    <cellStyle name="Normal 2 4 3 3 9" xfId="43272" xr:uid="{FC084DAA-2618-4F81-A7BD-5A28736454BB}"/>
    <cellStyle name="Normal 2 4 3 4" xfId="43273" xr:uid="{2751F77E-9A55-42E9-A87A-3EA13FFA90BF}"/>
    <cellStyle name="Normal 2 4 3 4 10" xfId="43274" xr:uid="{BFEA37F1-F0CB-4829-AAF6-FCC748099743}"/>
    <cellStyle name="Normal 2 4 3 4 2" xfId="43275" xr:uid="{E509A3B1-67E8-4E27-94DC-3DD8209ABAE2}"/>
    <cellStyle name="Normal 2 4 3 4 2 2" xfId="43276" xr:uid="{DD8BED6E-DC6A-4519-A779-E619E26BA22F}"/>
    <cellStyle name="Normal 2 4 3 4 2 2 2" xfId="43277" xr:uid="{80516F64-E7C0-4854-8F87-EB2CAC6DB584}"/>
    <cellStyle name="Normal 2 4 3 4 2 2 3" xfId="43278" xr:uid="{2D78E3A7-7B6E-4651-8E90-C92A82E3697C}"/>
    <cellStyle name="Normal 2 4 3 4 2 2 4" xfId="43279" xr:uid="{9D9B79E4-3D0C-4C49-80E8-D834B3EC56C3}"/>
    <cellStyle name="Normal 2 4 3 4 2 2 5" xfId="43281" xr:uid="{013A8DCF-9728-4A65-9AE2-F9ECE52D692E}"/>
    <cellStyle name="Normal 2 4 3 4 2 2 6" xfId="43282" xr:uid="{97F79D93-04A1-424F-BE4C-D258885E22A5}"/>
    <cellStyle name="Normal 2 4 3 4 2 3" xfId="43283" xr:uid="{0C31515C-5FF4-43A1-BABA-7BF82990B9CD}"/>
    <cellStyle name="Normal 2 4 3 4 2 4" xfId="43284" xr:uid="{A59C2C4C-48CE-4818-8662-900B8C4F05B7}"/>
    <cellStyle name="Normal 2 4 3 4 2 5" xfId="43285" xr:uid="{63D1B335-7F12-4488-86EA-D99686BC900B}"/>
    <cellStyle name="Normal 2 4 3 4 2 6" xfId="43286" xr:uid="{0562191E-4426-42B1-92C0-F9350133D1E1}"/>
    <cellStyle name="Normal 2 4 3 4 2 7" xfId="43287" xr:uid="{6F3E172F-EE62-4026-B434-9FF99B096752}"/>
    <cellStyle name="Normal 2 4 3 4 3" xfId="43288" xr:uid="{AE42CA69-5CC3-4663-ACAC-7FB63ACEAD1A}"/>
    <cellStyle name="Normal 2 4 3 4 3 2" xfId="43289" xr:uid="{F12A86B0-305F-48A6-A6B9-AD8BDA6C31BA}"/>
    <cellStyle name="Normal 2 4 3 4 3 3" xfId="43290" xr:uid="{5B47FA22-46D0-47BE-AE88-49DBE9D5C77C}"/>
    <cellStyle name="Normal 2 4 3 4 4" xfId="43291" xr:uid="{DD2F609E-8376-4C41-961E-D4CE63E3ED7E}"/>
    <cellStyle name="Normal 2 4 3 4 5" xfId="43292" xr:uid="{B12DE32A-AC93-424C-A06E-B335E244CEB0}"/>
    <cellStyle name="Normal 2 4 3 4 5 2" xfId="43293" xr:uid="{A20A3CBC-D896-4F6C-AC8C-081770D4361F}"/>
    <cellStyle name="Normal 2 4 3 4 5 3" xfId="43294" xr:uid="{452DE04A-48C1-4911-ACD2-16B4B3020BCF}"/>
    <cellStyle name="Normal 2 4 3 4 5 4" xfId="43295" xr:uid="{5F292E35-646D-42C7-A931-F29B4B7F80E9}"/>
    <cellStyle name="Normal 2 4 3 4 5 5" xfId="43296" xr:uid="{76DEE5EB-E8C5-4FE7-BF87-F562C6C567AA}"/>
    <cellStyle name="Normal 2 4 3 4 5 6" xfId="26588" xr:uid="{BA952FD4-BF45-4605-BBCE-86D595056D6E}"/>
    <cellStyle name="Normal 2 4 3 4 6" xfId="43297" xr:uid="{070E9E07-443F-47EC-8121-B5729124EC9C}"/>
    <cellStyle name="Normal 2 4 3 4 7" xfId="43299" xr:uid="{0082B30E-84BC-4F44-9EC5-767127988618}"/>
    <cellStyle name="Normal 2 4 3 4 8" xfId="43301" xr:uid="{48CF37C6-872B-400C-9FA6-51E96DB75820}"/>
    <cellStyle name="Normal 2 4 3 4 9" xfId="43302" xr:uid="{BF59D173-A3C3-4097-8FEC-FA90351EF2C3}"/>
    <cellStyle name="Normal 2 4 3 5" xfId="43303" xr:uid="{89D1E044-09BA-4010-9D1B-04C6443195BA}"/>
    <cellStyle name="Normal 2 4 3 5 2" xfId="43304" xr:uid="{EF2D8FD4-785B-46F8-919E-15D4C0FA228B}"/>
    <cellStyle name="Normal 2 4 3 5 2 2" xfId="43305" xr:uid="{6FFF1C29-B33D-4DD0-9CF1-F2A7FFAFE33C}"/>
    <cellStyle name="Normal 2 4 3 5 2 3" xfId="43306" xr:uid="{76F9F1EE-1713-45AD-89E4-C0B7217FD678}"/>
    <cellStyle name="Normal 2 4 3 5 2 4" xfId="43307" xr:uid="{8C6C033D-C887-4BAF-8AF7-029BD7FA08DB}"/>
    <cellStyle name="Normal 2 4 3 5 2 5" xfId="43308" xr:uid="{6D341ADA-BEF9-41CD-A75D-59D17161349C}"/>
    <cellStyle name="Normal 2 4 3 5 2 6" xfId="43309" xr:uid="{17D2709A-F5B6-4D9B-A80D-B09FE1683729}"/>
    <cellStyle name="Normal 2 4 3 5 3" xfId="43310" xr:uid="{11600664-4076-44C9-9314-677F3FE248A9}"/>
    <cellStyle name="Normal 2 4 3 5 4" xfId="43311" xr:uid="{F04127F5-A559-4607-885F-C39391F66C49}"/>
    <cellStyle name="Normal 2 4 3 5 5" xfId="43312" xr:uid="{F73E8636-1EF8-43ED-B5E6-74F77E80C35E}"/>
    <cellStyle name="Normal 2 4 3 5 6" xfId="43314" xr:uid="{376953A6-AEA2-4262-A3C4-2A4B1D566325}"/>
    <cellStyle name="Normal 2 4 3 5 7" xfId="43317" xr:uid="{E2BBED0D-D79A-4DDB-B902-E25A0D054511}"/>
    <cellStyle name="Normal 2 4 3 6" xfId="43318" xr:uid="{C0523B24-6D59-401C-B223-0656715F0D31}"/>
    <cellStyle name="Normal 2 4 3 6 2" xfId="43319" xr:uid="{EB5780E6-1D16-4C14-978E-72555F46C8A1}"/>
    <cellStyle name="Normal 2 4 3 6 3" xfId="43320" xr:uid="{007960DD-2B98-4690-B442-F2EB9874C546}"/>
    <cellStyle name="Normal 2 4 3 7" xfId="43321" xr:uid="{27D2B94D-01EE-44A6-B3DD-04A1F6807AC0}"/>
    <cellStyle name="Normal 2 4 3 8" xfId="43322" xr:uid="{FF3090C0-047F-4200-95C3-DA0AF7ED75ED}"/>
    <cellStyle name="Normal 2 4 3 8 2" xfId="43323" xr:uid="{1DF09ECC-FD08-4E83-9FB9-06FC904442CB}"/>
    <cellStyle name="Normal 2 4 3 8 3" xfId="43324" xr:uid="{01D390E8-5072-48A2-B4A2-A740EB84147D}"/>
    <cellStyle name="Normal 2 4 3 8 4" xfId="43325" xr:uid="{21BF9525-8766-4706-B73B-1BA19E45C272}"/>
    <cellStyle name="Normal 2 4 3 8 5" xfId="43326" xr:uid="{9AD457BC-5E1A-4D06-94E6-33076A05DE1A}"/>
    <cellStyle name="Normal 2 4 3 8 6" xfId="43328" xr:uid="{51CE5732-875E-4952-ADBF-4DA7314AE2A2}"/>
    <cellStyle name="Normal 2 4 3 9" xfId="43329" xr:uid="{D3865D7D-4261-4E3D-92E0-D50EA7C313D5}"/>
    <cellStyle name="Normal 2 4 4" xfId="43330" xr:uid="{D5168330-3657-42A6-AC49-BAE2AA9CC046}"/>
    <cellStyle name="Normal 2 4 4 10" xfId="43331" xr:uid="{A4D1D349-0DEA-4B9A-9981-971825B2A9AE}"/>
    <cellStyle name="Normal 2 4 4 2" xfId="43332" xr:uid="{1F503964-B75F-402E-8F3D-ECE9BF523E76}"/>
    <cellStyle name="Normal 2 4 4 2 2" xfId="43333" xr:uid="{FA3740B8-BF25-4A9E-B7AE-F9974F3DABCC}"/>
    <cellStyle name="Normal 2 4 4 2 2 2" xfId="43334" xr:uid="{3F61ECB7-749C-435F-8361-F3704006D055}"/>
    <cellStyle name="Normal 2 4 4 2 2 3" xfId="43335" xr:uid="{69DF95B1-877B-4B5F-ABB3-4A631F6D205E}"/>
    <cellStyle name="Normal 2 4 4 2 2 4" xfId="43336" xr:uid="{7B271A78-9BB6-4AE4-BC8E-234110C9908A}"/>
    <cellStyle name="Normal 2 4 4 2 2 5" xfId="43337" xr:uid="{23E558AE-BEED-4448-9081-D7F0E919FFAF}"/>
    <cellStyle name="Normal 2 4 4 2 2 6" xfId="43338" xr:uid="{BE6C5DC5-3FEF-4877-84C1-366F15C3C3F6}"/>
    <cellStyle name="Normal 2 4 4 2 3" xfId="43339" xr:uid="{38ED6D8C-600E-4672-A7CD-67E21F0158B9}"/>
    <cellStyle name="Normal 2 4 4 2 4" xfId="43340" xr:uid="{17D08627-C31C-42AA-8896-4B69FA188C8E}"/>
    <cellStyle name="Normal 2 4 4 2 5" xfId="43341" xr:uid="{5DCBB820-002A-4A83-B622-8491038064E6}"/>
    <cellStyle name="Normal 2 4 4 2 6" xfId="43342" xr:uid="{38A1B0C9-F0B6-4526-A813-B04627F1196C}"/>
    <cellStyle name="Normal 2 4 4 2 7" xfId="43343" xr:uid="{FC199116-AC59-4F45-8511-C2F9E151DA56}"/>
    <cellStyle name="Normal 2 4 4 3" xfId="43344" xr:uid="{33A27D0A-7038-4DBA-95D8-63D14F76918D}"/>
    <cellStyle name="Normal 2 4 4 3 2" xfId="43345" xr:uid="{899D0B94-C857-43AE-A60C-00F67AB86FB9}"/>
    <cellStyle name="Normal 2 4 4 3 3" xfId="43346" xr:uid="{DF1D0D63-20BE-4B4F-8935-03D4F05E6C66}"/>
    <cellStyle name="Normal 2 4 4 4" xfId="43347" xr:uid="{6E2667E8-01B1-49E4-A1A8-744E0574EFBA}"/>
    <cellStyle name="Normal 2 4 4 5" xfId="43348" xr:uid="{2521CAF7-F98E-4F82-BF3C-E0335E8F0B62}"/>
    <cellStyle name="Normal 2 4 4 5 2" xfId="43349" xr:uid="{2D9D8F73-D42D-4637-9F7E-B9AEA4965ECA}"/>
    <cellStyle name="Normal 2 4 4 5 3" xfId="43350" xr:uid="{91A858E3-F8BC-4FAA-825E-EF4A6F1A5042}"/>
    <cellStyle name="Normal 2 4 4 5 4" xfId="43351" xr:uid="{8388D8F1-15F2-495D-B89D-0BF4FCC75C0F}"/>
    <cellStyle name="Normal 2 4 4 5 5" xfId="43352" xr:uid="{DD626906-6187-4348-88C7-75D86C6ED62C}"/>
    <cellStyle name="Normal 2 4 4 5 6" xfId="43354" xr:uid="{828BBF58-8F5C-4717-8E59-58DE340C3AA3}"/>
    <cellStyle name="Normal 2 4 4 6" xfId="43355" xr:uid="{B971D4CC-68EC-43FD-9BA2-89F9F3ABA176}"/>
    <cellStyle name="Normal 2 4 4 7" xfId="43356" xr:uid="{597DCBC2-5739-44D2-98B4-2BF391B80007}"/>
    <cellStyle name="Normal 2 4 4 8" xfId="43357" xr:uid="{4FA1C540-6752-4CC2-A810-C80EA7C97D55}"/>
    <cellStyle name="Normal 2 4 4 9" xfId="43358" xr:uid="{0732B525-8697-4F93-A2DA-5CEE96002518}"/>
    <cellStyle name="Normal 2 4 5" xfId="43359" xr:uid="{7940F151-E287-46BD-9D65-CEA34BEF4496}"/>
    <cellStyle name="Normal 2 4 5 10" xfId="43360" xr:uid="{3E1E969D-81AB-4F28-8D5F-3904B3C62E22}"/>
    <cellStyle name="Normal 2 4 5 2" xfId="43361" xr:uid="{0EEE147E-FD1B-4BBB-B7CF-E8CF149B43AA}"/>
    <cellStyle name="Normal 2 4 5 2 2" xfId="43362" xr:uid="{C656FC18-33E9-438F-A2CC-AD7DD27F0C8D}"/>
    <cellStyle name="Normal 2 4 5 2 2 2" xfId="43363" xr:uid="{F83E81C9-848A-4BF8-AEC4-FFFE44DCDF7F}"/>
    <cellStyle name="Normal 2 4 5 2 2 3" xfId="43364" xr:uid="{DDA70B89-4FE8-42FC-96C6-17794A2F7DEC}"/>
    <cellStyle name="Normal 2 4 5 2 2 4" xfId="43365" xr:uid="{CB947078-8597-43A7-8233-972756FDB6C4}"/>
    <cellStyle name="Normal 2 4 5 2 2 5" xfId="43366" xr:uid="{022EADE2-BC99-4AE2-A840-FEB4BEF57066}"/>
    <cellStyle name="Normal 2 4 5 2 2 6" xfId="43367" xr:uid="{1E29ED0B-95E7-428D-AEE9-B5D429C99063}"/>
    <cellStyle name="Normal 2 4 5 2 3" xfId="43368" xr:uid="{E144DF27-41B0-4CCD-9236-B3289D070547}"/>
    <cellStyle name="Normal 2 4 5 2 4" xfId="43369" xr:uid="{248BBDD4-8C67-4E9E-BFAF-B5DA4478E8F4}"/>
    <cellStyle name="Normal 2 4 5 2 5" xfId="43370" xr:uid="{8AD16DED-5BCA-45C8-BA31-ABB6E18C30C0}"/>
    <cellStyle name="Normal 2 4 5 2 6" xfId="43371" xr:uid="{AEF7C9EB-07AB-451E-A4C9-200616ED8F91}"/>
    <cellStyle name="Normal 2 4 5 2 7" xfId="43372" xr:uid="{DDCE5E41-4102-4512-9AD8-1378D0F59391}"/>
    <cellStyle name="Normal 2 4 5 3" xfId="43373" xr:uid="{8CAE88AD-0FAD-40BF-B5CD-AEC910F85B5A}"/>
    <cellStyle name="Normal 2 4 5 3 2" xfId="43374" xr:uid="{16C58CCA-9AC2-41A9-AB42-DD1730C941CC}"/>
    <cellStyle name="Normal 2 4 5 3 3" xfId="43375" xr:uid="{F737C0E9-95CE-4D2B-A7D4-74BF8DC98636}"/>
    <cellStyle name="Normal 2 4 5 4" xfId="43376" xr:uid="{62967D04-6D9E-40B8-875A-D404E94753D7}"/>
    <cellStyle name="Normal 2 4 5 5" xfId="43377" xr:uid="{464F4E51-B265-4338-8462-5D6EF4617AD0}"/>
    <cellStyle name="Normal 2 4 5 5 2" xfId="43378" xr:uid="{404D9C00-BBBF-4C1C-875B-BFE096577C54}"/>
    <cellStyle name="Normal 2 4 5 5 3" xfId="43379" xr:uid="{1A262D92-C345-45A0-9609-BE8AEBDDA1C3}"/>
    <cellStyle name="Normal 2 4 5 5 4" xfId="43380" xr:uid="{072E302C-B18D-4855-AF13-3DCC419B6499}"/>
    <cellStyle name="Normal 2 4 5 5 5" xfId="43381" xr:uid="{8CC2FA87-409C-4B48-BCB7-328A3E7B1267}"/>
    <cellStyle name="Normal 2 4 5 5 6" xfId="43382" xr:uid="{546F0E0C-48D3-4566-9942-15D6B083F387}"/>
    <cellStyle name="Normal 2 4 5 6" xfId="43383" xr:uid="{A027AC26-21A5-4F67-A92A-780DA396BE86}"/>
    <cellStyle name="Normal 2 4 5 7" xfId="43384" xr:uid="{F0FD44F8-8FE5-40DB-BE6C-4689E5EFB10F}"/>
    <cellStyle name="Normal 2 4 5 8" xfId="43385" xr:uid="{23493848-E290-4E02-BCF9-AC772EEEFD8B}"/>
    <cellStyle name="Normal 2 4 5 9" xfId="43386" xr:uid="{1285A8A2-13A5-48F2-BD55-1D2DD2CD051C}"/>
    <cellStyle name="Normal 2 4 6" xfId="43387" xr:uid="{6A1EE9F6-111F-43E2-ABFF-46CCB6DD20D7}"/>
    <cellStyle name="Normal 2 4 6 2" xfId="43388" xr:uid="{1A9061F6-8861-458B-A5CC-41A5FB2D24F1}"/>
    <cellStyle name="Normal 2 4 6 2 2" xfId="43389" xr:uid="{117F02A8-E762-428B-BB6D-6972D982D655}"/>
    <cellStyle name="Normal 2 4 6 2 3" xfId="43390" xr:uid="{204FD70D-664A-48E4-B423-C51E95FE3095}"/>
    <cellStyle name="Normal 2 4 6 2 4" xfId="43391" xr:uid="{9E3AB312-23C1-4288-8AD4-50EB1E8DCD41}"/>
    <cellStyle name="Normal 2 4 6 2 5" xfId="43392" xr:uid="{30CC1E22-3638-4368-86C0-E59FCA695B5E}"/>
    <cellStyle name="Normal 2 4 6 2 6" xfId="43393" xr:uid="{0EF13C6F-1746-4FB2-BEBA-7202A3CE94F5}"/>
    <cellStyle name="Normal 2 4 6 3" xfId="43394" xr:uid="{445E620C-C0B2-4A3C-855D-02FCD7C4E981}"/>
    <cellStyle name="Normal 2 4 6 4" xfId="43395" xr:uid="{BAD6B42F-AF18-4CFA-B84C-B79BDF0B6E68}"/>
    <cellStyle name="Normal 2 4 6 5" xfId="43396" xr:uid="{4E78B550-997B-471B-8F2E-3BD498144809}"/>
    <cellStyle name="Normal 2 4 6 6" xfId="43397" xr:uid="{F4382E9E-B004-4942-9632-5967DAC9CFD3}"/>
    <cellStyle name="Normal 2 4 6 7" xfId="43398" xr:uid="{822AC559-BF7F-4879-8762-154FD3ABE132}"/>
    <cellStyle name="Normal 2 4 7" xfId="43399" xr:uid="{B085D260-EB04-4CA9-8C03-D9AEC69C6639}"/>
    <cellStyle name="Normal 2 4 8" xfId="43400" xr:uid="{CD6B5871-E122-4C89-A638-FF7C2B76D78D}"/>
    <cellStyle name="Normal 2 4 9" xfId="43401" xr:uid="{24CB22BE-F976-4D50-9BFA-25C1C3BD59F7}"/>
    <cellStyle name="Normal 2 4 9 2" xfId="43402" xr:uid="{CC7F04EF-79A5-4F50-BDF1-72035F3689D9}"/>
    <cellStyle name="Normal 2 4 9 3" xfId="43403" xr:uid="{E38EDFED-C111-4E96-AE1E-8418A678E849}"/>
    <cellStyle name="Normal 2 4 9 4" xfId="43404" xr:uid="{BF43C374-101B-4795-8E18-06E5176DE878}"/>
    <cellStyle name="Normal 2 4 9 5" xfId="43405" xr:uid="{13119D5F-2F54-426E-BD9A-A260A9DF59A4}"/>
    <cellStyle name="Normal 2 4 9 6" xfId="43406" xr:uid="{8B870EAD-B69E-48E7-9229-53CF703B5914}"/>
    <cellStyle name="Normal 2 40" xfId="42809" xr:uid="{E62EEF56-92A5-42BD-99D9-26BDE30F5ABA}"/>
    <cellStyle name="Normal 2 41" xfId="42837" xr:uid="{2253AC46-0D8B-4C11-A033-A2BBE18BF97F}"/>
    <cellStyle name="Normal 2 42" xfId="42841" xr:uid="{BEDBFE81-55B3-4709-AE98-CB4515065457}"/>
    <cellStyle name="Normal 2 42 2" xfId="42843" xr:uid="{3E3B15ED-6931-460E-A53B-034F1F9D5FFB}"/>
    <cellStyle name="Normal 2 42 3" xfId="43407" xr:uid="{96B0F1B9-D554-483F-BBCA-05287F72FFE7}"/>
    <cellStyle name="Normal 2 42 4" xfId="43408" xr:uid="{77D1D297-353D-46C5-80B2-CED9D629A830}"/>
    <cellStyle name="Normal 2 42 5" xfId="43409" xr:uid="{BCD1BF09-4121-407C-9CAC-1F4298217E2F}"/>
    <cellStyle name="Normal 2 42 6" xfId="43410" xr:uid="{6DFAE802-491D-4FCB-895A-3CA48EC425A1}"/>
    <cellStyle name="Normal 2 43" xfId="42845" xr:uid="{B37EB2A5-4357-4A0B-83FD-A4DC9062CC20}"/>
    <cellStyle name="Normal 2 43 2" xfId="43411" xr:uid="{E8C26113-DA6E-4500-8E96-CF87E03ED4F6}"/>
    <cellStyle name="Normal 2 43 3" xfId="43412" xr:uid="{A7C8D453-F262-452B-8ABF-2F291E16126D}"/>
    <cellStyle name="Normal 2 43 4" xfId="43413" xr:uid="{B5B53847-BBD3-4FCB-82C7-C39CAC01778E}"/>
    <cellStyle name="Normal 2 43 5" xfId="43414" xr:uid="{B2EB4DF1-1559-44C5-8A1F-512DD3EE4421}"/>
    <cellStyle name="Normal 2 43 6" xfId="43415" xr:uid="{1F38DB02-4337-474B-8843-812BBAD6955D}"/>
    <cellStyle name="Normal 2 44" xfId="42847" xr:uid="{C495DAA1-5C13-4393-853B-A939D896C3EF}"/>
    <cellStyle name="Normal 2 44 2" xfId="43416" xr:uid="{D6432181-7AC7-4991-9947-3E860B87C521}"/>
    <cellStyle name="Normal 2 44 3" xfId="15453" xr:uid="{0881ED04-C170-4C6B-BB12-BAFAA07CFCCB}"/>
    <cellStyle name="Normal 2 44 4" xfId="43417" xr:uid="{249D0CD8-3C71-404D-B887-8C00CE8D52CE}"/>
    <cellStyle name="Normal 2 44 5" xfId="43418" xr:uid="{9AAB0E3F-F83B-4283-A45B-BD7A1BDDEDA3}"/>
    <cellStyle name="Normal 2 44 6" xfId="43419" xr:uid="{93BCF663-758B-4656-98ED-5D564B5EE12F}"/>
    <cellStyle name="Normal 2 45" xfId="43421" xr:uid="{95ED2779-60C5-457A-98E9-6568507713F3}"/>
    <cellStyle name="Normal 2 45 2" xfId="43422" xr:uid="{29180954-4B87-4B7B-9CBA-E56CFAFA0EB2}"/>
    <cellStyle name="Normal 2 45 3" xfId="43423" xr:uid="{DE4410FE-55E8-49A2-B32C-48642CDF9D61}"/>
    <cellStyle name="Normal 2 45 4" xfId="43424" xr:uid="{896C81AA-7991-49CF-9EEA-8CF9D57511D0}"/>
    <cellStyle name="Normal 2 45 5" xfId="43425" xr:uid="{169CB211-56C0-454C-81B0-48EA82366313}"/>
    <cellStyle name="Normal 2 45 6" xfId="43426" xr:uid="{6DA801A0-F0D7-41C6-ABB2-9EB660AE196C}"/>
    <cellStyle name="Normal 2 46" xfId="43428" xr:uid="{A7049B27-A133-4EA7-87CE-95B7A92B644A}"/>
    <cellStyle name="Normal 2 47" xfId="43430" xr:uid="{063ACBCE-1F3D-4468-A722-ADDA25517DAB}"/>
    <cellStyle name="Normal 2 48" xfId="43432" xr:uid="{73F44F43-E6F6-44DD-928B-7A8142A576C5}"/>
    <cellStyle name="Normal 2 49" xfId="43434" xr:uid="{1FAC5AAD-8DA3-40B1-A095-9150D6816856}"/>
    <cellStyle name="Normal 2 5" xfId="43435" xr:uid="{01107759-B6DE-459E-B7AE-B24EA2EF18B2}"/>
    <cellStyle name="Normal 2 5 10" xfId="43436" xr:uid="{197DEF9F-33C9-40C8-9323-77AD37F0060E}"/>
    <cellStyle name="Normal 2 5 10 10" xfId="43437" xr:uid="{CB4B1085-05CA-4DAE-9036-37522541BA6B}"/>
    <cellStyle name="Normal 2 5 10 11" xfId="43438" xr:uid="{577D1117-A7B2-4201-88BE-E18DA3675F8E}"/>
    <cellStyle name="Normal 2 5 10 11 2" xfId="43439" xr:uid="{E0283626-BAB8-4F38-82C4-09A226F823C2}"/>
    <cellStyle name="Normal 2 5 10 11 3" xfId="43440" xr:uid="{66382021-5847-4EE6-B48E-4536BB244471}"/>
    <cellStyle name="Normal 2 5 10 11 4" xfId="24604" xr:uid="{31777F82-57B1-4F6C-A25E-01D28D914205}"/>
    <cellStyle name="Normal 2 5 10 11 5" xfId="24607" xr:uid="{3B43BE04-94D6-4ABA-855E-CD33504EAAE0}"/>
    <cellStyle name="Normal 2 5 10 11 6" xfId="24610" xr:uid="{34063263-C1CC-43DD-9A80-4C216454572B}"/>
    <cellStyle name="Normal 2 5 10 12" xfId="43441" xr:uid="{42CE332D-87B4-42E3-A1E7-0FF1D8C553F0}"/>
    <cellStyle name="Normal 2 5 10 13" xfId="43442" xr:uid="{88CC07F3-EE8D-4C9F-B9EB-13EF3FBA4CDF}"/>
    <cellStyle name="Normal 2 5 10 14" xfId="43443" xr:uid="{B675D138-82A5-4B73-8B53-82061E403036}"/>
    <cellStyle name="Normal 2 5 10 15" xfId="43445" xr:uid="{AEC0241E-68E0-42F7-8AF3-5C23FF051B3E}"/>
    <cellStyle name="Normal 2 5 10 16" xfId="43446" xr:uid="{DB7BCD79-F73E-48C7-98B2-E9E1BF2EBB8D}"/>
    <cellStyle name="Normal 2 5 10 17" xfId="43447" xr:uid="{659D2601-2218-4D5B-B1F8-4A302CFEBA48}"/>
    <cellStyle name="Normal 2 5 10 18" xfId="43448" xr:uid="{6BFD5CAF-1F5F-4DDE-9D3E-B280023E9A1A}"/>
    <cellStyle name="Normal 2 5 10 19" xfId="43449" xr:uid="{80CD17AA-FD2F-4BFA-BDC8-1867BF1DEC01}"/>
    <cellStyle name="Normal 2 5 10 2" xfId="43450" xr:uid="{7A3C27E4-8A05-46FA-A60F-D5C9E21EA678}"/>
    <cellStyle name="Normal 2 5 10 2 10" xfId="43451" xr:uid="{A7B9A9CD-FF01-495C-A7C1-6C3939580414}"/>
    <cellStyle name="Normal 2 5 10 2 11" xfId="43452" xr:uid="{38253516-1F53-4E3E-A45A-6AE9DBC6046F}"/>
    <cellStyle name="Normal 2 5 10 2 12" xfId="43453" xr:uid="{55C5EC1B-EBE8-40E5-A6A1-876EBD8105A7}"/>
    <cellStyle name="Normal 2 5 10 2 13" xfId="43454" xr:uid="{3AC7419E-2524-41BC-971A-15344B3DD770}"/>
    <cellStyle name="Normal 2 5 10 2 14" xfId="43455" xr:uid="{AC6A4832-D67C-4DB2-9500-C5671813967D}"/>
    <cellStyle name="Normal 2 5 10 2 2" xfId="43456" xr:uid="{B0ED6F6A-0F0E-4D3D-A188-7CBDC83030A5}"/>
    <cellStyle name="Normal 2 5 10 2 2 10" xfId="11594" xr:uid="{FB829540-6F12-423A-BB8F-94282287D6CF}"/>
    <cellStyle name="Normal 2 5 10 2 2 2" xfId="40663" xr:uid="{7BBF7E76-84D0-4B3D-8C94-089738075B1E}"/>
    <cellStyle name="Normal 2 5 10 2 2 2 2" xfId="43457" xr:uid="{23FC3FD8-613A-4143-925E-4446AB58DE46}"/>
    <cellStyle name="Normal 2 5 10 2 2 2 2 2" xfId="43458" xr:uid="{600E2790-ABE2-4AAF-BA6A-F8D11E7CA0DD}"/>
    <cellStyle name="Normal 2 5 10 2 2 2 2 3" xfId="43459" xr:uid="{15F2DEC3-9E42-4B7D-AFFA-1A6FFE90E731}"/>
    <cellStyle name="Normal 2 5 10 2 2 2 2 4" xfId="43460" xr:uid="{B85347EE-1777-4BB4-9C14-122A319E28B1}"/>
    <cellStyle name="Normal 2 5 10 2 2 2 2 5" xfId="43461" xr:uid="{55251313-EFA8-4C80-A2EB-7D1C7243881F}"/>
    <cellStyle name="Normal 2 5 10 2 2 2 2 6" xfId="43462" xr:uid="{09C0D127-D278-4DBD-BFDA-9909170688A3}"/>
    <cellStyle name="Normal 2 5 10 2 2 2 3" xfId="43463" xr:uid="{37EDB474-58F8-4642-92C2-DDE38EC8CAB8}"/>
    <cellStyle name="Normal 2 5 10 2 2 2 4" xfId="43464" xr:uid="{A96051FC-D5C8-49A4-8AEA-8A92ED14A475}"/>
    <cellStyle name="Normal 2 5 10 2 2 2 5" xfId="43465" xr:uid="{B9D6C8BA-6380-449F-A604-C8704FF56283}"/>
    <cellStyle name="Normal 2 5 10 2 2 2 6" xfId="43466" xr:uid="{43870F88-F435-46C6-BB11-4D0B84068D9F}"/>
    <cellStyle name="Normal 2 5 10 2 2 2 7" xfId="43467" xr:uid="{F5E3D3BB-A955-4B28-B0FD-B282DCC278AD}"/>
    <cellStyle name="Normal 2 5 10 2 2 3" xfId="40665" xr:uid="{009671DF-227A-499A-ADB1-859B69D09B25}"/>
    <cellStyle name="Normal 2 5 10 2 2 3 2" xfId="43468" xr:uid="{A7F5EB9C-13D5-4A18-85CA-2FA16F63114D}"/>
    <cellStyle name="Normal 2 5 10 2 2 3 3" xfId="43469" xr:uid="{C7832583-0FFF-47BF-A877-E6E9ED7EFB13}"/>
    <cellStyle name="Normal 2 5 10 2 2 4" xfId="40667" xr:uid="{B8890DA6-B55E-4909-951A-59B10625707D}"/>
    <cellStyle name="Normal 2 5 10 2 2 5" xfId="43470" xr:uid="{EB14F289-536C-49E0-BA6F-6F59BDF34E5D}"/>
    <cellStyle name="Normal 2 5 10 2 2 5 2" xfId="43471" xr:uid="{306FD0CB-A2D1-4C5B-8DB7-19FB1A107BB9}"/>
    <cellStyle name="Normal 2 5 10 2 2 5 3" xfId="43472" xr:uid="{A4663A9D-CB2C-43D8-8619-1E4E8439F937}"/>
    <cellStyle name="Normal 2 5 10 2 2 5 4" xfId="43473" xr:uid="{CAFDEA80-B9A5-44BA-B0CB-9328087B81B1}"/>
    <cellStyle name="Normal 2 5 10 2 2 5 5" xfId="43474" xr:uid="{C0611732-D3F0-41E7-B352-C6DB19819CB4}"/>
    <cellStyle name="Normal 2 5 10 2 2 5 6" xfId="43475" xr:uid="{3B78F081-B726-42D7-A17B-46D2257D2E03}"/>
    <cellStyle name="Normal 2 5 10 2 2 6" xfId="966" xr:uid="{87C9DDD5-1EF3-4F4F-991C-C0435E44A0DF}"/>
    <cellStyle name="Normal 2 5 10 2 2 7" xfId="43476" xr:uid="{EAAFC74A-0CBF-40E8-92C7-A36FED8327C8}"/>
    <cellStyle name="Normal 2 5 10 2 2 8" xfId="43477" xr:uid="{19665F29-13A9-4E28-A130-54B6558CC281}"/>
    <cellStyle name="Normal 2 5 10 2 2 9" xfId="43478" xr:uid="{25C1F0E2-166A-4A34-9905-E0CF80665A7E}"/>
    <cellStyle name="Normal 2 5 10 2 3" xfId="43479" xr:uid="{5711D046-0178-45E4-B8D6-48868A90D2A1}"/>
    <cellStyle name="Normal 2 5 10 2 3 10" xfId="43480" xr:uid="{01E5D9EC-38B1-4572-8F81-5BEA3230CCED}"/>
    <cellStyle name="Normal 2 5 10 2 3 2" xfId="43481" xr:uid="{19E6FEA7-CBCE-4E9A-850A-EBEB44303701}"/>
    <cellStyle name="Normal 2 5 10 2 3 2 2" xfId="43482" xr:uid="{25BDEAB3-DC3F-4AC9-9978-F5294D7EF16D}"/>
    <cellStyle name="Normal 2 5 10 2 3 2 2 2" xfId="43483" xr:uid="{3038A62A-8612-4707-BA16-AA730AB797E3}"/>
    <cellStyle name="Normal 2 5 10 2 3 2 2 3" xfId="43484" xr:uid="{3BD13A04-1BCF-4676-B562-5B54782DB70E}"/>
    <cellStyle name="Normal 2 5 10 2 3 2 2 4" xfId="43485" xr:uid="{4CB8DAF7-B3A4-49DF-8F7B-E5455A3F4FC0}"/>
    <cellStyle name="Normal 2 5 10 2 3 2 2 5" xfId="43486" xr:uid="{44CF7A8B-0D42-4645-AFBB-C70C6C87D1C7}"/>
    <cellStyle name="Normal 2 5 10 2 3 2 2 6" xfId="43487" xr:uid="{613DCBAE-E440-4104-9193-27F88731C6E1}"/>
    <cellStyle name="Normal 2 5 10 2 3 2 3" xfId="43488" xr:uid="{8384D6AF-F6C9-4CE1-B4CE-6FF25E9CA4DB}"/>
    <cellStyle name="Normal 2 5 10 2 3 2 4" xfId="43489" xr:uid="{266F45B1-3E5B-4791-AFDE-19204EB9B1EF}"/>
    <cellStyle name="Normal 2 5 10 2 3 2 5" xfId="43490" xr:uid="{EC64F862-FAE2-4EEB-BFBC-9A5573621C97}"/>
    <cellStyle name="Normal 2 5 10 2 3 2 6" xfId="43491" xr:uid="{0B9A0AAA-F559-46B7-9C92-1A0F0E1E6D68}"/>
    <cellStyle name="Normal 2 5 10 2 3 2 7" xfId="43492" xr:uid="{BE7178DF-68CD-44FC-9952-2EB7A2291887}"/>
    <cellStyle name="Normal 2 5 10 2 3 3" xfId="43493" xr:uid="{C785B0FB-77BF-4FD2-ACCC-4B0A15B6EDAD}"/>
    <cellStyle name="Normal 2 5 10 2 3 3 2" xfId="43494" xr:uid="{6E155A3F-6D89-4C25-91AA-65C1A6F279B4}"/>
    <cellStyle name="Normal 2 5 10 2 3 3 3" xfId="43495" xr:uid="{2416CC36-E590-47FD-824E-7A84E7FB6C73}"/>
    <cellStyle name="Normal 2 5 10 2 3 4" xfId="43496" xr:uid="{D85EBCE5-D363-4006-A55E-C67CA0064EED}"/>
    <cellStyle name="Normal 2 5 10 2 3 5" xfId="43497" xr:uid="{4FDABAC7-E7FF-43FA-8FCF-41506F8DE5A7}"/>
    <cellStyle name="Normal 2 5 10 2 3 5 2" xfId="43498" xr:uid="{0F7A54BF-AC01-4174-BB10-1A7529E4CAD9}"/>
    <cellStyle name="Normal 2 5 10 2 3 5 3" xfId="43499" xr:uid="{EB547869-11A8-44E5-B139-78DAE759FCB3}"/>
    <cellStyle name="Normal 2 5 10 2 3 5 4" xfId="43500" xr:uid="{C8AF96A4-AF5F-4692-AF05-55879FB99D43}"/>
    <cellStyle name="Normal 2 5 10 2 3 5 5" xfId="43501" xr:uid="{25299DA0-322E-47F5-B9E6-BA65EC6F0AA8}"/>
    <cellStyle name="Normal 2 5 10 2 3 5 6" xfId="43502" xr:uid="{E966F66D-9874-4363-A51F-47FDAA60C9C1}"/>
    <cellStyle name="Normal 2 5 10 2 3 6" xfId="43503" xr:uid="{16C4D7BE-D077-4B5E-A751-5F970E8BB226}"/>
    <cellStyle name="Normal 2 5 10 2 3 7" xfId="43504" xr:uid="{D0AB5628-14C4-4C42-A6AF-0D1046DD2531}"/>
    <cellStyle name="Normal 2 5 10 2 3 8" xfId="43505" xr:uid="{614F474A-ECC5-4600-A0F3-CEE65A10F455}"/>
    <cellStyle name="Normal 2 5 10 2 3 9" xfId="43506" xr:uid="{FD2CD3E9-945B-4ACA-BC22-2FFD1DE738FE}"/>
    <cellStyle name="Normal 2 5 10 2 4" xfId="43507" xr:uid="{13D09F2C-F0E5-4BC1-96CD-FB9C93278BC3}"/>
    <cellStyle name="Normal 2 5 10 2 4 10" xfId="43508" xr:uid="{5DDA84BA-8695-4B56-B35B-298C9E23ECEB}"/>
    <cellStyle name="Normal 2 5 10 2 4 2" xfId="43509" xr:uid="{EBF6BB1C-65F8-4542-BEB8-ED8A6D2A9E31}"/>
    <cellStyle name="Normal 2 5 10 2 4 2 2" xfId="43510" xr:uid="{781702F7-C908-4945-8B82-112C1079B21F}"/>
    <cellStyle name="Normal 2 5 10 2 4 2 2 2" xfId="35712" xr:uid="{459B44F8-F654-42B5-88AB-D2ED06D3E1DF}"/>
    <cellStyle name="Normal 2 5 10 2 4 2 2 3" xfId="35716" xr:uid="{477B7191-8DC4-4F21-9B9A-83DB10DC61E3}"/>
    <cellStyle name="Normal 2 5 10 2 4 2 2 4" xfId="43511" xr:uid="{5519D455-4986-420C-B97F-8444E1FDDE13}"/>
    <cellStyle name="Normal 2 5 10 2 4 2 2 5" xfId="31996" xr:uid="{D56B5CBC-EAAA-4351-86E6-0CCB1579E6C8}"/>
    <cellStyle name="Normal 2 5 10 2 4 2 2 6" xfId="32022" xr:uid="{8B7C8927-F2D3-4282-B538-A880044A2321}"/>
    <cellStyle name="Normal 2 5 10 2 4 2 3" xfId="43512" xr:uid="{00BEADBB-986E-438D-A23F-F15D274D5891}"/>
    <cellStyle name="Normal 2 5 10 2 4 2 4" xfId="43513" xr:uid="{6E55C81A-55B3-4B6B-920C-1D0EF2917AE2}"/>
    <cellStyle name="Normal 2 5 10 2 4 2 5" xfId="43514" xr:uid="{D9A8B3F7-86AF-4E92-8AF3-BBD7B6307ADF}"/>
    <cellStyle name="Normal 2 5 10 2 4 2 6" xfId="43515" xr:uid="{62739DC3-6EC3-46EC-848B-467238475BA9}"/>
    <cellStyle name="Normal 2 5 10 2 4 2 7" xfId="43516" xr:uid="{10A2020E-5231-4F97-BBA3-2497E07FC017}"/>
    <cellStyle name="Normal 2 5 10 2 4 3" xfId="43518" xr:uid="{9F7EAB57-43B2-4C0F-88BA-AF28BFC44CDF}"/>
    <cellStyle name="Normal 2 5 10 2 4 3 2" xfId="43520" xr:uid="{80C90F26-789F-4E7E-8B5E-1E420A12D3AE}"/>
    <cellStyle name="Normal 2 5 10 2 4 3 3" xfId="43522" xr:uid="{CA24FB08-59AA-4422-8DF3-84380BEEC22B}"/>
    <cellStyle name="Normal 2 5 10 2 4 4" xfId="43524" xr:uid="{9234F4F0-D3C8-4472-A8F7-071AB732E2C9}"/>
    <cellStyle name="Normal 2 5 10 2 4 5" xfId="43526" xr:uid="{450A024F-78F8-4135-8562-47D6970CC7D4}"/>
    <cellStyle name="Normal 2 5 10 2 4 5 2" xfId="43527" xr:uid="{3877E197-B8C7-4E3A-B7C2-7415F1E575DF}"/>
    <cellStyle name="Normal 2 5 10 2 4 5 3" xfId="43528" xr:uid="{9DC00CC4-E4E4-4EA9-90E3-F367BEBA6155}"/>
    <cellStyle name="Normal 2 5 10 2 4 5 4" xfId="43529" xr:uid="{C551AE46-34C6-452E-87CE-6E4FE809431D}"/>
    <cellStyle name="Normal 2 5 10 2 4 5 5" xfId="43530" xr:uid="{0D2A3949-6A8A-4C6E-BE54-E8E489E3CAA2}"/>
    <cellStyle name="Normal 2 5 10 2 4 5 6" xfId="43531" xr:uid="{B6289D1B-FE21-4B4F-9A8E-515936E8AB80}"/>
    <cellStyle name="Normal 2 5 10 2 4 6" xfId="43533" xr:uid="{194F79EB-AF3C-4307-9990-0BD2DCA34B9E}"/>
    <cellStyle name="Normal 2 5 10 2 4 7" xfId="43535" xr:uid="{F91AB6AB-DF36-462C-8E2F-90CB9815836E}"/>
    <cellStyle name="Normal 2 5 10 2 4 8" xfId="43537" xr:uid="{819C8BC5-162C-4128-8E08-15D33A6B3C1F}"/>
    <cellStyle name="Normal 2 5 10 2 4 9" xfId="43538" xr:uid="{C1776BBB-EEC6-44D4-B23E-1342297CF678}"/>
    <cellStyle name="Normal 2 5 10 2 5" xfId="43539" xr:uid="{1B6649AE-8D53-4DBD-B974-BABB4AE81D3A}"/>
    <cellStyle name="Normal 2 5 10 2 5 2" xfId="43540" xr:uid="{E31ECEBC-53B2-4405-8E32-5AD14EAFF828}"/>
    <cellStyle name="Normal 2 5 10 2 5 2 2" xfId="43542" xr:uid="{DFC3E17B-520D-45F8-9235-DA3D212E3F8C}"/>
    <cellStyle name="Normal 2 5 10 2 5 2 3" xfId="43544" xr:uid="{A47F469F-3991-4AC9-BFF7-2898F39FAF9D}"/>
    <cellStyle name="Normal 2 5 10 2 5 2 4" xfId="43545" xr:uid="{57C9BDD3-AC7B-4B82-AE1C-CE860AF31AE7}"/>
    <cellStyle name="Normal 2 5 10 2 5 2 5" xfId="43546" xr:uid="{5DA92466-DFF4-4AD7-A78B-54D747E0F7F3}"/>
    <cellStyle name="Normal 2 5 10 2 5 2 6" xfId="43547" xr:uid="{1E44DF8E-5FBA-4195-8107-17B72A2F2C68}"/>
    <cellStyle name="Normal 2 5 10 2 5 3" xfId="43549" xr:uid="{B73F694B-BD98-4DC7-BF47-E5F6B42B6F55}"/>
    <cellStyle name="Normal 2 5 10 2 5 4" xfId="43551" xr:uid="{0438CBC6-E099-4A86-B012-520DE2642316}"/>
    <cellStyle name="Normal 2 5 10 2 5 5" xfId="43552" xr:uid="{B79DB3E7-46A9-4D95-8052-A0EEC52AE64F}"/>
    <cellStyle name="Normal 2 5 10 2 5 6" xfId="43553" xr:uid="{94CC5FF1-2330-4F92-A7C0-09187268469D}"/>
    <cellStyle name="Normal 2 5 10 2 5 7" xfId="43554" xr:uid="{544A1309-E34E-4E5D-B7F0-C463B3D96021}"/>
    <cellStyle name="Normal 2 5 10 2 6" xfId="43555" xr:uid="{543A5F11-5B07-4627-BD2A-B5B7588AB406}"/>
    <cellStyle name="Normal 2 5 10 2 6 2" xfId="43556" xr:uid="{A6626A1B-52D2-4FF5-B78B-D354161954B8}"/>
    <cellStyle name="Normal 2 5 10 2 6 3" xfId="43557" xr:uid="{F1FBA531-7609-42C2-A3F8-1493CD563F94}"/>
    <cellStyle name="Normal 2 5 10 2 7" xfId="43558" xr:uid="{11C1CC32-3BFB-402B-A8EE-092312E8720E}"/>
    <cellStyle name="Normal 2 5 10 2 8" xfId="43559" xr:uid="{74E72760-BB61-4F50-9BB5-C924A4EC7C7B}"/>
    <cellStyle name="Normal 2 5 10 2 8 2" xfId="43560" xr:uid="{DBDBB746-9718-43A5-883D-4DF72BB9B1D2}"/>
    <cellStyle name="Normal 2 5 10 2 8 3" xfId="43561" xr:uid="{6880F8C2-A79A-4B94-9738-32DEC1AFB32D}"/>
    <cellStyle name="Normal 2 5 10 2 8 4" xfId="43562" xr:uid="{8E29A145-9125-4250-AF35-8D28B3B57776}"/>
    <cellStyle name="Normal 2 5 10 2 8 5" xfId="43563" xr:uid="{04A8C199-953F-4D4C-81F0-33B699D580E0}"/>
    <cellStyle name="Normal 2 5 10 2 8 6" xfId="43564" xr:uid="{E1A409CF-356F-4EB3-AC30-C49AA386CD23}"/>
    <cellStyle name="Normal 2 5 10 2 9" xfId="43565" xr:uid="{9C816141-A694-4AEA-9AA6-019D86C398A4}"/>
    <cellStyle name="Normal 2 5 10 20" xfId="43444" xr:uid="{7467D1D1-92AB-4CB7-B581-E580B0B2CDE8}"/>
    <cellStyle name="Normal 2 5 10 3" xfId="43566" xr:uid="{DA40BE08-5E0F-417B-A3CF-00E18E9488E0}"/>
    <cellStyle name="Normal 2 5 10 3 10" xfId="39315" xr:uid="{FE0AF5CD-AFCB-4406-8D2A-007B022260A2}"/>
    <cellStyle name="Normal 2 5 10 3 11" xfId="39322" xr:uid="{800C3BD4-F5D2-47F7-BFDD-204839C94823}"/>
    <cellStyle name="Normal 2 5 10 3 12" xfId="39324" xr:uid="{A40C6305-04E7-403F-8817-B701DFC6C6B4}"/>
    <cellStyle name="Normal 2 5 10 3 13" xfId="39326" xr:uid="{BE45FB0F-FFEC-4F1D-A043-57C496FFF275}"/>
    <cellStyle name="Normal 2 5 10 3 14" xfId="39328" xr:uid="{60D734DA-98AE-40D5-B5F8-7EE48214112A}"/>
    <cellStyle name="Normal 2 5 10 3 2" xfId="43567" xr:uid="{BF8E9519-041E-4BC7-B935-136576411D5D}"/>
    <cellStyle name="Normal 2 5 10 3 2 10" xfId="43569" xr:uid="{ABD14B78-65ED-494F-AB32-D092D7920752}"/>
    <cellStyle name="Normal 2 5 10 3 2 2" xfId="43570" xr:uid="{3D70DFEA-9D1B-443B-ADC1-EF1FAE7FAAF4}"/>
    <cellStyle name="Normal 2 5 10 3 2 2 2" xfId="43571" xr:uid="{CA8B7BA9-23C2-4F4C-91CA-54F2B9A996B8}"/>
    <cellStyle name="Normal 2 5 10 3 2 2 2 2" xfId="43572" xr:uid="{16B2EEB3-4890-4BB6-871E-A81C9FA9E3AD}"/>
    <cellStyle name="Normal 2 5 10 3 2 2 2 3" xfId="43573" xr:uid="{60E9C1EC-363E-47F7-9E72-51BE87F5A83F}"/>
    <cellStyle name="Normal 2 5 10 3 2 2 2 4" xfId="43574" xr:uid="{8CF883B9-B169-40A3-9C04-0E94E25E51BA}"/>
    <cellStyle name="Normal 2 5 10 3 2 2 2 5" xfId="43575" xr:uid="{0D4FE4AA-5636-4DB4-80EA-BF7FDA519F1A}"/>
    <cellStyle name="Normal 2 5 10 3 2 2 2 6" xfId="43576" xr:uid="{A0A2F485-6209-4884-B8EA-054AFA3CD09C}"/>
    <cellStyle name="Normal 2 5 10 3 2 2 3" xfId="43577" xr:uid="{AE77F81B-65E8-4F81-8847-CB254357099A}"/>
    <cellStyle name="Normal 2 5 10 3 2 2 4" xfId="43578" xr:uid="{9DC34B2C-AE2B-407F-AF0B-AA95F09799A7}"/>
    <cellStyle name="Normal 2 5 10 3 2 2 5" xfId="43579" xr:uid="{8C4B8612-5EC9-4A4D-A1DA-AFD4235EE4DB}"/>
    <cellStyle name="Normal 2 5 10 3 2 2 6" xfId="43580" xr:uid="{FCA5BD2D-1715-4C46-AA63-BA4957AA4F60}"/>
    <cellStyle name="Normal 2 5 10 3 2 2 7" xfId="43581" xr:uid="{666AD0B0-C37A-4A67-8F47-D7CA99FD7EF4}"/>
    <cellStyle name="Normal 2 5 10 3 2 3" xfId="43583" xr:uid="{B0375019-E43F-4A71-9F66-FBB86259C4D2}"/>
    <cellStyle name="Normal 2 5 10 3 2 3 2" xfId="43584" xr:uid="{DB1E91E7-315A-491E-93BA-60D32DD6EE5D}"/>
    <cellStyle name="Normal 2 5 10 3 2 3 3" xfId="43585" xr:uid="{870E7A90-031E-4DD4-8F14-C7CEFF08ECC5}"/>
    <cellStyle name="Normal 2 5 10 3 2 4" xfId="43587" xr:uid="{9DCE00F9-96E2-46C4-94D3-51655F16C8A3}"/>
    <cellStyle name="Normal 2 5 10 3 2 5" xfId="43588" xr:uid="{EB6A05D7-4156-4372-A6FD-A374D8DE7DF6}"/>
    <cellStyle name="Normal 2 5 10 3 2 5 2" xfId="43589" xr:uid="{0225C8A7-2EF1-494B-AF12-34940F357B98}"/>
    <cellStyle name="Normal 2 5 10 3 2 5 3" xfId="43590" xr:uid="{7D1A1014-A51A-4DF0-98E0-255076AC4E87}"/>
    <cellStyle name="Normal 2 5 10 3 2 5 4" xfId="43591" xr:uid="{E8281C4F-6FA9-42AB-9054-92CA58DAAC48}"/>
    <cellStyle name="Normal 2 5 10 3 2 5 5" xfId="43592" xr:uid="{E66C7D84-01D6-414D-B9E9-7BF7FD6CEA14}"/>
    <cellStyle name="Normal 2 5 10 3 2 5 6" xfId="43593" xr:uid="{30AA191C-74F9-4711-88D5-458655D1A1AE}"/>
    <cellStyle name="Normal 2 5 10 3 2 6" xfId="43594" xr:uid="{684BE581-69FA-4228-9106-5F84DDA9654E}"/>
    <cellStyle name="Normal 2 5 10 3 2 7" xfId="43595" xr:uid="{4D819AD9-09D4-472B-9823-05FD103BF93F}"/>
    <cellStyle name="Normal 2 5 10 3 2 8" xfId="43596" xr:uid="{5F3CEAF5-15C2-4FFA-96FE-0D97694C824A}"/>
    <cellStyle name="Normal 2 5 10 3 2 9" xfId="43597" xr:uid="{90CB0EA9-0070-41A8-B057-2A4B022BCD26}"/>
    <cellStyle name="Normal 2 5 10 3 3" xfId="43599" xr:uid="{0121070B-FD44-4B02-BB8F-E2F73F4825DB}"/>
    <cellStyle name="Normal 2 5 10 3 3 10" xfId="43600" xr:uid="{0843F692-72C8-4651-8E54-09BA2D3AED38}"/>
    <cellStyle name="Normal 2 5 10 3 3 2" xfId="43602" xr:uid="{05479362-9FB4-4B1F-B5B8-B1C7DC96C4AF}"/>
    <cellStyle name="Normal 2 5 10 3 3 2 2" xfId="43603" xr:uid="{412EF269-9569-4343-92A5-8B72948F9205}"/>
    <cellStyle name="Normal 2 5 10 3 3 2 2 2" xfId="43604" xr:uid="{C0684BFC-0724-46F5-9C14-33C99E73111B}"/>
    <cellStyle name="Normal 2 5 10 3 3 2 2 3" xfId="43605" xr:uid="{C815B604-7BE7-4D15-A1F4-CBC1900F6A98}"/>
    <cellStyle name="Normal 2 5 10 3 3 2 2 4" xfId="43606" xr:uid="{032ECDE8-B193-499B-8C58-A1832CBF3E34}"/>
    <cellStyle name="Normal 2 5 10 3 3 2 2 5" xfId="43607" xr:uid="{257DB701-20C7-4734-9E47-19124C1C6176}"/>
    <cellStyle name="Normal 2 5 10 3 3 2 2 6" xfId="43608" xr:uid="{0EB1468D-695E-41C2-97AC-D07B88C3D853}"/>
    <cellStyle name="Normal 2 5 10 3 3 2 3" xfId="43609" xr:uid="{CFCC8FBB-5513-4885-BA91-4C9115C6B231}"/>
    <cellStyle name="Normal 2 5 10 3 3 2 4" xfId="43610" xr:uid="{331234D3-58F4-497C-9731-C8426987FAB5}"/>
    <cellStyle name="Normal 2 5 10 3 3 2 5" xfId="43611" xr:uid="{244F1841-0887-40BF-BCF6-7373F23A5A70}"/>
    <cellStyle name="Normal 2 5 10 3 3 2 6" xfId="43612" xr:uid="{BADF915D-D1F4-4643-921F-450F0B97A552}"/>
    <cellStyle name="Normal 2 5 10 3 3 2 7" xfId="43613" xr:uid="{B863E587-CFF1-44AC-8B8B-9602B54EFC99}"/>
    <cellStyle name="Normal 2 5 10 3 3 3" xfId="43615" xr:uid="{A1853D6B-71E0-473F-B1BB-042F0318A5C2}"/>
    <cellStyle name="Normal 2 5 10 3 3 3 2" xfId="43616" xr:uid="{0885F13D-705E-47F4-A148-5F9FF9C37B9F}"/>
    <cellStyle name="Normal 2 5 10 3 3 3 3" xfId="43617" xr:uid="{A474A566-5E7C-4F04-A69D-1791B70D43F1}"/>
    <cellStyle name="Normal 2 5 10 3 3 4" xfId="43619" xr:uid="{A6B3820E-4B7E-41BA-BCCF-CB442AAB331D}"/>
    <cellStyle name="Normal 2 5 10 3 3 5" xfId="43621" xr:uid="{3238BC89-29A6-45AA-B71A-832C2E46520E}"/>
    <cellStyle name="Normal 2 5 10 3 3 5 2" xfId="43622" xr:uid="{436C2929-0E9F-425C-A289-5000692782B4}"/>
    <cellStyle name="Normal 2 5 10 3 3 5 3" xfId="43623" xr:uid="{C9A23319-DB81-4F3B-8EAB-F1380CA9C011}"/>
    <cellStyle name="Normal 2 5 10 3 3 5 4" xfId="43624" xr:uid="{1E823201-1987-4CA8-A44E-4E271F01BDC1}"/>
    <cellStyle name="Normal 2 5 10 3 3 5 5" xfId="43625" xr:uid="{56213846-DE58-4D44-8EF8-E0D2CC81D15E}"/>
    <cellStyle name="Normal 2 5 10 3 3 5 6" xfId="43626" xr:uid="{B45DB459-CA79-402B-AA50-4028C625010B}"/>
    <cellStyle name="Normal 2 5 10 3 3 6" xfId="43628" xr:uid="{92E2FE2B-10A6-47D7-8A5E-E6C2EF6DEE58}"/>
    <cellStyle name="Normal 2 5 10 3 3 7" xfId="43629" xr:uid="{814C9508-14B8-412A-8CFA-4E30B04BFC2F}"/>
    <cellStyle name="Normal 2 5 10 3 3 8" xfId="43630" xr:uid="{9EE959B7-6121-4C38-B363-28A7486A7FAD}"/>
    <cellStyle name="Normal 2 5 10 3 3 9" xfId="43631" xr:uid="{7C5156D9-EAF4-439A-89BB-D8D5997F9CF7}"/>
    <cellStyle name="Normal 2 5 10 3 4" xfId="43633" xr:uid="{F6CC24C3-E07C-4597-95C8-6E786435160D}"/>
    <cellStyle name="Normal 2 5 10 3 4 10" xfId="43634" xr:uid="{284670F6-3F91-4AB6-A2DD-19DE48EE15CD}"/>
    <cellStyle name="Normal 2 5 10 3 4 2" xfId="43635" xr:uid="{8360782B-24A2-4F3F-B8E5-0407EBD3932F}"/>
    <cellStyle name="Normal 2 5 10 3 4 2 2" xfId="43636" xr:uid="{5608BAE4-983C-428C-9CF0-74D63DC32EF9}"/>
    <cellStyle name="Normal 2 5 10 3 4 2 2 2" xfId="43637" xr:uid="{31AE004C-882E-4699-BE1A-69F2226BA6F7}"/>
    <cellStyle name="Normal 2 5 10 3 4 2 2 3" xfId="43638" xr:uid="{7C9366D3-D08F-46A8-872F-F0EFA8D15DCB}"/>
    <cellStyle name="Normal 2 5 10 3 4 2 2 4" xfId="43639" xr:uid="{27BC50B1-BFF1-4133-8B7F-F8B2E8BB459C}"/>
    <cellStyle name="Normal 2 5 10 3 4 2 2 5" xfId="43640" xr:uid="{A2B3B4D9-8B87-4003-A988-EB167D6DEE72}"/>
    <cellStyle name="Normal 2 5 10 3 4 2 2 6" xfId="43641" xr:uid="{2ABEF8D0-ED07-4E8E-AD49-256BA6D8A739}"/>
    <cellStyle name="Normal 2 5 10 3 4 2 3" xfId="43642" xr:uid="{028E164E-AFF0-4D69-9B49-C449E40538CC}"/>
    <cellStyle name="Normal 2 5 10 3 4 2 4" xfId="43643" xr:uid="{D75482F1-7C28-4A62-BF5D-F9343BF51513}"/>
    <cellStyle name="Normal 2 5 10 3 4 2 5" xfId="43644" xr:uid="{D485A6B6-4309-4DAD-AD8C-2BCB52C11D3A}"/>
    <cellStyle name="Normal 2 5 10 3 4 2 6" xfId="43645" xr:uid="{6DE8C5A8-ADA7-4240-AAC9-4E6AFD29BC9B}"/>
    <cellStyle name="Normal 2 5 10 3 4 2 7" xfId="43646" xr:uid="{3D29C1BC-108A-45A2-AA4D-B52498304447}"/>
    <cellStyle name="Normal 2 5 10 3 4 3" xfId="43649" xr:uid="{E03DCBE0-81A6-4BB3-AEB3-6C3483171723}"/>
    <cellStyle name="Normal 2 5 10 3 4 3 2" xfId="43651" xr:uid="{EA2D4BE1-7E77-4085-98A9-B1706AC35A5A}"/>
    <cellStyle name="Normal 2 5 10 3 4 3 3" xfId="43653" xr:uid="{613AC8CC-AC41-4693-B4D5-328EF3BD872A}"/>
    <cellStyle name="Normal 2 5 10 3 4 4" xfId="43656" xr:uid="{BB1AEACE-5178-45E0-9577-59BD2F8ED8E9}"/>
    <cellStyle name="Normal 2 5 10 3 4 5" xfId="43659" xr:uid="{B15C4EBB-AD1A-4C4B-AD27-F52242570940}"/>
    <cellStyle name="Normal 2 5 10 3 4 5 2" xfId="43660" xr:uid="{8EB2EF67-86B6-4785-9353-DE9A33B5511E}"/>
    <cellStyle name="Normal 2 5 10 3 4 5 3" xfId="43661" xr:uid="{B721C078-B945-4087-96F0-A859C3B5F5ED}"/>
    <cellStyle name="Normal 2 5 10 3 4 5 4" xfId="43662" xr:uid="{245B0B73-6001-4889-9172-6F0293EC8545}"/>
    <cellStyle name="Normal 2 5 10 3 4 5 5" xfId="43663" xr:uid="{B1F1C9E4-D161-4ED1-8646-5B0CF5BAB9B9}"/>
    <cellStyle name="Normal 2 5 10 3 4 5 6" xfId="43664" xr:uid="{42792A89-BFEA-48F7-98EB-BDEFE09A2898}"/>
    <cellStyle name="Normal 2 5 10 3 4 6" xfId="43667" xr:uid="{8F2D7BB9-6ECF-4AD1-A285-122DCB5A27BE}"/>
    <cellStyle name="Normal 2 5 10 3 4 7" xfId="43670" xr:uid="{E6EEDFF5-0987-4765-BEDC-3C824C5497A2}"/>
    <cellStyle name="Normal 2 5 10 3 4 8" xfId="43672" xr:uid="{42B80DB6-8FAB-4EB1-82A1-FB449D6B5CCE}"/>
    <cellStyle name="Normal 2 5 10 3 4 9" xfId="43673" xr:uid="{AEE3DC07-8917-4C47-A945-91EE255A4F6F}"/>
    <cellStyle name="Normal 2 5 10 3 5" xfId="43675" xr:uid="{005F6FAC-CBC9-4B82-BCD5-961FB4A99114}"/>
    <cellStyle name="Normal 2 5 10 3 5 2" xfId="43676" xr:uid="{106863EF-D463-4251-B929-B282C6641F82}"/>
    <cellStyle name="Normal 2 5 10 3 5 2 2" xfId="43677" xr:uid="{3FF63635-ADD7-4614-B10F-9388484B4D1D}"/>
    <cellStyle name="Normal 2 5 10 3 5 2 3" xfId="43679" xr:uid="{D9A47128-A77A-434E-834A-FBB015E19205}"/>
    <cellStyle name="Normal 2 5 10 3 5 2 4" xfId="43680" xr:uid="{7FE4B0CD-8289-4538-B8DC-207F1EA1B4D6}"/>
    <cellStyle name="Normal 2 5 10 3 5 2 5" xfId="43681" xr:uid="{29680474-568B-4EB7-B55F-A77CB6FE8DA1}"/>
    <cellStyle name="Normal 2 5 10 3 5 2 6" xfId="43682" xr:uid="{E9F5DD27-4C5D-4FE4-AEF5-B97F23A3C483}"/>
    <cellStyle name="Normal 2 5 10 3 5 3" xfId="43684" xr:uid="{92577F28-23AB-4FD3-8D4D-8188136273F6}"/>
    <cellStyle name="Normal 2 5 10 3 5 4" xfId="43686" xr:uid="{47DFB1D3-32B3-4E60-A19B-0479321D48BC}"/>
    <cellStyle name="Normal 2 5 10 3 5 5" xfId="43687" xr:uid="{00FADF75-BEC1-4689-B783-F1B02341E81B}"/>
    <cellStyle name="Normal 2 5 10 3 5 6" xfId="43688" xr:uid="{7F7A7DFE-17AD-4AE7-814A-A117B92FDF85}"/>
    <cellStyle name="Normal 2 5 10 3 5 7" xfId="43689" xr:uid="{92A75C6A-5D39-4324-AEE2-9E33258D2872}"/>
    <cellStyle name="Normal 2 5 10 3 6" xfId="43691" xr:uid="{3C313516-75F4-4C9F-9EEC-298307B8D30B}"/>
    <cellStyle name="Normal 2 5 10 3 6 2" xfId="43692" xr:uid="{E299DBA5-F0F1-4D32-9833-5309D3FAFDD9}"/>
    <cellStyle name="Normal 2 5 10 3 6 3" xfId="43693" xr:uid="{CA8EB8EE-CBAD-42A6-B2FA-5939A129CE5D}"/>
    <cellStyle name="Normal 2 5 10 3 7" xfId="43695" xr:uid="{AF23F0CE-6D9D-4CF6-A925-D14E6F1AE846}"/>
    <cellStyle name="Normal 2 5 10 3 8" xfId="43697" xr:uid="{D1DD2905-20A8-4031-A8F5-46D2420121F8}"/>
    <cellStyle name="Normal 2 5 10 3 8 2" xfId="43698" xr:uid="{015AA9E2-3CE2-4A74-B431-11C7A680A11D}"/>
    <cellStyle name="Normal 2 5 10 3 8 3" xfId="43699" xr:uid="{66B5257B-310F-4B66-AE6D-8570CECA79D6}"/>
    <cellStyle name="Normal 2 5 10 3 8 4" xfId="43700" xr:uid="{BAF756BD-76BB-40E7-AEA3-AAF470A66483}"/>
    <cellStyle name="Normal 2 5 10 3 8 5" xfId="43701" xr:uid="{CBC8532D-E494-4691-93EF-1D2033F644F6}"/>
    <cellStyle name="Normal 2 5 10 3 8 6" xfId="43702" xr:uid="{44F8055C-D35C-4E3F-B749-49374EBC9F10}"/>
    <cellStyle name="Normal 2 5 10 3 9" xfId="43703" xr:uid="{5D1255E0-7190-4C8D-BC81-29F1DA686004}"/>
    <cellStyle name="Normal 2 5 10 4" xfId="43704" xr:uid="{72D0AF7F-9A6B-40DE-AC32-1A01A0702519}"/>
    <cellStyle name="Normal 2 5 10 4 10" xfId="43705" xr:uid="{47207990-0601-42C8-B3DD-0259ADE27009}"/>
    <cellStyle name="Normal 2 5 10 4 11" xfId="43706" xr:uid="{F34FE749-823D-4807-B36A-82680E861F5A}"/>
    <cellStyle name="Normal 2 5 10 4 12" xfId="43707" xr:uid="{32E1771C-7669-4338-9814-C093B417C6DE}"/>
    <cellStyle name="Normal 2 5 10 4 13" xfId="43708" xr:uid="{FC794BF5-DC80-49E0-9FA2-1759D1E077F0}"/>
    <cellStyle name="Normal 2 5 10 4 14" xfId="43709" xr:uid="{2C56DDE6-EF54-4362-86C1-E548E4E5C004}"/>
    <cellStyle name="Normal 2 5 10 4 2" xfId="43710" xr:uid="{6815EE5D-47DE-42DC-9AAA-F2E887F01325}"/>
    <cellStyle name="Normal 2 5 10 4 2 10" xfId="43712" xr:uid="{7A7875A3-879E-43A4-ABC3-DBCF45BF9B75}"/>
    <cellStyle name="Normal 2 5 10 4 2 2" xfId="43713" xr:uid="{83BB7D21-0E19-43A7-A8B7-AF4F86B15695}"/>
    <cellStyle name="Normal 2 5 10 4 2 2 2" xfId="43714" xr:uid="{10C7BA1B-2348-43B4-A2FE-F66B9E5EC924}"/>
    <cellStyle name="Normal 2 5 10 4 2 2 2 2" xfId="43715" xr:uid="{5AD8B4EE-B558-4624-8366-1F9C0E4E6666}"/>
    <cellStyle name="Normal 2 5 10 4 2 2 2 3" xfId="43717" xr:uid="{69B6B686-1B10-43A5-BC13-672D8712252B}"/>
    <cellStyle name="Normal 2 5 10 4 2 2 2 4" xfId="43719" xr:uid="{2B75F797-A769-4660-A799-302E47431082}"/>
    <cellStyle name="Normal 2 5 10 4 2 2 2 5" xfId="43721" xr:uid="{148C2999-B62B-4CFF-B9C7-E4C73CCA7D5C}"/>
    <cellStyle name="Normal 2 5 10 4 2 2 2 6" xfId="43723" xr:uid="{AB6BC013-DE60-4AC5-AA47-6D59E6C40020}"/>
    <cellStyle name="Normal 2 5 10 4 2 2 3" xfId="43724" xr:uid="{98C8E2A0-DE08-432F-B1FF-83C4A83661E7}"/>
    <cellStyle name="Normal 2 5 10 4 2 2 4" xfId="43725" xr:uid="{64185378-C321-419A-865D-06F065793D43}"/>
    <cellStyle name="Normal 2 5 10 4 2 2 5" xfId="43726" xr:uid="{B5B49401-62C6-4DCB-9BCF-9E99B280677E}"/>
    <cellStyle name="Normal 2 5 10 4 2 2 6" xfId="43727" xr:uid="{CE0D6FD9-2FF2-4AE4-9AD9-BE71A6DF3310}"/>
    <cellStyle name="Normal 2 5 10 4 2 2 7" xfId="42380" xr:uid="{D77FCEC7-713A-4143-824D-0182A0276BB7}"/>
    <cellStyle name="Normal 2 5 10 4 2 3" xfId="43729" xr:uid="{54A02005-E375-4C0C-8CA1-424771208327}"/>
    <cellStyle name="Normal 2 5 10 4 2 3 2" xfId="43730" xr:uid="{807C9DE2-A90D-4D82-B923-9B1B507CFD52}"/>
    <cellStyle name="Normal 2 5 10 4 2 3 3" xfId="43731" xr:uid="{2DC37F73-BD6F-4A4F-9478-9FC2EE73B7F1}"/>
    <cellStyle name="Normal 2 5 10 4 2 4" xfId="43733" xr:uid="{EEF372E8-AAEB-4BF3-9D5F-E080B00FC2D1}"/>
    <cellStyle name="Normal 2 5 10 4 2 5" xfId="43734" xr:uid="{8335967B-56BF-47CD-80F0-969622F11399}"/>
    <cellStyle name="Normal 2 5 10 4 2 5 2" xfId="43735" xr:uid="{8FE85BB9-425E-471F-83A6-7CEAB3594999}"/>
    <cellStyle name="Normal 2 5 10 4 2 5 3" xfId="43736" xr:uid="{323F7D7E-F627-4EF8-8902-1DEC91DE1823}"/>
    <cellStyle name="Normal 2 5 10 4 2 5 4" xfId="43737" xr:uid="{FC59067B-C326-4062-A916-7079FE3E75FF}"/>
    <cellStyle name="Normal 2 5 10 4 2 5 5" xfId="43738" xr:uid="{BC481704-291A-4B4A-A9FA-F2370CB7D3E4}"/>
    <cellStyle name="Normal 2 5 10 4 2 5 6" xfId="43739" xr:uid="{8599722A-0E1B-45B5-AEB6-215A712804D6}"/>
    <cellStyle name="Normal 2 5 10 4 2 6" xfId="43740" xr:uid="{E83876B3-01B9-4467-99D7-3F200B5D9173}"/>
    <cellStyle name="Normal 2 5 10 4 2 7" xfId="43741" xr:uid="{BF048FA2-217D-4DF4-81D6-CA4D9B68FAF4}"/>
    <cellStyle name="Normal 2 5 10 4 2 8" xfId="43742" xr:uid="{F6DB3FDC-4205-4321-A552-CF664384C28E}"/>
    <cellStyle name="Normal 2 5 10 4 2 9" xfId="43743" xr:uid="{E35792A9-8623-4D7F-BC7D-618E53DB5861}"/>
    <cellStyle name="Normal 2 5 10 4 3" xfId="43744" xr:uid="{3855709A-FDF2-4E6D-A997-033A2BF55960}"/>
    <cellStyle name="Normal 2 5 10 4 3 10" xfId="43745" xr:uid="{B05826B4-42C6-46CC-8EE2-F4321C8DDC43}"/>
    <cellStyle name="Normal 2 5 10 4 3 2" xfId="43746" xr:uid="{5750B158-10C9-4A48-8B3B-1B0AE70A3BDA}"/>
    <cellStyle name="Normal 2 5 10 4 3 2 2" xfId="43747" xr:uid="{0512671A-5AF3-4FAD-8A78-DFB685AD0929}"/>
    <cellStyle name="Normal 2 5 10 4 3 2 2 2" xfId="43748" xr:uid="{1623E608-DBB3-4088-8C1E-E438A2A8B4FF}"/>
    <cellStyle name="Normal 2 5 10 4 3 2 2 3" xfId="43749" xr:uid="{6023A6BD-27B2-4D6E-9106-4664E95680D0}"/>
    <cellStyle name="Normal 2 5 10 4 3 2 2 4" xfId="43750" xr:uid="{414B6F67-C18A-4C41-BF99-265CE1DEEBBD}"/>
    <cellStyle name="Normal 2 5 10 4 3 2 2 5" xfId="43751" xr:uid="{A71A0D87-897B-400D-A070-356CE053F101}"/>
    <cellStyle name="Normal 2 5 10 4 3 2 2 6" xfId="43752" xr:uid="{48E40A60-15E4-4BF5-965C-AF6DCC2CA40D}"/>
    <cellStyle name="Normal 2 5 10 4 3 2 3" xfId="43753" xr:uid="{F7454A72-CA55-4C48-AAE3-8481D7889619}"/>
    <cellStyle name="Normal 2 5 10 4 3 2 4" xfId="43754" xr:uid="{94B0BF86-42AE-4ED9-997C-151A02BD7167}"/>
    <cellStyle name="Normal 2 5 10 4 3 2 5" xfId="43755" xr:uid="{2033BE79-4D31-4E5D-80B5-784CF7E85639}"/>
    <cellStyle name="Normal 2 5 10 4 3 2 6" xfId="43756" xr:uid="{4182997F-B55E-4918-B64C-43BB70DAE733}"/>
    <cellStyle name="Normal 2 5 10 4 3 2 7" xfId="43757" xr:uid="{92A7780A-7D96-4BD9-B873-21A4DA6EE15A}"/>
    <cellStyle name="Normal 2 5 10 4 3 3" xfId="43758" xr:uid="{5BE18BA2-02CB-4AA1-9DBF-D3DDBA55FBF7}"/>
    <cellStyle name="Normal 2 5 10 4 3 3 2" xfId="43759" xr:uid="{00284BA4-8809-4058-907C-B7D2FD050165}"/>
    <cellStyle name="Normal 2 5 10 4 3 3 3" xfId="43760" xr:uid="{45CF4004-CFA6-4A37-9174-4885DFC791E3}"/>
    <cellStyle name="Normal 2 5 10 4 3 4" xfId="43761" xr:uid="{17BFD24D-D0DC-41C1-ABD4-EF84B78B9E32}"/>
    <cellStyle name="Normal 2 5 10 4 3 5" xfId="43762" xr:uid="{14123B74-048E-4D4B-BE1F-8D0247D649BC}"/>
    <cellStyle name="Normal 2 5 10 4 3 5 2" xfId="43763" xr:uid="{9D3B6106-1CF8-4A6F-A743-FC61F5BD055A}"/>
    <cellStyle name="Normal 2 5 10 4 3 5 3" xfId="43764" xr:uid="{CA28B102-46F6-49A4-942F-A4DA639A87C3}"/>
    <cellStyle name="Normal 2 5 10 4 3 5 4" xfId="43765" xr:uid="{02855F0D-ABC3-48B5-B134-AD378AD87815}"/>
    <cellStyle name="Normal 2 5 10 4 3 5 5" xfId="43766" xr:uid="{CD6A732F-FA95-4546-94A0-832E6E25F8D6}"/>
    <cellStyle name="Normal 2 5 10 4 3 5 6" xfId="43767" xr:uid="{8BA839A1-D402-4A68-8BA3-CFAE829B987A}"/>
    <cellStyle name="Normal 2 5 10 4 3 6" xfId="43768" xr:uid="{C4978236-4096-4D69-BE9B-2465DB89917B}"/>
    <cellStyle name="Normal 2 5 10 4 3 7" xfId="43769" xr:uid="{A347661E-DAFC-4C14-BDC8-DA894C87FF03}"/>
    <cellStyle name="Normal 2 5 10 4 3 8" xfId="43770" xr:uid="{9B972B81-D888-4E64-ADAD-C4FC42C03364}"/>
    <cellStyle name="Normal 2 5 10 4 3 9" xfId="43771" xr:uid="{755700A3-1461-4C74-8DF5-BD2DDB309E5B}"/>
    <cellStyle name="Normal 2 5 10 4 4" xfId="43772" xr:uid="{B58B1D90-0389-495C-B810-244534230371}"/>
    <cellStyle name="Normal 2 5 10 4 4 10" xfId="43773" xr:uid="{4DCD7C15-7913-485A-923C-C05136DB978D}"/>
    <cellStyle name="Normal 2 5 10 4 4 2" xfId="43774" xr:uid="{9F7223C4-AFC1-4C1C-AEB7-C2F8217493C0}"/>
    <cellStyle name="Normal 2 5 10 4 4 2 2" xfId="43775" xr:uid="{8C06D1B1-04E1-4635-91B1-E27BCDEEC826}"/>
    <cellStyle name="Normal 2 5 10 4 4 2 2 2" xfId="43776" xr:uid="{8DCEA680-06D7-44B3-9E0C-96B415FADE54}"/>
    <cellStyle name="Normal 2 5 10 4 4 2 2 3" xfId="43777" xr:uid="{3F1A8E63-932B-4837-BE01-B7B18B15C56E}"/>
    <cellStyle name="Normal 2 5 10 4 4 2 2 4" xfId="43778" xr:uid="{485E7070-8700-4896-9A94-C4720CD12689}"/>
    <cellStyle name="Normal 2 5 10 4 4 2 2 5" xfId="43779" xr:uid="{5DAF5292-790E-40A2-8D0E-FDA56630F1C5}"/>
    <cellStyle name="Normal 2 5 10 4 4 2 2 6" xfId="43780" xr:uid="{F5EB6676-EC3C-4211-AFFD-2A43BF6B2224}"/>
    <cellStyle name="Normal 2 5 10 4 4 2 3" xfId="43781" xr:uid="{BC4CD00F-6697-4D71-A599-C6AEF6B5D07F}"/>
    <cellStyle name="Normal 2 5 10 4 4 2 4" xfId="43782" xr:uid="{DB7974F6-7574-4571-8D39-D6CADE8B6093}"/>
    <cellStyle name="Normal 2 5 10 4 4 2 5" xfId="43783" xr:uid="{C3E3F828-1E19-4A69-9C2E-40839B6815AD}"/>
    <cellStyle name="Normal 2 5 10 4 4 2 6" xfId="43784" xr:uid="{9F4AA1D2-0D95-4C5F-B5DC-D6DA0040501F}"/>
    <cellStyle name="Normal 2 5 10 4 4 2 7" xfId="43785" xr:uid="{FCB9C501-C507-4D26-8CA9-17AFE0DB22E8}"/>
    <cellStyle name="Normal 2 5 10 4 4 3" xfId="43788" xr:uid="{CA0A5075-39B8-40C2-816B-B1A7E961AF43}"/>
    <cellStyle name="Normal 2 5 10 4 4 3 2" xfId="43789" xr:uid="{BBA4ADCD-05DB-42DA-834F-D18F4EA2DA1A}"/>
    <cellStyle name="Normal 2 5 10 4 4 3 3" xfId="43790" xr:uid="{C5BEAF11-E4B3-45B5-A125-A36046E081A7}"/>
    <cellStyle name="Normal 2 5 10 4 4 4" xfId="43793" xr:uid="{00A4E1AE-4F22-4F2E-9DA0-3EB1CB161209}"/>
    <cellStyle name="Normal 2 5 10 4 4 5" xfId="43796" xr:uid="{FFA6CE60-129B-4132-8387-3F43AE57F495}"/>
    <cellStyle name="Normal 2 5 10 4 4 5 2" xfId="43797" xr:uid="{2AB748B5-C395-4F70-AC95-FFA8CA00E746}"/>
    <cellStyle name="Normal 2 5 10 4 4 5 3" xfId="43798" xr:uid="{59642AA7-2CCC-4B75-A10A-2E55A7E78B47}"/>
    <cellStyle name="Normal 2 5 10 4 4 5 4" xfId="43799" xr:uid="{7C61EDEA-55C4-4373-ABAD-DBA84381437A}"/>
    <cellStyle name="Normal 2 5 10 4 4 5 5" xfId="43800" xr:uid="{2E8865E5-E4BD-476D-9F54-39E36C1968E0}"/>
    <cellStyle name="Normal 2 5 10 4 4 5 6" xfId="43801" xr:uid="{026DEC04-4B18-4BCC-B70D-8302B6FDAC41}"/>
    <cellStyle name="Normal 2 5 10 4 4 6" xfId="43804" xr:uid="{D7392A24-02CB-4A7E-B4FA-0C7A22EE8F2C}"/>
    <cellStyle name="Normal 2 5 10 4 4 7" xfId="43807" xr:uid="{93AE75E1-E130-4AAB-BCFF-88DB06AA255E}"/>
    <cellStyle name="Normal 2 5 10 4 4 8" xfId="43808" xr:uid="{36052599-97C9-442E-BE48-ABA2CCB276A9}"/>
    <cellStyle name="Normal 2 5 10 4 4 9" xfId="43809" xr:uid="{F49F1BD6-E979-4B5D-93DA-B3C651C09F9D}"/>
    <cellStyle name="Normal 2 5 10 4 5" xfId="43810" xr:uid="{6A5832E2-9769-4FF7-884A-119637237923}"/>
    <cellStyle name="Normal 2 5 10 4 5 2" xfId="43811" xr:uid="{E095F896-ABA8-4E4F-AA34-725C2EE353BA}"/>
    <cellStyle name="Normal 2 5 10 4 5 2 2" xfId="43812" xr:uid="{4F107973-619F-4927-966E-9F2115BC488D}"/>
    <cellStyle name="Normal 2 5 10 4 5 2 3" xfId="43813" xr:uid="{4CB24ECD-834B-47DA-B489-390DE2FAE0CD}"/>
    <cellStyle name="Normal 2 5 10 4 5 2 4" xfId="43814" xr:uid="{EBABBCF9-E1D4-4623-92B9-58FAECBCDE7D}"/>
    <cellStyle name="Normal 2 5 10 4 5 2 5" xfId="43815" xr:uid="{7FC81101-E004-477B-B1FD-B777EE32BFBE}"/>
    <cellStyle name="Normal 2 5 10 4 5 2 6" xfId="43816" xr:uid="{BE33155D-A642-42E4-9FAD-1417AC8E91A8}"/>
    <cellStyle name="Normal 2 5 10 4 5 3" xfId="43817" xr:uid="{C413DA93-8447-40AA-84E4-461D86CB1037}"/>
    <cellStyle name="Normal 2 5 10 4 5 4" xfId="43818" xr:uid="{471439A0-7AB9-4886-B698-31CD2FFDACE2}"/>
    <cellStyle name="Normal 2 5 10 4 5 5" xfId="43819" xr:uid="{BF29E411-BA3A-4309-B661-94FA748BEF3C}"/>
    <cellStyle name="Normal 2 5 10 4 5 6" xfId="43820" xr:uid="{39CE16E2-F12E-4D9A-8112-925A86E34134}"/>
    <cellStyle name="Normal 2 5 10 4 5 7" xfId="43821" xr:uid="{5FCD0167-01DE-4E3A-8E0E-1E454633AA95}"/>
    <cellStyle name="Normal 2 5 10 4 6" xfId="43822" xr:uid="{6D2DCE75-FBE5-4EF3-A385-A5ED8AB9AA25}"/>
    <cellStyle name="Normal 2 5 10 4 6 2" xfId="43823" xr:uid="{37B0D1F4-D551-4B56-8EAF-15341B7E2647}"/>
    <cellStyle name="Normal 2 5 10 4 6 3" xfId="43824" xr:uid="{A6CEA8E6-87C4-4D3C-801D-C92C8474B4FA}"/>
    <cellStyle name="Normal 2 5 10 4 7" xfId="43825" xr:uid="{ED60FCB1-0A83-456D-B8BA-34B37CF57C71}"/>
    <cellStyle name="Normal 2 5 10 4 8" xfId="43826" xr:uid="{73ED7EAD-EA14-4E57-87C0-9F3688820D6E}"/>
    <cellStyle name="Normal 2 5 10 4 8 2" xfId="43827" xr:uid="{E5EC9472-A4CF-4909-9955-A4C287567AF2}"/>
    <cellStyle name="Normal 2 5 10 4 8 3" xfId="43828" xr:uid="{020F3E97-2A9B-400E-97F6-75D539E1B0EF}"/>
    <cellStyle name="Normal 2 5 10 4 8 4" xfId="43829" xr:uid="{482B080A-299F-4529-ADD8-09B17C28DF2F}"/>
    <cellStyle name="Normal 2 5 10 4 8 5" xfId="43830" xr:uid="{40691B3C-AEA8-4D0F-BCF9-8B6E051EB300}"/>
    <cellStyle name="Normal 2 5 10 4 8 6" xfId="43831" xr:uid="{19C933AD-0F6A-4D61-819C-98BECE8BE1AB}"/>
    <cellStyle name="Normal 2 5 10 4 9" xfId="43832" xr:uid="{B74726C6-C377-44AC-9113-75C566EBE069}"/>
    <cellStyle name="Normal 2 5 10 5" xfId="43833" xr:uid="{12F552DD-77F9-40F0-82CD-60E18DA6EF8E}"/>
    <cellStyle name="Normal 2 5 10 5 10" xfId="8496" xr:uid="{D19F4134-7C1C-4D57-B784-E554DF090F42}"/>
    <cellStyle name="Normal 2 5 10 5 2" xfId="43834" xr:uid="{D69D2068-2830-4414-8A0B-7314A01E2E0E}"/>
    <cellStyle name="Normal 2 5 10 5 2 2" xfId="43835" xr:uid="{3E3D7B12-2B76-4D79-B3F7-5A63BDAF0EB9}"/>
    <cellStyle name="Normal 2 5 10 5 2 2 2" xfId="43836" xr:uid="{9A277EFF-ACBA-4241-AC7C-0D66DA5897CA}"/>
    <cellStyle name="Normal 2 5 10 5 2 2 3" xfId="43837" xr:uid="{A1BA9E09-ABC8-4BD7-BB07-CC3438994FAB}"/>
    <cellStyle name="Normal 2 5 10 5 2 2 4" xfId="43838" xr:uid="{78E6E0D6-EC5C-460D-B570-B9E6DBF44171}"/>
    <cellStyle name="Normal 2 5 10 5 2 2 5" xfId="43839" xr:uid="{9D115CDD-4B07-45E0-B766-102BCA4C3C19}"/>
    <cellStyle name="Normal 2 5 10 5 2 2 6" xfId="43840" xr:uid="{5C6FFBAC-B13C-4F68-AC52-ADCE7F9832CD}"/>
    <cellStyle name="Normal 2 5 10 5 2 3" xfId="43842" xr:uid="{05BAAE82-F183-4E3A-919E-B59925B47234}"/>
    <cellStyle name="Normal 2 5 10 5 2 4" xfId="43844" xr:uid="{C54F1C1D-829F-432E-AE3E-666151CE35CD}"/>
    <cellStyle name="Normal 2 5 10 5 2 5" xfId="43845" xr:uid="{7152509A-1DC5-4D96-9230-C733CF3664DA}"/>
    <cellStyle name="Normal 2 5 10 5 2 6" xfId="43846" xr:uid="{DFD42264-6E3E-42A6-8811-7943249C1CDD}"/>
    <cellStyle name="Normal 2 5 10 5 2 7" xfId="43847" xr:uid="{5BA58B2B-C2AC-42E2-9B3B-FC8B876E0BF5}"/>
    <cellStyle name="Normal 2 5 10 5 3" xfId="43848" xr:uid="{589E713E-1C23-4C20-ABD3-C5F6959BC043}"/>
    <cellStyle name="Normal 2 5 10 5 3 2" xfId="43849" xr:uid="{33B5A910-D1C2-4F04-9D06-C2854F77F948}"/>
    <cellStyle name="Normal 2 5 10 5 3 3" xfId="43850" xr:uid="{C9ED610E-40C6-4FAE-9EC9-E034C97C8D2B}"/>
    <cellStyle name="Normal 2 5 10 5 4" xfId="43851" xr:uid="{51674DD1-28AC-48F5-A486-97CF1FA57AAC}"/>
    <cellStyle name="Normal 2 5 10 5 5" xfId="43852" xr:uid="{8BC2BA0E-6311-40EF-ACC4-F3E0E7628352}"/>
    <cellStyle name="Normal 2 5 10 5 5 2" xfId="43853" xr:uid="{010A22D9-C8FB-4A17-81CB-D0818487508D}"/>
    <cellStyle name="Normal 2 5 10 5 5 3" xfId="43854" xr:uid="{5DE2D22F-180E-4303-91A3-D7ACC8C139AC}"/>
    <cellStyle name="Normal 2 5 10 5 5 4" xfId="43855" xr:uid="{6D792027-E31D-430C-8445-15BEA511C095}"/>
    <cellStyle name="Normal 2 5 10 5 5 5" xfId="43856" xr:uid="{7431E94E-49EB-4805-B05E-8E4D478229E7}"/>
    <cellStyle name="Normal 2 5 10 5 5 6" xfId="43857" xr:uid="{2729F585-699F-4D8D-8F84-31D55865E205}"/>
    <cellStyle name="Normal 2 5 10 5 6" xfId="43858" xr:uid="{053ADF16-03D2-49C9-B6E1-F2E2CA274668}"/>
    <cellStyle name="Normal 2 5 10 5 7" xfId="34082" xr:uid="{07AE46DF-CD8F-45E4-BD1B-521249360C43}"/>
    <cellStyle name="Normal 2 5 10 5 8" xfId="34084" xr:uid="{9DD0C684-B94F-4E57-98D0-F810C51D73D4}"/>
    <cellStyle name="Normal 2 5 10 5 9" xfId="33823" xr:uid="{5C0ECC85-C4B2-461B-AD09-84EF52231889}"/>
    <cellStyle name="Normal 2 5 10 6" xfId="43859" xr:uid="{40C0FC89-B5D4-4779-9F7F-751BABBBCE75}"/>
    <cellStyle name="Normal 2 5 10 6 10" xfId="43860" xr:uid="{96545F73-C8CD-44C3-BD25-AB970FFD1D39}"/>
    <cellStyle name="Normal 2 5 10 6 2" xfId="43861" xr:uid="{A0169751-4C61-4ACA-94A5-EDCE6159E590}"/>
    <cellStyle name="Normal 2 5 10 6 2 2" xfId="43862" xr:uid="{57928862-80D5-49D9-AD09-54D348BEF39C}"/>
    <cellStyle name="Normal 2 5 10 6 2 2 2" xfId="43863" xr:uid="{B95E0B8F-DC48-437D-9D83-61F32E656A4F}"/>
    <cellStyle name="Normal 2 5 10 6 2 2 3" xfId="43864" xr:uid="{C0E4A885-09A7-4087-A5F4-E583034589B0}"/>
    <cellStyle name="Normal 2 5 10 6 2 2 4" xfId="43865" xr:uid="{60B2BB95-86B4-47EE-889D-AADCB529CA5F}"/>
    <cellStyle name="Normal 2 5 10 6 2 2 5" xfId="43866" xr:uid="{A2CE2596-15CC-4827-887E-5C4637031BDB}"/>
    <cellStyle name="Normal 2 5 10 6 2 2 6" xfId="43867" xr:uid="{4A9B890E-D756-4697-B07D-4A1967021720}"/>
    <cellStyle name="Normal 2 5 10 6 2 3" xfId="43868" xr:uid="{4A17C74E-D223-432D-9234-4D244912086E}"/>
    <cellStyle name="Normal 2 5 10 6 2 4" xfId="43869" xr:uid="{3427CDF8-7573-41E0-B1A9-4C0CDCCF49ED}"/>
    <cellStyle name="Normal 2 5 10 6 2 5" xfId="43870" xr:uid="{AF54E97D-084A-4C3A-9C25-8AF15ABEE74E}"/>
    <cellStyle name="Normal 2 5 10 6 2 6" xfId="43871" xr:uid="{4A636EFD-BD7D-44C3-BC74-34F06A901DDD}"/>
    <cellStyle name="Normal 2 5 10 6 2 7" xfId="43872" xr:uid="{76DCD19D-23C5-484D-8764-3BCEFB0717F9}"/>
    <cellStyle name="Normal 2 5 10 6 3" xfId="43874" xr:uid="{BE973D15-52B8-467E-AF2D-899CF64C2B91}"/>
    <cellStyle name="Normal 2 5 10 6 3 2" xfId="43875" xr:uid="{0233F088-831B-4891-8D0D-6EBE92312C48}"/>
    <cellStyle name="Normal 2 5 10 6 3 3" xfId="43876" xr:uid="{965D113C-720E-453D-93DA-4EF95D07B3C7}"/>
    <cellStyle name="Normal 2 5 10 6 4" xfId="43878" xr:uid="{4CE07177-B84F-4DD9-A07C-CD645FE5A4E1}"/>
    <cellStyle name="Normal 2 5 10 6 5" xfId="43880" xr:uid="{0EF6DD39-C904-4F3B-B6E8-353DA95C9A76}"/>
    <cellStyle name="Normal 2 5 10 6 5 2" xfId="43881" xr:uid="{BCD0D82D-F8E4-42E4-9769-7B7214CAC810}"/>
    <cellStyle name="Normal 2 5 10 6 5 3" xfId="43883" xr:uid="{CDBC9522-EA6D-4EAF-9742-18FD1AE1A15B}"/>
    <cellStyle name="Normal 2 5 10 6 5 4" xfId="43885" xr:uid="{5F03EA77-85EF-407F-A614-D47C62ECF9E7}"/>
    <cellStyle name="Normal 2 5 10 6 5 5" xfId="43887" xr:uid="{A4F56823-5118-4763-8099-5CABBDCC1BF5}"/>
    <cellStyle name="Normal 2 5 10 6 5 6" xfId="43889" xr:uid="{5363AC50-D779-4BB1-8B69-9C451B560DA9}"/>
    <cellStyle name="Normal 2 5 10 6 6" xfId="43891" xr:uid="{E7971642-1402-48B0-ADF6-536A847BC4B0}"/>
    <cellStyle name="Normal 2 5 10 6 7" xfId="43893" xr:uid="{162DF38D-6716-42E3-9B01-54D2435307C8}"/>
    <cellStyle name="Normal 2 5 10 6 8" xfId="43894" xr:uid="{E5A65D30-F871-421A-BE7B-3EDBFEDBD3F9}"/>
    <cellStyle name="Normal 2 5 10 6 9" xfId="43895" xr:uid="{E77E977B-1C0A-4209-83A0-77CB65B1C409}"/>
    <cellStyle name="Normal 2 5 10 7" xfId="43896" xr:uid="{90746665-C934-433B-B63E-7B3BF9319FBB}"/>
    <cellStyle name="Normal 2 5 10 7 10" xfId="43897" xr:uid="{2806F113-9227-4E27-B233-BADD9B40BA02}"/>
    <cellStyle name="Normal 2 5 10 7 2" xfId="43898" xr:uid="{E6F4ABB2-1346-45A0-BF9B-DBCEC09177F6}"/>
    <cellStyle name="Normal 2 5 10 7 2 2" xfId="26482" xr:uid="{550E1E5E-4A19-437F-B53B-0AE82D1B1DB3}"/>
    <cellStyle name="Normal 2 5 10 7 2 2 2" xfId="43899" xr:uid="{21A1AB51-4969-4382-9013-CC15F315CC1F}"/>
    <cellStyle name="Normal 2 5 10 7 2 2 3" xfId="43900" xr:uid="{E60BB6AC-AFB3-41FB-A5D9-004475A1B53B}"/>
    <cellStyle name="Normal 2 5 10 7 2 2 4" xfId="43901" xr:uid="{8F4C6720-6496-47DB-950D-EDC3319438A9}"/>
    <cellStyle name="Normal 2 5 10 7 2 2 5" xfId="43902" xr:uid="{48B7453A-4D3C-46CC-BC21-FB5E5FBD1B68}"/>
    <cellStyle name="Normal 2 5 10 7 2 2 6" xfId="43903" xr:uid="{397AC17A-32F0-4814-AF15-1DB4728C29F0}"/>
    <cellStyle name="Normal 2 5 10 7 2 3" xfId="26484" xr:uid="{20129586-BC3C-4792-9EA5-4C3EA8557520}"/>
    <cellStyle name="Normal 2 5 10 7 2 4" xfId="19900" xr:uid="{525F8B52-325A-4FCE-816A-418DB676A8E8}"/>
    <cellStyle name="Normal 2 5 10 7 2 5" xfId="43904" xr:uid="{19FF4862-EA83-4E13-9283-3753DD3C1DB6}"/>
    <cellStyle name="Normal 2 5 10 7 2 6" xfId="43905" xr:uid="{265C5DD4-DD7A-4C82-B539-6CC45381D26D}"/>
    <cellStyle name="Normal 2 5 10 7 2 7" xfId="43906" xr:uid="{F5B3F26A-B7C8-4166-B4CB-AD0DCDA0C71C}"/>
    <cellStyle name="Normal 2 5 10 7 3" xfId="43907" xr:uid="{AAAE1090-26F5-4C1B-B2E5-6A5E502FB24F}"/>
    <cellStyle name="Normal 2 5 10 7 3 2" xfId="26525" xr:uid="{44913B48-DBB1-4474-B4AB-77A28C90DA5D}"/>
    <cellStyle name="Normal 2 5 10 7 3 3" xfId="26527" xr:uid="{DA4DE60F-DA1E-4C76-8DE0-7EEA68F8C212}"/>
    <cellStyle name="Normal 2 5 10 7 4" xfId="43908" xr:uid="{50B9BAEF-681E-43A6-BCCF-523417FE2F8F}"/>
    <cellStyle name="Normal 2 5 10 7 5" xfId="43909" xr:uid="{634340E8-4A38-4844-96CE-414CB5F6DEDA}"/>
    <cellStyle name="Normal 2 5 10 7 5 2" xfId="30870" xr:uid="{3D381815-B57C-4B17-88DA-448A01CE4EB6}"/>
    <cellStyle name="Normal 2 5 10 7 5 3" xfId="30874" xr:uid="{68A7262B-C7DB-4C20-BAEB-BBDAFF10364A}"/>
    <cellStyle name="Normal 2 5 10 7 5 4" xfId="30881" xr:uid="{272C2E47-1E7D-4576-92A6-9C866F083927}"/>
    <cellStyle name="Normal 2 5 10 7 5 5" xfId="43910" xr:uid="{8F9E79D6-39B8-4EC5-A429-FFA312EA54E4}"/>
    <cellStyle name="Normal 2 5 10 7 5 6" xfId="43911" xr:uid="{73242000-48C1-4125-95ED-CE2AC3F5BA18}"/>
    <cellStyle name="Normal 2 5 10 7 6" xfId="43912" xr:uid="{2634A695-0713-4169-AB3C-7602DF2345AE}"/>
    <cellStyle name="Normal 2 5 10 7 7" xfId="43913" xr:uid="{8A29F70F-E353-4341-BF28-EF080556696C}"/>
    <cellStyle name="Normal 2 5 10 7 8" xfId="43914" xr:uid="{01EB8DEC-86AD-4C38-9AE0-8E26B48335F6}"/>
    <cellStyle name="Normal 2 5 10 7 9" xfId="43915" xr:uid="{72C837B2-DC48-44EF-86F2-613E03E05892}"/>
    <cellStyle name="Normal 2 5 10 8" xfId="43916" xr:uid="{5D159ABE-EBFD-4FB4-88C1-F174B3DC7045}"/>
    <cellStyle name="Normal 2 5 10 8 2" xfId="1634" xr:uid="{BBBF6814-3840-4D67-8EBE-280321DCB4E7}"/>
    <cellStyle name="Normal 2 5 10 8 2 2" xfId="27238" xr:uid="{C4CFAC4C-7B7D-4C7B-A47D-445866BF0F82}"/>
    <cellStyle name="Normal 2 5 10 8 2 3" xfId="27240" xr:uid="{14E66E73-78A9-4F6E-9CEF-5CD8936ED7A8}"/>
    <cellStyle name="Normal 2 5 10 8 2 4" xfId="27255" xr:uid="{C472C2E4-3D6B-449A-88BF-CFDCB946735A}"/>
    <cellStyle name="Normal 2 5 10 8 2 5" xfId="43917" xr:uid="{9A262D45-4CC6-4823-B249-D2E750F009FA}"/>
    <cellStyle name="Normal 2 5 10 8 2 6" xfId="43918" xr:uid="{9A12E512-2859-4CCE-B62E-E6D863D9862D}"/>
    <cellStyle name="Normal 2 5 10 8 3" xfId="1638" xr:uid="{9DFC6FF4-654F-473C-A384-EC6573C87E2F}"/>
    <cellStyle name="Normal 2 5 10 8 4" xfId="43919" xr:uid="{95D81633-A902-4079-B597-E6639559E2AD}"/>
    <cellStyle name="Normal 2 5 10 8 5" xfId="43920" xr:uid="{D9BF2B95-D0FA-4D9C-9D03-96689EBA2D72}"/>
    <cellStyle name="Normal 2 5 10 8 6" xfId="43921" xr:uid="{AEF0DF1D-98AF-42E7-AA8B-D0A068D7009D}"/>
    <cellStyle name="Normal 2 5 10 8 7" xfId="43922" xr:uid="{40915477-79A4-4EA5-A26D-F4313E896504}"/>
    <cellStyle name="Normal 2 5 10 9" xfId="43923" xr:uid="{5B142F23-D9FD-4B90-B6FD-6EA34ED21254}"/>
    <cellStyle name="Normal 2 5 10 9 2" xfId="43924" xr:uid="{9D312D0B-EEC8-4194-B402-5C27E8A989C5}"/>
    <cellStyle name="Normal 2 5 10 9 3" xfId="43925" xr:uid="{0EEB7E24-7C57-4B4E-AD0E-F74DC7D7EBC2}"/>
    <cellStyle name="Normal 2 5 11" xfId="43926" xr:uid="{A7D9C077-AD68-4BEA-B122-9227C57D1859}"/>
    <cellStyle name="Normal 2 5 11 10" xfId="30740" xr:uid="{F5AC705F-29CD-4BDE-915A-340E28ECA7F6}"/>
    <cellStyle name="Normal 2 5 11 11" xfId="30747" xr:uid="{E619F2EA-0691-4E65-917B-59929B1FA738}"/>
    <cellStyle name="Normal 2 5 11 11 2" xfId="43927" xr:uid="{88010D0C-27C6-4717-94DD-A0B5622CEFEF}"/>
    <cellStyle name="Normal 2 5 11 11 3" xfId="43928" xr:uid="{64998A46-B835-4FEF-9B0F-A92B5CF4AC5C}"/>
    <cellStyle name="Normal 2 5 11 11 4" xfId="31075" xr:uid="{5F488A83-3589-4211-B125-3D8F00B2C504}"/>
    <cellStyle name="Normal 2 5 11 11 5" xfId="43929" xr:uid="{9985705D-9552-42AF-AA93-E20602649F60}"/>
    <cellStyle name="Normal 2 5 11 11 6" xfId="43930" xr:uid="{07CDC735-3E28-4182-8498-D1FFFC2098A6}"/>
    <cellStyle name="Normal 2 5 11 12" xfId="30750" xr:uid="{7119C44F-FD7B-4A32-B066-3AE40D70C383}"/>
    <cellStyle name="Normal 2 5 11 13" xfId="20687" xr:uid="{C47D6375-82DB-4DF6-BF15-04CA038EB870}"/>
    <cellStyle name="Normal 2 5 11 14" xfId="20706" xr:uid="{E534AC20-3AB5-4587-BA6C-138B063E2629}"/>
    <cellStyle name="Normal 2 5 11 15" xfId="20714" xr:uid="{5FBB1337-4093-4D2B-AED7-35381F8E8931}"/>
    <cellStyle name="Normal 2 5 11 16" xfId="43931" xr:uid="{C7BA6B38-45AB-4237-8FA3-3B12D126D738}"/>
    <cellStyle name="Normal 2 5 11 17" xfId="43932" xr:uid="{B3718AE2-93A4-4008-A6A4-B194AE3AE0D3}"/>
    <cellStyle name="Normal 2 5 11 18" xfId="43933" xr:uid="{26C39085-08D2-4179-8207-FBAF07E8D58D}"/>
    <cellStyle name="Normal 2 5 11 19" xfId="43934" xr:uid="{D2CBB020-7149-43C6-8103-A295E397C049}"/>
    <cellStyle name="Normal 2 5 11 2" xfId="43935" xr:uid="{AF55D6A9-333B-4F94-96EE-B15442FA87B5}"/>
    <cellStyle name="Normal 2 5 11 2 10" xfId="43936" xr:uid="{3BF24936-D6FB-4A46-ADC3-ABE0FE7DD565}"/>
    <cellStyle name="Normal 2 5 11 2 11" xfId="43937" xr:uid="{68C60739-ACC2-4FE4-897C-0815DD166C89}"/>
    <cellStyle name="Normal 2 5 11 2 12" xfId="43938" xr:uid="{08D3FEBC-8FF5-4EA3-B1E1-26795622A71C}"/>
    <cellStyle name="Normal 2 5 11 2 13" xfId="43939" xr:uid="{916A471C-AA72-43CC-911C-A1CDDDE40C02}"/>
    <cellStyle name="Normal 2 5 11 2 14" xfId="43940" xr:uid="{B7AC33AD-D8B7-49FE-9120-5F9E494EB36B}"/>
    <cellStyle name="Normal 2 5 11 2 2" xfId="43941" xr:uid="{668D99CD-59F1-4156-9CAE-0D4273FAEC56}"/>
    <cellStyle name="Normal 2 5 11 2 2 10" xfId="43942" xr:uid="{4D7A4CEF-7732-4069-BB47-7D1B42C14882}"/>
    <cellStyle name="Normal 2 5 11 2 2 2" xfId="43943" xr:uid="{4862DB64-A305-4331-A3EB-B7CE1DEF4777}"/>
    <cellStyle name="Normal 2 5 11 2 2 2 2" xfId="43944" xr:uid="{AECC16D8-5B2C-4705-8E73-3BFA848DEAF5}"/>
    <cellStyle name="Normal 2 5 11 2 2 2 2 2" xfId="43945" xr:uid="{9C653AEC-4BC5-4475-9AD4-E252600DABA5}"/>
    <cellStyle name="Normal 2 5 11 2 2 2 2 3" xfId="43946" xr:uid="{663627D3-8547-4F46-9C91-630DBF2A3A5D}"/>
    <cellStyle name="Normal 2 5 11 2 2 2 2 4" xfId="43947" xr:uid="{CECD9393-02F5-4219-A402-C8D4FE3EEED1}"/>
    <cellStyle name="Normal 2 5 11 2 2 2 2 5" xfId="43948" xr:uid="{2DAAD29B-B60B-4789-BC56-E8E1B7E4BE11}"/>
    <cellStyle name="Normal 2 5 11 2 2 2 2 6" xfId="43949" xr:uid="{8CC8BA64-A43C-46BA-B8E9-5BB6FCA54256}"/>
    <cellStyle name="Normal 2 5 11 2 2 2 3" xfId="43950" xr:uid="{C2D7EC72-E3B6-4680-A3B7-06A98ED23ECE}"/>
    <cellStyle name="Normal 2 5 11 2 2 2 4" xfId="23409" xr:uid="{BA083761-66B6-447D-B493-4E4845DF469C}"/>
    <cellStyle name="Normal 2 5 11 2 2 2 5" xfId="43951" xr:uid="{041C06B8-9B3D-4F4B-88EC-C84AEA0AE617}"/>
    <cellStyle name="Normal 2 5 11 2 2 2 6" xfId="43952" xr:uid="{EC95FE21-EAFB-4C10-90C2-8470436CF1D2}"/>
    <cellStyle name="Normal 2 5 11 2 2 2 7" xfId="43953" xr:uid="{106B5657-1E76-4F2F-9DCC-F68E5FE4A544}"/>
    <cellStyle name="Normal 2 5 11 2 2 3" xfId="43954" xr:uid="{67B390FC-773A-472D-804C-57A031976863}"/>
    <cellStyle name="Normal 2 5 11 2 2 3 2" xfId="43955" xr:uid="{1E8DE9C2-083D-464F-961B-CDBDD95B91CA}"/>
    <cellStyle name="Normal 2 5 11 2 2 3 3" xfId="43956" xr:uid="{A5251A5E-6243-4805-94E1-74984D359E47}"/>
    <cellStyle name="Normal 2 5 11 2 2 4" xfId="43957" xr:uid="{27FEC2BD-7787-4B00-AEE9-CB8EF6504289}"/>
    <cellStyle name="Normal 2 5 11 2 2 5" xfId="43958" xr:uid="{8437839B-6DD3-4CB8-A637-104601C9F8C0}"/>
    <cellStyle name="Normal 2 5 11 2 2 5 2" xfId="43959" xr:uid="{D5ABEAAA-89ED-4602-8632-BDF6C7515402}"/>
    <cellStyle name="Normal 2 5 11 2 2 5 3" xfId="43960" xr:uid="{DB3689BE-9459-4338-B16F-FDA1614B348C}"/>
    <cellStyle name="Normal 2 5 11 2 2 5 4" xfId="23422" xr:uid="{81A22E07-631D-4988-A9F0-A4389E9A5F14}"/>
    <cellStyle name="Normal 2 5 11 2 2 5 5" xfId="43961" xr:uid="{02B9D8CF-40B9-420D-9EBA-2E9B45E21A92}"/>
    <cellStyle name="Normal 2 5 11 2 2 5 6" xfId="43962" xr:uid="{67B2DA73-4836-4D98-B237-EF3E17D0A478}"/>
    <cellStyle name="Normal 2 5 11 2 2 6" xfId="43963" xr:uid="{709D4F1A-1D87-4BCA-9EB4-16245614DBB6}"/>
    <cellStyle name="Normal 2 5 11 2 2 7" xfId="43964" xr:uid="{EAE41EEA-9861-4FFB-A991-3AF596E18F5A}"/>
    <cellStyle name="Normal 2 5 11 2 2 8" xfId="43965" xr:uid="{113D2162-8F40-42BC-90DF-A7062B76A79D}"/>
    <cellStyle name="Normal 2 5 11 2 2 9" xfId="43966" xr:uid="{E6BF7E26-3521-4126-AA9C-3C93B596B8AE}"/>
    <cellStyle name="Normal 2 5 11 2 3" xfId="43967" xr:uid="{DE2D18BE-4C33-4225-98A8-824E281C0AC8}"/>
    <cellStyle name="Normal 2 5 11 2 3 10" xfId="21905" xr:uid="{DB53E13E-3E55-4277-A3E8-C7E3578B8B4E}"/>
    <cellStyle name="Normal 2 5 11 2 3 2" xfId="43968" xr:uid="{87934C38-414D-479C-A188-4B62984CEBF9}"/>
    <cellStyle name="Normal 2 5 11 2 3 2 2" xfId="43969" xr:uid="{ADF7301A-40D2-410A-8F35-1263A3294AE8}"/>
    <cellStyle name="Normal 2 5 11 2 3 2 2 2" xfId="43970" xr:uid="{EDE01FB0-1C4C-484D-9FA0-F110A85417F7}"/>
    <cellStyle name="Normal 2 5 11 2 3 2 2 3" xfId="43971" xr:uid="{1039825E-A9BE-4EC3-9B4E-BB0179FEB3E0}"/>
    <cellStyle name="Normal 2 5 11 2 3 2 2 4" xfId="43972" xr:uid="{1C741E84-9232-446C-A70A-11C249A4F164}"/>
    <cellStyle name="Normal 2 5 11 2 3 2 2 5" xfId="43973" xr:uid="{D8870BEC-EFA0-490E-99AE-6A119BE061A2}"/>
    <cellStyle name="Normal 2 5 11 2 3 2 2 6" xfId="43974" xr:uid="{C36E7658-549F-4CDF-803A-C8E4DB06692F}"/>
    <cellStyle name="Normal 2 5 11 2 3 2 3" xfId="43975" xr:uid="{98165F08-D8BF-41F5-A40D-26614D235B60}"/>
    <cellStyle name="Normal 2 5 11 2 3 2 4" xfId="22073" xr:uid="{99CE683E-3ACC-4BAB-964F-F78D4F3EAD47}"/>
    <cellStyle name="Normal 2 5 11 2 3 2 5" xfId="43976" xr:uid="{FA5C85CC-4BEB-4D49-8E1B-57F8B4221C59}"/>
    <cellStyle name="Normal 2 5 11 2 3 2 6" xfId="43977" xr:uid="{89A694CE-1E1C-4A79-8777-DC7A510F30FA}"/>
    <cellStyle name="Normal 2 5 11 2 3 2 7" xfId="43978" xr:uid="{33FD9BF8-A72D-4145-B48B-6510BEF13846}"/>
    <cellStyle name="Normal 2 5 11 2 3 3" xfId="43979" xr:uid="{65A9D311-62CD-4AEB-A648-2E600A33CCF9}"/>
    <cellStyle name="Normal 2 5 11 2 3 3 2" xfId="43980" xr:uid="{5F62D49F-2897-4207-9258-3BAB8E870664}"/>
    <cellStyle name="Normal 2 5 11 2 3 3 3" xfId="43981" xr:uid="{579249F6-14B5-43D6-98C7-7CBE62D91B83}"/>
    <cellStyle name="Normal 2 5 11 2 3 4" xfId="43982" xr:uid="{DA608995-07FA-4846-8839-BC067A0C93B6}"/>
    <cellStyle name="Normal 2 5 11 2 3 5" xfId="43983" xr:uid="{6F2DA054-B4EA-4448-83EC-F4D9D3511E68}"/>
    <cellStyle name="Normal 2 5 11 2 3 5 2" xfId="43984" xr:uid="{5543A3E1-3539-4C6B-A0F5-B1E6F4E051B9}"/>
    <cellStyle name="Normal 2 5 11 2 3 5 3" xfId="43985" xr:uid="{129CB366-368C-4836-8657-B8F126D2BBB1}"/>
    <cellStyle name="Normal 2 5 11 2 3 5 4" xfId="23535" xr:uid="{032923E7-25E4-447C-B4D9-7C1C5F08CD28}"/>
    <cellStyle name="Normal 2 5 11 2 3 5 5" xfId="43986" xr:uid="{480DCA54-1A3B-48AC-BE4D-948AA9DCCA48}"/>
    <cellStyle name="Normal 2 5 11 2 3 5 6" xfId="43987" xr:uid="{314A5B57-6BDF-4E7A-A66D-2EECF5207A2F}"/>
    <cellStyle name="Normal 2 5 11 2 3 6" xfId="43988" xr:uid="{CEFE7F50-F632-4B1A-9C27-E200328FDB8B}"/>
    <cellStyle name="Normal 2 5 11 2 3 7" xfId="43989" xr:uid="{F9763B9C-B6CE-4F5D-BBE9-8C5499FA370D}"/>
    <cellStyle name="Normal 2 5 11 2 3 8" xfId="43990" xr:uid="{38D1925D-3BEB-45DA-B8E0-04FA0974ECC4}"/>
    <cellStyle name="Normal 2 5 11 2 3 9" xfId="43991" xr:uid="{AE5F6864-A0A6-4116-95C5-08B9A67BB1F8}"/>
    <cellStyle name="Normal 2 5 11 2 4" xfId="43992" xr:uid="{418788FE-D69A-454E-8C4D-DB95A2059C96}"/>
    <cellStyle name="Normal 2 5 11 2 4 10" xfId="43993" xr:uid="{7D4838A0-25AB-45E0-99E6-6D1B5FA0EAD0}"/>
    <cellStyle name="Normal 2 5 11 2 4 2" xfId="18878" xr:uid="{1E663A69-D464-4C61-AEBF-5E04D2E93322}"/>
    <cellStyle name="Normal 2 5 11 2 4 2 2" xfId="18880" xr:uid="{7F1803E6-440E-4628-A6D1-B596256EFB14}"/>
    <cellStyle name="Normal 2 5 11 2 4 2 2 2" xfId="18882" xr:uid="{DBBEA539-4624-4C18-8CC8-D58A5691015B}"/>
    <cellStyle name="Normal 2 5 11 2 4 2 2 3" xfId="18884" xr:uid="{DFA172AC-FEB1-4862-8490-E5DB30C196A7}"/>
    <cellStyle name="Normal 2 5 11 2 4 2 2 4" xfId="17179" xr:uid="{7BC863D6-01D7-4AE4-AB2D-65137C759D21}"/>
    <cellStyle name="Normal 2 5 11 2 4 2 2 5" xfId="17187" xr:uid="{6A9B368D-1868-4706-88EB-A00D94586332}"/>
    <cellStyle name="Normal 2 5 11 2 4 2 2 6" xfId="17191" xr:uid="{B9EE6CFF-3A42-4D9F-9E8F-8046941CED52}"/>
    <cellStyle name="Normal 2 5 11 2 4 2 3" xfId="18887" xr:uid="{3B2E6FED-29C5-42C3-B05D-5F7A8D2E6C6B}"/>
    <cellStyle name="Normal 2 5 11 2 4 2 4" xfId="18890" xr:uid="{7E47A87D-D903-464A-9DC1-758A60A0ADA4}"/>
    <cellStyle name="Normal 2 5 11 2 4 2 5" xfId="18894" xr:uid="{A3213B35-BFE8-4119-B1F4-0D3429EF5B4A}"/>
    <cellStyle name="Normal 2 5 11 2 4 2 6" xfId="18898" xr:uid="{7931A92B-9C97-459D-BD9E-03C5FF325C00}"/>
    <cellStyle name="Normal 2 5 11 2 4 2 7" xfId="18902" xr:uid="{A0B4954E-D39C-4E7F-8487-E9FD75BCFBDC}"/>
    <cellStyle name="Normal 2 5 11 2 4 3" xfId="18907" xr:uid="{56927B66-F14F-41D0-92C8-4D3FC021C3DA}"/>
    <cellStyle name="Normal 2 5 11 2 4 3 2" xfId="18911" xr:uid="{8D57E01C-B5B3-47C5-A09E-1536317AD0EB}"/>
    <cellStyle name="Normal 2 5 11 2 4 3 3" xfId="18920" xr:uid="{B7F58F36-D463-44EA-A90D-5EAC530CC2ED}"/>
    <cellStyle name="Normal 2 5 11 2 4 4" xfId="18937" xr:uid="{AA742322-8DE6-423F-AE6D-603BD11CDE9F}"/>
    <cellStyle name="Normal 2 5 11 2 4 5" xfId="9535" xr:uid="{92672593-E413-481A-9E9D-58BCC0DDA5C9}"/>
    <cellStyle name="Normal 2 5 11 2 4 5 2" xfId="43994" xr:uid="{1BC2217E-DEA7-4B01-B69C-6AB2AFB7FCF8}"/>
    <cellStyle name="Normal 2 5 11 2 4 5 3" xfId="43995" xr:uid="{149091D4-758B-4251-B451-1A48C3466CCE}"/>
    <cellStyle name="Normal 2 5 11 2 4 5 4" xfId="23625" xr:uid="{6D0421F8-D0F6-4001-90A6-C3717E55D1E0}"/>
    <cellStyle name="Normal 2 5 11 2 4 5 5" xfId="43996" xr:uid="{8C194022-203F-413F-9E9F-D9F089E1BF93}"/>
    <cellStyle name="Normal 2 5 11 2 4 5 6" xfId="43997" xr:uid="{EDC36CAC-8C37-4870-B958-C3E00D620993}"/>
    <cellStyle name="Normal 2 5 11 2 4 6" xfId="9541" xr:uid="{773248DD-4B28-46F4-B5CC-80BD7E310FFE}"/>
    <cellStyle name="Normal 2 5 11 2 4 7" xfId="18948" xr:uid="{7AC9C1DD-190D-4922-8E97-B53DCC94342B}"/>
    <cellStyle name="Normal 2 5 11 2 4 8" xfId="18954" xr:uid="{3780DEDF-E14C-4ECB-8E1C-BCAC98CA877D}"/>
    <cellStyle name="Normal 2 5 11 2 4 9" xfId="43998" xr:uid="{81173523-B3CE-491A-8057-7C00EB9F00D0}"/>
    <cellStyle name="Normal 2 5 11 2 5" xfId="43999" xr:uid="{E5EF48B0-10B8-439D-A30C-6A6583ADE395}"/>
    <cellStyle name="Normal 2 5 11 2 5 2" xfId="18970" xr:uid="{B4A68280-CB70-489A-AFA0-B3CC7DEC6505}"/>
    <cellStyle name="Normal 2 5 11 2 5 2 2" xfId="44000" xr:uid="{3C1EE091-97E9-4580-856D-AEFEE908C366}"/>
    <cellStyle name="Normal 2 5 11 2 5 2 3" xfId="44001" xr:uid="{A27E6C0F-248E-4441-A234-9425947F9889}"/>
    <cellStyle name="Normal 2 5 11 2 5 2 4" xfId="23737" xr:uid="{79C09A9F-DDE1-4394-88B3-DB42C028B14A}"/>
    <cellStyle name="Normal 2 5 11 2 5 2 5" xfId="44002" xr:uid="{00013AD8-65E3-4B6A-AC78-6F7C3DA2715E}"/>
    <cellStyle name="Normal 2 5 11 2 5 2 6" xfId="44003" xr:uid="{2F985619-999B-4993-A1B7-0455CC96579D}"/>
    <cellStyle name="Normal 2 5 11 2 5 3" xfId="18973" xr:uid="{D1CD3CCA-B6D0-4CA4-85F3-9207169A7542}"/>
    <cellStyle name="Normal 2 5 11 2 5 4" xfId="18976" xr:uid="{EB382CBC-8B45-4218-B2C0-607D765B6D2A}"/>
    <cellStyle name="Normal 2 5 11 2 5 5" xfId="18979" xr:uid="{9D2FAD2D-EE42-4E9C-8B0E-9EF7C7637D64}"/>
    <cellStyle name="Normal 2 5 11 2 5 6" xfId="18982" xr:uid="{7413EFEF-3605-4120-B839-82EFBEBE8ADC}"/>
    <cellStyle name="Normal 2 5 11 2 5 7" xfId="44004" xr:uid="{834E4C61-948E-4F1F-9D30-E6077E28B86C}"/>
    <cellStyle name="Normal 2 5 11 2 6" xfId="44005" xr:uid="{44640C7F-21F6-4E99-883C-67348749E140}"/>
    <cellStyle name="Normal 2 5 11 2 6 2" xfId="19005" xr:uid="{CC4852A1-419A-40E1-83AE-427306FCCE4D}"/>
    <cellStyle name="Normal 2 5 11 2 6 3" xfId="19010" xr:uid="{94F8FA43-AF23-4D04-98F0-2784A62894E5}"/>
    <cellStyle name="Normal 2 5 11 2 7" xfId="44006" xr:uid="{B42AABC4-6B35-4577-B795-29E0831FB320}"/>
    <cellStyle name="Normal 2 5 11 2 8" xfId="44007" xr:uid="{AD396E9D-D0D1-4BE1-8498-EE2A3280BDE0}"/>
    <cellStyle name="Normal 2 5 11 2 8 2" xfId="19063" xr:uid="{F6F5F5C4-9D94-4B15-9065-42F76BD25A0B}"/>
    <cellStyle name="Normal 2 5 11 2 8 3" xfId="19067" xr:uid="{BCED4ACA-4A05-438B-8F10-83246795B023}"/>
    <cellStyle name="Normal 2 5 11 2 8 4" xfId="19070" xr:uid="{78DF212F-6F4C-4D43-9DE0-C8340B1691CE}"/>
    <cellStyle name="Normal 2 5 11 2 8 5" xfId="19073" xr:uid="{7F1D19D6-1C7F-47BE-8C78-B7947AE6CA6B}"/>
    <cellStyle name="Normal 2 5 11 2 8 6" xfId="44008" xr:uid="{89128CF4-ABC8-4DE3-9674-2A8A02391179}"/>
    <cellStyle name="Normal 2 5 11 2 9" xfId="44009" xr:uid="{620DFF3D-3FF8-4CC0-B775-94E934E8BAE7}"/>
    <cellStyle name="Normal 2 5 11 20" xfId="20713" xr:uid="{B6765E04-6F87-469B-BF4B-003DC6CAD737}"/>
    <cellStyle name="Normal 2 5 11 3" xfId="44010" xr:uid="{10760705-4D43-4569-BDCD-B4F94C05ACFA}"/>
    <cellStyle name="Normal 2 5 11 3 10" xfId="44011" xr:uid="{19DCBC83-F19D-4082-91C2-31AFBF3E53A0}"/>
    <cellStyle name="Normal 2 5 11 3 11" xfId="44012" xr:uid="{D70E6FB1-8018-4CAB-9B0E-5058EC95B721}"/>
    <cellStyle name="Normal 2 5 11 3 12" xfId="44013" xr:uid="{2A13D478-4768-4A64-B692-7CDFA719B9BC}"/>
    <cellStyle name="Normal 2 5 11 3 13" xfId="44014" xr:uid="{AE0098EB-FA21-448F-A223-C75C986A516F}"/>
    <cellStyle name="Normal 2 5 11 3 14" xfId="44015" xr:uid="{E08D9E80-51C9-4DF0-9561-8741D4F4F465}"/>
    <cellStyle name="Normal 2 5 11 3 2" xfId="44016" xr:uid="{49B08454-088A-4981-B48A-2D3ECF6E688C}"/>
    <cellStyle name="Normal 2 5 11 3 2 10" xfId="44017" xr:uid="{10D1E1D0-F50C-46CB-9905-E2F5411B504E}"/>
    <cellStyle name="Normal 2 5 11 3 2 2" xfId="44018" xr:uid="{814EA1E3-BC29-4CCD-A74D-33954F77C4C8}"/>
    <cellStyle name="Normal 2 5 11 3 2 2 2" xfId="44019" xr:uid="{79F447A0-61A0-44E7-BCE1-BEAEEA0618FC}"/>
    <cellStyle name="Normal 2 5 11 3 2 2 2 2" xfId="44021" xr:uid="{774C67A0-F347-4A89-880E-33FE510A7997}"/>
    <cellStyle name="Normal 2 5 11 3 2 2 2 3" xfId="44023" xr:uid="{35DD1352-990C-4BCB-B180-D4A6DC10075D}"/>
    <cellStyle name="Normal 2 5 11 3 2 2 2 4" xfId="44024" xr:uid="{456EB1B2-0B44-4234-A162-8C67622DA5F2}"/>
    <cellStyle name="Normal 2 5 11 3 2 2 2 5" xfId="44025" xr:uid="{2F52F48D-BF24-457A-AA45-6D102944E4C6}"/>
    <cellStyle name="Normal 2 5 11 3 2 2 2 6" xfId="44026" xr:uid="{4275BF90-6476-4F3E-AF3F-487A9F91CDA1}"/>
    <cellStyle name="Normal 2 5 11 3 2 2 3" xfId="44027" xr:uid="{9EC59B7D-DF6C-4D7D-ACB0-85C3EEC3DC93}"/>
    <cellStyle name="Normal 2 5 11 3 2 2 4" xfId="44028" xr:uid="{2ABA778D-40D8-4339-9FB8-28925B910FBD}"/>
    <cellStyle name="Normal 2 5 11 3 2 2 5" xfId="44029" xr:uid="{4672A4CD-9FB8-42B8-925E-BD66A521BDCD}"/>
    <cellStyle name="Normal 2 5 11 3 2 2 6" xfId="44030" xr:uid="{92D02660-E505-4198-94D6-3C960F20A904}"/>
    <cellStyle name="Normal 2 5 11 3 2 2 7" xfId="362" xr:uid="{3785CEF9-94C0-47E9-9913-13C38BAE30D7}"/>
    <cellStyle name="Normal 2 5 11 3 2 3" xfId="44033" xr:uid="{BD37FD02-D570-4B26-BA02-37033AF7B204}"/>
    <cellStyle name="Normal 2 5 11 3 2 3 2" xfId="44034" xr:uid="{F168E05A-B3B1-4844-8F2C-906B0824ECF7}"/>
    <cellStyle name="Normal 2 5 11 3 2 3 3" xfId="44035" xr:uid="{65ACB29B-86F2-4A8C-9A53-6259F02707D4}"/>
    <cellStyle name="Normal 2 5 11 3 2 4" xfId="44037" xr:uid="{60D887C8-76F5-4D32-8F59-1BE9BE02632C}"/>
    <cellStyle name="Normal 2 5 11 3 2 5" xfId="44038" xr:uid="{7554AB73-0F1E-4CE8-9A8A-C2B474D19BB6}"/>
    <cellStyle name="Normal 2 5 11 3 2 5 2" xfId="44039" xr:uid="{5372559D-927D-49E7-AE8E-328D38C8111A}"/>
    <cellStyle name="Normal 2 5 11 3 2 5 3" xfId="44040" xr:uid="{DBF9FCAF-33FE-49CE-9020-8F8A8BFDA362}"/>
    <cellStyle name="Normal 2 5 11 3 2 5 4" xfId="44041" xr:uid="{F8593115-3627-4016-94E6-4CF94EDE8C15}"/>
    <cellStyle name="Normal 2 5 11 3 2 5 5" xfId="44042" xr:uid="{F77F8626-D5A2-4FC0-8CCB-676FE16BD961}"/>
    <cellStyle name="Normal 2 5 11 3 2 5 6" xfId="44043" xr:uid="{CAE35023-6C4D-43EE-8957-B2E0DDCD95DC}"/>
    <cellStyle name="Normal 2 5 11 3 2 6" xfId="44044" xr:uid="{A782F1BB-AD20-4B95-9F9D-1C7CDF165F07}"/>
    <cellStyle name="Normal 2 5 11 3 2 7" xfId="44045" xr:uid="{803BE0B1-67E5-42BB-BEAE-33A4DA734FE6}"/>
    <cellStyle name="Normal 2 5 11 3 2 8" xfId="44046" xr:uid="{F76B4FF1-4143-4BF5-A951-B561131C1FA9}"/>
    <cellStyle name="Normal 2 5 11 3 2 9" xfId="30483" xr:uid="{305EA431-C53B-4F33-8F8A-ABE516636951}"/>
    <cellStyle name="Normal 2 5 11 3 3" xfId="44048" xr:uid="{B3C0A990-9142-4969-877D-F8E3C3831684}"/>
    <cellStyle name="Normal 2 5 11 3 3 10" xfId="44049" xr:uid="{EAA29214-A103-4B4D-A8C5-D1EC0783ED09}"/>
    <cellStyle name="Normal 2 5 11 3 3 2" xfId="44051" xr:uid="{BBFE1B49-756A-4CEC-976A-6C5B927BADC0}"/>
    <cellStyle name="Normal 2 5 11 3 3 2 2" xfId="44052" xr:uid="{E80030A7-FEE0-4BDC-887C-8156BD2D2904}"/>
    <cellStyle name="Normal 2 5 11 3 3 2 2 2" xfId="44053" xr:uid="{85221B6C-45BE-4CA3-998F-8B15705BE26D}"/>
    <cellStyle name="Normal 2 5 11 3 3 2 2 3" xfId="44054" xr:uid="{BD4FF2C7-4F49-42F3-89BD-B5E86CDD86DC}"/>
    <cellStyle name="Normal 2 5 11 3 3 2 2 4" xfId="44055" xr:uid="{9309E274-4115-4F80-84B7-C68B535D5295}"/>
    <cellStyle name="Normal 2 5 11 3 3 2 2 5" xfId="44056" xr:uid="{61518964-3B18-4A0D-94E7-94D79F7D8933}"/>
    <cellStyle name="Normal 2 5 11 3 3 2 2 6" xfId="44057" xr:uid="{019A946A-29A3-4693-A182-D1BC1AFB142A}"/>
    <cellStyle name="Normal 2 5 11 3 3 2 3" xfId="44058" xr:uid="{B857BA2C-AF18-4CDA-A1B7-B3131EBD9678}"/>
    <cellStyle name="Normal 2 5 11 3 3 2 4" xfId="44059" xr:uid="{27222984-5F95-4294-90AC-A0971D33FB60}"/>
    <cellStyle name="Normal 2 5 11 3 3 2 5" xfId="44060" xr:uid="{4D6A04C0-63D1-4571-8C4F-430B842B02F4}"/>
    <cellStyle name="Normal 2 5 11 3 3 2 6" xfId="44061" xr:uid="{77B1B714-FF4E-4230-B06D-EDF261B4F76B}"/>
    <cellStyle name="Normal 2 5 11 3 3 2 7" xfId="44062" xr:uid="{2F8E178E-DEB0-4758-A5BA-AEC57C6C5A7E}"/>
    <cellStyle name="Normal 2 5 11 3 3 3" xfId="44065" xr:uid="{23C9A01C-BD94-47C3-A25E-BDA31CE6EE54}"/>
    <cellStyle name="Normal 2 5 11 3 3 3 2" xfId="44066" xr:uid="{C7913CEC-4B98-413A-95CE-8AE5ED5AEC25}"/>
    <cellStyle name="Normal 2 5 11 3 3 3 3" xfId="44067" xr:uid="{01937E4E-C31B-45D9-AB33-56A6983C7AD3}"/>
    <cellStyle name="Normal 2 5 11 3 3 4" xfId="44069" xr:uid="{9C5CC41A-2173-4354-AA44-D4DD8E7E7031}"/>
    <cellStyle name="Normal 2 5 11 3 3 5" xfId="44071" xr:uid="{B0E7E000-D364-48DA-9D9B-4AB2DF356DA6}"/>
    <cellStyle name="Normal 2 5 11 3 3 5 2" xfId="44072" xr:uid="{DEB21EFA-709A-46EC-9D6B-BA4D4EF8548B}"/>
    <cellStyle name="Normal 2 5 11 3 3 5 3" xfId="44073" xr:uid="{2CEB5142-27A7-4FC9-B461-1D6E09452D4B}"/>
    <cellStyle name="Normal 2 5 11 3 3 5 4" xfId="44074" xr:uid="{A1E625E9-7410-4C98-8A31-4F67DD728AF1}"/>
    <cellStyle name="Normal 2 5 11 3 3 5 5" xfId="44075" xr:uid="{B5366EED-51CA-4E97-8EA6-0AB4F38FCE7B}"/>
    <cellStyle name="Normal 2 5 11 3 3 5 6" xfId="44076" xr:uid="{D77102FA-273C-4812-95F2-873A8BAE1D5C}"/>
    <cellStyle name="Normal 2 5 11 3 3 6" xfId="44078" xr:uid="{110BA3E7-A989-4105-BF2D-C60F3010B898}"/>
    <cellStyle name="Normal 2 5 11 3 3 7" xfId="44079" xr:uid="{09E471A7-FD76-47BD-AEC2-98BE1998C3B9}"/>
    <cellStyle name="Normal 2 5 11 3 3 8" xfId="44080" xr:uid="{794C286C-C9E6-4336-B61E-0D6B0FA6EF5D}"/>
    <cellStyle name="Normal 2 5 11 3 3 9" xfId="44081" xr:uid="{6C747474-5788-4A1C-B644-AF7558E40A00}"/>
    <cellStyle name="Normal 2 5 11 3 4" xfId="44083" xr:uid="{488BE2D0-EB41-4040-B04B-812CBA356AFE}"/>
    <cellStyle name="Normal 2 5 11 3 4 10" xfId="44084" xr:uid="{59AE2FB3-F75B-44B5-9B29-0B7F64439928}"/>
    <cellStyle name="Normal 2 5 11 3 4 2" xfId="19092" xr:uid="{203848F4-67C3-49B4-9805-7FD588A9FA5B}"/>
    <cellStyle name="Normal 2 5 11 3 4 2 2" xfId="44085" xr:uid="{FA4875F1-E310-4943-9B1B-963E54EF26B4}"/>
    <cellStyle name="Normal 2 5 11 3 4 2 2 2" xfId="44086" xr:uid="{4828502F-98B8-4078-A7BA-257D2CF7DB94}"/>
    <cellStyle name="Normal 2 5 11 3 4 2 2 3" xfId="44087" xr:uid="{8AF86443-8B24-4C22-A01A-408726F875C3}"/>
    <cellStyle name="Normal 2 5 11 3 4 2 2 4" xfId="44088" xr:uid="{ACA89AA7-F909-427B-A954-B58C75B9078B}"/>
    <cellStyle name="Normal 2 5 11 3 4 2 2 5" xfId="44089" xr:uid="{50679482-9491-4217-8772-B0D630D74CB7}"/>
    <cellStyle name="Normal 2 5 11 3 4 2 2 6" xfId="44090" xr:uid="{0033F12D-CED0-424C-A2BF-40B572E7C075}"/>
    <cellStyle name="Normal 2 5 11 3 4 2 3" xfId="44091" xr:uid="{341FA09E-051A-4C47-878D-B5210E025E6F}"/>
    <cellStyle name="Normal 2 5 11 3 4 2 4" xfId="44092" xr:uid="{B73C443D-AFC4-45ED-AA92-EB0F9E68601C}"/>
    <cellStyle name="Normal 2 5 11 3 4 2 5" xfId="44093" xr:uid="{4D843825-2203-4B2F-BA06-64DDAC86E1BC}"/>
    <cellStyle name="Normal 2 5 11 3 4 2 6" xfId="44094" xr:uid="{D7F03CFF-A51A-4146-9BBC-7BD48F94F573}"/>
    <cellStyle name="Normal 2 5 11 3 4 2 7" xfId="44095" xr:uid="{248BFE02-7D3E-44D3-80B8-1D16B89DD64D}"/>
    <cellStyle name="Normal 2 5 11 3 4 3" xfId="19097" xr:uid="{1FF63159-E0D7-4488-B992-1B125C7E15BC}"/>
    <cellStyle name="Normal 2 5 11 3 4 3 2" xfId="44097" xr:uid="{D0E3916F-005A-4385-9338-0046F17B8248}"/>
    <cellStyle name="Normal 2 5 11 3 4 3 3" xfId="44099" xr:uid="{AAF2DE08-E3FA-49F5-BAC2-FA83DDF53889}"/>
    <cellStyle name="Normal 2 5 11 3 4 4" xfId="19101" xr:uid="{037445DA-1892-41E9-89CA-551CE44D88AF}"/>
    <cellStyle name="Normal 2 5 11 3 4 5" xfId="19106" xr:uid="{0CD4E76C-5B6B-4B60-BE0E-6A0F4D49B555}"/>
    <cellStyle name="Normal 2 5 11 3 4 5 2" xfId="44100" xr:uid="{B8890D8A-A79A-4F58-BCA2-BF26D1024D90}"/>
    <cellStyle name="Normal 2 5 11 3 4 5 3" xfId="44101" xr:uid="{E59247C5-AEB1-4D7C-B324-54FDE6111B9A}"/>
    <cellStyle name="Normal 2 5 11 3 4 5 4" xfId="44102" xr:uid="{06C567A4-D606-491A-8442-F90AAD34FF7A}"/>
    <cellStyle name="Normal 2 5 11 3 4 5 5" xfId="44103" xr:uid="{FA7417F2-EB54-44F0-A9E1-7524063FD4E8}"/>
    <cellStyle name="Normal 2 5 11 3 4 5 6" xfId="44104" xr:uid="{8645D8A0-9592-469D-A22D-666A246F3DBA}"/>
    <cellStyle name="Normal 2 5 11 3 4 6" xfId="19112" xr:uid="{73B7D163-ED10-419D-8C8A-E03CDD8BD4FE}"/>
    <cellStyle name="Normal 2 5 11 3 4 7" xfId="44107" xr:uid="{CE956C1B-8B80-4A6E-8ECC-73ED39CA53C7}"/>
    <cellStyle name="Normal 2 5 11 3 4 8" xfId="44109" xr:uid="{A79BC667-235A-4097-BA8E-30C3E5843809}"/>
    <cellStyle name="Normal 2 5 11 3 4 9" xfId="44110" xr:uid="{B6B86752-9108-46B7-9BBC-D02585D9A1EA}"/>
    <cellStyle name="Normal 2 5 11 3 5" xfId="44112" xr:uid="{83A5C64E-9DAC-462E-BC05-DE66B78601B9}"/>
    <cellStyle name="Normal 2 5 11 3 5 2" xfId="19126" xr:uid="{5155EF0C-93F0-40E8-BFE7-E8A3EE8FCFF2}"/>
    <cellStyle name="Normal 2 5 11 3 5 2 2" xfId="44113" xr:uid="{C1E72649-530A-455A-BB50-76EAA2F74D3B}"/>
    <cellStyle name="Normal 2 5 11 3 5 2 3" xfId="44115" xr:uid="{4FAD44C3-23FF-4CB8-A24A-F0D876188BBD}"/>
    <cellStyle name="Normal 2 5 11 3 5 2 4" xfId="44116" xr:uid="{A2C34460-54A6-40DD-AB9B-7F6429CCA43B}"/>
    <cellStyle name="Normal 2 5 11 3 5 2 5" xfId="44117" xr:uid="{0A66519B-55DD-4A53-AB3E-373713F29366}"/>
    <cellStyle name="Normal 2 5 11 3 5 2 6" xfId="44118" xr:uid="{F9EB94EA-0B54-4D28-BFA8-63AFB1BD7A44}"/>
    <cellStyle name="Normal 2 5 11 3 5 3" xfId="19130" xr:uid="{67BC1B67-FAE4-4D1D-811A-CB036F3C05F4}"/>
    <cellStyle name="Normal 2 5 11 3 5 4" xfId="19134" xr:uid="{EF2F4115-7808-4C7D-9917-F96EEABBD8E5}"/>
    <cellStyle name="Normal 2 5 11 3 5 5" xfId="19137" xr:uid="{745C899E-D1F2-4C85-9682-129C7B17F2D7}"/>
    <cellStyle name="Normal 2 5 11 3 5 6" xfId="19141" xr:uid="{2182BEFC-649E-4221-98B7-58950382D418}"/>
    <cellStyle name="Normal 2 5 11 3 5 7" xfId="44119" xr:uid="{492C1692-AC3F-46D0-8500-28507FD58911}"/>
    <cellStyle name="Normal 2 5 11 3 6" xfId="44121" xr:uid="{3B41B170-7262-487C-8FFC-69A2D47AC111}"/>
    <cellStyle name="Normal 2 5 11 3 6 2" xfId="40819" xr:uid="{111CD537-4C76-4D06-AEB1-D8C6EAD96A0C}"/>
    <cellStyle name="Normal 2 5 11 3 6 3" xfId="44122" xr:uid="{72526146-2C31-4550-A127-1A57A2F17202}"/>
    <cellStyle name="Normal 2 5 11 3 7" xfId="44124" xr:uid="{7C13DDDD-7422-40DF-9AB2-0269EFBD68B0}"/>
    <cellStyle name="Normal 2 5 11 3 8" xfId="44126" xr:uid="{D2A82915-A5F3-44D2-BF3F-FA4AC028160D}"/>
    <cellStyle name="Normal 2 5 11 3 8 2" xfId="421" xr:uid="{A658D069-B0E1-4F6A-BB9A-CCB6E213778A}"/>
    <cellStyle name="Normal 2 5 11 3 8 3" xfId="7040" xr:uid="{857B0530-F9A0-46AB-AE29-BF3F823AC2B5}"/>
    <cellStyle name="Normal 2 5 11 3 8 4" xfId="7049" xr:uid="{F29A99DD-B390-4185-894B-E86A808A29A0}"/>
    <cellStyle name="Normal 2 5 11 3 8 5" xfId="19189" xr:uid="{22EFA79D-E00A-431D-AE38-7EDCA6BA3F90}"/>
    <cellStyle name="Normal 2 5 11 3 8 6" xfId="44127" xr:uid="{17553BA2-024B-45FF-BA07-509DD15F4AA4}"/>
    <cellStyle name="Normal 2 5 11 3 9" xfId="44128" xr:uid="{A0E9E284-F6E9-4E09-A062-769D4B026E65}"/>
    <cellStyle name="Normal 2 5 11 4" xfId="44129" xr:uid="{B41584E3-E855-4BF6-B4B6-62A9CCA574E0}"/>
    <cellStyle name="Normal 2 5 11 4 10" xfId="44130" xr:uid="{4F1D39D7-6ACB-4E9C-BB89-AE4F574E0120}"/>
    <cellStyle name="Normal 2 5 11 4 11" xfId="44131" xr:uid="{FE4131D7-21EC-4663-B5DF-8EA69B657EA0}"/>
    <cellStyle name="Normal 2 5 11 4 12" xfId="44132" xr:uid="{27EEF789-286C-41F0-A71E-3546A96542BA}"/>
    <cellStyle name="Normal 2 5 11 4 13" xfId="44133" xr:uid="{BE832A84-657A-4E13-8D95-9ED23EBDFA7D}"/>
    <cellStyle name="Normal 2 5 11 4 14" xfId="44134" xr:uid="{984713DC-9028-421F-931D-DC74D28F088A}"/>
    <cellStyle name="Normal 2 5 11 4 2" xfId="44135" xr:uid="{BC180AC5-89B9-443B-8B71-F2F04FE30AF2}"/>
    <cellStyle name="Normal 2 5 11 4 2 10" xfId="44136" xr:uid="{9EFD33F0-E9BD-44DC-8C7E-B7F40518B148}"/>
    <cellStyle name="Normal 2 5 11 4 2 2" xfId="44137" xr:uid="{6454C7EE-39F2-4860-B39E-F71EA4A9E0D1}"/>
    <cellStyle name="Normal 2 5 11 4 2 2 2" xfId="44138" xr:uid="{5A5934B2-8027-443C-B741-C96F1EBE47E2}"/>
    <cellStyle name="Normal 2 5 11 4 2 2 2 2" xfId="44139" xr:uid="{6D667495-2CF8-4624-97EF-E914793DBF98}"/>
    <cellStyle name="Normal 2 5 11 4 2 2 2 3" xfId="44140" xr:uid="{13D8FAE9-B783-4E57-9F73-2709A76CCC43}"/>
    <cellStyle name="Normal 2 5 11 4 2 2 2 4" xfId="44141" xr:uid="{204324CF-27F8-4291-8E1E-CE76028E6078}"/>
    <cellStyle name="Normal 2 5 11 4 2 2 2 5" xfId="44142" xr:uid="{E0EEB802-E17C-4CBD-B856-E179EB4FE154}"/>
    <cellStyle name="Normal 2 5 11 4 2 2 2 6" xfId="44143" xr:uid="{0E7DBBA5-3B35-43F3-88A1-EC747ACE15FC}"/>
    <cellStyle name="Normal 2 5 11 4 2 2 3" xfId="44144" xr:uid="{EA90172F-3D06-4839-83E6-00A08B26B375}"/>
    <cellStyle name="Normal 2 5 11 4 2 2 4" xfId="44145" xr:uid="{CF2DC135-85E0-4031-A887-DBCC500EC515}"/>
    <cellStyle name="Normal 2 5 11 4 2 2 5" xfId="44146" xr:uid="{89566E9C-B79F-45C9-A153-0E54BDA4D844}"/>
    <cellStyle name="Normal 2 5 11 4 2 2 6" xfId="44147" xr:uid="{18348B20-76EC-46FE-8151-4A95508B7197}"/>
    <cellStyle name="Normal 2 5 11 4 2 2 7" xfId="44148" xr:uid="{AC115353-F4FD-4D8A-A66B-1330F4A73A11}"/>
    <cellStyle name="Normal 2 5 11 4 2 3" xfId="44150" xr:uid="{5829FFE9-EA65-4407-95F4-F1B9244158A0}"/>
    <cellStyle name="Normal 2 5 11 4 2 3 2" xfId="44151" xr:uid="{7DE4E12B-F3CA-419B-823A-DDF20EEFAF4D}"/>
    <cellStyle name="Normal 2 5 11 4 2 3 3" xfId="44152" xr:uid="{9F6A278F-DA83-4D39-BBF2-62CE0D976233}"/>
    <cellStyle name="Normal 2 5 11 4 2 4" xfId="44154" xr:uid="{536F50F4-A3A9-46CE-A6DB-B00220949945}"/>
    <cellStyle name="Normal 2 5 11 4 2 5" xfId="44155" xr:uid="{AC787C08-6CBD-45D4-865F-7E0CCED47973}"/>
    <cellStyle name="Normal 2 5 11 4 2 5 2" xfId="44156" xr:uid="{EF756F23-39AD-4F7C-9A3F-2EB962CF693B}"/>
    <cellStyle name="Normal 2 5 11 4 2 5 3" xfId="44157" xr:uid="{FF9711A1-5AE6-457B-AFB6-3B866669B73B}"/>
    <cellStyle name="Normal 2 5 11 4 2 5 4" xfId="44158" xr:uid="{20DF61F4-5B13-4F83-8047-8F7DE3434DBE}"/>
    <cellStyle name="Normal 2 5 11 4 2 5 5" xfId="44159" xr:uid="{1355CE09-9256-4226-91C0-49AD20EDDE4F}"/>
    <cellStyle name="Normal 2 5 11 4 2 5 6" xfId="44160" xr:uid="{695D41F4-F49F-4EC5-ADDA-56CF49C6F5D8}"/>
    <cellStyle name="Normal 2 5 11 4 2 6" xfId="44161" xr:uid="{041BD5D2-1B43-4CBC-8C29-22A2FA73A7AA}"/>
    <cellStyle name="Normal 2 5 11 4 2 7" xfId="44162" xr:uid="{D6A161B4-EB02-41FA-93FF-AE21AE4C3EE7}"/>
    <cellStyle name="Normal 2 5 11 4 2 8" xfId="44163" xr:uid="{B77F5DC0-6671-4FC7-B7F2-87144D8B77A7}"/>
    <cellStyle name="Normal 2 5 11 4 2 9" xfId="44164" xr:uid="{BD108754-2D31-463C-89DC-CAD932DA9D22}"/>
    <cellStyle name="Normal 2 5 11 4 3" xfId="44165" xr:uid="{E96397D9-AD77-4DF0-A708-747DBDEC8568}"/>
    <cellStyle name="Normal 2 5 11 4 3 10" xfId="41565" xr:uid="{A82A7525-DD5B-4346-991F-777C9AFEB8D3}"/>
    <cellStyle name="Normal 2 5 11 4 3 2" xfId="44166" xr:uid="{DCBBDFA5-945A-4E81-A307-5B3090C3BE80}"/>
    <cellStyle name="Normal 2 5 11 4 3 2 2" xfId="44167" xr:uid="{824E77D4-554C-4785-BF4D-4D34215B44FE}"/>
    <cellStyle name="Normal 2 5 11 4 3 2 2 2" xfId="44168" xr:uid="{B6AB227F-50B5-48D9-AFC3-F5683365DFC1}"/>
    <cellStyle name="Normal 2 5 11 4 3 2 2 3" xfId="44170" xr:uid="{70015449-B30B-4B15-BE39-873A9DFC9584}"/>
    <cellStyle name="Normal 2 5 11 4 3 2 2 4" xfId="44172" xr:uid="{8FB85686-B1D5-4A4C-ABA7-09E71C2E085B}"/>
    <cellStyle name="Normal 2 5 11 4 3 2 2 5" xfId="44174" xr:uid="{668ACB53-980E-400C-903A-AECCBDE9BAB0}"/>
    <cellStyle name="Normal 2 5 11 4 3 2 2 6" xfId="44176" xr:uid="{A4D40872-8C16-4B04-A79A-5F10D688693E}"/>
    <cellStyle name="Normal 2 5 11 4 3 2 3" xfId="44177" xr:uid="{F7AE9AAE-DA74-4CA5-8416-589FD16C8C04}"/>
    <cellStyle name="Normal 2 5 11 4 3 2 4" xfId="44178" xr:uid="{F630E301-5BA9-4439-BCF3-93EC22C78909}"/>
    <cellStyle name="Normal 2 5 11 4 3 2 5" xfId="44179" xr:uid="{93B49CCC-0E36-4B32-8B74-FA0671F21A85}"/>
    <cellStyle name="Normal 2 5 11 4 3 2 6" xfId="44180" xr:uid="{3F0BF508-2F77-4FDE-9B93-349AA4414EE0}"/>
    <cellStyle name="Normal 2 5 11 4 3 2 7" xfId="44181" xr:uid="{CDA4E8BA-D0EB-4765-B7D6-68A35BDB29DB}"/>
    <cellStyle name="Normal 2 5 11 4 3 3" xfId="44182" xr:uid="{C598A7C5-F132-4E0D-8FC4-379E9E4B5E03}"/>
    <cellStyle name="Normal 2 5 11 4 3 3 2" xfId="44183" xr:uid="{22F257E4-2219-4252-9BE8-7B2801DF5F85}"/>
    <cellStyle name="Normal 2 5 11 4 3 3 3" xfId="44184" xr:uid="{BD93F879-F5B9-43BE-BB64-6F9B92DC5E3E}"/>
    <cellStyle name="Normal 2 5 11 4 3 4" xfId="44185" xr:uid="{2C9A2673-7D77-4569-BE2F-2DA3BBC15152}"/>
    <cellStyle name="Normal 2 5 11 4 3 5" xfId="44186" xr:uid="{0AEA25BB-47AC-4511-B12F-100680BA23C1}"/>
    <cellStyle name="Normal 2 5 11 4 3 5 2" xfId="44187" xr:uid="{A56A9DEB-1239-4E98-B393-DD4DC33D6856}"/>
    <cellStyle name="Normal 2 5 11 4 3 5 3" xfId="44188" xr:uid="{7FBB412E-4091-4ADD-AD0B-85597EEBD342}"/>
    <cellStyle name="Normal 2 5 11 4 3 5 4" xfId="44189" xr:uid="{D051F975-15BC-49DE-8740-816F9A1BACA4}"/>
    <cellStyle name="Normal 2 5 11 4 3 5 5" xfId="44190" xr:uid="{07CC6311-DFB4-4150-B79A-4DF9629FC1C3}"/>
    <cellStyle name="Normal 2 5 11 4 3 5 6" xfId="44191" xr:uid="{4BB18125-BB8B-4909-BC5A-BCA6AA53E794}"/>
    <cellStyle name="Normal 2 5 11 4 3 6" xfId="44192" xr:uid="{4747A8EB-6B63-448C-8326-208AE08F1CF3}"/>
    <cellStyle name="Normal 2 5 11 4 3 7" xfId="44193" xr:uid="{05E1E169-64D8-40BB-8552-C5AF13353D4E}"/>
    <cellStyle name="Normal 2 5 11 4 3 8" xfId="44194" xr:uid="{84EA6AA8-1302-4150-872B-351F3E8DD5DF}"/>
    <cellStyle name="Normal 2 5 11 4 3 9" xfId="44195" xr:uid="{5FEC0DF1-91D6-4CF7-87F1-CC27D1C9BEE3}"/>
    <cellStyle name="Normal 2 5 11 4 4" xfId="44196" xr:uid="{C2570ECA-02D2-4CFE-9ED5-4D2562A3FFDC}"/>
    <cellStyle name="Normal 2 5 11 4 4 10" xfId="34113" xr:uid="{2202B50D-6109-467B-B247-063F37106FD3}"/>
    <cellStyle name="Normal 2 5 11 4 4 2" xfId="19205" xr:uid="{CD07E43B-3A20-4E55-8F89-F7288899F3D6}"/>
    <cellStyle name="Normal 2 5 11 4 4 2 2" xfId="44197" xr:uid="{9E9E2D6D-11B4-4A00-8919-9E9BFED00FAF}"/>
    <cellStyle name="Normal 2 5 11 4 4 2 2 2" xfId="19369" xr:uid="{24279B64-24F4-4552-A1DD-45F906C347EB}"/>
    <cellStyle name="Normal 2 5 11 4 4 2 2 3" xfId="19382" xr:uid="{5542B5AA-F5D5-4F4D-990C-0DCF194926BA}"/>
    <cellStyle name="Normal 2 5 11 4 4 2 2 4" xfId="19391" xr:uid="{D43AF7D0-FEA7-4919-8101-A9BEAD28762E}"/>
    <cellStyle name="Normal 2 5 11 4 4 2 2 5" xfId="19396" xr:uid="{9E059C5D-310D-4770-876C-054D50615D57}"/>
    <cellStyle name="Normal 2 5 11 4 4 2 2 6" xfId="19403" xr:uid="{7A05463E-79CF-4AD0-B894-2ACDBE910E48}"/>
    <cellStyle name="Normal 2 5 11 4 4 2 3" xfId="44198" xr:uid="{365C0194-B3D4-4750-BCC2-A4E5541F8B96}"/>
    <cellStyle name="Normal 2 5 11 4 4 2 4" xfId="44199" xr:uid="{3809BE78-C3CA-4330-9BAA-2FCC850C84FD}"/>
    <cellStyle name="Normal 2 5 11 4 4 2 5" xfId="44200" xr:uid="{BC3DF10A-D7A4-4C36-8F69-59A9D33D66DE}"/>
    <cellStyle name="Normal 2 5 11 4 4 2 6" xfId="44201" xr:uid="{A1010956-F046-40F7-9D75-62C6C6DFA987}"/>
    <cellStyle name="Normal 2 5 11 4 4 2 7" xfId="44202" xr:uid="{0146A3E0-72E8-453B-A065-56A7D35AD5F4}"/>
    <cellStyle name="Normal 2 5 11 4 4 3" xfId="19210" xr:uid="{5DADA5C8-C7A4-42C1-9578-1BFC46342516}"/>
    <cellStyle name="Normal 2 5 11 4 4 3 2" xfId="44203" xr:uid="{AD8D9B69-1AA3-4C98-9CFD-5D005F7235FE}"/>
    <cellStyle name="Normal 2 5 11 4 4 3 3" xfId="44204" xr:uid="{C33A4C46-7716-4A38-B0AE-F471835BEF9F}"/>
    <cellStyle name="Normal 2 5 11 4 4 4" xfId="19215" xr:uid="{84CDFE70-A470-42BE-8086-E8DAB8FCA065}"/>
    <cellStyle name="Normal 2 5 11 4 4 5" xfId="19219" xr:uid="{B5434220-D32C-4F3E-8615-243725F442A7}"/>
    <cellStyle name="Normal 2 5 11 4 4 5 2" xfId="44205" xr:uid="{10205ACF-EF9D-44A9-A567-B8BB3C0E194F}"/>
    <cellStyle name="Normal 2 5 11 4 4 5 3" xfId="44206" xr:uid="{C2EB6C4A-0BA1-4FBF-87C9-62B49189514D}"/>
    <cellStyle name="Normal 2 5 11 4 4 5 4" xfId="7543" xr:uid="{10ACA0C9-3893-468D-A29A-A161193DE0AE}"/>
    <cellStyle name="Normal 2 5 11 4 4 5 5" xfId="7546" xr:uid="{5808E151-F3F1-4825-8D8D-F750EB2F6ECA}"/>
    <cellStyle name="Normal 2 5 11 4 4 5 6" xfId="25744" xr:uid="{F1043D75-CA37-43FD-A91C-1496B7AF2CB5}"/>
    <cellStyle name="Normal 2 5 11 4 4 6" xfId="19224" xr:uid="{E338E57E-5187-41E2-906D-BEBFD05A1A33}"/>
    <cellStyle name="Normal 2 5 11 4 4 7" xfId="44209" xr:uid="{5C2E9C5A-04E3-48B5-957E-87DD9081EC19}"/>
    <cellStyle name="Normal 2 5 11 4 4 8" xfId="44210" xr:uid="{27ACCB5E-413E-4F73-9E2F-56D789BB62FA}"/>
    <cellStyle name="Normal 2 5 11 4 4 9" xfId="44211" xr:uid="{2B748EF9-F1DB-4D0D-BB4C-220CAE4653C0}"/>
    <cellStyle name="Normal 2 5 11 4 5" xfId="44212" xr:uid="{48A0C584-3516-41C8-A012-770001DD7B5D}"/>
    <cellStyle name="Normal 2 5 11 4 5 2" xfId="19228" xr:uid="{A33BB553-4972-49C7-989E-177B92678B52}"/>
    <cellStyle name="Normal 2 5 11 4 5 2 2" xfId="44213" xr:uid="{BC146551-EBE2-4FA1-8B1D-6050EDA5C572}"/>
    <cellStyle name="Normal 2 5 11 4 5 2 3" xfId="44214" xr:uid="{F6EF32D9-7144-4A21-8405-2616680A204E}"/>
    <cellStyle name="Normal 2 5 11 4 5 2 4" xfId="44215" xr:uid="{B206545F-FDEA-4F1D-83CE-D89FF67081F5}"/>
    <cellStyle name="Normal 2 5 11 4 5 2 5" xfId="44216" xr:uid="{7BF234F0-2B5C-427A-ADB8-934A764D6C31}"/>
    <cellStyle name="Normal 2 5 11 4 5 2 6" xfId="44217" xr:uid="{A444AFD3-5878-4845-BF90-4FD7A65B5DE8}"/>
    <cellStyle name="Normal 2 5 11 4 5 3" xfId="19230" xr:uid="{AB7F70DB-2B6D-460C-83CF-95D327F0C4D1}"/>
    <cellStyle name="Normal 2 5 11 4 5 4" xfId="19232" xr:uid="{303C88DB-CFC5-42DD-BA0F-6D179B1B38B1}"/>
    <cellStyle name="Normal 2 5 11 4 5 5" xfId="19234" xr:uid="{50B23000-3446-4914-80E7-0406273A8B82}"/>
    <cellStyle name="Normal 2 5 11 4 5 6" xfId="19236" xr:uid="{1EF6D159-ADC3-4E00-8B00-7C92F18FCD2F}"/>
    <cellStyle name="Normal 2 5 11 4 5 7" xfId="44218" xr:uid="{29B484C2-3DDC-4EF6-AFEE-021F150F5694}"/>
    <cellStyle name="Normal 2 5 11 4 6" xfId="44219" xr:uid="{CBE8E53C-AF2D-4C3E-88CC-DD15E254A9BE}"/>
    <cellStyle name="Normal 2 5 11 4 6 2" xfId="19248" xr:uid="{92996FF5-A268-4E37-B879-B9C8B6FD3487}"/>
    <cellStyle name="Normal 2 5 11 4 6 3" xfId="19251" xr:uid="{F5E90EDC-C312-4079-B16B-7EB2962AC056}"/>
    <cellStyle name="Normal 2 5 11 4 7" xfId="44220" xr:uid="{D88ED964-8F71-487A-8E51-3966BE3B28D2}"/>
    <cellStyle name="Normal 2 5 11 4 8" xfId="44221" xr:uid="{2A6B86D6-4B2F-4C77-B80B-5B8296574BDE}"/>
    <cellStyle name="Normal 2 5 11 4 8 2" xfId="44222" xr:uid="{AC6125DF-774F-47D9-AC2A-6FEB444258F9}"/>
    <cellStyle name="Normal 2 5 11 4 8 3" xfId="44223" xr:uid="{84955719-62C1-4932-9581-7CA317B9007F}"/>
    <cellStyle name="Normal 2 5 11 4 8 4" xfId="44225" xr:uid="{150E329E-E0D9-4E63-8A73-DF193CF570A5}"/>
    <cellStyle name="Normal 2 5 11 4 8 5" xfId="44227" xr:uid="{433C1A35-BA10-4DCE-B8C1-8F31266C2FD6}"/>
    <cellStyle name="Normal 2 5 11 4 8 6" xfId="44229" xr:uid="{5CFE6FAF-89BD-42B5-AE59-14E4033417F2}"/>
    <cellStyle name="Normal 2 5 11 4 9" xfId="44230" xr:uid="{3A5025FB-D5C3-4D66-8322-D864C83858E9}"/>
    <cellStyle name="Normal 2 5 11 5" xfId="44231" xr:uid="{E5D5D896-2635-433A-AA2E-6BEE6A510910}"/>
    <cellStyle name="Normal 2 5 11 5 10" xfId="44232" xr:uid="{4F2663ED-93D6-4AA7-8598-5894F67BC0A8}"/>
    <cellStyle name="Normal 2 5 11 5 2" xfId="44233" xr:uid="{38CD3955-F9C3-4B89-940B-CD9FA5707F3B}"/>
    <cellStyle name="Normal 2 5 11 5 2 2" xfId="44234" xr:uid="{EFE350D4-CAF0-4868-ADC9-31D852C33AF5}"/>
    <cellStyle name="Normal 2 5 11 5 2 2 2" xfId="44235" xr:uid="{34B56B91-DD48-40D0-AF84-349930DF5696}"/>
    <cellStyle name="Normal 2 5 11 5 2 2 3" xfId="44236" xr:uid="{2054B354-7A56-439A-9F84-E5BDF77BAB4A}"/>
    <cellStyle name="Normal 2 5 11 5 2 2 4" xfId="44237" xr:uid="{3E8CE88C-319B-4E28-B0FC-594C7CD11CF7}"/>
    <cellStyle name="Normal 2 5 11 5 2 2 5" xfId="44238" xr:uid="{8400AE56-24A5-4EBD-85C8-71EE4BCC2CB8}"/>
    <cellStyle name="Normal 2 5 11 5 2 2 6" xfId="44239" xr:uid="{111392AF-7FFC-4D8E-A4C3-30D1B089492A}"/>
    <cellStyle name="Normal 2 5 11 5 2 3" xfId="44241" xr:uid="{39EAC5C4-26C5-4F70-A899-1795729623A2}"/>
    <cellStyle name="Normal 2 5 11 5 2 4" xfId="44243" xr:uid="{45EC74A5-17FB-45C4-9CBA-5BC8C3C00EAF}"/>
    <cellStyle name="Normal 2 5 11 5 2 5" xfId="44244" xr:uid="{07255C7C-A23F-4EA1-927B-F0E2F6AF2C74}"/>
    <cellStyle name="Normal 2 5 11 5 2 6" xfId="44245" xr:uid="{0262AC24-9D5C-4184-B70C-3F0A8ADAF8F1}"/>
    <cellStyle name="Normal 2 5 11 5 2 7" xfId="44246" xr:uid="{A2B68223-ADAE-42B8-B131-89AB8ECF36DC}"/>
    <cellStyle name="Normal 2 5 11 5 3" xfId="44247" xr:uid="{007B4670-E08E-4746-92F5-378A60AC662A}"/>
    <cellStyle name="Normal 2 5 11 5 3 2" xfId="44248" xr:uid="{73FC76A9-302A-4DA7-B660-7B9C60533CB5}"/>
    <cellStyle name="Normal 2 5 11 5 3 3" xfId="44249" xr:uid="{59C94983-137D-4DAC-ADB4-EBFA1B2F2142}"/>
    <cellStyle name="Normal 2 5 11 5 4" xfId="44250" xr:uid="{348F70AE-E6F6-4FDC-B411-6731EAB4F7FE}"/>
    <cellStyle name="Normal 2 5 11 5 5" xfId="44251" xr:uid="{648497F7-F861-48F3-B170-1042580FAA5D}"/>
    <cellStyle name="Normal 2 5 11 5 5 2" xfId="44252" xr:uid="{865D8F62-D5A2-47A9-9A22-B004598279D0}"/>
    <cellStyle name="Normal 2 5 11 5 5 3" xfId="44253" xr:uid="{5C9C5000-2328-4ED9-8E09-D5507C0C643A}"/>
    <cellStyle name="Normal 2 5 11 5 5 4" xfId="44254" xr:uid="{1E11AA58-5EBC-45CE-B198-004641ADA960}"/>
    <cellStyle name="Normal 2 5 11 5 5 5" xfId="44255" xr:uid="{85C95BEA-D3FB-4085-A18A-4206D987F2C9}"/>
    <cellStyle name="Normal 2 5 11 5 5 6" xfId="44256" xr:uid="{DAFF185B-8595-413B-80EF-1A4A6B698950}"/>
    <cellStyle name="Normal 2 5 11 5 6" xfId="44257" xr:uid="{E989C874-1EE0-4CAB-8BB2-6178DD81E95E}"/>
    <cellStyle name="Normal 2 5 11 5 7" xfId="44258" xr:uid="{DA43EF51-83D6-46E5-AC92-D1B9CD5EC158}"/>
    <cellStyle name="Normal 2 5 11 5 8" xfId="44259" xr:uid="{E874CD25-9679-45F4-AA62-BEB8DE8C30DC}"/>
    <cellStyle name="Normal 2 5 11 5 9" xfId="44260" xr:uid="{21B35527-6C33-4A79-96AC-7692CFC8F28B}"/>
    <cellStyle name="Normal 2 5 11 6" xfId="44261" xr:uid="{8446E376-C884-45D7-9D6E-6BEEF587090E}"/>
    <cellStyle name="Normal 2 5 11 6 10" xfId="44262" xr:uid="{FF2A247B-4F91-4A10-B04E-6207F09722A2}"/>
    <cellStyle name="Normal 2 5 11 6 2" xfId="44263" xr:uid="{BA88D32D-584B-4B64-819A-FCCBAA7DD27A}"/>
    <cellStyle name="Normal 2 5 11 6 2 2" xfId="44264" xr:uid="{83434F4D-807A-4FD0-847E-9832B7A4AE53}"/>
    <cellStyle name="Normal 2 5 11 6 2 2 2" xfId="44265" xr:uid="{7E03425A-26C5-4547-98FC-C56A61F8EC6B}"/>
    <cellStyle name="Normal 2 5 11 6 2 2 3" xfId="44266" xr:uid="{AEDF926B-9FCD-4F6B-A247-564FE775A28F}"/>
    <cellStyle name="Normal 2 5 11 6 2 2 4" xfId="44267" xr:uid="{A5668B52-B7C2-44AC-852D-449CD9065D5C}"/>
    <cellStyle name="Normal 2 5 11 6 2 2 5" xfId="44268" xr:uid="{DDC7F667-2B1D-43DE-B5A4-ACC52A3A1862}"/>
    <cellStyle name="Normal 2 5 11 6 2 2 6" xfId="44269" xr:uid="{5148FF9E-D29F-4B4F-9D9F-82E659048086}"/>
    <cellStyle name="Normal 2 5 11 6 2 3" xfId="44270" xr:uid="{03AD5273-7D42-49BC-9C5B-98274C5AA50D}"/>
    <cellStyle name="Normal 2 5 11 6 2 4" xfId="44271" xr:uid="{4A0F6854-09A3-45E3-8D31-5FB3406CB8DA}"/>
    <cellStyle name="Normal 2 5 11 6 2 5" xfId="9725" xr:uid="{261E7960-186D-4D96-BDE1-74C79D831C3D}"/>
    <cellStyle name="Normal 2 5 11 6 2 6" xfId="9728" xr:uid="{898966F8-02E0-48D5-92B5-0AD995D330B4}"/>
    <cellStyle name="Normal 2 5 11 6 2 7" xfId="27302" xr:uid="{AB3DB0B8-0E09-4D5D-9628-507FB0423D98}"/>
    <cellStyle name="Normal 2 5 11 6 3" xfId="44273" xr:uid="{B5FB74C1-F75D-4AB3-AA44-2D4374CE8820}"/>
    <cellStyle name="Normal 2 5 11 6 3 2" xfId="44274" xr:uid="{F3834E57-CF91-4041-9E0A-C1346828E188}"/>
    <cellStyle name="Normal 2 5 11 6 3 3" xfId="41257" xr:uid="{5BFE030D-3880-489E-8A24-D55074D00DB5}"/>
    <cellStyle name="Normal 2 5 11 6 4" xfId="44276" xr:uid="{5BF5E29B-4CC2-481D-BFF9-CAC0CE302049}"/>
    <cellStyle name="Normal 2 5 11 6 5" xfId="44278" xr:uid="{1C26446A-F313-413C-A900-59DF519BBD5D}"/>
    <cellStyle name="Normal 2 5 11 6 5 2" xfId="44279" xr:uid="{E76CAB71-DA61-428C-87F4-6957C810980E}"/>
    <cellStyle name="Normal 2 5 11 6 5 3" xfId="44281" xr:uid="{83818824-91CE-4D50-9B91-B2023FC9256B}"/>
    <cellStyle name="Normal 2 5 11 6 5 4" xfId="44283" xr:uid="{60923CA8-CED7-4CAA-87C4-C0D8B3016775}"/>
    <cellStyle name="Normal 2 5 11 6 5 5" xfId="44285" xr:uid="{71602D10-BE04-4EE1-A84F-02A9ADE456CD}"/>
    <cellStyle name="Normal 2 5 11 6 5 6" xfId="44287" xr:uid="{23AC5FBC-10A4-4C0A-BC69-82448EDAA32B}"/>
    <cellStyle name="Normal 2 5 11 6 6" xfId="44289" xr:uid="{A1845212-29FB-485B-849E-16C2576E5D24}"/>
    <cellStyle name="Normal 2 5 11 6 7" xfId="44291" xr:uid="{40CF128F-0EFE-4D36-8D21-E952BB7FCCE7}"/>
    <cellStyle name="Normal 2 5 11 6 8" xfId="44292" xr:uid="{01A9DFCF-EAE8-4925-8C32-112B5561EDAD}"/>
    <cellStyle name="Normal 2 5 11 6 9" xfId="44293" xr:uid="{0E9ACA2F-B1BB-4161-B6AE-270061395F21}"/>
    <cellStyle name="Normal 2 5 11 7" xfId="44294" xr:uid="{517C5198-2335-4D56-A6FA-7F1F70722BAC}"/>
    <cellStyle name="Normal 2 5 11 7 10" xfId="44295" xr:uid="{841231FD-521D-46BF-B228-3C320E61758B}"/>
    <cellStyle name="Normal 2 5 11 7 2" xfId="44296" xr:uid="{E8B107EA-8464-486F-9544-BF066E41E64C}"/>
    <cellStyle name="Normal 2 5 11 7 2 2" xfId="44297" xr:uid="{0DAB607F-E529-4B32-B96A-E66712EB8E79}"/>
    <cellStyle name="Normal 2 5 11 7 2 2 2" xfId="44298" xr:uid="{6A5CB888-798A-4DE7-9A9E-13840DC725B5}"/>
    <cellStyle name="Normal 2 5 11 7 2 2 3" xfId="44299" xr:uid="{1B776DAD-FAF0-4C63-ABB5-4222131E5B9E}"/>
    <cellStyle name="Normal 2 5 11 7 2 2 4" xfId="44300" xr:uid="{45B62728-1B1B-4D3B-8F14-5CC3B50ABB90}"/>
    <cellStyle name="Normal 2 5 11 7 2 2 5" xfId="44301" xr:uid="{1DCE6575-AC30-4DC7-8F8A-159F4571C858}"/>
    <cellStyle name="Normal 2 5 11 7 2 2 6" xfId="44302" xr:uid="{6581C21B-6E6A-47AE-BA97-4A7F46BE6DD3}"/>
    <cellStyle name="Normal 2 5 11 7 2 3" xfId="44303" xr:uid="{3A33F990-EDC4-4020-A6FE-542A4A152EC3}"/>
    <cellStyle name="Normal 2 5 11 7 2 4" xfId="44304" xr:uid="{5BEDFD36-E7A3-4B44-A0AF-827444875FC8}"/>
    <cellStyle name="Normal 2 5 11 7 2 5" xfId="44305" xr:uid="{F916657C-23C1-4446-A783-95E727FB653F}"/>
    <cellStyle name="Normal 2 5 11 7 2 6" xfId="44306" xr:uid="{7F909754-1938-451E-BE9C-F539730E6C33}"/>
    <cellStyle name="Normal 2 5 11 7 2 7" xfId="44307" xr:uid="{FFBDC8E1-1B52-4455-B67C-4F2A3481D794}"/>
    <cellStyle name="Normal 2 5 11 7 3" xfId="44308" xr:uid="{E525FEC7-9C51-47E5-B593-66CCA51D5542}"/>
    <cellStyle name="Normal 2 5 11 7 3 2" xfId="44309" xr:uid="{F1C9D4CA-DCEA-4812-B311-86A7BAA696B8}"/>
    <cellStyle name="Normal 2 5 11 7 3 3" xfId="44310" xr:uid="{3952FD9D-A878-4DE2-9F56-F305F0DFFD52}"/>
    <cellStyle name="Normal 2 5 11 7 4" xfId="44311" xr:uid="{EB94D37A-DD8E-4D03-B85B-4E67161DDC99}"/>
    <cellStyle name="Normal 2 5 11 7 5" xfId="44312" xr:uid="{5D7F2227-EB54-45C0-8771-0FC82CE4A630}"/>
    <cellStyle name="Normal 2 5 11 7 5 2" xfId="44313" xr:uid="{90AE088F-23B4-4EB1-9BA9-AD3AC543C3B8}"/>
    <cellStyle name="Normal 2 5 11 7 5 3" xfId="44314" xr:uid="{265B313E-CBBB-4D6C-B4A5-DFC2388A3191}"/>
    <cellStyle name="Normal 2 5 11 7 5 4" xfId="44315" xr:uid="{88EC3C30-5A02-4D6F-AD07-0742260C0126}"/>
    <cellStyle name="Normal 2 5 11 7 5 5" xfId="44316" xr:uid="{480C82EB-21A3-402C-8870-B0EC44EC8E45}"/>
    <cellStyle name="Normal 2 5 11 7 5 6" xfId="44317" xr:uid="{B85C9247-7F62-4A06-8250-9DA15282489F}"/>
    <cellStyle name="Normal 2 5 11 7 6" xfId="44318" xr:uid="{8CBA3083-7A9F-4D28-85F0-18F33E751F4C}"/>
    <cellStyle name="Normal 2 5 11 7 7" xfId="44319" xr:uid="{38677269-75DE-4B58-ADA4-0C9696385A5A}"/>
    <cellStyle name="Normal 2 5 11 7 8" xfId="44320" xr:uid="{7ADB1A4E-CA1D-4F91-ABBB-70295591A801}"/>
    <cellStyle name="Normal 2 5 11 7 9" xfId="44321" xr:uid="{A02BDB79-897E-4432-9A34-0F97C0CD9FCB}"/>
    <cellStyle name="Normal 2 5 11 8" xfId="44322" xr:uid="{2EFAE63F-4253-40CE-BFF5-E379C8406D39}"/>
    <cellStyle name="Normal 2 5 11 8 2" xfId="44323" xr:uid="{E6C2DB95-4CF5-42AB-ACB1-A6CA106178FE}"/>
    <cellStyle name="Normal 2 5 11 8 2 2" xfId="44324" xr:uid="{8AEE50C3-87E1-40EE-B210-F797B332BAA9}"/>
    <cellStyle name="Normal 2 5 11 8 2 3" xfId="44325" xr:uid="{FF5B1888-707D-4F5A-B456-94248D539FF7}"/>
    <cellStyle name="Normal 2 5 11 8 2 4" xfId="44326" xr:uid="{1314584F-ACB2-4FF9-B05F-95B1E41C9D07}"/>
    <cellStyle name="Normal 2 5 11 8 2 5" xfId="44327" xr:uid="{42F97500-50D4-451A-BFC6-7E7E018C5B5A}"/>
    <cellStyle name="Normal 2 5 11 8 2 6" xfId="44328" xr:uid="{5DC07F65-188F-4134-8060-BA295B88DB4C}"/>
    <cellStyle name="Normal 2 5 11 8 3" xfId="44329" xr:uid="{CEC36C04-0A96-4DFA-969B-147F4102F6CE}"/>
    <cellStyle name="Normal 2 5 11 8 4" xfId="44330" xr:uid="{D7289541-4390-4AD1-88B4-138B0C568F22}"/>
    <cellStyle name="Normal 2 5 11 8 5" xfId="44331" xr:uid="{B8313446-5A16-4B2F-87EA-31EADD95C0EE}"/>
    <cellStyle name="Normal 2 5 11 8 6" xfId="44332" xr:uid="{C907C6B1-58D8-46FB-82F2-D3E590E82CDF}"/>
    <cellStyle name="Normal 2 5 11 8 7" xfId="44333" xr:uid="{398C54F7-AECC-47B5-B83A-7CA4E7C7CD4F}"/>
    <cellStyle name="Normal 2 5 11 9" xfId="44334" xr:uid="{73402327-264F-4ADF-B804-E19F8ED0C1F4}"/>
    <cellStyle name="Normal 2 5 11 9 2" xfId="44335" xr:uid="{6F60CCD3-7898-4F96-A21E-E7B630A5491A}"/>
    <cellStyle name="Normal 2 5 11 9 3" xfId="44336" xr:uid="{84C40944-87D0-45DF-9F68-652D568CA2EC}"/>
    <cellStyle name="Normal 2 5 12" xfId="44337" xr:uid="{0C326620-95A5-4A16-81D8-55C847D47540}"/>
    <cellStyle name="Normal 2 5 12 10" xfId="44338" xr:uid="{4CF4EABE-C11A-46C5-AABE-217D0BBA21F9}"/>
    <cellStyle name="Normal 2 5 12 11" xfId="44339" xr:uid="{D524CA2A-5048-492E-9494-04BCC9EE0C14}"/>
    <cellStyle name="Normal 2 5 12 11 2" xfId="44340" xr:uid="{CF70F9B0-EB5D-4FC5-836A-BB0A602777A7}"/>
    <cellStyle name="Normal 2 5 12 11 3" xfId="44341" xr:uid="{75AF1E6F-B591-467C-B7FA-25B164A80196}"/>
    <cellStyle name="Normal 2 5 12 11 4" xfId="44342" xr:uid="{60964450-42B8-484A-A8E1-834197A6DAC5}"/>
    <cellStyle name="Normal 2 5 12 11 5" xfId="44343" xr:uid="{F7D2F9AA-15BF-42B1-BE10-7CA222517016}"/>
    <cellStyle name="Normal 2 5 12 11 6" xfId="44344" xr:uid="{A5DC742C-F4F2-41BE-8550-24AAF8137C6F}"/>
    <cellStyle name="Normal 2 5 12 12" xfId="44345" xr:uid="{7E0033AD-AFD7-4107-A9B0-9AD142F1995D}"/>
    <cellStyle name="Normal 2 5 12 13" xfId="44346" xr:uid="{61F51325-1CC8-4F0C-903D-4A4CEEE57CD5}"/>
    <cellStyle name="Normal 2 5 12 14" xfId="44347" xr:uid="{6FC7C4AE-A2BD-4EB2-987A-DFCB72B04DE1}"/>
    <cellStyle name="Normal 2 5 12 15" xfId="44349" xr:uid="{7643451E-28B6-4609-8061-29A3B8632A01}"/>
    <cellStyle name="Normal 2 5 12 16" xfId="44350" xr:uid="{7502BCD1-8584-438F-AC10-4E171FE144DB}"/>
    <cellStyle name="Normal 2 5 12 17" xfId="44351" xr:uid="{41EA67BE-015A-4E53-B01C-0278B34F8CE4}"/>
    <cellStyle name="Normal 2 5 12 18" xfId="44352" xr:uid="{DB5BFD28-B256-4E7F-903D-D5F0985FD913}"/>
    <cellStyle name="Normal 2 5 12 19" xfId="44353" xr:uid="{F6FEC91D-F114-4375-9337-04E1DD9825A7}"/>
    <cellStyle name="Normal 2 5 12 2" xfId="44354" xr:uid="{7A6AEBB3-3ACE-492B-A93D-402AB028CA32}"/>
    <cellStyle name="Normal 2 5 12 2 10" xfId="44355" xr:uid="{4927D938-1C1A-4C41-8AE7-3DF3DE1D762C}"/>
    <cellStyle name="Normal 2 5 12 2 11" xfId="44356" xr:uid="{2793F829-A209-45E1-8A77-6523680A3610}"/>
    <cellStyle name="Normal 2 5 12 2 12" xfId="44357" xr:uid="{DF21DD18-AF17-4922-BE09-0221A1810796}"/>
    <cellStyle name="Normal 2 5 12 2 13" xfId="44358" xr:uid="{F408D548-D056-4D59-B896-61425707449B}"/>
    <cellStyle name="Normal 2 5 12 2 14" xfId="44359" xr:uid="{C3A596EA-6452-45E2-BD7E-D5B537EC0BCC}"/>
    <cellStyle name="Normal 2 5 12 2 2" xfId="44360" xr:uid="{2B49E5D3-84AF-423E-B703-3467D7EDFF75}"/>
    <cellStyle name="Normal 2 5 12 2 2 10" xfId="44361" xr:uid="{635B5183-E4CD-4E6A-A126-A5A0F4BB0C30}"/>
    <cellStyle name="Normal 2 5 12 2 2 2" xfId="44362" xr:uid="{D0082B6E-3422-484F-A2D9-B575F3F6F13F}"/>
    <cellStyle name="Normal 2 5 12 2 2 2 2" xfId="44363" xr:uid="{34E72B9D-5E1F-4650-B3A7-3957215E1C78}"/>
    <cellStyle name="Normal 2 5 12 2 2 2 2 2" xfId="44364" xr:uid="{184BE11F-3947-419F-B0AB-B7615E3E7EE9}"/>
    <cellStyle name="Normal 2 5 12 2 2 2 2 3" xfId="44367" xr:uid="{DDC198F3-8A13-4719-9F6B-5B1632321BED}"/>
    <cellStyle name="Normal 2 5 12 2 2 2 2 4" xfId="44370" xr:uid="{AAB43410-393F-4D3F-9BC2-00C280F5F8F3}"/>
    <cellStyle name="Normal 2 5 12 2 2 2 2 5" xfId="44372" xr:uid="{8A593F63-D575-43DB-BE6B-18062C17563A}"/>
    <cellStyle name="Normal 2 5 12 2 2 2 2 6" xfId="44374" xr:uid="{E892B9B3-C284-489A-9F2B-D58485F8D396}"/>
    <cellStyle name="Normal 2 5 12 2 2 2 3" xfId="44375" xr:uid="{897B83C9-6D2D-4BC3-A4BB-1ECBEB011D31}"/>
    <cellStyle name="Normal 2 5 12 2 2 2 4" xfId="44376" xr:uid="{E5D3C995-7681-4B2F-89E0-E5A88B865916}"/>
    <cellStyle name="Normal 2 5 12 2 2 2 5" xfId="44377" xr:uid="{2310C4FC-8E7C-4EAD-B5B2-6A98F9816010}"/>
    <cellStyle name="Normal 2 5 12 2 2 2 6" xfId="44378" xr:uid="{9A8C73E1-594B-41D2-AF3F-74700102A169}"/>
    <cellStyle name="Normal 2 5 12 2 2 2 7" xfId="44379" xr:uid="{CD930A58-7792-47C9-B842-0AD4D113017F}"/>
    <cellStyle name="Normal 2 5 12 2 2 3" xfId="44380" xr:uid="{9B988732-BECF-4061-969F-A0D68E55B1A1}"/>
    <cellStyle name="Normal 2 5 12 2 2 3 2" xfId="44381" xr:uid="{B2E75D39-4ED0-4951-B9C3-9121EF05125A}"/>
    <cellStyle name="Normal 2 5 12 2 2 3 3" xfId="44382" xr:uid="{0B6F87A4-E8D9-46CC-B815-3D26DBA66804}"/>
    <cellStyle name="Normal 2 5 12 2 2 4" xfId="44383" xr:uid="{6DC8E0BC-7BCD-4CAD-B1E5-018795AA6CCF}"/>
    <cellStyle name="Normal 2 5 12 2 2 5" xfId="44384" xr:uid="{976444C2-DD30-4C23-B140-B3B043A2CB94}"/>
    <cellStyle name="Normal 2 5 12 2 2 5 2" xfId="44385" xr:uid="{C792246D-455C-4820-989B-3525441006BE}"/>
    <cellStyle name="Normal 2 5 12 2 2 5 3" xfId="44386" xr:uid="{25818297-770F-4FD1-BC6E-054760D781EA}"/>
    <cellStyle name="Normal 2 5 12 2 2 5 4" xfId="44387" xr:uid="{12990D31-1E6F-427E-AB28-7970A96F4B84}"/>
    <cellStyle name="Normal 2 5 12 2 2 5 5" xfId="44388" xr:uid="{0A717BCD-001C-40AD-A3C7-31F09293E241}"/>
    <cellStyle name="Normal 2 5 12 2 2 5 6" xfId="44389" xr:uid="{0C94A624-BBA2-4BBC-95FD-F4D171F9338F}"/>
    <cellStyle name="Normal 2 5 12 2 2 6" xfId="44390" xr:uid="{233849A8-15D7-43DC-9EF4-DE06A4019D2A}"/>
    <cellStyle name="Normal 2 5 12 2 2 7" xfId="44391" xr:uid="{3DE3850C-AA5C-4758-B09F-7D3C7D1A3F27}"/>
    <cellStyle name="Normal 2 5 12 2 2 8" xfId="44392" xr:uid="{7A49C974-AEDA-4173-BBC5-26B011585BCB}"/>
    <cellStyle name="Normal 2 5 12 2 2 9" xfId="44393" xr:uid="{EC73F58F-4E73-4C4A-BAB1-CE2CE22DCE16}"/>
    <cellStyle name="Normal 2 5 12 2 3" xfId="44394" xr:uid="{E51083F1-6408-495C-A0C6-97E02E7ADBFD}"/>
    <cellStyle name="Normal 2 5 12 2 3 10" xfId="31227" xr:uid="{30BD9E2E-1C17-4184-BFD4-AECB9D369CB6}"/>
    <cellStyle name="Normal 2 5 12 2 3 2" xfId="44395" xr:uid="{13ED67C3-51F3-4CF0-AC43-6E6CBF993F57}"/>
    <cellStyle name="Normal 2 5 12 2 3 2 2" xfId="26007" xr:uid="{A6E8839E-DC4E-4C01-82F4-1747380B53A7}"/>
    <cellStyle name="Normal 2 5 12 2 3 2 2 2" xfId="17139" xr:uid="{35AD73F5-B1AA-4605-B336-9ED82AE395CB}"/>
    <cellStyle name="Normal 2 5 12 2 3 2 2 3" xfId="17142" xr:uid="{3F1B8F93-6D41-486A-95ED-B87375C6F090}"/>
    <cellStyle name="Normal 2 5 12 2 3 2 2 4" xfId="30736" xr:uid="{E9BB5B84-96F4-4343-9CD2-6DED27D7D15D}"/>
    <cellStyle name="Normal 2 5 12 2 3 2 2 5" xfId="44396" xr:uid="{B862943E-969E-46B9-98B9-214644CFB959}"/>
    <cellStyle name="Normal 2 5 12 2 3 2 2 6" xfId="44397" xr:uid="{B978ECD6-0B57-4ED2-92BC-F074A936863B}"/>
    <cellStyle name="Normal 2 5 12 2 3 2 3" xfId="26009" xr:uid="{A8B3DAE7-0D5C-4A66-A967-01C648603A29}"/>
    <cellStyle name="Normal 2 5 12 2 3 2 4" xfId="44398" xr:uid="{57FBE9C9-FFF5-44F2-9F90-20BE3102029F}"/>
    <cellStyle name="Normal 2 5 12 2 3 2 5" xfId="44399" xr:uid="{DDA0D1B0-7A2B-4A10-9EEF-B34DA408123F}"/>
    <cellStyle name="Normal 2 5 12 2 3 2 6" xfId="44400" xr:uid="{29977ADB-D79B-4E3C-9387-0812FC325AF0}"/>
    <cellStyle name="Normal 2 5 12 2 3 2 7" xfId="44401" xr:uid="{A72B55D1-C19C-418D-94D3-AECD911C42C2}"/>
    <cellStyle name="Normal 2 5 12 2 3 3" xfId="44402" xr:uid="{8B29B5AA-541C-4548-9880-44CBE227F2C4}"/>
    <cellStyle name="Normal 2 5 12 2 3 3 2" xfId="44403" xr:uid="{5FF0FF39-0D27-40B6-BF00-292850FA5AB8}"/>
    <cellStyle name="Normal 2 5 12 2 3 3 3" xfId="44404" xr:uid="{E5615088-1078-4B43-85AB-01157F6FAF75}"/>
    <cellStyle name="Normal 2 5 12 2 3 4" xfId="44405" xr:uid="{B21B0803-1396-4BE0-A9ED-4DBAE3103D7F}"/>
    <cellStyle name="Normal 2 5 12 2 3 5" xfId="44406" xr:uid="{F6E6FF12-5AC0-4126-81E5-9B077DE99195}"/>
    <cellStyle name="Normal 2 5 12 2 3 5 2" xfId="44407" xr:uid="{DEB21390-A46D-49C3-99BE-8D25ECDFB1B4}"/>
    <cellStyle name="Normal 2 5 12 2 3 5 3" xfId="44408" xr:uid="{7ECD10B6-1ED2-40A1-B731-C70D443923E5}"/>
    <cellStyle name="Normal 2 5 12 2 3 5 4" xfId="44409" xr:uid="{9E5BB325-020C-452B-937E-E7B2BD7F9286}"/>
    <cellStyle name="Normal 2 5 12 2 3 5 5" xfId="44410" xr:uid="{DF004767-C538-4A75-94D1-5D4F530321B3}"/>
    <cellStyle name="Normal 2 5 12 2 3 5 6" xfId="44411" xr:uid="{2B70C045-4661-4FBE-87FE-45000386050C}"/>
    <cellStyle name="Normal 2 5 12 2 3 6" xfId="44412" xr:uid="{6C7B1AB8-984C-4D69-91EB-5A4FC7D6B9C2}"/>
    <cellStyle name="Normal 2 5 12 2 3 7" xfId="44413" xr:uid="{7B9DE016-A1DC-4B7B-8F86-1028770E1382}"/>
    <cellStyle name="Normal 2 5 12 2 3 8" xfId="44414" xr:uid="{E612AC9A-9434-4815-AF7B-2E3664478E38}"/>
    <cellStyle name="Normal 2 5 12 2 3 9" xfId="44415" xr:uid="{B233F00F-334A-4D70-9577-186B9E0C6E7E}"/>
    <cellStyle name="Normal 2 5 12 2 4" xfId="44416" xr:uid="{F6FDC2E4-CE5D-4115-8EB8-04C8A7023E26}"/>
    <cellStyle name="Normal 2 5 12 2 4 10" xfId="2296" xr:uid="{9AEFFC26-D299-4680-81C9-DEF7428002B0}"/>
    <cellStyle name="Normal 2 5 12 2 4 2" xfId="44417" xr:uid="{01E2E27E-0D09-471D-9704-1E129B0CA5C1}"/>
    <cellStyle name="Normal 2 5 12 2 4 2 2" xfId="30379" xr:uid="{A4536907-8914-4FA3-BD94-A4CA2964DEA4}"/>
    <cellStyle name="Normal 2 5 12 2 4 2 2 2" xfId="30858" xr:uid="{711611E4-B0A9-4063-B3CB-B735D8001902}"/>
    <cellStyle name="Normal 2 5 12 2 4 2 2 3" xfId="5765" xr:uid="{6009E7BE-BE11-4695-84E1-DC7D5964BD56}"/>
    <cellStyle name="Normal 2 5 12 2 4 2 2 4" xfId="5768" xr:uid="{C486B31B-A808-47CE-865B-FD4ED9098F96}"/>
    <cellStyle name="Normal 2 5 12 2 4 2 2 5" xfId="44418" xr:uid="{29E69D35-0C87-41C5-9C34-981BAF332F7B}"/>
    <cellStyle name="Normal 2 5 12 2 4 2 2 6" xfId="44419" xr:uid="{4602A6A5-22E7-4DCE-91EC-6AFF8BD276AF}"/>
    <cellStyle name="Normal 2 5 12 2 4 2 3" xfId="44420" xr:uid="{4C675DA4-971A-41F2-A9FB-83BDCCA64C99}"/>
    <cellStyle name="Normal 2 5 12 2 4 2 4" xfId="44421" xr:uid="{582E6C7E-9378-4AD6-8991-AC0F022AC9CE}"/>
    <cellStyle name="Normal 2 5 12 2 4 2 5" xfId="44422" xr:uid="{FB1395BB-7975-4D46-BB82-9F4730945E32}"/>
    <cellStyle name="Normal 2 5 12 2 4 2 6" xfId="44423" xr:uid="{148BB1C4-202E-403B-B6BC-012DA72C3F2F}"/>
    <cellStyle name="Normal 2 5 12 2 4 2 7" xfId="44424" xr:uid="{79B91051-1D56-433E-ACAF-94623DE70F3B}"/>
    <cellStyle name="Normal 2 5 12 2 4 3" xfId="44425" xr:uid="{7823C733-858D-4C5D-89CA-856C9132A223}"/>
    <cellStyle name="Normal 2 5 12 2 4 3 2" xfId="44426" xr:uid="{575AA400-5EDB-45CC-ACAB-E2DA85E68D5F}"/>
    <cellStyle name="Normal 2 5 12 2 4 3 3" xfId="44427" xr:uid="{B3B03A9E-2582-4057-B7FB-8A09C842A0AE}"/>
    <cellStyle name="Normal 2 5 12 2 4 4" xfId="44428" xr:uid="{F6EF5398-78A1-4BF4-A019-D915EADA4BA7}"/>
    <cellStyle name="Normal 2 5 12 2 4 5" xfId="44429" xr:uid="{04B3478C-424F-494B-BD69-7027142A3C3F}"/>
    <cellStyle name="Normal 2 5 12 2 4 5 2" xfId="44430" xr:uid="{6F2A6FED-B6F4-482F-AEC8-E2FB982A09F6}"/>
    <cellStyle name="Normal 2 5 12 2 4 5 3" xfId="44431" xr:uid="{DCF4FEC5-EA8E-4211-8E12-3F374AF350F2}"/>
    <cellStyle name="Normal 2 5 12 2 4 5 4" xfId="44432" xr:uid="{2CA14945-BD86-485F-9D9F-F55734D41FD5}"/>
    <cellStyle name="Normal 2 5 12 2 4 5 5" xfId="44433" xr:uid="{89CA197D-539A-4836-93D9-99E8C744EA9D}"/>
    <cellStyle name="Normal 2 5 12 2 4 5 6" xfId="44434" xr:uid="{9639E062-3E57-4221-B65D-0BD2B9B0F287}"/>
    <cellStyle name="Normal 2 5 12 2 4 6" xfId="44435" xr:uid="{74B0A424-B42C-473F-9EE7-2D6D10F3D70D}"/>
    <cellStyle name="Normal 2 5 12 2 4 7" xfId="44436" xr:uid="{41046776-CC61-4D6B-9D61-BC65E7CBD8C6}"/>
    <cellStyle name="Normal 2 5 12 2 4 8" xfId="44437" xr:uid="{E4EE769E-A1D7-4165-90D8-DC8A50B49CFF}"/>
    <cellStyle name="Normal 2 5 12 2 4 9" xfId="44438" xr:uid="{88867147-6774-4604-B70F-A1BB14209D67}"/>
    <cellStyle name="Normal 2 5 12 2 5" xfId="44439" xr:uid="{FB4402C0-0BF6-4EFD-8FD1-F3AF0CB7CEC5}"/>
    <cellStyle name="Normal 2 5 12 2 5 2" xfId="30702" xr:uid="{E1585F28-3A88-4033-8571-228660DDE159}"/>
    <cellStyle name="Normal 2 5 12 2 5 2 2" xfId="30472" xr:uid="{F335339C-9C1A-446A-9BF9-5C6BB11CEF5E}"/>
    <cellStyle name="Normal 2 5 12 2 5 2 3" xfId="44440" xr:uid="{22DD2815-3D44-471F-BC53-DF61C4AFE571}"/>
    <cellStyle name="Normal 2 5 12 2 5 2 4" xfId="44441" xr:uid="{92E9E9BE-5F76-4D96-89BD-0710B9079A01}"/>
    <cellStyle name="Normal 2 5 12 2 5 2 5" xfId="44442" xr:uid="{CB18C22A-E788-404C-AA9C-FFF0B4D964CB}"/>
    <cellStyle name="Normal 2 5 12 2 5 2 6" xfId="44443" xr:uid="{3FC3A11A-A738-469C-80B2-B2EF89994917}"/>
    <cellStyle name="Normal 2 5 12 2 5 3" xfId="30704" xr:uid="{61D65FB6-91B4-4E92-8780-9B7BD1FAA156}"/>
    <cellStyle name="Normal 2 5 12 2 5 4" xfId="44444" xr:uid="{4EBC0387-D8B2-460A-889F-88590906D059}"/>
    <cellStyle name="Normal 2 5 12 2 5 5" xfId="44445" xr:uid="{F1FC8790-4F63-4616-8779-AE4626D8B6C6}"/>
    <cellStyle name="Normal 2 5 12 2 5 6" xfId="44446" xr:uid="{A932C244-D781-4D32-933B-F56D9C1C83C7}"/>
    <cellStyle name="Normal 2 5 12 2 5 7" xfId="44447" xr:uid="{40869A3D-2AC8-4408-AC20-140C792225C9}"/>
    <cellStyle name="Normal 2 5 12 2 6" xfId="44448" xr:uid="{787E3C37-AA30-4052-A457-A8B3ABAB7D39}"/>
    <cellStyle name="Normal 2 5 12 2 6 2" xfId="44449" xr:uid="{CEC605BF-D0A7-4060-B3D3-67C90C85A3AB}"/>
    <cellStyle name="Normal 2 5 12 2 6 3" xfId="44450" xr:uid="{7F0DA2AD-7018-4191-B5E8-125A91433066}"/>
    <cellStyle name="Normal 2 5 12 2 7" xfId="44451" xr:uid="{195E31ED-55C9-470C-9998-1309604F1DB6}"/>
    <cellStyle name="Normal 2 5 12 2 8" xfId="44452" xr:uid="{7B459EA2-9DDD-48D4-A550-ACBCA3721689}"/>
    <cellStyle name="Normal 2 5 12 2 8 2" xfId="44453" xr:uid="{78506E7E-20EA-4C10-BDA3-7B59F08D7AA1}"/>
    <cellStyle name="Normal 2 5 12 2 8 3" xfId="44454" xr:uid="{84717FF8-1457-48CB-BE0E-7E463C44BAAA}"/>
    <cellStyle name="Normal 2 5 12 2 8 4" xfId="44455" xr:uid="{4E6C9C07-DF8A-4607-ACFC-6B58C5DCEBFA}"/>
    <cellStyle name="Normal 2 5 12 2 8 5" xfId="44456" xr:uid="{F86536E5-3657-48B0-8F10-B40CDE540B39}"/>
    <cellStyle name="Normal 2 5 12 2 8 6" xfId="44457" xr:uid="{DE40D4AC-15B6-4EFB-9DE6-E78D278A154B}"/>
    <cellStyle name="Normal 2 5 12 2 9" xfId="44458" xr:uid="{B6673DD5-711F-4DAD-87D9-531EEAE60EBC}"/>
    <cellStyle name="Normal 2 5 12 20" xfId="44348" xr:uid="{E112892E-466A-4224-A721-621195D73831}"/>
    <cellStyle name="Normal 2 5 12 3" xfId="44459" xr:uid="{AC095636-60D0-42BB-A210-84E13FE950CE}"/>
    <cellStyle name="Normal 2 5 12 3 10" xfId="44461" xr:uid="{F441A58B-0B47-4B03-B742-6B3F64BC0E5D}"/>
    <cellStyle name="Normal 2 5 12 3 11" xfId="44463" xr:uid="{F4DA4B19-168A-4BF5-87D0-E20163C36F50}"/>
    <cellStyle name="Normal 2 5 12 3 12" xfId="44465" xr:uid="{1332FACD-05E0-4A81-90FA-204FA01260E2}"/>
    <cellStyle name="Normal 2 5 12 3 13" xfId="44466" xr:uid="{54CAEBF1-9A88-4A98-ACC1-B55270B81150}"/>
    <cellStyle name="Normal 2 5 12 3 14" xfId="44467" xr:uid="{5D16B376-35F8-4BF0-A921-BFA406DD4C64}"/>
    <cellStyle name="Normal 2 5 12 3 2" xfId="44468" xr:uid="{16BFBADA-E733-46DC-B1DB-FB03CFAB9242}"/>
    <cellStyle name="Normal 2 5 12 3 2 10" xfId="44469" xr:uid="{660DDEDD-1C93-46BD-9B00-FA06E249ADF3}"/>
    <cellStyle name="Normal 2 5 12 3 2 2" xfId="44470" xr:uid="{02724DE7-FADC-43CD-A431-E69774792B1D}"/>
    <cellStyle name="Normal 2 5 12 3 2 2 2" xfId="44471" xr:uid="{F87639AB-7D95-4918-B89F-476B5FD2BB47}"/>
    <cellStyle name="Normal 2 5 12 3 2 2 2 2" xfId="44472" xr:uid="{D9C281EF-C0FD-4C16-9A9E-4FBA9E0847E4}"/>
    <cellStyle name="Normal 2 5 12 3 2 2 2 3" xfId="44473" xr:uid="{09190A18-A90E-4E85-B1EC-CF9878137AF0}"/>
    <cellStyle name="Normal 2 5 12 3 2 2 2 4" xfId="44474" xr:uid="{54FD570C-3A01-4E21-B517-C9D0FAAC0CFB}"/>
    <cellStyle name="Normal 2 5 12 3 2 2 2 5" xfId="44475" xr:uid="{DD4BCFC8-DF22-42E7-A297-50A084B39FF0}"/>
    <cellStyle name="Normal 2 5 12 3 2 2 2 6" xfId="44476" xr:uid="{0A1A1F2B-F050-46BC-AF26-49BC476BDB69}"/>
    <cellStyle name="Normal 2 5 12 3 2 2 3" xfId="44477" xr:uid="{8DC8CCB6-FE38-430D-BCC2-4EDC6D3AE701}"/>
    <cellStyle name="Normal 2 5 12 3 2 2 4" xfId="44479" xr:uid="{45600F05-E0C6-4944-9842-A04BD83E937D}"/>
    <cellStyle name="Normal 2 5 12 3 2 2 5" xfId="44482" xr:uid="{BA0517A4-A132-41F8-B703-B775B0A5683D}"/>
    <cellStyle name="Normal 2 5 12 3 2 2 6" xfId="44484" xr:uid="{DB93B4C5-B21A-4640-B6C2-5490F417851B}"/>
    <cellStyle name="Normal 2 5 12 3 2 2 7" xfId="44486" xr:uid="{135A0F6E-3EE0-42F6-B324-4268C05C9437}"/>
    <cellStyle name="Normal 2 5 12 3 2 3" xfId="44488" xr:uid="{39736FC6-B81B-4A0D-9FF6-C56962D33570}"/>
    <cellStyle name="Normal 2 5 12 3 2 3 2" xfId="44489" xr:uid="{EB9F7D8C-A5E0-4F7C-94A6-5F25E8031DE7}"/>
    <cellStyle name="Normal 2 5 12 3 2 3 3" xfId="44490" xr:uid="{FCC1F05D-D52C-4F09-BEFE-50C9E7415085}"/>
    <cellStyle name="Normal 2 5 12 3 2 4" xfId="44492" xr:uid="{26719C3D-549D-4862-9715-4686AFC47FFD}"/>
    <cellStyle name="Normal 2 5 12 3 2 5" xfId="44493" xr:uid="{AD4FD2BF-AF9C-478D-AA80-68B99C1EE6E8}"/>
    <cellStyle name="Normal 2 5 12 3 2 5 2" xfId="44494" xr:uid="{108796C6-2473-4E5D-B0DA-49B3A68053BD}"/>
    <cellStyle name="Normal 2 5 12 3 2 5 3" xfId="44495" xr:uid="{9CE64CA0-32D6-4078-80ED-BC35CC9EF52E}"/>
    <cellStyle name="Normal 2 5 12 3 2 5 4" xfId="44496" xr:uid="{C114EA09-C558-469C-8BA8-F16766A3FBC8}"/>
    <cellStyle name="Normal 2 5 12 3 2 5 5" xfId="44497" xr:uid="{6AB0879A-7418-4AFC-A8D7-236C702D7D1E}"/>
    <cellStyle name="Normal 2 5 12 3 2 5 6" xfId="44498" xr:uid="{1B9CF5D3-A17E-4CA4-8DD3-5DA691A4911F}"/>
    <cellStyle name="Normal 2 5 12 3 2 6" xfId="44499" xr:uid="{FA82AC95-EC5A-432E-ABAC-D1B5E82B971E}"/>
    <cellStyle name="Normal 2 5 12 3 2 7" xfId="44500" xr:uid="{DCB80C1F-BFB3-487C-86CC-B866AE945E79}"/>
    <cellStyle name="Normal 2 5 12 3 2 8" xfId="44501" xr:uid="{49CFD86E-C9FD-4AA5-9DB7-5F9FD75AB6E5}"/>
    <cellStyle name="Normal 2 5 12 3 2 9" xfId="44502" xr:uid="{A6F5F73D-770F-428A-A205-CF97BD26BAA3}"/>
    <cellStyle name="Normal 2 5 12 3 3" xfId="44504" xr:uid="{E6A6D6A8-C7E1-4505-AB12-A42FB9A9EFFF}"/>
    <cellStyle name="Normal 2 5 12 3 3 10" xfId="44505" xr:uid="{75F0F888-1A09-422F-B190-BF82EA76E976}"/>
    <cellStyle name="Normal 2 5 12 3 3 2" xfId="44506" xr:uid="{7170CE89-1EB7-4011-9DFE-874A291DA8C1}"/>
    <cellStyle name="Normal 2 5 12 3 3 2 2" xfId="44507" xr:uid="{214034DD-FAD7-4E76-A105-15F20B22A5DB}"/>
    <cellStyle name="Normal 2 5 12 3 3 2 2 2" xfId="44508" xr:uid="{7B07686A-4E5A-4F5A-A342-40E95BFBAD9D}"/>
    <cellStyle name="Normal 2 5 12 3 3 2 2 3" xfId="44509" xr:uid="{61147774-56F5-477C-92D0-05DC4C3CB4A5}"/>
    <cellStyle name="Normal 2 5 12 3 3 2 2 4" xfId="44510" xr:uid="{1EF7E0B4-6E61-4D98-B000-2309AB954E03}"/>
    <cellStyle name="Normal 2 5 12 3 3 2 2 5" xfId="44511" xr:uid="{1AC8391B-08C0-46FE-864D-EEB2C4C6AFAA}"/>
    <cellStyle name="Normal 2 5 12 3 3 2 2 6" xfId="44512" xr:uid="{DCDC7857-7EC1-4353-8989-83DF9A654F53}"/>
    <cellStyle name="Normal 2 5 12 3 3 2 3" xfId="44513" xr:uid="{26AF82BF-569D-4CCA-A291-E730118FA32D}"/>
    <cellStyle name="Normal 2 5 12 3 3 2 4" xfId="44514" xr:uid="{A41FDBD7-883E-4850-830D-56B91538DCF7}"/>
    <cellStyle name="Normal 2 5 12 3 3 2 5" xfId="44515" xr:uid="{BFE10113-65CB-482C-ABB7-FB52B792E193}"/>
    <cellStyle name="Normal 2 5 12 3 3 2 6" xfId="44516" xr:uid="{589FDE41-8513-4C44-8E35-FCABC48A7E95}"/>
    <cellStyle name="Normal 2 5 12 3 3 2 7" xfId="44517" xr:uid="{063065C9-A98F-43D2-9CEF-AD85B8B09811}"/>
    <cellStyle name="Normal 2 5 12 3 3 3" xfId="44518" xr:uid="{D9C06BE4-D2CB-49EF-B4AD-31C3C03D9650}"/>
    <cellStyle name="Normal 2 5 12 3 3 3 2" xfId="44519" xr:uid="{4DFA33B3-8A1F-4C69-BA9B-EB5A37485B67}"/>
    <cellStyle name="Normal 2 5 12 3 3 3 3" xfId="44520" xr:uid="{BFBD2F20-77F5-4491-9D4C-BD52BADD4E14}"/>
    <cellStyle name="Normal 2 5 12 3 3 4" xfId="44521" xr:uid="{9F24CFFA-3E30-4C74-A358-59ABD6AB56B9}"/>
    <cellStyle name="Normal 2 5 12 3 3 5" xfId="44522" xr:uid="{E758EF02-1881-4E69-814E-725919B3B6BB}"/>
    <cellStyle name="Normal 2 5 12 3 3 5 2" xfId="44523" xr:uid="{86A14AAA-0D8F-4264-8EF6-9860365B392F}"/>
    <cellStyle name="Normal 2 5 12 3 3 5 3" xfId="44524" xr:uid="{4228F747-2689-436A-A602-CB59103BCF68}"/>
    <cellStyle name="Normal 2 5 12 3 3 5 4" xfId="44525" xr:uid="{30633943-353A-4DF2-9D56-8D6FD7E1CBE9}"/>
    <cellStyle name="Normal 2 5 12 3 3 5 5" xfId="44526" xr:uid="{02D26BB7-3A02-4291-A5C5-8BF8930C614B}"/>
    <cellStyle name="Normal 2 5 12 3 3 5 6" xfId="44527" xr:uid="{F6F02E75-80C1-48BA-8C40-FC14EA15D9EB}"/>
    <cellStyle name="Normal 2 5 12 3 3 6" xfId="44528" xr:uid="{4ECC901E-E85E-4425-8B85-48D91DA6A364}"/>
    <cellStyle name="Normal 2 5 12 3 3 7" xfId="44529" xr:uid="{A8C26119-C74D-4285-84B2-1D5DC0323E59}"/>
    <cellStyle name="Normal 2 5 12 3 3 8" xfId="44530" xr:uid="{C3993FA9-C5BD-4B50-81AF-2684E4091FD3}"/>
    <cellStyle name="Normal 2 5 12 3 3 9" xfId="44531" xr:uid="{99E76390-F5D3-4010-9808-5CC27B26FCC7}"/>
    <cellStyle name="Normal 2 5 12 3 4" xfId="44533" xr:uid="{3D8C3542-357B-401F-A9CA-1F79125F80A2}"/>
    <cellStyle name="Normal 2 5 12 3 4 10" xfId="44534" xr:uid="{D9C1FEEA-B3D8-4727-B0B0-BD88FE1FFF83}"/>
    <cellStyle name="Normal 2 5 12 3 4 2" xfId="44535" xr:uid="{C63CF0E6-70FD-4F18-8207-A64BFE3DDCDA}"/>
    <cellStyle name="Normal 2 5 12 3 4 2 2" xfId="44536" xr:uid="{913D1B76-E02B-4664-9D54-47E63530A619}"/>
    <cellStyle name="Normal 2 5 12 3 4 2 2 2" xfId="44537" xr:uid="{09F87D64-418C-41D8-B6D4-0D24DA1406EA}"/>
    <cellStyle name="Normal 2 5 12 3 4 2 2 3" xfId="44538" xr:uid="{08EE623D-F8EB-4F64-BAE4-4F05B86C84AD}"/>
    <cellStyle name="Normal 2 5 12 3 4 2 2 4" xfId="44539" xr:uid="{E049C13F-CC88-4D96-A7B7-2A1AFD4EC022}"/>
    <cellStyle name="Normal 2 5 12 3 4 2 2 5" xfId="44540" xr:uid="{5ECFF848-801E-4EBB-97F3-56E92B2B66A6}"/>
    <cellStyle name="Normal 2 5 12 3 4 2 2 6" xfId="44541" xr:uid="{80A21BFD-D525-4FD1-9BDC-D8D7A0AB42E1}"/>
    <cellStyle name="Normal 2 5 12 3 4 2 3" xfId="44542" xr:uid="{46E9C9C1-45D4-4A31-ADA6-83B867254318}"/>
    <cellStyle name="Normal 2 5 12 3 4 2 4" xfId="44543" xr:uid="{4BD14072-EFEC-44FD-8973-01AEBC0FDC9C}"/>
    <cellStyle name="Normal 2 5 12 3 4 2 5" xfId="44544" xr:uid="{C1729370-9DC5-4C82-821D-EACA40565369}"/>
    <cellStyle name="Normal 2 5 12 3 4 2 6" xfId="44545" xr:uid="{A3ABDEB4-B3E5-45FF-A27D-E6BB01716436}"/>
    <cellStyle name="Normal 2 5 12 3 4 2 7" xfId="44546" xr:uid="{CC36B4EC-B1BA-443A-AB78-FD88B0A17659}"/>
    <cellStyle name="Normal 2 5 12 3 4 3" xfId="44548" xr:uid="{389F83D1-166A-4500-BDA7-155983CFDEF4}"/>
    <cellStyle name="Normal 2 5 12 3 4 3 2" xfId="44549" xr:uid="{7B075D1E-C208-411F-8155-EAD7D3BF6A43}"/>
    <cellStyle name="Normal 2 5 12 3 4 3 3" xfId="44550" xr:uid="{74C8988F-9BC6-454A-A573-792247449028}"/>
    <cellStyle name="Normal 2 5 12 3 4 4" xfId="44552" xr:uid="{DD3F8414-2FBE-468C-ADDA-6024983B0AFF}"/>
    <cellStyle name="Normal 2 5 12 3 4 5" xfId="44554" xr:uid="{26DDECA4-6BFB-4789-A1B9-8CA4D844C9B3}"/>
    <cellStyle name="Normal 2 5 12 3 4 5 2" xfId="44555" xr:uid="{709C3DD1-1467-429D-80F6-656F7422F893}"/>
    <cellStyle name="Normal 2 5 12 3 4 5 3" xfId="44556" xr:uid="{B517D3F7-A095-417F-BB41-4CAAB04981AF}"/>
    <cellStyle name="Normal 2 5 12 3 4 5 4" xfId="44557" xr:uid="{39ED3330-7143-4DE2-99E1-0855D63E69FE}"/>
    <cellStyle name="Normal 2 5 12 3 4 5 5" xfId="44558" xr:uid="{C09B272E-3985-4E2A-BCC1-74E1C5FE7072}"/>
    <cellStyle name="Normal 2 5 12 3 4 5 6" xfId="44559" xr:uid="{1C31FCD2-F455-4F33-92E3-D36D56D2A82E}"/>
    <cellStyle name="Normal 2 5 12 3 4 6" xfId="44561" xr:uid="{92046201-AA45-4BB4-A927-9A526692EFA6}"/>
    <cellStyle name="Normal 2 5 12 3 4 7" xfId="44563" xr:uid="{45FB257E-ED81-45A3-ABEE-A0CDEABA0693}"/>
    <cellStyle name="Normal 2 5 12 3 4 8" xfId="44564" xr:uid="{0194B7D5-01C0-4262-8103-55B5B30361F6}"/>
    <cellStyle name="Normal 2 5 12 3 4 9" xfId="44565" xr:uid="{2702B651-E519-42CB-84A2-E1E3755456BE}"/>
    <cellStyle name="Normal 2 5 12 3 5" xfId="44567" xr:uid="{59178F5B-DF81-4E48-85CD-076A0ECCC84A}"/>
    <cellStyle name="Normal 2 5 12 3 5 2" xfId="44568" xr:uid="{BCF4398B-97FA-477C-863D-10F5FEAD22B4}"/>
    <cellStyle name="Normal 2 5 12 3 5 2 2" xfId="44569" xr:uid="{64DC3E97-7479-473F-BCC6-D68C43948444}"/>
    <cellStyle name="Normal 2 5 12 3 5 2 3" xfId="44570" xr:uid="{35147DC8-6B2C-44DC-82F3-33CC47801691}"/>
    <cellStyle name="Normal 2 5 12 3 5 2 4" xfId="44571" xr:uid="{FE645288-B0E9-433A-A1F6-7F5979F51D27}"/>
    <cellStyle name="Normal 2 5 12 3 5 2 5" xfId="44572" xr:uid="{B30EDB0D-0885-40DA-80B2-D09723D5E7CB}"/>
    <cellStyle name="Normal 2 5 12 3 5 2 6" xfId="44573" xr:uid="{38C0807B-2BAB-45B8-8190-26DC82B26CAC}"/>
    <cellStyle name="Normal 2 5 12 3 5 3" xfId="44574" xr:uid="{15EEF05F-372C-4CED-AE73-1624FDA47C36}"/>
    <cellStyle name="Normal 2 5 12 3 5 4" xfId="44575" xr:uid="{334593E3-AC84-4615-8EE9-2A67FAC632B3}"/>
    <cellStyle name="Normal 2 5 12 3 5 5" xfId="44576" xr:uid="{2097D35B-A05E-42E4-B245-D6553F600A49}"/>
    <cellStyle name="Normal 2 5 12 3 5 6" xfId="44577" xr:uid="{82211801-2760-46E5-95C6-C9BAA89D04FB}"/>
    <cellStyle name="Normal 2 5 12 3 5 7" xfId="44578" xr:uid="{5275F866-B597-4831-9E23-73914B804137}"/>
    <cellStyle name="Normal 2 5 12 3 6" xfId="44580" xr:uid="{D8CFD320-581D-4433-9C76-F0771D0B0014}"/>
    <cellStyle name="Normal 2 5 12 3 6 2" xfId="44581" xr:uid="{12E3F310-936F-48BE-A7CF-FA838DD0E292}"/>
    <cellStyle name="Normal 2 5 12 3 6 3" xfId="44582" xr:uid="{3541F6C8-F2EE-4557-A6AE-34A618EFA19F}"/>
    <cellStyle name="Normal 2 5 12 3 7" xfId="44584" xr:uid="{FF9485C1-FBD0-4615-8500-894BF8616F47}"/>
    <cellStyle name="Normal 2 5 12 3 8" xfId="44585" xr:uid="{9872E7C9-E11E-496E-8A44-E5CABCA35DF9}"/>
    <cellStyle name="Normal 2 5 12 3 8 2" xfId="44587" xr:uid="{31448E6C-CFCC-46D9-B6CE-B5012FC521FF}"/>
    <cellStyle name="Normal 2 5 12 3 8 3" xfId="44589" xr:uid="{2F7ED3C2-2BD0-469C-8A90-3556A7B3A0A5}"/>
    <cellStyle name="Normal 2 5 12 3 8 4" xfId="44591" xr:uid="{78EA23CB-0621-41AF-A405-81D396ADFBE7}"/>
    <cellStyle name="Normal 2 5 12 3 8 5" xfId="44592" xr:uid="{1848205F-7FDC-4480-8A5E-A201FF05F618}"/>
    <cellStyle name="Normal 2 5 12 3 8 6" xfId="44593" xr:uid="{06029346-C649-4529-AD56-8829C3EB2852}"/>
    <cellStyle name="Normal 2 5 12 3 9" xfId="44594" xr:uid="{79369073-4DFE-48FB-9C88-551815E5982B}"/>
    <cellStyle name="Normal 2 5 12 4" xfId="44595" xr:uid="{C712E6AC-4F30-4772-B4DE-0FDA9A520003}"/>
    <cellStyle name="Normal 2 5 12 4 10" xfId="44596" xr:uid="{C88A2384-FCDE-4B3F-B129-610CCC520AB9}"/>
    <cellStyle name="Normal 2 5 12 4 11" xfId="37361" xr:uid="{F7ABF3AF-DE7C-4863-B350-38290189F3B6}"/>
    <cellStyle name="Normal 2 5 12 4 12" xfId="44597" xr:uid="{55656800-7CEB-4301-8BC5-640B35D2220C}"/>
    <cellStyle name="Normal 2 5 12 4 13" xfId="44598" xr:uid="{13B7C20A-9ADC-4D38-B53E-BE390E83C5F2}"/>
    <cellStyle name="Normal 2 5 12 4 14" xfId="44599" xr:uid="{9BAB76BE-51E6-4846-9C55-6FD1C0C6CBB8}"/>
    <cellStyle name="Normal 2 5 12 4 2" xfId="44600" xr:uid="{09C96B36-F5E6-4A47-9BB8-0AF8F8D8BE65}"/>
    <cellStyle name="Normal 2 5 12 4 2 10" xfId="44601" xr:uid="{2FD21F91-79B1-4C9E-B3E3-90D1C333E719}"/>
    <cellStyle name="Normal 2 5 12 4 2 2" xfId="44602" xr:uid="{776A753F-4230-4146-A13F-A1C1FF756DF3}"/>
    <cellStyle name="Normal 2 5 12 4 2 2 2" xfId="44603" xr:uid="{F4102D01-DB14-4D99-8F4A-301AAB881105}"/>
    <cellStyle name="Normal 2 5 12 4 2 2 2 2" xfId="44604" xr:uid="{061B903E-65E3-4108-864E-9EE3544B6FAB}"/>
    <cellStyle name="Normal 2 5 12 4 2 2 2 3" xfId="44605" xr:uid="{9260466A-B24B-45BD-A347-2AD6E3EA41DF}"/>
    <cellStyle name="Normal 2 5 12 4 2 2 2 4" xfId="44606" xr:uid="{D33498A2-FE37-4AE2-8642-E9D8BBB30E68}"/>
    <cellStyle name="Normal 2 5 12 4 2 2 2 5" xfId="44607" xr:uid="{174253F0-3E59-49CD-8309-45A9AB07F3EA}"/>
    <cellStyle name="Normal 2 5 12 4 2 2 2 6" xfId="44608" xr:uid="{D42543E9-5295-437E-8521-D18A24B99823}"/>
    <cellStyle name="Normal 2 5 12 4 2 2 3" xfId="44609" xr:uid="{B06F5AFF-F61D-48E8-9C94-7661703F91B5}"/>
    <cellStyle name="Normal 2 5 12 4 2 2 4" xfId="44610" xr:uid="{43A1F486-2A96-4F42-B945-DE1FE5216187}"/>
    <cellStyle name="Normal 2 5 12 4 2 2 5" xfId="44611" xr:uid="{682282CE-94C8-4F7F-A6C6-876C7D306CC9}"/>
    <cellStyle name="Normal 2 5 12 4 2 2 6" xfId="44612" xr:uid="{5F367E8D-65FB-4025-A55B-E0881771FE31}"/>
    <cellStyle name="Normal 2 5 12 4 2 2 7" xfId="44613" xr:uid="{EC8F38F7-DD95-4455-AF35-923AC10E2F25}"/>
    <cellStyle name="Normal 2 5 12 4 2 3" xfId="44615" xr:uid="{2D46B9BE-D645-4686-8CB4-1AE693579388}"/>
    <cellStyle name="Normal 2 5 12 4 2 3 2" xfId="44616" xr:uid="{E5874F58-6975-433B-AC97-FCC6885E9378}"/>
    <cellStyle name="Normal 2 5 12 4 2 3 3" xfId="44617" xr:uid="{B4132BC6-AACD-42F3-A873-9DCB03AEDEE0}"/>
    <cellStyle name="Normal 2 5 12 4 2 4" xfId="44619" xr:uid="{F8238757-EE94-4D83-AA39-8FE75C33F7E2}"/>
    <cellStyle name="Normal 2 5 12 4 2 5" xfId="44620" xr:uid="{04361F36-E6E1-4AB4-921A-DBABD84D3D56}"/>
    <cellStyle name="Normal 2 5 12 4 2 5 2" xfId="44621" xr:uid="{48C6746E-E2E2-4CED-BFA3-1C5B7EEA4CDC}"/>
    <cellStyle name="Normal 2 5 12 4 2 5 3" xfId="44622" xr:uid="{F44A8769-8D58-4196-B4B7-2193972811B1}"/>
    <cellStyle name="Normal 2 5 12 4 2 5 4" xfId="44623" xr:uid="{260E4B30-C4B9-45B1-8665-5D7BDA262EB2}"/>
    <cellStyle name="Normal 2 5 12 4 2 5 5" xfId="44624" xr:uid="{BF04188D-0CA4-4441-87D0-E5D5E67421DD}"/>
    <cellStyle name="Normal 2 5 12 4 2 5 6" xfId="44625" xr:uid="{2415BAEC-A153-4115-81E9-42F86FF754EA}"/>
    <cellStyle name="Normal 2 5 12 4 2 6" xfId="44626" xr:uid="{2F8D2DCB-E40D-4B9D-BFDE-70B37CB6AAE0}"/>
    <cellStyle name="Normal 2 5 12 4 2 7" xfId="44627" xr:uid="{1AA15E64-6904-43CB-AF97-475BEFD6A4F8}"/>
    <cellStyle name="Normal 2 5 12 4 2 8" xfId="44628" xr:uid="{33BEAB0B-0D51-4A59-9558-8BB3A65E7CC0}"/>
    <cellStyle name="Normal 2 5 12 4 2 9" xfId="44629" xr:uid="{F22F5A82-731F-43BD-95F0-B1AFD0DEEAA5}"/>
    <cellStyle name="Normal 2 5 12 4 3" xfId="44630" xr:uid="{BCFFEFEA-ACA3-422E-BACD-4F292105423D}"/>
    <cellStyle name="Normal 2 5 12 4 3 10" xfId="44631" xr:uid="{4C610911-3CAE-4FB9-8D86-F699E9CB3D69}"/>
    <cellStyle name="Normal 2 5 12 4 3 2" xfId="44632" xr:uid="{B390CC9F-B76B-46CA-9A18-C4EE9F3A904F}"/>
    <cellStyle name="Normal 2 5 12 4 3 2 2" xfId="44633" xr:uid="{12CDC909-25B4-473B-917D-938320456B98}"/>
    <cellStyle name="Normal 2 5 12 4 3 2 2 2" xfId="44634" xr:uid="{D4F95062-6ECD-45D5-A794-2F69844C5BDD}"/>
    <cellStyle name="Normal 2 5 12 4 3 2 2 3" xfId="44635" xr:uid="{8E88C4DE-26D8-4855-AC75-776380C760F1}"/>
    <cellStyle name="Normal 2 5 12 4 3 2 2 4" xfId="44636" xr:uid="{AF3CBD92-516D-40FE-8800-D915E2136100}"/>
    <cellStyle name="Normal 2 5 12 4 3 2 2 5" xfId="44637" xr:uid="{0A2215EA-A7AD-42B7-849C-73C8F76F305A}"/>
    <cellStyle name="Normal 2 5 12 4 3 2 2 6" xfId="44638" xr:uid="{E3C37C6E-E9B5-47AF-A081-E1551A549233}"/>
    <cellStyle name="Normal 2 5 12 4 3 2 3" xfId="44639" xr:uid="{C566D7C9-8DE2-4501-944E-EAD51D1A9E39}"/>
    <cellStyle name="Normal 2 5 12 4 3 2 4" xfId="44640" xr:uid="{CEA112FD-3B1B-4966-B027-0086D937F298}"/>
    <cellStyle name="Normal 2 5 12 4 3 2 5" xfId="44641" xr:uid="{33773A88-3DD4-4AF1-A38A-16163C8904B1}"/>
    <cellStyle name="Normal 2 5 12 4 3 2 6" xfId="44642" xr:uid="{177344B6-D3B0-4B2A-945D-84B482C7895F}"/>
    <cellStyle name="Normal 2 5 12 4 3 2 7" xfId="44643" xr:uid="{E258C677-A87E-4683-AAF4-DA1BBAB3D598}"/>
    <cellStyle name="Normal 2 5 12 4 3 3" xfId="44644" xr:uid="{BA700E1A-86EA-4C31-9A54-26B3EA756335}"/>
    <cellStyle name="Normal 2 5 12 4 3 3 2" xfId="44645" xr:uid="{B900771E-1FF5-4DA6-B700-883BCF971D37}"/>
    <cellStyle name="Normal 2 5 12 4 3 3 3" xfId="44646" xr:uid="{166E0C6A-CE6E-4C04-AD5D-CFEF3762E659}"/>
    <cellStyle name="Normal 2 5 12 4 3 4" xfId="44647" xr:uid="{21DFF295-97AB-4AD3-83B5-423D23724E47}"/>
    <cellStyle name="Normal 2 5 12 4 3 5" xfId="44648" xr:uid="{81B07D0C-6D21-4A02-AC9F-F0CB9DC28B1A}"/>
    <cellStyle name="Normal 2 5 12 4 3 5 2" xfId="44649" xr:uid="{3C15EBB9-7240-46D6-B9BA-E6F9223A2BD2}"/>
    <cellStyle name="Normal 2 5 12 4 3 5 3" xfId="44650" xr:uid="{2A305519-16B4-4C92-AB5A-BD5EE981D65E}"/>
    <cellStyle name="Normal 2 5 12 4 3 5 4" xfId="44651" xr:uid="{19BB8ABF-98EF-4DDD-976D-D2C33D121A10}"/>
    <cellStyle name="Normal 2 5 12 4 3 5 5" xfId="44652" xr:uid="{E67F7017-F96C-46FD-832A-88AA2650D30C}"/>
    <cellStyle name="Normal 2 5 12 4 3 5 6" xfId="44653" xr:uid="{42438AF8-A7DD-48CB-A906-55F1BB68D711}"/>
    <cellStyle name="Normal 2 5 12 4 3 6" xfId="44654" xr:uid="{FC2E854C-95C2-45EE-9BD3-D8A258C322C5}"/>
    <cellStyle name="Normal 2 5 12 4 3 7" xfId="44655" xr:uid="{D5BA5B8B-D5B2-4041-A568-C02188812943}"/>
    <cellStyle name="Normal 2 5 12 4 3 8" xfId="44656" xr:uid="{94ABCEDF-80B2-4BA4-8CDB-86D809CB8C47}"/>
    <cellStyle name="Normal 2 5 12 4 3 9" xfId="44657" xr:uid="{8A94A89F-B2B7-455A-8453-3FCE83DD34F0}"/>
    <cellStyle name="Normal 2 5 12 4 4" xfId="44658" xr:uid="{140A941B-BBFE-4E7E-883F-EB43001A7D4B}"/>
    <cellStyle name="Normal 2 5 12 4 4 10" xfId="44660" xr:uid="{03DF9278-9DB1-468A-BE23-DEA0E89AEB52}"/>
    <cellStyle name="Normal 2 5 12 4 4 2" xfId="44661" xr:uid="{1B7A1D49-8F0B-4FAD-A5BB-3ED5C4B8C255}"/>
    <cellStyle name="Normal 2 5 12 4 4 2 2" xfId="44662" xr:uid="{28949C68-F735-48D7-B3AE-01B5D71CF39B}"/>
    <cellStyle name="Normal 2 5 12 4 4 2 2 2" xfId="44663" xr:uid="{CFC13C7A-95EA-40D6-8BA4-922AC094110E}"/>
    <cellStyle name="Normal 2 5 12 4 4 2 2 3" xfId="44664" xr:uid="{9D169F31-296A-4255-9A98-0E11F01A0872}"/>
    <cellStyle name="Normal 2 5 12 4 4 2 2 4" xfId="44665" xr:uid="{A6DF6965-9FD4-4BC2-A05B-B84324390284}"/>
    <cellStyle name="Normal 2 5 12 4 4 2 2 5" xfId="44666" xr:uid="{80A4ED48-1F39-4795-8E77-E414F8C5A2FF}"/>
    <cellStyle name="Normal 2 5 12 4 4 2 2 6" xfId="44667" xr:uid="{FB26B284-15A4-478B-9EF7-78DA0D974EA4}"/>
    <cellStyle name="Normal 2 5 12 4 4 2 3" xfId="44668" xr:uid="{AB9C6B3A-B128-4FF9-82E8-B3784A14D2AA}"/>
    <cellStyle name="Normal 2 5 12 4 4 2 4" xfId="44669" xr:uid="{1EE5E6EC-9A43-4789-9458-7D28871452D6}"/>
    <cellStyle name="Normal 2 5 12 4 4 2 5" xfId="44670" xr:uid="{38E7B83C-86C3-40F1-BB92-04E3AB22737A}"/>
    <cellStyle name="Normal 2 5 12 4 4 2 6" xfId="29017" xr:uid="{C5EB20D5-2973-4E87-8E96-F8D3F60F7492}"/>
    <cellStyle name="Normal 2 5 12 4 4 2 7" xfId="44671" xr:uid="{4D054FE1-4779-4E17-835A-75AADD1EECB2}"/>
    <cellStyle name="Normal 2 5 12 4 4 3" xfId="44673" xr:uid="{7B5E1237-BD36-4E15-AA99-E946003B519D}"/>
    <cellStyle name="Normal 2 5 12 4 4 3 2" xfId="44674" xr:uid="{4C8E9EC3-39C5-444A-9A81-BEFD766F4788}"/>
    <cellStyle name="Normal 2 5 12 4 4 3 3" xfId="44675" xr:uid="{0B41D612-C54F-47B8-B52F-B691453B9CCF}"/>
    <cellStyle name="Normal 2 5 12 4 4 4" xfId="44677" xr:uid="{E864668A-C99F-484A-B8EB-93695720B5BB}"/>
    <cellStyle name="Normal 2 5 12 4 4 5" xfId="44679" xr:uid="{8CC2A346-37E5-4559-8B68-C5D64AA856E8}"/>
    <cellStyle name="Normal 2 5 12 4 4 5 2" xfId="44680" xr:uid="{D4126F46-7F91-4C82-9C96-7833E86C3745}"/>
    <cellStyle name="Normal 2 5 12 4 4 5 3" xfId="44681" xr:uid="{31F76193-E2B4-4951-A78F-0E8EDD36FDBF}"/>
    <cellStyle name="Normal 2 5 12 4 4 5 4" xfId="44682" xr:uid="{164F9F79-CD5E-42B3-ACC3-0092C8ED65C4}"/>
    <cellStyle name="Normal 2 5 12 4 4 5 5" xfId="44683" xr:uid="{A4B9504A-9119-46A7-AAB5-A73D8E30CA8F}"/>
    <cellStyle name="Normal 2 5 12 4 4 5 6" xfId="44684" xr:uid="{BB05AB37-A9EC-4A3E-87EB-8FD51C2596C4}"/>
    <cellStyle name="Normal 2 5 12 4 4 6" xfId="44686" xr:uid="{373F8CD3-0D54-48BD-81DD-2D7107D093C9}"/>
    <cellStyle name="Normal 2 5 12 4 4 7" xfId="44688" xr:uid="{1060E29F-E8EA-4779-9AFF-21358316D902}"/>
    <cellStyle name="Normal 2 5 12 4 4 8" xfId="44689" xr:uid="{FBD61DF2-3BFA-47B7-BA28-F9CE68D7A7B1}"/>
    <cellStyle name="Normal 2 5 12 4 4 9" xfId="44690" xr:uid="{662F2283-D2C7-45A6-A88A-8255787C9508}"/>
    <cellStyle name="Normal 2 5 12 4 5" xfId="44691" xr:uid="{C5607B5F-6185-4F7B-B29A-5CFE8E45B297}"/>
    <cellStyle name="Normal 2 5 12 4 5 2" xfId="44692" xr:uid="{1618D6C3-526B-423B-AE3F-6400EE5EBCA7}"/>
    <cellStyle name="Normal 2 5 12 4 5 2 2" xfId="44693" xr:uid="{3296A2F4-A36C-4AEF-86E8-C308791F92B8}"/>
    <cellStyle name="Normal 2 5 12 4 5 2 3" xfId="44694" xr:uid="{6625BB3F-A33B-48F6-B4D7-A30AB9BB47F4}"/>
    <cellStyle name="Normal 2 5 12 4 5 2 4" xfId="44695" xr:uid="{CD483BEE-1FB6-46E0-B2FD-7AF792B4C658}"/>
    <cellStyle name="Normal 2 5 12 4 5 2 5" xfId="44696" xr:uid="{6D0794EB-A860-44C6-851E-0D6AFA244D0F}"/>
    <cellStyle name="Normal 2 5 12 4 5 2 6" xfId="44697" xr:uid="{62CC797F-A569-49C7-A78A-8D4D301A3DB4}"/>
    <cellStyle name="Normal 2 5 12 4 5 3" xfId="44698" xr:uid="{DC857136-FD70-4D0C-9BA9-FAD7B272044D}"/>
    <cellStyle name="Normal 2 5 12 4 5 4" xfId="44699" xr:uid="{24D4D2C1-20E9-4E48-AAE0-E3F208426ECD}"/>
    <cellStyle name="Normal 2 5 12 4 5 5" xfId="44700" xr:uid="{D592D1AF-D0E6-4209-9914-74428E0A4F5A}"/>
    <cellStyle name="Normal 2 5 12 4 5 6" xfId="44701" xr:uid="{1558F69E-CF10-478C-9F4B-122A0F5BAD14}"/>
    <cellStyle name="Normal 2 5 12 4 5 7" xfId="44702" xr:uid="{6C19EB0E-8F3F-4E7A-94CD-1F74F123475D}"/>
    <cellStyle name="Normal 2 5 12 4 6" xfId="44703" xr:uid="{5784D81E-065F-470B-805D-65DDF8C04150}"/>
    <cellStyle name="Normal 2 5 12 4 6 2" xfId="44704" xr:uid="{733B16FB-BA27-4D58-BF29-C8E2E6BB6A1C}"/>
    <cellStyle name="Normal 2 5 12 4 6 3" xfId="44705" xr:uid="{4CF614A5-2DA9-403B-95BF-CE1463ED7DC7}"/>
    <cellStyle name="Normal 2 5 12 4 7" xfId="44706" xr:uid="{CC85A445-533A-46DD-83F8-26CE79FD2271}"/>
    <cellStyle name="Normal 2 5 12 4 8" xfId="44707" xr:uid="{B9EA49D4-8F5F-4576-BFC3-69844B308BD5}"/>
    <cellStyle name="Normal 2 5 12 4 8 2" xfId="44708" xr:uid="{F25CDFA9-592E-48C6-8058-9A5ABFA1193E}"/>
    <cellStyle name="Normal 2 5 12 4 8 3" xfId="44709" xr:uid="{679A41E0-6184-4901-B821-06CB8C9CE8D0}"/>
    <cellStyle name="Normal 2 5 12 4 8 4" xfId="44710" xr:uid="{96F483BB-3A94-4B88-BEC2-B282D0BC3C4D}"/>
    <cellStyle name="Normal 2 5 12 4 8 5" xfId="44712" xr:uid="{348F781D-FB44-44BB-8D92-736749DC8526}"/>
    <cellStyle name="Normal 2 5 12 4 8 6" xfId="44714" xr:uid="{012663BD-030F-4180-A76E-015D00B16BDD}"/>
    <cellStyle name="Normal 2 5 12 4 9" xfId="44715" xr:uid="{1BEFD5CB-FFA5-48C8-8064-BDD79F951062}"/>
    <cellStyle name="Normal 2 5 12 5" xfId="44716" xr:uid="{D26AD8D8-8592-4DA0-A996-99CEA992F09A}"/>
    <cellStyle name="Normal 2 5 12 5 10" xfId="44717" xr:uid="{10C12097-0F90-4C20-BD8A-82094417B401}"/>
    <cellStyle name="Normal 2 5 12 5 2" xfId="39772" xr:uid="{B69B10E1-4152-45AB-A693-E15B9EAD67FD}"/>
    <cellStyle name="Normal 2 5 12 5 2 2" xfId="44718" xr:uid="{155FD96E-4D4F-4777-9396-359192D0A6A9}"/>
    <cellStyle name="Normal 2 5 12 5 2 2 2" xfId="44719" xr:uid="{B91E37D0-9B96-42DE-BB98-0F2C07895447}"/>
    <cellStyle name="Normal 2 5 12 5 2 2 3" xfId="44720" xr:uid="{991D5601-A6A9-491B-A0F5-D5635A8B8CC7}"/>
    <cellStyle name="Normal 2 5 12 5 2 2 4" xfId="44721" xr:uid="{AAA31A3C-CA08-4F9B-9C1B-450295F4EBCD}"/>
    <cellStyle name="Normal 2 5 12 5 2 2 5" xfId="44722" xr:uid="{B3BDF3EC-EF7E-4214-94FE-B9F94B9F00C7}"/>
    <cellStyle name="Normal 2 5 12 5 2 2 6" xfId="44723" xr:uid="{C85AF962-9413-4506-9A87-EFBF041BADAC}"/>
    <cellStyle name="Normal 2 5 12 5 2 3" xfId="44725" xr:uid="{699CA153-EA3B-41CA-BE0E-3AD1F1F83BE5}"/>
    <cellStyle name="Normal 2 5 12 5 2 4" xfId="44727" xr:uid="{8C997692-DE8E-4692-9863-A929CFAD7AA7}"/>
    <cellStyle name="Normal 2 5 12 5 2 5" xfId="44728" xr:uid="{812C91C7-9F60-4D91-B455-BD7387C39885}"/>
    <cellStyle name="Normal 2 5 12 5 2 6" xfId="44729" xr:uid="{875F362A-C91F-4425-B87A-F8714EBB3C0E}"/>
    <cellStyle name="Normal 2 5 12 5 2 7" xfId="44730" xr:uid="{971DFD5B-BBAB-46CD-99B3-363ECB294D02}"/>
    <cellStyle name="Normal 2 5 12 5 3" xfId="39774" xr:uid="{9C5D3C1A-0FB6-43D3-8A69-C745D9233B08}"/>
    <cellStyle name="Normal 2 5 12 5 3 2" xfId="44731" xr:uid="{F670F33E-4BF9-49B9-96F0-F7333DA3CA53}"/>
    <cellStyle name="Normal 2 5 12 5 3 3" xfId="44732" xr:uid="{ACF67A9B-27EF-4A87-9CFC-5BB338AFE94C}"/>
    <cellStyle name="Normal 2 5 12 5 4" xfId="39776" xr:uid="{46BC27F6-BE3E-4341-9B2D-62791635B975}"/>
    <cellStyle name="Normal 2 5 12 5 5" xfId="44733" xr:uid="{9C29045B-FD55-494A-BA65-6BF1E8F3E574}"/>
    <cellStyle name="Normal 2 5 12 5 5 2" xfId="44734" xr:uid="{C4A06136-B401-4959-9EDC-37096371370B}"/>
    <cellStyle name="Normal 2 5 12 5 5 3" xfId="44735" xr:uid="{E0470B4E-E52A-49B9-9DEE-3B926BD0BB26}"/>
    <cellStyle name="Normal 2 5 12 5 5 4" xfId="44736" xr:uid="{649C00F8-97FA-49D7-AE59-6FBA21E7BFBF}"/>
    <cellStyle name="Normal 2 5 12 5 5 5" xfId="44737" xr:uid="{D5F53CE6-91BC-46D9-8DEA-CC92FD5A57B1}"/>
    <cellStyle name="Normal 2 5 12 5 5 6" xfId="44738" xr:uid="{2D3A46AE-4E29-4A40-9CCD-F196988A115C}"/>
    <cellStyle name="Normal 2 5 12 5 6" xfId="44739" xr:uid="{CDB1B5C5-CE27-4177-A5DE-7F787E452547}"/>
    <cellStyle name="Normal 2 5 12 5 7" xfId="44740" xr:uid="{666AB767-4CD5-45CD-A020-E07529E14866}"/>
    <cellStyle name="Normal 2 5 12 5 8" xfId="44741" xr:uid="{DCA6158F-ED7B-4642-8483-3ABDE505C023}"/>
    <cellStyle name="Normal 2 5 12 5 9" xfId="44742" xr:uid="{3D6914DB-0AB8-4920-B64E-D5949D579409}"/>
    <cellStyle name="Normal 2 5 12 6" xfId="44743" xr:uid="{AA1264BD-3F91-4BD0-A7C5-CB662A3AA7BF}"/>
    <cellStyle name="Normal 2 5 12 6 10" xfId="44744" xr:uid="{D66C04CB-BCBD-4FE2-B305-EEC746154A73}"/>
    <cellStyle name="Normal 2 5 12 6 2" xfId="44745" xr:uid="{BE730469-8BC5-4E09-8804-88AA3FFE1F8D}"/>
    <cellStyle name="Normal 2 5 12 6 2 2" xfId="44746" xr:uid="{F88A6598-8B2D-4C2A-8C94-B58A98EB5A65}"/>
    <cellStyle name="Normal 2 5 12 6 2 2 2" xfId="44747" xr:uid="{D5DF7910-A8FB-4478-9895-FDA36646170A}"/>
    <cellStyle name="Normal 2 5 12 6 2 2 3" xfId="44748" xr:uid="{F5D1DC65-503B-421D-B8E3-9C2B680CF497}"/>
    <cellStyle name="Normal 2 5 12 6 2 2 4" xfId="44749" xr:uid="{A4D874D8-0B9D-4C7C-9DF9-FF96EF70A541}"/>
    <cellStyle name="Normal 2 5 12 6 2 2 5" xfId="44750" xr:uid="{55ECAD7D-FA36-4266-9840-657B0CE004C0}"/>
    <cellStyle name="Normal 2 5 12 6 2 2 6" xfId="44751" xr:uid="{346955D3-5FDE-4BDB-9922-3C294B24EABF}"/>
    <cellStyle name="Normal 2 5 12 6 2 3" xfId="44752" xr:uid="{D670300F-BD5F-44F4-A8C1-5DE5EC10A7CE}"/>
    <cellStyle name="Normal 2 5 12 6 2 4" xfId="44753" xr:uid="{1FE04BD8-C24C-46EB-BB79-59E3BF44ED5C}"/>
    <cellStyle name="Normal 2 5 12 6 2 5" xfId="44754" xr:uid="{F4A4B492-22A1-4091-A774-32B1DC8FE848}"/>
    <cellStyle name="Normal 2 5 12 6 2 6" xfId="44755" xr:uid="{C5C78FE6-D648-43EA-B0E8-2A8B21FA5C04}"/>
    <cellStyle name="Normal 2 5 12 6 2 7" xfId="44756" xr:uid="{08D48CF2-0A51-49B1-B026-975C5DC78210}"/>
    <cellStyle name="Normal 2 5 12 6 3" xfId="44757" xr:uid="{A1F7244D-16E7-4F30-A79D-F3E3CAB2A0BF}"/>
    <cellStyle name="Normal 2 5 12 6 3 2" xfId="44758" xr:uid="{4C1DD061-900C-4EDB-AE1F-B37A05431216}"/>
    <cellStyle name="Normal 2 5 12 6 3 3" xfId="44759" xr:uid="{1124DAEF-7F46-401E-B5EB-2F41752B6243}"/>
    <cellStyle name="Normal 2 5 12 6 4" xfId="44760" xr:uid="{A5880D36-2C74-4E8F-BD6F-2EA91FD24F90}"/>
    <cellStyle name="Normal 2 5 12 6 5" xfId="44761" xr:uid="{BC3222F2-D204-4447-A8EF-A00735A24039}"/>
    <cellStyle name="Normal 2 5 12 6 5 2" xfId="44762" xr:uid="{9C54186D-3CB4-449B-868E-70BEC54D2A1B}"/>
    <cellStyle name="Normal 2 5 12 6 5 3" xfId="44764" xr:uid="{7A1F4A97-926F-4D6F-97D6-050D109E2E33}"/>
    <cellStyle name="Normal 2 5 12 6 5 4" xfId="44766" xr:uid="{F13C3F42-BBDE-4C09-861F-8AEFF5253A1C}"/>
    <cellStyle name="Normal 2 5 12 6 5 5" xfId="44768" xr:uid="{C011171E-5B39-4837-BCF3-2A345490F227}"/>
    <cellStyle name="Normal 2 5 12 6 5 6" xfId="44770" xr:uid="{59C54FDD-A24E-4236-9D7F-EE29B61DA133}"/>
    <cellStyle name="Normal 2 5 12 6 6" xfId="44771" xr:uid="{9A2BDF11-F3A3-4F62-ABA4-4A85B9AC72B3}"/>
    <cellStyle name="Normal 2 5 12 6 7" xfId="44772" xr:uid="{59B081CE-FD85-4015-98D4-507A6A9592D6}"/>
    <cellStyle name="Normal 2 5 12 6 8" xfId="44773" xr:uid="{42441413-C7E3-413C-89C0-F1D7CBD2E0AA}"/>
    <cellStyle name="Normal 2 5 12 6 9" xfId="44774" xr:uid="{8E1F130B-C596-424B-8B46-9B7F388DB96B}"/>
    <cellStyle name="Normal 2 5 12 7" xfId="44775" xr:uid="{267AC112-A481-4ABF-B489-D884016F1238}"/>
    <cellStyle name="Normal 2 5 12 7 10" xfId="44776" xr:uid="{ABA4432D-1916-410F-AFED-07D0B241FAF2}"/>
    <cellStyle name="Normal 2 5 12 7 2" xfId="44777" xr:uid="{45FA0EC6-0DA9-46C3-A8BD-6178ACDB7DE8}"/>
    <cellStyle name="Normal 2 5 12 7 2 2" xfId="44778" xr:uid="{CBE15D54-1F9F-4272-BB47-8BBBF7B8AFC5}"/>
    <cellStyle name="Normal 2 5 12 7 2 2 2" xfId="44779" xr:uid="{A6E2FB14-8121-4310-B39E-6F561CEDAEDB}"/>
    <cellStyle name="Normal 2 5 12 7 2 2 3" xfId="44780" xr:uid="{640D31EF-62B9-4B11-B1F7-57119D3AED30}"/>
    <cellStyle name="Normal 2 5 12 7 2 2 4" xfId="44781" xr:uid="{A07D2C48-F68B-48D3-961F-DD43C4C5501B}"/>
    <cellStyle name="Normal 2 5 12 7 2 2 5" xfId="44782" xr:uid="{31543625-1BD0-4B96-938B-4DF27C48124C}"/>
    <cellStyle name="Normal 2 5 12 7 2 2 6" xfId="44783" xr:uid="{900481F4-CFD0-46C7-8B40-64F778ACE021}"/>
    <cellStyle name="Normal 2 5 12 7 2 3" xfId="44784" xr:uid="{BABB216D-149C-4D34-98AC-7C03DC23B87B}"/>
    <cellStyle name="Normal 2 5 12 7 2 4" xfId="44785" xr:uid="{21CA9049-0CC8-4C94-BFBE-978746F65875}"/>
    <cellStyle name="Normal 2 5 12 7 2 5" xfId="44786" xr:uid="{53354709-B059-42E0-BA52-FE93D58E44B6}"/>
    <cellStyle name="Normal 2 5 12 7 2 6" xfId="44787" xr:uid="{7D655BFC-27EB-4047-AED1-598FDB1035A0}"/>
    <cellStyle name="Normal 2 5 12 7 2 7" xfId="44788" xr:uid="{E1716AFF-8B52-4EBA-B1E6-A354AE947BEB}"/>
    <cellStyle name="Normal 2 5 12 7 3" xfId="44789" xr:uid="{ACCFBB6A-CC51-4344-82AE-6D3BF2F10CDC}"/>
    <cellStyle name="Normal 2 5 12 7 3 2" xfId="44790" xr:uid="{E3183B65-37BD-4CE0-98C2-93BD954B932B}"/>
    <cellStyle name="Normal 2 5 12 7 3 3" xfId="44791" xr:uid="{58309442-E5E4-424D-899E-4DBE66D1F034}"/>
    <cellStyle name="Normal 2 5 12 7 4" xfId="44792" xr:uid="{37E0E70B-B2B2-4F71-ABFC-4ECEBAA166F2}"/>
    <cellStyle name="Normal 2 5 12 7 5" xfId="44793" xr:uid="{8656353C-A1B1-4012-BB77-B3A468409657}"/>
    <cellStyle name="Normal 2 5 12 7 5 2" xfId="44794" xr:uid="{20ADFEED-1DCA-4031-8570-027C55D0BF70}"/>
    <cellStyle name="Normal 2 5 12 7 5 3" xfId="44795" xr:uid="{8B804486-AA25-47A4-B46A-7C35845C4B9B}"/>
    <cellStyle name="Normal 2 5 12 7 5 4" xfId="44796" xr:uid="{6AD65235-5DCF-435B-AA10-02E55B60059F}"/>
    <cellStyle name="Normal 2 5 12 7 5 5" xfId="44797" xr:uid="{79FBA208-EE40-4F63-B71B-C4730AA5E2CF}"/>
    <cellStyle name="Normal 2 5 12 7 5 6" xfId="44798" xr:uid="{83D5D83A-6359-4CA3-B3AA-DA5834E0C716}"/>
    <cellStyle name="Normal 2 5 12 7 6" xfId="44799" xr:uid="{DB92A900-21A0-48CF-9283-76EC87B2DA8F}"/>
    <cellStyle name="Normal 2 5 12 7 7" xfId="44800" xr:uid="{A4AA1547-A85B-4989-8A6E-86036850F110}"/>
    <cellStyle name="Normal 2 5 12 7 8" xfId="44801" xr:uid="{AB9E933F-3D53-47E2-A7A8-33D03ED4A028}"/>
    <cellStyle name="Normal 2 5 12 7 9" xfId="44802" xr:uid="{D6A343C7-3ED5-45BA-AFC9-9260A21B4CB6}"/>
    <cellStyle name="Normal 2 5 12 8" xfId="44803" xr:uid="{04F0D708-0008-4371-9254-E824D4567EDB}"/>
    <cellStyle name="Normal 2 5 12 8 2" xfId="44804" xr:uid="{EFE089E0-DC54-4C5B-8F21-33EAB78FDD11}"/>
    <cellStyle name="Normal 2 5 12 8 2 2" xfId="44805" xr:uid="{8A537171-8B7C-442C-B87C-139F7E992610}"/>
    <cellStyle name="Normal 2 5 12 8 2 3" xfId="44806" xr:uid="{F7B4A6A9-D842-4E4E-BF3D-460EC7415E2B}"/>
    <cellStyle name="Normal 2 5 12 8 2 4" xfId="44807" xr:uid="{897D185D-7505-4C92-B387-2AAFBF3C06D9}"/>
    <cellStyle name="Normal 2 5 12 8 2 5" xfId="44808" xr:uid="{84F7B421-A81F-4F64-8D0F-130D7BB36E7A}"/>
    <cellStyle name="Normal 2 5 12 8 2 6" xfId="44809" xr:uid="{66C15FEC-F856-4E2E-BC10-886B1139CEC6}"/>
    <cellStyle name="Normal 2 5 12 8 3" xfId="44810" xr:uid="{037630D1-8CE2-4CA3-A4C1-6F9E145BA14F}"/>
    <cellStyle name="Normal 2 5 12 8 4" xfId="44811" xr:uid="{D833FFA1-3E87-48F2-B09E-20B9CD575790}"/>
    <cellStyle name="Normal 2 5 12 8 5" xfId="44812" xr:uid="{9253E2BC-D17C-4FFA-AC58-C04210D379CD}"/>
    <cellStyle name="Normal 2 5 12 8 6" xfId="44813" xr:uid="{8778AA74-105A-4270-9721-E55C39F03287}"/>
    <cellStyle name="Normal 2 5 12 8 7" xfId="44814" xr:uid="{F5BC7BCB-9AC4-463F-9A15-4E27B4C931C3}"/>
    <cellStyle name="Normal 2 5 12 9" xfId="44815" xr:uid="{9C2FC280-B063-4E6C-AA5F-987B195287BC}"/>
    <cellStyle name="Normal 2 5 12 9 2" xfId="44816" xr:uid="{56565C21-AD64-4853-BC6A-B303C2AE97B6}"/>
    <cellStyle name="Normal 2 5 12 9 3" xfId="44817" xr:uid="{86D80D55-5EA9-4B1C-A5AB-206BCCF54FEF}"/>
    <cellStyle name="Normal 2 5 13" xfId="44818" xr:uid="{23FA4F6F-B058-46C7-AC3B-FC8B5F759EA8}"/>
    <cellStyle name="Normal 2 5 13 10" xfId="44819" xr:uid="{0BBBBA84-4840-4F70-808F-8996FF476683}"/>
    <cellStyle name="Normal 2 5 13 11" xfId="44820" xr:uid="{68963D94-54EA-4516-AEC7-D0ABAB81E889}"/>
    <cellStyle name="Normal 2 5 13 11 2" xfId="44821" xr:uid="{4C4F3347-02EE-468D-A4B8-7060E4371450}"/>
    <cellStyle name="Normal 2 5 13 11 3" xfId="44822" xr:uid="{07F5B09A-A000-4762-B992-92E01F1BD591}"/>
    <cellStyle name="Normal 2 5 13 11 4" xfId="44823" xr:uid="{2E06E84C-1C6B-41F0-BC2C-22230F2BBBCB}"/>
    <cellStyle name="Normal 2 5 13 11 5" xfId="44824" xr:uid="{63E04418-D18D-4E19-A4BA-1E861CCD8FBD}"/>
    <cellStyle name="Normal 2 5 13 11 6" xfId="44825" xr:uid="{1EC853A8-523B-4468-8DAB-85F34C5E4793}"/>
    <cellStyle name="Normal 2 5 13 12" xfId="44826" xr:uid="{6687A9E1-3267-4824-B585-20E589CFD060}"/>
    <cellStyle name="Normal 2 5 13 13" xfId="44827" xr:uid="{D081D6C2-9A16-4EB7-B18B-653C482EF0FD}"/>
    <cellStyle name="Normal 2 5 13 14" xfId="44828" xr:uid="{9A7FA123-5356-4665-8DAC-5C8B67472BFA}"/>
    <cellStyle name="Normal 2 5 13 15" xfId="44830" xr:uid="{7E45E124-C497-4200-AAED-A4158B48D08E}"/>
    <cellStyle name="Normal 2 5 13 16" xfId="44831" xr:uid="{7522AA6F-0905-4D81-AC85-390E2CC26368}"/>
    <cellStyle name="Normal 2 5 13 17" xfId="44832" xr:uid="{6FBF0EDD-A8D9-4076-944F-08E2B06D3B93}"/>
    <cellStyle name="Normal 2 5 13 18" xfId="44833" xr:uid="{BCD655E6-4BA8-4837-B252-72FC6A5506BD}"/>
    <cellStyle name="Normal 2 5 13 19" xfId="44834" xr:uid="{9D224AB1-A8ED-4DEF-A0B6-AAF7740F6E00}"/>
    <cellStyle name="Normal 2 5 13 2" xfId="44835" xr:uid="{7C2E28DE-80F6-414E-8F02-FD49FD460882}"/>
    <cellStyle name="Normal 2 5 13 2 10" xfId="44836" xr:uid="{1BE9149B-3B78-4FAB-AA8D-AC1650D0AE33}"/>
    <cellStyle name="Normal 2 5 13 2 11" xfId="44837" xr:uid="{5B87C884-8132-451E-8801-14EA24B07307}"/>
    <cellStyle name="Normal 2 5 13 2 12" xfId="44838" xr:uid="{20A150DD-E6B5-4312-A093-A508BB63DEF1}"/>
    <cellStyle name="Normal 2 5 13 2 13" xfId="44839" xr:uid="{9D54CC0A-AD33-41F8-A348-0FCE4D765C93}"/>
    <cellStyle name="Normal 2 5 13 2 14" xfId="44840" xr:uid="{7BA7E8C1-4091-47E0-B056-32ED9C8B1398}"/>
    <cellStyle name="Normal 2 5 13 2 2" xfId="44841" xr:uid="{F861E3D9-87BE-4AF1-A0B0-29A75EAE0D91}"/>
    <cellStyle name="Normal 2 5 13 2 2 10" xfId="44842" xr:uid="{906FDE8B-AE61-4C59-BC08-C8CA8BC38FA0}"/>
    <cellStyle name="Normal 2 5 13 2 2 2" xfId="44843" xr:uid="{5BACF584-74AD-444C-AF5D-5062ADE59EA4}"/>
    <cellStyle name="Normal 2 5 13 2 2 2 2" xfId="44845" xr:uid="{E0690C51-76C5-48BF-A44E-842ADAADAD9E}"/>
    <cellStyle name="Normal 2 5 13 2 2 2 2 2" xfId="44847" xr:uid="{469E2A4D-F5F8-4FD8-9685-AC48C9F9E18E}"/>
    <cellStyle name="Normal 2 5 13 2 2 2 2 3" xfId="44849" xr:uid="{18346DE7-2182-41F7-9D9E-2931E8CFF994}"/>
    <cellStyle name="Normal 2 5 13 2 2 2 2 4" xfId="44851" xr:uid="{BCCEC2E2-0E99-448A-AB91-1BE8DD5A1793}"/>
    <cellStyle name="Normal 2 5 13 2 2 2 2 5" xfId="44853" xr:uid="{A79196F6-77FB-40D2-8BCF-722EBB1C7CA4}"/>
    <cellStyle name="Normal 2 5 13 2 2 2 2 6" xfId="44855" xr:uid="{1A11FFF5-9D86-4BFB-8331-CEB605B78D51}"/>
    <cellStyle name="Normal 2 5 13 2 2 2 3" xfId="44856" xr:uid="{B302DA50-720C-4C48-91C5-EC06EC525645}"/>
    <cellStyle name="Normal 2 5 13 2 2 2 4" xfId="44857" xr:uid="{B9B39A1E-069D-4DDD-A881-52D0584062F7}"/>
    <cellStyle name="Normal 2 5 13 2 2 2 5" xfId="44858" xr:uid="{1214650C-2497-4A47-9064-00B11E23C637}"/>
    <cellStyle name="Normal 2 5 13 2 2 2 6" xfId="44859" xr:uid="{75DE83A1-5F21-4A73-A957-EF951ED631F9}"/>
    <cellStyle name="Normal 2 5 13 2 2 2 7" xfId="44860" xr:uid="{EA8A464B-565F-42F8-AAC2-13BB0C6239AA}"/>
    <cellStyle name="Normal 2 5 13 2 2 3" xfId="44861" xr:uid="{847D8A2E-ECDA-4D3C-A25D-CDB9CB1F43FE}"/>
    <cellStyle name="Normal 2 5 13 2 2 3 2" xfId="44862" xr:uid="{C2C7A8F9-CDF3-4533-92E2-BF4A7DE368DC}"/>
    <cellStyle name="Normal 2 5 13 2 2 3 3" xfId="44863" xr:uid="{98916ECD-55E1-4F96-9A83-EED3EF4EF87D}"/>
    <cellStyle name="Normal 2 5 13 2 2 4" xfId="44864" xr:uid="{E83F87C2-0A38-44F2-926E-1148808BBDA2}"/>
    <cellStyle name="Normal 2 5 13 2 2 5" xfId="44865" xr:uid="{E19285A0-F509-4C43-A9DA-5EC9C606DDF9}"/>
    <cellStyle name="Normal 2 5 13 2 2 5 2" xfId="44866" xr:uid="{854C6692-B7CB-49A5-BDB0-51E83CF5CD1F}"/>
    <cellStyle name="Normal 2 5 13 2 2 5 3" xfId="44867" xr:uid="{0D25D110-59D7-43D8-AC7B-3CDCE0F3C653}"/>
    <cellStyle name="Normal 2 5 13 2 2 5 4" xfId="44868" xr:uid="{56A7D956-3959-4F45-A13F-2974885373C5}"/>
    <cellStyle name="Normal 2 5 13 2 2 5 5" xfId="44869" xr:uid="{D6710740-0913-409C-A932-152379E4A0FE}"/>
    <cellStyle name="Normal 2 5 13 2 2 5 6" xfId="44870" xr:uid="{C2895E47-285C-4465-BBB9-EC2F3B345DFD}"/>
    <cellStyle name="Normal 2 5 13 2 2 6" xfId="44871" xr:uid="{7A16677A-61F7-46F6-94AD-F6B8FADAB20F}"/>
    <cellStyle name="Normal 2 5 13 2 2 7" xfId="44872" xr:uid="{81E5250B-2217-4398-96B4-DAC3E6510081}"/>
    <cellStyle name="Normal 2 5 13 2 2 8" xfId="44873" xr:uid="{4034D1D7-CDFC-4556-B246-BC8C34F6D450}"/>
    <cellStyle name="Normal 2 5 13 2 2 9" xfId="44874" xr:uid="{C506E7BD-11C4-437B-9F99-37E71CBE0F30}"/>
    <cellStyle name="Normal 2 5 13 2 3" xfId="44875" xr:uid="{0C8A2F44-9982-4624-9691-378F30BA7C48}"/>
    <cellStyle name="Normal 2 5 13 2 3 10" xfId="44876" xr:uid="{98127504-B035-4D8A-A558-D15BDB319BBB}"/>
    <cellStyle name="Normal 2 5 13 2 3 2" xfId="44877" xr:uid="{A6BB2576-80D2-4FB3-B174-2DC7279F78AA}"/>
    <cellStyle name="Normal 2 5 13 2 3 2 2" xfId="44878" xr:uid="{12B3A783-2DBF-4CC1-94CB-722DE3FE8C5F}"/>
    <cellStyle name="Normal 2 5 13 2 3 2 2 2" xfId="44879" xr:uid="{2EA2AE94-1C71-4661-B313-4602215DBFD9}"/>
    <cellStyle name="Normal 2 5 13 2 3 2 2 3" xfId="44880" xr:uid="{E6780EC9-2561-4508-BD2F-8C00211CE61D}"/>
    <cellStyle name="Normal 2 5 13 2 3 2 2 4" xfId="44881" xr:uid="{00FB5BE6-B91D-4093-A470-35CB24472444}"/>
    <cellStyle name="Normal 2 5 13 2 3 2 2 5" xfId="22728" xr:uid="{3FC74558-AF8C-4070-8E08-CDA118139F2B}"/>
    <cellStyle name="Normal 2 5 13 2 3 2 2 6" xfId="7451" xr:uid="{E354E4B0-BDD3-4D07-ADCD-76F5BDAEC24B}"/>
    <cellStyle name="Normal 2 5 13 2 3 2 3" xfId="44882" xr:uid="{4594EF23-361B-4CAF-BF83-2F2B2FC533D3}"/>
    <cellStyle name="Normal 2 5 13 2 3 2 4" xfId="44883" xr:uid="{994E82E6-6EEC-4FA5-958E-657C73E2FD9B}"/>
    <cellStyle name="Normal 2 5 13 2 3 2 5" xfId="44884" xr:uid="{8BAAAAB9-C7F2-47DD-988B-E582E51B3BC5}"/>
    <cellStyle name="Normal 2 5 13 2 3 2 6" xfId="44885" xr:uid="{420E8366-CA4E-4704-BCAC-DFB04A97D90C}"/>
    <cellStyle name="Normal 2 5 13 2 3 2 7" xfId="44886" xr:uid="{9F0D5CB2-BD29-4248-9382-11FE584D4065}"/>
    <cellStyle name="Normal 2 5 13 2 3 3" xfId="44887" xr:uid="{F9E212B7-544A-46AC-8C16-6448F04386E2}"/>
    <cellStyle name="Normal 2 5 13 2 3 3 2" xfId="44888" xr:uid="{A43FE7A5-4C7F-42F5-8CA5-F549E69C5258}"/>
    <cellStyle name="Normal 2 5 13 2 3 3 3" xfId="44889" xr:uid="{1B8E28DB-72DD-43F0-B456-A1898313317D}"/>
    <cellStyle name="Normal 2 5 13 2 3 4" xfId="44890" xr:uid="{71FCD6AB-19D1-4EEE-8240-8941CDFA8862}"/>
    <cellStyle name="Normal 2 5 13 2 3 5" xfId="44891" xr:uid="{11221FAD-423D-470A-8425-9224C2DE510C}"/>
    <cellStyle name="Normal 2 5 13 2 3 5 2" xfId="44892" xr:uid="{77300D06-DCF3-4338-A757-98654C134F64}"/>
    <cellStyle name="Normal 2 5 13 2 3 5 3" xfId="44893" xr:uid="{7946FC66-57A5-4EB6-A312-FBF7A5BF3B48}"/>
    <cellStyle name="Normal 2 5 13 2 3 5 4" xfId="44894" xr:uid="{17635C43-2232-43F6-B724-2CD73F885E4E}"/>
    <cellStyle name="Normal 2 5 13 2 3 5 5" xfId="44895" xr:uid="{7F76FDDD-608D-4C4C-BA9F-5B201CDB15C4}"/>
    <cellStyle name="Normal 2 5 13 2 3 5 6" xfId="44896" xr:uid="{E84FEF5C-4581-4D87-883A-72F990215040}"/>
    <cellStyle name="Normal 2 5 13 2 3 6" xfId="44897" xr:uid="{6C48D600-660C-4935-A90E-E1F0CCB08B1A}"/>
    <cellStyle name="Normal 2 5 13 2 3 7" xfId="44898" xr:uid="{9CE5E00E-3EA9-445C-BC63-0222A61D14BC}"/>
    <cellStyle name="Normal 2 5 13 2 3 8" xfId="44899" xr:uid="{094C4F7A-67BC-40CE-B16E-7FA98AFA8E63}"/>
    <cellStyle name="Normal 2 5 13 2 3 9" xfId="44900" xr:uid="{F3463C44-4E7B-416F-9BAC-1A523EB4B2FA}"/>
    <cellStyle name="Normal 2 5 13 2 4" xfId="44901" xr:uid="{110F706E-7069-42ED-9C28-F8B41EB766D3}"/>
    <cellStyle name="Normal 2 5 13 2 4 10" xfId="44902" xr:uid="{0ECCD74B-1932-4B9B-B132-78B2259D64BB}"/>
    <cellStyle name="Normal 2 5 13 2 4 2" xfId="44903" xr:uid="{E23E9613-B39F-4FA2-9AA3-FC7F84ACF415}"/>
    <cellStyle name="Normal 2 5 13 2 4 2 2" xfId="44904" xr:uid="{6E4E59A4-F75D-44DE-BA88-5A76F9C5F6FB}"/>
    <cellStyle name="Normal 2 5 13 2 4 2 2 2" xfId="44905" xr:uid="{A29C8903-0CF3-471C-9960-25E3928C19DC}"/>
    <cellStyle name="Normal 2 5 13 2 4 2 2 3" xfId="44906" xr:uid="{F422F294-6F6F-4128-AA6D-D82B39A7C2D4}"/>
    <cellStyle name="Normal 2 5 13 2 4 2 2 4" xfId="44907" xr:uid="{24E23E7A-7B57-40E6-8E2C-F13BAE5DA5CB}"/>
    <cellStyle name="Normal 2 5 13 2 4 2 2 5" xfId="44908" xr:uid="{85D6BFB9-6B85-45A5-A176-1D5F84EB5F09}"/>
    <cellStyle name="Normal 2 5 13 2 4 2 2 6" xfId="44909" xr:uid="{3C27FE0B-19C2-427C-A8EF-F02B1CD91D20}"/>
    <cellStyle name="Normal 2 5 13 2 4 2 3" xfId="44910" xr:uid="{2A9A20D9-D8B5-4B30-B9D1-4543AC2C1458}"/>
    <cellStyle name="Normal 2 5 13 2 4 2 4" xfId="44911" xr:uid="{A183EF2D-E46F-486F-B72F-3D8F20067AB2}"/>
    <cellStyle name="Normal 2 5 13 2 4 2 5" xfId="44912" xr:uid="{A722956F-5C05-427B-ABF9-D9567BC06D40}"/>
    <cellStyle name="Normal 2 5 13 2 4 2 6" xfId="44913" xr:uid="{B8199E12-8916-45B7-BA67-8CA84BEE7CAE}"/>
    <cellStyle name="Normal 2 5 13 2 4 2 7" xfId="44914" xr:uid="{1764344D-AA5A-4580-8385-B1150174D335}"/>
    <cellStyle name="Normal 2 5 13 2 4 3" xfId="44915" xr:uid="{E21CBA46-974D-455B-9D7F-EB4CD2C722B1}"/>
    <cellStyle name="Normal 2 5 13 2 4 3 2" xfId="44916" xr:uid="{F4C8CE99-6B6E-422C-812B-70EF8A919A5B}"/>
    <cellStyle name="Normal 2 5 13 2 4 3 3" xfId="44917" xr:uid="{93DABE4C-8407-4B7B-9759-10317C03FC64}"/>
    <cellStyle name="Normal 2 5 13 2 4 4" xfId="44918" xr:uid="{D1E682B8-BC1A-48B4-BD01-705E3AA5AE69}"/>
    <cellStyle name="Normal 2 5 13 2 4 5" xfId="44919" xr:uid="{CCF22FCF-5787-4AF1-9E3E-EFFD1007E887}"/>
    <cellStyle name="Normal 2 5 13 2 4 5 2" xfId="44920" xr:uid="{929F5802-FF1C-4167-9573-7DF32C94C710}"/>
    <cellStyle name="Normal 2 5 13 2 4 5 3" xfId="44921" xr:uid="{4722BF2E-FE03-496B-AEF4-0F452D73EBBA}"/>
    <cellStyle name="Normal 2 5 13 2 4 5 4" xfId="44922" xr:uid="{2E0C904A-E5F9-4B05-9387-3521311D4F31}"/>
    <cellStyle name="Normal 2 5 13 2 4 5 5" xfId="44923" xr:uid="{FBBAFE03-4CFE-4CD6-8CA1-927D7FE503E1}"/>
    <cellStyle name="Normal 2 5 13 2 4 5 6" xfId="44924" xr:uid="{0F8019BC-0B28-4668-B9A2-77D455C13345}"/>
    <cellStyle name="Normal 2 5 13 2 4 6" xfId="44925" xr:uid="{55BB0DF8-A3D0-4D91-96AD-ECE1A2D6502B}"/>
    <cellStyle name="Normal 2 5 13 2 4 7" xfId="44926" xr:uid="{E3363952-8A87-4667-88C4-2C6453BF579C}"/>
    <cellStyle name="Normal 2 5 13 2 4 8" xfId="44927" xr:uid="{B185C7F7-6F54-42E2-88CF-4D821A656090}"/>
    <cellStyle name="Normal 2 5 13 2 4 9" xfId="44928" xr:uid="{38538700-4C30-41CA-A5AB-F0C995DDA18B}"/>
    <cellStyle name="Normal 2 5 13 2 5" xfId="44929" xr:uid="{08C656FE-9BF0-4771-997D-FC1374841B39}"/>
    <cellStyle name="Normal 2 5 13 2 5 2" xfId="44930" xr:uid="{A4B4FCD4-785E-4CD8-A25F-D8F121051EE0}"/>
    <cellStyle name="Normal 2 5 13 2 5 2 2" xfId="44931" xr:uid="{3148C185-0F7B-4026-883B-D1D20E557222}"/>
    <cellStyle name="Normal 2 5 13 2 5 2 3" xfId="44932" xr:uid="{3F5ECFAD-5924-471B-9C35-A350BDCC64A7}"/>
    <cellStyle name="Normal 2 5 13 2 5 2 4" xfId="44933" xr:uid="{923DD1B8-0E44-487D-BB62-963494FE201E}"/>
    <cellStyle name="Normal 2 5 13 2 5 2 5" xfId="44934" xr:uid="{65D90299-0BC9-4578-9755-268ACD8976D0}"/>
    <cellStyle name="Normal 2 5 13 2 5 2 6" xfId="44935" xr:uid="{2411A3D4-57CC-4C8A-8F7B-D29A109027A0}"/>
    <cellStyle name="Normal 2 5 13 2 5 3" xfId="44936" xr:uid="{4FC5C964-D8F6-4412-92BC-8BD4D4B877A4}"/>
    <cellStyle name="Normal 2 5 13 2 5 4" xfId="44937" xr:uid="{55CC9DEC-217E-40B0-9257-53E1CD83E86A}"/>
    <cellStyle name="Normal 2 5 13 2 5 5" xfId="44938" xr:uid="{0AE48A8E-6FA6-47E9-B84A-8DC3C5BACFF8}"/>
    <cellStyle name="Normal 2 5 13 2 5 6" xfId="44939" xr:uid="{EF64D329-3D38-4D93-8BE5-48B4B5AAA167}"/>
    <cellStyle name="Normal 2 5 13 2 5 7" xfId="44940" xr:uid="{88E626AF-757E-4F42-A015-7827126231EA}"/>
    <cellStyle name="Normal 2 5 13 2 6" xfId="44941" xr:uid="{0639D52A-7F7E-4D8F-84D3-1BDE9DF5931E}"/>
    <cellStyle name="Normal 2 5 13 2 6 2" xfId="44942" xr:uid="{EDF27A2D-6FE5-48A2-B3A7-ADA63A993AED}"/>
    <cellStyle name="Normal 2 5 13 2 6 3" xfId="44943" xr:uid="{5B5F4CA1-8D7B-42D3-B627-E5881B111F38}"/>
    <cellStyle name="Normal 2 5 13 2 7" xfId="44944" xr:uid="{40E81F9F-3A7C-4BA2-9E34-02B6E20E6E51}"/>
    <cellStyle name="Normal 2 5 13 2 8" xfId="44945" xr:uid="{31F2E9E6-CA04-436B-A2FD-D94BA2ED6000}"/>
    <cellStyle name="Normal 2 5 13 2 8 2" xfId="44946" xr:uid="{7981C5B2-722A-482C-9191-851FC97638B2}"/>
    <cellStyle name="Normal 2 5 13 2 8 3" xfId="44947" xr:uid="{69721C04-C93B-473D-A76A-0050CCCB004F}"/>
    <cellStyle name="Normal 2 5 13 2 8 4" xfId="44948" xr:uid="{E87ED175-4A59-46FC-A764-6B9872E6B94B}"/>
    <cellStyle name="Normal 2 5 13 2 8 5" xfId="44949" xr:uid="{F98BB9C4-0F8F-4575-8F0C-679F3AD5485A}"/>
    <cellStyle name="Normal 2 5 13 2 8 6" xfId="44950" xr:uid="{9506F3D3-024A-4056-A340-ECA3B5A6B6FE}"/>
    <cellStyle name="Normal 2 5 13 2 9" xfId="44951" xr:uid="{8EAC2044-F009-484A-81B5-51B7BD55A713}"/>
    <cellStyle name="Normal 2 5 13 20" xfId="44829" xr:uid="{FCD663F9-B02C-4578-8E69-6147B287CD6B}"/>
    <cellStyle name="Normal 2 5 13 3" xfId="44952" xr:uid="{26999BF0-0FC1-44F3-92EF-D13DD186FB8B}"/>
    <cellStyle name="Normal 2 5 13 3 10" xfId="44953" xr:uid="{CBBDB2AA-7439-4E37-B11E-02F0E303E062}"/>
    <cellStyle name="Normal 2 5 13 3 11" xfId="44954" xr:uid="{3BC5BD17-46DA-42F9-8833-47CFC83677C6}"/>
    <cellStyle name="Normal 2 5 13 3 12" xfId="44955" xr:uid="{DDEE0427-F9DE-43D3-8FDD-D143FE709763}"/>
    <cellStyle name="Normal 2 5 13 3 13" xfId="44956" xr:uid="{F043CC03-6F11-4CF8-9312-DEC105C53FF6}"/>
    <cellStyle name="Normal 2 5 13 3 14" xfId="44957" xr:uid="{2C77453A-9E53-432D-9003-8A6761555708}"/>
    <cellStyle name="Normal 2 5 13 3 2" xfId="44958" xr:uid="{0CE0681F-D018-4B85-816C-99D55D998127}"/>
    <cellStyle name="Normal 2 5 13 3 2 10" xfId="44959" xr:uid="{A72297FC-D944-4FED-ACA9-3AF17D50A489}"/>
    <cellStyle name="Normal 2 5 13 3 2 2" xfId="44960" xr:uid="{ACC2102F-3D0B-4414-A9BA-EC76A523604A}"/>
    <cellStyle name="Normal 2 5 13 3 2 2 2" xfId="44962" xr:uid="{52FCB027-4F09-4E7D-AFF8-ED64D2CBE0D4}"/>
    <cellStyle name="Normal 2 5 13 3 2 2 2 2" xfId="44964" xr:uid="{C4777678-8977-449F-BA32-801B336BD402}"/>
    <cellStyle name="Normal 2 5 13 3 2 2 2 3" xfId="44966" xr:uid="{7BC2A725-2158-406F-A70F-0712966F3BCB}"/>
    <cellStyle name="Normal 2 5 13 3 2 2 2 4" xfId="44968" xr:uid="{A809DFBF-C059-4F9D-A0BB-F44E12A7EEDB}"/>
    <cellStyle name="Normal 2 5 13 3 2 2 2 5" xfId="44970" xr:uid="{D7A782FE-8A6C-47E1-BB98-42DE499BB36B}"/>
    <cellStyle name="Normal 2 5 13 3 2 2 2 6" xfId="44972" xr:uid="{B2A3AF73-789C-4904-8BCD-3616FE755532}"/>
    <cellStyle name="Normal 2 5 13 3 2 2 3" xfId="44974" xr:uid="{CE62C208-EA87-4393-9EC0-657CF1903172}"/>
    <cellStyle name="Normal 2 5 13 3 2 2 4" xfId="44976" xr:uid="{498807F1-182B-45E4-850D-B91B0A434486}"/>
    <cellStyle name="Normal 2 5 13 3 2 2 5" xfId="44978" xr:uid="{82FE64F9-4FC9-4635-BA7C-0BBB4991D118}"/>
    <cellStyle name="Normal 2 5 13 3 2 2 6" xfId="44980" xr:uid="{8D4E3F3E-D52D-4E52-AD3C-CAB7E41CBB89}"/>
    <cellStyle name="Normal 2 5 13 3 2 2 7" xfId="33714" xr:uid="{190A56C0-FD13-40B4-9E62-C6222C7A4328}"/>
    <cellStyle name="Normal 2 5 13 3 2 3" xfId="44981" xr:uid="{FDA6F734-971E-4691-962D-8C501F4F1AC8}"/>
    <cellStyle name="Normal 2 5 13 3 2 3 2" xfId="44983" xr:uid="{290A0F57-94C3-489B-9E78-8738B04454DD}"/>
    <cellStyle name="Normal 2 5 13 3 2 3 3" xfId="44985" xr:uid="{75185267-9303-47FD-95FD-49F44CFFD42F}"/>
    <cellStyle name="Normal 2 5 13 3 2 4" xfId="44986" xr:uid="{6B7B116E-B409-4B44-919E-D21FC3D29843}"/>
    <cellStyle name="Normal 2 5 13 3 2 5" xfId="44987" xr:uid="{311152AE-9F10-460C-81FC-A662093599C1}"/>
    <cellStyle name="Normal 2 5 13 3 2 5 2" xfId="44989" xr:uid="{2D02821B-BAF5-4E00-8852-11CC10C84208}"/>
    <cellStyle name="Normal 2 5 13 3 2 5 3" xfId="44991" xr:uid="{E277B3FC-6FF1-45E7-A438-1E8CCEF73BD3}"/>
    <cellStyle name="Normal 2 5 13 3 2 5 4" xfId="44993" xr:uid="{9F5F0FD9-E854-40CF-9CAD-D2A9CB0DE6E1}"/>
    <cellStyle name="Normal 2 5 13 3 2 5 5" xfId="44995" xr:uid="{8EBF6742-7335-4B32-AA35-7E39CDEA607A}"/>
    <cellStyle name="Normal 2 5 13 3 2 5 6" xfId="44997" xr:uid="{2C935934-2C9B-49F6-9150-6D1B53F90575}"/>
    <cellStyle name="Normal 2 5 13 3 2 6" xfId="44998" xr:uid="{771CD00E-38BC-42BB-A8E1-2B916E1D4CDE}"/>
    <cellStyle name="Normal 2 5 13 3 2 7" xfId="44999" xr:uid="{1CA0405E-8A00-4FAC-8352-1401E76799C4}"/>
    <cellStyle name="Normal 2 5 13 3 2 8" xfId="45000" xr:uid="{4D5AB381-7F62-47E5-834C-57AD046F1628}"/>
    <cellStyle name="Normal 2 5 13 3 2 9" xfId="45001" xr:uid="{43503B28-CCAF-4428-927F-D94AE4E1E7DC}"/>
    <cellStyle name="Normal 2 5 13 3 3" xfId="45002" xr:uid="{4F42A989-F201-4624-B99E-B7C3453B1B07}"/>
    <cellStyle name="Normal 2 5 13 3 3 10" xfId="45003" xr:uid="{34336CCA-8AE4-428E-9547-415E58E2BACE}"/>
    <cellStyle name="Normal 2 5 13 3 3 2" xfId="45004" xr:uid="{7839D5D4-164F-4BB5-841C-5DD79C7B432C}"/>
    <cellStyle name="Normal 2 5 13 3 3 2 2" xfId="45006" xr:uid="{BE572BAD-374B-45B5-BA83-BDCA922AF704}"/>
    <cellStyle name="Normal 2 5 13 3 3 2 2 2" xfId="45007" xr:uid="{6EA01736-B3E3-4ED3-97B6-3F70F7D7C569}"/>
    <cellStyle name="Normal 2 5 13 3 3 2 2 3" xfId="45008" xr:uid="{BA66B1CF-7BDB-4E04-9508-96B79DF6D00F}"/>
    <cellStyle name="Normal 2 5 13 3 3 2 2 4" xfId="45009" xr:uid="{645E1898-8490-49C2-BAB0-32E5BB108F2F}"/>
    <cellStyle name="Normal 2 5 13 3 3 2 2 5" xfId="45010" xr:uid="{3136D0D9-6CF9-4539-8D71-87147DC537E0}"/>
    <cellStyle name="Normal 2 5 13 3 3 2 2 6" xfId="45011" xr:uid="{BF9E8120-34A4-4F4F-86EF-37FB44AC843D}"/>
    <cellStyle name="Normal 2 5 13 3 3 2 3" xfId="45013" xr:uid="{354A1C6B-4931-4E23-8550-7D3E9B689C27}"/>
    <cellStyle name="Normal 2 5 13 3 3 2 4" xfId="45015" xr:uid="{15A5E182-8400-4914-9FBC-C6F8A27AEAE4}"/>
    <cellStyle name="Normal 2 5 13 3 3 2 5" xfId="45017" xr:uid="{E57E90F9-8CBB-4CBE-AA7B-04F6DA99AE59}"/>
    <cellStyle name="Normal 2 5 13 3 3 2 6" xfId="45019" xr:uid="{66367769-CCB7-4627-A921-269521AE3875}"/>
    <cellStyle name="Normal 2 5 13 3 3 2 7" xfId="15102" xr:uid="{A3408226-4DBB-4450-995D-2F8EFBD6F3F6}"/>
    <cellStyle name="Normal 2 5 13 3 3 3" xfId="45020" xr:uid="{3AA0F9A4-384B-4298-9983-53BB6A6A68FD}"/>
    <cellStyle name="Normal 2 5 13 3 3 3 2" xfId="45022" xr:uid="{F4F7B606-55D1-43AD-A42A-2AA485A61745}"/>
    <cellStyle name="Normal 2 5 13 3 3 3 3" xfId="45024" xr:uid="{E0E1EDAC-E5E0-491A-9E5A-0B8EED8DC858}"/>
    <cellStyle name="Normal 2 5 13 3 3 4" xfId="45025" xr:uid="{89D004A4-69B7-4A7F-8130-019656952B34}"/>
    <cellStyle name="Normal 2 5 13 3 3 5" xfId="45026" xr:uid="{31501C10-3DA9-4CBE-917B-47B4D9857F46}"/>
    <cellStyle name="Normal 2 5 13 3 3 5 2" xfId="45028" xr:uid="{14E7CE08-C587-4F80-A18C-3A0F8AD547CC}"/>
    <cellStyle name="Normal 2 5 13 3 3 5 3" xfId="45030" xr:uid="{53E9FF06-E085-47D2-ABA2-701E90C73A16}"/>
    <cellStyle name="Normal 2 5 13 3 3 5 4" xfId="45032" xr:uid="{2B2D67F4-63C3-4DFC-89CA-E4841BC81201}"/>
    <cellStyle name="Normal 2 5 13 3 3 5 5" xfId="45034" xr:uid="{3F37090D-84E2-46A4-A35B-293AF0E61BD2}"/>
    <cellStyle name="Normal 2 5 13 3 3 5 6" xfId="45035" xr:uid="{E41EE509-405D-4F0C-A775-A6C098E1F98F}"/>
    <cellStyle name="Normal 2 5 13 3 3 6" xfId="45036" xr:uid="{74746000-46D0-46DA-89CD-529C329C48DD}"/>
    <cellStyle name="Normal 2 5 13 3 3 7" xfId="45037" xr:uid="{021E1A89-F55E-4066-A0F0-4918AA21385C}"/>
    <cellStyle name="Normal 2 5 13 3 3 8" xfId="45038" xr:uid="{75E897A2-035A-4BB3-8750-5E9DDC41FFE1}"/>
    <cellStyle name="Normal 2 5 13 3 3 9" xfId="45039" xr:uid="{2891604D-D4C8-4C0F-BE92-C098DBC99B36}"/>
    <cellStyle name="Normal 2 5 13 3 4" xfId="45040" xr:uid="{6CD801D1-A17B-4467-A43C-BDCA20FA8C57}"/>
    <cellStyle name="Normal 2 5 13 3 4 10" xfId="7179" xr:uid="{2A3681B8-B4FD-474A-824A-A890E226CCD7}"/>
    <cellStyle name="Normal 2 5 13 3 4 2" xfId="45041" xr:uid="{8E8263A3-C0EC-4B0D-A7F6-828116C4AA16}"/>
    <cellStyle name="Normal 2 5 13 3 4 2 2" xfId="45043" xr:uid="{4D1F6400-3C0B-4880-80A5-9AACBBE064A8}"/>
    <cellStyle name="Normal 2 5 13 3 4 2 2 2" xfId="45044" xr:uid="{FF1FB2D2-EAFB-4D2E-BC9E-6E23B69D6F22}"/>
    <cellStyle name="Normal 2 5 13 3 4 2 2 3" xfId="45045" xr:uid="{9177976C-4DAD-41FA-9F00-B78C78FE6AE3}"/>
    <cellStyle name="Normal 2 5 13 3 4 2 2 4" xfId="45046" xr:uid="{A7265CDF-D9F3-427F-B690-70394F01E044}"/>
    <cellStyle name="Normal 2 5 13 3 4 2 2 5" xfId="45047" xr:uid="{904F6343-1427-4546-A424-22486BE52C59}"/>
    <cellStyle name="Normal 2 5 13 3 4 2 2 6" xfId="45048" xr:uid="{C1438CD5-69DC-4B61-AE4B-9071E0EB9E0B}"/>
    <cellStyle name="Normal 2 5 13 3 4 2 3" xfId="45050" xr:uid="{8A4D6226-C47D-4087-B2BB-F9518E1B72DA}"/>
    <cellStyle name="Normal 2 5 13 3 4 2 4" xfId="45052" xr:uid="{513755A9-5B51-4611-B8C4-AEADFC8E8BAB}"/>
    <cellStyle name="Normal 2 5 13 3 4 2 5" xfId="45054" xr:uid="{94E3204E-DE7A-4008-8CC0-A14A4121D398}"/>
    <cellStyle name="Normal 2 5 13 3 4 2 6" xfId="45056" xr:uid="{03C87705-D85E-48BE-9FF6-BF3C565C3EA5}"/>
    <cellStyle name="Normal 2 5 13 3 4 2 7" xfId="45058" xr:uid="{4AC2637D-C680-4B2D-AFD6-7002CC943C13}"/>
    <cellStyle name="Normal 2 5 13 3 4 3" xfId="45059" xr:uid="{723999A0-6CD7-493D-8B19-508E3BB287B6}"/>
    <cellStyle name="Normal 2 5 13 3 4 3 2" xfId="45061" xr:uid="{AA05ABD4-5FA3-4808-9181-ADBC2E74C978}"/>
    <cellStyle name="Normal 2 5 13 3 4 3 3" xfId="45063" xr:uid="{C6A7B763-6877-4ADC-AB1F-72BC2A132F9F}"/>
    <cellStyle name="Normal 2 5 13 3 4 4" xfId="45064" xr:uid="{6AAE553E-ACF4-4E60-949F-04B03A1F2A5D}"/>
    <cellStyle name="Normal 2 5 13 3 4 5" xfId="45065" xr:uid="{178F9277-B114-43E8-87A9-0BFB967825E8}"/>
    <cellStyle name="Normal 2 5 13 3 4 5 2" xfId="45066" xr:uid="{D2E99007-4F1D-45F0-9DE4-B9D201B31671}"/>
    <cellStyle name="Normal 2 5 13 3 4 5 3" xfId="45067" xr:uid="{4ED92667-56BD-49AA-AD85-22C40B3BA631}"/>
    <cellStyle name="Normal 2 5 13 3 4 5 4" xfId="45068" xr:uid="{A5394E43-2CAA-427F-AB12-1DC8AE979782}"/>
    <cellStyle name="Normal 2 5 13 3 4 5 5" xfId="45069" xr:uid="{3B3873E2-D4B8-4193-A1CD-3C4495BA6A8F}"/>
    <cellStyle name="Normal 2 5 13 3 4 5 6" xfId="45070" xr:uid="{6D7C0F5B-8408-4DBB-88FE-0C3BEE6D8385}"/>
    <cellStyle name="Normal 2 5 13 3 4 6" xfId="45071" xr:uid="{0122F9AF-2BBB-41A4-B72E-285EB935D366}"/>
    <cellStyle name="Normal 2 5 13 3 4 7" xfId="45072" xr:uid="{58D38770-0AFB-45C0-8893-298ABE0D20EB}"/>
    <cellStyle name="Normal 2 5 13 3 4 8" xfId="45073" xr:uid="{A59FC596-67FC-47F0-BF03-F8D96A6D8D38}"/>
    <cellStyle name="Normal 2 5 13 3 4 9" xfId="45074" xr:uid="{AEF555FD-7212-4818-ACD3-FDEE2FC335FF}"/>
    <cellStyle name="Normal 2 5 13 3 5" xfId="45075" xr:uid="{12E81120-BCCA-4964-985D-0573DEC57011}"/>
    <cellStyle name="Normal 2 5 13 3 5 2" xfId="45076" xr:uid="{6B908C69-2079-4FEC-9323-A5F047FB0CE6}"/>
    <cellStyle name="Normal 2 5 13 3 5 2 2" xfId="45077" xr:uid="{A83F243B-9C81-4606-9D35-9A8E9A6FA5D4}"/>
    <cellStyle name="Normal 2 5 13 3 5 2 3" xfId="45078" xr:uid="{816FF287-A16E-450C-86F1-14689E273CDF}"/>
    <cellStyle name="Normal 2 5 13 3 5 2 4" xfId="45079" xr:uid="{D95DC6A9-2CA2-4FB3-863E-79866DFBA166}"/>
    <cellStyle name="Normal 2 5 13 3 5 2 5" xfId="45080" xr:uid="{E6AD062E-BD26-42AD-A914-4108B670B475}"/>
    <cellStyle name="Normal 2 5 13 3 5 2 6" xfId="45081" xr:uid="{8D69FA7C-A72B-416A-8A97-2BFCBBDA618E}"/>
    <cellStyle name="Normal 2 5 13 3 5 3" xfId="45082" xr:uid="{B3F1FECC-37AC-4634-AEB1-37F6EF3D4A02}"/>
    <cellStyle name="Normal 2 5 13 3 5 4" xfId="45083" xr:uid="{502F7544-8B3B-4419-83B8-15069B2EEA4C}"/>
    <cellStyle name="Normal 2 5 13 3 5 5" xfId="45084" xr:uid="{D71130A3-2043-40BB-A2C2-118FFDC46C59}"/>
    <cellStyle name="Normal 2 5 13 3 5 6" xfId="45085" xr:uid="{89BAA4F4-35B2-4AEE-8DE6-C2F6CE0FE04B}"/>
    <cellStyle name="Normal 2 5 13 3 5 7" xfId="45086" xr:uid="{1683C678-0FD6-437C-8469-63C212FD9916}"/>
    <cellStyle name="Normal 2 5 13 3 6" xfId="45087" xr:uid="{59F2831A-894C-47F7-998E-5BFA5CFD46FB}"/>
    <cellStyle name="Normal 2 5 13 3 6 2" xfId="45088" xr:uid="{07E9AAD0-C8FF-458A-B477-D6D1B28BE410}"/>
    <cellStyle name="Normal 2 5 13 3 6 3" xfId="45089" xr:uid="{96B1E0F8-6528-46C9-944A-11622B498BAB}"/>
    <cellStyle name="Normal 2 5 13 3 7" xfId="45090" xr:uid="{F74CD810-8E0C-48E7-A843-5DC334F755FC}"/>
    <cellStyle name="Normal 2 5 13 3 8" xfId="45091" xr:uid="{7A70641E-64D9-44FC-985D-46F8F4057470}"/>
    <cellStyle name="Normal 2 5 13 3 8 2" xfId="45092" xr:uid="{ECFC9072-2A16-4AFB-9B97-C732BE1328E3}"/>
    <cellStyle name="Normal 2 5 13 3 8 3" xfId="45093" xr:uid="{EC7D08D8-EAA3-4333-B121-CAF15DA2682C}"/>
    <cellStyle name="Normal 2 5 13 3 8 4" xfId="45094" xr:uid="{F89C3204-6C8C-46A4-8D27-F3DCC2027C74}"/>
    <cellStyle name="Normal 2 5 13 3 8 5" xfId="45095" xr:uid="{B061DC2B-EFFE-4F54-BFEA-99E087AC5064}"/>
    <cellStyle name="Normal 2 5 13 3 8 6" xfId="45096" xr:uid="{1401E3C4-8448-4F52-BE4F-AC67FFC5E6D2}"/>
    <cellStyle name="Normal 2 5 13 3 9" xfId="45097" xr:uid="{669543F3-9BC9-46D2-87B1-4F54A166F5B6}"/>
    <cellStyle name="Normal 2 5 13 4" xfId="45098" xr:uid="{3791A083-3EDA-4E73-8648-ADE14E88C647}"/>
    <cellStyle name="Normal 2 5 13 4 10" xfId="45099" xr:uid="{8C292154-5723-4ACA-9847-D1F4A15C8C31}"/>
    <cellStyle name="Normal 2 5 13 4 11" xfId="45100" xr:uid="{73EADE3C-CF41-492B-8213-D4230A4BBE34}"/>
    <cellStyle name="Normal 2 5 13 4 12" xfId="45101" xr:uid="{39C0032C-8169-472D-A1CC-69A5683410C6}"/>
    <cellStyle name="Normal 2 5 13 4 13" xfId="45102" xr:uid="{472FF91B-A416-4D08-83E8-10DE51B9A9CC}"/>
    <cellStyle name="Normal 2 5 13 4 14" xfId="45103" xr:uid="{71C7F6DF-B7EA-4CE6-836A-929DD2C34408}"/>
    <cellStyle name="Normal 2 5 13 4 2" xfId="45104" xr:uid="{9564E155-21DC-4A13-ABAF-98A0AD0D778C}"/>
    <cellStyle name="Normal 2 5 13 4 2 10" xfId="45105" xr:uid="{02E6C905-4EB9-4CFA-9B6E-8450D15036B4}"/>
    <cellStyle name="Normal 2 5 13 4 2 2" xfId="45106" xr:uid="{C2A07704-2E95-43AB-82C6-11FBD5B7719D}"/>
    <cellStyle name="Normal 2 5 13 4 2 2 2" xfId="45108" xr:uid="{78CF8163-A6B8-4A6A-B58F-922177CFEB29}"/>
    <cellStyle name="Normal 2 5 13 4 2 2 2 2" xfId="45109" xr:uid="{33928066-C5AA-41AE-98F5-CF8D50C68DE9}"/>
    <cellStyle name="Normal 2 5 13 4 2 2 2 3" xfId="45110" xr:uid="{C9D8ABE7-4405-472A-8D7C-1662CF0D7AA7}"/>
    <cellStyle name="Normal 2 5 13 4 2 2 2 4" xfId="45111" xr:uid="{A139CE0B-FB7A-4E85-B903-8EB0A575D032}"/>
    <cellStyle name="Normal 2 5 13 4 2 2 2 5" xfId="45112" xr:uid="{D73DD819-28A9-454B-B5AC-AEF8F676FE1F}"/>
    <cellStyle name="Normal 2 5 13 4 2 2 2 6" xfId="34072" xr:uid="{D0216764-808A-4CAF-BE10-A571435788E3}"/>
    <cellStyle name="Normal 2 5 13 4 2 2 3" xfId="45114" xr:uid="{2484A9A6-4209-49B5-8FA2-4F8CFC931314}"/>
    <cellStyle name="Normal 2 5 13 4 2 2 4" xfId="45116" xr:uid="{ECC121F3-FC0D-4677-AC9E-B3311A29AB0A}"/>
    <cellStyle name="Normal 2 5 13 4 2 2 5" xfId="45118" xr:uid="{8C725A25-4BA1-4357-B6E0-D764137A7688}"/>
    <cellStyle name="Normal 2 5 13 4 2 2 6" xfId="45120" xr:uid="{E363103D-915F-4BDC-819A-0772365C6726}"/>
    <cellStyle name="Normal 2 5 13 4 2 2 7" xfId="45122" xr:uid="{A58EA973-5A6F-416B-AE8C-3D0F4C69410E}"/>
    <cellStyle name="Normal 2 5 13 4 2 3" xfId="45123" xr:uid="{A1D24F4D-1198-4EC6-9EC7-2A1306A996DF}"/>
    <cellStyle name="Normal 2 5 13 4 2 3 2" xfId="45125" xr:uid="{E85E8087-C914-4EAE-9308-F5C8EB53C593}"/>
    <cellStyle name="Normal 2 5 13 4 2 3 3" xfId="45127" xr:uid="{1AF55334-584B-4D32-9040-3E31061C2B96}"/>
    <cellStyle name="Normal 2 5 13 4 2 4" xfId="45128" xr:uid="{6D77F38C-32AD-4445-A783-DB6E46A1B527}"/>
    <cellStyle name="Normal 2 5 13 4 2 5" xfId="45129" xr:uid="{6A75C900-AAB0-4132-B1E6-3E6182658CCA}"/>
    <cellStyle name="Normal 2 5 13 4 2 5 2" xfId="45131" xr:uid="{6420B141-4C91-4149-9A9C-C815EF339295}"/>
    <cellStyle name="Normal 2 5 13 4 2 5 3" xfId="45133" xr:uid="{6A04D4CE-34B7-4B8B-8B85-B2A9327C5543}"/>
    <cellStyle name="Normal 2 5 13 4 2 5 4" xfId="45135" xr:uid="{D7B013A6-B8EA-476C-B22D-4C3083E445C9}"/>
    <cellStyle name="Normal 2 5 13 4 2 5 5" xfId="45137" xr:uid="{1EBD70E6-617B-4032-B64A-FC5A46D96E76}"/>
    <cellStyle name="Normal 2 5 13 4 2 5 6" xfId="45138" xr:uid="{6ADCEEA9-D904-4B6A-8191-50E2C4EA7367}"/>
    <cellStyle name="Normal 2 5 13 4 2 6" xfId="45139" xr:uid="{2DA1DCB8-8B57-444C-8492-E373FCA8FEA6}"/>
    <cellStyle name="Normal 2 5 13 4 2 7" xfId="45140" xr:uid="{4314E9F5-8282-4BE3-BD47-D3F9BF294772}"/>
    <cellStyle name="Normal 2 5 13 4 2 8" xfId="45141" xr:uid="{22F8ADF5-8088-4601-A942-1A964F0F7456}"/>
    <cellStyle name="Normal 2 5 13 4 2 9" xfId="45142" xr:uid="{EA338D9C-9116-4D3A-BEF2-86974F54BB11}"/>
    <cellStyle name="Normal 2 5 13 4 3" xfId="45143" xr:uid="{5E2D901A-EF92-4E4F-8011-45D7B787E08D}"/>
    <cellStyle name="Normal 2 5 13 4 3 10" xfId="41270" xr:uid="{437B201E-A710-4651-A027-E7F9B2290C7F}"/>
    <cellStyle name="Normal 2 5 13 4 3 2" xfId="45144" xr:uid="{4D2908B1-975B-4462-AE0B-191107BA30D0}"/>
    <cellStyle name="Normal 2 5 13 4 3 2 2" xfId="45146" xr:uid="{1BC8B90C-53E3-4AA5-8050-60AD9FD9B4CC}"/>
    <cellStyle name="Normal 2 5 13 4 3 2 2 2" xfId="45147" xr:uid="{72F09CA3-B2DD-45A0-AE7E-42EDDF90F62D}"/>
    <cellStyle name="Normal 2 5 13 4 3 2 2 3" xfId="45148" xr:uid="{6386D212-7B26-4C9D-8869-AE23381AA5AF}"/>
    <cellStyle name="Normal 2 5 13 4 3 2 2 4" xfId="45149" xr:uid="{036D0945-D076-4377-A8F5-028B86999C7E}"/>
    <cellStyle name="Normal 2 5 13 4 3 2 2 5" xfId="45150" xr:uid="{35203BF1-74F8-4F75-A892-B54DD498B5CD}"/>
    <cellStyle name="Normal 2 5 13 4 3 2 2 6" xfId="45151" xr:uid="{AA1325B8-49F3-4B40-B55D-B9203B48D40E}"/>
    <cellStyle name="Normal 2 5 13 4 3 2 3" xfId="45153" xr:uid="{FC06D79E-BC34-4023-B08B-BE254E0479B1}"/>
    <cellStyle name="Normal 2 5 13 4 3 2 4" xfId="45155" xr:uid="{A3522091-8265-48F2-A26A-288B29EF34A1}"/>
    <cellStyle name="Normal 2 5 13 4 3 2 5" xfId="45157" xr:uid="{E44B4658-3A4B-477A-8178-5AE8B5CD2B96}"/>
    <cellStyle name="Normal 2 5 13 4 3 2 6" xfId="45159" xr:uid="{DD29E89F-2CFD-440A-9796-26C57A388041}"/>
    <cellStyle name="Normal 2 5 13 4 3 2 7" xfId="45161" xr:uid="{11C1FBF1-AB46-4A95-87B1-EE077621B775}"/>
    <cellStyle name="Normal 2 5 13 4 3 3" xfId="45162" xr:uid="{5079D39A-7BAE-4CAA-8ADC-551358AC83AD}"/>
    <cellStyle name="Normal 2 5 13 4 3 3 2" xfId="45164" xr:uid="{D8A68A7F-1014-4DF6-8EC4-CDA269BE2F9B}"/>
    <cellStyle name="Normal 2 5 13 4 3 3 3" xfId="45166" xr:uid="{43D0F1B1-E82B-4902-BEB1-42E8042C07DA}"/>
    <cellStyle name="Normal 2 5 13 4 3 4" xfId="45167" xr:uid="{D725A71F-9D1F-495C-AAF7-1F1783D27313}"/>
    <cellStyle name="Normal 2 5 13 4 3 5" xfId="45168" xr:uid="{274CBD36-46E3-4C0B-B393-9C0003BC678E}"/>
    <cellStyle name="Normal 2 5 13 4 3 5 2" xfId="45169" xr:uid="{172E601C-321E-439D-A080-19F42C6E55DF}"/>
    <cellStyle name="Normal 2 5 13 4 3 5 3" xfId="45170" xr:uid="{199AF7DF-A76D-43D8-A779-2074B0ABAE40}"/>
    <cellStyle name="Normal 2 5 13 4 3 5 4" xfId="45171" xr:uid="{FE08CC82-24EA-4A9C-9543-1C0D61E55E90}"/>
    <cellStyle name="Normal 2 5 13 4 3 5 5" xfId="45172" xr:uid="{965E340C-048F-4BA7-956E-C40828A4C05E}"/>
    <cellStyle name="Normal 2 5 13 4 3 5 6" xfId="45173" xr:uid="{00DCB382-4DA8-4A2E-A2D2-0977471FA9ED}"/>
    <cellStyle name="Normal 2 5 13 4 3 6" xfId="45174" xr:uid="{D2EA1783-8311-44C1-8414-9523F76B1C4C}"/>
    <cellStyle name="Normal 2 5 13 4 3 7" xfId="45175" xr:uid="{7C43702B-940F-464B-B28A-A6B1ACF83FBB}"/>
    <cellStyle name="Normal 2 5 13 4 3 8" xfId="45176" xr:uid="{DF51D70D-2F17-4078-90AB-0B94D1632E8E}"/>
    <cellStyle name="Normal 2 5 13 4 3 9" xfId="45177" xr:uid="{B0156538-FBD7-4F24-8ADE-2EE194B34155}"/>
    <cellStyle name="Normal 2 5 13 4 4" xfId="45178" xr:uid="{1921CBCF-EF15-46A1-A9E7-395A145A2443}"/>
    <cellStyle name="Normal 2 5 13 4 4 10" xfId="45180" xr:uid="{2F69E0A7-DFD5-45F9-93BF-E22AC1D5309A}"/>
    <cellStyle name="Normal 2 5 13 4 4 2" xfId="45181" xr:uid="{701BF67F-06E1-4FA8-B120-451A636B9A06}"/>
    <cellStyle name="Normal 2 5 13 4 4 2 2" xfId="45182" xr:uid="{1C7D167C-7226-42EE-AAD6-D9B1DA9272B5}"/>
    <cellStyle name="Normal 2 5 13 4 4 2 2 2" xfId="45183" xr:uid="{A0BA8C89-9B05-4493-950A-7BF27124FDA5}"/>
    <cellStyle name="Normal 2 5 13 4 4 2 2 3" xfId="45184" xr:uid="{B64DD077-1369-46C5-9803-43E52303EA6B}"/>
    <cellStyle name="Normal 2 5 13 4 4 2 2 4" xfId="45185" xr:uid="{316CFA78-6D51-4C7A-A292-1FD4B96CB83E}"/>
    <cellStyle name="Normal 2 5 13 4 4 2 2 5" xfId="45186" xr:uid="{CAEA3EBF-9866-4896-86F6-32DF4E8840D6}"/>
    <cellStyle name="Normal 2 5 13 4 4 2 2 6" xfId="45187" xr:uid="{6184BB77-0D28-4A77-B46F-150D0E65CA81}"/>
    <cellStyle name="Normal 2 5 13 4 4 2 3" xfId="45188" xr:uid="{EDAECDCA-22F9-4786-A0DE-FE8D76442672}"/>
    <cellStyle name="Normal 2 5 13 4 4 2 4" xfId="45189" xr:uid="{2A7BB99E-CD7E-4D7C-98BC-0B36C125ACEA}"/>
    <cellStyle name="Normal 2 5 13 4 4 2 5" xfId="45190" xr:uid="{C0049B36-21F0-454A-A765-4E4AC7B77710}"/>
    <cellStyle name="Normal 2 5 13 4 4 2 6" xfId="45191" xr:uid="{7BC348EE-9815-4591-80B5-6D0560C9FFAC}"/>
    <cellStyle name="Normal 2 5 13 4 4 2 7" xfId="45192" xr:uid="{7D951C0E-F89B-4889-AB51-B34A491FD9B6}"/>
    <cellStyle name="Normal 2 5 13 4 4 3" xfId="45193" xr:uid="{7238C27F-B61F-4517-AF90-7F3C7E69D311}"/>
    <cellStyle name="Normal 2 5 13 4 4 3 2" xfId="45194" xr:uid="{90F3C728-5090-4C67-8595-6AD40113B846}"/>
    <cellStyle name="Normal 2 5 13 4 4 3 3" xfId="45195" xr:uid="{3F31C3B1-F87D-4718-8F5F-9BA617D60882}"/>
    <cellStyle name="Normal 2 5 13 4 4 4" xfId="45196" xr:uid="{3A31CD91-B7A5-4D0B-9C2F-6563C434B3F7}"/>
    <cellStyle name="Normal 2 5 13 4 4 5" xfId="45197" xr:uid="{7003C9CE-9699-4024-B17B-0A3223A9A7A2}"/>
    <cellStyle name="Normal 2 5 13 4 4 5 2" xfId="45198" xr:uid="{79FEC6AB-3B2A-4B8F-8FE5-CD1F7ABD7632}"/>
    <cellStyle name="Normal 2 5 13 4 4 5 3" xfId="45199" xr:uid="{7710EB74-FDD5-438C-BB04-77DD47B9BC5F}"/>
    <cellStyle name="Normal 2 5 13 4 4 5 4" xfId="45200" xr:uid="{CE55244E-D2BE-4A98-B832-3C95C93E092D}"/>
    <cellStyle name="Normal 2 5 13 4 4 5 5" xfId="45201" xr:uid="{CC1E5A10-41C2-42B8-BE25-B981CAEDABB6}"/>
    <cellStyle name="Normal 2 5 13 4 4 5 6" xfId="45202" xr:uid="{8AC46D7E-89F7-449A-9F9E-3232BE03ED6C}"/>
    <cellStyle name="Normal 2 5 13 4 4 6" xfId="45203" xr:uid="{5BDB8DEF-1FF9-4185-9A56-2271BDBF28DD}"/>
    <cellStyle name="Normal 2 5 13 4 4 7" xfId="45204" xr:uid="{833BF58D-21C6-4BCC-A2B3-81CDEFBC48CF}"/>
    <cellStyle name="Normal 2 5 13 4 4 8" xfId="45205" xr:uid="{F875B5DC-3AB1-44AA-A954-555BE47FD913}"/>
    <cellStyle name="Normal 2 5 13 4 4 9" xfId="45206" xr:uid="{4ABB827E-6CBC-45F3-9A35-CCCBDCD9C637}"/>
    <cellStyle name="Normal 2 5 13 4 5" xfId="45207" xr:uid="{8BA092A3-48EA-4D41-A215-B9CD68692EC8}"/>
    <cellStyle name="Normal 2 5 13 4 5 2" xfId="45209" xr:uid="{7336DD81-999B-4865-8284-12D9C0E8D68E}"/>
    <cellStyle name="Normal 2 5 13 4 5 2 2" xfId="45211" xr:uid="{14D5F6D1-DC70-496C-AFD0-6627EEBADE7D}"/>
    <cellStyle name="Normal 2 5 13 4 5 2 3" xfId="45213" xr:uid="{2C41EC4A-2C75-443A-AE95-2C4E86C9A28E}"/>
    <cellStyle name="Normal 2 5 13 4 5 2 4" xfId="45215" xr:uid="{106D27A9-C5B9-4058-8725-492856AB6636}"/>
    <cellStyle name="Normal 2 5 13 4 5 2 5" xfId="45217" xr:uid="{43370ECF-433D-450F-B16E-E2479698C85B}"/>
    <cellStyle name="Normal 2 5 13 4 5 2 6" xfId="45219" xr:uid="{3572810D-62CB-4EEB-A58B-E124127EB85F}"/>
    <cellStyle name="Normal 2 5 13 4 5 3" xfId="45220" xr:uid="{6C4D83F4-267F-4383-A8C4-0BC0772893A2}"/>
    <cellStyle name="Normal 2 5 13 4 5 4" xfId="45221" xr:uid="{64E2EC40-CD15-40CE-AD28-52EE6B9234CF}"/>
    <cellStyle name="Normal 2 5 13 4 5 5" xfId="45222" xr:uid="{60A41850-90A3-4196-A1E7-43E0D1F2C2EB}"/>
    <cellStyle name="Normal 2 5 13 4 5 6" xfId="45223" xr:uid="{F67C2F3C-0621-4CEC-97C1-F6A425271B6F}"/>
    <cellStyle name="Normal 2 5 13 4 5 7" xfId="45224" xr:uid="{576127BF-F661-4C34-B6BF-9C082DB0B29D}"/>
    <cellStyle name="Normal 2 5 13 4 6" xfId="45225" xr:uid="{7CCCF630-5C47-4453-A695-59A211A04B9F}"/>
    <cellStyle name="Normal 2 5 13 4 6 2" xfId="45226" xr:uid="{EF97CD2A-1C22-48AC-97B3-B30012D0C5D6}"/>
    <cellStyle name="Normal 2 5 13 4 6 3" xfId="45227" xr:uid="{A5DAB732-0DEE-425C-A4EE-6A050A50E0F1}"/>
    <cellStyle name="Normal 2 5 13 4 7" xfId="45228" xr:uid="{79855EE1-C659-471E-947A-5A043E25DB5F}"/>
    <cellStyle name="Normal 2 5 13 4 8" xfId="45229" xr:uid="{2C460579-1645-48D4-90E7-DD20E2BAB729}"/>
    <cellStyle name="Normal 2 5 13 4 8 2" xfId="45230" xr:uid="{E1302ADD-4A0E-43C1-8FAA-49AFE5CDC0C0}"/>
    <cellStyle name="Normal 2 5 13 4 8 3" xfId="45231" xr:uid="{8E271174-F652-47A6-9488-83EF749C423B}"/>
    <cellStyle name="Normal 2 5 13 4 8 4" xfId="45232" xr:uid="{E9F8E5A1-6069-40B0-A1FA-76CB28604ADD}"/>
    <cellStyle name="Normal 2 5 13 4 8 5" xfId="45233" xr:uid="{140C74BD-5C0E-408B-985E-53E82EF91AB2}"/>
    <cellStyle name="Normal 2 5 13 4 8 6" xfId="45234" xr:uid="{CD21CA4D-CE7F-48D4-9A92-A2EC55F3F2DB}"/>
    <cellStyle name="Normal 2 5 13 4 9" xfId="45235" xr:uid="{428E0900-85AE-475B-B2B8-3FE9CD7A1200}"/>
    <cellStyle name="Normal 2 5 13 5" xfId="45236" xr:uid="{D0547715-2CE5-4DE2-A0D7-C5F31118165E}"/>
    <cellStyle name="Normal 2 5 13 5 10" xfId="45237" xr:uid="{AF85EA16-99C3-4DD0-9978-688508D3AFFB}"/>
    <cellStyle name="Normal 2 5 13 5 2" xfId="39786" xr:uid="{B51C0DB9-814C-4399-BA92-C402047D5797}"/>
    <cellStyle name="Normal 2 5 13 5 2 2" xfId="45238" xr:uid="{50C56FAE-1A81-4AB9-B2C1-62EE038E833E}"/>
    <cellStyle name="Normal 2 5 13 5 2 2 2" xfId="45240" xr:uid="{3F8C5506-105B-4F9A-B4D5-51891405AAE9}"/>
    <cellStyle name="Normal 2 5 13 5 2 2 3" xfId="45242" xr:uid="{49D86970-C390-4D81-9DA1-E8DED7D3FE24}"/>
    <cellStyle name="Normal 2 5 13 5 2 2 4" xfId="45244" xr:uid="{BF2E79A5-46F2-4798-BA75-8068A5381350}"/>
    <cellStyle name="Normal 2 5 13 5 2 2 5" xfId="45246" xr:uid="{9915A81C-113E-49BA-8906-2E4814F9415B}"/>
    <cellStyle name="Normal 2 5 13 5 2 2 6" xfId="45248" xr:uid="{C08A9948-C52D-4307-8A61-34F7214DE177}"/>
    <cellStyle name="Normal 2 5 13 5 2 3" xfId="45249" xr:uid="{32FE4043-A4FC-4AA9-BEDF-33E15F89DF8E}"/>
    <cellStyle name="Normal 2 5 13 5 2 4" xfId="45250" xr:uid="{28FF08F8-60A3-4A84-8FE5-E7B0F21D9AC1}"/>
    <cellStyle name="Normal 2 5 13 5 2 5" xfId="45251" xr:uid="{CECDE407-3866-4F47-B0F3-F4EE51671A83}"/>
    <cellStyle name="Normal 2 5 13 5 2 6" xfId="45252" xr:uid="{327D5B72-2E40-480C-BE24-FE6ADAE2EFB9}"/>
    <cellStyle name="Normal 2 5 13 5 2 7" xfId="45253" xr:uid="{30E9CF5C-3621-4C56-AB88-C0B4604FFF00}"/>
    <cellStyle name="Normal 2 5 13 5 3" xfId="39788" xr:uid="{01030CF9-206F-4982-8D9A-C49917B96916}"/>
    <cellStyle name="Normal 2 5 13 5 3 2" xfId="45254" xr:uid="{5FA3EF2D-AD8A-421A-8A98-B253FF68F28A}"/>
    <cellStyle name="Normal 2 5 13 5 3 3" xfId="45255" xr:uid="{9C8F6E88-09D0-4B1A-A7C9-181434134974}"/>
    <cellStyle name="Normal 2 5 13 5 4" xfId="39790" xr:uid="{0D69E201-DFD0-4A72-9E48-D32F3CC556A0}"/>
    <cellStyle name="Normal 2 5 13 5 5" xfId="45256" xr:uid="{DF5BF266-DAD9-43C5-9F57-BDD7ADFDF98E}"/>
    <cellStyle name="Normal 2 5 13 5 5 2" xfId="45257" xr:uid="{E4B91BAB-9A45-4948-B770-C87A6B7F55AD}"/>
    <cellStyle name="Normal 2 5 13 5 5 3" xfId="45258" xr:uid="{A18F5A8D-41EF-43F6-A6EC-F63BF28C8362}"/>
    <cellStyle name="Normal 2 5 13 5 5 4" xfId="45259" xr:uid="{4DBB4A82-0F99-41D6-AF95-84F2C941FDE5}"/>
    <cellStyle name="Normal 2 5 13 5 5 5" xfId="45260" xr:uid="{8B4C350E-4B54-46A3-A00F-E82D81A7FDCD}"/>
    <cellStyle name="Normal 2 5 13 5 5 6" xfId="45261" xr:uid="{0DAA91E7-16AF-4F7C-9FD0-699011E3A8E9}"/>
    <cellStyle name="Normal 2 5 13 5 6" xfId="45262" xr:uid="{116B27CB-3400-46BE-845E-8F17F8C91F6E}"/>
    <cellStyle name="Normal 2 5 13 5 7" xfId="45263" xr:uid="{6ABCFAEC-58C6-4BBF-A114-7EB6C7723540}"/>
    <cellStyle name="Normal 2 5 13 5 8" xfId="45264" xr:uid="{981FDEC2-3AAD-4826-99E5-C877EA754513}"/>
    <cellStyle name="Normal 2 5 13 5 9" xfId="45265" xr:uid="{238FD0BA-1AAC-473B-8FE5-60078B0601BD}"/>
    <cellStyle name="Normal 2 5 13 6" xfId="45266" xr:uid="{675E1F32-9094-446B-8C91-6170165BF6F2}"/>
    <cellStyle name="Normal 2 5 13 6 10" xfId="45267" xr:uid="{87EE3548-36A9-47F8-9193-5820F355B700}"/>
    <cellStyle name="Normal 2 5 13 6 2" xfId="45268" xr:uid="{7E5D8FE2-2047-4F59-AC60-89162ABB91C2}"/>
    <cellStyle name="Normal 2 5 13 6 2 2" xfId="45269" xr:uid="{0827661A-986A-4757-A5B2-C28BEA242F26}"/>
    <cellStyle name="Normal 2 5 13 6 2 2 2" xfId="45270" xr:uid="{5967DD03-877E-4951-BB80-022D431F9AB8}"/>
    <cellStyle name="Normal 2 5 13 6 2 2 3" xfId="45271" xr:uid="{AC1E5516-DA39-41BB-BA57-CF760466F09B}"/>
    <cellStyle name="Normal 2 5 13 6 2 2 4" xfId="45272" xr:uid="{5D04BDC4-0772-441B-B28A-49F7B77DCF6F}"/>
    <cellStyle name="Normal 2 5 13 6 2 2 5" xfId="45273" xr:uid="{AF978AEA-C85D-4E54-B123-9E2015E8CDF7}"/>
    <cellStyle name="Normal 2 5 13 6 2 2 6" xfId="45274" xr:uid="{34592948-6536-4A44-8574-8E6035EDD810}"/>
    <cellStyle name="Normal 2 5 13 6 2 3" xfId="45275" xr:uid="{32B77320-4052-4446-B50E-C54D8ABDDB80}"/>
    <cellStyle name="Normal 2 5 13 6 2 4" xfId="45276" xr:uid="{EB0B2719-8327-405F-92C8-C8FBC03FF019}"/>
    <cellStyle name="Normal 2 5 13 6 2 5" xfId="45277" xr:uid="{2CF4A126-BEEA-46FD-B0BB-C0DD0F869898}"/>
    <cellStyle name="Normal 2 5 13 6 2 6" xfId="45278" xr:uid="{AABCB7EC-C2FB-4435-AECA-42456DEF355A}"/>
    <cellStyle name="Normal 2 5 13 6 2 7" xfId="45279" xr:uid="{2C992C0A-C77C-44B0-97EC-F4FB6FA74F69}"/>
    <cellStyle name="Normal 2 5 13 6 3" xfId="45280" xr:uid="{9E3F1030-BE36-4931-862C-4DFDED6D016A}"/>
    <cellStyle name="Normal 2 5 13 6 3 2" xfId="45281" xr:uid="{A599B46F-7436-4B48-B1A0-DA0E30E3D4C7}"/>
    <cellStyle name="Normal 2 5 13 6 3 3" xfId="45282" xr:uid="{F1A8970F-14C9-4E20-ADF0-825BB95938C2}"/>
    <cellStyle name="Normal 2 5 13 6 4" xfId="45283" xr:uid="{330C3393-D051-421B-81A5-9762AF0B03BB}"/>
    <cellStyle name="Normal 2 5 13 6 5" xfId="45284" xr:uid="{3739C173-68A7-4EE4-A485-7FD96FCCA519}"/>
    <cellStyle name="Normal 2 5 13 6 5 2" xfId="45285" xr:uid="{B18D8F52-CBD0-4DF0-B84D-BDC8FCC29900}"/>
    <cellStyle name="Normal 2 5 13 6 5 3" xfId="45286" xr:uid="{F0D26181-E2D8-4207-8A5E-81139409DF4B}"/>
    <cellStyle name="Normal 2 5 13 6 5 4" xfId="45287" xr:uid="{8BD7402A-10C2-472A-81DD-354A12F52832}"/>
    <cellStyle name="Normal 2 5 13 6 5 5" xfId="45288" xr:uid="{BD45EDB9-C057-43B6-AB6D-4D73D698D746}"/>
    <cellStyle name="Normal 2 5 13 6 5 6" xfId="45289" xr:uid="{015C7CF4-2C47-4488-92D2-5029B9DF9BEA}"/>
    <cellStyle name="Normal 2 5 13 6 6" xfId="45290" xr:uid="{55D3EBE1-D092-4272-8F84-D5F4E999FD49}"/>
    <cellStyle name="Normal 2 5 13 6 7" xfId="45291" xr:uid="{88800059-4403-4284-B24A-D6B1B0F846AD}"/>
    <cellStyle name="Normal 2 5 13 6 8" xfId="45292" xr:uid="{8ADEB6E0-9F61-4035-990C-D1F49909288B}"/>
    <cellStyle name="Normal 2 5 13 6 9" xfId="45293" xr:uid="{5EEE0129-8360-417C-99AE-C16587BBF2A8}"/>
    <cellStyle name="Normal 2 5 13 7" xfId="45294" xr:uid="{F6CD2360-785A-4B13-A7CC-09DFA97A4F56}"/>
    <cellStyle name="Normal 2 5 13 7 10" xfId="45295" xr:uid="{BC750F44-F5BA-42E1-B5BE-0900B5AECEE2}"/>
    <cellStyle name="Normal 2 5 13 7 2" xfId="45296" xr:uid="{63490573-77FD-4002-8613-6FE1A2E82E00}"/>
    <cellStyle name="Normal 2 5 13 7 2 2" xfId="45297" xr:uid="{901D5F09-E493-41B0-A629-708E2A8EBA8C}"/>
    <cellStyle name="Normal 2 5 13 7 2 2 2" xfId="45298" xr:uid="{46FC6809-D917-400F-A5A1-6F0173B77D08}"/>
    <cellStyle name="Normal 2 5 13 7 2 2 3" xfId="45299" xr:uid="{CA76BEBF-9D52-454B-84F1-A0DF7E61EB97}"/>
    <cellStyle name="Normal 2 5 13 7 2 2 4" xfId="45300" xr:uid="{0093C5E3-BA92-4A5B-A8C4-D0E41BF30CAC}"/>
    <cellStyle name="Normal 2 5 13 7 2 2 5" xfId="45301" xr:uid="{450ADCC5-4862-4B42-91FF-C480657434D4}"/>
    <cellStyle name="Normal 2 5 13 7 2 2 6" xfId="45302" xr:uid="{262A9466-3656-4214-8EA2-65FD3B30D75C}"/>
    <cellStyle name="Normal 2 5 13 7 2 3" xfId="45303" xr:uid="{F0261BEF-481F-488A-B19B-DAB0938A497E}"/>
    <cellStyle name="Normal 2 5 13 7 2 4" xfId="45304" xr:uid="{3E3A81F7-19F1-4988-9442-AAE3A37AD8CD}"/>
    <cellStyle name="Normal 2 5 13 7 2 5" xfId="45305" xr:uid="{54B46A43-0E46-4841-983D-2268400319CA}"/>
    <cellStyle name="Normal 2 5 13 7 2 6" xfId="45306" xr:uid="{93718DF3-4F40-4190-A5F3-CB77932E038C}"/>
    <cellStyle name="Normal 2 5 13 7 2 7" xfId="45307" xr:uid="{965A10CE-40AC-4232-AA81-67FF916E1E8A}"/>
    <cellStyle name="Normal 2 5 13 7 3" xfId="45308" xr:uid="{0BD7B2EE-E895-417C-B527-36E010038B33}"/>
    <cellStyle name="Normal 2 5 13 7 3 2" xfId="45309" xr:uid="{DB0EE09F-DCF5-4DBA-8721-BC86EEC62BDB}"/>
    <cellStyle name="Normal 2 5 13 7 3 3" xfId="45310" xr:uid="{BDE3672D-9811-4724-8FB2-F5B935B51118}"/>
    <cellStyle name="Normal 2 5 13 7 4" xfId="45311" xr:uid="{1BF97E6F-D575-4F6D-9FFA-05F1EED50EFE}"/>
    <cellStyle name="Normal 2 5 13 7 5" xfId="45312" xr:uid="{4BBDFB13-806A-402E-A8B4-6F5A22ED5812}"/>
    <cellStyle name="Normal 2 5 13 7 5 2" xfId="45313" xr:uid="{18DB6B90-C06D-4448-AE2E-C45BFCD8F2F6}"/>
    <cellStyle name="Normal 2 5 13 7 5 3" xfId="45314" xr:uid="{CCF79DCC-6EAE-4E99-A7D6-D95128FB6F77}"/>
    <cellStyle name="Normal 2 5 13 7 5 4" xfId="45315" xr:uid="{87AD830C-CBE4-4EDA-B4B0-71AADE0A4885}"/>
    <cellStyle name="Normal 2 5 13 7 5 5" xfId="45316" xr:uid="{00F62347-293D-4BFD-B062-184F2C904821}"/>
    <cellStyle name="Normal 2 5 13 7 5 6" xfId="45317" xr:uid="{B10FB50D-55F3-4B02-9C0C-E1CCBBCEBE94}"/>
    <cellStyle name="Normal 2 5 13 7 6" xfId="45318" xr:uid="{897DDF50-BE91-4899-867A-856F9AC087E3}"/>
    <cellStyle name="Normal 2 5 13 7 7" xfId="45319" xr:uid="{F1F57AF5-7CB0-4878-BF11-11204C3293E3}"/>
    <cellStyle name="Normal 2 5 13 7 8" xfId="45320" xr:uid="{8DEAD718-0AFA-4FCB-AF70-46893DFCCA90}"/>
    <cellStyle name="Normal 2 5 13 7 9" xfId="45321" xr:uid="{D2AB22A9-F8A5-4709-8729-28199220A2F1}"/>
    <cellStyle name="Normal 2 5 13 8" xfId="45322" xr:uid="{B157FB43-4EBF-44BF-A5B2-5D9F6C8506B7}"/>
    <cellStyle name="Normal 2 5 13 8 2" xfId="45323" xr:uid="{2D25C605-2D9A-44C5-B834-2052A01C6D76}"/>
    <cellStyle name="Normal 2 5 13 8 2 2" xfId="45324" xr:uid="{0F30B9C3-5818-4605-859E-C88A1B688585}"/>
    <cellStyle name="Normal 2 5 13 8 2 3" xfId="45325" xr:uid="{8226252D-844D-4525-8DC4-3A8A16A3AD36}"/>
    <cellStyle name="Normal 2 5 13 8 2 4" xfId="45326" xr:uid="{20509159-E475-4DC7-9DB0-33297942B1CF}"/>
    <cellStyle name="Normal 2 5 13 8 2 5" xfId="45327" xr:uid="{64F1579B-34B9-45BB-8F8E-DC404D8FD84A}"/>
    <cellStyle name="Normal 2 5 13 8 2 6" xfId="45328" xr:uid="{CE9AB5FB-A313-4047-9B1C-FAA4B4779B63}"/>
    <cellStyle name="Normal 2 5 13 8 3" xfId="45329" xr:uid="{D1F34DA6-E1CC-403C-8FBA-5AFBE6170519}"/>
    <cellStyle name="Normal 2 5 13 8 4" xfId="45330" xr:uid="{EE512686-6F01-4745-9010-37CC1A0F3BC3}"/>
    <cellStyle name="Normal 2 5 13 8 5" xfId="45331" xr:uid="{3445EFB5-8DE6-414B-8BAB-A435C634DD4C}"/>
    <cellStyle name="Normal 2 5 13 8 6" xfId="45332" xr:uid="{FA792021-98EF-4A20-80FA-BA4ABB82B7A2}"/>
    <cellStyle name="Normal 2 5 13 8 7" xfId="45333" xr:uid="{BA3AFC03-E27C-478F-8008-443E4449D0D0}"/>
    <cellStyle name="Normal 2 5 13 9" xfId="45334" xr:uid="{4DE7BF37-ADB3-4607-8C5C-8813B298D3E1}"/>
    <cellStyle name="Normal 2 5 13 9 2" xfId="45335" xr:uid="{5D11829F-0B56-4A7A-AA20-2A0C3523DEF0}"/>
    <cellStyle name="Normal 2 5 13 9 3" xfId="45336" xr:uid="{3F7923D1-76CC-4024-9618-C0BF7C8468DB}"/>
    <cellStyle name="Normal 2 5 14" xfId="45337" xr:uid="{FA5B7EF2-0FE7-456F-9C97-DA970FF053D2}"/>
    <cellStyle name="Normal 2 5 14 10" xfId="43716" xr:uid="{447985FD-41D5-4DAE-9AF7-BA2ADB74E45D}"/>
    <cellStyle name="Normal 2 5 14 11" xfId="43718" xr:uid="{96A5A9E0-6B07-46BF-80E8-8661617F08D9}"/>
    <cellStyle name="Normal 2 5 14 11 2" xfId="45338" xr:uid="{EB696C5B-6BBB-44D3-8F61-5BE17636F908}"/>
    <cellStyle name="Normal 2 5 14 11 3" xfId="45339" xr:uid="{C5169775-789B-44AD-BE8F-D3A605B442D1}"/>
    <cellStyle name="Normal 2 5 14 11 4" xfId="45340" xr:uid="{D1F6BD2F-8FA8-49C7-9011-BB16688339FC}"/>
    <cellStyle name="Normal 2 5 14 11 5" xfId="45341" xr:uid="{64E61F2B-F28A-46FB-BA02-A2B2C63FD184}"/>
    <cellStyle name="Normal 2 5 14 11 6" xfId="45342" xr:uid="{21458954-FF2B-4987-B792-8E23270667CE}"/>
    <cellStyle name="Normal 2 5 14 12" xfId="43720" xr:uid="{4E27BDA0-8882-4E14-8E47-5D41DFA95399}"/>
    <cellStyle name="Normal 2 5 14 13" xfId="43722" xr:uid="{36813BE3-8107-4AC6-B115-B934F80D88BE}"/>
    <cellStyle name="Normal 2 5 14 14" xfId="45343" xr:uid="{CDA76D6E-ECE6-4EA6-B2BB-6BCC840D75FE}"/>
    <cellStyle name="Normal 2 5 14 15" xfId="45345" xr:uid="{D8BFB84F-AEB3-412B-9DE1-C87FE846B97A}"/>
    <cellStyle name="Normal 2 5 14 16" xfId="45346" xr:uid="{C8353896-49DC-4AC2-9000-7B969387E633}"/>
    <cellStyle name="Normal 2 5 14 17" xfId="45347" xr:uid="{E2E5447A-5E88-4D8E-AB31-012A1289C46A}"/>
    <cellStyle name="Normal 2 5 14 18" xfId="45348" xr:uid="{F5CD8479-AD51-4003-8AB9-5C206F2593C9}"/>
    <cellStyle name="Normal 2 5 14 19" xfId="45349" xr:uid="{22B65F11-ACAE-4B13-BA68-5F85CBD88112}"/>
    <cellStyle name="Normal 2 5 14 2" xfId="45350" xr:uid="{C1F24813-4E6B-43D8-8636-2E99019B3668}"/>
    <cellStyle name="Normal 2 5 14 2 10" xfId="19436" xr:uid="{925EC220-99B9-4A54-B2EC-7C1B709EE717}"/>
    <cellStyle name="Normal 2 5 14 2 11" xfId="19438" xr:uid="{828B4487-E16B-496B-B107-8EBA586D6E06}"/>
    <cellStyle name="Normal 2 5 14 2 12" xfId="19455" xr:uid="{1E42CDA8-B942-453A-B92D-49E3E74DFA05}"/>
    <cellStyle name="Normal 2 5 14 2 13" xfId="19470" xr:uid="{E9C7A0E4-BE8E-4B0E-A3D8-FE8B2DE8CE84}"/>
    <cellStyle name="Normal 2 5 14 2 14" xfId="19473" xr:uid="{29B85915-118D-4F2A-8E55-DC50123E89DD}"/>
    <cellStyle name="Normal 2 5 14 2 2" xfId="45351" xr:uid="{F29D606D-02A9-4A54-8785-A78EA4CB1446}"/>
    <cellStyle name="Normal 2 5 14 2 2 10" xfId="45352" xr:uid="{CC709FE7-83D3-4CBF-8DED-A312F15FCE67}"/>
    <cellStyle name="Normal 2 5 14 2 2 2" xfId="45353" xr:uid="{22067FDD-2B32-4943-B461-6B092D670B98}"/>
    <cellStyle name="Normal 2 5 14 2 2 2 2" xfId="45354" xr:uid="{4777A1F6-06C4-4D04-9E77-08C83E5D78D8}"/>
    <cellStyle name="Normal 2 5 14 2 2 2 2 2" xfId="45355" xr:uid="{797E405A-9F8C-422B-94B4-E17D1F238514}"/>
    <cellStyle name="Normal 2 5 14 2 2 2 2 3" xfId="45356" xr:uid="{C4DE2698-A1F4-4D34-82BB-6691461F0E39}"/>
    <cellStyle name="Normal 2 5 14 2 2 2 2 4" xfId="45357" xr:uid="{C1AE2AAB-54E9-45A1-8736-092A2A1400DD}"/>
    <cellStyle name="Normal 2 5 14 2 2 2 2 5" xfId="45358" xr:uid="{12DE14AD-13B6-4D80-8072-5CC99EB09F8F}"/>
    <cellStyle name="Normal 2 5 14 2 2 2 2 6" xfId="45359" xr:uid="{03A9C78A-EF1A-48DD-ADFF-34518FE8F252}"/>
    <cellStyle name="Normal 2 5 14 2 2 2 3" xfId="45360" xr:uid="{0EFFED26-36B6-4917-B9D6-2117CB0866B0}"/>
    <cellStyle name="Normal 2 5 14 2 2 2 4" xfId="45361" xr:uid="{14ED1C2B-8C3B-4D16-BB7F-7DA027DA9B0E}"/>
    <cellStyle name="Normal 2 5 14 2 2 2 5" xfId="45362" xr:uid="{A25578EE-9C06-4169-ACF5-9EB5B5E29B56}"/>
    <cellStyle name="Normal 2 5 14 2 2 2 6" xfId="45363" xr:uid="{0BD2C998-20B3-469A-B19A-16E917400A77}"/>
    <cellStyle name="Normal 2 5 14 2 2 2 7" xfId="45364" xr:uid="{5291CA5C-3A60-45EA-9A25-5039931FFEE4}"/>
    <cellStyle name="Normal 2 5 14 2 2 3" xfId="45365" xr:uid="{FC5F5E18-EC69-4D22-BD38-52B8000FF947}"/>
    <cellStyle name="Normal 2 5 14 2 2 3 2" xfId="45366" xr:uid="{D84DC92E-FECF-4092-AEF5-E764FB28B370}"/>
    <cellStyle name="Normal 2 5 14 2 2 3 3" xfId="45367" xr:uid="{DFFB7F57-B0DE-4334-BA8F-D191CB9FA65D}"/>
    <cellStyle name="Normal 2 5 14 2 2 4" xfId="45368" xr:uid="{AD3CB609-3199-478A-9EF6-E8DF63E56E61}"/>
    <cellStyle name="Normal 2 5 14 2 2 5" xfId="45369" xr:uid="{78A36695-89A5-4490-9C07-62B544D04813}"/>
    <cellStyle name="Normal 2 5 14 2 2 5 2" xfId="45370" xr:uid="{00415EAB-60B6-413D-8ABA-3196E9A3C27B}"/>
    <cellStyle name="Normal 2 5 14 2 2 5 3" xfId="45371" xr:uid="{64575976-FD53-4BE5-AD2D-655EFCA68F31}"/>
    <cellStyle name="Normal 2 5 14 2 2 5 4" xfId="9364" xr:uid="{914BC691-8222-4836-8254-8D1EF4184C75}"/>
    <cellStyle name="Normal 2 5 14 2 2 5 5" xfId="9368" xr:uid="{815BB105-BBDF-422B-8E75-F2A3F6583E22}"/>
    <cellStyle name="Normal 2 5 14 2 2 5 6" xfId="11958" xr:uid="{57E3B204-76B7-47FA-9FA8-FA4B6FE03F95}"/>
    <cellStyle name="Normal 2 5 14 2 2 6" xfId="45372" xr:uid="{C1547BD4-2B17-444E-95A6-EC68944B5519}"/>
    <cellStyle name="Normal 2 5 14 2 2 7" xfId="45373" xr:uid="{0BE5C04A-30B0-4C69-B332-DB87A998D58A}"/>
    <cellStyle name="Normal 2 5 14 2 2 8" xfId="45374" xr:uid="{15B15600-12D2-4B04-98B7-D08C485D0747}"/>
    <cellStyle name="Normal 2 5 14 2 2 9" xfId="45375" xr:uid="{F449FD93-990F-41EA-81CF-859C0745ACAF}"/>
    <cellStyle name="Normal 2 5 14 2 3" xfId="45376" xr:uid="{CFD90799-2821-47DA-ACC8-B0365E10914C}"/>
    <cellStyle name="Normal 2 5 14 2 3 10" xfId="36850" xr:uid="{70B7DE1D-2099-4CC6-B6F8-5063CC7B6C10}"/>
    <cellStyle name="Normal 2 5 14 2 3 2" xfId="45377" xr:uid="{02C3E9DE-DC4A-4943-AB36-B5A0B945C154}"/>
    <cellStyle name="Normal 2 5 14 2 3 2 2" xfId="45378" xr:uid="{DE45961B-1B53-4496-B283-914298346C55}"/>
    <cellStyle name="Normal 2 5 14 2 3 2 2 2" xfId="45379" xr:uid="{5DD7720F-C783-4E12-877A-A2823171F486}"/>
    <cellStyle name="Normal 2 5 14 2 3 2 2 3" xfId="45380" xr:uid="{C50836AE-2195-4013-80C7-A7FD5AED5F35}"/>
    <cellStyle name="Normal 2 5 14 2 3 2 2 4" xfId="45381" xr:uid="{66EE2215-B79A-4183-AEA5-A1218395BAFB}"/>
    <cellStyle name="Normal 2 5 14 2 3 2 2 5" xfId="45382" xr:uid="{F0329234-0DA2-43AF-93AE-9D6BC6650124}"/>
    <cellStyle name="Normal 2 5 14 2 3 2 2 6" xfId="45383" xr:uid="{70507B9A-9B65-4C32-A5B7-2F92C7DFDE21}"/>
    <cellStyle name="Normal 2 5 14 2 3 2 3" xfId="45384" xr:uid="{B08D311A-C997-48C2-B122-5F066D94B6AC}"/>
    <cellStyle name="Normal 2 5 14 2 3 2 4" xfId="45385" xr:uid="{2EB7A03B-1E92-4176-9935-4FF6DD404260}"/>
    <cellStyle name="Normal 2 5 14 2 3 2 5" xfId="45386" xr:uid="{578876D6-F368-41E5-B075-94154292C8DF}"/>
    <cellStyle name="Normal 2 5 14 2 3 2 6" xfId="45387" xr:uid="{C3684D34-1F12-41C3-9576-9B6B63F7809B}"/>
    <cellStyle name="Normal 2 5 14 2 3 2 7" xfId="45388" xr:uid="{A8F16A6B-2E92-4E1B-AAD8-099F777D4CCC}"/>
    <cellStyle name="Normal 2 5 14 2 3 3" xfId="45389" xr:uid="{90EE33F9-D367-48B3-A8AF-4A6549FE879B}"/>
    <cellStyle name="Normal 2 5 14 2 3 3 2" xfId="45390" xr:uid="{7D314EEB-3E06-4D59-A0D7-33D39D5A8ABC}"/>
    <cellStyle name="Normal 2 5 14 2 3 3 3" xfId="45391" xr:uid="{1CA270EF-A121-46BD-871D-4492D545195B}"/>
    <cellStyle name="Normal 2 5 14 2 3 4" xfId="45392" xr:uid="{0D01932C-ACCE-44F4-BD7D-DBC3DA85AA4D}"/>
    <cellStyle name="Normal 2 5 14 2 3 5" xfId="45393" xr:uid="{1C4F4824-7661-419D-8191-5A77B0E4BE08}"/>
    <cellStyle name="Normal 2 5 14 2 3 5 2" xfId="45394" xr:uid="{76008E9B-E1D8-43F2-A759-4DE23FC1ADD9}"/>
    <cellStyle name="Normal 2 5 14 2 3 5 3" xfId="45395" xr:uid="{E2CF3C63-D445-4385-9EA2-93520D9FB17B}"/>
    <cellStyle name="Normal 2 5 14 2 3 5 4" xfId="24852" xr:uid="{A1D49608-10C5-4A39-8FD5-0C6FDF97AAC9}"/>
    <cellStyle name="Normal 2 5 14 2 3 5 5" xfId="24855" xr:uid="{876862DB-D4C3-451C-90F9-8AF61ADFCB8F}"/>
    <cellStyle name="Normal 2 5 14 2 3 5 6" xfId="24858" xr:uid="{EF92ADEB-9C70-4B4E-A36B-740AC86B0E12}"/>
    <cellStyle name="Normal 2 5 14 2 3 6" xfId="45396" xr:uid="{F3FFFF1B-D688-4F28-95CE-3E5B550DFC86}"/>
    <cellStyle name="Normal 2 5 14 2 3 7" xfId="45397" xr:uid="{968EBEF3-05DE-43D7-A581-C7035F0C010D}"/>
    <cellStyle name="Normal 2 5 14 2 3 8" xfId="45398" xr:uid="{F5AF2CF9-192D-4819-B9A7-8006C8336602}"/>
    <cellStyle name="Normal 2 5 14 2 3 9" xfId="45399" xr:uid="{1915E453-75C9-4324-99E3-27FD038B347D}"/>
    <cellStyle name="Normal 2 5 14 2 4" xfId="45400" xr:uid="{5D4AB49C-4F0F-46C8-8F7E-321799F4BF12}"/>
    <cellStyle name="Normal 2 5 14 2 4 10" xfId="45401" xr:uid="{E780C9A7-853B-47A7-A232-E8D58F03532E}"/>
    <cellStyle name="Normal 2 5 14 2 4 2" xfId="45402" xr:uid="{A3D8408E-9E3A-46CC-932E-733A997E0F6C}"/>
    <cellStyle name="Normal 2 5 14 2 4 2 2" xfId="45403" xr:uid="{5CFFD879-6F37-4CE2-A9AC-1B4BFB1F5170}"/>
    <cellStyle name="Normal 2 5 14 2 4 2 2 2" xfId="45404" xr:uid="{5CA27D85-A312-4F0E-9CC7-99FD925FE058}"/>
    <cellStyle name="Normal 2 5 14 2 4 2 2 3" xfId="45405" xr:uid="{7AD2D342-AF8A-4D49-AA39-F4B332C8285D}"/>
    <cellStyle name="Normal 2 5 14 2 4 2 2 4" xfId="45406" xr:uid="{CB39E7B2-B731-4BC7-ADC7-20A6CBA70944}"/>
    <cellStyle name="Normal 2 5 14 2 4 2 2 5" xfId="45407" xr:uid="{6B297B97-6230-4EC9-8E34-FD1F27F32AA9}"/>
    <cellStyle name="Normal 2 5 14 2 4 2 2 6" xfId="45408" xr:uid="{67C8996C-500D-4D79-A84A-BE519C981A26}"/>
    <cellStyle name="Normal 2 5 14 2 4 2 3" xfId="45409" xr:uid="{7F8669AE-A0F1-490E-91F5-5348E033A420}"/>
    <cellStyle name="Normal 2 5 14 2 4 2 4" xfId="45410" xr:uid="{4CF5AF3B-356A-4F32-A960-D301770667C6}"/>
    <cellStyle name="Normal 2 5 14 2 4 2 5" xfId="45411" xr:uid="{612E3901-C48F-4523-A293-3A66C10B71E4}"/>
    <cellStyle name="Normal 2 5 14 2 4 2 6" xfId="45412" xr:uid="{E7B989D2-C9C9-4971-AC99-C81C73575AF1}"/>
    <cellStyle name="Normal 2 5 14 2 4 2 7" xfId="45413" xr:uid="{A38FFC29-C27B-4E9B-9C36-321A43BA4F9A}"/>
    <cellStyle name="Normal 2 5 14 2 4 3" xfId="45414" xr:uid="{F991C2EA-EAE2-4E97-8737-5537BDA2207C}"/>
    <cellStyle name="Normal 2 5 14 2 4 3 2" xfId="45415" xr:uid="{54245878-928A-4801-8113-6D33FE3E6B2E}"/>
    <cellStyle name="Normal 2 5 14 2 4 3 3" xfId="45416" xr:uid="{BA21A840-77F0-4166-979B-C0D369D8B175}"/>
    <cellStyle name="Normal 2 5 14 2 4 4" xfId="45417" xr:uid="{8DE7E868-4372-4DCF-9964-AFFD7176019B}"/>
    <cellStyle name="Normal 2 5 14 2 4 5" xfId="45418" xr:uid="{C26F0EF6-0E14-44D6-92E2-C8B8AD5DB832}"/>
    <cellStyle name="Normal 2 5 14 2 4 5 2" xfId="45419" xr:uid="{372ED464-D3AD-452F-A9DB-4938D5C7EF6A}"/>
    <cellStyle name="Normal 2 5 14 2 4 5 3" xfId="45420" xr:uid="{D6CF3E3D-2C66-4AAA-85AA-3C4342E0F0D8}"/>
    <cellStyle name="Normal 2 5 14 2 4 5 4" xfId="2086" xr:uid="{60A6F79E-42C2-4EF3-A9B1-EBD3DC5CEEC4}"/>
    <cellStyle name="Normal 2 5 14 2 4 5 5" xfId="28010" xr:uid="{77D8BDFC-4BD8-4994-82B5-AD34EBF79B28}"/>
    <cellStyle name="Normal 2 5 14 2 4 5 6" xfId="28037" xr:uid="{B1A363B4-787B-458B-B669-D85B7912C87B}"/>
    <cellStyle name="Normal 2 5 14 2 4 6" xfId="45421" xr:uid="{474C1DE3-9F92-41EC-A637-2EF606F3D577}"/>
    <cellStyle name="Normal 2 5 14 2 4 7" xfId="45422" xr:uid="{746DFE8E-032B-4F45-96F7-FDE4E2052822}"/>
    <cellStyle name="Normal 2 5 14 2 4 8" xfId="45423" xr:uid="{5D411402-43D2-4D71-B5D3-AFA457605B2F}"/>
    <cellStyle name="Normal 2 5 14 2 4 9" xfId="45424" xr:uid="{9B96025B-EF7D-463B-A28C-FC514B3470FA}"/>
    <cellStyle name="Normal 2 5 14 2 5" xfId="45425" xr:uid="{B3398AD3-E98B-4B11-BE2E-207A640AA67F}"/>
    <cellStyle name="Normal 2 5 14 2 5 2" xfId="45426" xr:uid="{FA54D5FD-DA3C-46AC-B852-CAA1BDF51DC8}"/>
    <cellStyle name="Normal 2 5 14 2 5 2 2" xfId="45427" xr:uid="{C8E1E6CA-3055-4130-A16B-8446526A8693}"/>
    <cellStyle name="Normal 2 5 14 2 5 2 3" xfId="45428" xr:uid="{00049C05-BA86-4077-A2DE-9EE790280A8E}"/>
    <cellStyle name="Normal 2 5 14 2 5 2 4" xfId="45429" xr:uid="{615448F7-A302-40C5-8A45-2CB2203E02F1}"/>
    <cellStyle name="Normal 2 5 14 2 5 2 5" xfId="45430" xr:uid="{C0CC8FD3-23EF-4967-98D2-C5563E65F295}"/>
    <cellStyle name="Normal 2 5 14 2 5 2 6" xfId="45431" xr:uid="{93613839-8DEC-4386-8815-49FFA36A390B}"/>
    <cellStyle name="Normal 2 5 14 2 5 3" xfId="45432" xr:uid="{86DAA726-E9AA-4E1E-879D-28FC8B9CA067}"/>
    <cellStyle name="Normal 2 5 14 2 5 4" xfId="45433" xr:uid="{1F324A5C-7DCB-4992-88B2-CAB38EB6663E}"/>
    <cellStyle name="Normal 2 5 14 2 5 5" xfId="45434" xr:uid="{2B68B4E6-0D76-48C0-88F8-D8CAAD7B52AD}"/>
    <cellStyle name="Normal 2 5 14 2 5 6" xfId="45435" xr:uid="{111757FE-F779-4027-818B-CCFBA6FA4A34}"/>
    <cellStyle name="Normal 2 5 14 2 5 7" xfId="45436" xr:uid="{866F4E60-8996-4712-BD0C-9AB4DEEA3BF3}"/>
    <cellStyle name="Normal 2 5 14 2 6" xfId="45437" xr:uid="{C92A7B97-C937-4719-8E45-EBD9E2F46318}"/>
    <cellStyle name="Normal 2 5 14 2 6 2" xfId="45438" xr:uid="{C552EF62-C3E8-4822-9803-D3A868CA5965}"/>
    <cellStyle name="Normal 2 5 14 2 6 3" xfId="45439" xr:uid="{BC6BDE2A-B405-4428-BEEB-4CEDD480367D}"/>
    <cellStyle name="Normal 2 5 14 2 7" xfId="45440" xr:uid="{F7975B15-15A2-4A15-9752-5B2B17D30565}"/>
    <cellStyle name="Normal 2 5 14 2 8" xfId="45441" xr:uid="{C98BD04B-8B0C-42EF-BD67-E017ACA4799C}"/>
    <cellStyle name="Normal 2 5 14 2 8 2" xfId="45442" xr:uid="{0FE555EC-DE92-4328-B1A2-96BC82C85679}"/>
    <cellStyle name="Normal 2 5 14 2 8 3" xfId="45443" xr:uid="{73731B90-9BF0-415D-A136-28619738DCC7}"/>
    <cellStyle name="Normal 2 5 14 2 8 4" xfId="45444" xr:uid="{2CE2B76F-B272-48A1-B635-A3F5A19EF7D3}"/>
    <cellStyle name="Normal 2 5 14 2 8 5" xfId="45445" xr:uid="{F14C3BB4-C67A-4949-8FE7-B015DDB75623}"/>
    <cellStyle name="Normal 2 5 14 2 8 6" xfId="45446" xr:uid="{8FDDF38E-6E63-4A95-A122-BA521141E7E0}"/>
    <cellStyle name="Normal 2 5 14 2 9" xfId="45447" xr:uid="{9DCF2B77-E3CC-4940-B8A9-F4869EA60D91}"/>
    <cellStyle name="Normal 2 5 14 20" xfId="45344" xr:uid="{DB6A3EF6-AFFD-45FC-91D4-6F2F8FE2552D}"/>
    <cellStyle name="Normal 2 5 14 3" xfId="45448" xr:uid="{65E7A328-93B1-438B-A29D-123400AD120A}"/>
    <cellStyle name="Normal 2 5 14 3 10" xfId="45449" xr:uid="{D247E12B-0C74-4DC4-81D5-0D4FA504D144}"/>
    <cellStyle name="Normal 2 5 14 3 11" xfId="45450" xr:uid="{40A7EA3E-7139-4570-B4AF-E05D4B6E455C}"/>
    <cellStyle name="Normal 2 5 14 3 12" xfId="45451" xr:uid="{716831A4-A45E-4C85-B1A8-89AA12FD066B}"/>
    <cellStyle name="Normal 2 5 14 3 13" xfId="5967" xr:uid="{4354355E-9499-43DD-BE5E-3E0654A8980D}"/>
    <cellStyle name="Normal 2 5 14 3 14" xfId="5970" xr:uid="{75EA73A7-DA20-4950-B021-DD3AC5F255AD}"/>
    <cellStyle name="Normal 2 5 14 3 2" xfId="45452" xr:uid="{0F0927A0-8F3A-458C-84F4-92E68172DEE9}"/>
    <cellStyle name="Normal 2 5 14 3 2 10" xfId="45453" xr:uid="{418EAE86-CDD8-4771-AF1A-394C9D0BA363}"/>
    <cellStyle name="Normal 2 5 14 3 2 2" xfId="45454" xr:uid="{3946FD30-925E-45DD-8312-98C8B7D74B49}"/>
    <cellStyle name="Normal 2 5 14 3 2 2 2" xfId="45455" xr:uid="{36E864FB-1FCF-41DB-853E-775841E9018F}"/>
    <cellStyle name="Normal 2 5 14 3 2 2 2 2" xfId="31634" xr:uid="{D5D3D933-D678-40D4-A776-FF2E9ED8EA27}"/>
    <cellStyle name="Normal 2 5 14 3 2 2 2 3" xfId="31636" xr:uid="{7B580228-DF56-41BF-B165-B676740C6A93}"/>
    <cellStyle name="Normal 2 5 14 3 2 2 2 4" xfId="31638" xr:uid="{F2328FE7-CD14-43CE-9F20-17606DD8A661}"/>
    <cellStyle name="Normal 2 5 14 3 2 2 2 5" xfId="45456" xr:uid="{6C69DEB4-3B61-4423-9982-64AA6F8F24B6}"/>
    <cellStyle name="Normal 2 5 14 3 2 2 2 6" xfId="45457" xr:uid="{4FECC7E7-5ED5-423E-ADD9-CD0BBBE32FB4}"/>
    <cellStyle name="Normal 2 5 14 3 2 2 3" xfId="45458" xr:uid="{427411E3-C0BC-413E-94B9-88432F7AFCBC}"/>
    <cellStyle name="Normal 2 5 14 3 2 2 4" xfId="45459" xr:uid="{675CEEE9-78EF-4551-BD72-E252F90F5766}"/>
    <cellStyle name="Normal 2 5 14 3 2 2 5" xfId="45460" xr:uid="{005F77FB-8AE5-4BAC-A12B-9BD00E02E216}"/>
    <cellStyle name="Normal 2 5 14 3 2 2 6" xfId="45461" xr:uid="{BE1F8055-210B-497F-892B-8B65BE254651}"/>
    <cellStyle name="Normal 2 5 14 3 2 2 7" xfId="45462" xr:uid="{F26E20C1-45F7-4C00-B545-BE53583CE686}"/>
    <cellStyle name="Normal 2 5 14 3 2 3" xfId="45463" xr:uid="{98E08E61-2D8A-40F1-888A-40FB5BC8D61F}"/>
    <cellStyle name="Normal 2 5 14 3 2 3 2" xfId="45464" xr:uid="{D36C6161-D7AC-4F60-B2F4-EA9D4BE51289}"/>
    <cellStyle name="Normal 2 5 14 3 2 3 3" xfId="45465" xr:uid="{61F2E52C-7281-4B84-9613-E64B84EFF06F}"/>
    <cellStyle name="Normal 2 5 14 3 2 4" xfId="45466" xr:uid="{43C2AA8C-E9E1-44AD-8064-BC0E034E8841}"/>
    <cellStyle name="Normal 2 5 14 3 2 5" xfId="45467" xr:uid="{2094E638-74A2-437F-8A36-A360AE409714}"/>
    <cellStyle name="Normal 2 5 14 3 2 5 2" xfId="45468" xr:uid="{57B73214-23A5-4AFC-915C-507DB7748F41}"/>
    <cellStyle name="Normal 2 5 14 3 2 5 3" xfId="45469" xr:uid="{ED804A9B-89E5-416D-9B21-34B23CA34D16}"/>
    <cellStyle name="Normal 2 5 14 3 2 5 4" xfId="31153" xr:uid="{973D4C91-655B-4448-930D-1B3068631FAF}"/>
    <cellStyle name="Normal 2 5 14 3 2 5 5" xfId="31156" xr:uid="{FAEC0AC1-C7C4-4628-8E0A-602247CB5A3B}"/>
    <cellStyle name="Normal 2 5 14 3 2 5 6" xfId="31158" xr:uid="{BE30AF76-9567-47FC-BA1B-43BB8D313E60}"/>
    <cellStyle name="Normal 2 5 14 3 2 6" xfId="45470" xr:uid="{4811D3F0-D43F-485E-B686-65B120F2B704}"/>
    <cellStyle name="Normal 2 5 14 3 2 7" xfId="45471" xr:uid="{F5B0C4D1-DF90-4215-BFEE-7BB6881D44AB}"/>
    <cellStyle name="Normal 2 5 14 3 2 8" xfId="45472" xr:uid="{D1B9C0E5-7CCF-464B-A861-59EE2E06E413}"/>
    <cellStyle name="Normal 2 5 14 3 2 9" xfId="45473" xr:uid="{C125249F-F296-4C51-AFC1-4EFBCC8BBF57}"/>
    <cellStyle name="Normal 2 5 14 3 3" xfId="45474" xr:uid="{217FC244-ED0B-49E4-A00D-E7C4784660A0}"/>
    <cellStyle name="Normal 2 5 14 3 3 10" xfId="45475" xr:uid="{9DB11A8F-5839-4537-905C-4C4ED780D288}"/>
    <cellStyle name="Normal 2 5 14 3 3 2" xfId="45476" xr:uid="{167D178A-C8CD-45B7-B4D2-EE28585BE97A}"/>
    <cellStyle name="Normal 2 5 14 3 3 2 2" xfId="45477" xr:uid="{B5605CE3-4BFE-4BCB-AA0F-9DF0E4F5263E}"/>
    <cellStyle name="Normal 2 5 14 3 3 2 2 2" xfId="31698" xr:uid="{4AC45B1C-8071-4ECC-A332-0F3C046F4B8E}"/>
    <cellStyle name="Normal 2 5 14 3 3 2 2 3" xfId="31700" xr:uid="{A38251F9-8CF8-4316-AC8F-B64413B73621}"/>
    <cellStyle name="Normal 2 5 14 3 3 2 2 4" xfId="31702" xr:uid="{2742B898-440F-4770-AC88-7CE737DBFB85}"/>
    <cellStyle name="Normal 2 5 14 3 3 2 2 5" xfId="45478" xr:uid="{0150FBCD-D14E-4290-92DB-1CB19496A724}"/>
    <cellStyle name="Normal 2 5 14 3 3 2 2 6" xfId="45479" xr:uid="{8AF78179-6780-4EEA-878A-DB530D67E489}"/>
    <cellStyle name="Normal 2 5 14 3 3 2 3" xfId="45480" xr:uid="{F815D06F-E183-41B5-B729-3F2AD84C6038}"/>
    <cellStyle name="Normal 2 5 14 3 3 2 4" xfId="45481" xr:uid="{C35125F5-3923-4389-B0F9-0B8F613A8E91}"/>
    <cellStyle name="Normal 2 5 14 3 3 2 5" xfId="45482" xr:uid="{F137C6D5-3F6D-4B1B-A45D-83825E4A3386}"/>
    <cellStyle name="Normal 2 5 14 3 3 2 6" xfId="45483" xr:uid="{BD2743A2-5260-4DAE-8D90-03FADAF7061C}"/>
    <cellStyle name="Normal 2 5 14 3 3 2 7" xfId="45484" xr:uid="{FA736CFE-D56C-4020-9A5F-0D38665DA3A4}"/>
    <cellStyle name="Normal 2 5 14 3 3 3" xfId="45485" xr:uid="{22C49131-7015-4CEF-928F-1CF82F43E4C2}"/>
    <cellStyle name="Normal 2 5 14 3 3 3 2" xfId="45486" xr:uid="{BD1FF35E-97A5-407C-9DD6-4E3F0A71F92B}"/>
    <cellStyle name="Normal 2 5 14 3 3 3 3" xfId="45487" xr:uid="{8A885C90-6934-49C7-85F6-330B7F1149A3}"/>
    <cellStyle name="Normal 2 5 14 3 3 4" xfId="45488" xr:uid="{68A3716C-5C6E-4FCE-88AE-4B3FAB91F3FF}"/>
    <cellStyle name="Normal 2 5 14 3 3 5" xfId="45489" xr:uid="{6E7BC7DA-B32B-4519-A9E5-6B05E8F403DE}"/>
    <cellStyle name="Normal 2 5 14 3 3 5 2" xfId="45490" xr:uid="{E4B2811B-2170-4F18-837F-BC1EAF807E4B}"/>
    <cellStyle name="Normal 2 5 14 3 3 5 3" xfId="45491" xr:uid="{94B72314-E44A-4D90-B8A1-E295CC38996E}"/>
    <cellStyle name="Normal 2 5 14 3 3 5 4" xfId="45492" xr:uid="{69674DC6-7404-412A-B369-E024F5BB7003}"/>
    <cellStyle name="Normal 2 5 14 3 3 5 5" xfId="45493" xr:uid="{B347EBF2-B62E-46CA-87AA-F3F03F5EB4E9}"/>
    <cellStyle name="Normal 2 5 14 3 3 5 6" xfId="45494" xr:uid="{0C912004-CB90-4B0D-B53C-495FEEEA2E62}"/>
    <cellStyle name="Normal 2 5 14 3 3 6" xfId="45495" xr:uid="{B3377741-590B-43B0-BD0F-099EA4247460}"/>
    <cellStyle name="Normal 2 5 14 3 3 7" xfId="41006" xr:uid="{7AF7C57B-FC53-47EA-930A-F732C4C94C48}"/>
    <cellStyle name="Normal 2 5 14 3 3 8" xfId="41008" xr:uid="{B1B6B03E-58B9-4FF5-A6B9-FECEF1667E57}"/>
    <cellStyle name="Normal 2 5 14 3 3 9" xfId="41010" xr:uid="{AF4C1D58-4721-455D-AA20-4544C0C7DC47}"/>
    <cellStyle name="Normal 2 5 14 3 4" xfId="45496" xr:uid="{3218E663-357D-444E-9E55-2A6B4B1186A0}"/>
    <cellStyle name="Normal 2 5 14 3 4 10" xfId="45497" xr:uid="{497DC854-8A5E-4D53-8044-5F2494598797}"/>
    <cellStyle name="Normal 2 5 14 3 4 2" xfId="45498" xr:uid="{E2A6182A-D4E8-4DAB-8324-C30084DA8651}"/>
    <cellStyle name="Normal 2 5 14 3 4 2 2" xfId="45499" xr:uid="{81BB71F3-C3D5-409A-87A0-96EF6C0B1BF8}"/>
    <cellStyle name="Normal 2 5 14 3 4 2 2 2" xfId="45500" xr:uid="{FE8F3FD4-55FE-488B-B91D-DD1FF5F22224}"/>
    <cellStyle name="Normal 2 5 14 3 4 2 2 3" xfId="45501" xr:uid="{D367F2F6-492C-4710-8C42-467D5E29A283}"/>
    <cellStyle name="Normal 2 5 14 3 4 2 2 4" xfId="45502" xr:uid="{7683BA30-95BE-4F07-BADC-FC8F102D76C4}"/>
    <cellStyle name="Normal 2 5 14 3 4 2 2 5" xfId="45503" xr:uid="{64F96F12-32C7-45A5-A88B-65EFE5A21569}"/>
    <cellStyle name="Normal 2 5 14 3 4 2 2 6" xfId="45504" xr:uid="{7C6A0E9B-6147-46F5-82E2-69E0F30D99D4}"/>
    <cellStyle name="Normal 2 5 14 3 4 2 3" xfId="45505" xr:uid="{6B99449B-B89F-4E0B-B1A2-234084D3E1C8}"/>
    <cellStyle name="Normal 2 5 14 3 4 2 4" xfId="45506" xr:uid="{D725F23F-1166-4DE5-BBCB-420620F0CA37}"/>
    <cellStyle name="Normal 2 5 14 3 4 2 5" xfId="45507" xr:uid="{E79FC36C-7803-4622-976A-A6EB3447DA08}"/>
    <cellStyle name="Normal 2 5 14 3 4 2 6" xfId="45508" xr:uid="{F1EE3FEB-9CFA-42C5-AC43-5EBFA5C9A446}"/>
    <cellStyle name="Normal 2 5 14 3 4 2 7" xfId="45509" xr:uid="{6BFD3B45-8B42-4728-9D76-5ED0D5514CA8}"/>
    <cellStyle name="Normal 2 5 14 3 4 3" xfId="45510" xr:uid="{480FFB0E-853D-442F-ABD6-9E0411B58C90}"/>
    <cellStyle name="Normal 2 5 14 3 4 3 2" xfId="45511" xr:uid="{3629AF71-4D21-42DB-A90F-87B381C07B91}"/>
    <cellStyle name="Normal 2 5 14 3 4 3 3" xfId="45512" xr:uid="{2701DC9D-CB9B-4752-AE21-AB9FC40022F2}"/>
    <cellStyle name="Normal 2 5 14 3 4 4" xfId="45513" xr:uid="{21585797-12A8-4BE7-B307-F12A83E063CD}"/>
    <cellStyle name="Normal 2 5 14 3 4 5" xfId="45514" xr:uid="{5F45AA21-A69D-4002-ADCC-479045002439}"/>
    <cellStyle name="Normal 2 5 14 3 4 5 2" xfId="45515" xr:uid="{486E4B7C-0C03-47DC-AC8F-E3F60D6F6E94}"/>
    <cellStyle name="Normal 2 5 14 3 4 5 3" xfId="45516" xr:uid="{D6147590-18D2-4E91-9786-18230CBFF8FD}"/>
    <cellStyle name="Normal 2 5 14 3 4 5 4" xfId="32868" xr:uid="{F81B6912-8A43-4FC5-BDF5-32CD51E981BE}"/>
    <cellStyle name="Normal 2 5 14 3 4 5 5" xfId="32870" xr:uid="{64DF35BF-F89C-479B-BA25-4567974DAF70}"/>
    <cellStyle name="Normal 2 5 14 3 4 5 6" xfId="32872" xr:uid="{3D1B9360-2589-4624-93D3-B34B96A71589}"/>
    <cellStyle name="Normal 2 5 14 3 4 6" xfId="45517" xr:uid="{E04FD083-6C55-406A-8244-D4D0DB753D06}"/>
    <cellStyle name="Normal 2 5 14 3 4 7" xfId="45518" xr:uid="{AEE3CBBD-5F65-4C4D-9675-10A3ABD0A593}"/>
    <cellStyle name="Normal 2 5 14 3 4 8" xfId="45519" xr:uid="{1B78BC3A-5CCE-4FBC-86ED-C9AA36B04227}"/>
    <cellStyle name="Normal 2 5 14 3 4 9" xfId="45520" xr:uid="{45AFB3E7-FB87-422A-A0FC-9D0BDC2705D0}"/>
    <cellStyle name="Normal 2 5 14 3 5" xfId="45521" xr:uid="{2EC62101-12EB-4021-A43C-B6DF883D387F}"/>
    <cellStyle name="Normal 2 5 14 3 5 2" xfId="45522" xr:uid="{34CE7DC1-E0F8-4530-B3E3-F5B31D31938E}"/>
    <cellStyle name="Normal 2 5 14 3 5 2 2" xfId="45523" xr:uid="{ECF618D3-DE17-4484-BD7B-DD56E923BAE3}"/>
    <cellStyle name="Normal 2 5 14 3 5 2 3" xfId="45524" xr:uid="{526437DC-9662-474C-8E5F-4640D4AC881A}"/>
    <cellStyle name="Normal 2 5 14 3 5 2 4" xfId="45525" xr:uid="{4C2A9B22-722F-49E5-AF34-3A3E8198A4FA}"/>
    <cellStyle name="Normal 2 5 14 3 5 2 5" xfId="45526" xr:uid="{DDD59F31-B01B-4938-B001-72E6C524E93F}"/>
    <cellStyle name="Normal 2 5 14 3 5 2 6" xfId="45527" xr:uid="{44888AC5-F6F6-41F4-8357-F3C50AD642E6}"/>
    <cellStyle name="Normal 2 5 14 3 5 3" xfId="45528" xr:uid="{52B6E9E8-21EC-4B0A-AB7F-9943C4415493}"/>
    <cellStyle name="Normal 2 5 14 3 5 4" xfId="45529" xr:uid="{6D2C7BCD-EF8B-4153-B010-1BD9623027DB}"/>
    <cellStyle name="Normal 2 5 14 3 5 5" xfId="45530" xr:uid="{D1DAD05E-97C7-44D5-9FCE-9AE05CC6745B}"/>
    <cellStyle name="Normal 2 5 14 3 5 6" xfId="45531" xr:uid="{E995CC03-7792-42E7-BA51-4440B210C993}"/>
    <cellStyle name="Normal 2 5 14 3 5 7" xfId="45532" xr:uid="{3BB5332A-AAEF-486D-9F9D-3CE81D7CD5C7}"/>
    <cellStyle name="Normal 2 5 14 3 6" xfId="45533" xr:uid="{5F288299-EB56-47FA-92DC-08023C369F50}"/>
    <cellStyle name="Normal 2 5 14 3 6 2" xfId="45534" xr:uid="{05CCEC1E-5645-4BE8-8EBC-E9E5FD989B5A}"/>
    <cellStyle name="Normal 2 5 14 3 6 3" xfId="45535" xr:uid="{7DAD0735-5BB7-4CA9-BE39-11FFA31CAD3D}"/>
    <cellStyle name="Normal 2 5 14 3 7" xfId="45536" xr:uid="{D318FE47-2ADF-499F-801D-DBA9654CF870}"/>
    <cellStyle name="Normal 2 5 14 3 8" xfId="45537" xr:uid="{AFD1E761-CD8F-4A62-9C8D-5074DFEB0F9C}"/>
    <cellStyle name="Normal 2 5 14 3 8 2" xfId="45539" xr:uid="{F8135653-9387-4137-9EC8-1E38B75459CF}"/>
    <cellStyle name="Normal 2 5 14 3 8 3" xfId="45541" xr:uid="{E5DDFB66-8672-4815-834B-62FB0F7918E5}"/>
    <cellStyle name="Normal 2 5 14 3 8 4" xfId="45543" xr:uid="{3FC34A19-3FFD-4D1C-8FA2-16891C38879C}"/>
    <cellStyle name="Normal 2 5 14 3 8 5" xfId="45544" xr:uid="{A8A7BF6F-F414-4C48-8E6F-ADE765B54BB0}"/>
    <cellStyle name="Normal 2 5 14 3 8 6" xfId="45545" xr:uid="{8F13C5AB-7505-4BE5-BFE2-C3D865217F6B}"/>
    <cellStyle name="Normal 2 5 14 3 9" xfId="45546" xr:uid="{CAC5BE6C-F7BC-4651-A09D-25A1A8EFCCFB}"/>
    <cellStyle name="Normal 2 5 14 4" xfId="45547" xr:uid="{2BD6573F-10BA-4D30-96DC-523D54269F9B}"/>
    <cellStyle name="Normal 2 5 14 4 10" xfId="45548" xr:uid="{35CE5804-D24F-4CE2-90A0-4AD0448739AE}"/>
    <cellStyle name="Normal 2 5 14 4 11" xfId="45549" xr:uid="{AE7C4171-F770-4320-BE10-99BA5A8227B2}"/>
    <cellStyle name="Normal 2 5 14 4 12" xfId="45550" xr:uid="{CF941307-5493-4B41-8180-C2B181E68235}"/>
    <cellStyle name="Normal 2 5 14 4 13" xfId="45551" xr:uid="{8476328C-8618-45A2-BAD1-01995F2D6EAA}"/>
    <cellStyle name="Normal 2 5 14 4 14" xfId="45552" xr:uid="{4923EF37-6772-459C-90A0-0DBE03F70B27}"/>
    <cellStyle name="Normal 2 5 14 4 2" xfId="45553" xr:uid="{C1677C83-E64E-48D8-84A2-F89B35B1074F}"/>
    <cellStyle name="Normal 2 5 14 4 2 10" xfId="45554" xr:uid="{0C31C6B3-4ABC-4474-A193-4D3170564132}"/>
    <cellStyle name="Normal 2 5 14 4 2 2" xfId="45555" xr:uid="{C5950562-C91E-41FA-A0DF-16E3E449F7C8}"/>
    <cellStyle name="Normal 2 5 14 4 2 2 2" xfId="45556" xr:uid="{50CE73AF-25C7-4186-88EA-D50D9903ECC0}"/>
    <cellStyle name="Normal 2 5 14 4 2 2 2 2" xfId="31671" xr:uid="{837950B9-D577-42D2-A072-8CFD9B7A1DA5}"/>
    <cellStyle name="Normal 2 5 14 4 2 2 2 3" xfId="31674" xr:uid="{6E4089BE-896C-418E-B60D-A7C66AEF6507}"/>
    <cellStyle name="Normal 2 5 14 4 2 2 2 4" xfId="31693" xr:uid="{E7A6E402-5019-4B74-B605-7E11A61B026D}"/>
    <cellStyle name="Normal 2 5 14 4 2 2 2 5" xfId="45557" xr:uid="{4B91FCA5-BBEC-42CF-BEE8-086DAD538844}"/>
    <cellStyle name="Normal 2 5 14 4 2 2 2 6" xfId="45558" xr:uid="{86EC9D0E-E767-4435-9872-C8DDDE17DA94}"/>
    <cellStyle name="Normal 2 5 14 4 2 2 3" xfId="45559" xr:uid="{0BA5DDF5-BDA2-4282-8395-885B68611B9B}"/>
    <cellStyle name="Normal 2 5 14 4 2 2 4" xfId="45560" xr:uid="{8388614F-2491-4A29-A78B-BC94BB7CF519}"/>
    <cellStyle name="Normal 2 5 14 4 2 2 5" xfId="45561" xr:uid="{6820009B-B24C-4C80-89E4-861C28B7343D}"/>
    <cellStyle name="Normal 2 5 14 4 2 2 6" xfId="45562" xr:uid="{A3E059A5-8E1B-4EFB-9541-5DFA92C1F710}"/>
    <cellStyle name="Normal 2 5 14 4 2 2 7" xfId="45563" xr:uid="{BAF58467-07EE-409F-B025-18443C44817F}"/>
    <cellStyle name="Normal 2 5 14 4 2 3" xfId="45564" xr:uid="{93CA7BC6-F5FB-46EA-96C9-AD8FB5F93FEA}"/>
    <cellStyle name="Normal 2 5 14 4 2 3 2" xfId="45565" xr:uid="{617CFFC3-C7BA-4E1A-A84D-773985C9CCF5}"/>
    <cellStyle name="Normal 2 5 14 4 2 3 3" xfId="45566" xr:uid="{41F27D76-7254-42B8-897D-B4E881BB7CF0}"/>
    <cellStyle name="Normal 2 5 14 4 2 4" xfId="33825" xr:uid="{CD25474E-4368-4A22-A5EA-CD6F1E7016A0}"/>
    <cellStyle name="Normal 2 5 14 4 2 5" xfId="33833" xr:uid="{1F6FD22F-04DE-49C8-AC8E-E9A50C807B8D}"/>
    <cellStyle name="Normal 2 5 14 4 2 5 2" xfId="5233" xr:uid="{650D2E10-2221-46F3-8CBA-B32751EF1D27}"/>
    <cellStyle name="Normal 2 5 14 4 2 5 3" xfId="3934" xr:uid="{10A74970-669E-4794-BD3B-767BE4C11087}"/>
    <cellStyle name="Normal 2 5 14 4 2 5 4" xfId="3952" xr:uid="{1EB71D9C-D6E8-47F5-B285-3999C9E925C1}"/>
    <cellStyle name="Normal 2 5 14 4 2 5 5" xfId="33839" xr:uid="{7AABD7CC-260F-4601-9B1C-65252B9A280A}"/>
    <cellStyle name="Normal 2 5 14 4 2 5 6" xfId="33351" xr:uid="{D086A508-770E-42EE-B11A-DAD259975C2C}"/>
    <cellStyle name="Normal 2 5 14 4 2 6" xfId="33843" xr:uid="{AC8B4791-1328-4C29-B652-D37329462764}"/>
    <cellStyle name="Normal 2 5 14 4 2 7" xfId="33845" xr:uid="{DB9C7F6D-F10F-48FE-8129-88BEF68FE6CC}"/>
    <cellStyle name="Normal 2 5 14 4 2 8" xfId="23938" xr:uid="{9E5843D8-5F56-4547-B14A-28BEF330A2E8}"/>
    <cellStyle name="Normal 2 5 14 4 2 9" xfId="33847" xr:uid="{B8E9D19C-7B84-41F7-9386-4E9F023DA4EE}"/>
    <cellStyle name="Normal 2 5 14 4 3" xfId="45567" xr:uid="{5B9C24D5-1594-456B-822A-6EBBD5DEA971}"/>
    <cellStyle name="Normal 2 5 14 4 3 10" xfId="45568" xr:uid="{6C656314-EF03-4A82-AD1A-A6115CEF80A2}"/>
    <cellStyle name="Normal 2 5 14 4 3 2" xfId="45569" xr:uid="{98E402F8-458D-45C4-A696-FA155EBC339B}"/>
    <cellStyle name="Normal 2 5 14 4 3 2 2" xfId="45570" xr:uid="{BE002BDE-50F6-4110-9D23-2DD75CF0CEC3}"/>
    <cellStyle name="Normal 2 5 14 4 3 2 2 2" xfId="32081" xr:uid="{2E44236A-7F10-45D9-BC26-211ACD89E446}"/>
    <cellStyle name="Normal 2 5 14 4 3 2 2 3" xfId="32083" xr:uid="{747A9F3C-1FEC-4B1B-9990-A94074658E9C}"/>
    <cellStyle name="Normal 2 5 14 4 3 2 2 4" xfId="32085" xr:uid="{CD50620B-1EE2-4670-8AF6-E765A7887339}"/>
    <cellStyle name="Normal 2 5 14 4 3 2 2 5" xfId="33242" xr:uid="{1DA81BF0-E8B0-44F9-A4B2-909FDD3838AC}"/>
    <cellStyle name="Normal 2 5 14 4 3 2 2 6" xfId="45571" xr:uid="{4A7D7337-9B0A-4303-A956-0231B978D322}"/>
    <cellStyle name="Normal 2 5 14 4 3 2 3" xfId="45572" xr:uid="{1807A04E-BBD5-4DAC-A006-8FF3A98DAD26}"/>
    <cellStyle name="Normal 2 5 14 4 3 2 4" xfId="45573" xr:uid="{26658356-FD1F-43B9-B451-AC4B7D8E2418}"/>
    <cellStyle name="Normal 2 5 14 4 3 2 5" xfId="45574" xr:uid="{C4562849-328E-4415-8128-63E84DE11AD1}"/>
    <cellStyle name="Normal 2 5 14 4 3 2 6" xfId="45575" xr:uid="{899DEA27-242E-4A62-880A-7359726511C8}"/>
    <cellStyle name="Normal 2 5 14 4 3 2 7" xfId="45576" xr:uid="{F7ECED42-6231-4A67-AB28-82A47FE69329}"/>
    <cellStyle name="Normal 2 5 14 4 3 3" xfId="45577" xr:uid="{4AE79787-7B5E-46AD-A22B-CFEB8A3B1F59}"/>
    <cellStyle name="Normal 2 5 14 4 3 3 2" xfId="45578" xr:uid="{83300634-A761-4485-A89F-6615EB440738}"/>
    <cellStyle name="Normal 2 5 14 4 3 3 3" xfId="45579" xr:uid="{1360B6B8-4EDB-4059-AA15-AD58862C62FE}"/>
    <cellStyle name="Normal 2 5 14 4 3 4" xfId="33852" xr:uid="{4DAC5CE8-BF6E-4A14-89A4-C5D955E2B460}"/>
    <cellStyle name="Normal 2 5 14 4 3 5" xfId="33854" xr:uid="{9E7E73B3-3A4A-4138-B4D6-6D9190D391AB}"/>
    <cellStyle name="Normal 2 5 14 4 3 5 2" xfId="45580" xr:uid="{283CE5EF-71EB-43FF-AC03-38C65DA1C739}"/>
    <cellStyle name="Normal 2 5 14 4 3 5 3" xfId="45581" xr:uid="{1C565CFF-FDD5-480E-ABF1-9168DDE4850B}"/>
    <cellStyle name="Normal 2 5 14 4 3 5 4" xfId="45582" xr:uid="{D0846605-CA16-4DC8-B4F2-AA58A67335BC}"/>
    <cellStyle name="Normal 2 5 14 4 3 5 5" xfId="45583" xr:uid="{1CF920BB-619E-44CF-B274-92071EE38E92}"/>
    <cellStyle name="Normal 2 5 14 4 3 5 6" xfId="45584" xr:uid="{ED772485-2465-4FC5-9460-1098B3EB92C7}"/>
    <cellStyle name="Normal 2 5 14 4 3 6" xfId="30914" xr:uid="{A27F85D2-C8AA-4EF0-9F0A-EC23F958487F}"/>
    <cellStyle name="Normal 2 5 14 4 3 7" xfId="30917" xr:uid="{EB053337-AAAB-4DB2-9853-4891757C2570}"/>
    <cellStyle name="Normal 2 5 14 4 3 8" xfId="23944" xr:uid="{6268DC58-E411-444D-83E0-18DE8713633F}"/>
    <cellStyle name="Normal 2 5 14 4 3 9" xfId="5088" xr:uid="{81E8EACF-7C39-4E74-88AA-56CD9A819D66}"/>
    <cellStyle name="Normal 2 5 14 4 4" xfId="45585" xr:uid="{0986CD38-8325-48BD-8101-BBDA29D4A719}"/>
    <cellStyle name="Normal 2 5 14 4 4 10" xfId="45586" xr:uid="{FECF51C7-56B0-453A-9F63-CC1FF34EDA08}"/>
    <cellStyle name="Normal 2 5 14 4 4 2" xfId="45587" xr:uid="{94E7A435-9BE1-47FC-997E-683ECB0C7609}"/>
    <cellStyle name="Normal 2 5 14 4 4 2 2" xfId="45588" xr:uid="{230D0CE0-B2A2-4C6C-A7C6-22802F2E245B}"/>
    <cellStyle name="Normal 2 5 14 4 4 2 2 2" xfId="45589" xr:uid="{92F18E9A-D968-4ACF-8D27-FC33EB6E0D00}"/>
    <cellStyle name="Normal 2 5 14 4 4 2 2 3" xfId="45590" xr:uid="{5E75A4E6-4034-4254-B443-E8F94A26A557}"/>
    <cellStyle name="Normal 2 5 14 4 4 2 2 4" xfId="45591" xr:uid="{7C86E29A-A09D-42AF-B841-BAE313E78151}"/>
    <cellStyle name="Normal 2 5 14 4 4 2 2 5" xfId="45592" xr:uid="{9CCDDE14-563D-4538-A511-A33D0536286A}"/>
    <cellStyle name="Normal 2 5 14 4 4 2 2 6" xfId="45593" xr:uid="{AC832558-DB4E-4223-88BE-20E5BC0E3228}"/>
    <cellStyle name="Normal 2 5 14 4 4 2 3" xfId="45594" xr:uid="{6973AB5B-DE43-4005-88FB-514DD7A64523}"/>
    <cellStyle name="Normal 2 5 14 4 4 2 4" xfId="45595" xr:uid="{15E30720-1461-4174-884A-7A0B158523B1}"/>
    <cellStyle name="Normal 2 5 14 4 4 2 5" xfId="45596" xr:uid="{0C9BEA12-CCD9-4140-A4B9-5976414397B8}"/>
    <cellStyle name="Normal 2 5 14 4 4 2 6" xfId="45597" xr:uid="{BD64DEFB-8D76-45B5-AA2D-1FEE0918F228}"/>
    <cellStyle name="Normal 2 5 14 4 4 2 7" xfId="45598" xr:uid="{BA09D0FE-EFDA-49DE-8B5A-84183749D96C}"/>
    <cellStyle name="Normal 2 5 14 4 4 3" xfId="45599" xr:uid="{8C9AED48-DBA2-421E-AD68-400279EF1B86}"/>
    <cellStyle name="Normal 2 5 14 4 4 3 2" xfId="45600" xr:uid="{C7B230A6-DB24-4246-81D4-923F96964F86}"/>
    <cellStyle name="Normal 2 5 14 4 4 3 3" xfId="45601" xr:uid="{610E479A-7EBA-4708-B7EB-A073AB666603}"/>
    <cellStyle name="Normal 2 5 14 4 4 4" xfId="33857" xr:uid="{D41AA774-9D61-4298-ADE3-6A55FE5F2259}"/>
    <cellStyle name="Normal 2 5 14 4 4 5" xfId="33859" xr:uid="{9E1C8F2B-5ADB-4FED-A35C-1944620E15E5}"/>
    <cellStyle name="Normal 2 5 14 4 4 5 2" xfId="45602" xr:uid="{471D2313-7B86-48AE-B931-F0DECC9F5567}"/>
    <cellStyle name="Normal 2 5 14 4 4 5 3" xfId="45603" xr:uid="{DAFE1059-E16D-47AC-8FCA-8C1133F59103}"/>
    <cellStyle name="Normal 2 5 14 4 4 5 4" xfId="45604" xr:uid="{16F394A1-9A53-4AB4-8E0E-9E9240ADA822}"/>
    <cellStyle name="Normal 2 5 14 4 4 5 5" xfId="45605" xr:uid="{BD3931A4-72CF-4B10-91CF-5088C3DABDBA}"/>
    <cellStyle name="Normal 2 5 14 4 4 5 6" xfId="45606" xr:uid="{3543A549-E856-41EC-A1B9-ABBA1E7AACE0}"/>
    <cellStyle name="Normal 2 5 14 4 4 6" xfId="33861" xr:uid="{EC330801-676C-492D-BF9D-BF3F2412CB2A}"/>
    <cellStyle name="Normal 2 5 14 4 4 7" xfId="33863" xr:uid="{F1ED454F-BAE5-4964-8E18-09EEB9262EA4}"/>
    <cellStyle name="Normal 2 5 14 4 4 8" xfId="23961" xr:uid="{5A6F9B4A-E748-42A3-BD8A-252301F759A3}"/>
    <cellStyle name="Normal 2 5 14 4 4 9" xfId="45607" xr:uid="{64C8EB99-1D05-4909-B312-402584902B82}"/>
    <cellStyle name="Normal 2 5 14 4 5" xfId="45608" xr:uid="{94045E88-AD0F-4A65-9B90-A214F593CF85}"/>
    <cellStyle name="Normal 2 5 14 4 5 2" xfId="45609" xr:uid="{BE292CAD-C830-4694-B8C4-D4BBFD27844F}"/>
    <cellStyle name="Normal 2 5 14 4 5 2 2" xfId="45610" xr:uid="{79E46F36-94C0-4515-9704-ED920B5BB19C}"/>
    <cellStyle name="Normal 2 5 14 4 5 2 3" xfId="45611" xr:uid="{E3C245D9-A063-4FFC-829A-D848CB769E74}"/>
    <cellStyle name="Normal 2 5 14 4 5 2 4" xfId="45612" xr:uid="{4149337D-76C2-46A6-A1BA-53C04AF536F6}"/>
    <cellStyle name="Normal 2 5 14 4 5 2 5" xfId="45613" xr:uid="{B3128EAF-2FD6-42CE-B400-4123036B4199}"/>
    <cellStyle name="Normal 2 5 14 4 5 2 6" xfId="45614" xr:uid="{72FD3B04-A9B6-49F7-9305-DD379A51455A}"/>
    <cellStyle name="Normal 2 5 14 4 5 3" xfId="45615" xr:uid="{D214DC22-3C8C-433B-B248-07CC09171D4C}"/>
    <cellStyle name="Normal 2 5 14 4 5 4" xfId="45616" xr:uid="{2A28B320-FD6C-47BC-BD25-E6E8C917E8D5}"/>
    <cellStyle name="Normal 2 5 14 4 5 5" xfId="45617" xr:uid="{F88A25CC-02CE-483F-8535-60FAAE981C67}"/>
    <cellStyle name="Normal 2 5 14 4 5 6" xfId="45618" xr:uid="{4B4E5796-B184-4231-8438-E440501F9E05}"/>
    <cellStyle name="Normal 2 5 14 4 5 7" xfId="45619" xr:uid="{AC8020F2-E2B5-4DF6-97EE-25AF97487CAA}"/>
    <cellStyle name="Normal 2 5 14 4 6" xfId="45620" xr:uid="{D52E3DF8-8F64-4379-8807-B3A696BEBCC1}"/>
    <cellStyle name="Normal 2 5 14 4 6 2" xfId="45621" xr:uid="{53A8E026-EBF1-4E52-AF99-BC45300D694D}"/>
    <cellStyle name="Normal 2 5 14 4 6 3" xfId="45622" xr:uid="{04CEF910-308D-4E5C-B1DA-151032D88CAB}"/>
    <cellStyle name="Normal 2 5 14 4 7" xfId="45623" xr:uid="{844867CB-90EC-46C5-8A40-D1D75E49E8F3}"/>
    <cellStyle name="Normal 2 5 14 4 8" xfId="45624" xr:uid="{BE0DBA33-B5E4-4931-A1A8-2CB5FC83688D}"/>
    <cellStyle name="Normal 2 5 14 4 8 2" xfId="45625" xr:uid="{98F90219-12B1-440B-BB12-1BE14A2BB69B}"/>
    <cellStyle name="Normal 2 5 14 4 8 3" xfId="45626" xr:uid="{83E1D97A-F976-4404-8317-6D618F7840B8}"/>
    <cellStyle name="Normal 2 5 14 4 8 4" xfId="45627" xr:uid="{21CB3289-BFB6-4C4A-B5B8-A07F4691478E}"/>
    <cellStyle name="Normal 2 5 14 4 8 5" xfId="45628" xr:uid="{4251197B-2351-4AD8-AB05-F70572CE982C}"/>
    <cellStyle name="Normal 2 5 14 4 8 6" xfId="45629" xr:uid="{9B652CF2-B6B4-404D-A8F6-980028D8B231}"/>
    <cellStyle name="Normal 2 5 14 4 9" xfId="45630" xr:uid="{853025D5-7F80-4803-9DBE-8DCE8E1E5FCD}"/>
    <cellStyle name="Normal 2 5 14 5" xfId="45631" xr:uid="{49746039-5953-4802-9EF5-84310C696177}"/>
    <cellStyle name="Normal 2 5 14 5 10" xfId="45633" xr:uid="{F6CFFCD4-69FE-4F4A-9F36-DD8898B86416}"/>
    <cellStyle name="Normal 2 5 14 5 2" xfId="39800" xr:uid="{D35CF469-413F-454E-8E73-E3FD03E049E1}"/>
    <cellStyle name="Normal 2 5 14 5 2 2" xfId="45634" xr:uid="{AD475577-CBEA-4C04-AD62-3A9160270A37}"/>
    <cellStyle name="Normal 2 5 14 5 2 2 2" xfId="45635" xr:uid="{6F607894-689B-4318-B218-B6ED504B9016}"/>
    <cellStyle name="Normal 2 5 14 5 2 2 3" xfId="45636" xr:uid="{1B35824C-3E2E-403B-9A4C-BE39D6D36632}"/>
    <cellStyle name="Normal 2 5 14 5 2 2 4" xfId="45637" xr:uid="{23C8F0CE-EC4F-4452-A1AD-4E3C6DF52F8D}"/>
    <cellStyle name="Normal 2 5 14 5 2 2 5" xfId="45638" xr:uid="{FCF93C4F-7900-4627-8CC2-60309E074792}"/>
    <cellStyle name="Normal 2 5 14 5 2 2 6" xfId="45639" xr:uid="{7A7D1878-82B1-4BC3-9CEC-772924C26A83}"/>
    <cellStyle name="Normal 2 5 14 5 2 3" xfId="45640" xr:uid="{45A93463-3A4B-41A6-AB68-6DB37AE6DEDA}"/>
    <cellStyle name="Normal 2 5 14 5 2 4" xfId="45641" xr:uid="{E77A2814-1EA4-49C4-892D-95E522E6A5F2}"/>
    <cellStyle name="Normal 2 5 14 5 2 5" xfId="45642" xr:uid="{63C3B404-2CFB-4318-A908-C0313C07DB78}"/>
    <cellStyle name="Normal 2 5 14 5 2 6" xfId="45643" xr:uid="{D356B563-1741-47AC-A151-2F8C857EC72A}"/>
    <cellStyle name="Normal 2 5 14 5 2 7" xfId="45644" xr:uid="{B6A654E1-A415-42CA-9210-E5872B90B296}"/>
    <cellStyle name="Normal 2 5 14 5 3" xfId="39802" xr:uid="{1AC3283E-8ED2-4D1A-A89D-541F1AE3741E}"/>
    <cellStyle name="Normal 2 5 14 5 3 2" xfId="45645" xr:uid="{6810CBA7-8C7A-4A14-A63C-3004F747B74A}"/>
    <cellStyle name="Normal 2 5 14 5 3 3" xfId="45646" xr:uid="{938B64F3-9293-42E6-88CF-E233333A2B9C}"/>
    <cellStyle name="Normal 2 5 14 5 4" xfId="39804" xr:uid="{F953FF01-EF30-406F-8E5D-3AE71CCC011F}"/>
    <cellStyle name="Normal 2 5 14 5 5" xfId="45647" xr:uid="{DF6DB480-5FFC-4909-9B75-CDACB18ACCC7}"/>
    <cellStyle name="Normal 2 5 14 5 5 2" xfId="45648" xr:uid="{CB51F209-E196-4FB2-9818-945B8C9C41FA}"/>
    <cellStyle name="Normal 2 5 14 5 5 3" xfId="45649" xr:uid="{943D75BC-A1E4-42E0-BAB2-D92A0B65439D}"/>
    <cellStyle name="Normal 2 5 14 5 5 4" xfId="45650" xr:uid="{0A8C7A49-FA13-45D4-A143-3F24B3C57E70}"/>
    <cellStyle name="Normal 2 5 14 5 5 5" xfId="45651" xr:uid="{8DFFC1B6-B803-41C7-9DED-D4FB47FDE730}"/>
    <cellStyle name="Normal 2 5 14 5 5 6" xfId="45652" xr:uid="{ACE01F87-2AD3-422F-B9D7-8340FEA05FDC}"/>
    <cellStyle name="Normal 2 5 14 5 6" xfId="45653" xr:uid="{BEE59880-5E7B-4418-A5EA-7E8B81711EF7}"/>
    <cellStyle name="Normal 2 5 14 5 7" xfId="45654" xr:uid="{8C613C1D-794A-43ED-A358-1F8E65545685}"/>
    <cellStyle name="Normal 2 5 14 5 8" xfId="45655" xr:uid="{3F101576-86D4-45EA-B990-BFF4669FCB2D}"/>
    <cellStyle name="Normal 2 5 14 5 9" xfId="45656" xr:uid="{F17C2722-B0A4-425A-979D-AA4C8984E6FC}"/>
    <cellStyle name="Normal 2 5 14 6" xfId="45657" xr:uid="{8EC2A082-91A0-467B-89CD-4AE8CE191850}"/>
    <cellStyle name="Normal 2 5 14 6 10" xfId="45658" xr:uid="{3D0B4CED-63AD-4261-822B-2B88FDC203E7}"/>
    <cellStyle name="Normal 2 5 14 6 2" xfId="45659" xr:uid="{FF348B7D-A53A-4BFC-9509-9329A2EF621C}"/>
    <cellStyle name="Normal 2 5 14 6 2 2" xfId="45660" xr:uid="{AD5A2F1A-3774-463C-B541-D5C82637CDD6}"/>
    <cellStyle name="Normal 2 5 14 6 2 2 2" xfId="45661" xr:uid="{564689EB-1538-40F2-B630-26299027E991}"/>
    <cellStyle name="Normal 2 5 14 6 2 2 3" xfId="45662" xr:uid="{8EF4BFFB-00EC-4854-A9B8-D7EA0AE3DEC6}"/>
    <cellStyle name="Normal 2 5 14 6 2 2 4" xfId="45663" xr:uid="{7EB42F79-82DA-4CA2-A890-55881A5F41D1}"/>
    <cellStyle name="Normal 2 5 14 6 2 2 5" xfId="45664" xr:uid="{412A0E64-DCC8-4F51-A6C5-7D5A5FF4ED67}"/>
    <cellStyle name="Normal 2 5 14 6 2 2 6" xfId="45665" xr:uid="{E4F5A214-D85F-4809-BA5F-378A1BFC25C1}"/>
    <cellStyle name="Normal 2 5 14 6 2 3" xfId="45666" xr:uid="{637012B8-542C-4345-A901-C9A87EBC4C45}"/>
    <cellStyle name="Normal 2 5 14 6 2 4" xfId="33957" xr:uid="{902FBFA8-D81D-47A6-80BF-5699670DF41A}"/>
    <cellStyle name="Normal 2 5 14 6 2 5" xfId="33967" xr:uid="{29CCDB86-4ECC-4227-9FD9-E9F69F46D22C}"/>
    <cellStyle name="Normal 2 5 14 6 2 6" xfId="18179" xr:uid="{ADDCEF22-3203-418E-8BD2-5FFEE742B0FD}"/>
    <cellStyle name="Normal 2 5 14 6 2 7" xfId="33969" xr:uid="{0928C046-4240-453C-A296-52926BDFD9E1}"/>
    <cellStyle name="Normal 2 5 14 6 3" xfId="45667" xr:uid="{EB8881AD-D4C3-43E1-A231-E3DFC8825443}"/>
    <cellStyle name="Normal 2 5 14 6 3 2" xfId="45668" xr:uid="{D64A4A51-E280-4DC7-9D73-21A39FFE0A93}"/>
    <cellStyle name="Normal 2 5 14 6 3 3" xfId="45669" xr:uid="{C3A868EF-4D47-4009-AC7C-229435AEB395}"/>
    <cellStyle name="Normal 2 5 14 6 4" xfId="45670" xr:uid="{7F029ADC-8661-4EAF-AE6E-59C631C4F499}"/>
    <cellStyle name="Normal 2 5 14 6 5" xfId="45671" xr:uid="{ADF42730-CEFD-4A9A-8D55-25267C4AAF09}"/>
    <cellStyle name="Normal 2 5 14 6 5 2" xfId="45672" xr:uid="{0E51148E-6F16-46CA-BDA4-A29D0F282023}"/>
    <cellStyle name="Normal 2 5 14 6 5 3" xfId="45673" xr:uid="{EA77A432-D34A-4F5A-812B-80C2BCC42D20}"/>
    <cellStyle name="Normal 2 5 14 6 5 4" xfId="33986" xr:uid="{A2D79D49-091B-44F8-B555-413E6A66C085}"/>
    <cellStyle name="Normal 2 5 14 6 5 5" xfId="33988" xr:uid="{41E7A577-FC2D-45CD-96DE-8DB5A329E022}"/>
    <cellStyle name="Normal 2 5 14 6 5 6" xfId="33990" xr:uid="{63F4FD05-D796-4123-B5B8-03868D02A3AE}"/>
    <cellStyle name="Normal 2 5 14 6 6" xfId="45674" xr:uid="{23846363-A12E-43E3-B672-D26F8F24E637}"/>
    <cellStyle name="Normal 2 5 14 6 7" xfId="45675" xr:uid="{CA8BC716-2A83-4930-B5D0-1380AD92E053}"/>
    <cellStyle name="Normal 2 5 14 6 8" xfId="45676" xr:uid="{EC1E1BA0-443C-4342-9F5C-D9A33994C646}"/>
    <cellStyle name="Normal 2 5 14 6 9" xfId="45677" xr:uid="{A0946FBF-755D-481C-BFF0-418783F4751D}"/>
    <cellStyle name="Normal 2 5 14 7" xfId="45678" xr:uid="{B326022B-10E3-438B-A88C-160024C3302A}"/>
    <cellStyle name="Normal 2 5 14 7 10" xfId="19739" xr:uid="{B12661F5-5383-4EE5-9543-71B9EBA42F90}"/>
    <cellStyle name="Normal 2 5 14 7 2" xfId="45679" xr:uid="{4602C321-624C-4949-A29D-2E290F3F74BE}"/>
    <cellStyle name="Normal 2 5 14 7 2 2" xfId="45680" xr:uid="{BF83E83E-B0BE-4FD3-BE73-0D7D173F0B68}"/>
    <cellStyle name="Normal 2 5 14 7 2 2 2" xfId="45681" xr:uid="{F297437F-CB63-4B5E-9318-DCA057C4D416}"/>
    <cellStyle name="Normal 2 5 14 7 2 2 3" xfId="45682" xr:uid="{5EFF9E03-E738-4E8E-A9A8-8D3297C6FB5C}"/>
    <cellStyle name="Normal 2 5 14 7 2 2 4" xfId="45683" xr:uid="{103DB57E-9AF0-4AFA-83A1-0EBA9BE543FB}"/>
    <cellStyle name="Normal 2 5 14 7 2 2 5" xfId="45684" xr:uid="{278B291C-1DFC-4D3E-911A-1F134EDEDD48}"/>
    <cellStyle name="Normal 2 5 14 7 2 2 6" xfId="45685" xr:uid="{B8D7D888-74F3-4B05-9AB7-93C8C29B33B8}"/>
    <cellStyle name="Normal 2 5 14 7 2 3" xfId="45686" xr:uid="{E1AA68FC-A567-43AD-A7C2-E66C623333F9}"/>
    <cellStyle name="Normal 2 5 14 7 2 4" xfId="10710" xr:uid="{5D0F5F7A-0A15-4BF6-AE04-2BD896176975}"/>
    <cellStyle name="Normal 2 5 14 7 2 5" xfId="10713" xr:uid="{5C580CC5-DB19-445A-8B4D-94867F92689E}"/>
    <cellStyle name="Normal 2 5 14 7 2 6" xfId="34604" xr:uid="{A05B0B0A-F52A-434A-8B6C-E573908FA3B5}"/>
    <cellStyle name="Normal 2 5 14 7 2 7" xfId="34612" xr:uid="{1C1CBEA0-E29F-47E2-9C30-F5A900C450D1}"/>
    <cellStyle name="Normal 2 5 14 7 3" xfId="45687" xr:uid="{714F2CD2-E794-4D68-9DCB-F5F7858D8366}"/>
    <cellStyle name="Normal 2 5 14 7 3 2" xfId="45688" xr:uid="{B053F508-1536-42B8-A9FC-2404B8E2FF53}"/>
    <cellStyle name="Normal 2 5 14 7 3 3" xfId="45689" xr:uid="{281DF4BE-D9D8-43B0-9500-A5B89A9F2DBB}"/>
    <cellStyle name="Normal 2 5 14 7 4" xfId="45690" xr:uid="{A60666DA-2D6B-493E-B0D7-5BA8C03A0687}"/>
    <cellStyle name="Normal 2 5 14 7 5" xfId="45691" xr:uid="{90DE1917-F980-4590-8396-BF78082CE188}"/>
    <cellStyle name="Normal 2 5 14 7 5 2" xfId="45692" xr:uid="{4F3CE938-37CC-4CC0-B7B0-6D40658976DB}"/>
    <cellStyle name="Normal 2 5 14 7 5 3" xfId="45693" xr:uid="{8F2ED70C-4C52-48E4-ACAB-7801EE4648CA}"/>
    <cellStyle name="Normal 2 5 14 7 5 4" xfId="34668" xr:uid="{9AEBC327-CD88-4F80-BEAD-8E38FF4DD77B}"/>
    <cellStyle name="Normal 2 5 14 7 5 5" xfId="34675" xr:uid="{0EC47C4B-92C4-4737-8D6F-9409C25DA87D}"/>
    <cellStyle name="Normal 2 5 14 7 5 6" xfId="34677" xr:uid="{800B3961-0427-4DB6-A70C-F31E386BE149}"/>
    <cellStyle name="Normal 2 5 14 7 6" xfId="45694" xr:uid="{34431F78-79A0-4E1E-BF59-DD43037EF609}"/>
    <cellStyle name="Normal 2 5 14 7 7" xfId="45695" xr:uid="{7573E52E-FC79-4853-A8AC-97955527775A}"/>
    <cellStyle name="Normal 2 5 14 7 8" xfId="45696" xr:uid="{F33C74E1-0FEB-4CE8-8173-663A7A7B6A33}"/>
    <cellStyle name="Normal 2 5 14 7 9" xfId="45697" xr:uid="{76625159-DEB2-4DCB-85A2-A7096162B154}"/>
    <cellStyle name="Normal 2 5 14 8" xfId="45698" xr:uid="{88109F6A-E761-41C7-8495-52CAC7AC34ED}"/>
    <cellStyle name="Normal 2 5 14 8 2" xfId="45699" xr:uid="{E665B89E-46F7-4077-A4F5-A039D7AD061C}"/>
    <cellStyle name="Normal 2 5 14 8 2 2" xfId="45700" xr:uid="{25CBBC36-6DE8-4113-AC2D-33567F5B94BD}"/>
    <cellStyle name="Normal 2 5 14 8 2 3" xfId="45701" xr:uid="{C949CCF5-B61E-472A-BCF0-351D75847110}"/>
    <cellStyle name="Normal 2 5 14 8 2 4" xfId="34761" xr:uid="{93D4CA8F-CBAC-440A-AE3F-DA0AC08603BD}"/>
    <cellStyle name="Normal 2 5 14 8 2 5" xfId="34775" xr:uid="{D8361759-9524-4255-B470-3EDDFDE0CB29}"/>
    <cellStyle name="Normal 2 5 14 8 2 6" xfId="34777" xr:uid="{A1E4B47B-BE97-4D0F-B218-7CF5225BC395}"/>
    <cellStyle name="Normal 2 5 14 8 3" xfId="45702" xr:uid="{4EDAEA71-A0D0-4582-801C-678586BFB220}"/>
    <cellStyle name="Normal 2 5 14 8 4" xfId="45703" xr:uid="{931856B9-3060-4AC0-9314-5CC220CB0040}"/>
    <cellStyle name="Normal 2 5 14 8 5" xfId="45704" xr:uid="{AF3F0012-AD48-47A8-9FF7-435E58DD4DD4}"/>
    <cellStyle name="Normal 2 5 14 8 6" xfId="45705" xr:uid="{14C28E5E-32F7-4637-89CD-832D52D9C40F}"/>
    <cellStyle name="Normal 2 5 14 8 7" xfId="45706" xr:uid="{941E3773-EBF3-4239-8593-542C0DFC302C}"/>
    <cellStyle name="Normal 2 5 14 9" xfId="45707" xr:uid="{FE956AB5-751E-403E-AC21-FE5192141B58}"/>
    <cellStyle name="Normal 2 5 14 9 2" xfId="45708" xr:uid="{2D32EF74-CD42-4698-BF5C-039C523D4406}"/>
    <cellStyle name="Normal 2 5 14 9 3" xfId="45709" xr:uid="{10EB519E-1BEE-4733-8788-29897CA926DA}"/>
    <cellStyle name="Normal 2 5 15" xfId="45711" xr:uid="{DBCEB09C-6047-4411-8AAD-E3E40DB2F7BE}"/>
    <cellStyle name="Normal 2 5 15 10" xfId="45712" xr:uid="{9B7895D2-C8C1-48F6-83CE-7CE533AE7048}"/>
    <cellStyle name="Normal 2 5 15 11" xfId="45713" xr:uid="{A97BE967-B0F0-4BEC-B3DA-779B84B1BA0E}"/>
    <cellStyle name="Normal 2 5 15 11 2" xfId="45714" xr:uid="{CA59221C-5EA2-44CD-97C9-EDF58F8F70F3}"/>
    <cellStyle name="Normal 2 5 15 11 3" xfId="45715" xr:uid="{BACA05E5-A96F-49C6-AA05-7F8B7030ABAD}"/>
    <cellStyle name="Normal 2 5 15 11 4" xfId="30305" xr:uid="{03DB04EF-ECDB-41FC-B3B4-6D2E34BD4AFB}"/>
    <cellStyle name="Normal 2 5 15 11 5" xfId="30307" xr:uid="{3C9C7CA8-3FC3-49D3-916F-4E7EA79B431C}"/>
    <cellStyle name="Normal 2 5 15 11 6" xfId="45716" xr:uid="{EBADF92E-17F5-4B07-B274-0ECCB6CE93E4}"/>
    <cellStyle name="Normal 2 5 15 12" xfId="45717" xr:uid="{123BF4E7-569A-4CE7-B0DF-C607F847649F}"/>
    <cellStyle name="Normal 2 5 15 13" xfId="45718" xr:uid="{160D50B8-8FEB-4C99-A238-49E6A21D811A}"/>
    <cellStyle name="Normal 2 5 15 14" xfId="45719" xr:uid="{23BB0EB2-97CC-408B-9E2D-85C0417EB177}"/>
    <cellStyle name="Normal 2 5 15 15" xfId="45721" xr:uid="{7F45F91E-85AA-46B5-9F1A-61407639BC80}"/>
    <cellStyle name="Normal 2 5 15 16" xfId="45722" xr:uid="{EF5C2BE6-F2E8-4AC5-ACB7-217EC9DCD9A3}"/>
    <cellStyle name="Normal 2 5 15 17" xfId="45723" xr:uid="{43B86D87-D039-4CC4-9306-0E1BB98F3421}"/>
    <cellStyle name="Normal 2 5 15 18" xfId="45724" xr:uid="{4315D789-8235-495A-933E-55DD16158E83}"/>
    <cellStyle name="Normal 2 5 15 19" xfId="45725" xr:uid="{593128E2-6D26-420D-AF9F-FA1E3563022D}"/>
    <cellStyle name="Normal 2 5 15 2" xfId="45726" xr:uid="{9A6344CE-8494-4BC5-99F1-561EDECE7082}"/>
    <cellStyle name="Normal 2 5 15 2 10" xfId="45727" xr:uid="{A6669B71-EE78-429A-97AF-70FCCD3819CF}"/>
    <cellStyle name="Normal 2 5 15 2 11" xfId="45728" xr:uid="{09037170-9F58-40FC-BC25-D657F04CAE24}"/>
    <cellStyle name="Normal 2 5 15 2 12" xfId="45729" xr:uid="{730A5773-3DAD-41B4-9419-0355E10BD617}"/>
    <cellStyle name="Normal 2 5 15 2 13" xfId="45730" xr:uid="{C0BEF202-7A1C-4EA7-94D9-3A3CE36D0358}"/>
    <cellStyle name="Normal 2 5 15 2 14" xfId="45731" xr:uid="{EF75F39A-D39A-47F7-AE0B-D2459787286E}"/>
    <cellStyle name="Normal 2 5 15 2 2" xfId="45732" xr:uid="{978F10F0-98A2-4B35-81C9-6888D1C5BEF0}"/>
    <cellStyle name="Normal 2 5 15 2 2 10" xfId="45733" xr:uid="{15BDAF19-9D42-4BC2-AA71-635C7B82808A}"/>
    <cellStyle name="Normal 2 5 15 2 2 2" xfId="45734" xr:uid="{DBEF2A2C-F016-4ABD-BB11-99E5DFB7BDA0}"/>
    <cellStyle name="Normal 2 5 15 2 2 2 2" xfId="4343" xr:uid="{8B41CD28-513D-4A85-A1A6-F49263B85B3C}"/>
    <cellStyle name="Normal 2 5 15 2 2 2 2 2" xfId="45735" xr:uid="{C6E6C4D3-8520-48D9-86DD-ABE4F107C77A}"/>
    <cellStyle name="Normal 2 5 15 2 2 2 2 3" xfId="45736" xr:uid="{A9C6FEF9-6950-4285-8DB3-A21B184BE76D}"/>
    <cellStyle name="Normal 2 5 15 2 2 2 2 4" xfId="22521" xr:uid="{C8638197-3773-490D-B3D0-342FE8A76DF6}"/>
    <cellStyle name="Normal 2 5 15 2 2 2 2 5" xfId="45737" xr:uid="{65462B10-38E2-43CA-8B38-B7641C2AFBC4}"/>
    <cellStyle name="Normal 2 5 15 2 2 2 2 6" xfId="45738" xr:uid="{D0F7CB7C-FCB4-4F2A-AA6F-C7A1DCE8AB8E}"/>
    <cellStyle name="Normal 2 5 15 2 2 2 3" xfId="4345" xr:uid="{07F0ED57-C631-40D1-A121-4CB8009DEBB3}"/>
    <cellStyle name="Normal 2 5 15 2 2 2 4" xfId="45739" xr:uid="{A2362B62-23B0-4735-8501-424A7E0CE6FC}"/>
    <cellStyle name="Normal 2 5 15 2 2 2 5" xfId="45740" xr:uid="{67FBC1EE-38AF-4766-B2FD-439A92954D0E}"/>
    <cellStyle name="Normal 2 5 15 2 2 2 6" xfId="45741" xr:uid="{0B405EF1-17BB-4F1E-A37B-6B89ECDEFA3A}"/>
    <cellStyle name="Normal 2 5 15 2 2 2 7" xfId="45742" xr:uid="{6263D42D-6AB8-4A64-8DF5-E4DF0D8000AD}"/>
    <cellStyle name="Normal 2 5 15 2 2 3" xfId="45743" xr:uid="{7612AAEE-76BE-47F8-9773-263463D24545}"/>
    <cellStyle name="Normal 2 5 15 2 2 3 2" xfId="4445" xr:uid="{209192AE-D008-4F31-973C-8B867E2AF5AE}"/>
    <cellStyle name="Normal 2 5 15 2 2 3 3" xfId="4447" xr:uid="{587935F0-71F1-45AC-A36A-CFE9DE9CF8D9}"/>
    <cellStyle name="Normal 2 5 15 2 2 4" xfId="45744" xr:uid="{9F134226-C3C5-43CC-B65F-F8276A2E65F8}"/>
    <cellStyle name="Normal 2 5 15 2 2 5" xfId="45745" xr:uid="{4CD969CD-1AAA-4898-A75A-6627C23724C5}"/>
    <cellStyle name="Normal 2 5 15 2 2 5 2" xfId="45746" xr:uid="{BC535A36-8644-45D3-8AD0-D3A11CAD974A}"/>
    <cellStyle name="Normal 2 5 15 2 2 5 3" xfId="45747" xr:uid="{2D56A768-6EB8-408B-BC54-3343C3EC5921}"/>
    <cellStyle name="Normal 2 5 15 2 2 5 4" xfId="45748" xr:uid="{63427024-2BCB-4A56-B4C9-68E4B61BAE73}"/>
    <cellStyle name="Normal 2 5 15 2 2 5 5" xfId="45749" xr:uid="{79704708-F9E1-45F9-9577-1DC010338C60}"/>
    <cellStyle name="Normal 2 5 15 2 2 5 6" xfId="45750" xr:uid="{D4E453AB-A53E-43D4-8EDC-A4A06D1BECA4}"/>
    <cellStyle name="Normal 2 5 15 2 2 6" xfId="45751" xr:uid="{615116FB-BAF3-4B68-AC92-993AAB4C33BA}"/>
    <cellStyle name="Normal 2 5 15 2 2 7" xfId="45752" xr:uid="{333099E3-37AD-4413-B264-B0F0C82EFE4D}"/>
    <cellStyle name="Normal 2 5 15 2 2 8" xfId="45753" xr:uid="{1AC42C01-698B-4F47-86E6-277DF6F49C87}"/>
    <cellStyle name="Normal 2 5 15 2 2 9" xfId="45754" xr:uid="{F7659A80-E31B-400D-BE91-B494D7153F7D}"/>
    <cellStyle name="Normal 2 5 15 2 3" xfId="45755" xr:uid="{D825D606-5C8F-4FD8-BA96-4E392A21C76B}"/>
    <cellStyle name="Normal 2 5 15 2 3 10" xfId="45756" xr:uid="{4F35E2B8-622E-4278-80B8-52E0DF78B456}"/>
    <cellStyle name="Normal 2 5 15 2 3 2" xfId="45757" xr:uid="{B84CCB0C-8B66-4C62-9CEC-724BF826CE11}"/>
    <cellStyle name="Normal 2 5 15 2 3 2 2" xfId="3749" xr:uid="{98DF7C8F-D8DF-4C78-B004-AFF5EBCD9D79}"/>
    <cellStyle name="Normal 2 5 15 2 3 2 2 2" xfId="45758" xr:uid="{806E2325-3890-43F7-8412-8A993CEE4C90}"/>
    <cellStyle name="Normal 2 5 15 2 3 2 2 3" xfId="45759" xr:uid="{28B4747E-D15E-4268-B732-C990442605AC}"/>
    <cellStyle name="Normal 2 5 15 2 3 2 2 4" xfId="45760" xr:uid="{40A8E021-7E13-4966-8E24-6CC55E2A7501}"/>
    <cellStyle name="Normal 2 5 15 2 3 2 2 5" xfId="29948" xr:uid="{01B8C0A7-FB70-474C-8D5A-AE70A31EC1FD}"/>
    <cellStyle name="Normal 2 5 15 2 3 2 2 6" xfId="29955" xr:uid="{5F8F4E57-0CD3-4C4D-B69C-144A1BA7E4CB}"/>
    <cellStyle name="Normal 2 5 15 2 3 2 3" xfId="3756" xr:uid="{50D4FFEB-945F-4492-AA72-6380F546CA13}"/>
    <cellStyle name="Normal 2 5 15 2 3 2 4" xfId="45761" xr:uid="{49FC63AB-D3E2-42EF-8EF4-B6B92EBB681B}"/>
    <cellStyle name="Normal 2 5 15 2 3 2 5" xfId="45762" xr:uid="{AA4869E9-6998-45E3-A998-9B1F9026B2B2}"/>
    <cellStyle name="Normal 2 5 15 2 3 2 6" xfId="45763" xr:uid="{F34AAEF3-F6E2-4A43-8D6B-C66E6FBD7B3C}"/>
    <cellStyle name="Normal 2 5 15 2 3 2 7" xfId="45764" xr:uid="{0324805D-5485-4561-AAF3-DF840764552A}"/>
    <cellStyle name="Normal 2 5 15 2 3 3" xfId="45765" xr:uid="{D1647F88-76EA-42DC-8FA0-29149570C158}"/>
    <cellStyle name="Normal 2 5 15 2 3 3 2" xfId="45766" xr:uid="{A0D5D864-65A3-4DB8-BC90-FCBF57930E1C}"/>
    <cellStyle name="Normal 2 5 15 2 3 3 3" xfId="45767" xr:uid="{16F777DE-F685-47CA-B0E4-BDEA93F87C75}"/>
    <cellStyle name="Normal 2 5 15 2 3 4" xfId="45768" xr:uid="{102CE6BC-32EB-497E-AA12-E03B53F9838D}"/>
    <cellStyle name="Normal 2 5 15 2 3 5" xfId="45769" xr:uid="{871A2F79-E543-429C-9B40-9EBD4ED9CED2}"/>
    <cellStyle name="Normal 2 5 15 2 3 5 2" xfId="45770" xr:uid="{45F08E11-59C9-4CE5-9876-DC7792E5F9EC}"/>
    <cellStyle name="Normal 2 5 15 2 3 5 3" xfId="45771" xr:uid="{C72E4CAC-A58F-4EAE-9F25-F898A004979B}"/>
    <cellStyle name="Normal 2 5 15 2 3 5 4" xfId="45772" xr:uid="{66156468-3F9C-4ADD-BFFE-F5544A5029A6}"/>
    <cellStyle name="Normal 2 5 15 2 3 5 5" xfId="45773" xr:uid="{6D8325C7-490D-4BF7-883D-CB14ED14DFE8}"/>
    <cellStyle name="Normal 2 5 15 2 3 5 6" xfId="45774" xr:uid="{F2A52F34-9933-42C7-9041-60192A0A2413}"/>
    <cellStyle name="Normal 2 5 15 2 3 6" xfId="45775" xr:uid="{EB4E7566-A461-421F-A3D4-10B199219F9E}"/>
    <cellStyle name="Normal 2 5 15 2 3 7" xfId="45776" xr:uid="{C0C422D1-F8CA-4B2E-A3B2-369AC6BB4555}"/>
    <cellStyle name="Normal 2 5 15 2 3 8" xfId="45777" xr:uid="{2D36CC24-51AA-4637-9912-C903A37196F1}"/>
    <cellStyle name="Normal 2 5 15 2 3 9" xfId="45778" xr:uid="{30655B9B-C72C-4C3A-925E-59A1570B0291}"/>
    <cellStyle name="Normal 2 5 15 2 4" xfId="45779" xr:uid="{CBB9EFB8-1117-458F-965A-5D5CEFE3B74A}"/>
    <cellStyle name="Normal 2 5 15 2 4 10" xfId="45780" xr:uid="{3A71F794-56EB-46F1-AB33-243AB5FE4126}"/>
    <cellStyle name="Normal 2 5 15 2 4 2" xfId="45781" xr:uid="{733621E9-A235-455B-8DAB-1A9E3346B634}"/>
    <cellStyle name="Normal 2 5 15 2 4 2 2" xfId="5357" xr:uid="{C9814A9B-5E34-4160-9E91-7DCABC416D75}"/>
    <cellStyle name="Normal 2 5 15 2 4 2 2 2" xfId="45782" xr:uid="{6D17B4E7-7524-45BD-874B-A5E68CD84485}"/>
    <cellStyle name="Normal 2 5 15 2 4 2 2 3" xfId="45783" xr:uid="{4E1943CE-709E-48DC-868D-4B4AB10304CA}"/>
    <cellStyle name="Normal 2 5 15 2 4 2 2 4" xfId="45784" xr:uid="{D59A7564-15C1-4248-8816-61350F159DF8}"/>
    <cellStyle name="Normal 2 5 15 2 4 2 2 5" xfId="12" xr:uid="{04EDC6D3-323E-4AB3-95BF-77BC42ABB9D1}"/>
    <cellStyle name="Normal 2 5 15 2 4 2 2 6" xfId="7431" xr:uid="{679B0878-A559-4D55-9942-8ABFCF83910B}"/>
    <cellStyle name="Normal 2 5 15 2 4 2 3" xfId="5363" xr:uid="{46E67AC6-1757-40DC-B884-8F48740D1878}"/>
    <cellStyle name="Normal 2 5 15 2 4 2 4" xfId="45785" xr:uid="{1F41474F-6968-4620-9A86-983281B60D93}"/>
    <cellStyle name="Normal 2 5 15 2 4 2 5" xfId="45786" xr:uid="{087F1815-4C77-4C10-AA2E-D1B80A705822}"/>
    <cellStyle name="Normal 2 5 15 2 4 2 6" xfId="45787" xr:uid="{84992E93-3827-4E71-AC6C-4DAE369F9EF3}"/>
    <cellStyle name="Normal 2 5 15 2 4 2 7" xfId="45788" xr:uid="{80111B57-E8D6-4BAC-8A52-A5D4541937E4}"/>
    <cellStyle name="Normal 2 5 15 2 4 3" xfId="45789" xr:uid="{E8EEE21E-A467-4DFC-8965-7FDDC11E5270}"/>
    <cellStyle name="Normal 2 5 15 2 4 3 2" xfId="45790" xr:uid="{F42449B4-D7DC-47B3-BE75-A759EDBC0C64}"/>
    <cellStyle name="Normal 2 5 15 2 4 3 3" xfId="45791" xr:uid="{A74B6804-130A-4F08-B4FB-DB64CF459B28}"/>
    <cellStyle name="Normal 2 5 15 2 4 4" xfId="45792" xr:uid="{1DF8508C-115E-4C40-9D04-1BB139CD836B}"/>
    <cellStyle name="Normal 2 5 15 2 4 5" xfId="45793" xr:uid="{00B9295B-6791-492C-9AE8-0A68B9F5C0CE}"/>
    <cellStyle name="Normal 2 5 15 2 4 5 2" xfId="45794" xr:uid="{73B51BDF-60BE-4320-A475-BF9E1AF38CA5}"/>
    <cellStyle name="Normal 2 5 15 2 4 5 3" xfId="45795" xr:uid="{E3A0AFC0-E9D6-4182-B375-B3D9AFAD4DF8}"/>
    <cellStyle name="Normal 2 5 15 2 4 5 4" xfId="45796" xr:uid="{685947F3-B05D-4B88-8E68-43969C3BDB3D}"/>
    <cellStyle name="Normal 2 5 15 2 4 5 5" xfId="45797" xr:uid="{4772A09D-AC5F-4687-BF24-ECCF84E6AEB1}"/>
    <cellStyle name="Normal 2 5 15 2 4 5 6" xfId="45798" xr:uid="{C171892C-79D5-442B-A117-DAA8025B2827}"/>
    <cellStyle name="Normal 2 5 15 2 4 6" xfId="45799" xr:uid="{BC0C00EE-C68A-42F6-A7E0-B76172C8E088}"/>
    <cellStyle name="Normal 2 5 15 2 4 7" xfId="45800" xr:uid="{4D36599B-F093-4C48-B94B-A87D9A377CB0}"/>
    <cellStyle name="Normal 2 5 15 2 4 8" xfId="45801" xr:uid="{C8A390FE-248E-4A20-A2AC-1C784FB31646}"/>
    <cellStyle name="Normal 2 5 15 2 4 9" xfId="45802" xr:uid="{FFA06468-97F0-404A-BAB2-43706EE3C797}"/>
    <cellStyle name="Normal 2 5 15 2 5" xfId="45803" xr:uid="{A475431C-7CF8-405F-BECC-7CA00F23D1FF}"/>
    <cellStyle name="Normal 2 5 15 2 5 2" xfId="45804" xr:uid="{0E4DC4C6-4456-4381-A836-48589946C8F5}"/>
    <cellStyle name="Normal 2 5 15 2 5 2 2" xfId="45805" xr:uid="{52FA6499-27E8-4093-A513-E4D0FF6C7171}"/>
    <cellStyle name="Normal 2 5 15 2 5 2 3" xfId="45806" xr:uid="{EF4CDBB9-9A25-423F-9106-8A8BFE0A98F4}"/>
    <cellStyle name="Normal 2 5 15 2 5 2 4" xfId="45807" xr:uid="{D7506C5E-C2E4-4701-B05C-4A63B9871A57}"/>
    <cellStyle name="Normal 2 5 15 2 5 2 5" xfId="45808" xr:uid="{90395D29-44DB-4B04-A7D7-1579192F91F2}"/>
    <cellStyle name="Normal 2 5 15 2 5 2 6" xfId="45809" xr:uid="{F6BA6759-0ECE-4E59-B963-0635F5C7CD2F}"/>
    <cellStyle name="Normal 2 5 15 2 5 3" xfId="45810" xr:uid="{8A6B079B-46FF-4602-9D1A-91C199C5FEFB}"/>
    <cellStyle name="Normal 2 5 15 2 5 4" xfId="45811" xr:uid="{ED7EAA67-4782-449F-BD21-051903736C75}"/>
    <cellStyle name="Normal 2 5 15 2 5 5" xfId="45812" xr:uid="{EA004784-CEDB-4255-B451-EC2BE9602E64}"/>
    <cellStyle name="Normal 2 5 15 2 5 6" xfId="45813" xr:uid="{0B154AEA-D9B2-4D3B-8AEC-A7A13FBF7F75}"/>
    <cellStyle name="Normal 2 5 15 2 5 7" xfId="45814" xr:uid="{2304B029-E466-463A-A0CE-EA9041D045DF}"/>
    <cellStyle name="Normal 2 5 15 2 6" xfId="45815" xr:uid="{761505CB-81B7-41E1-8BCE-5C36AA98474B}"/>
    <cellStyle name="Normal 2 5 15 2 6 2" xfId="45816" xr:uid="{F0017BA8-4ED3-4519-AC3B-32C1C3B00A9F}"/>
    <cellStyle name="Normal 2 5 15 2 6 3" xfId="45817" xr:uid="{19D5B848-8F9D-4682-8520-2CAB8448DB75}"/>
    <cellStyle name="Normal 2 5 15 2 7" xfId="45818" xr:uid="{4F38FF44-0660-40B1-8BC9-778A60C461EA}"/>
    <cellStyle name="Normal 2 5 15 2 8" xfId="45819" xr:uid="{AF7764D7-C40C-44CF-BE18-D56AD1840CAC}"/>
    <cellStyle name="Normal 2 5 15 2 8 2" xfId="45820" xr:uid="{5F93231A-0564-448C-86BB-2302F32CB676}"/>
    <cellStyle name="Normal 2 5 15 2 8 3" xfId="45821" xr:uid="{63B2F110-543A-4501-9E1F-3A1FF6E64689}"/>
    <cellStyle name="Normal 2 5 15 2 8 4" xfId="45822" xr:uid="{9D747CC6-D603-4066-8003-CD1E85EEB31B}"/>
    <cellStyle name="Normal 2 5 15 2 8 5" xfId="45823" xr:uid="{6C1158CD-88D1-4A2D-A6AA-BECD2BA89762}"/>
    <cellStyle name="Normal 2 5 15 2 8 6" xfId="45824" xr:uid="{5FE96A52-706A-4C4F-B7B4-2A9E3EB93031}"/>
    <cellStyle name="Normal 2 5 15 2 9" xfId="45825" xr:uid="{E0D3EB08-2207-4E3A-9B46-8877CBE1DEFD}"/>
    <cellStyle name="Normal 2 5 15 20" xfId="45720" xr:uid="{6802961D-B830-40D0-B3BB-ADEB84087C34}"/>
    <cellStyle name="Normal 2 5 15 3" xfId="45826" xr:uid="{34ED9D86-21B9-4B23-9235-6292283ED8DD}"/>
    <cellStyle name="Normal 2 5 15 3 10" xfId="45827" xr:uid="{06DA7E46-441B-4085-B984-93FB10FE402A}"/>
    <cellStyle name="Normal 2 5 15 3 11" xfId="45828" xr:uid="{45DC03D1-5B0F-4986-BDBF-7E6923624AD8}"/>
    <cellStyle name="Normal 2 5 15 3 12" xfId="45829" xr:uid="{C58B01C2-C5C4-4398-B1EC-A033D10D783F}"/>
    <cellStyle name="Normal 2 5 15 3 13" xfId="45830" xr:uid="{278263E5-0788-4356-943F-163D8E58D584}"/>
    <cellStyle name="Normal 2 5 15 3 14" xfId="45831" xr:uid="{587BA574-8F89-4AE8-8EEA-673623AE19D2}"/>
    <cellStyle name="Normal 2 5 15 3 2" xfId="45832" xr:uid="{70ADE58D-B29E-40AD-8E64-FEE60FAF5DA4}"/>
    <cellStyle name="Normal 2 5 15 3 2 10" xfId="45833" xr:uid="{F06E029F-C152-416F-97F1-C722FBD7B995}"/>
    <cellStyle name="Normal 2 5 15 3 2 2" xfId="45834" xr:uid="{4692D27A-4C0D-4BA8-96C5-3E76844BFEAA}"/>
    <cellStyle name="Normal 2 5 15 3 2 2 2" xfId="45835" xr:uid="{F443CD1F-307E-4DA5-88ED-6593A92381F4}"/>
    <cellStyle name="Normal 2 5 15 3 2 2 2 2" xfId="45836" xr:uid="{FA042A44-3784-443F-BD2A-0A4BDE8A6949}"/>
    <cellStyle name="Normal 2 5 15 3 2 2 2 3" xfId="45837" xr:uid="{0F0C5BB3-44C9-411C-8CAE-2DEDF203519F}"/>
    <cellStyle name="Normal 2 5 15 3 2 2 2 4" xfId="45838" xr:uid="{7CEDC020-4767-452D-88E3-6C76B95F15BA}"/>
    <cellStyle name="Normal 2 5 15 3 2 2 2 5" xfId="45839" xr:uid="{3098D957-D49C-4844-871E-5783A049703D}"/>
    <cellStyle name="Normal 2 5 15 3 2 2 2 6" xfId="45840" xr:uid="{5000DDBA-859E-4138-8055-5DFE3C339B23}"/>
    <cellStyle name="Normal 2 5 15 3 2 2 3" xfId="45841" xr:uid="{7CD4E5CF-5611-42CA-8F78-18B6393CEEAB}"/>
    <cellStyle name="Normal 2 5 15 3 2 2 4" xfId="45842" xr:uid="{65A6389E-38D5-48FD-863F-4BECA7057150}"/>
    <cellStyle name="Normal 2 5 15 3 2 2 5" xfId="45843" xr:uid="{61A5B60D-2B2A-454E-98CC-126805BDC4CC}"/>
    <cellStyle name="Normal 2 5 15 3 2 2 6" xfId="45844" xr:uid="{7AF22730-3FD9-43EE-B09A-643E4C6D903D}"/>
    <cellStyle name="Normal 2 5 15 3 2 2 7" xfId="45845" xr:uid="{9FEEE825-170B-41A8-9C5B-60653D90E730}"/>
    <cellStyle name="Normal 2 5 15 3 2 3" xfId="45846" xr:uid="{BFCAFE7B-E18F-4D9A-8498-CBB53560CFB8}"/>
    <cellStyle name="Normal 2 5 15 3 2 3 2" xfId="45847" xr:uid="{CD7006AB-F995-4E99-B82F-E70F9FF3CF21}"/>
    <cellStyle name="Normal 2 5 15 3 2 3 3" xfId="45848" xr:uid="{40EF2BB2-1D0B-48B2-8FBD-72EB96A1C039}"/>
    <cellStyle name="Normal 2 5 15 3 2 4" xfId="45849" xr:uid="{DE41206D-0B84-4190-BBED-5F8C3E2CB2A4}"/>
    <cellStyle name="Normal 2 5 15 3 2 5" xfId="45850" xr:uid="{B06C900A-C4B9-4385-A70D-ECF254B5C4B0}"/>
    <cellStyle name="Normal 2 5 15 3 2 5 2" xfId="45851" xr:uid="{192B6829-124D-47ED-A8B1-738E05B0FA6D}"/>
    <cellStyle name="Normal 2 5 15 3 2 5 3" xfId="45852" xr:uid="{0E3491A9-61C5-4C11-8377-E0EECA5801D9}"/>
    <cellStyle name="Normal 2 5 15 3 2 5 4" xfId="45853" xr:uid="{1675C520-C8FB-435C-8515-B6C9841056AA}"/>
    <cellStyle name="Normal 2 5 15 3 2 5 5" xfId="45854" xr:uid="{D488C9B6-A8DF-48E2-9C24-AAC95ED0C83C}"/>
    <cellStyle name="Normal 2 5 15 3 2 5 6" xfId="45855" xr:uid="{CB68C6DA-DD0F-406E-988C-D096F4D8C233}"/>
    <cellStyle name="Normal 2 5 15 3 2 6" xfId="45856" xr:uid="{26C8C43F-0029-4E85-81E4-24CC216D6958}"/>
    <cellStyle name="Normal 2 5 15 3 2 7" xfId="45857" xr:uid="{D4D25A50-6100-4FC6-9055-23C374609ADC}"/>
    <cellStyle name="Normal 2 5 15 3 2 8" xfId="45858" xr:uid="{02BAFA90-A104-411A-B7BF-6E9946663964}"/>
    <cellStyle name="Normal 2 5 15 3 2 9" xfId="45859" xr:uid="{3BEFECA6-816E-40A6-89AB-0515E793D9BA}"/>
    <cellStyle name="Normal 2 5 15 3 3" xfId="45860" xr:uid="{B8989FDC-6CA3-4D54-8819-5DE4F18DBEBD}"/>
    <cellStyle name="Normal 2 5 15 3 3 10" xfId="45862" xr:uid="{FFFE402B-B2C2-409C-919E-81A52962D5F6}"/>
    <cellStyle name="Normal 2 5 15 3 3 2" xfId="45863" xr:uid="{3E6AA5CB-C961-4D8F-8224-ECA35ECD65EE}"/>
    <cellStyle name="Normal 2 5 15 3 3 2 2" xfId="45864" xr:uid="{13C9C78F-5D0C-4829-B807-613488411D9B}"/>
    <cellStyle name="Normal 2 5 15 3 3 2 2 2" xfId="45865" xr:uid="{2E0DA8C8-DEB9-4F18-8826-48CE9C75C9FA}"/>
    <cellStyle name="Normal 2 5 15 3 3 2 2 3" xfId="45866" xr:uid="{2C19CC50-ED0A-4E1A-AB71-71429F43FD7F}"/>
    <cellStyle name="Normal 2 5 15 3 3 2 2 4" xfId="45867" xr:uid="{7F07FF80-ECDA-423A-B4AE-009EE8A35562}"/>
    <cellStyle name="Normal 2 5 15 3 3 2 2 5" xfId="45868" xr:uid="{A161B6F2-6B09-424B-A4E9-E955ECEE8017}"/>
    <cellStyle name="Normal 2 5 15 3 3 2 2 6" xfId="45869" xr:uid="{B34DEDF7-20B8-451C-B6AC-6BB027370F58}"/>
    <cellStyle name="Normal 2 5 15 3 3 2 3" xfId="45870" xr:uid="{2D834725-32D4-4467-8F85-BF9F0EE99649}"/>
    <cellStyle name="Normal 2 5 15 3 3 2 4" xfId="45871" xr:uid="{831EAAAC-EFBF-4BF4-8784-75089C0115C8}"/>
    <cellStyle name="Normal 2 5 15 3 3 2 5" xfId="45872" xr:uid="{1CAB37E8-EF08-4B04-B140-D647F7BD2BE1}"/>
    <cellStyle name="Normal 2 5 15 3 3 2 6" xfId="45873" xr:uid="{597A978B-C8D5-442F-9F1F-CCD5503D91F7}"/>
    <cellStyle name="Normal 2 5 15 3 3 2 7" xfId="45874" xr:uid="{31FE0AA3-B053-40A5-9393-CB7387483A0B}"/>
    <cellStyle name="Normal 2 5 15 3 3 3" xfId="45875" xr:uid="{2D6E3A84-195E-4CFB-949B-41B12AD12EB1}"/>
    <cellStyle name="Normal 2 5 15 3 3 3 2" xfId="45876" xr:uid="{B36CC73A-E0D5-4FD8-A354-EE8B79D1D290}"/>
    <cellStyle name="Normal 2 5 15 3 3 3 3" xfId="45877" xr:uid="{981A38C1-7B87-4D8B-96B2-5FA040E21803}"/>
    <cellStyle name="Normal 2 5 15 3 3 4" xfId="45878" xr:uid="{82AD54B9-A73C-4A7D-9F60-AA93A4F99762}"/>
    <cellStyle name="Normal 2 5 15 3 3 5" xfId="45879" xr:uid="{17041D3A-12BC-49AE-A4EA-78464FD0678D}"/>
    <cellStyle name="Normal 2 5 15 3 3 5 2" xfId="45880" xr:uid="{FE2AA306-8263-40EA-A254-F8A415E85A11}"/>
    <cellStyle name="Normal 2 5 15 3 3 5 3" xfId="45881" xr:uid="{3CD16921-7703-4D5C-8725-18D8738DAEED}"/>
    <cellStyle name="Normal 2 5 15 3 3 5 4" xfId="45882" xr:uid="{BF2ED339-D953-474E-B20E-DE3E9705B8D1}"/>
    <cellStyle name="Normal 2 5 15 3 3 5 5" xfId="45883" xr:uid="{566340CB-111B-495C-93EF-C757D87A8AE1}"/>
    <cellStyle name="Normal 2 5 15 3 3 5 6" xfId="45884" xr:uid="{1809C18D-B003-48B6-AD51-D33BFF88E4A0}"/>
    <cellStyle name="Normal 2 5 15 3 3 6" xfId="45885" xr:uid="{26D017E9-7B41-41C5-B2F6-7663411E34F1}"/>
    <cellStyle name="Normal 2 5 15 3 3 7" xfId="45886" xr:uid="{87F93749-2CCA-4346-9874-0F31232170AF}"/>
    <cellStyle name="Normal 2 5 15 3 3 8" xfId="45887" xr:uid="{03C72D76-7513-4DBC-BB5E-5BC7D2DD3257}"/>
    <cellStyle name="Normal 2 5 15 3 3 9" xfId="45888" xr:uid="{3B6B66AE-B719-472A-8D7B-B9B357ED9F19}"/>
    <cellStyle name="Normal 2 5 15 3 4" xfId="45889" xr:uid="{4D239E15-C5B7-4CAC-8025-9A6F951D0DAF}"/>
    <cellStyle name="Normal 2 5 15 3 4 10" xfId="45890" xr:uid="{83484EDB-3DBA-42EC-BA1C-DE181147D77A}"/>
    <cellStyle name="Normal 2 5 15 3 4 2" xfId="45891" xr:uid="{FE24B301-8F12-4B2F-900A-B8245F3B57EE}"/>
    <cellStyle name="Normal 2 5 15 3 4 2 2" xfId="45892" xr:uid="{61367DC3-E309-4D89-BC3D-BC2D8AFFF8B9}"/>
    <cellStyle name="Normal 2 5 15 3 4 2 2 2" xfId="45893" xr:uid="{0E444CE2-37AB-486F-A5CA-1F971A456427}"/>
    <cellStyle name="Normal 2 5 15 3 4 2 2 3" xfId="45894" xr:uid="{267659FD-6F17-4F0C-9044-BACEB4DCD06E}"/>
    <cellStyle name="Normal 2 5 15 3 4 2 2 4" xfId="45895" xr:uid="{5B671C91-44D1-47F0-8A3E-64BF27C9B4CA}"/>
    <cellStyle name="Normal 2 5 15 3 4 2 2 5" xfId="45896" xr:uid="{5DB815AD-333F-48C4-BD3B-3F61C2A0AB0A}"/>
    <cellStyle name="Normal 2 5 15 3 4 2 2 6" xfId="45897" xr:uid="{F044A907-9A90-4ACA-8010-FCD04A617D9C}"/>
    <cellStyle name="Normal 2 5 15 3 4 2 3" xfId="45898" xr:uid="{E8D0CF49-D3A4-48EF-A999-CFCE1E439848}"/>
    <cellStyle name="Normal 2 5 15 3 4 2 4" xfId="45899" xr:uid="{C6A1B463-12CB-41AD-A9C7-A19CF72867F2}"/>
    <cellStyle name="Normal 2 5 15 3 4 2 5" xfId="45900" xr:uid="{66EB2EDD-BD79-4D2C-9E68-8E4C146B9DB3}"/>
    <cellStyle name="Normal 2 5 15 3 4 2 6" xfId="45901" xr:uid="{C65D82E4-4E01-43A1-ACDC-B5F586D7C250}"/>
    <cellStyle name="Normal 2 5 15 3 4 2 7" xfId="45902" xr:uid="{4CA5FC8B-5A73-4866-9F77-037337C3E0C1}"/>
    <cellStyle name="Normal 2 5 15 3 4 3" xfId="45903" xr:uid="{E782511E-9666-4B2C-95FB-48281CEA20B5}"/>
    <cellStyle name="Normal 2 5 15 3 4 3 2" xfId="45904" xr:uid="{867663FA-70AA-4F2E-9062-8419D7392F10}"/>
    <cellStyle name="Normal 2 5 15 3 4 3 3" xfId="45905" xr:uid="{7B7874F6-BE8A-492D-BD14-700602674149}"/>
    <cellStyle name="Normal 2 5 15 3 4 4" xfId="45906" xr:uid="{491E5F65-098A-4240-8ADC-07BD474437C7}"/>
    <cellStyle name="Normal 2 5 15 3 4 5" xfId="45907" xr:uid="{831F17B8-E7B5-44FC-8657-5644028D71A1}"/>
    <cellStyle name="Normal 2 5 15 3 4 5 2" xfId="45908" xr:uid="{B5C39704-9DD5-44AA-B423-BB51CDB39B7D}"/>
    <cellStyle name="Normal 2 5 15 3 4 5 3" xfId="45909" xr:uid="{C3806DAE-39DD-4A71-9887-FB39E85927F3}"/>
    <cellStyle name="Normal 2 5 15 3 4 5 4" xfId="45910" xr:uid="{5CAE178E-1F22-4D0D-B17E-A765A56E6F14}"/>
    <cellStyle name="Normal 2 5 15 3 4 5 5" xfId="45911" xr:uid="{04BA012A-19CA-49EE-97F4-180E517AD4E1}"/>
    <cellStyle name="Normal 2 5 15 3 4 5 6" xfId="45912" xr:uid="{4C46802D-9837-4579-8252-9C3277943701}"/>
    <cellStyle name="Normal 2 5 15 3 4 6" xfId="45913" xr:uid="{A178628C-581D-44DA-AC53-6A62CA8071E2}"/>
    <cellStyle name="Normal 2 5 15 3 4 7" xfId="45914" xr:uid="{CA800D56-D020-4292-A674-DD2270BCE674}"/>
    <cellStyle name="Normal 2 5 15 3 4 8" xfId="45915" xr:uid="{BF06DBA4-FA54-4BF0-ABEC-96D0CEDD99DC}"/>
    <cellStyle name="Normal 2 5 15 3 4 9" xfId="45916" xr:uid="{F827A271-063D-49F0-BFF4-3A16F8BBF1D0}"/>
    <cellStyle name="Normal 2 5 15 3 5" xfId="45917" xr:uid="{4B863221-272D-4F88-8270-D88A9F27EB5E}"/>
    <cellStyle name="Normal 2 5 15 3 5 2" xfId="45918" xr:uid="{CEE09CA5-98B8-465C-8294-F408F480C7FE}"/>
    <cellStyle name="Normal 2 5 15 3 5 2 2" xfId="45919" xr:uid="{9C2D4853-9F01-4604-9CB2-590C195EBF7C}"/>
    <cellStyle name="Normal 2 5 15 3 5 2 3" xfId="45920" xr:uid="{1AD06FA5-79D4-4731-AD68-316B422AAC35}"/>
    <cellStyle name="Normal 2 5 15 3 5 2 4" xfId="45921" xr:uid="{1444716E-0A43-452F-8F98-2503D9FF4201}"/>
    <cellStyle name="Normal 2 5 15 3 5 2 5" xfId="45922" xr:uid="{B00DA2FA-8900-4943-BDDB-628FE7ED78A1}"/>
    <cellStyle name="Normal 2 5 15 3 5 2 6" xfId="45923" xr:uid="{A86DDAB1-8E22-4F49-AE06-F3B6F34B5CFC}"/>
    <cellStyle name="Normal 2 5 15 3 5 3" xfId="45924" xr:uid="{0A854040-2726-4E98-9D47-3BD8C3AA23E9}"/>
    <cellStyle name="Normal 2 5 15 3 5 4" xfId="45925" xr:uid="{112D6ECD-BA2E-49BF-8D6D-0E2FD4712657}"/>
    <cellStyle name="Normal 2 5 15 3 5 5" xfId="45926" xr:uid="{9FDF4042-0735-4A9B-9AB4-0F67ACD48E5F}"/>
    <cellStyle name="Normal 2 5 15 3 5 6" xfId="45927" xr:uid="{829D3999-FC6B-4048-89FE-505F1366FA13}"/>
    <cellStyle name="Normal 2 5 15 3 5 7" xfId="45928" xr:uid="{5FA1EA93-25EF-48FF-8E9B-BB8F0BB7840A}"/>
    <cellStyle name="Normal 2 5 15 3 6" xfId="45929" xr:uid="{FA6887E5-718A-4459-A2CD-9707A4BCF284}"/>
    <cellStyle name="Normal 2 5 15 3 6 2" xfId="45930" xr:uid="{44AE39AA-414B-401D-BE63-A8EDACF99B1D}"/>
    <cellStyle name="Normal 2 5 15 3 6 3" xfId="45931" xr:uid="{AE79238C-C242-4CF0-9B30-47F95C6971DB}"/>
    <cellStyle name="Normal 2 5 15 3 7" xfId="45932" xr:uid="{1ACF8F98-0779-4732-9595-3A5C99D32B60}"/>
    <cellStyle name="Normal 2 5 15 3 8" xfId="45933" xr:uid="{433D0CAB-930D-4EAE-B222-90914028CF5E}"/>
    <cellStyle name="Normal 2 5 15 3 8 2" xfId="45934" xr:uid="{7427448F-7C06-4177-9D8E-ABD1F8AFA070}"/>
    <cellStyle name="Normal 2 5 15 3 8 3" xfId="45935" xr:uid="{73D1515D-386C-4B8F-A36B-8C6D2511939C}"/>
    <cellStyle name="Normal 2 5 15 3 8 4" xfId="45936" xr:uid="{BA8BF0D1-EAA2-45AC-9BB7-C7D980CBC986}"/>
    <cellStyle name="Normal 2 5 15 3 8 5" xfId="45937" xr:uid="{F6B8D373-156C-43CB-95FC-F0DEFAD5BB58}"/>
    <cellStyle name="Normal 2 5 15 3 8 6" xfId="45938" xr:uid="{595830C4-74A7-4755-A8FC-E0F9B0605862}"/>
    <cellStyle name="Normal 2 5 15 3 9" xfId="45939" xr:uid="{CADD03B1-DEAF-4056-B0B4-D434F753F172}"/>
    <cellStyle name="Normal 2 5 15 4" xfId="45940" xr:uid="{1A192B9E-B759-4AA7-B014-A546118C352A}"/>
    <cellStyle name="Normal 2 5 15 4 10" xfId="45941" xr:uid="{FA2CC128-6BCC-4FA9-9C14-865B03AD840F}"/>
    <cellStyle name="Normal 2 5 15 4 11" xfId="45942" xr:uid="{744521B4-C866-4A6D-B013-D8373F7E923A}"/>
    <cellStyle name="Normal 2 5 15 4 12" xfId="45943" xr:uid="{5872E662-CEC0-457B-ADDB-5408B911E060}"/>
    <cellStyle name="Normal 2 5 15 4 13" xfId="45944" xr:uid="{2C3E92F4-2448-427B-BD12-BE7CD62FCE11}"/>
    <cellStyle name="Normal 2 5 15 4 14" xfId="45945" xr:uid="{05870A11-F6B4-4AA0-9112-25FF4A0EC941}"/>
    <cellStyle name="Normal 2 5 15 4 2" xfId="45946" xr:uid="{2D1915A8-E212-46E4-8203-209C9EADFDDD}"/>
    <cellStyle name="Normal 2 5 15 4 2 10" xfId="45947" xr:uid="{BCE9563B-1889-4AB4-AB64-59AA6B19D2BC}"/>
    <cellStyle name="Normal 2 5 15 4 2 2" xfId="45948" xr:uid="{C929E4E2-F486-4606-86CF-2B1688CEB3F8}"/>
    <cellStyle name="Normal 2 5 15 4 2 2 2" xfId="45949" xr:uid="{9B99E052-EBEC-4CE0-BF78-DB06D021FA5E}"/>
    <cellStyle name="Normal 2 5 15 4 2 2 2 2" xfId="45951" xr:uid="{AF18A3AE-98F4-46C5-9E73-4161EE6FE331}"/>
    <cellStyle name="Normal 2 5 15 4 2 2 2 3" xfId="12961" xr:uid="{1A5BA85C-16A5-4A82-A997-091139EF7703}"/>
    <cellStyle name="Normal 2 5 15 4 2 2 2 4" xfId="12966" xr:uid="{EF44A749-F6C7-4D02-B22A-C66186322840}"/>
    <cellStyle name="Normal 2 5 15 4 2 2 2 5" xfId="45952" xr:uid="{B6235DCA-FADF-4E46-8848-B6AAF78B8971}"/>
    <cellStyle name="Normal 2 5 15 4 2 2 2 6" xfId="45953" xr:uid="{F31D7717-E0E3-4CF3-B44C-E298BA354414}"/>
    <cellStyle name="Normal 2 5 15 4 2 2 3" xfId="45954" xr:uid="{1D073A0A-E5C8-4892-AC83-FE8C62B2B773}"/>
    <cellStyle name="Normal 2 5 15 4 2 2 4" xfId="45955" xr:uid="{01980FD3-8360-4125-82A9-2A6ABF9588C6}"/>
    <cellStyle name="Normal 2 5 15 4 2 2 5" xfId="45956" xr:uid="{62BDF4D4-2127-4D52-B7FE-1C639681AA0E}"/>
    <cellStyle name="Normal 2 5 15 4 2 2 6" xfId="45957" xr:uid="{2769D13F-C174-4EDA-A9B5-D4E95018C9E7}"/>
    <cellStyle name="Normal 2 5 15 4 2 2 7" xfId="45958" xr:uid="{ECBF75FF-B95C-40B9-9FCF-40B1F3C0B807}"/>
    <cellStyle name="Normal 2 5 15 4 2 3" xfId="45959" xr:uid="{E79915B4-2A4B-4CB9-8AC3-C280B1A563A7}"/>
    <cellStyle name="Normal 2 5 15 4 2 3 2" xfId="45960" xr:uid="{95EA0029-68AE-4F31-8E8A-525E983E6B0E}"/>
    <cellStyle name="Normal 2 5 15 4 2 3 3" xfId="45961" xr:uid="{1E9AF4DD-0627-492C-AF45-D79CA6F78607}"/>
    <cellStyle name="Normal 2 5 15 4 2 4" xfId="45962" xr:uid="{FE01BA7C-2C7C-45EB-B72A-DDF1E2C45511}"/>
    <cellStyle name="Normal 2 5 15 4 2 5" xfId="45963" xr:uid="{D080A21F-DC55-49A9-AB60-914B71A25178}"/>
    <cellStyle name="Normal 2 5 15 4 2 5 2" xfId="45964" xr:uid="{CD600947-1AD1-4D9C-BF98-54A00AF7AB8F}"/>
    <cellStyle name="Normal 2 5 15 4 2 5 3" xfId="45965" xr:uid="{FF4F5B0B-830E-43F3-B927-01E7124DAEB2}"/>
    <cellStyle name="Normal 2 5 15 4 2 5 4" xfId="45966" xr:uid="{6754109F-31C2-482D-B4C7-0CF6690B093F}"/>
    <cellStyle name="Normal 2 5 15 4 2 5 5" xfId="45967" xr:uid="{FF959769-8B63-42CC-9045-EC5445C0FAB8}"/>
    <cellStyle name="Normal 2 5 15 4 2 5 6" xfId="45968" xr:uid="{0BB85C75-38E1-487D-B890-A846EC46B6F2}"/>
    <cellStyle name="Normal 2 5 15 4 2 6" xfId="45969" xr:uid="{A38B85B9-26D1-42D3-A8F7-5F8200E5187B}"/>
    <cellStyle name="Normal 2 5 15 4 2 7" xfId="45970" xr:uid="{AC781ED0-30A1-4E4E-B1B4-686E85F934F2}"/>
    <cellStyle name="Normal 2 5 15 4 2 8" xfId="45971" xr:uid="{FAC2BEFC-371E-49EC-842F-EDB0C46AC7BF}"/>
    <cellStyle name="Normal 2 5 15 4 2 9" xfId="45972" xr:uid="{FE0479A9-7AE8-456C-BB74-7FFB79C7C188}"/>
    <cellStyle name="Normal 2 5 15 4 3" xfId="45973" xr:uid="{2F2391A4-0336-4F7F-806F-62A6A78968AE}"/>
    <cellStyle name="Normal 2 5 15 4 3 10" xfId="45974" xr:uid="{89DF0B3F-3288-40FF-9292-4623B4804ED0}"/>
    <cellStyle name="Normal 2 5 15 4 3 2" xfId="45975" xr:uid="{45FC003D-40A5-4E48-BB30-60196A45C4E8}"/>
    <cellStyle name="Normal 2 5 15 4 3 2 2" xfId="45976" xr:uid="{D163F0A8-FE19-4585-BDE9-10ABC3BE073D}"/>
    <cellStyle name="Normal 2 5 15 4 3 2 2 2" xfId="45977" xr:uid="{8C0EBEB4-06EF-4575-B14B-C9D320194A6C}"/>
    <cellStyle name="Normal 2 5 15 4 3 2 2 3" xfId="25768" xr:uid="{896C265F-87B4-49D7-9E6A-567B2BE8D006}"/>
    <cellStyle name="Normal 2 5 15 4 3 2 2 4" xfId="25771" xr:uid="{0FE76F42-8311-4FD2-8DFB-3EAD9CEA4238}"/>
    <cellStyle name="Normal 2 5 15 4 3 2 2 5" xfId="45978" xr:uid="{A97C38DC-1BB0-4FF5-AD8D-31EB52D8B061}"/>
    <cellStyle name="Normal 2 5 15 4 3 2 2 6" xfId="45979" xr:uid="{3C815CC4-9ED7-4323-8B3A-62DE37D8A9D4}"/>
    <cellStyle name="Normal 2 5 15 4 3 2 3" xfId="45980" xr:uid="{F69285A5-0F9B-4CDF-83A7-B20EC5C5E195}"/>
    <cellStyle name="Normal 2 5 15 4 3 2 4" xfId="45981" xr:uid="{EFB423D6-3FCB-4BF5-8B50-85BDECF06A5B}"/>
    <cellStyle name="Normal 2 5 15 4 3 2 5" xfId="45982" xr:uid="{5511E077-B082-4939-8CCF-07D50199483A}"/>
    <cellStyle name="Normal 2 5 15 4 3 2 6" xfId="45983" xr:uid="{D16795C4-0F29-4F6D-AC60-6CD06EBEB734}"/>
    <cellStyle name="Normal 2 5 15 4 3 2 7" xfId="45984" xr:uid="{AF86350D-A485-4285-9B1F-BA4EFF214A43}"/>
    <cellStyle name="Normal 2 5 15 4 3 3" xfId="45985" xr:uid="{F780B03E-BA3D-46BE-839E-36D02BB25D68}"/>
    <cellStyle name="Normal 2 5 15 4 3 3 2" xfId="45986" xr:uid="{5C51E97C-F82C-4917-AC90-A9F44D9DBA76}"/>
    <cellStyle name="Normal 2 5 15 4 3 3 3" xfId="45987" xr:uid="{9235290D-BEB4-4B20-8E3F-3FBF55506295}"/>
    <cellStyle name="Normal 2 5 15 4 3 4" xfId="45988" xr:uid="{78E40906-8FBA-4C60-8D54-E203C348EF34}"/>
    <cellStyle name="Normal 2 5 15 4 3 5" xfId="45989" xr:uid="{8489D312-A894-4195-A62C-81E4D4881A5E}"/>
    <cellStyle name="Normal 2 5 15 4 3 5 2" xfId="45990" xr:uid="{31679BD4-7533-4F35-A664-D73ECB554BCA}"/>
    <cellStyle name="Normal 2 5 15 4 3 5 3" xfId="45991" xr:uid="{74A6B594-5E00-4E9B-86F8-098EC444F709}"/>
    <cellStyle name="Normal 2 5 15 4 3 5 4" xfId="45992" xr:uid="{C3048B7F-AD64-4862-8F9B-92DA516C3A3B}"/>
    <cellStyle name="Normal 2 5 15 4 3 5 5" xfId="45993" xr:uid="{57E15BCA-132F-4A5F-93E6-2647DE0F14FB}"/>
    <cellStyle name="Normal 2 5 15 4 3 5 6" xfId="45994" xr:uid="{9A189C2C-FB0D-4550-A7F3-086A35FE3956}"/>
    <cellStyle name="Normal 2 5 15 4 3 6" xfId="45995" xr:uid="{E9A04D91-07F3-410E-899F-599342242A1B}"/>
    <cellStyle name="Normal 2 5 15 4 3 7" xfId="45996" xr:uid="{F7B6D51E-05A7-4C4A-A83F-2CE8657364D4}"/>
    <cellStyle name="Normal 2 5 15 4 3 8" xfId="45997" xr:uid="{353FBC1B-85A9-466B-A02C-2231DBCCA4E6}"/>
    <cellStyle name="Normal 2 5 15 4 3 9" xfId="45998" xr:uid="{E1B6CDD2-198B-43D4-8173-E4CFDBAB141F}"/>
    <cellStyle name="Normal 2 5 15 4 4" xfId="45999" xr:uid="{D3676395-A87C-41CA-8EB4-4216006024BD}"/>
    <cellStyle name="Normal 2 5 15 4 4 10" xfId="46000" xr:uid="{09BC8CB4-78F7-42EF-A86D-5CF1DC18F958}"/>
    <cellStyle name="Normal 2 5 15 4 4 2" xfId="46001" xr:uid="{CF8437D3-6EEF-4854-BB7C-E52485BC13A7}"/>
    <cellStyle name="Normal 2 5 15 4 4 2 2" xfId="46002" xr:uid="{48D2C4DD-BED6-4DD7-83FD-11C4F8DBCB1B}"/>
    <cellStyle name="Normal 2 5 15 4 4 2 2 2" xfId="46004" xr:uid="{613E96E0-E658-4753-BE9B-D35F643D2101}"/>
    <cellStyle name="Normal 2 5 15 4 4 2 2 3" xfId="46006" xr:uid="{083EFDA1-1620-4BC0-AA5C-A36018A70261}"/>
    <cellStyle name="Normal 2 5 15 4 4 2 2 4" xfId="46007" xr:uid="{69D308BA-3D71-40AE-94F6-2C7AB0D852DC}"/>
    <cellStyle name="Normal 2 5 15 4 4 2 2 5" xfId="46008" xr:uid="{795ACF3B-F18D-4941-92E1-094F2617E018}"/>
    <cellStyle name="Normal 2 5 15 4 4 2 2 6" xfId="46009" xr:uid="{AE92A574-7709-41F3-9C0A-7FDEFDE8C89F}"/>
    <cellStyle name="Normal 2 5 15 4 4 2 3" xfId="46010" xr:uid="{E0347757-9C53-43FA-90D6-7C4811796985}"/>
    <cellStyle name="Normal 2 5 15 4 4 2 4" xfId="46011" xr:uid="{739353FA-85F7-445A-BF16-D85D98A13EDD}"/>
    <cellStyle name="Normal 2 5 15 4 4 2 5" xfId="46012" xr:uid="{FD4186C2-9BF3-4197-8919-85A5AC032D22}"/>
    <cellStyle name="Normal 2 5 15 4 4 2 6" xfId="46013" xr:uid="{B649F83D-232E-4358-B3DA-73C0A05EEF72}"/>
    <cellStyle name="Normal 2 5 15 4 4 2 7" xfId="46014" xr:uid="{84648BFC-0C74-4FAF-AF39-29B1D9D6F371}"/>
    <cellStyle name="Normal 2 5 15 4 4 3" xfId="46015" xr:uid="{10EAEEC4-13BA-4C06-9204-DE84EE481459}"/>
    <cellStyle name="Normal 2 5 15 4 4 3 2" xfId="46016" xr:uid="{8FCFA7F8-DB44-41EA-9575-0405AF978894}"/>
    <cellStyle name="Normal 2 5 15 4 4 3 3" xfId="46017" xr:uid="{8776CE17-8514-429D-962A-5A5839EE8399}"/>
    <cellStyle name="Normal 2 5 15 4 4 4" xfId="46018" xr:uid="{5044DEC2-6588-4204-83B5-86F48F8B63C2}"/>
    <cellStyle name="Normal 2 5 15 4 4 5" xfId="46019" xr:uid="{A50AFBD5-2DD3-49C9-9D16-29D0904F1415}"/>
    <cellStyle name="Normal 2 5 15 4 4 5 2" xfId="46020" xr:uid="{ABCD4894-E539-4811-B40C-7BC7F8F06597}"/>
    <cellStyle name="Normal 2 5 15 4 4 5 3" xfId="46021" xr:uid="{13C74E63-CE62-4E02-9AD8-D3AFE30A7F16}"/>
    <cellStyle name="Normal 2 5 15 4 4 5 4" xfId="46022" xr:uid="{CB31B459-41BE-4F71-A0FA-BBF6A2326C09}"/>
    <cellStyle name="Normal 2 5 15 4 4 5 5" xfId="46023" xr:uid="{02D4D07C-D2A8-4AAA-B5D3-F965FE90FE4D}"/>
    <cellStyle name="Normal 2 5 15 4 4 5 6" xfId="46024" xr:uid="{8B77535E-969C-4C1A-868D-C21E30C92423}"/>
    <cellStyle name="Normal 2 5 15 4 4 6" xfId="46025" xr:uid="{9E057C0B-1B0B-418B-8362-6D8BE1B6E496}"/>
    <cellStyle name="Normal 2 5 15 4 4 7" xfId="46026" xr:uid="{095DD7D8-319D-4BB7-ACBA-7A2F8D0E47C4}"/>
    <cellStyle name="Normal 2 5 15 4 4 8" xfId="46027" xr:uid="{951B5DA0-819C-483F-BB64-9F1034951B2E}"/>
    <cellStyle name="Normal 2 5 15 4 4 9" xfId="46028" xr:uid="{520C21BA-7CEB-4576-83CF-03991AB7AF08}"/>
    <cellStyle name="Normal 2 5 15 4 5" xfId="46029" xr:uid="{B5223DDA-C945-41E4-A2B0-9C2857557A71}"/>
    <cellStyle name="Normal 2 5 15 4 5 2" xfId="46030" xr:uid="{28C5F85F-21EC-484F-8E88-E7E7FE3CBEED}"/>
    <cellStyle name="Normal 2 5 15 4 5 2 2" xfId="46031" xr:uid="{C8AFFACE-B042-45E9-BEBD-447B3ACF96C5}"/>
    <cellStyle name="Normal 2 5 15 4 5 2 3" xfId="46032" xr:uid="{A9675695-E0EB-43B4-AC85-2414DA21EC37}"/>
    <cellStyle name="Normal 2 5 15 4 5 2 4" xfId="46033" xr:uid="{8AB7460A-1053-4943-84EB-7B51117622A4}"/>
    <cellStyle name="Normal 2 5 15 4 5 2 5" xfId="46034" xr:uid="{E8813FE6-9DDD-4950-8CA3-5B9E691DDF82}"/>
    <cellStyle name="Normal 2 5 15 4 5 2 6" xfId="46035" xr:uid="{2AE8F71F-F90B-4DB2-82E5-2B2521AB3E11}"/>
    <cellStyle name="Normal 2 5 15 4 5 3" xfId="46036" xr:uid="{400DFCB8-F9C4-4785-8FF4-9F095D4FAEC0}"/>
    <cellStyle name="Normal 2 5 15 4 5 4" xfId="46037" xr:uid="{BA71A7C2-A7F2-4D74-886C-62F4F9DC0830}"/>
    <cellStyle name="Normal 2 5 15 4 5 5" xfId="46038" xr:uid="{1CD33C72-3D4E-4042-9DBA-69A494B69C82}"/>
    <cellStyle name="Normal 2 5 15 4 5 6" xfId="46039" xr:uid="{04AE6B18-F837-47F3-8A26-F68660739E90}"/>
    <cellStyle name="Normal 2 5 15 4 5 7" xfId="46040" xr:uid="{6729578A-C27E-4D7F-AE37-A92AA6D435B6}"/>
    <cellStyle name="Normal 2 5 15 4 6" xfId="46041" xr:uid="{629D86A6-7DC6-43F5-8CCC-894DB1EA715B}"/>
    <cellStyle name="Normal 2 5 15 4 6 2" xfId="46042" xr:uid="{0D05AF39-FE0F-4D75-A901-A637F6795945}"/>
    <cellStyle name="Normal 2 5 15 4 6 3" xfId="46043" xr:uid="{2412F62C-37A3-4650-806F-A8CAFD05FBD2}"/>
    <cellStyle name="Normal 2 5 15 4 7" xfId="46044" xr:uid="{5EE2DD19-EA08-48E0-837A-D336192FC0F9}"/>
    <cellStyle name="Normal 2 5 15 4 8" xfId="46045" xr:uid="{76E8C2BD-AA04-41C3-B132-5C5AA88A6692}"/>
    <cellStyle name="Normal 2 5 15 4 8 2" xfId="46046" xr:uid="{64C6AECA-EB2B-49B2-B42E-BA58297B7C2B}"/>
    <cellStyle name="Normal 2 5 15 4 8 3" xfId="46047" xr:uid="{1462A31E-0583-4792-9D17-B73FD48D1B13}"/>
    <cellStyle name="Normal 2 5 15 4 8 4" xfId="46048" xr:uid="{C858B171-DD6A-4163-AD20-AB33E34B5633}"/>
    <cellStyle name="Normal 2 5 15 4 8 5" xfId="46049" xr:uid="{B1D81586-5BCC-4C77-B1B9-69040CA099A5}"/>
    <cellStyle name="Normal 2 5 15 4 8 6" xfId="46050" xr:uid="{13D59FE0-9708-42E7-8E0B-10A798870C18}"/>
    <cellStyle name="Normal 2 5 15 4 9" xfId="46051" xr:uid="{85AE71CC-E908-490F-9EFE-3D5612B9BED8}"/>
    <cellStyle name="Normal 2 5 15 5" xfId="46052" xr:uid="{240B9AEA-1179-41A6-ACE2-82E5943C7BE1}"/>
    <cellStyle name="Normal 2 5 15 5 10" xfId="8827" xr:uid="{BCA9302C-17DE-48FB-A490-9DC128F7F319}"/>
    <cellStyle name="Normal 2 5 15 5 2" xfId="46053" xr:uid="{2BD95F0B-0BD8-4376-82ED-09A1831765D1}"/>
    <cellStyle name="Normal 2 5 15 5 2 2" xfId="46054" xr:uid="{0C1F39C6-07F6-491D-8892-3F51B0D02C0A}"/>
    <cellStyle name="Normal 2 5 15 5 2 2 2" xfId="46055" xr:uid="{7196AC37-D357-4556-8AB5-00F8309675FE}"/>
    <cellStyle name="Normal 2 5 15 5 2 2 3" xfId="46056" xr:uid="{3C6C16B9-57B2-4832-A772-4B58F86E2783}"/>
    <cellStyle name="Normal 2 5 15 5 2 2 4" xfId="46057" xr:uid="{606F72BD-CF43-4F1F-B7D5-BA611A8CF3D7}"/>
    <cellStyle name="Normal 2 5 15 5 2 2 5" xfId="46058" xr:uid="{BA49B7EA-913B-42F9-9FCD-357C6E6FA57A}"/>
    <cellStyle name="Normal 2 5 15 5 2 2 6" xfId="46059" xr:uid="{57E7AF9F-D7AC-4DFB-889D-F7F5DC134E64}"/>
    <cellStyle name="Normal 2 5 15 5 2 3" xfId="46060" xr:uid="{E915A989-872C-4B3D-BB92-EED311C30473}"/>
    <cellStyle name="Normal 2 5 15 5 2 4" xfId="34157" xr:uid="{02719AE4-40DF-4ABA-A91B-105EEEE6DD65}"/>
    <cellStyle name="Normal 2 5 15 5 2 5" xfId="13090" xr:uid="{888D8E90-E82B-4C20-AB0E-91BADD6A435A}"/>
    <cellStyle name="Normal 2 5 15 5 2 6" xfId="13094" xr:uid="{B08C430F-E32C-429D-9DFE-B2FD04C95EFF}"/>
    <cellStyle name="Normal 2 5 15 5 2 7" xfId="35257" xr:uid="{9CBBFBF4-0285-424D-9776-359DCEDBA810}"/>
    <cellStyle name="Normal 2 5 15 5 3" xfId="46061" xr:uid="{2CA8B012-C378-4DAD-ABC8-86AC5FEB6590}"/>
    <cellStyle name="Normal 2 5 15 5 3 2" xfId="46062" xr:uid="{C6F7F8A2-5FAF-45B8-BA44-7C27FE770DB3}"/>
    <cellStyle name="Normal 2 5 15 5 3 3" xfId="46063" xr:uid="{6519FE5A-1720-4ADA-BFE0-E731099B2414}"/>
    <cellStyle name="Normal 2 5 15 5 4" xfId="46064" xr:uid="{D13C9712-71FE-432F-A439-29E175033791}"/>
    <cellStyle name="Normal 2 5 15 5 5" xfId="46065" xr:uid="{3171BAA2-3DF8-4CC8-A8A1-32C8E5ECEB42}"/>
    <cellStyle name="Normal 2 5 15 5 5 2" xfId="46066" xr:uid="{34ED3614-968D-411E-959B-2958B3B1FF35}"/>
    <cellStyle name="Normal 2 5 15 5 5 3" xfId="46067" xr:uid="{3409465C-A3AE-4140-97E9-374806846AF1}"/>
    <cellStyle name="Normal 2 5 15 5 5 4" xfId="46068" xr:uid="{DC950D11-6C3F-487A-8BBB-96F37C39CDF6}"/>
    <cellStyle name="Normal 2 5 15 5 5 5" xfId="46069" xr:uid="{DD682736-2AAB-4DB8-A386-5D5A681774F2}"/>
    <cellStyle name="Normal 2 5 15 5 5 6" xfId="46070" xr:uid="{76EFDB0B-E0A3-4722-BE7F-CC5CDB8AC37E}"/>
    <cellStyle name="Normal 2 5 15 5 6" xfId="46071" xr:uid="{4EBBC0E7-CC94-4910-AC88-EB70FF010717}"/>
    <cellStyle name="Normal 2 5 15 5 7" xfId="46072" xr:uid="{E855A10B-39DB-4153-9368-BCCB92928615}"/>
    <cellStyle name="Normal 2 5 15 5 8" xfId="46073" xr:uid="{BBA8FBA6-D2CA-4550-990B-95A8ECA32F37}"/>
    <cellStyle name="Normal 2 5 15 5 9" xfId="46074" xr:uid="{1F2C2BF9-2E1C-4825-9EAD-DBDE0C2C3A51}"/>
    <cellStyle name="Normal 2 5 15 6" xfId="46075" xr:uid="{F6925E79-25A4-4384-8E04-F0884875BCE3}"/>
    <cellStyle name="Normal 2 5 15 6 10" xfId="46076" xr:uid="{2DFD5E24-ECFE-47B9-BF59-F23DCDA3A88C}"/>
    <cellStyle name="Normal 2 5 15 6 2" xfId="46077" xr:uid="{F1197535-3320-49A0-AA19-D1262FC95FDF}"/>
    <cellStyle name="Normal 2 5 15 6 2 2" xfId="46078" xr:uid="{210F59D8-C7DC-492E-8D2E-E1B6C0D10C36}"/>
    <cellStyle name="Normal 2 5 15 6 2 2 2" xfId="46079" xr:uid="{CF73C529-02FD-4CB7-809F-76C777FDFAE9}"/>
    <cellStyle name="Normal 2 5 15 6 2 2 3" xfId="46080" xr:uid="{57787623-79E4-46F6-A9C1-AC8F137B976B}"/>
    <cellStyle name="Normal 2 5 15 6 2 2 4" xfId="46081" xr:uid="{A0A79A2B-D60A-4DF5-9125-28F010566DAD}"/>
    <cellStyle name="Normal 2 5 15 6 2 2 5" xfId="46082" xr:uid="{8949BBF3-1B9A-4A17-9817-3CB7C8B51643}"/>
    <cellStyle name="Normal 2 5 15 6 2 2 6" xfId="46083" xr:uid="{DCA84732-0973-4551-A853-4B31A0342530}"/>
    <cellStyle name="Normal 2 5 15 6 2 3" xfId="46084" xr:uid="{96E3B7D8-B71E-46C3-A334-AB4A094DDC69}"/>
    <cellStyle name="Normal 2 5 15 6 2 4" xfId="34198" xr:uid="{59B8E429-B87E-475B-A7A1-06D4101F69F7}"/>
    <cellStyle name="Normal 2 5 15 6 2 5" xfId="13139" xr:uid="{ED6A01D0-F571-47F1-AB5E-01C7922FDEAA}"/>
    <cellStyle name="Normal 2 5 15 6 2 6" xfId="13143" xr:uid="{C6327DF6-D7E3-4EA6-9FC2-CFBAE7E2340F}"/>
    <cellStyle name="Normal 2 5 15 6 2 7" xfId="35345" xr:uid="{06784E46-BFDE-4D9D-BD15-B98AC88D9A50}"/>
    <cellStyle name="Normal 2 5 15 6 3" xfId="46085" xr:uid="{90FD95DE-E37E-49ED-8A7D-506D81FA394C}"/>
    <cellStyle name="Normal 2 5 15 6 3 2" xfId="46086" xr:uid="{AEC755CD-78FB-4094-8161-0119768EC421}"/>
    <cellStyle name="Normal 2 5 15 6 3 3" xfId="46087" xr:uid="{97C279A5-E214-4E11-AE13-7ADAB3DE43EE}"/>
    <cellStyle name="Normal 2 5 15 6 4" xfId="46088" xr:uid="{C221CE3A-6F00-4309-B2FC-468DCC8F7CCE}"/>
    <cellStyle name="Normal 2 5 15 6 5" xfId="46089" xr:uid="{295F3AC3-ABF3-4653-986B-A596A1055C4A}"/>
    <cellStyle name="Normal 2 5 15 6 5 2" xfId="46090" xr:uid="{21331EC6-FE65-4C34-8F41-CAF03A8CFCED}"/>
    <cellStyle name="Normal 2 5 15 6 5 3" xfId="46091" xr:uid="{B0B20677-0911-4612-916D-BA42BE0A73BD}"/>
    <cellStyle name="Normal 2 5 15 6 5 4" xfId="34216" xr:uid="{A242CB55-25FF-4649-95D2-7A6BE9E65523}"/>
    <cellStyle name="Normal 2 5 15 6 5 5" xfId="34219" xr:uid="{682400BC-EE3F-443C-ADB9-1274E374ABE5}"/>
    <cellStyle name="Normal 2 5 15 6 5 6" xfId="24153" xr:uid="{9242DFA8-5432-4C78-A493-B933B7CC1036}"/>
    <cellStyle name="Normal 2 5 15 6 6" xfId="46092" xr:uid="{F74C95D5-A261-4FF9-A685-8E3A571EE2D8}"/>
    <cellStyle name="Normal 2 5 15 6 7" xfId="46093" xr:uid="{15A82251-17BE-4A74-8580-2D869ED7342D}"/>
    <cellStyle name="Normal 2 5 15 6 8" xfId="46094" xr:uid="{E4014C55-BDCB-4EBD-A456-45BE3BEB144C}"/>
    <cellStyle name="Normal 2 5 15 6 9" xfId="46095" xr:uid="{DC50FF83-B93D-4D88-90B5-EFD7F06C0146}"/>
    <cellStyle name="Normal 2 5 15 7" xfId="46096" xr:uid="{C8FB01A3-F855-41A6-8877-2B69C8C6B731}"/>
    <cellStyle name="Normal 2 5 15 7 10" xfId="46097" xr:uid="{8C0A6162-107B-4135-A74C-1BA56F52701C}"/>
    <cellStyle name="Normal 2 5 15 7 2" xfId="46098" xr:uid="{18662CA0-0548-41AD-9AF8-248E5858EB06}"/>
    <cellStyle name="Normal 2 5 15 7 2 2" xfId="46099" xr:uid="{55D4E957-0B89-44E3-8FA5-48F0975A1996}"/>
    <cellStyle name="Normal 2 5 15 7 2 2 2" xfId="6402" xr:uid="{44C6FB09-7273-4613-909F-7B975A3127D6}"/>
    <cellStyle name="Normal 2 5 15 7 2 2 3" xfId="6408" xr:uid="{D4B30455-A8DC-4C1F-8704-0AE1D065992E}"/>
    <cellStyle name="Normal 2 5 15 7 2 2 4" xfId="46100" xr:uid="{DF2B8BE1-5C8E-4D8B-969C-87F8646D9CA9}"/>
    <cellStyle name="Normal 2 5 15 7 2 2 5" xfId="46101" xr:uid="{8E4FC6CA-A15F-4AAC-B87D-F46222B57E3E}"/>
    <cellStyle name="Normal 2 5 15 7 2 2 6" xfId="46102" xr:uid="{3B88510F-5D35-414D-84AE-4D558AF2F768}"/>
    <cellStyle name="Normal 2 5 15 7 2 3" xfId="46103" xr:uid="{F2931752-36BA-4DDB-82E3-FEE3440F7AE0}"/>
    <cellStyle name="Normal 2 5 15 7 2 4" xfId="46104" xr:uid="{78E6254A-131B-4EB7-96DD-696DB7C73D67}"/>
    <cellStyle name="Normal 2 5 15 7 2 5" xfId="46105" xr:uid="{246FA7A2-CBFB-4238-9912-1E5B16C7EE18}"/>
    <cellStyle name="Normal 2 5 15 7 2 6" xfId="46106" xr:uid="{B7C643E9-4360-4E4A-BFC7-2F4B2BB0E7BB}"/>
    <cellStyle name="Normal 2 5 15 7 2 7" xfId="46107" xr:uid="{903FC92B-CD57-406F-98B1-4F9797378D08}"/>
    <cellStyle name="Normal 2 5 15 7 3" xfId="46108" xr:uid="{20FFD98D-BDDB-48CE-981C-4A6211C9C63B}"/>
    <cellStyle name="Normal 2 5 15 7 3 2" xfId="46109" xr:uid="{65025BF1-B51F-4068-A453-2B66DFADDEA0}"/>
    <cellStyle name="Normal 2 5 15 7 3 3" xfId="46110" xr:uid="{503F4A4F-265F-4918-856C-37F6E9FABF72}"/>
    <cellStyle name="Normal 2 5 15 7 4" xfId="46111" xr:uid="{B7EAA3F3-39D5-482C-A6CE-792720753CB6}"/>
    <cellStyle name="Normal 2 5 15 7 5" xfId="20203" xr:uid="{695DE47E-68C3-4F52-AC8F-4CB9D32A7E0A}"/>
    <cellStyle name="Normal 2 5 15 7 5 2" xfId="20206" xr:uid="{EF9D2044-208F-41BD-8D77-4CFFFE4653E9}"/>
    <cellStyle name="Normal 2 5 15 7 5 3" xfId="46112" xr:uid="{722BCB87-C452-4B9B-B47D-F3B470E02A65}"/>
    <cellStyle name="Normal 2 5 15 7 5 4" xfId="46113" xr:uid="{E561EA80-2F3D-4A40-A923-D93596FD3597}"/>
    <cellStyle name="Normal 2 5 15 7 5 5" xfId="46114" xr:uid="{0273850F-117C-48A8-AB00-B106F4CC6194}"/>
    <cellStyle name="Normal 2 5 15 7 5 6" xfId="46115" xr:uid="{2DEFA63F-95D3-4CA0-8886-EC71974DB089}"/>
    <cellStyle name="Normal 2 5 15 7 6" xfId="20209" xr:uid="{3AC7720D-80CA-439F-A0A6-ADB76C08F22A}"/>
    <cellStyle name="Normal 2 5 15 7 7" xfId="46116" xr:uid="{2329FFAF-6407-48B9-BD77-3F5C6FC51E93}"/>
    <cellStyle name="Normal 2 5 15 7 8" xfId="46117" xr:uid="{13A67936-4FB1-4E9C-8E6B-0C9FAE19D8EA}"/>
    <cellStyle name="Normal 2 5 15 7 9" xfId="46118" xr:uid="{BFB327ED-B635-483F-9D4B-CC78123DBF52}"/>
    <cellStyle name="Normal 2 5 15 8" xfId="46119" xr:uid="{086417FD-C415-43A6-B0E8-BC0AC75B8687}"/>
    <cellStyle name="Normal 2 5 15 8 2" xfId="46120" xr:uid="{8D702A91-806F-45A7-A7E1-CF42861D306A}"/>
    <cellStyle name="Normal 2 5 15 8 2 2" xfId="46121" xr:uid="{CD56A4A4-35D1-4C97-ACE7-4C0115C042B7}"/>
    <cellStyle name="Normal 2 5 15 8 2 3" xfId="46122" xr:uid="{72DB99FF-0A54-49B6-B209-1BBB9349F98F}"/>
    <cellStyle name="Normal 2 5 15 8 2 4" xfId="34252" xr:uid="{3BE09649-3417-4000-B932-F899D57AD206}"/>
    <cellStyle name="Normal 2 5 15 8 2 5" xfId="13218" xr:uid="{A90084B9-8492-4F64-BFFD-B999EEA39D4D}"/>
    <cellStyle name="Normal 2 5 15 8 2 6" xfId="13222" xr:uid="{CFE35E55-2920-465B-91B7-36DAA7707B36}"/>
    <cellStyle name="Normal 2 5 15 8 3" xfId="46123" xr:uid="{DAECC38E-9D6E-4D1C-B61F-5E93CF2F8422}"/>
    <cellStyle name="Normal 2 5 15 8 4" xfId="46124" xr:uid="{D1432891-4423-4983-BA82-3CEDBFB2BBB6}"/>
    <cellStyle name="Normal 2 5 15 8 5" xfId="20212" xr:uid="{B0E35635-B006-4D73-B506-7AC15F3B6D5A}"/>
    <cellStyle name="Normal 2 5 15 8 6" xfId="20214" xr:uid="{3F1125D9-A590-42AD-A57C-E9AF08C4CBE8}"/>
    <cellStyle name="Normal 2 5 15 8 7" xfId="46125" xr:uid="{5C84C992-4920-4F5B-85EC-F502EBF71CA3}"/>
    <cellStyle name="Normal 2 5 15 9" xfId="46126" xr:uid="{875D1D40-C0AD-44D6-9612-680F84F3BE4D}"/>
    <cellStyle name="Normal 2 5 15 9 2" xfId="30768" xr:uid="{8A785CD4-E80C-4176-94A6-70FED704AAF7}"/>
    <cellStyle name="Normal 2 5 15 9 3" xfId="46127" xr:uid="{78193220-568B-4A36-8A7C-7EC2F2CAE326}"/>
    <cellStyle name="Normal 2 5 16" xfId="46129" xr:uid="{94FF753F-D099-429F-BA55-278053F74875}"/>
    <cellStyle name="Normal 2 5 16 2" xfId="46130" xr:uid="{E5AC8792-9D8E-4722-A335-08C87FD24D1E}"/>
    <cellStyle name="Normal 2 5 17" xfId="46132" xr:uid="{94934907-9219-4347-BE84-DE52F4EE2E1D}"/>
    <cellStyle name="Normal 2 5 18" xfId="46134" xr:uid="{524E0AB7-4CB4-45CE-827A-7C7E8878DDA0}"/>
    <cellStyle name="Normal 2 5 19" xfId="46136" xr:uid="{B8BC30AE-DD03-4111-927B-50E46E9BB128}"/>
    <cellStyle name="Normal 2 5 2" xfId="46137" xr:uid="{AE67DDA6-A3DA-4B5C-8979-AB7AF5656EFD}"/>
    <cellStyle name="Normal 2 5 2 2" xfId="43164" xr:uid="{98B37308-5C18-4592-A891-26F472BF3FC4}"/>
    <cellStyle name="Normal 2 5 2 2 10" xfId="46138" xr:uid="{A5B2F157-42D8-4568-BB73-62D1A7FFF5B8}"/>
    <cellStyle name="Normal 2 5 2 2 11" xfId="46139" xr:uid="{6CF75260-7F8C-4B4E-ADC9-9241E48D2FDB}"/>
    <cellStyle name="Normal 2 5 2 2 11 2" xfId="46140" xr:uid="{C742F004-D35E-4B89-9219-1B884700F06C}"/>
    <cellStyle name="Normal 2 5 2 2 11 3" xfId="46141" xr:uid="{7B4D0300-E601-420A-8377-841F3FA85F07}"/>
    <cellStyle name="Normal 2 5 2 2 11 4" xfId="46142" xr:uid="{F122421B-CB65-4F37-A684-FE4D7F35CD3D}"/>
    <cellStyle name="Normal 2 5 2 2 11 5" xfId="46143" xr:uid="{41FCDB53-B90B-4FA9-B902-1DF48986BF16}"/>
    <cellStyle name="Normal 2 5 2 2 11 6" xfId="46144" xr:uid="{EB7565E4-368E-45BB-A1F8-5D8E457C5A50}"/>
    <cellStyle name="Normal 2 5 2 2 12" xfId="46145" xr:uid="{4BC5335A-CAC6-4FC8-BF76-17D37D27DFF1}"/>
    <cellStyle name="Normal 2 5 2 2 13" xfId="46146" xr:uid="{572F45D1-9FB2-4310-9A35-38922C2B28E7}"/>
    <cellStyle name="Normal 2 5 2 2 14" xfId="46147" xr:uid="{0BBC95EE-867A-4D2C-AE6D-5C074194449F}"/>
    <cellStyle name="Normal 2 5 2 2 15" xfId="46149" xr:uid="{6B08543F-6E8A-4B32-A349-63AAD6710618}"/>
    <cellStyle name="Normal 2 5 2 2 16" xfId="46150" xr:uid="{CFB179A0-5D0C-40C6-BA79-F1554E6FAE1B}"/>
    <cellStyle name="Normal 2 5 2 2 17" xfId="46151" xr:uid="{E790A7F7-0907-4970-89F6-8AC7B1F1E28A}"/>
    <cellStyle name="Normal 2 5 2 2 18" xfId="46152" xr:uid="{DE8D1598-183F-40DC-980B-37226B33E893}"/>
    <cellStyle name="Normal 2 5 2 2 19" xfId="46153" xr:uid="{1EFE3891-3A5C-4AED-B290-9BC37B368016}"/>
    <cellStyle name="Normal 2 5 2 2 2" xfId="46154" xr:uid="{F0A042ED-366F-437B-91DB-1750DAB286A9}"/>
    <cellStyle name="Normal 2 5 2 2 2 10" xfId="46155" xr:uid="{D0D44661-9F4D-43DF-A6F3-B3BCE9709367}"/>
    <cellStyle name="Normal 2 5 2 2 2 11" xfId="46156" xr:uid="{D841544C-E358-4D06-9E04-12CB1B99E676}"/>
    <cellStyle name="Normal 2 5 2 2 2 12" xfId="37242" xr:uid="{560BDF51-3D93-4746-B6A9-03E4AD661773}"/>
    <cellStyle name="Normal 2 5 2 2 2 13" xfId="46157" xr:uid="{2FAFF4CC-9B11-4D7D-BC9C-28BE82599967}"/>
    <cellStyle name="Normal 2 5 2 2 2 14" xfId="46158" xr:uid="{A7B98A6C-0F69-4214-9AC8-71D675126941}"/>
    <cellStyle name="Normal 2 5 2 2 2 2" xfId="46159" xr:uid="{49B86C3B-0890-49B4-BB34-F033F80AD747}"/>
    <cellStyle name="Normal 2 5 2 2 2 2 10" xfId="46160" xr:uid="{716DEC13-4053-4A69-A116-2F26377DE32F}"/>
    <cellStyle name="Normal 2 5 2 2 2 2 2" xfId="46161" xr:uid="{0AE96171-BBE6-4BB2-A356-02EF5EB257D2}"/>
    <cellStyle name="Normal 2 5 2 2 2 2 2 2" xfId="46162" xr:uid="{4FA73FA5-39D6-479A-8DD2-F6ABCC9EB60E}"/>
    <cellStyle name="Normal 2 5 2 2 2 2 2 2 2" xfId="46163" xr:uid="{51E895F3-18D0-4A08-99D2-D40C9BA8DAF0}"/>
    <cellStyle name="Normal 2 5 2 2 2 2 2 2 3" xfId="46164" xr:uid="{03D2A0E4-6F75-4721-AA30-433505C9518D}"/>
    <cellStyle name="Normal 2 5 2 2 2 2 2 2 4" xfId="46165" xr:uid="{71E56124-7751-427A-9B6A-96F58B2D2CFB}"/>
    <cellStyle name="Normal 2 5 2 2 2 2 2 2 5" xfId="46166" xr:uid="{5D272BCB-874B-47F2-B036-AA70FB306696}"/>
    <cellStyle name="Normal 2 5 2 2 2 2 2 2 6" xfId="46167" xr:uid="{E33B07EB-83BE-4EE4-AFF6-E94C8078451B}"/>
    <cellStyle name="Normal 2 5 2 2 2 2 2 3" xfId="46168" xr:uid="{B7257B2E-2A4C-4EB9-A129-660C30D638B2}"/>
    <cellStyle name="Normal 2 5 2 2 2 2 2 4" xfId="46169" xr:uid="{EC3F6920-F818-450A-ADD6-FE9077DF7128}"/>
    <cellStyle name="Normal 2 5 2 2 2 2 2 5" xfId="46170" xr:uid="{5158EAC3-4CB3-4426-B4D0-70A8B3FAE9C9}"/>
    <cellStyle name="Normal 2 5 2 2 2 2 2 6" xfId="46171" xr:uid="{01F34911-7D9E-4A25-AB6F-D54225E5E643}"/>
    <cellStyle name="Normal 2 5 2 2 2 2 2 7" xfId="46172" xr:uid="{B8E01967-414C-4BAA-B997-08D33C318FE5}"/>
    <cellStyle name="Normal 2 5 2 2 2 2 3" xfId="46173" xr:uid="{10E635CB-6B1F-48C1-8B6B-382C0DB7096D}"/>
    <cellStyle name="Normal 2 5 2 2 2 2 3 2" xfId="43582" xr:uid="{1C419E13-8905-4643-AAFA-B824DCF6AA6B}"/>
    <cellStyle name="Normal 2 5 2 2 2 2 3 3" xfId="43586" xr:uid="{E3357B39-28E6-41CB-9244-950715E66FF5}"/>
    <cellStyle name="Normal 2 5 2 2 2 2 4" xfId="46174" xr:uid="{576BB3A4-AD2E-4494-90EE-B877A81BF9F5}"/>
    <cellStyle name="Normal 2 5 2 2 2 2 5" xfId="46176" xr:uid="{08630DA0-999F-406A-8045-781B09C9FBF7}"/>
    <cellStyle name="Normal 2 5 2 2 2 2 5 2" xfId="43648" xr:uid="{78F1A5A8-EDE5-4787-9BA8-E4B1A29338AA}"/>
    <cellStyle name="Normal 2 5 2 2 2 2 5 3" xfId="43655" xr:uid="{8A029D33-6190-48FA-B2A8-EE889F34AFB0}"/>
    <cellStyle name="Normal 2 5 2 2 2 2 5 4" xfId="43658" xr:uid="{22441311-8559-4ED6-BFF2-9BC4E84AC0D0}"/>
    <cellStyle name="Normal 2 5 2 2 2 2 5 5" xfId="43666" xr:uid="{9168F816-3078-4855-B575-6B24CD3BA4EA}"/>
    <cellStyle name="Normal 2 5 2 2 2 2 5 6" xfId="43669" xr:uid="{4AC53384-B48A-483B-AFDC-36D2B3937805}"/>
    <cellStyle name="Normal 2 5 2 2 2 2 6" xfId="46178" xr:uid="{0C7EF80E-D550-4E2A-8BCD-C19DAE14F23A}"/>
    <cellStyle name="Normal 2 5 2 2 2 2 7" xfId="46180" xr:uid="{279FD0B5-D8C1-4575-9CF0-62B4373B1937}"/>
    <cellStyle name="Normal 2 5 2 2 2 2 8" xfId="46182" xr:uid="{A85D1CA9-4675-44BA-9FE0-7A817FD7AE59}"/>
    <cellStyle name="Normal 2 5 2 2 2 2 9" xfId="46184" xr:uid="{78C48623-BC4F-429F-96D7-9A1473D99B13}"/>
    <cellStyle name="Normal 2 5 2 2 2 3" xfId="46185" xr:uid="{C22EB88E-D789-4D2B-995F-780A8C4F2B3F}"/>
    <cellStyle name="Normal 2 5 2 2 2 3 10" xfId="46186" xr:uid="{C534C51D-EA75-4D3F-8154-48E3905B9B7E}"/>
    <cellStyle name="Normal 2 5 2 2 2 3 2" xfId="46187" xr:uid="{6E70D53F-A6DF-4E23-8390-D85FC8B6E0DE}"/>
    <cellStyle name="Normal 2 5 2 2 2 3 2 2" xfId="46188" xr:uid="{AE87D9C1-5D7C-4EAE-BFAB-EA01E02F95A1}"/>
    <cellStyle name="Normal 2 5 2 2 2 3 2 2 2" xfId="46189" xr:uid="{A2F3A33D-5BEE-433F-86BB-34309925C0C2}"/>
    <cellStyle name="Normal 2 5 2 2 2 3 2 2 3" xfId="46190" xr:uid="{00283489-E5AD-415D-8422-002081385D9C}"/>
    <cellStyle name="Normal 2 5 2 2 2 3 2 2 4" xfId="46191" xr:uid="{0CDDF165-5911-43BB-A99C-DC83AF9DB898}"/>
    <cellStyle name="Normal 2 5 2 2 2 3 2 2 5" xfId="46192" xr:uid="{1CB25B11-E516-4998-A02E-FEF865C3C101}"/>
    <cellStyle name="Normal 2 5 2 2 2 3 2 2 6" xfId="46193" xr:uid="{E9E4E1FC-0143-4DDF-BDE2-9366C9868936}"/>
    <cellStyle name="Normal 2 5 2 2 2 3 2 3" xfId="46194" xr:uid="{E3956D73-233F-4B66-A3E1-FF67E950EA99}"/>
    <cellStyle name="Normal 2 5 2 2 2 3 2 4" xfId="46195" xr:uid="{4E0D8D90-7C71-433A-A278-471C2F56B6C1}"/>
    <cellStyle name="Normal 2 5 2 2 2 3 2 5" xfId="46196" xr:uid="{FE1E98CF-E869-439C-8CDA-96FFD86F3E18}"/>
    <cellStyle name="Normal 2 5 2 2 2 3 2 6" xfId="46197" xr:uid="{F550F70B-3523-4201-9FB6-15A0366C50DA}"/>
    <cellStyle name="Normal 2 5 2 2 2 3 2 7" xfId="46198" xr:uid="{620D6E8D-2FA1-4028-8B51-C1057D6B3626}"/>
    <cellStyle name="Normal 2 5 2 2 2 3 3" xfId="46199" xr:uid="{EA7FCED8-91BC-4468-8A1A-B6328ECA7327}"/>
    <cellStyle name="Normal 2 5 2 2 2 3 3 2" xfId="43728" xr:uid="{87CE5C21-7196-4AED-8D43-A405EBEFBBA6}"/>
    <cellStyle name="Normal 2 5 2 2 2 3 3 3" xfId="43732" xr:uid="{3FC71CC9-3897-4940-B3FE-604DD1FDCF4E}"/>
    <cellStyle name="Normal 2 5 2 2 2 3 4" xfId="46200" xr:uid="{D518499F-A91C-4625-9960-B36E1D809614}"/>
    <cellStyle name="Normal 2 5 2 2 2 3 5" xfId="46202" xr:uid="{64FFD84B-F1EF-47D7-B05A-9DCC07367F1C}"/>
    <cellStyle name="Normal 2 5 2 2 2 3 5 2" xfId="43787" xr:uid="{EEA85D7A-9B10-4593-AD6F-7280EC8B067C}"/>
    <cellStyle name="Normal 2 5 2 2 2 3 5 3" xfId="43792" xr:uid="{46BE3B76-9F2D-4017-B8AA-D89C35596169}"/>
    <cellStyle name="Normal 2 5 2 2 2 3 5 4" xfId="43795" xr:uid="{032DBC3F-0375-4A2A-B7FF-67EB328AC073}"/>
    <cellStyle name="Normal 2 5 2 2 2 3 5 5" xfId="43803" xr:uid="{E2FBF707-E225-4D0A-BA7B-D63CAF50BC99}"/>
    <cellStyle name="Normal 2 5 2 2 2 3 5 6" xfId="43806" xr:uid="{F3743711-C2D9-4020-9D15-3ADEFE9D24F7}"/>
    <cellStyle name="Normal 2 5 2 2 2 3 6" xfId="46204" xr:uid="{DF82B46F-1AD9-4A8F-9255-6B5F73B9143A}"/>
    <cellStyle name="Normal 2 5 2 2 2 3 7" xfId="46206" xr:uid="{10D55E4F-0C2E-41F0-BEF0-45D5606AC700}"/>
    <cellStyle name="Normal 2 5 2 2 2 3 8" xfId="46208" xr:uid="{420CF640-98DA-49A4-A9C7-1A5D04D23920}"/>
    <cellStyle name="Normal 2 5 2 2 2 3 9" xfId="46210" xr:uid="{4ED1EE28-0BA7-4E80-8D38-5013CD53F9B6}"/>
    <cellStyle name="Normal 2 5 2 2 2 4" xfId="46213" xr:uid="{5421AC2A-0069-471D-A4E1-3E718C58A568}"/>
    <cellStyle name="Normal 2 5 2 2 2 4 10" xfId="5929" xr:uid="{07D365FA-E5F2-4BF7-BB1B-6D583DD9D7C2}"/>
    <cellStyle name="Normal 2 5 2 2 2 4 2" xfId="46215" xr:uid="{F1CC9D13-A20F-4ECF-948C-01297167BF29}"/>
    <cellStyle name="Normal 2 5 2 2 2 4 2 2" xfId="46216" xr:uid="{D4386666-6B42-40F3-9B51-7FEDD4181C5B}"/>
    <cellStyle name="Normal 2 5 2 2 2 4 2 2 2" xfId="46217" xr:uid="{F9D41950-E4B0-420F-A7DD-C4E1463C4C42}"/>
    <cellStyle name="Normal 2 5 2 2 2 4 2 2 3" xfId="46218" xr:uid="{2DFAE955-9733-4EB2-A6B3-56E45FD9CB12}"/>
    <cellStyle name="Normal 2 5 2 2 2 4 2 2 4" xfId="46219" xr:uid="{9B3DF360-0138-4B8D-B9EB-C60DADC047E5}"/>
    <cellStyle name="Normal 2 5 2 2 2 4 2 2 5" xfId="46220" xr:uid="{1636013E-2AC2-4D0A-820E-C5B1DEE25F95}"/>
    <cellStyle name="Normal 2 5 2 2 2 4 2 2 6" xfId="46221" xr:uid="{AB5BD58E-C72E-4DB8-A133-8ED064D79DFE}"/>
    <cellStyle name="Normal 2 5 2 2 2 4 2 3" xfId="46222" xr:uid="{36862AB8-D816-4C0F-ADD0-3164B7DC3FF8}"/>
    <cellStyle name="Normal 2 5 2 2 2 4 2 4" xfId="46223" xr:uid="{B5D8BA97-6363-4EA4-BDC4-6C7345FCDFE7}"/>
    <cellStyle name="Normal 2 5 2 2 2 4 2 5" xfId="46224" xr:uid="{28C430C1-7A85-45D3-B357-5A2F15DF66B5}"/>
    <cellStyle name="Normal 2 5 2 2 2 4 2 6" xfId="46225" xr:uid="{294AE68F-C4DF-4639-9123-F58F81BAF9A2}"/>
    <cellStyle name="Normal 2 5 2 2 2 4 2 7" xfId="46226" xr:uid="{E396C555-D639-4CBC-B00A-EB196869CD48}"/>
    <cellStyle name="Normal 2 5 2 2 2 4 3" xfId="46227" xr:uid="{9E72E376-7DAE-4818-991B-FD7B9AADFD83}"/>
    <cellStyle name="Normal 2 5 2 2 2 4 3 2" xfId="43841" xr:uid="{00001080-EC5E-4A1D-8254-85230F1C1FD1}"/>
    <cellStyle name="Normal 2 5 2 2 2 4 3 3" xfId="43843" xr:uid="{C5CF5F41-860D-40CF-8CA9-7AA5B7F20732}"/>
    <cellStyle name="Normal 2 5 2 2 2 4 4" xfId="46228" xr:uid="{6BA21B1D-0099-4597-A105-2AB0E6EEFA2B}"/>
    <cellStyle name="Normal 2 5 2 2 2 4 5" xfId="46230" xr:uid="{E0C95663-8C56-47ED-80C2-C5B932AEA671}"/>
    <cellStyle name="Normal 2 5 2 2 2 4 5 2" xfId="46231" xr:uid="{B0CF4244-1F5F-4FE9-9021-A967A2FF9720}"/>
    <cellStyle name="Normal 2 5 2 2 2 4 5 3" xfId="46232" xr:uid="{E6017CED-1D0E-4594-8755-5E2940F1F0DA}"/>
    <cellStyle name="Normal 2 5 2 2 2 4 5 4" xfId="46233" xr:uid="{A369BC2B-B2AA-400E-8E56-F982A878DAA8}"/>
    <cellStyle name="Normal 2 5 2 2 2 4 5 5" xfId="46234" xr:uid="{044F2787-32F6-4A40-AF58-0B3A7ACD28D8}"/>
    <cellStyle name="Normal 2 5 2 2 2 4 5 6" xfId="46237" xr:uid="{E2289366-6506-4682-AB48-4F2D27930C9E}"/>
    <cellStyle name="Normal 2 5 2 2 2 4 6" xfId="46239" xr:uid="{D469FFCE-2F14-4FE5-80F0-7AC2F061B060}"/>
    <cellStyle name="Normal 2 5 2 2 2 4 7" xfId="46240" xr:uid="{00987F3F-CCEF-45AD-A28A-D71F4EC3134B}"/>
    <cellStyle name="Normal 2 5 2 2 2 4 8" xfId="46241" xr:uid="{062EE448-61F0-4BF1-864A-BA09FCBBB782}"/>
    <cellStyle name="Normal 2 5 2 2 2 4 9" xfId="46242" xr:uid="{750658F1-CFFB-401A-86D5-1A653971910F}"/>
    <cellStyle name="Normal 2 5 2 2 2 5" xfId="46245" xr:uid="{AD9E4981-326F-4AB4-87AC-508D59DEF437}"/>
    <cellStyle name="Normal 2 5 2 2 2 5 2" xfId="46246" xr:uid="{95351204-35D1-4E4D-8362-0CCC3B39F4AB}"/>
    <cellStyle name="Normal 2 5 2 2 2 5 2 2" xfId="46247" xr:uid="{79DD77AD-45A9-454B-86DA-891C57FA580A}"/>
    <cellStyle name="Normal 2 5 2 2 2 5 2 3" xfId="46248" xr:uid="{17B10A96-E963-47A1-88AB-E2FB5EB0B04D}"/>
    <cellStyle name="Normal 2 5 2 2 2 5 2 4" xfId="46249" xr:uid="{37ED169B-E6A9-462E-8BED-23682C3E162A}"/>
    <cellStyle name="Normal 2 5 2 2 2 5 2 5" xfId="46250" xr:uid="{7ED4303D-7211-49CE-BFD6-427BAB92A8EE}"/>
    <cellStyle name="Normal 2 5 2 2 2 5 2 6" xfId="46251" xr:uid="{C8A22C2B-DBDE-4D59-BC7C-2E790DB4BA96}"/>
    <cellStyle name="Normal 2 5 2 2 2 5 3" xfId="46252" xr:uid="{58E58373-B9AD-47FE-B1BB-1E744D48C8FE}"/>
    <cellStyle name="Normal 2 5 2 2 2 5 4" xfId="46253" xr:uid="{6C921C8A-2B52-44C3-9DEE-35880EDFABA2}"/>
    <cellStyle name="Normal 2 5 2 2 2 5 5" xfId="46254" xr:uid="{B4D66FFC-7C99-419E-B772-D6F618323AD0}"/>
    <cellStyle name="Normal 2 5 2 2 2 5 6" xfId="46256" xr:uid="{7724481E-71F2-4788-BA1B-C0181E991C48}"/>
    <cellStyle name="Normal 2 5 2 2 2 5 7" xfId="46258" xr:uid="{6D06C2F3-1072-40E8-BD75-DC4A9DC3D933}"/>
    <cellStyle name="Normal 2 5 2 2 2 6" xfId="46260" xr:uid="{C8717440-5CD3-4B30-B3C3-BB685E0A14E9}"/>
    <cellStyle name="Normal 2 5 2 2 2 6 2" xfId="46261" xr:uid="{FEA62BB6-978D-4428-AB18-EFAD20EF0CEE}"/>
    <cellStyle name="Normal 2 5 2 2 2 6 3" xfId="46262" xr:uid="{9CF49A8D-E244-4787-B4B5-56689BE71E1A}"/>
    <cellStyle name="Normal 2 5 2 2 2 7" xfId="46264" xr:uid="{B1F0BAF8-B017-4010-A867-623779CC581E}"/>
    <cellStyle name="Normal 2 5 2 2 2 8" xfId="46266" xr:uid="{B786F0C8-3129-4AAF-A990-B2A898F655FA}"/>
    <cellStyle name="Normal 2 5 2 2 2 8 2" xfId="46267" xr:uid="{495B93A0-BDCD-4346-801B-947CECC360C2}"/>
    <cellStyle name="Normal 2 5 2 2 2 8 3" xfId="46268" xr:uid="{2B81FCF0-27F5-4FC3-9C95-727CC5974AAA}"/>
    <cellStyle name="Normal 2 5 2 2 2 8 4" xfId="46269" xr:uid="{AC303842-CE9D-4AA7-87FD-E948F6448C08}"/>
    <cellStyle name="Normal 2 5 2 2 2 8 5" xfId="46270" xr:uid="{38498836-FF34-4BFE-89CD-4727725CDB65}"/>
    <cellStyle name="Normal 2 5 2 2 2 8 6" xfId="46272" xr:uid="{7370C27D-FEBB-48B5-9437-CA47BC612483}"/>
    <cellStyle name="Normal 2 5 2 2 2 9" xfId="17576" xr:uid="{51DFCD9C-A817-46A5-9E17-305C396BB876}"/>
    <cellStyle name="Normal 2 5 2 2 20" xfId="46148" xr:uid="{530058E7-8684-4E77-93D3-7CAD75A72670}"/>
    <cellStyle name="Normal 2 5 2 2 3" xfId="46273" xr:uid="{C462F89D-457D-4178-A554-E27D5839E1EC}"/>
    <cellStyle name="Normal 2 5 2 2 3 10" xfId="46274" xr:uid="{7CBE78F1-2E4F-448B-B4E1-D5BE28B59F01}"/>
    <cellStyle name="Normal 2 5 2 2 3 11" xfId="46275" xr:uid="{71DFE92E-846A-4B90-9B3C-9E83DBF4F76D}"/>
    <cellStyle name="Normal 2 5 2 2 3 12" xfId="46276" xr:uid="{F056192B-C120-4CBD-96FA-C7254E71FB40}"/>
    <cellStyle name="Normal 2 5 2 2 3 13" xfId="46277" xr:uid="{0281C68D-6458-403B-9028-D7506549D362}"/>
    <cellStyle name="Normal 2 5 2 2 3 14" xfId="46278" xr:uid="{5E8E81DB-8C75-4385-89B8-09738BFCF0B0}"/>
    <cellStyle name="Normal 2 5 2 2 3 2" xfId="46279" xr:uid="{D024D76C-39E5-435F-89C8-91F107191872}"/>
    <cellStyle name="Normal 2 5 2 2 3 2 10" xfId="46280" xr:uid="{415F1967-BB23-44D7-A25C-9598A48C2FA4}"/>
    <cellStyle name="Normal 2 5 2 2 3 2 2" xfId="46282" xr:uid="{08938224-CDA5-4919-86FD-076979FB47AF}"/>
    <cellStyle name="Normal 2 5 2 2 3 2 2 2" xfId="46284" xr:uid="{19FCE8A6-B412-4F74-B837-C76CE932BE06}"/>
    <cellStyle name="Normal 2 5 2 2 3 2 2 2 2" xfId="46285" xr:uid="{EFE5853D-1666-4BE5-AFB1-7E3D612E334F}"/>
    <cellStyle name="Normal 2 5 2 2 3 2 2 2 3" xfId="46286" xr:uid="{7B584258-A6C8-48AA-BA8D-D7688ABC414C}"/>
    <cellStyle name="Normal 2 5 2 2 3 2 2 2 4" xfId="46287" xr:uid="{B90B6397-BCE9-467E-A95A-B5D8B97DB9BA}"/>
    <cellStyle name="Normal 2 5 2 2 3 2 2 2 5" xfId="46288" xr:uid="{F189F19E-1419-4B07-B1CB-16B19B526643}"/>
    <cellStyle name="Normal 2 5 2 2 3 2 2 2 6" xfId="46289" xr:uid="{5A4A946A-78C9-4F0D-8719-E8CAA1FAAD87}"/>
    <cellStyle name="Normal 2 5 2 2 3 2 2 3" xfId="46290" xr:uid="{D7CE7612-2E95-4494-870D-5D2A895027C2}"/>
    <cellStyle name="Normal 2 5 2 2 3 2 2 4" xfId="46291" xr:uid="{CA4CC78D-E080-40F6-82B5-508863277944}"/>
    <cellStyle name="Normal 2 5 2 2 3 2 2 5" xfId="46292" xr:uid="{27D8FE54-3379-483E-AEFB-3AC6C2515F62}"/>
    <cellStyle name="Normal 2 5 2 2 3 2 2 6" xfId="46293" xr:uid="{CB3DDF1E-02CD-4558-A422-D159BBE8CD34}"/>
    <cellStyle name="Normal 2 5 2 2 3 2 2 7" xfId="46294" xr:uid="{5519D5B2-4BF1-4168-A368-1D889592E8A0}"/>
    <cellStyle name="Normal 2 5 2 2 3 2 3" xfId="46296" xr:uid="{D5BBA4AB-2768-4437-9F0B-134A7609B657}"/>
    <cellStyle name="Normal 2 5 2 2 3 2 3 2" xfId="44032" xr:uid="{FE7D2736-29E6-4D15-AF2D-FD0C410E2AA8}"/>
    <cellStyle name="Normal 2 5 2 2 3 2 3 3" xfId="44036" xr:uid="{BEBB85AC-40C2-46BE-A01D-B2DCF0E95132}"/>
    <cellStyle name="Normal 2 5 2 2 3 2 4" xfId="46298" xr:uid="{12EE46F6-51FE-4F18-9ABE-49D24B380AE8}"/>
    <cellStyle name="Normal 2 5 2 2 3 2 5" xfId="46301" xr:uid="{61906EB0-5228-43D8-B8DF-C982FDC823CA}"/>
    <cellStyle name="Normal 2 5 2 2 3 2 5 2" xfId="19096" xr:uid="{9C5CD53B-39BC-4AD9-AD0A-9FFF5D9F3EBE}"/>
    <cellStyle name="Normal 2 5 2 2 3 2 5 3" xfId="19100" xr:uid="{6A53B44F-4552-4E9F-8983-5D0B1ABE45A8}"/>
    <cellStyle name="Normal 2 5 2 2 3 2 5 4" xfId="19105" xr:uid="{81639AD4-2E6F-4053-9837-D5FF147B7EAA}"/>
    <cellStyle name="Normal 2 5 2 2 3 2 5 5" xfId="19111" xr:uid="{EACCD385-8219-458F-98B3-D64EEDD5A252}"/>
    <cellStyle name="Normal 2 5 2 2 3 2 5 6" xfId="44106" xr:uid="{3EF73130-D085-4961-B69C-523F73B94499}"/>
    <cellStyle name="Normal 2 5 2 2 3 2 6" xfId="46303" xr:uid="{18240A24-6AFB-4384-AC0F-756CF7B542E2}"/>
    <cellStyle name="Normal 2 5 2 2 3 2 7" xfId="46305" xr:uid="{A720B5E5-7D5E-4FF0-B538-F5E3745C14D7}"/>
    <cellStyle name="Normal 2 5 2 2 3 2 8" xfId="46307" xr:uid="{F59EEA8E-D40B-4DC6-9785-F44AD9CD8E3A}"/>
    <cellStyle name="Normal 2 5 2 2 3 2 9" xfId="46309" xr:uid="{B56FFEE1-4785-4892-AFBB-A33FB9CDE505}"/>
    <cellStyle name="Normal 2 5 2 2 3 3" xfId="46310" xr:uid="{C89F7DE1-DBD9-4BCA-A7DA-0B1971DAF9E4}"/>
    <cellStyle name="Normal 2 5 2 2 3 3 10" xfId="46311" xr:uid="{2F04A237-2493-45C2-AD3A-3A4673BF58BC}"/>
    <cellStyle name="Normal 2 5 2 2 3 3 2" xfId="46312" xr:uid="{34CB2DE7-BD2D-43A8-8FA4-3C4874D0A15C}"/>
    <cellStyle name="Normal 2 5 2 2 3 3 2 2" xfId="46313" xr:uid="{28A5FAD4-A0F4-4C52-9FBB-E4221C467328}"/>
    <cellStyle name="Normal 2 5 2 2 3 3 2 2 2" xfId="46314" xr:uid="{A92AF774-6FEF-4899-B949-2B340B148F5F}"/>
    <cellStyle name="Normal 2 5 2 2 3 3 2 2 3" xfId="46315" xr:uid="{296970B5-1446-46FD-A283-C1C84DED3D52}"/>
    <cellStyle name="Normal 2 5 2 2 3 3 2 2 4" xfId="46316" xr:uid="{D403DFD1-466D-4F8F-8465-D3BAC5B43486}"/>
    <cellStyle name="Normal 2 5 2 2 3 3 2 2 5" xfId="46317" xr:uid="{60E3D08C-480D-48FF-BA1B-17625E4D4648}"/>
    <cellStyle name="Normal 2 5 2 2 3 3 2 2 6" xfId="46318" xr:uid="{8B6A365D-E625-49A0-9239-BF501160B8BD}"/>
    <cellStyle name="Normal 2 5 2 2 3 3 2 3" xfId="46319" xr:uid="{EEB8C4C2-D711-4CB1-9503-4433FDC60FD6}"/>
    <cellStyle name="Normal 2 5 2 2 3 3 2 4" xfId="46320" xr:uid="{36E0AFE1-43B2-4BD7-9B08-4724663A5DCA}"/>
    <cellStyle name="Normal 2 5 2 2 3 3 2 5" xfId="46321" xr:uid="{8FCBF0ED-FEC1-451A-B259-0B28EA24E7BA}"/>
    <cellStyle name="Normal 2 5 2 2 3 3 2 6" xfId="46322" xr:uid="{EB176F81-8A14-4D68-A826-CC3DF6237E26}"/>
    <cellStyle name="Normal 2 5 2 2 3 3 2 7" xfId="46323" xr:uid="{C4B520C7-9B11-4E75-9ECD-22D806E3B9E7}"/>
    <cellStyle name="Normal 2 5 2 2 3 3 3" xfId="46324" xr:uid="{2C9C302C-051C-49E5-8D89-B9531462A132}"/>
    <cellStyle name="Normal 2 5 2 2 3 3 3 2" xfId="44149" xr:uid="{001B3E22-7E77-4E9B-9E3A-0BD621C555C5}"/>
    <cellStyle name="Normal 2 5 2 2 3 3 3 3" xfId="44153" xr:uid="{FEEE9184-9876-4E55-9A10-F767DCDA3A74}"/>
    <cellStyle name="Normal 2 5 2 2 3 3 4" xfId="46326" xr:uid="{74592D0B-4C7E-4C8B-BE44-028E7A427709}"/>
    <cellStyle name="Normal 2 5 2 2 3 3 5" xfId="46329" xr:uid="{04488564-8828-41D1-9748-831278288A13}"/>
    <cellStyle name="Normal 2 5 2 2 3 3 5 2" xfId="19209" xr:uid="{BFE40C6C-14F4-4B1E-A093-90068373815C}"/>
    <cellStyle name="Normal 2 5 2 2 3 3 5 3" xfId="19214" xr:uid="{C42B8A7B-A0C3-43E1-B43D-2F103CD4FF7A}"/>
    <cellStyle name="Normal 2 5 2 2 3 3 5 4" xfId="19218" xr:uid="{A2F87908-EB54-4266-8028-42B5EA24F10D}"/>
    <cellStyle name="Normal 2 5 2 2 3 3 5 5" xfId="19223" xr:uid="{02E47D72-CB4E-4135-8CCD-B1BB714B97D8}"/>
    <cellStyle name="Normal 2 5 2 2 3 3 5 6" xfId="44208" xr:uid="{FB15CC79-6454-41D2-AC54-67444C651BE2}"/>
    <cellStyle name="Normal 2 5 2 2 3 3 6" xfId="46331" xr:uid="{B66D01CC-D13B-4723-A936-8623285322AD}"/>
    <cellStyle name="Normal 2 5 2 2 3 3 7" xfId="46333" xr:uid="{79B73F66-AA5D-490B-8E21-759881A6CD6C}"/>
    <cellStyle name="Normal 2 5 2 2 3 3 8" xfId="46335" xr:uid="{CDAE06A3-B8F5-478F-8C93-3CACF7D3BCEF}"/>
    <cellStyle name="Normal 2 5 2 2 3 3 9" xfId="46337" xr:uid="{9EA0E306-69A6-44B2-9533-E3994A4E42BC}"/>
    <cellStyle name="Normal 2 5 2 2 3 4" xfId="46339" xr:uid="{635E4B75-F29A-4C17-88B5-BD424F42BE35}"/>
    <cellStyle name="Normal 2 5 2 2 3 4 10" xfId="46340" xr:uid="{A48659C2-5343-4A54-9EBD-9DC8B9DF70BD}"/>
    <cellStyle name="Normal 2 5 2 2 3 4 2" xfId="46342" xr:uid="{2D44CF71-C496-4EA5-9C7B-4867AB87B92B}"/>
    <cellStyle name="Normal 2 5 2 2 3 4 2 2" xfId="46343" xr:uid="{BC4594E1-A327-448B-82C9-8F9B0A6698ED}"/>
    <cellStyle name="Normal 2 5 2 2 3 4 2 2 2" xfId="46344" xr:uid="{C6B0EDC7-A240-4509-97AF-842814267110}"/>
    <cellStyle name="Normal 2 5 2 2 3 4 2 2 3" xfId="46345" xr:uid="{97C78967-7985-4EDA-91A5-54858C73016C}"/>
    <cellStyle name="Normal 2 5 2 2 3 4 2 2 4" xfId="46346" xr:uid="{78AEE370-B34E-44BF-A2F1-2CCD4B5C39DE}"/>
    <cellStyle name="Normal 2 5 2 2 3 4 2 2 5" xfId="46347" xr:uid="{D6E60E6E-6ADD-4655-840C-57BDAE4B41E4}"/>
    <cellStyle name="Normal 2 5 2 2 3 4 2 2 6" xfId="46348" xr:uid="{76D91035-6D6D-472A-9DB3-68A1E2BE772F}"/>
    <cellStyle name="Normal 2 5 2 2 3 4 2 3" xfId="46349" xr:uid="{2F7EEEE9-1F2C-4505-AF72-9873DB7DDF8E}"/>
    <cellStyle name="Normal 2 5 2 2 3 4 2 4" xfId="46350" xr:uid="{013DC188-E8A6-438D-B08F-A39A7E919A9E}"/>
    <cellStyle name="Normal 2 5 2 2 3 4 2 5" xfId="46351" xr:uid="{B4D3A526-8FDF-43CB-9CFB-A87BDB0A60A3}"/>
    <cellStyle name="Normal 2 5 2 2 3 4 2 6" xfId="46352" xr:uid="{04950151-FF7B-44A3-A39A-D7F8E0EFCD0E}"/>
    <cellStyle name="Normal 2 5 2 2 3 4 2 7" xfId="46353" xr:uid="{A9B1CED9-EEDB-4DD0-9F33-DD77D8209D71}"/>
    <cellStyle name="Normal 2 5 2 2 3 4 3" xfId="46354" xr:uid="{6B1D0114-1CEC-4576-A0D3-D28E4D70747F}"/>
    <cellStyle name="Normal 2 5 2 2 3 4 3 2" xfId="44240" xr:uid="{B716A95B-4AE4-40F7-8997-EB719CD5BF8E}"/>
    <cellStyle name="Normal 2 5 2 2 3 4 3 3" xfId="44242" xr:uid="{21BB9A9C-3346-4675-94A3-D446B1E56542}"/>
    <cellStyle name="Normal 2 5 2 2 3 4 4" xfId="46355" xr:uid="{92D587BA-36E2-4D72-8590-B34884CCF315}"/>
    <cellStyle name="Normal 2 5 2 2 3 4 5" xfId="46357" xr:uid="{2C48AFE1-D57D-4D1D-876C-553981511BAD}"/>
    <cellStyle name="Normal 2 5 2 2 3 4 5 2" xfId="19282" xr:uid="{AE76DF7B-DA24-4455-BB28-8207BA149FF1}"/>
    <cellStyle name="Normal 2 5 2 2 3 4 5 3" xfId="19284" xr:uid="{F79C051E-7ACA-4D1A-B624-73D1AE814D03}"/>
    <cellStyle name="Normal 2 5 2 2 3 4 5 4" xfId="19287" xr:uid="{BC8E6E86-B363-45D9-BA2C-488CA9982D9E}"/>
    <cellStyle name="Normal 2 5 2 2 3 4 5 5" xfId="46358" xr:uid="{F1404D92-8B25-4D13-820A-0B7A1A35F532}"/>
    <cellStyle name="Normal 2 5 2 2 3 4 5 6" xfId="46361" xr:uid="{C4DD2EF0-A6EB-4A47-8CEB-F2249BF30693}"/>
    <cellStyle name="Normal 2 5 2 2 3 4 6" xfId="46363" xr:uid="{B6D49345-94BF-4E36-8281-D1CEAF0843ED}"/>
    <cellStyle name="Normal 2 5 2 2 3 4 7" xfId="46364" xr:uid="{DF828579-A62A-45B3-9B04-2D2C9D22681F}"/>
    <cellStyle name="Normal 2 5 2 2 3 4 8" xfId="46365" xr:uid="{8111A48B-7A96-400B-A11B-A112C2409859}"/>
    <cellStyle name="Normal 2 5 2 2 3 4 9" xfId="46366" xr:uid="{FA23B1B1-C582-4698-A9F7-3E3565B745C2}"/>
    <cellStyle name="Normal 2 5 2 2 3 5" xfId="46368" xr:uid="{5E4C4828-F90E-4A54-8942-6E6CB2E12A1A}"/>
    <cellStyle name="Normal 2 5 2 2 3 5 2" xfId="46369" xr:uid="{C79D7A3B-C397-4398-8EA1-58E07E7B39E0}"/>
    <cellStyle name="Normal 2 5 2 2 3 5 2 2" xfId="46370" xr:uid="{1E6E8E0D-26D0-471E-8B7E-477145B663DE}"/>
    <cellStyle name="Normal 2 5 2 2 3 5 2 3" xfId="46371" xr:uid="{4704F0E3-BC29-44B6-92F2-3DB48A2CF1BB}"/>
    <cellStyle name="Normal 2 5 2 2 3 5 2 4" xfId="46372" xr:uid="{6F391913-6D0F-436D-8A1E-0A50176613E5}"/>
    <cellStyle name="Normal 2 5 2 2 3 5 2 5" xfId="46373" xr:uid="{AF600689-31A4-45E3-999E-D798E90635E9}"/>
    <cellStyle name="Normal 2 5 2 2 3 5 2 6" xfId="46374" xr:uid="{29F76EF3-B217-4D2A-BF70-922E83384604}"/>
    <cellStyle name="Normal 2 5 2 2 3 5 3" xfId="46375" xr:uid="{1469224C-4FDF-436B-9D24-A4BD279F1BF4}"/>
    <cellStyle name="Normal 2 5 2 2 3 5 4" xfId="46376" xr:uid="{E83EFCA4-E596-47A2-BF42-C0F799B73005}"/>
    <cellStyle name="Normal 2 5 2 2 3 5 5" xfId="46377" xr:uid="{2BAA60B3-4B88-4FCC-A31D-DF2799FF5CC6}"/>
    <cellStyle name="Normal 2 5 2 2 3 5 6" xfId="46379" xr:uid="{48F583A7-DA7C-4975-9F98-504ED2599FC8}"/>
    <cellStyle name="Normal 2 5 2 2 3 5 7" xfId="46381" xr:uid="{E061D27C-444E-4344-A16A-4F96D36788E0}"/>
    <cellStyle name="Normal 2 5 2 2 3 6" xfId="46383" xr:uid="{8414B1E1-F907-4BB9-9DA1-EFC0CEB1E1E2}"/>
    <cellStyle name="Normal 2 5 2 2 3 6 2" xfId="46384" xr:uid="{5CA45338-01A1-4422-A3EE-8EB616C880CF}"/>
    <cellStyle name="Normal 2 5 2 2 3 6 3" xfId="46385" xr:uid="{5F18777E-73DE-473F-B1B6-68C1AA257CDC}"/>
    <cellStyle name="Normal 2 5 2 2 3 7" xfId="46387" xr:uid="{8D976227-478F-47C4-814F-B16A1158A8B1}"/>
    <cellStyle name="Normal 2 5 2 2 3 8" xfId="46388" xr:uid="{40C60201-A6A5-45DF-BF8B-BC12D2B7576B}"/>
    <cellStyle name="Normal 2 5 2 2 3 8 2" xfId="46389" xr:uid="{C47C91AF-57BF-4B98-9D99-06A298143148}"/>
    <cellStyle name="Normal 2 5 2 2 3 8 3" xfId="46390" xr:uid="{12B70246-17B9-40D4-B2CD-9E70392DE01D}"/>
    <cellStyle name="Normal 2 5 2 2 3 8 4" xfId="46391" xr:uid="{D3F18EB5-4784-42B2-9476-840256199F26}"/>
    <cellStyle name="Normal 2 5 2 2 3 8 5" xfId="46392" xr:uid="{6E02B995-67C0-43D2-9B14-02818CA1F17C}"/>
    <cellStyle name="Normal 2 5 2 2 3 8 6" xfId="46394" xr:uid="{405514B0-7394-4ABB-A382-25F12A434EDF}"/>
    <cellStyle name="Normal 2 5 2 2 3 9" xfId="46395" xr:uid="{32AB3A97-453E-49A3-A9C3-6E3E93CDC573}"/>
    <cellStyle name="Normal 2 5 2 2 4" xfId="46396" xr:uid="{09BD5D44-4B04-4413-8F41-18B3F282A9B0}"/>
    <cellStyle name="Normal 2 5 2 2 4 10" xfId="46397" xr:uid="{A1577C77-DD41-43A5-BC48-DFAED94BDC22}"/>
    <cellStyle name="Normal 2 5 2 2 4 11" xfId="46398" xr:uid="{3B22A4A5-1D7E-4588-9527-B62431C8A26B}"/>
    <cellStyle name="Normal 2 5 2 2 4 12" xfId="46399" xr:uid="{E1542005-8800-4801-8636-5DD81F1EA1F1}"/>
    <cellStyle name="Normal 2 5 2 2 4 13" xfId="46400" xr:uid="{539A91F5-3754-4F7C-8DDF-FC57AF333370}"/>
    <cellStyle name="Normal 2 5 2 2 4 14" xfId="46401" xr:uid="{A9A1FEA8-A110-427C-AC39-619BA48A1A14}"/>
    <cellStyle name="Normal 2 5 2 2 4 2" xfId="46402" xr:uid="{8C269ADC-D921-4088-8758-F4950527DAE1}"/>
    <cellStyle name="Normal 2 5 2 2 4 2 10" xfId="46403" xr:uid="{1563E893-5290-4D3E-8F61-2F469E0A4752}"/>
    <cellStyle name="Normal 2 5 2 2 4 2 2" xfId="46404" xr:uid="{B212ECFF-5196-4BEC-BE8B-100823E1587E}"/>
    <cellStyle name="Normal 2 5 2 2 4 2 2 2" xfId="46405" xr:uid="{86B13FFB-C7FB-4F5C-88AC-D24DC11E892B}"/>
    <cellStyle name="Normal 2 5 2 2 4 2 2 2 2" xfId="46406" xr:uid="{8EC272B9-9068-49B8-88E7-0CBFBE4B9570}"/>
    <cellStyle name="Normal 2 5 2 2 4 2 2 2 3" xfId="46407" xr:uid="{6470CB0A-4137-4BB1-98AA-2867A7F14213}"/>
    <cellStyle name="Normal 2 5 2 2 4 2 2 2 4" xfId="46408" xr:uid="{DAC77A6C-661E-44BD-8842-CF8FC7EAEB31}"/>
    <cellStyle name="Normal 2 5 2 2 4 2 2 2 5" xfId="46410" xr:uid="{F8C8C028-F4F8-43E8-A2C6-B36DEE50F304}"/>
    <cellStyle name="Normal 2 5 2 2 4 2 2 2 6" xfId="46412" xr:uid="{AC72DE48-2659-4A72-9EE4-C1E24BC0FF21}"/>
    <cellStyle name="Normal 2 5 2 2 4 2 2 3" xfId="46413" xr:uid="{B19F81E0-9453-4B56-A77B-5A0625F1B217}"/>
    <cellStyle name="Normal 2 5 2 2 4 2 2 4" xfId="46414" xr:uid="{817B3FBE-EF14-4FF7-ACFB-0A3B4CA98D72}"/>
    <cellStyle name="Normal 2 5 2 2 4 2 2 5" xfId="46415" xr:uid="{F41BC503-8D34-44F9-837B-6DFB82934888}"/>
    <cellStyle name="Normal 2 5 2 2 4 2 2 6" xfId="46416" xr:uid="{A2B57DA8-6AEE-44BC-BB13-B341822E594E}"/>
    <cellStyle name="Normal 2 5 2 2 4 2 2 7" xfId="46417" xr:uid="{C2A8BF7B-47E9-4A0F-8E63-4414F295ABE2}"/>
    <cellStyle name="Normal 2 5 2 2 4 2 3" xfId="46418" xr:uid="{95F5C7D9-252E-4F7D-9E5E-E9FAB18E99BA}"/>
    <cellStyle name="Normal 2 5 2 2 4 2 3 2" xfId="44487" xr:uid="{F649D0B0-79C0-4B7F-B97B-5E418A5D5623}"/>
    <cellStyle name="Normal 2 5 2 2 4 2 3 3" xfId="44491" xr:uid="{F8763764-9977-43EB-922C-EA3E28BEE288}"/>
    <cellStyle name="Normal 2 5 2 2 4 2 4" xfId="46419" xr:uid="{E58F1F08-C2E9-4C46-B8E6-5467C424F670}"/>
    <cellStyle name="Normal 2 5 2 2 4 2 5" xfId="46420" xr:uid="{199030BF-14E2-4B6A-A405-68C8750206CE}"/>
    <cellStyle name="Normal 2 5 2 2 4 2 5 2" xfId="44547" xr:uid="{F18F2AD7-DCAE-49D1-B3F2-22B0319538E4}"/>
    <cellStyle name="Normal 2 5 2 2 4 2 5 3" xfId="44551" xr:uid="{33D118A6-AD37-4085-977F-8C8C8AAD6B78}"/>
    <cellStyle name="Normal 2 5 2 2 4 2 5 4" xfId="44553" xr:uid="{7BC2DA48-AAC5-42D8-B2A5-511D0340A5B3}"/>
    <cellStyle name="Normal 2 5 2 2 4 2 5 5" xfId="44560" xr:uid="{A95376AF-39A2-415C-8FD8-2D57D0F6E2B6}"/>
    <cellStyle name="Normal 2 5 2 2 4 2 5 6" xfId="44562" xr:uid="{F96765D1-40C9-4B09-A3D5-3D28A51C60FE}"/>
    <cellStyle name="Normal 2 5 2 2 4 2 6" xfId="46421" xr:uid="{683BC70F-5E6F-46B4-B8B8-938FE80FF9A4}"/>
    <cellStyle name="Normal 2 5 2 2 4 2 7" xfId="46422" xr:uid="{FC646DA9-6ED2-4D5E-9DDC-79E9A714F3C8}"/>
    <cellStyle name="Normal 2 5 2 2 4 2 8" xfId="46423" xr:uid="{7C2180BF-FF3C-49BF-BFC1-2F415804D4EE}"/>
    <cellStyle name="Normal 2 5 2 2 4 2 9" xfId="46424" xr:uid="{7BDEB170-3F78-4130-9E60-5AE8D5EFFB80}"/>
    <cellStyle name="Normal 2 5 2 2 4 3" xfId="46425" xr:uid="{27236641-91F0-4577-9BD5-E47D048AD902}"/>
    <cellStyle name="Normal 2 5 2 2 4 3 10" xfId="46426" xr:uid="{7E20AF7E-D4E2-4EE6-9261-2F9E1D5975CF}"/>
    <cellStyle name="Normal 2 5 2 2 4 3 2" xfId="46427" xr:uid="{D1ADB632-ACF3-42DF-BF48-5FAF5CBA05DA}"/>
    <cellStyle name="Normal 2 5 2 2 4 3 2 2" xfId="46428" xr:uid="{7CF8611B-80B1-4BC5-9EDD-AA727E8D555B}"/>
    <cellStyle name="Normal 2 5 2 2 4 3 2 2 2" xfId="46429" xr:uid="{A90F5245-FDEA-4260-9923-458CD0D833A3}"/>
    <cellStyle name="Normal 2 5 2 2 4 3 2 2 3" xfId="46430" xr:uid="{D4D3BC1E-2BEA-4EA8-887F-182B70D8BAC4}"/>
    <cellStyle name="Normal 2 5 2 2 4 3 2 2 4" xfId="46431" xr:uid="{6F2D02D6-75F5-4423-A703-10D29C470AA4}"/>
    <cellStyle name="Normal 2 5 2 2 4 3 2 2 5" xfId="46432" xr:uid="{FFD70ACC-91CE-458F-AA7D-6CA66A88A4C2}"/>
    <cellStyle name="Normal 2 5 2 2 4 3 2 2 6" xfId="46433" xr:uid="{067215CF-7AF2-4FF3-958C-2FBCB21788B5}"/>
    <cellStyle name="Normal 2 5 2 2 4 3 2 3" xfId="46434" xr:uid="{15DDF203-78EE-42C6-B903-2FFC660A592B}"/>
    <cellStyle name="Normal 2 5 2 2 4 3 2 4" xfId="46435" xr:uid="{3BEC8652-4F5D-4CAE-9EEF-E080778FCFBD}"/>
    <cellStyle name="Normal 2 5 2 2 4 3 2 5" xfId="46436" xr:uid="{766B610D-00F1-4E2A-B748-3CCB914DB917}"/>
    <cellStyle name="Normal 2 5 2 2 4 3 2 6" xfId="46437" xr:uid="{AB086A49-43E3-478A-9615-C63B2C07DD02}"/>
    <cellStyle name="Normal 2 5 2 2 4 3 2 7" xfId="46438" xr:uid="{9304980F-7A76-4C4A-A657-FF1E84ED18CF}"/>
    <cellStyle name="Normal 2 5 2 2 4 3 3" xfId="46439" xr:uid="{6118F383-1956-489E-A638-E30D27003B77}"/>
    <cellStyle name="Normal 2 5 2 2 4 3 3 2" xfId="44614" xr:uid="{8D817E8E-17A4-4FB3-ACF6-384B0DE5AA17}"/>
    <cellStyle name="Normal 2 5 2 2 4 3 3 3" xfId="44618" xr:uid="{D8AA4A37-E5D6-4898-84CF-B99D7E7FBFF2}"/>
    <cellStyle name="Normal 2 5 2 2 4 3 4" xfId="46440" xr:uid="{356E9632-17B4-4EE9-B0C4-27F2F2BEDD39}"/>
    <cellStyle name="Normal 2 5 2 2 4 3 5" xfId="46442" xr:uid="{14F2F76E-6D41-421A-93B5-4691608E46A1}"/>
    <cellStyle name="Normal 2 5 2 2 4 3 5 2" xfId="44672" xr:uid="{892BC27E-5D31-4725-AB18-51E78BD00B90}"/>
    <cellStyle name="Normal 2 5 2 2 4 3 5 3" xfId="44676" xr:uid="{933DCFC9-685F-4295-AAC3-F15791C7FEA8}"/>
    <cellStyle name="Normal 2 5 2 2 4 3 5 4" xfId="44678" xr:uid="{740C5509-CE32-4DBB-A8B6-D58DB1E34837}"/>
    <cellStyle name="Normal 2 5 2 2 4 3 5 5" xfId="44685" xr:uid="{E3B2073C-C37D-4EAE-8627-280DB82D823F}"/>
    <cellStyle name="Normal 2 5 2 2 4 3 5 6" xfId="44687" xr:uid="{153F819F-3ADC-48FF-90D0-39944AE13B1C}"/>
    <cellStyle name="Normal 2 5 2 2 4 3 6" xfId="46444" xr:uid="{DC642688-5D33-4664-8C26-7BB6B4F28968}"/>
    <cellStyle name="Normal 2 5 2 2 4 3 7" xfId="46446" xr:uid="{B3A53654-DDDE-49D1-87BD-F2831998F609}"/>
    <cellStyle name="Normal 2 5 2 2 4 3 8" xfId="46448" xr:uid="{515D646D-60E0-4D90-8434-293791B7F7F6}"/>
    <cellStyle name="Normal 2 5 2 2 4 3 9" xfId="46450" xr:uid="{78ACD8E4-B17E-4B58-AB90-95B80F3351ED}"/>
    <cellStyle name="Normal 2 5 2 2 4 4" xfId="46453" xr:uid="{438F3F16-16AD-4860-807C-3652E5774E80}"/>
    <cellStyle name="Normal 2 5 2 2 4 4 10" xfId="46454" xr:uid="{ADFE3673-2D16-433C-B13C-0831912DA837}"/>
    <cellStyle name="Normal 2 5 2 2 4 4 2" xfId="46455" xr:uid="{A44776D9-E26B-4824-9136-567D134C3A0F}"/>
    <cellStyle name="Normal 2 5 2 2 4 4 2 2" xfId="46456" xr:uid="{9AA08405-8725-4470-9FBB-54FF82A54B61}"/>
    <cellStyle name="Normal 2 5 2 2 4 4 2 2 2" xfId="46457" xr:uid="{E600B8CD-0549-4AAB-840D-70F063F93EA0}"/>
    <cellStyle name="Normal 2 5 2 2 4 4 2 2 3" xfId="46458" xr:uid="{131E2E36-5B69-44B8-8056-4B1A9E330834}"/>
    <cellStyle name="Normal 2 5 2 2 4 4 2 2 4" xfId="46459" xr:uid="{0250DB56-D88A-4A01-BC20-B89E55B046AC}"/>
    <cellStyle name="Normal 2 5 2 2 4 4 2 2 5" xfId="46460" xr:uid="{28229BE1-AB6C-4207-AD50-4703CBF62827}"/>
    <cellStyle name="Normal 2 5 2 2 4 4 2 2 6" xfId="46461" xr:uid="{D49416D1-6FBC-4631-8D46-415D94A46C10}"/>
    <cellStyle name="Normal 2 5 2 2 4 4 2 3" xfId="46462" xr:uid="{59BC8A78-FD04-4075-8F4D-C9345200E22F}"/>
    <cellStyle name="Normal 2 5 2 2 4 4 2 4" xfId="46463" xr:uid="{F4CCDC4D-B073-4AE1-9DBA-BD390E56900C}"/>
    <cellStyle name="Normal 2 5 2 2 4 4 2 5" xfId="46464" xr:uid="{FBA7EB95-1A3C-4FC7-A685-BFC6E1740A51}"/>
    <cellStyle name="Normal 2 5 2 2 4 4 2 6" xfId="46465" xr:uid="{39C1D876-75C9-4419-A464-75FADDFAD592}"/>
    <cellStyle name="Normal 2 5 2 2 4 4 2 7" xfId="46466" xr:uid="{8722963F-19E9-4B41-B3EF-F2E85BB8617C}"/>
    <cellStyle name="Normal 2 5 2 2 4 4 3" xfId="46467" xr:uid="{F9B3703D-DA60-4811-BE8F-57792005582C}"/>
    <cellStyle name="Normal 2 5 2 2 4 4 3 2" xfId="44724" xr:uid="{8651BFA9-C34C-4719-9732-1DCC59FDFF44}"/>
    <cellStyle name="Normal 2 5 2 2 4 4 3 3" xfId="44726" xr:uid="{6078B450-5695-4C86-B968-362649886FA3}"/>
    <cellStyle name="Normal 2 5 2 2 4 4 4" xfId="46468" xr:uid="{7FE8A0A1-C153-4BA7-8326-4196D565DB74}"/>
    <cellStyle name="Normal 2 5 2 2 4 4 5" xfId="46469" xr:uid="{EF2568F1-40E4-4464-853B-290446A3E90A}"/>
    <cellStyle name="Normal 2 5 2 2 4 4 5 2" xfId="46470" xr:uid="{E3AD5E7D-1391-4AA9-8BA3-83D6D05CB7B3}"/>
    <cellStyle name="Normal 2 5 2 2 4 4 5 3" xfId="46471" xr:uid="{40D96025-B983-47D5-8B02-996F8ACC19BC}"/>
    <cellStyle name="Normal 2 5 2 2 4 4 5 4" xfId="46472" xr:uid="{00FC6B9B-69A4-4CB9-97F9-41FD6EEA4755}"/>
    <cellStyle name="Normal 2 5 2 2 4 4 5 5" xfId="46473" xr:uid="{E81E172F-D08D-4817-A690-EA48B8377642}"/>
    <cellStyle name="Normal 2 5 2 2 4 4 5 6" xfId="46474" xr:uid="{76D22C3E-D50B-4A25-9F59-747606253F47}"/>
    <cellStyle name="Normal 2 5 2 2 4 4 6" xfId="46475" xr:uid="{6AC1648B-782B-44F2-967A-B45E6977F757}"/>
    <cellStyle name="Normal 2 5 2 2 4 4 7" xfId="46476" xr:uid="{E68308E2-7817-4001-B8B7-44D16F024E7D}"/>
    <cellStyle name="Normal 2 5 2 2 4 4 8" xfId="46477" xr:uid="{B6E8BED9-F3D5-4093-B01D-3428FB9B1A54}"/>
    <cellStyle name="Normal 2 5 2 2 4 4 9" xfId="46478" xr:uid="{A1723EDC-825B-467C-9219-42BEB1E3BE1E}"/>
    <cellStyle name="Normal 2 5 2 2 4 5" xfId="46479" xr:uid="{2A292B89-0EDD-43F0-8BAA-92E93D8A3454}"/>
    <cellStyle name="Normal 2 5 2 2 4 5 2" xfId="46480" xr:uid="{FD4998BC-8DA9-4118-BB8E-6BC69FF0B84E}"/>
    <cellStyle name="Normal 2 5 2 2 4 5 2 2" xfId="46481" xr:uid="{ED410B21-BCA1-4CF7-9455-B99B6E2BBDD2}"/>
    <cellStyle name="Normal 2 5 2 2 4 5 2 3" xfId="46482" xr:uid="{829326FB-592C-4F1F-A8BE-4D6D9E93CFE0}"/>
    <cellStyle name="Normal 2 5 2 2 4 5 2 4" xfId="46483" xr:uid="{36913CFE-EDE3-4010-8DC0-1D8FAF6E44AC}"/>
    <cellStyle name="Normal 2 5 2 2 4 5 2 5" xfId="46484" xr:uid="{EE0FE1D8-2F54-4008-BC57-6485D45F399A}"/>
    <cellStyle name="Normal 2 5 2 2 4 5 2 6" xfId="46485" xr:uid="{BAC248F8-7C63-4DC0-8D60-853492E984F1}"/>
    <cellStyle name="Normal 2 5 2 2 4 5 3" xfId="44659" xr:uid="{3C2C31F0-0DE6-4EDD-961B-15292108DD95}"/>
    <cellStyle name="Normal 2 5 2 2 4 5 4" xfId="46486" xr:uid="{646570AC-0054-4D1E-A146-1DAD75C27E30}"/>
    <cellStyle name="Normal 2 5 2 2 4 5 5" xfId="46487" xr:uid="{C3F2BA1B-6549-419C-8D84-E2F84FEEB190}"/>
    <cellStyle name="Normal 2 5 2 2 4 5 6" xfId="46489" xr:uid="{2F81A9A3-C062-4C0D-B3FD-F1B572A43C6C}"/>
    <cellStyle name="Normal 2 5 2 2 4 5 7" xfId="46491" xr:uid="{D34A1A9F-17BA-4089-AD76-013C04DC0C82}"/>
    <cellStyle name="Normal 2 5 2 2 4 6" xfId="46492" xr:uid="{F9EDF3A4-C40C-4428-8E76-28368BC0BAFE}"/>
    <cellStyle name="Normal 2 5 2 2 4 6 2" xfId="46493" xr:uid="{C1E85F8C-267C-43BE-A516-4A9E6D9AA6DB}"/>
    <cellStyle name="Normal 2 5 2 2 4 6 3" xfId="46494" xr:uid="{11F0DA0A-3650-4E45-81F5-DBFD53743E59}"/>
    <cellStyle name="Normal 2 5 2 2 4 7" xfId="46495" xr:uid="{2BA79B8A-F1C7-4B5A-B18A-F1E78B111C02}"/>
    <cellStyle name="Normal 2 5 2 2 4 8" xfId="46496" xr:uid="{44F73AFA-CCF3-4035-B22D-483D170D76E4}"/>
    <cellStyle name="Normal 2 5 2 2 4 8 2" xfId="46497" xr:uid="{976FC166-544D-4387-A6C5-BD8BF87FCBAF}"/>
    <cellStyle name="Normal 2 5 2 2 4 8 3" xfId="46498" xr:uid="{BA72B5BA-B025-4982-A86C-28FDDBD29131}"/>
    <cellStyle name="Normal 2 5 2 2 4 8 4" xfId="46499" xr:uid="{0A7CF964-080F-413E-8D4C-71489E78C8CA}"/>
    <cellStyle name="Normal 2 5 2 2 4 8 5" xfId="46500" xr:uid="{4CBF265C-C084-4033-9D6D-80BBCB991669}"/>
    <cellStyle name="Normal 2 5 2 2 4 8 6" xfId="46502" xr:uid="{4CEC33BE-16E1-4C0D-8ACB-178C8837F27D}"/>
    <cellStyle name="Normal 2 5 2 2 4 9" xfId="46503" xr:uid="{626EC0CF-63AE-4A35-95A9-B3FB75946785}"/>
    <cellStyle name="Normal 2 5 2 2 5" xfId="46504" xr:uid="{B5C7759F-DDFB-4868-BA97-612E826DF803}"/>
    <cellStyle name="Normal 2 5 2 2 5 10" xfId="46505" xr:uid="{4CFF460F-AE0C-48CA-B93A-1B2C3FDF9EFE}"/>
    <cellStyle name="Normal 2 5 2 2 5 2" xfId="46506" xr:uid="{1F488E5D-F98B-4914-9715-979D1C0BA26B}"/>
    <cellStyle name="Normal 2 5 2 2 5 2 2" xfId="46507" xr:uid="{060C7581-A4CA-4E8E-A994-31F0B869AAEE}"/>
    <cellStyle name="Normal 2 5 2 2 5 2 2 2" xfId="46508" xr:uid="{9DFB4A84-BD08-4549-8035-C826B3C3612C}"/>
    <cellStyle name="Normal 2 5 2 2 5 2 2 3" xfId="46509" xr:uid="{11B11CDB-DB8C-4085-8E16-88A8D610715E}"/>
    <cellStyle name="Normal 2 5 2 2 5 2 2 4" xfId="46510" xr:uid="{9F4532C7-00CC-436D-8FF7-BE2C3D736C28}"/>
    <cellStyle name="Normal 2 5 2 2 5 2 2 5" xfId="46511" xr:uid="{AE9D63E9-FF93-4D08-BF49-AB8A3D46504D}"/>
    <cellStyle name="Normal 2 5 2 2 5 2 2 6" xfId="46512" xr:uid="{AF47F212-2047-45FA-BBA6-7C1E3B947892}"/>
    <cellStyle name="Normal 2 5 2 2 5 2 3" xfId="46513" xr:uid="{021C2251-0D00-4185-ACB2-94C1BD59CC4D}"/>
    <cellStyle name="Normal 2 5 2 2 5 2 4" xfId="46514" xr:uid="{FC0CEE0F-377B-4ECA-9DAD-EC588F2BDA8B}"/>
    <cellStyle name="Normal 2 5 2 2 5 2 5" xfId="46515" xr:uid="{9AC1EE05-13A5-4609-BF37-DACFE1C8D7D9}"/>
    <cellStyle name="Normal 2 5 2 2 5 2 6" xfId="46516" xr:uid="{23929E78-C4FD-4F15-B0B7-AF28CF913C08}"/>
    <cellStyle name="Normal 2 5 2 2 5 2 7" xfId="46517" xr:uid="{A05C27AC-1F9C-4BD5-8E19-90F36E050391}"/>
    <cellStyle name="Normal 2 5 2 2 5 3" xfId="46518" xr:uid="{2CA0C4BB-BCD3-4F79-904A-34244DBF2093}"/>
    <cellStyle name="Normal 2 5 2 2 5 3 2" xfId="46519" xr:uid="{02F473C8-EB6E-4E52-B41F-889CA4F9CB2B}"/>
    <cellStyle name="Normal 2 5 2 2 5 3 3" xfId="46520" xr:uid="{E41AB185-AE51-4160-94B3-16CE15321EF7}"/>
    <cellStyle name="Normal 2 5 2 2 5 4" xfId="46523" xr:uid="{CE5A3F57-921A-4006-9EBA-BAD849EEF291}"/>
    <cellStyle name="Normal 2 5 2 2 5 5" xfId="46526" xr:uid="{E36EB032-4CA5-4145-9214-05F65404C07C}"/>
    <cellStyle name="Normal 2 5 2 2 5 5 2" xfId="46527" xr:uid="{BA518514-003A-4902-9B59-32406CC0BD81}"/>
    <cellStyle name="Normal 2 5 2 2 5 5 3" xfId="46528" xr:uid="{13FE5518-6958-4AE2-96AA-51D34EFAF3F2}"/>
    <cellStyle name="Normal 2 5 2 2 5 5 4" xfId="46529" xr:uid="{D365405C-A46C-4870-8B67-22A00F373567}"/>
    <cellStyle name="Normal 2 5 2 2 5 5 5" xfId="46530" xr:uid="{62E88A97-DA2C-4437-9C6F-C14917E3953D}"/>
    <cellStyle name="Normal 2 5 2 2 5 5 6" xfId="46532" xr:uid="{8844176D-373A-45CC-8DBC-F954E92F9194}"/>
    <cellStyle name="Normal 2 5 2 2 5 6" xfId="46533" xr:uid="{6222EB7B-7DC1-4F95-AE9C-47B15A31A500}"/>
    <cellStyle name="Normal 2 5 2 2 5 7" xfId="46534" xr:uid="{47DA8E74-9819-41F2-AF71-8ED49897B342}"/>
    <cellStyle name="Normal 2 5 2 2 5 8" xfId="46535" xr:uid="{643E2ED0-FF70-4176-9A48-73D1C2A3C374}"/>
    <cellStyle name="Normal 2 5 2 2 5 9" xfId="46536" xr:uid="{653088D2-0B3D-41C4-B705-0EC055E0B105}"/>
    <cellStyle name="Normal 2 5 2 2 6" xfId="46537" xr:uid="{88DF5818-7677-44E2-902D-8B2C4327F68F}"/>
    <cellStyle name="Normal 2 5 2 2 6 10" xfId="46538" xr:uid="{BCC03281-B0F8-4F05-B9DE-E6E0ECF82A54}"/>
    <cellStyle name="Normal 2 5 2 2 6 2" xfId="46539" xr:uid="{588BC3A1-BC08-4C53-B706-314EA8C8275F}"/>
    <cellStyle name="Normal 2 5 2 2 6 2 2" xfId="46540" xr:uid="{F2E29407-ADA4-4DDD-BD51-88C8B8EEC4B7}"/>
    <cellStyle name="Normal 2 5 2 2 6 2 2 2" xfId="46541" xr:uid="{A62DE4C7-C93A-49F7-BB2F-AAE82BF7525C}"/>
    <cellStyle name="Normal 2 5 2 2 6 2 2 3" xfId="46542" xr:uid="{B66A2BD9-AE95-4A3E-B532-8D2C393190C4}"/>
    <cellStyle name="Normal 2 5 2 2 6 2 2 4" xfId="46543" xr:uid="{D8526EE2-8078-4160-868B-DC3D6064B4AE}"/>
    <cellStyle name="Normal 2 5 2 2 6 2 2 5" xfId="46544" xr:uid="{F6445394-74F0-430D-8460-4B288E4E9AF5}"/>
    <cellStyle name="Normal 2 5 2 2 6 2 2 6" xfId="46545" xr:uid="{60A569A3-DA8E-4D34-BF87-655AE8512887}"/>
    <cellStyle name="Normal 2 5 2 2 6 2 3" xfId="46546" xr:uid="{BC81E822-B39D-4C42-ACFB-41C410AEABC3}"/>
    <cellStyle name="Normal 2 5 2 2 6 2 4" xfId="46547" xr:uid="{C9F3D513-4C3B-44E7-BFD1-E97B94853180}"/>
    <cellStyle name="Normal 2 5 2 2 6 2 5" xfId="46548" xr:uid="{B7707A6A-3E33-49F9-9A55-D0601DAB0445}"/>
    <cellStyle name="Normal 2 5 2 2 6 2 6" xfId="46549" xr:uid="{24E264DC-D74B-4D22-A07A-BF1E41DD98E1}"/>
    <cellStyle name="Normal 2 5 2 2 6 2 7" xfId="46550" xr:uid="{6B17BE85-2A25-4127-8799-D1D4DE4B61CC}"/>
    <cellStyle name="Normal 2 5 2 2 6 3" xfId="46551" xr:uid="{0396EC3D-71D1-4AC9-AF22-0DEB163642A7}"/>
    <cellStyle name="Normal 2 5 2 2 6 3 2" xfId="46552" xr:uid="{2C2B24E4-2F92-4FF5-A6F4-C34C04EB6EE6}"/>
    <cellStyle name="Normal 2 5 2 2 6 3 3" xfId="46553" xr:uid="{A4268FDA-8C9C-489C-BA44-C44AD15E17D4}"/>
    <cellStyle name="Normal 2 5 2 2 6 4" xfId="46556" xr:uid="{9D0CCD9E-D456-420A-8398-5F0CEDA8FAFE}"/>
    <cellStyle name="Normal 2 5 2 2 6 5" xfId="46559" xr:uid="{361D0F29-2E95-4923-AD4F-B0AEF63FC73E}"/>
    <cellStyle name="Normal 2 5 2 2 6 5 2" xfId="46560" xr:uid="{1AF471C9-2ECD-4904-A073-95C2A4BA2E42}"/>
    <cellStyle name="Normal 2 5 2 2 6 5 3" xfId="46561" xr:uid="{B8535448-C802-46D4-9FDF-2DB16DCC0B8C}"/>
    <cellStyle name="Normal 2 5 2 2 6 5 4" xfId="46562" xr:uid="{A082811A-4182-43E1-99A1-CAA48B429AD2}"/>
    <cellStyle name="Normal 2 5 2 2 6 5 5" xfId="46563" xr:uid="{56437D4F-4697-49D7-8CB6-6A3B73AE8E54}"/>
    <cellStyle name="Normal 2 5 2 2 6 5 6" xfId="46564" xr:uid="{F8CB40FB-49B5-44B5-B12E-6F06C24FE03D}"/>
    <cellStyle name="Normal 2 5 2 2 6 6" xfId="46565" xr:uid="{234368C8-FD77-48AA-A4E9-922041711126}"/>
    <cellStyle name="Normal 2 5 2 2 6 7" xfId="46566" xr:uid="{6AEAB863-1904-407A-B9E3-5EDC99C440C7}"/>
    <cellStyle name="Normal 2 5 2 2 6 8" xfId="46567" xr:uid="{A37CD7C1-A200-4586-8CFC-F6F4336FB27D}"/>
    <cellStyle name="Normal 2 5 2 2 6 9" xfId="46568" xr:uid="{60189452-788B-4AE2-8FD8-0FFEB73849DF}"/>
    <cellStyle name="Normal 2 5 2 2 7" xfId="46569" xr:uid="{BCFBC61C-4EEA-42DD-B61D-11E0423A8D82}"/>
    <cellStyle name="Normal 2 5 2 2 7 10" xfId="46570" xr:uid="{A6666ACD-BF57-487D-8633-40183755038F}"/>
    <cellStyle name="Normal 2 5 2 2 7 2" xfId="46571" xr:uid="{FBBBC847-96E6-4802-AB70-176340265481}"/>
    <cellStyle name="Normal 2 5 2 2 7 2 2" xfId="46572" xr:uid="{117A25CF-CE13-4752-9F5E-2A1ECD604298}"/>
    <cellStyle name="Normal 2 5 2 2 7 2 2 2" xfId="46573" xr:uid="{7E05D4D9-19C5-4208-A4C2-2210F8BBBE26}"/>
    <cellStyle name="Normal 2 5 2 2 7 2 2 3" xfId="46574" xr:uid="{F71AA1FA-CCBA-439E-88C1-3F907C72AAA2}"/>
    <cellStyle name="Normal 2 5 2 2 7 2 2 4" xfId="46575" xr:uid="{54FB8CF0-D28B-4288-B4D1-D7707D350A3D}"/>
    <cellStyle name="Normal 2 5 2 2 7 2 2 5" xfId="46576" xr:uid="{76403609-0FE6-469D-AA6F-075F358B9A09}"/>
    <cellStyle name="Normal 2 5 2 2 7 2 2 6" xfId="46577" xr:uid="{D3A6F4D9-3742-44B3-8D14-784CC7DA0F5E}"/>
    <cellStyle name="Normal 2 5 2 2 7 2 3" xfId="46578" xr:uid="{04681576-EBE7-4F8A-8672-0D65526A377E}"/>
    <cellStyle name="Normal 2 5 2 2 7 2 4" xfId="46579" xr:uid="{DA7E1DC9-7A88-4245-80CE-C1DEC88A240E}"/>
    <cellStyle name="Normal 2 5 2 2 7 2 5" xfId="46580" xr:uid="{22085D15-DB44-4ECB-8B2A-B3BABDE07B30}"/>
    <cellStyle name="Normal 2 5 2 2 7 2 6" xfId="46581" xr:uid="{41BBE883-DDF6-49D5-9115-93D459DA7633}"/>
    <cellStyle name="Normal 2 5 2 2 7 2 7" xfId="46582" xr:uid="{C6220AE1-968E-4E6B-92C7-A597FE386C3D}"/>
    <cellStyle name="Normal 2 5 2 2 7 3" xfId="46583" xr:uid="{84C192FA-DEE5-4F3C-AEDD-3DECAB155140}"/>
    <cellStyle name="Normal 2 5 2 2 7 3 2" xfId="46584" xr:uid="{FB4DD710-6957-4D81-800E-56F76AB645C3}"/>
    <cellStyle name="Normal 2 5 2 2 7 3 3" xfId="46585" xr:uid="{500859BC-1C6A-400A-9232-E72763A03F35}"/>
    <cellStyle name="Normal 2 5 2 2 7 4" xfId="46586" xr:uid="{FA9A9963-B33D-444B-A006-C3CAEA6B9415}"/>
    <cellStyle name="Normal 2 5 2 2 7 5" xfId="46587" xr:uid="{F05CF03E-FD4F-4692-ACB1-31967BEB013B}"/>
    <cellStyle name="Normal 2 5 2 2 7 5 2" xfId="46588" xr:uid="{621B251C-33EB-4D54-BCB5-0B164D000D7D}"/>
    <cellStyle name="Normal 2 5 2 2 7 5 3" xfId="46589" xr:uid="{FA3253F9-12BE-412E-8625-6FAC1AD8DE67}"/>
    <cellStyle name="Normal 2 5 2 2 7 5 4" xfId="46590" xr:uid="{0F312182-E2DD-49DB-AEDE-C0F481AADD95}"/>
    <cellStyle name="Normal 2 5 2 2 7 5 5" xfId="46591" xr:uid="{B95C800F-0064-418D-B014-A110EA57B6B0}"/>
    <cellStyle name="Normal 2 5 2 2 7 5 6" xfId="46592" xr:uid="{59FE3802-AD2A-4D76-A89F-30EA8F11A838}"/>
    <cellStyle name="Normal 2 5 2 2 7 6" xfId="46593" xr:uid="{C646AD70-6716-4D6E-BDB2-686C384B6316}"/>
    <cellStyle name="Normal 2 5 2 2 7 7" xfId="46594" xr:uid="{B9C9FCF5-2033-4F33-8140-8AB61AE4C564}"/>
    <cellStyle name="Normal 2 5 2 2 7 8" xfId="46595" xr:uid="{ACD4DDC1-123E-472A-9ED0-016BD5B40A83}"/>
    <cellStyle name="Normal 2 5 2 2 7 9" xfId="46596" xr:uid="{D21457DF-C37E-4E53-96F3-253BB6ABC42A}"/>
    <cellStyle name="Normal 2 5 2 2 8" xfId="46597" xr:uid="{2E7E5747-7754-4423-BFBE-04EF6AF94B52}"/>
    <cellStyle name="Normal 2 5 2 2 8 2" xfId="46598" xr:uid="{6522D835-0343-445F-9CD2-B859A2E6B4F5}"/>
    <cellStyle name="Normal 2 5 2 2 8 2 2" xfId="46599" xr:uid="{BB344605-019B-4EC8-9686-E4075D42C190}"/>
    <cellStyle name="Normal 2 5 2 2 8 2 3" xfId="46600" xr:uid="{BFA84F58-3177-48DD-9353-E37FD842A6D5}"/>
    <cellStyle name="Normal 2 5 2 2 8 2 4" xfId="46601" xr:uid="{835B2295-2DD1-4619-B90A-4B457153033D}"/>
    <cellStyle name="Normal 2 5 2 2 8 2 5" xfId="46602" xr:uid="{88785F14-49A2-4578-A6AC-7A77E483BA1D}"/>
    <cellStyle name="Normal 2 5 2 2 8 2 6" xfId="46603" xr:uid="{17030000-698C-49AA-AEDB-F5BD2AD220AE}"/>
    <cellStyle name="Normal 2 5 2 2 8 3" xfId="46604" xr:uid="{B20D7AFB-1CEE-4B93-8B1F-6F7D3C12CBE2}"/>
    <cellStyle name="Normal 2 5 2 2 8 4" xfId="46605" xr:uid="{8C3F8F12-3131-4650-A0AB-8570425BAD8C}"/>
    <cellStyle name="Normal 2 5 2 2 8 5" xfId="46606" xr:uid="{BA7EB548-C0DC-47DB-9F7D-ED01E9847D2E}"/>
    <cellStyle name="Normal 2 5 2 2 8 6" xfId="46607" xr:uid="{594169BA-92D3-4FDF-A9CB-9F3852E9661A}"/>
    <cellStyle name="Normal 2 5 2 2 8 7" xfId="46608" xr:uid="{002ED044-3150-4D9D-8D2B-8719D48B0001}"/>
    <cellStyle name="Normal 2 5 2 2 9" xfId="46609" xr:uid="{1B73CF70-6C37-43CC-A06C-50F779AC4F2F}"/>
    <cellStyle name="Normal 2 5 2 2 9 2" xfId="46610" xr:uid="{01673026-CCB0-4A82-9DC2-B606429DAC53}"/>
    <cellStyle name="Normal 2 5 2 2 9 3" xfId="46611" xr:uid="{2BF1312D-F2BD-4DC4-810C-BE91A6113A8F}"/>
    <cellStyle name="Normal 2 5 2 3" xfId="43166" xr:uid="{27D5D9B3-0FC7-4726-8B09-7138CF10903F}"/>
    <cellStyle name="Normal 2 5 2 4" xfId="43173" xr:uid="{41DC4500-298B-4011-B1DC-0AD142C09CB0}"/>
    <cellStyle name="Normal 2 5 2 4 2" xfId="46612" xr:uid="{97C3CE84-3940-4D41-800C-C464E905E3AE}"/>
    <cellStyle name="Normal 2 5 2 5" xfId="46613" xr:uid="{ACAC58BB-F5BA-43F2-9D52-B022F97D4944}"/>
    <cellStyle name="Normal 2 5 2 6" xfId="46614" xr:uid="{4BAF24E4-3A02-4F39-BFE6-6AE324CC252A}"/>
    <cellStyle name="Normal 2 5 2 7" xfId="46615" xr:uid="{753E7C3C-0B8E-4AA2-8BE7-44E166B797FF}"/>
    <cellStyle name="Normal 2 5 2 8" xfId="46616" xr:uid="{4402D975-BF21-47B7-9310-B663AACB8790}"/>
    <cellStyle name="Normal 2 5 20" xfId="45710" xr:uid="{133C4ED2-CA76-43D1-8DA9-E9D1794E39F8}"/>
    <cellStyle name="Normal 2 5 21" xfId="46128" xr:uid="{94E362F4-7AB2-40DB-AC33-D61417E43899}"/>
    <cellStyle name="Normal 2 5 22" xfId="46131" xr:uid="{9478A9A5-2D35-4292-AA2F-FADB1AF589F2}"/>
    <cellStyle name="Normal 2 5 23" xfId="46133" xr:uid="{339A11A1-9015-4960-B219-821E5B9362F5}"/>
    <cellStyle name="Normal 2 5 24" xfId="46135" xr:uid="{3A9F9CC1-11F7-42CC-8BF1-5F9A68499947}"/>
    <cellStyle name="Normal 2 5 3" xfId="46617" xr:uid="{5613D6DE-A705-449D-86AC-3B942E7AF6BA}"/>
    <cellStyle name="Normal 2 5 3 10" xfId="46618" xr:uid="{DC649610-878C-4FB5-8600-E94C14AFAB5E}"/>
    <cellStyle name="Normal 2 5 3 11" xfId="46619" xr:uid="{373ABE4B-C98B-426D-A391-8AB2CA763E08}"/>
    <cellStyle name="Normal 2 5 3 11 2" xfId="46620" xr:uid="{F37FD563-4E0C-4C4D-B0D0-7C302EB6BEB3}"/>
    <cellStyle name="Normal 2 5 3 11 3" xfId="46621" xr:uid="{8378C3B9-8C65-4BB5-AD8F-8FBF72C0E460}"/>
    <cellStyle name="Normal 2 5 3 11 4" xfId="46622" xr:uid="{96A75565-9762-4E2D-9404-C3405B03B90F}"/>
    <cellStyle name="Normal 2 5 3 11 5" xfId="46623" xr:uid="{E1549C82-3A1B-412F-85B9-255D6B2B77FE}"/>
    <cellStyle name="Normal 2 5 3 11 6" xfId="46624" xr:uid="{B4138112-A123-40C3-97C9-0A1A60BCAE72}"/>
    <cellStyle name="Normal 2 5 3 12" xfId="46625" xr:uid="{AC192FD3-31E3-421C-BADB-0A10498EFF72}"/>
    <cellStyle name="Normal 2 5 3 13" xfId="46626" xr:uid="{6BEC028B-590A-4F9F-B223-4B5AFC00509C}"/>
    <cellStyle name="Normal 2 5 3 14" xfId="46628" xr:uid="{AB04965A-AFCC-448B-9EDA-AC2FD0064983}"/>
    <cellStyle name="Normal 2 5 3 15" xfId="46631" xr:uid="{AD1543CF-0604-4393-96F3-B9917AD42674}"/>
    <cellStyle name="Normal 2 5 3 16" xfId="46632" xr:uid="{2A254B6B-9182-4461-BF7D-187694063B9E}"/>
    <cellStyle name="Normal 2 5 3 17" xfId="46633" xr:uid="{BF8F073A-52F7-41B4-BFD4-2E78CEA0A6A0}"/>
    <cellStyle name="Normal 2 5 3 18" xfId="46634" xr:uid="{9C9F479F-13A1-4491-95C1-8D67BF0284A3}"/>
    <cellStyle name="Normal 2 5 3 19" xfId="46635" xr:uid="{9B8BC878-A9EE-4229-BFFC-F48E44BFF8A5}"/>
    <cellStyle name="Normal 2 5 3 2" xfId="46637" xr:uid="{1B86CBDA-B1D3-4D2B-AC04-4B02B9F3B3DF}"/>
    <cellStyle name="Normal 2 5 3 2 10" xfId="46638" xr:uid="{F097CA1B-2D5E-474B-AF1B-8D084C3EDED4}"/>
    <cellStyle name="Normal 2 5 3 2 11" xfId="35563" xr:uid="{6EAB1888-D80F-4BF4-8BBC-BEE3DFBC5059}"/>
    <cellStyle name="Normal 2 5 3 2 12" xfId="35567" xr:uid="{832A1733-A34B-4538-A88B-A192727E7BF3}"/>
    <cellStyle name="Normal 2 5 3 2 13" xfId="35569" xr:uid="{13E75479-218A-4C3B-B2D9-76B44EC39BD5}"/>
    <cellStyle name="Normal 2 5 3 2 14" xfId="34939" xr:uid="{D9858C79-CC48-4867-B9F5-B314C438D7DF}"/>
    <cellStyle name="Normal 2 5 3 2 2" xfId="46639" xr:uid="{19E02D9F-16E2-4819-B7A8-3C775B390B57}"/>
    <cellStyle name="Normal 2 5 3 2 2 10" xfId="46640" xr:uid="{B7543FC6-6996-4DAF-ADC0-71348A35E399}"/>
    <cellStyle name="Normal 2 5 3 2 2 2" xfId="46641" xr:uid="{EDC711A3-3DFF-4CD3-8E03-74E7FF029261}"/>
    <cellStyle name="Normal 2 5 3 2 2 2 2" xfId="46642" xr:uid="{C7B13534-E734-43C7-A930-922740C37203}"/>
    <cellStyle name="Normal 2 5 3 2 2 2 2 2" xfId="46643" xr:uid="{79B48EDA-63F3-4223-9F3C-70DB8842CF27}"/>
    <cellStyle name="Normal 2 5 3 2 2 2 2 3" xfId="46644" xr:uid="{26FF73B9-0ABC-4BE2-AF63-FAD7BDFB3C30}"/>
    <cellStyle name="Normal 2 5 3 2 2 2 2 4" xfId="46645" xr:uid="{4A52236F-25E4-4E60-A86B-415C0868CE15}"/>
    <cellStyle name="Normal 2 5 3 2 2 2 2 5" xfId="46646" xr:uid="{04DC652B-E1E7-4371-BD5E-5CEB3ED0D7F8}"/>
    <cellStyle name="Normal 2 5 3 2 2 2 2 6" xfId="46647" xr:uid="{BB3B0A47-9140-4F56-96C9-DA37C25E00E5}"/>
    <cellStyle name="Normal 2 5 3 2 2 2 3" xfId="46648" xr:uid="{B641DE8D-3A46-4EDE-8A96-211D2C7B4E64}"/>
    <cellStyle name="Normal 2 5 3 2 2 2 4" xfId="46649" xr:uid="{66C9A540-ECF0-4BA3-A8F2-7BE9B75770EE}"/>
    <cellStyle name="Normal 2 5 3 2 2 2 5" xfId="46650" xr:uid="{0A9716FC-84DA-4E76-881D-B655FA0DD4FF}"/>
    <cellStyle name="Normal 2 5 3 2 2 2 6" xfId="46651" xr:uid="{7CA5F128-F392-48A0-958B-9E238D4B0A3D}"/>
    <cellStyle name="Normal 2 5 3 2 2 2 7" xfId="46652" xr:uid="{D8EE536B-882C-4E1D-B515-BCA8AB09F387}"/>
    <cellStyle name="Normal 2 5 3 2 2 3" xfId="46653" xr:uid="{454CFD9B-4498-48D5-B94B-B07C6E33F95C}"/>
    <cellStyle name="Normal 2 5 3 2 2 3 2" xfId="46654" xr:uid="{81ECF615-40D8-414B-8B01-48B189CE47D8}"/>
    <cellStyle name="Normal 2 5 3 2 2 3 3" xfId="46655" xr:uid="{AA4BB8FE-A5B3-464C-845E-FA2E485918A4}"/>
    <cellStyle name="Normal 2 5 3 2 2 4" xfId="46657" xr:uid="{86752251-7773-4A8E-806D-97CC92130430}"/>
    <cellStyle name="Normal 2 5 3 2 2 5" xfId="46658" xr:uid="{994AE5B7-23FE-4F16-AC42-E3272BE3D2BD}"/>
    <cellStyle name="Normal 2 5 3 2 2 5 2" xfId="46659" xr:uid="{503868C6-3FEF-4B6C-827C-7EB291B2B018}"/>
    <cellStyle name="Normal 2 5 3 2 2 5 3" xfId="46660" xr:uid="{FA0D3A02-7F33-4CD5-94F5-0DAF6EDCAB6D}"/>
    <cellStyle name="Normal 2 5 3 2 2 5 4" xfId="46661" xr:uid="{4797DC6F-8684-4B6E-AFC1-3756A4D00856}"/>
    <cellStyle name="Normal 2 5 3 2 2 5 5" xfId="46662" xr:uid="{14C725CC-5D73-4157-8E48-02C90C5E17C8}"/>
    <cellStyle name="Normal 2 5 3 2 2 5 6" xfId="46664" xr:uid="{D453AF20-ED15-47BE-B2CB-79E188DA337C}"/>
    <cellStyle name="Normal 2 5 3 2 2 6" xfId="46665" xr:uid="{079AFCE4-45C2-420B-A376-04D371FBFD81}"/>
    <cellStyle name="Normal 2 5 3 2 2 7" xfId="46666" xr:uid="{9E35CF31-C77C-4F9A-8C44-81C2AA963E93}"/>
    <cellStyle name="Normal 2 5 3 2 2 8" xfId="46667" xr:uid="{EF192216-02E7-4CEA-B252-1C25987C2AFB}"/>
    <cellStyle name="Normal 2 5 3 2 2 9" xfId="46668" xr:uid="{7D1B0C20-E2EA-468C-B6E7-777631EF6651}"/>
    <cellStyle name="Normal 2 5 3 2 3" xfId="46669" xr:uid="{C1602434-06D7-4E3B-A5C8-7B9B8A086607}"/>
    <cellStyle name="Normal 2 5 3 2 3 10" xfId="46670" xr:uid="{ED2325E4-9B56-4AF7-A2BF-DEF3F43A9054}"/>
    <cellStyle name="Normal 2 5 3 2 3 2" xfId="46671" xr:uid="{C038E890-40C1-445F-8454-A86C4B775931}"/>
    <cellStyle name="Normal 2 5 3 2 3 2 2" xfId="46672" xr:uid="{540E4785-40BC-4708-A8A5-593885B63A57}"/>
    <cellStyle name="Normal 2 5 3 2 3 2 2 2" xfId="46673" xr:uid="{1BD2720F-8218-4C93-BCDE-4B70D5C349F9}"/>
    <cellStyle name="Normal 2 5 3 2 3 2 2 3" xfId="46674" xr:uid="{DBED57F1-4437-4773-B3C4-3EDFB85836DC}"/>
    <cellStyle name="Normal 2 5 3 2 3 2 2 4" xfId="46675" xr:uid="{89F45516-5E20-4AE9-8B1D-4E53157817E0}"/>
    <cellStyle name="Normal 2 5 3 2 3 2 2 5" xfId="46676" xr:uid="{E26E6496-08A2-45BE-A094-E66444CC73A3}"/>
    <cellStyle name="Normal 2 5 3 2 3 2 2 6" xfId="46677" xr:uid="{430F1D6B-138B-4440-9C11-1C9168E5D7E3}"/>
    <cellStyle name="Normal 2 5 3 2 3 2 3" xfId="46678" xr:uid="{77659FF9-BBB8-481A-92B2-431670A46634}"/>
    <cellStyle name="Normal 2 5 3 2 3 2 4" xfId="46679" xr:uid="{82978533-CEF4-42AD-83C4-4B60B6443E5D}"/>
    <cellStyle name="Normal 2 5 3 2 3 2 5" xfId="46680" xr:uid="{F7A3CC42-DBC0-4763-B3AB-C006F6BCEBF2}"/>
    <cellStyle name="Normal 2 5 3 2 3 2 6" xfId="46681" xr:uid="{7078D95B-268B-45F1-9E16-7AD6C5D8A4E5}"/>
    <cellStyle name="Normal 2 5 3 2 3 2 7" xfId="46682" xr:uid="{494E0A63-DE70-4FE0-B4AB-D774829B0CD0}"/>
    <cellStyle name="Normal 2 5 3 2 3 3" xfId="46683" xr:uid="{40220D2F-5F60-4C9D-84A3-64AFF4A3F926}"/>
    <cellStyle name="Normal 2 5 3 2 3 3 2" xfId="46684" xr:uid="{6A1B1D6D-6E8F-40AB-AB8F-FC1A70C7A9CB}"/>
    <cellStyle name="Normal 2 5 3 2 3 3 3" xfId="46685" xr:uid="{D90BCDA3-49DF-466B-BAC2-55FAE68C60C0}"/>
    <cellStyle name="Normal 2 5 3 2 3 4" xfId="46686" xr:uid="{C91392DB-E507-4F5F-A2E5-FE050C5D8CEE}"/>
    <cellStyle name="Normal 2 5 3 2 3 5" xfId="46687" xr:uid="{373EDFF3-F877-46F7-8856-E5A49C61C0F5}"/>
    <cellStyle name="Normal 2 5 3 2 3 5 2" xfId="46688" xr:uid="{08EA5B10-FA4A-437C-B637-2134F13C3E3B}"/>
    <cellStyle name="Normal 2 5 3 2 3 5 3" xfId="46689" xr:uid="{CF7E6F36-0055-4857-8F19-39FFA01135A1}"/>
    <cellStyle name="Normal 2 5 3 2 3 5 4" xfId="46690" xr:uid="{4D72E621-EB39-4936-B73B-DA14B108E1B3}"/>
    <cellStyle name="Normal 2 5 3 2 3 5 5" xfId="20423" xr:uid="{9458B210-1E1F-4BEC-8925-03DC0D9CDDF7}"/>
    <cellStyle name="Normal 2 5 3 2 3 5 6" xfId="3705" xr:uid="{6BBF0852-CE7A-4200-99CE-DA3870DECF20}"/>
    <cellStyle name="Normal 2 5 3 2 3 6" xfId="46691" xr:uid="{39DF6416-936F-4A72-A4CB-612E7659069C}"/>
    <cellStyle name="Normal 2 5 3 2 3 7" xfId="46692" xr:uid="{50DE4E57-3494-4185-9B26-09D631165EA4}"/>
    <cellStyle name="Normal 2 5 3 2 3 8" xfId="46693" xr:uid="{68B5542B-0D08-43FD-81EA-CA5275E31CFD}"/>
    <cellStyle name="Normal 2 5 3 2 3 9" xfId="46694" xr:uid="{ADBA6024-6413-4DE6-B83C-D128DD278453}"/>
    <cellStyle name="Normal 2 5 3 2 4" xfId="46695" xr:uid="{ACC9F20A-887E-47E4-8B24-ADB8232B29BC}"/>
    <cellStyle name="Normal 2 5 3 2 4 10" xfId="46696" xr:uid="{F8FE1F50-BC90-4770-8325-8CD2E935C037}"/>
    <cellStyle name="Normal 2 5 3 2 4 2" xfId="46697" xr:uid="{939D5616-50CE-41D3-A154-309FCAF0A7D6}"/>
    <cellStyle name="Normal 2 5 3 2 4 2 2" xfId="46698" xr:uid="{4E43D3DD-EE5D-4214-A91B-9898E1D630AF}"/>
    <cellStyle name="Normal 2 5 3 2 4 2 2 2" xfId="46699" xr:uid="{E70CEFC4-F64D-42A0-9BC8-8A4C8C9CE09A}"/>
    <cellStyle name="Normal 2 5 3 2 4 2 2 3" xfId="46700" xr:uid="{43B9A52A-5BDB-4445-B2F1-9F5CBE70B9B9}"/>
    <cellStyle name="Normal 2 5 3 2 4 2 2 4" xfId="46701" xr:uid="{C5CC9069-025C-4DDB-B7D2-63CECBCC6D8B}"/>
    <cellStyle name="Normal 2 5 3 2 4 2 2 5" xfId="46702" xr:uid="{3E6EFF0D-42D0-40C3-BE7B-7867F52DC7EA}"/>
    <cellStyle name="Normal 2 5 3 2 4 2 2 6" xfId="46703" xr:uid="{0EFA3EDB-58C6-45AA-A1D6-78E4F9D5133B}"/>
    <cellStyle name="Normal 2 5 3 2 4 2 3" xfId="46704" xr:uid="{BE3CEEC6-091C-4D42-B7D4-41B9E7A0656E}"/>
    <cellStyle name="Normal 2 5 3 2 4 2 4" xfId="46705" xr:uid="{7EADEB7F-B6BA-493A-91C5-A9D3C482FD0B}"/>
    <cellStyle name="Normal 2 5 3 2 4 2 5" xfId="46706" xr:uid="{17F68D8D-089C-458B-A46B-5242D8F0EACF}"/>
    <cellStyle name="Normal 2 5 3 2 4 2 6" xfId="46707" xr:uid="{F453BB63-3FA0-423B-BEC8-FB6B0463664B}"/>
    <cellStyle name="Normal 2 5 3 2 4 2 7" xfId="46708" xr:uid="{6669ED7E-B1A9-42AF-86F2-C2771432284A}"/>
    <cellStyle name="Normal 2 5 3 2 4 3" xfId="46709" xr:uid="{995B87CA-44D0-420B-9D1B-BED01DBEE165}"/>
    <cellStyle name="Normal 2 5 3 2 4 3 2" xfId="46710" xr:uid="{53C8F97F-D6ED-4D57-AD73-2EF140B68241}"/>
    <cellStyle name="Normal 2 5 3 2 4 3 3" xfId="46711" xr:uid="{C2CDD74B-050E-4726-9D15-874B6ED55CEF}"/>
    <cellStyle name="Normal 2 5 3 2 4 4" xfId="46712" xr:uid="{A3E1F945-E7A7-4CD9-B0D2-ECEAD99D7795}"/>
    <cellStyle name="Normal 2 5 3 2 4 5" xfId="46713" xr:uid="{6E3BE1DA-1F3B-44E6-9027-F810B90A3658}"/>
    <cellStyle name="Normal 2 5 3 2 4 5 2" xfId="46714" xr:uid="{8EFEF425-9B99-4A7B-8CFE-B089FB6B1706}"/>
    <cellStyle name="Normal 2 5 3 2 4 5 3" xfId="46715" xr:uid="{8EFD514E-8DCE-4A8D-94D3-C54C561ED05A}"/>
    <cellStyle name="Normal 2 5 3 2 4 5 4" xfId="46716" xr:uid="{10E4AA1F-5750-44FB-A6EB-F30238B69EE9}"/>
    <cellStyle name="Normal 2 5 3 2 4 5 5" xfId="46718" xr:uid="{E0716D83-5183-4B50-A192-46C53609D8E3}"/>
    <cellStyle name="Normal 2 5 3 2 4 5 6" xfId="46721" xr:uid="{9677365C-F127-4AFD-AA71-BCF2DBCE056C}"/>
    <cellStyle name="Normal 2 5 3 2 4 6" xfId="46722" xr:uid="{2F32D37D-D25D-4D84-B003-1C99E2422756}"/>
    <cellStyle name="Normal 2 5 3 2 4 7" xfId="46723" xr:uid="{F9D77416-F38B-4748-BE3F-52ED3ED3D339}"/>
    <cellStyle name="Normal 2 5 3 2 4 8" xfId="46724" xr:uid="{C78F1987-D4CF-4D1C-AD3F-D090E28DB4DA}"/>
    <cellStyle name="Normal 2 5 3 2 4 9" xfId="46725" xr:uid="{5C42DEE9-C4A9-4CE1-A16A-6D32250BB851}"/>
    <cellStyle name="Normal 2 5 3 2 5" xfId="46726" xr:uid="{748423D0-6D3F-48B0-8111-14BEEA12C630}"/>
    <cellStyle name="Normal 2 5 3 2 5 2" xfId="46727" xr:uid="{702C08C9-4B0B-4D1A-823A-E76C82DF2208}"/>
    <cellStyle name="Normal 2 5 3 2 5 2 2" xfId="46728" xr:uid="{AF6D2A42-7E4C-47C8-A91D-01BD1B59CFF2}"/>
    <cellStyle name="Normal 2 5 3 2 5 2 3" xfId="46729" xr:uid="{8FE9E393-2018-48BE-A5EF-39F4C9C97505}"/>
    <cellStyle name="Normal 2 5 3 2 5 2 4" xfId="46730" xr:uid="{F3F46C85-EB2A-4ADF-A772-28B5CB77DB5B}"/>
    <cellStyle name="Normal 2 5 3 2 5 2 5" xfId="46731" xr:uid="{CECDBC5C-08E5-4959-8B38-F3FE440D6F42}"/>
    <cellStyle name="Normal 2 5 3 2 5 2 6" xfId="46732" xr:uid="{4E946B4F-16C4-4AB2-A139-93F8E6C42757}"/>
    <cellStyle name="Normal 2 5 3 2 5 3" xfId="46733" xr:uid="{CC8DAD37-E85C-4275-87AF-FFF975C7D769}"/>
    <cellStyle name="Normal 2 5 3 2 5 4" xfId="46734" xr:uid="{C59653B0-4208-40A9-806C-5F622E8B66FC}"/>
    <cellStyle name="Normal 2 5 3 2 5 5" xfId="46735" xr:uid="{30CE53F5-BFE3-4E47-B8F4-D38632F0453B}"/>
    <cellStyle name="Normal 2 5 3 2 5 6" xfId="46736" xr:uid="{D39C4782-17EF-4844-8528-45654DC74307}"/>
    <cellStyle name="Normal 2 5 3 2 5 7" xfId="46737" xr:uid="{5194262E-ACEB-4AE1-ACAE-C558FD4626A8}"/>
    <cellStyle name="Normal 2 5 3 2 6" xfId="46738" xr:uid="{667C14F7-909D-4DEA-93CA-C19EC5AC0B90}"/>
    <cellStyle name="Normal 2 5 3 2 6 2" xfId="46739" xr:uid="{45C8709C-B8B7-4289-AB5C-B1C68F33EE1D}"/>
    <cellStyle name="Normal 2 5 3 2 6 3" xfId="46740" xr:uid="{94DB2490-F9DA-48F4-9801-D19364221793}"/>
    <cellStyle name="Normal 2 5 3 2 7" xfId="46741" xr:uid="{2D06AAFF-9302-4405-B9DC-7E71D510416B}"/>
    <cellStyle name="Normal 2 5 3 2 8" xfId="46742" xr:uid="{CD1308CC-76AE-40A6-B76F-57419BF0D1DB}"/>
    <cellStyle name="Normal 2 5 3 2 8 2" xfId="46743" xr:uid="{FC6C29F8-BFF7-4F53-A9DF-C078941474BF}"/>
    <cellStyle name="Normal 2 5 3 2 8 3" xfId="46744" xr:uid="{DD5032EF-3214-4D30-BCD8-CB6EC21B40ED}"/>
    <cellStyle name="Normal 2 5 3 2 8 4" xfId="46745" xr:uid="{6C970525-D402-47CC-9487-480784CEC7E1}"/>
    <cellStyle name="Normal 2 5 3 2 8 5" xfId="46746" xr:uid="{3307A8F5-B181-4188-92FA-D4F584275804}"/>
    <cellStyle name="Normal 2 5 3 2 8 6" xfId="46747" xr:uid="{0361F654-BBC6-4773-BAEA-AF4D381041A9}"/>
    <cellStyle name="Normal 2 5 3 2 9" xfId="46748" xr:uid="{4474DF0D-9E54-4D05-BC4D-B973D6427BE8}"/>
    <cellStyle name="Normal 2 5 3 20" xfId="46630" xr:uid="{2559CC2A-BBFE-42AD-8FCE-CFDFD20B86CA}"/>
    <cellStyle name="Normal 2 5 3 3" xfId="46750" xr:uid="{D246DB6C-4FE5-4770-8EB2-8C63A7DEF583}"/>
    <cellStyle name="Normal 2 5 3 3 10" xfId="46751" xr:uid="{CBFB52DF-8FF5-4AD9-BB46-406D29846B70}"/>
    <cellStyle name="Normal 2 5 3 3 11" xfId="46752" xr:uid="{F537BF20-0B1C-45C7-84CA-FC04900C34AF}"/>
    <cellStyle name="Normal 2 5 3 3 12" xfId="46753" xr:uid="{A607EE00-3169-441A-984B-2A5F1FF71255}"/>
    <cellStyle name="Normal 2 5 3 3 13" xfId="46754" xr:uid="{D70322A9-5F5A-46EB-9A0C-46DF156C5B72}"/>
    <cellStyle name="Normal 2 5 3 3 14" xfId="46755" xr:uid="{50DA7242-2072-4B8C-B7AB-684DEB3C1890}"/>
    <cellStyle name="Normal 2 5 3 3 2" xfId="46756" xr:uid="{8AF0A93F-A3E3-4D81-ABF9-640918269CA6}"/>
    <cellStyle name="Normal 2 5 3 3 2 10" xfId="46757" xr:uid="{76AADA03-E5ED-4AF1-BC5E-3A91A2D23BAA}"/>
    <cellStyle name="Normal 2 5 3 3 2 2" xfId="46758" xr:uid="{84D9DB35-E2D9-4E96-A003-CF71E693D459}"/>
    <cellStyle name="Normal 2 5 3 3 2 2 2" xfId="46759" xr:uid="{8C39ED41-1392-4A01-92E9-57915EC9722D}"/>
    <cellStyle name="Normal 2 5 3 3 2 2 2 2" xfId="46760" xr:uid="{247AB97E-2217-4919-A36A-EB239B42397C}"/>
    <cellStyle name="Normal 2 5 3 3 2 2 2 3" xfId="46761" xr:uid="{B09216A0-D5F3-4332-BB7E-9BFD0CBD1E77}"/>
    <cellStyle name="Normal 2 5 3 3 2 2 2 4" xfId="46762" xr:uid="{918CFE59-53BC-4D7A-AA36-94877E95B9B3}"/>
    <cellStyle name="Normal 2 5 3 3 2 2 2 5" xfId="46763" xr:uid="{93BC73AE-C636-446A-9EE4-23D0D6687DA7}"/>
    <cellStyle name="Normal 2 5 3 3 2 2 2 6" xfId="46764" xr:uid="{431FF76E-8960-4D21-903F-140BAB66D645}"/>
    <cellStyle name="Normal 2 5 3 3 2 2 3" xfId="46765" xr:uid="{E9EEC10A-03C2-4CE0-9D1A-3ACF4201D7BA}"/>
    <cellStyle name="Normal 2 5 3 3 2 2 4" xfId="46766" xr:uid="{7D0672B0-1A4E-4F31-BBEB-448AE038C96F}"/>
    <cellStyle name="Normal 2 5 3 3 2 2 5" xfId="46767" xr:uid="{C06C90C3-BDC1-46B8-80E0-7D29F267B925}"/>
    <cellStyle name="Normal 2 5 3 3 2 2 6" xfId="46768" xr:uid="{412D21CC-3C73-4106-A9E6-69CED878FB93}"/>
    <cellStyle name="Normal 2 5 3 3 2 2 7" xfId="46769" xr:uid="{7789C5EB-13D1-49B7-AFED-31E07BF36805}"/>
    <cellStyle name="Normal 2 5 3 3 2 3" xfId="46770" xr:uid="{0CCF2AE8-B23A-4E43-BA4B-C1F49E516BA2}"/>
    <cellStyle name="Normal 2 5 3 3 2 3 2" xfId="46771" xr:uid="{FCF0E31D-C972-47F1-A7E3-45AD2AF02C09}"/>
    <cellStyle name="Normal 2 5 3 3 2 3 3" xfId="46772" xr:uid="{2A88219A-33DB-419A-A334-6BE7FBDE26CA}"/>
    <cellStyle name="Normal 2 5 3 3 2 4" xfId="46773" xr:uid="{D6A3623D-CDC5-42B3-84F6-90FA5D6E0D47}"/>
    <cellStyle name="Normal 2 5 3 3 2 5" xfId="46774" xr:uid="{E1B81B44-3BFA-4EEB-A3CE-0821ECABA64A}"/>
    <cellStyle name="Normal 2 5 3 3 2 5 2" xfId="46775" xr:uid="{474CF1BB-7BC4-41DF-B03B-C31E235621AC}"/>
    <cellStyle name="Normal 2 5 3 3 2 5 3" xfId="46776" xr:uid="{59D5AD59-03F3-4EAE-B1F1-C137B81572F5}"/>
    <cellStyle name="Normal 2 5 3 3 2 5 4" xfId="46777" xr:uid="{F5435280-C7A0-42D1-B984-C10B666B66B2}"/>
    <cellStyle name="Normal 2 5 3 3 2 5 5" xfId="46778" xr:uid="{BBC99B5F-BA31-4177-9E2B-9E7D5D5F7F72}"/>
    <cellStyle name="Normal 2 5 3 3 2 5 6" xfId="46780" xr:uid="{A762368D-DDF4-4C3E-8ED4-17DFD3DD4D15}"/>
    <cellStyle name="Normal 2 5 3 3 2 6" xfId="46781" xr:uid="{9A1580FB-9A99-4622-8A72-AC6546C97BE1}"/>
    <cellStyle name="Normal 2 5 3 3 2 7" xfId="46782" xr:uid="{126AB47E-9188-4E21-8AF1-8800D36575D9}"/>
    <cellStyle name="Normal 2 5 3 3 2 8" xfId="46783" xr:uid="{D593C3C4-1219-428E-82C0-46816A0F5634}"/>
    <cellStyle name="Normal 2 5 3 3 2 9" xfId="46784" xr:uid="{FF383E84-7671-458B-AD7E-AD9EBE7ED664}"/>
    <cellStyle name="Normal 2 5 3 3 3" xfId="46785" xr:uid="{9E50A773-8D93-46E4-85F0-C03F919322BF}"/>
    <cellStyle name="Normal 2 5 3 3 3 10" xfId="46786" xr:uid="{FD587E6E-3D0E-4D73-B24E-324EB3DD5A84}"/>
    <cellStyle name="Normal 2 5 3 3 3 2" xfId="46787" xr:uid="{EE5F5625-5A8D-49CD-8FD2-EB3F1D3DB820}"/>
    <cellStyle name="Normal 2 5 3 3 3 2 2" xfId="46788" xr:uid="{B6E486D9-22E1-4C2F-A710-5270B40BC6CC}"/>
    <cellStyle name="Normal 2 5 3 3 3 2 2 2" xfId="46789" xr:uid="{2E056E4B-8167-47D2-941E-B0B87391AEA0}"/>
    <cellStyle name="Normal 2 5 3 3 3 2 2 3" xfId="46790" xr:uid="{237A1BC2-D1A0-4EC6-91CF-7B19F9E24247}"/>
    <cellStyle name="Normal 2 5 3 3 3 2 2 4" xfId="46791" xr:uid="{64A61ACF-93E7-4DAF-9CBC-AE562CF3BDA8}"/>
    <cellStyle name="Normal 2 5 3 3 3 2 2 5" xfId="46792" xr:uid="{A1358DD1-3D57-497C-B798-AED548BC1B7A}"/>
    <cellStyle name="Normal 2 5 3 3 3 2 2 6" xfId="46793" xr:uid="{1DDFFCA1-7F0E-4BCD-81E6-433AE5F3FFAC}"/>
    <cellStyle name="Normal 2 5 3 3 3 2 3" xfId="46794" xr:uid="{10CE9034-6E02-4CBF-A154-CA9C9FE1CDE0}"/>
    <cellStyle name="Normal 2 5 3 3 3 2 4" xfId="46795" xr:uid="{18B407A4-E602-42D8-9E0E-BE4D2F3C066C}"/>
    <cellStyle name="Normal 2 5 3 3 3 2 5" xfId="46796" xr:uid="{CE204538-A783-4159-B8DE-6F9FE5B1D654}"/>
    <cellStyle name="Normal 2 5 3 3 3 2 6" xfId="46797" xr:uid="{32684360-9D24-4251-A8CC-291FBC49C432}"/>
    <cellStyle name="Normal 2 5 3 3 3 2 7" xfId="46798" xr:uid="{C2B260CD-BA2F-43BA-A60D-5DDA8405B2F5}"/>
    <cellStyle name="Normal 2 5 3 3 3 3" xfId="46799" xr:uid="{A2A60F6C-99C9-4DFF-ABDC-E781B88287F4}"/>
    <cellStyle name="Normal 2 5 3 3 3 3 2" xfId="46800" xr:uid="{79672410-FDD7-4D19-A5B5-F32272782DF4}"/>
    <cellStyle name="Normal 2 5 3 3 3 3 3" xfId="46801" xr:uid="{5B638BDA-0815-4B84-A370-2D21C4E8394F}"/>
    <cellStyle name="Normal 2 5 3 3 3 4" xfId="46802" xr:uid="{987FBEA4-DA96-44AD-A3A6-F9268888AFAB}"/>
    <cellStyle name="Normal 2 5 3 3 3 5" xfId="46803" xr:uid="{D8B9ACA7-EBA1-4D84-BE12-D50F6EBAA384}"/>
    <cellStyle name="Normal 2 5 3 3 3 5 2" xfId="46804" xr:uid="{C7BE230B-18D0-423E-BBF7-FBA21B40218C}"/>
    <cellStyle name="Normal 2 5 3 3 3 5 3" xfId="46805" xr:uid="{C70501E6-D687-40E3-81D3-BA7422E83E6B}"/>
    <cellStyle name="Normal 2 5 3 3 3 5 4" xfId="26742" xr:uid="{A04183CB-C1B1-4AB2-B7A9-B23579BEF8D6}"/>
    <cellStyle name="Normal 2 5 3 3 3 5 5" xfId="26745" xr:uid="{ED1216B6-E69B-495D-99B7-53C2D67BC164}"/>
    <cellStyle name="Normal 2 5 3 3 3 5 6" xfId="6160" xr:uid="{F44F5FCA-3F77-4521-B169-75A8DBE08660}"/>
    <cellStyle name="Normal 2 5 3 3 3 6" xfId="46806" xr:uid="{19E941CE-5C0E-44A4-B2CE-6DAC39A15BA7}"/>
    <cellStyle name="Normal 2 5 3 3 3 7" xfId="46807" xr:uid="{C6981F7A-2BC4-41A0-A7BA-BDBA4EED8844}"/>
    <cellStyle name="Normal 2 5 3 3 3 8" xfId="46808" xr:uid="{75532312-1F97-4E0F-8396-B0ACF461E631}"/>
    <cellStyle name="Normal 2 5 3 3 3 9" xfId="46809" xr:uid="{7BDAFF4E-ED84-4A0B-B203-5D7510A5B775}"/>
    <cellStyle name="Normal 2 5 3 3 4" xfId="46810" xr:uid="{092141F6-868F-47EA-B35E-5AAD24FF9B3D}"/>
    <cellStyle name="Normal 2 5 3 3 4 10" xfId="46811" xr:uid="{F47BAFEF-1B95-493B-9486-4A6DB994D80A}"/>
    <cellStyle name="Normal 2 5 3 3 4 2" xfId="46812" xr:uid="{2196F65C-678D-4F1B-8EA9-FED310D54F79}"/>
    <cellStyle name="Normal 2 5 3 3 4 2 2" xfId="46813" xr:uid="{D5E2B916-FCFC-4B3D-87F4-410C76AAC7F8}"/>
    <cellStyle name="Normal 2 5 3 3 4 2 2 2" xfId="46814" xr:uid="{B2421023-5BCA-4FED-93AD-8A4EDB60BBB3}"/>
    <cellStyle name="Normal 2 5 3 3 4 2 2 3" xfId="46815" xr:uid="{7284D3CB-3E1A-4E01-A1DB-D525432F00D6}"/>
    <cellStyle name="Normal 2 5 3 3 4 2 2 4" xfId="46816" xr:uid="{6540F547-532D-4A35-8F07-9961A26522C6}"/>
    <cellStyle name="Normal 2 5 3 3 4 2 2 5" xfId="46817" xr:uid="{2056BCC2-108D-467A-8904-9B565BB1847B}"/>
    <cellStyle name="Normal 2 5 3 3 4 2 2 6" xfId="46818" xr:uid="{7AD1EB21-EDC6-4996-9673-1B982A13388B}"/>
    <cellStyle name="Normal 2 5 3 3 4 2 3" xfId="46819" xr:uid="{2821F1B9-A795-4338-8E1F-FE7E9F665608}"/>
    <cellStyle name="Normal 2 5 3 3 4 2 4" xfId="46820" xr:uid="{4B64C6CB-19AE-4EDE-985B-51BC905B49B8}"/>
    <cellStyle name="Normal 2 5 3 3 4 2 5" xfId="46821" xr:uid="{517B4033-8FE6-4851-8098-1996C97D3235}"/>
    <cellStyle name="Normal 2 5 3 3 4 2 6" xfId="46822" xr:uid="{30463865-9387-4ACD-AD87-3850EE73B168}"/>
    <cellStyle name="Normal 2 5 3 3 4 2 7" xfId="46823" xr:uid="{0A70656C-C92E-4F10-B53A-FC41FA12CFBA}"/>
    <cellStyle name="Normal 2 5 3 3 4 3" xfId="46824" xr:uid="{A18DC91F-676A-4318-B854-51C59D539F4E}"/>
    <cellStyle name="Normal 2 5 3 3 4 3 2" xfId="46825" xr:uid="{FDBDD750-E07C-47EF-A0EB-64D35388A9E3}"/>
    <cellStyle name="Normal 2 5 3 3 4 3 3" xfId="46826" xr:uid="{B3356B68-EA16-45CF-A1C9-EB4013263E27}"/>
    <cellStyle name="Normal 2 5 3 3 4 4" xfId="46827" xr:uid="{9B1F07C6-7494-44BE-8D90-71EE3033CE0B}"/>
    <cellStyle name="Normal 2 5 3 3 4 5" xfId="46828" xr:uid="{1B078A40-D0E5-496A-96AE-AD410FFBD0A6}"/>
    <cellStyle name="Normal 2 5 3 3 4 5 2" xfId="46829" xr:uid="{E77E857E-AD6B-4902-9AE0-6DB5E840B58C}"/>
    <cellStyle name="Normal 2 5 3 3 4 5 3" xfId="46830" xr:uid="{C8FF315A-30FC-4967-B914-88E15A2999E5}"/>
    <cellStyle name="Normal 2 5 3 3 4 5 4" xfId="46831" xr:uid="{FED42397-4325-4AB1-89A2-CD367CFEB8A7}"/>
    <cellStyle name="Normal 2 5 3 3 4 5 5" xfId="46833" xr:uid="{8ABDC9A6-4A64-4DC8-B6F4-65CF0002FB54}"/>
    <cellStyle name="Normal 2 5 3 3 4 5 6" xfId="46836" xr:uid="{788F7580-DA5C-4712-A4A4-8A65A3A18C00}"/>
    <cellStyle name="Normal 2 5 3 3 4 6" xfId="46837" xr:uid="{8F6FDD8B-7412-4098-B108-94E38A833B21}"/>
    <cellStyle name="Normal 2 5 3 3 4 7" xfId="46838" xr:uid="{D5F3F953-CA81-4313-8C27-0E863306E103}"/>
    <cellStyle name="Normal 2 5 3 3 4 8" xfId="46839" xr:uid="{6DBCB26C-B6C0-4B66-88FE-69C8113EE775}"/>
    <cellStyle name="Normal 2 5 3 3 4 9" xfId="46840" xr:uid="{E1F96EAE-12BD-42D8-91B1-A8A575C4AF53}"/>
    <cellStyle name="Normal 2 5 3 3 5" xfId="46841" xr:uid="{3790042C-B32C-4CFB-BEE6-B973A67975BB}"/>
    <cellStyle name="Normal 2 5 3 3 5 2" xfId="46842" xr:uid="{C2CCA4AA-51DD-4109-960E-ACBD56E001FC}"/>
    <cellStyle name="Normal 2 5 3 3 5 2 2" xfId="46843" xr:uid="{3DEEAD7A-9521-40C1-8897-5BB5B55F3BEC}"/>
    <cellStyle name="Normal 2 5 3 3 5 2 3" xfId="46844" xr:uid="{B426D7AB-92CC-4681-912B-086EB37339B9}"/>
    <cellStyle name="Normal 2 5 3 3 5 2 4" xfId="46845" xr:uid="{50C161A9-9848-4BAF-8A47-FA80CEF8E098}"/>
    <cellStyle name="Normal 2 5 3 3 5 2 5" xfId="46846" xr:uid="{0E21AF3A-21B5-4AFA-9AF7-603261728108}"/>
    <cellStyle name="Normal 2 5 3 3 5 2 6" xfId="46847" xr:uid="{6EFBA225-B5FE-4451-B225-C456AEFAAB09}"/>
    <cellStyle name="Normal 2 5 3 3 5 3" xfId="46848" xr:uid="{4806C528-2581-4071-B89A-E7EE32882DF7}"/>
    <cellStyle name="Normal 2 5 3 3 5 4" xfId="46849" xr:uid="{0E4F86B9-6EFE-4D3B-BDE3-03831C8C0D69}"/>
    <cellStyle name="Normal 2 5 3 3 5 5" xfId="46850" xr:uid="{89B573B1-20C5-48F2-B7A5-B89D7D580A44}"/>
    <cellStyle name="Normal 2 5 3 3 5 6" xfId="46851" xr:uid="{CC0C4D79-C9E1-4ABA-82BE-461D70D517BC}"/>
    <cellStyle name="Normal 2 5 3 3 5 7" xfId="46852" xr:uid="{94FDACE2-2C0D-46BB-8CDF-F5F54B13172B}"/>
    <cellStyle name="Normal 2 5 3 3 6" xfId="46853" xr:uid="{8CC919ED-CADB-4646-A097-5C6608C334B0}"/>
    <cellStyle name="Normal 2 5 3 3 6 2" xfId="46854" xr:uid="{95F585D8-64BA-4320-B43A-1DF2525AC351}"/>
    <cellStyle name="Normal 2 5 3 3 6 3" xfId="46855" xr:uid="{75275F89-67AF-4B47-8E21-34F74F7A18A3}"/>
    <cellStyle name="Normal 2 5 3 3 7" xfId="46856" xr:uid="{8F85DCCF-F347-40C9-A5BF-CFFC52435752}"/>
    <cellStyle name="Normal 2 5 3 3 8" xfId="46857" xr:uid="{D981B971-D443-4FF1-AF45-F355B7C60930}"/>
    <cellStyle name="Normal 2 5 3 3 8 2" xfId="46858" xr:uid="{B84CE2F6-E402-4A84-88C0-79760240828D}"/>
    <cellStyle name="Normal 2 5 3 3 8 3" xfId="46860" xr:uid="{86F78715-7035-499E-8958-FECE6099DE2F}"/>
    <cellStyle name="Normal 2 5 3 3 8 4" xfId="46862" xr:uid="{03F8B813-1643-4AB7-AA3D-6C63414A25B8}"/>
    <cellStyle name="Normal 2 5 3 3 8 5" xfId="46863" xr:uid="{1774428E-E67B-4993-8B55-2461C719961A}"/>
    <cellStyle name="Normal 2 5 3 3 8 6" xfId="46864" xr:uid="{E7427C9D-C5CC-44B5-A2C5-582A5F7FA7F4}"/>
    <cellStyle name="Normal 2 5 3 3 9" xfId="46865" xr:uid="{E4600761-208B-474B-9A80-CBDF2D3B070D}"/>
    <cellStyle name="Normal 2 5 3 4" xfId="46867" xr:uid="{FD5624E0-99B3-4E9A-9D48-627D61181EF6}"/>
    <cellStyle name="Normal 2 5 3 4 10" xfId="46868" xr:uid="{E062A72D-F76E-4676-B110-B07608C21C66}"/>
    <cellStyle name="Normal 2 5 3 4 11" xfId="46869" xr:uid="{F0F8ECFA-199C-4780-A17A-B978129F62F2}"/>
    <cellStyle name="Normal 2 5 3 4 12" xfId="46870" xr:uid="{68DAB831-A3C5-402D-A5BA-11F5EF2DEFF5}"/>
    <cellStyle name="Normal 2 5 3 4 13" xfId="46871" xr:uid="{A2049AA6-E05C-4591-9304-B5480933B4B7}"/>
    <cellStyle name="Normal 2 5 3 4 14" xfId="46872" xr:uid="{CBC51213-5AFB-4064-90F8-CFFC0E3BC51E}"/>
    <cellStyle name="Normal 2 5 3 4 2" xfId="46873" xr:uid="{43B9A8E7-28B0-4E63-9DED-2AADB3FF73AD}"/>
    <cellStyle name="Normal 2 5 3 4 2 10" xfId="46874" xr:uid="{4FF65BF3-675A-49E1-9921-1941245DB617}"/>
    <cellStyle name="Normal 2 5 3 4 2 2" xfId="46875" xr:uid="{E30D3506-0A8E-4D4F-A7E8-B955A50E5C0C}"/>
    <cellStyle name="Normal 2 5 3 4 2 2 2" xfId="46876" xr:uid="{F92D2907-FFE6-4B48-AA02-1291E49065D2}"/>
    <cellStyle name="Normal 2 5 3 4 2 2 2 2" xfId="46877" xr:uid="{8311A577-D47F-44EB-88C8-1AB7524F1041}"/>
    <cellStyle name="Normal 2 5 3 4 2 2 2 3" xfId="46878" xr:uid="{87325A5E-CF5E-4FF8-A0D7-7ACF668D7957}"/>
    <cellStyle name="Normal 2 5 3 4 2 2 2 4" xfId="46879" xr:uid="{7EBF4CC5-2774-48A8-A7CF-136166CA8C48}"/>
    <cellStyle name="Normal 2 5 3 4 2 2 2 5" xfId="46880" xr:uid="{851E7DBF-AE78-4ABD-9BE3-035C07D7C7E6}"/>
    <cellStyle name="Normal 2 5 3 4 2 2 2 6" xfId="46881" xr:uid="{6016B7E1-5D09-4BBD-888D-F57A40EFE60D}"/>
    <cellStyle name="Normal 2 5 3 4 2 2 3" xfId="46882" xr:uid="{3BD780B4-DDF2-4DBC-A1F7-C608B78A7C19}"/>
    <cellStyle name="Normal 2 5 3 4 2 2 4" xfId="46883" xr:uid="{AD96B849-BBE0-4CF5-B509-8A0B30014D13}"/>
    <cellStyle name="Normal 2 5 3 4 2 2 5" xfId="46884" xr:uid="{35D376BD-35C9-4890-B35B-79EAF85BFFB2}"/>
    <cellStyle name="Normal 2 5 3 4 2 2 6" xfId="46885" xr:uid="{41CE16D4-98CC-4FE2-8364-FECCD3B483DF}"/>
    <cellStyle name="Normal 2 5 3 4 2 2 7" xfId="46886" xr:uid="{FEAD2ACF-17AE-445F-A43B-A20F8366A27D}"/>
    <cellStyle name="Normal 2 5 3 4 2 3" xfId="46887" xr:uid="{F9E3BAB1-37B4-4DDF-8043-3B467FD46EF7}"/>
    <cellStyle name="Normal 2 5 3 4 2 3 2" xfId="46888" xr:uid="{BCC504EE-9617-4767-8711-01476B3DC261}"/>
    <cellStyle name="Normal 2 5 3 4 2 3 3" xfId="46889" xr:uid="{04220CA3-2F78-421B-B0CC-714C74BE2068}"/>
    <cellStyle name="Normal 2 5 3 4 2 4" xfId="46891" xr:uid="{E2C054AC-A480-4340-A37A-BCA63A2A0D10}"/>
    <cellStyle name="Normal 2 5 3 4 2 5" xfId="46892" xr:uid="{197877B2-4E8A-4841-B055-835612EAC30D}"/>
    <cellStyle name="Normal 2 5 3 4 2 5 2" xfId="46893" xr:uid="{CD320591-F777-4789-A108-6F84A97572F0}"/>
    <cellStyle name="Normal 2 5 3 4 2 5 3" xfId="46894" xr:uid="{04313C87-D0C1-4737-917A-2C26C43B6184}"/>
    <cellStyle name="Normal 2 5 3 4 2 5 4" xfId="46895" xr:uid="{D47E4221-5C68-44B5-9BB9-0E6BD8CFBEE1}"/>
    <cellStyle name="Normal 2 5 3 4 2 5 5" xfId="46896" xr:uid="{3F819985-B4C1-4062-9F47-71A7BAA4A16C}"/>
    <cellStyle name="Normal 2 5 3 4 2 5 6" xfId="46898" xr:uid="{554B45D9-FFA8-4A5D-BA9D-DBBFBC65F578}"/>
    <cellStyle name="Normal 2 5 3 4 2 6" xfId="46899" xr:uid="{266E743C-8D76-4192-BFF3-6368E3DD5152}"/>
    <cellStyle name="Normal 2 5 3 4 2 7" xfId="46900" xr:uid="{6CEBE32F-5239-4564-A997-516E6F8590AA}"/>
    <cellStyle name="Normal 2 5 3 4 2 8" xfId="46901" xr:uid="{EAE6FD7B-8508-4B92-8348-272E6DC40FBA}"/>
    <cellStyle name="Normal 2 5 3 4 2 9" xfId="46902" xr:uid="{69E54219-4C88-49E7-85AD-BFE6B4DB835D}"/>
    <cellStyle name="Normal 2 5 3 4 3" xfId="46903" xr:uid="{30580CFE-9F7D-40DA-9FF7-3CA97F4EE5AA}"/>
    <cellStyle name="Normal 2 5 3 4 3 10" xfId="46904" xr:uid="{FB39558F-61BE-4090-9081-0DFE971A6396}"/>
    <cellStyle name="Normal 2 5 3 4 3 2" xfId="46905" xr:uid="{C7DCF421-189D-41CC-958D-2207D0BCE078}"/>
    <cellStyle name="Normal 2 5 3 4 3 2 2" xfId="46906" xr:uid="{FB4B0224-F33C-4CC7-83CD-C690D8FB6258}"/>
    <cellStyle name="Normal 2 5 3 4 3 2 2 2" xfId="46907" xr:uid="{7CF122F9-1EE2-44C0-B1D6-EC5E65EA02B8}"/>
    <cellStyle name="Normal 2 5 3 4 3 2 2 3" xfId="46908" xr:uid="{BDD0C927-07C3-4B71-97F0-06FD2D9814B5}"/>
    <cellStyle name="Normal 2 5 3 4 3 2 2 4" xfId="46909" xr:uid="{6CB0C363-A44D-4818-99AF-9A17EC43AACB}"/>
    <cellStyle name="Normal 2 5 3 4 3 2 2 5" xfId="46910" xr:uid="{235BEAF1-0936-4C09-A771-B4C297147BC1}"/>
    <cellStyle name="Normal 2 5 3 4 3 2 2 6" xfId="46911" xr:uid="{3D285A61-DE6F-4A27-B447-2A5BC850E57F}"/>
    <cellStyle name="Normal 2 5 3 4 3 2 3" xfId="46912" xr:uid="{3DE29749-D13D-4C74-9740-A2C647207FA5}"/>
    <cellStyle name="Normal 2 5 3 4 3 2 4" xfId="46913" xr:uid="{A42682B3-53BE-402D-B833-24BD8FF3FD9E}"/>
    <cellStyle name="Normal 2 5 3 4 3 2 5" xfId="46914" xr:uid="{A097F5E9-8E8E-463E-88AB-18EE571C33B3}"/>
    <cellStyle name="Normal 2 5 3 4 3 2 6" xfId="46915" xr:uid="{943A39D5-03CF-4BD3-B344-E1CCB3932DE6}"/>
    <cellStyle name="Normal 2 5 3 4 3 2 7" xfId="46916" xr:uid="{C9C14CEE-6106-486C-B0B1-6064E358AB59}"/>
    <cellStyle name="Normal 2 5 3 4 3 3" xfId="46917" xr:uid="{224EE5EF-2AFE-4AEF-B317-F14187EA49C7}"/>
    <cellStyle name="Normal 2 5 3 4 3 3 2" xfId="46918" xr:uid="{1F75B604-9E9B-48FC-9DE1-3A5BD24DBAAF}"/>
    <cellStyle name="Normal 2 5 3 4 3 3 3" xfId="46919" xr:uid="{B2FD862C-C7AB-4EC7-A935-910613E80A2E}"/>
    <cellStyle name="Normal 2 5 3 4 3 4" xfId="46920" xr:uid="{C7F54A2A-02C2-4E60-9F6D-C3728BE0E33F}"/>
    <cellStyle name="Normal 2 5 3 4 3 5" xfId="46921" xr:uid="{CDA696AC-D8A6-454E-9650-DA1F76979271}"/>
    <cellStyle name="Normal 2 5 3 4 3 5 2" xfId="46922" xr:uid="{17DBB9D6-FB38-465F-ABA5-8980E4681A4A}"/>
    <cellStyle name="Normal 2 5 3 4 3 5 3" xfId="46923" xr:uid="{C560FFE7-E08C-4780-A3ED-29BE26E5A95A}"/>
    <cellStyle name="Normal 2 5 3 4 3 5 4" xfId="46924" xr:uid="{434CA541-7CDF-4F24-91AA-3F1832691953}"/>
    <cellStyle name="Normal 2 5 3 4 3 5 5" xfId="46926" xr:uid="{AD68E33C-0F48-4AAB-976B-2940BF57130E}"/>
    <cellStyle name="Normal 2 5 3 4 3 5 6" xfId="46928" xr:uid="{58784293-351E-4158-B46D-57FC96103F73}"/>
    <cellStyle name="Normal 2 5 3 4 3 6" xfId="46929" xr:uid="{BF3FAAE9-63C7-4DFD-BBD6-19411D0A1F93}"/>
    <cellStyle name="Normal 2 5 3 4 3 7" xfId="46930" xr:uid="{3A4D8983-D7C5-4938-8D5F-A0F71337BCD2}"/>
    <cellStyle name="Normal 2 5 3 4 3 8" xfId="46931" xr:uid="{34EBC206-6B63-4667-B3DB-DCF47CE76169}"/>
    <cellStyle name="Normal 2 5 3 4 3 9" xfId="46932" xr:uid="{27DC8C24-711F-4AEE-8C53-5D72216CAF19}"/>
    <cellStyle name="Normal 2 5 3 4 4" xfId="46933" xr:uid="{EA6B5378-C12D-40A7-896C-69A04C906F10}"/>
    <cellStyle name="Normal 2 5 3 4 4 10" xfId="46934" xr:uid="{02EF6E3E-D733-457C-8883-053ED07103D8}"/>
    <cellStyle name="Normal 2 5 3 4 4 2" xfId="46935" xr:uid="{515E0672-1148-4031-9B1A-794FA9413EC9}"/>
    <cellStyle name="Normal 2 5 3 4 4 2 2" xfId="46936" xr:uid="{7DC5F1D4-1ED5-417D-BCAA-336CD6C97A09}"/>
    <cellStyle name="Normal 2 5 3 4 4 2 2 2" xfId="46937" xr:uid="{DCCD06BC-EB8F-4B51-A1A6-DEFACD2CFE03}"/>
    <cellStyle name="Normal 2 5 3 4 4 2 2 3" xfId="46938" xr:uid="{C62D8164-0A4A-4716-B62B-22F7F2BE651E}"/>
    <cellStyle name="Normal 2 5 3 4 4 2 2 4" xfId="46939" xr:uid="{68A7332F-C112-4DDB-89FD-D04E2E85DD0A}"/>
    <cellStyle name="Normal 2 5 3 4 4 2 2 5" xfId="46940" xr:uid="{BC3E262D-3EBF-4BC8-A484-E55E30C09F9F}"/>
    <cellStyle name="Normal 2 5 3 4 4 2 2 6" xfId="46941" xr:uid="{25B49581-5CDF-4988-95FE-B17E8F2752F4}"/>
    <cellStyle name="Normal 2 5 3 4 4 2 3" xfId="46942" xr:uid="{0216DC91-636A-4370-984C-76A53E6EB4AF}"/>
    <cellStyle name="Normal 2 5 3 4 4 2 4" xfId="46943" xr:uid="{223632BA-2D64-4360-AC43-EA5A8B6DEBA6}"/>
    <cellStyle name="Normal 2 5 3 4 4 2 5" xfId="46944" xr:uid="{54383478-0839-4A27-907C-3F01E3015BAF}"/>
    <cellStyle name="Normal 2 5 3 4 4 2 6" xfId="46945" xr:uid="{1855E3EF-6F5A-48AA-B041-A73456FDE8DE}"/>
    <cellStyle name="Normal 2 5 3 4 4 2 7" xfId="46946" xr:uid="{257A8306-9AE1-4C19-ACC5-4327A7C02A91}"/>
    <cellStyle name="Normal 2 5 3 4 4 3" xfId="46947" xr:uid="{7CF3ABB2-5C0B-48C9-866B-6B4653A9B480}"/>
    <cellStyle name="Normal 2 5 3 4 4 3 2" xfId="46948" xr:uid="{3DD15DE1-1B67-45D4-8126-69A73A427312}"/>
    <cellStyle name="Normal 2 5 3 4 4 3 3" xfId="46949" xr:uid="{5541744E-6CBE-43B3-AC0E-5A6757D67547}"/>
    <cellStyle name="Normal 2 5 3 4 4 4" xfId="46950" xr:uid="{D3F5737B-4E76-49E3-B9EE-002EB7C4B985}"/>
    <cellStyle name="Normal 2 5 3 4 4 5" xfId="46951" xr:uid="{410350C3-8483-449E-903F-1F1B07DF7A60}"/>
    <cellStyle name="Normal 2 5 3 4 4 5 2" xfId="46952" xr:uid="{13E12551-90C5-4750-9785-FED5488CC302}"/>
    <cellStyle name="Normal 2 5 3 4 4 5 3" xfId="46953" xr:uid="{6413DB74-C43F-47BA-AFF6-50AF9A85192D}"/>
    <cellStyle name="Normal 2 5 3 4 4 5 4" xfId="46954" xr:uid="{4EB79FEE-2FB3-401D-A090-9261B6AB61DE}"/>
    <cellStyle name="Normal 2 5 3 4 4 5 5" xfId="46956" xr:uid="{F087C29F-3340-412C-A9EB-7905BF66D6FB}"/>
    <cellStyle name="Normal 2 5 3 4 4 5 6" xfId="46958" xr:uid="{9C46EB3B-F5C4-42E1-B2E1-19EAC71806BC}"/>
    <cellStyle name="Normal 2 5 3 4 4 6" xfId="46959" xr:uid="{F847CB5B-B957-4415-9468-14F68EC83E37}"/>
    <cellStyle name="Normal 2 5 3 4 4 7" xfId="46960" xr:uid="{E29D1694-AFFB-4CD5-B267-148A77F6A9E8}"/>
    <cellStyle name="Normal 2 5 3 4 4 8" xfId="46961" xr:uid="{39B1FCE3-2724-44DF-B0D1-AC9F52EE5B65}"/>
    <cellStyle name="Normal 2 5 3 4 4 9" xfId="46962" xr:uid="{51DC3C2C-B178-4FD3-B008-15D712EE1515}"/>
    <cellStyle name="Normal 2 5 3 4 5" xfId="46963" xr:uid="{902E191A-A532-4552-A565-49FA18F23715}"/>
    <cellStyle name="Normal 2 5 3 4 5 2" xfId="46964" xr:uid="{3BD8923C-4B78-4A83-B5E1-E4898DCC02E3}"/>
    <cellStyle name="Normal 2 5 3 4 5 2 2" xfId="46965" xr:uid="{441A9A2F-C6D1-4525-8D9C-4F45209BC07F}"/>
    <cellStyle name="Normal 2 5 3 4 5 2 3" xfId="46966" xr:uid="{10AF2F99-F917-4698-B0F0-B6BBBD0370A4}"/>
    <cellStyle name="Normal 2 5 3 4 5 2 4" xfId="46967" xr:uid="{BBE7C7F7-5924-4784-8B76-F2F59946BF87}"/>
    <cellStyle name="Normal 2 5 3 4 5 2 5" xfId="46968" xr:uid="{B3D3141A-DDC9-4BB7-8CE2-BF2412BC7F0F}"/>
    <cellStyle name="Normal 2 5 3 4 5 2 6" xfId="46969" xr:uid="{23844854-77D7-4314-8F62-1227D981D07F}"/>
    <cellStyle name="Normal 2 5 3 4 5 3" xfId="46970" xr:uid="{90101D35-C9C3-4E3C-8B1E-5C86800DE54C}"/>
    <cellStyle name="Normal 2 5 3 4 5 4" xfId="46971" xr:uid="{35123E52-B5CA-44FA-90F7-A99D9AE3EB52}"/>
    <cellStyle name="Normal 2 5 3 4 5 5" xfId="46972" xr:uid="{1C3F6EE4-39BC-4EAD-A17F-C0B2394E8F52}"/>
    <cellStyle name="Normal 2 5 3 4 5 6" xfId="46973" xr:uid="{D3E03A7E-9F23-4989-8662-B8A39D08C909}"/>
    <cellStyle name="Normal 2 5 3 4 5 7" xfId="46974" xr:uid="{DE46BA0C-00D4-4071-8C21-9EC562632F73}"/>
    <cellStyle name="Normal 2 5 3 4 6" xfId="46975" xr:uid="{4A8D2856-63FC-4353-A9B1-5B720640894D}"/>
    <cellStyle name="Normal 2 5 3 4 6 2" xfId="46976" xr:uid="{9BE48A92-0092-42DC-BB73-B03B56B28E22}"/>
    <cellStyle name="Normal 2 5 3 4 6 3" xfId="46977" xr:uid="{5E8C6D2D-5837-464E-97D7-AF3330E3E57E}"/>
    <cellStyle name="Normal 2 5 3 4 7" xfId="46979" xr:uid="{1A4EBBBB-C383-4CAB-9733-C3B9EE8AFFA2}"/>
    <cellStyle name="Normal 2 5 3 4 8" xfId="46981" xr:uid="{AFBE3445-A512-4D62-BCAA-90157DECBB79}"/>
    <cellStyle name="Normal 2 5 3 4 8 2" xfId="46983" xr:uid="{A2C1A66B-7E0A-4410-A561-BD8EC0A51F62}"/>
    <cellStyle name="Normal 2 5 3 4 8 3" xfId="46986" xr:uid="{6DCC783C-3661-471E-9147-D0D420A55739}"/>
    <cellStyle name="Normal 2 5 3 4 8 4" xfId="46988" xr:uid="{F2F3D6BE-C1D6-4EE0-BE67-20A4C1EA5C80}"/>
    <cellStyle name="Normal 2 5 3 4 8 5" xfId="46989" xr:uid="{78DE8893-CFA4-4F7D-BE3A-F0F989231FC7}"/>
    <cellStyle name="Normal 2 5 3 4 8 6" xfId="46990" xr:uid="{326D7B5D-BDCE-47F8-B9E9-074C072D0F7B}"/>
    <cellStyle name="Normal 2 5 3 4 9" xfId="46992" xr:uid="{C9AB634C-7C3B-4FC6-88BB-9DD0058168AD}"/>
    <cellStyle name="Normal 2 5 3 5" xfId="46994" xr:uid="{1A7446C3-F1D2-4B05-91B2-3A865FAC214B}"/>
    <cellStyle name="Normal 2 5 3 5 10" xfId="46995" xr:uid="{BD1A6529-3C7F-48F7-AAAC-AE758C8531CC}"/>
    <cellStyle name="Normal 2 5 3 5 2" xfId="46996" xr:uid="{B35C35BC-358C-4310-8EA7-05DED7EBAC18}"/>
    <cellStyle name="Normal 2 5 3 5 2 2" xfId="46997" xr:uid="{B843C3E2-5B12-43C8-9F96-491C405540AB}"/>
    <cellStyle name="Normal 2 5 3 5 2 2 2" xfId="46998" xr:uid="{34D05362-7AF2-46C3-9BDF-8AEAE74A24E8}"/>
    <cellStyle name="Normal 2 5 3 5 2 2 3" xfId="46999" xr:uid="{A7F27E9A-5284-4BF3-B559-525351E92CEF}"/>
    <cellStyle name="Normal 2 5 3 5 2 2 4" xfId="47000" xr:uid="{B08E5507-D94B-4A7A-896C-FB06F4E2FDE6}"/>
    <cellStyle name="Normal 2 5 3 5 2 2 5" xfId="47001" xr:uid="{F11D1F0D-B4C0-4C40-8EC6-F62CFC88197F}"/>
    <cellStyle name="Normal 2 5 3 5 2 2 6" xfId="47002" xr:uid="{4B815A05-5760-416B-8B23-D5FD8B57943D}"/>
    <cellStyle name="Normal 2 5 3 5 2 3" xfId="47003" xr:uid="{42E5294A-9725-494F-823B-6D7CE61E72E7}"/>
    <cellStyle name="Normal 2 5 3 5 2 4" xfId="47005" xr:uid="{D47B46F3-76F1-4A6A-B486-798EBAA4D897}"/>
    <cellStyle name="Normal 2 5 3 5 2 5" xfId="47006" xr:uid="{405F77E6-25AD-4A69-A79E-C1BAB739C7D3}"/>
    <cellStyle name="Normal 2 5 3 5 2 6" xfId="47007" xr:uid="{FA4267BE-1018-458D-B531-CDD283EC2C5B}"/>
    <cellStyle name="Normal 2 5 3 5 2 7" xfId="47008" xr:uid="{D15ECA9C-C698-4BD1-9AB7-5FC28886F704}"/>
    <cellStyle name="Normal 2 5 3 5 3" xfId="47009" xr:uid="{2ADA056F-E0ED-4646-A614-B409F6A53DCC}"/>
    <cellStyle name="Normal 2 5 3 5 3 2" xfId="47010" xr:uid="{AB6CC117-879D-4E19-84FD-920BABE85841}"/>
    <cellStyle name="Normal 2 5 3 5 3 3" xfId="47011" xr:uid="{ED80308D-7829-4414-BFC9-BF41C0361DA1}"/>
    <cellStyle name="Normal 2 5 3 5 4" xfId="47012" xr:uid="{90DEEF3B-6C9A-474C-9023-57E94D265ACA}"/>
    <cellStyle name="Normal 2 5 3 5 5" xfId="47013" xr:uid="{0F3B5114-79F8-4C8D-A1BF-7FEEEB313648}"/>
    <cellStyle name="Normal 2 5 3 5 5 2" xfId="47014" xr:uid="{4213E6F9-B650-4CFD-B4D6-C160C95E5CDE}"/>
    <cellStyle name="Normal 2 5 3 5 5 3" xfId="47015" xr:uid="{6EC3FA3F-4CD8-4638-AD15-6C6597E62B64}"/>
    <cellStyle name="Normal 2 5 3 5 5 4" xfId="47016" xr:uid="{AECA6D11-EA4C-4E5D-9044-1A4A03BE2506}"/>
    <cellStyle name="Normal 2 5 3 5 5 5" xfId="47017" xr:uid="{33B461C6-B147-47FB-9E92-A1EA07339118}"/>
    <cellStyle name="Normal 2 5 3 5 5 6" xfId="47018" xr:uid="{6606C0D9-AE71-4FA6-A46F-5D22CBD058BC}"/>
    <cellStyle name="Normal 2 5 3 5 6" xfId="47019" xr:uid="{C8C2633F-D3C3-453E-8A79-A06BBAA83599}"/>
    <cellStyle name="Normal 2 5 3 5 7" xfId="47021" xr:uid="{AB2F1F14-AC5F-4D1C-A749-EB5219D041A7}"/>
    <cellStyle name="Normal 2 5 3 5 8" xfId="47023" xr:uid="{013B93F5-4B3A-49FB-A700-1E2DCF49CFB5}"/>
    <cellStyle name="Normal 2 5 3 5 9" xfId="47025" xr:uid="{DC79EF9F-61AC-4AFE-90F5-7B549850DC53}"/>
    <cellStyle name="Normal 2 5 3 6" xfId="47027" xr:uid="{A13AD2DC-B127-4806-87C0-DC18AB3DB4C4}"/>
    <cellStyle name="Normal 2 5 3 6 10" xfId="47028" xr:uid="{88EDBA7F-ECF2-4C48-A7E5-24D3E510A5D6}"/>
    <cellStyle name="Normal 2 5 3 6 2" xfId="47029" xr:uid="{101D57D9-53F7-4BFF-A1E0-8FE94EDAB5F8}"/>
    <cellStyle name="Normal 2 5 3 6 2 2" xfId="47030" xr:uid="{CA0F0035-2DB9-457C-BCB3-07FEBEBD9885}"/>
    <cellStyle name="Normal 2 5 3 6 2 2 2" xfId="47031" xr:uid="{843526DA-9E0C-4EF9-B851-E2533E502944}"/>
    <cellStyle name="Normal 2 5 3 6 2 2 3" xfId="47032" xr:uid="{813B230E-572D-4B29-968E-F73681E93FCD}"/>
    <cellStyle name="Normal 2 5 3 6 2 2 4" xfId="47033" xr:uid="{2B3926C9-8D76-4BA1-849B-DB9996DA4DE1}"/>
    <cellStyle name="Normal 2 5 3 6 2 2 5" xfId="47034" xr:uid="{157BABB4-C21E-42CB-8359-93429FBE0A96}"/>
    <cellStyle name="Normal 2 5 3 6 2 2 6" xfId="47035" xr:uid="{A1F1A276-DB3D-4613-A600-7132983B5029}"/>
    <cellStyle name="Normal 2 5 3 6 2 3" xfId="47036" xr:uid="{C4161A4D-09E4-4E19-82D1-32D419FB2080}"/>
    <cellStyle name="Normal 2 5 3 6 2 4" xfId="47039" xr:uid="{88C12E01-39C8-4226-9C5D-9EA282939FA6}"/>
    <cellStyle name="Normal 2 5 3 6 2 5" xfId="47040" xr:uid="{B6F84D1E-3908-4306-A558-092657CB92BE}"/>
    <cellStyle name="Normal 2 5 3 6 2 6" xfId="47041" xr:uid="{4824639C-1C1A-4CE8-A255-305E4841EA2A}"/>
    <cellStyle name="Normal 2 5 3 6 2 7" xfId="47042" xr:uid="{7AA56F49-5FE1-44E3-9447-A7203C932945}"/>
    <cellStyle name="Normal 2 5 3 6 3" xfId="47043" xr:uid="{158AF82D-053E-4FD5-84E7-1F3E18E9DDB1}"/>
    <cellStyle name="Normal 2 5 3 6 3 2" xfId="47044" xr:uid="{5E71DA1B-3348-40DC-B330-90143CD06F71}"/>
    <cellStyle name="Normal 2 5 3 6 3 3" xfId="47045" xr:uid="{69484467-F675-48B2-A3F7-B4E992206DF2}"/>
    <cellStyle name="Normal 2 5 3 6 4" xfId="47046" xr:uid="{5CE9E5BB-8BED-4114-8B5C-CDA07EB8FA95}"/>
    <cellStyle name="Normal 2 5 3 6 5" xfId="47047" xr:uid="{F2585FD8-D0AD-4722-82DC-C4587A1CFC58}"/>
    <cellStyle name="Normal 2 5 3 6 5 2" xfId="47048" xr:uid="{52A3E59E-FBB9-406C-BA29-B5CE3D6AD13C}"/>
    <cellStyle name="Normal 2 5 3 6 5 3" xfId="47049" xr:uid="{EEEAE67A-09D1-4E92-9B07-D157E0077797}"/>
    <cellStyle name="Normal 2 5 3 6 5 4" xfId="47050" xr:uid="{0F647E84-87AF-4EC8-9A9F-1E6BBCFC6D44}"/>
    <cellStyle name="Normal 2 5 3 6 5 5" xfId="47051" xr:uid="{33D7C17D-D06C-4940-87DB-F2B794B56F83}"/>
    <cellStyle name="Normal 2 5 3 6 5 6" xfId="47052" xr:uid="{02292086-35B6-4ED3-BB49-AEAAAFE64747}"/>
    <cellStyle name="Normal 2 5 3 6 6" xfId="43568" xr:uid="{90A89CF7-BB49-4193-B2F0-8231E87B2B37}"/>
    <cellStyle name="Normal 2 5 3 6 7" xfId="47054" xr:uid="{35370C99-918E-4371-AD7D-39248D55CED7}"/>
    <cellStyle name="Normal 2 5 3 6 8" xfId="47056" xr:uid="{5319DA7E-2BBC-4246-AD5F-7EDE98C6B7A2}"/>
    <cellStyle name="Normal 2 5 3 6 9" xfId="47058" xr:uid="{471FF30D-E21A-442B-9DB3-8EA8848C788D}"/>
    <cellStyle name="Normal 2 5 3 7" xfId="47059" xr:uid="{4945A1E0-0E6C-4FC0-A747-7D7ECAAB883B}"/>
    <cellStyle name="Normal 2 5 3 7 10" xfId="47060" xr:uid="{BF013FF3-B6FE-4EE7-A254-B1B22F5E935D}"/>
    <cellStyle name="Normal 2 5 3 7 2" xfId="47061" xr:uid="{1C4D4E06-EF9C-4395-A55F-23BFD3B1D96B}"/>
    <cellStyle name="Normal 2 5 3 7 2 2" xfId="47062" xr:uid="{FF581872-14F5-4DC8-B32D-F80E7483F06F}"/>
    <cellStyle name="Normal 2 5 3 7 2 2 2" xfId="47064" xr:uid="{69D6C8F4-E033-422B-903F-91575564AC87}"/>
    <cellStyle name="Normal 2 5 3 7 2 2 3" xfId="47066" xr:uid="{7D29E85A-825C-48AB-84F0-C7A19C378C35}"/>
    <cellStyle name="Normal 2 5 3 7 2 2 4" xfId="47068" xr:uid="{2B12C528-1806-4EFE-A34C-324E1B250B06}"/>
    <cellStyle name="Normal 2 5 3 7 2 2 5" xfId="47069" xr:uid="{EDAD5910-E366-48CA-9390-43BFA02FA7FF}"/>
    <cellStyle name="Normal 2 5 3 7 2 2 6" xfId="47070" xr:uid="{6B3A625D-EC34-49B4-9841-16C9C526A39D}"/>
    <cellStyle name="Normal 2 5 3 7 2 3" xfId="47071" xr:uid="{57C92E47-316A-4EED-9300-AB96FEFA1680}"/>
    <cellStyle name="Normal 2 5 3 7 2 4" xfId="47073" xr:uid="{981DEE75-58EB-48E9-B4EE-719D7A89BA71}"/>
    <cellStyle name="Normal 2 5 3 7 2 5" xfId="47074" xr:uid="{43F596E9-AB8D-4914-84EA-AE2E666244F9}"/>
    <cellStyle name="Normal 2 5 3 7 2 6" xfId="47075" xr:uid="{AE4ACE47-4AB0-4F51-BF5A-61037718F2A5}"/>
    <cellStyle name="Normal 2 5 3 7 2 7" xfId="47076" xr:uid="{94A5ACB6-273A-413E-A0C4-F215D0568D75}"/>
    <cellStyle name="Normal 2 5 3 7 3" xfId="47077" xr:uid="{5DBA3740-8532-40DD-8EB9-9013FA9CD288}"/>
    <cellStyle name="Normal 2 5 3 7 3 2" xfId="47078" xr:uid="{5AAA5E1D-9FCC-4B83-8490-7EE561B95CCE}"/>
    <cellStyle name="Normal 2 5 3 7 3 3" xfId="47079" xr:uid="{221F95B5-D619-438E-BBA3-4106CE8DC6EC}"/>
    <cellStyle name="Normal 2 5 3 7 4" xfId="47080" xr:uid="{6912688A-BFAE-4C61-95CA-564C6F0A9DCF}"/>
    <cellStyle name="Normal 2 5 3 7 5" xfId="47081" xr:uid="{167FF72C-EA69-4192-A791-AFF3DD08C78D}"/>
    <cellStyle name="Normal 2 5 3 7 5 2" xfId="47082" xr:uid="{40F74EA3-AD87-4730-A79D-142FCA58525D}"/>
    <cellStyle name="Normal 2 5 3 7 5 3" xfId="47083" xr:uid="{55510FA2-25A8-4CE5-8DA5-B28FAFC7E23A}"/>
    <cellStyle name="Normal 2 5 3 7 5 4" xfId="47084" xr:uid="{A43FEE37-6318-497E-994B-980E4488D86A}"/>
    <cellStyle name="Normal 2 5 3 7 5 5" xfId="47085" xr:uid="{A8F09560-915E-48E4-8004-7ADEE7B5FE75}"/>
    <cellStyle name="Normal 2 5 3 7 5 6" xfId="47086" xr:uid="{C6CBF7BF-B7CA-4726-8D11-0E812121D00C}"/>
    <cellStyle name="Normal 2 5 3 7 6" xfId="47087" xr:uid="{9E03F87B-8E4A-47C8-A4F2-79D0573DFF94}"/>
    <cellStyle name="Normal 2 5 3 7 7" xfId="47089" xr:uid="{589AF047-FDA7-4C11-B4AC-26F1300E4DCE}"/>
    <cellStyle name="Normal 2 5 3 7 8" xfId="47091" xr:uid="{B104E2CE-B649-4B38-9400-A25C029F3BB9}"/>
    <cellStyle name="Normal 2 5 3 7 9" xfId="47093" xr:uid="{DD6B1383-0191-47D5-BBDC-14FA9B2AAB09}"/>
    <cellStyle name="Normal 2 5 3 8" xfId="47094" xr:uid="{5F245305-2209-401E-A4FC-1597F4390FE2}"/>
    <cellStyle name="Normal 2 5 3 8 2" xfId="47095" xr:uid="{5BEB4934-07F6-479A-873B-C17ADA0E0FCA}"/>
    <cellStyle name="Normal 2 5 3 8 2 2" xfId="47096" xr:uid="{10DCE211-64FD-44B1-96C0-51AAA8656019}"/>
    <cellStyle name="Normal 2 5 3 8 2 3" xfId="47097" xr:uid="{63663DF2-53E1-47B6-B021-8C47593B6201}"/>
    <cellStyle name="Normal 2 5 3 8 2 4" xfId="47099" xr:uid="{69F978D6-F816-4471-95CF-5079A06D46B9}"/>
    <cellStyle name="Normal 2 5 3 8 2 5" xfId="47100" xr:uid="{530B7B42-C122-430A-8240-38919C049F95}"/>
    <cellStyle name="Normal 2 5 3 8 2 6" xfId="47101" xr:uid="{5EB8D393-EB6F-4F9E-917C-877DFD351E00}"/>
    <cellStyle name="Normal 2 5 3 8 3" xfId="47102" xr:uid="{51559CFE-2DAA-45C9-AB8C-D5992CB88ABD}"/>
    <cellStyle name="Normal 2 5 3 8 4" xfId="47103" xr:uid="{0BB1C158-29F8-43BE-B0CC-01901EBA50CF}"/>
    <cellStyle name="Normal 2 5 3 8 5" xfId="47104" xr:uid="{7FA57EE7-9F3D-4B60-B7CD-B0F074CF05B9}"/>
    <cellStyle name="Normal 2 5 3 8 6" xfId="47105" xr:uid="{14C31791-EC85-492A-962A-9B37E69E09FE}"/>
    <cellStyle name="Normal 2 5 3 8 7" xfId="47107" xr:uid="{DA146F5D-19E2-4F62-8C4C-35BB45DE5B2F}"/>
    <cellStyle name="Normal 2 5 3 9" xfId="47108" xr:uid="{269F8D81-E4FC-457C-9525-6D5E4D95E338}"/>
    <cellStyle name="Normal 2 5 3 9 2" xfId="47109" xr:uid="{BDA25A14-4D37-48A6-8668-E2133A583B8B}"/>
    <cellStyle name="Normal 2 5 3 9 3" xfId="47110" xr:uid="{7875642E-CBF2-448E-9DC1-3F35D00777E4}"/>
    <cellStyle name="Normal 2 5 4" xfId="47111" xr:uid="{9FD5D2F3-CA4E-4578-A059-12377C611859}"/>
    <cellStyle name="Normal 2 5 4 10" xfId="47112" xr:uid="{40E9040D-F8C8-418D-B5EF-49E91AFCF531}"/>
    <cellStyle name="Normal 2 5 4 11" xfId="47113" xr:uid="{F194BEBA-B162-419E-BE6E-FFAFFE9E76BE}"/>
    <cellStyle name="Normal 2 5 4 11 2" xfId="47114" xr:uid="{02D43D91-84D0-4B59-AB28-5676735FF98B}"/>
    <cellStyle name="Normal 2 5 4 11 3" xfId="47115" xr:uid="{FA69227F-E60C-403A-AEFB-F3CBB9D20777}"/>
    <cellStyle name="Normal 2 5 4 11 4" xfId="47116" xr:uid="{0A6BC181-E02C-4ACE-827C-07C8AC20010E}"/>
    <cellStyle name="Normal 2 5 4 11 5" xfId="47117" xr:uid="{53D6629A-723A-4EC2-B429-59501DC15666}"/>
    <cellStyle name="Normal 2 5 4 11 6" xfId="47118" xr:uid="{C06A5665-B707-4FB3-A941-C3834BBF3E0D}"/>
    <cellStyle name="Normal 2 5 4 12" xfId="47119" xr:uid="{7F378A84-E16C-457C-866E-08275A75B793}"/>
    <cellStyle name="Normal 2 5 4 13" xfId="47120" xr:uid="{4B2770DF-674A-4D8C-9745-FF7B0736C1F1}"/>
    <cellStyle name="Normal 2 5 4 14" xfId="47121" xr:uid="{C6BF18E3-9297-4886-9BB7-52C8F8A02D1C}"/>
    <cellStyle name="Normal 2 5 4 15" xfId="47123" xr:uid="{E7A9B4B3-CBFA-4453-A290-DD99863C817C}"/>
    <cellStyle name="Normal 2 5 4 16" xfId="47124" xr:uid="{3BBDD36E-A989-4D3A-931F-B7F9067A849E}"/>
    <cellStyle name="Normal 2 5 4 17" xfId="47125" xr:uid="{9F1EC340-34B6-487E-AFF5-FC96CA901DB4}"/>
    <cellStyle name="Normal 2 5 4 18" xfId="47126" xr:uid="{6FB9FE5B-46E0-4CC5-A52A-DF4AE05A2B08}"/>
    <cellStyle name="Normal 2 5 4 19" xfId="47127" xr:uid="{E7C46A99-3BF1-4714-88AD-DF0CB403A12B}"/>
    <cellStyle name="Normal 2 5 4 2" xfId="43200" xr:uid="{572C9F80-1E1D-4268-A782-7814A1F665AC}"/>
    <cellStyle name="Normal 2 5 4 2 10" xfId="47128" xr:uid="{1A5FAB2B-43D7-47C0-B3A6-014524AEF9BC}"/>
    <cellStyle name="Normal 2 5 4 2 11" xfId="47129" xr:uid="{2492D7E3-C522-4A93-9395-B45F5EAA6247}"/>
    <cellStyle name="Normal 2 5 4 2 12" xfId="47130" xr:uid="{8CD53705-DBAF-443D-B3D6-86FEC1828744}"/>
    <cellStyle name="Normal 2 5 4 2 13" xfId="47131" xr:uid="{B881F46A-31B4-4D52-990D-642235223123}"/>
    <cellStyle name="Normal 2 5 4 2 14" xfId="47132" xr:uid="{41723FE4-CBA7-466F-876F-7E00D0098801}"/>
    <cellStyle name="Normal 2 5 4 2 2" xfId="47133" xr:uid="{05AF3544-754C-417B-9E8A-0A84B2570F3D}"/>
    <cellStyle name="Normal 2 5 4 2 2 10" xfId="47134" xr:uid="{7E605949-6A4B-4B78-96E9-DA159B3FD572}"/>
    <cellStyle name="Normal 2 5 4 2 2 2" xfId="47135" xr:uid="{B0EED639-F893-4759-8DF7-478FCC83F786}"/>
    <cellStyle name="Normal 2 5 4 2 2 2 2" xfId="47136" xr:uid="{34FD529B-865D-46A9-824C-80115C425328}"/>
    <cellStyle name="Normal 2 5 4 2 2 2 2 2" xfId="4946" xr:uid="{70C2A98E-A2B3-4939-AC6E-892EE36D0C5D}"/>
    <cellStyle name="Normal 2 5 4 2 2 2 2 3" xfId="5007" xr:uid="{8FE09DAB-961B-4EE2-A617-C9003DCE3D53}"/>
    <cellStyle name="Normal 2 5 4 2 2 2 2 4" xfId="5070" xr:uid="{AAB197B8-F218-4626-8796-19B0786553E5}"/>
    <cellStyle name="Normal 2 5 4 2 2 2 2 5" xfId="4496" xr:uid="{C5B7546D-8F22-48B3-94D8-075273B98303}"/>
    <cellStyle name="Normal 2 5 4 2 2 2 2 6" xfId="4578" xr:uid="{8EB00707-80FE-45C1-9B22-B9129F49B412}"/>
    <cellStyle name="Normal 2 5 4 2 2 2 3" xfId="47137" xr:uid="{88588499-6844-4107-9A59-B82A5441CBC9}"/>
    <cellStyle name="Normal 2 5 4 2 2 2 4" xfId="47138" xr:uid="{78D95712-DECA-4260-917A-990762AB6828}"/>
    <cellStyle name="Normal 2 5 4 2 2 2 5" xfId="47139" xr:uid="{3C636C7D-B16B-4578-ABF1-50904DB744EC}"/>
    <cellStyle name="Normal 2 5 4 2 2 2 6" xfId="47140" xr:uid="{C6A82BE9-5FB6-4E02-B5BE-4AEB4EF02B0B}"/>
    <cellStyle name="Normal 2 5 4 2 2 2 7" xfId="47141" xr:uid="{E578C99F-BF2E-4818-B47C-6E4953C81E41}"/>
    <cellStyle name="Normal 2 5 4 2 2 3" xfId="47142" xr:uid="{45F4D5C6-4116-4AFE-853C-6D9B563BBF84}"/>
    <cellStyle name="Normal 2 5 4 2 2 3 2" xfId="47143" xr:uid="{FE1E3097-C5A7-4F94-AA6D-1500A0CFBD0C}"/>
    <cellStyle name="Normal 2 5 4 2 2 3 3" xfId="47144" xr:uid="{892211DC-4F82-495B-A813-938A5CB68E75}"/>
    <cellStyle name="Normal 2 5 4 2 2 4" xfId="47145" xr:uid="{F1235EDF-FB07-41F0-BB49-8AEC1647195E}"/>
    <cellStyle name="Normal 2 5 4 2 2 5" xfId="47146" xr:uid="{E6E90ECF-91E5-422B-AE6B-D17344967534}"/>
    <cellStyle name="Normal 2 5 4 2 2 5 2" xfId="47147" xr:uid="{F7C51919-312C-4977-BE20-B9F62340831D}"/>
    <cellStyle name="Normal 2 5 4 2 2 5 3" xfId="47148" xr:uid="{1B397FC0-0E7D-481D-B5D3-6AFB29152A0F}"/>
    <cellStyle name="Normal 2 5 4 2 2 5 4" xfId="47149" xr:uid="{08B520A9-060E-4925-A1BE-42FDEB2516CD}"/>
    <cellStyle name="Normal 2 5 4 2 2 5 5" xfId="47150" xr:uid="{1A4ACD00-945D-4F87-8B31-D3F635E76944}"/>
    <cellStyle name="Normal 2 5 4 2 2 5 6" xfId="47151" xr:uid="{5016A3B8-CAC6-408F-98FB-72C9E79DED25}"/>
    <cellStyle name="Normal 2 5 4 2 2 6" xfId="47152" xr:uid="{B9D0B7CF-F80D-4145-BD54-36B46177586D}"/>
    <cellStyle name="Normal 2 5 4 2 2 7" xfId="47153" xr:uid="{3B648782-D799-49DD-B82C-68258D87A42C}"/>
    <cellStyle name="Normal 2 5 4 2 2 8" xfId="47154" xr:uid="{2DB53273-385D-4CC2-94A7-00F29C5DB3DE}"/>
    <cellStyle name="Normal 2 5 4 2 2 9" xfId="47155" xr:uid="{6EFE1D37-E58E-47FE-BBD2-92A220261C85}"/>
    <cellStyle name="Normal 2 5 4 2 3" xfId="47156" xr:uid="{A7D13A58-E49D-4063-B911-4D28EA491945}"/>
    <cellStyle name="Normal 2 5 4 2 3 10" xfId="43678" xr:uid="{99311550-39A9-459C-8F97-51F92EBCF625}"/>
    <cellStyle name="Normal 2 5 4 2 3 2" xfId="47157" xr:uid="{A93C5DD6-5AC3-498B-9B07-B575DE16398E}"/>
    <cellStyle name="Normal 2 5 4 2 3 2 2" xfId="47158" xr:uid="{BFF2C49F-2F30-48E0-A5CB-72C50CB43115}"/>
    <cellStyle name="Normal 2 5 4 2 3 2 2 2" xfId="47159" xr:uid="{F22D4EFC-567F-4498-8336-93F34B83A40D}"/>
    <cellStyle name="Normal 2 5 4 2 3 2 2 3" xfId="47160" xr:uid="{0A762660-D093-4D54-81E9-126F31BE1965}"/>
    <cellStyle name="Normal 2 5 4 2 3 2 2 4" xfId="47161" xr:uid="{9BCFA1C0-00EC-4FCF-942B-4A96E05E9361}"/>
    <cellStyle name="Normal 2 5 4 2 3 2 2 5" xfId="47162" xr:uid="{51A9E061-A28E-4685-BCC3-519D473CD2CA}"/>
    <cellStyle name="Normal 2 5 4 2 3 2 2 6" xfId="47163" xr:uid="{0253BA0A-952D-42E7-9530-D6F14A0B43B5}"/>
    <cellStyle name="Normal 2 5 4 2 3 2 3" xfId="47164" xr:uid="{1F8ADDBB-DC23-426E-AF02-59344E86AB76}"/>
    <cellStyle name="Normal 2 5 4 2 3 2 4" xfId="47165" xr:uid="{8D0E304E-79BD-4EF2-838D-E4709DD3E21C}"/>
    <cellStyle name="Normal 2 5 4 2 3 2 5" xfId="47166" xr:uid="{52C43D8B-217A-416C-859C-4622F6611ECF}"/>
    <cellStyle name="Normal 2 5 4 2 3 2 6" xfId="47167" xr:uid="{9AC5A6C0-185C-4A42-A4CA-A8D4D759F264}"/>
    <cellStyle name="Normal 2 5 4 2 3 2 7" xfId="47168" xr:uid="{65C7085F-CA8C-4F2D-95D6-D0AFCF8F2C94}"/>
    <cellStyle name="Normal 2 5 4 2 3 3" xfId="47169" xr:uid="{F1A5D608-3039-409E-8042-1D8C19C6CAA9}"/>
    <cellStyle name="Normal 2 5 4 2 3 3 2" xfId="47170" xr:uid="{85C31810-DDFC-4D5E-8C87-8B077F800D22}"/>
    <cellStyle name="Normal 2 5 4 2 3 3 3" xfId="47171" xr:uid="{0A179527-745C-4726-9F87-E365B36C18AC}"/>
    <cellStyle name="Normal 2 5 4 2 3 4" xfId="47172" xr:uid="{30A07B99-5825-4870-8931-926AF3D01FD9}"/>
    <cellStyle name="Normal 2 5 4 2 3 5" xfId="47173" xr:uid="{ED24686F-4B14-4AE0-B16D-A756CD898730}"/>
    <cellStyle name="Normal 2 5 4 2 3 5 2" xfId="47174" xr:uid="{5AED9163-227B-4370-85D1-E3A14B0A1E94}"/>
    <cellStyle name="Normal 2 5 4 2 3 5 3" xfId="47175" xr:uid="{1347D1FA-E44A-4CBB-A0F6-C5CA3AA6F11B}"/>
    <cellStyle name="Normal 2 5 4 2 3 5 4" xfId="47176" xr:uid="{7BBF89CB-0285-4382-92B0-4F39146476BF}"/>
    <cellStyle name="Normal 2 5 4 2 3 5 5" xfId="47178" xr:uid="{7D7C6669-97D7-4CC5-8D10-D758773FEB97}"/>
    <cellStyle name="Normal 2 5 4 2 3 5 6" xfId="47180" xr:uid="{012CD5C5-12BA-4D78-B0B1-F4BFAB406A85}"/>
    <cellStyle name="Normal 2 5 4 2 3 6" xfId="47181" xr:uid="{B37AE7C5-5C43-43BD-AAE2-D71C3144A0D6}"/>
    <cellStyle name="Normal 2 5 4 2 3 7" xfId="47182" xr:uid="{613CB529-C875-4FBF-B55C-960A8CA547C8}"/>
    <cellStyle name="Normal 2 5 4 2 3 8" xfId="26651" xr:uid="{25BA7F42-2AF8-4820-A876-8B3ECB4B8C1E}"/>
    <cellStyle name="Normal 2 5 4 2 3 9" xfId="20511" xr:uid="{2A4B70ED-8531-4FAC-A3AA-06F59048C303}"/>
    <cellStyle name="Normal 2 5 4 2 4" xfId="47183" xr:uid="{D440BBAE-AF3D-4FCF-B3B3-47EF9EDF1089}"/>
    <cellStyle name="Normal 2 5 4 2 4 10" xfId="47184" xr:uid="{3C48BC07-6799-4A27-81BD-4686A5E082A6}"/>
    <cellStyle name="Normal 2 5 4 2 4 2" xfId="47185" xr:uid="{6026459A-E2E8-4F90-8803-9243A40FCEFC}"/>
    <cellStyle name="Normal 2 5 4 2 4 2 2" xfId="47186" xr:uid="{8BCF27F9-6C3A-446F-9084-3B753781B5EE}"/>
    <cellStyle name="Normal 2 5 4 2 4 2 2 2" xfId="47187" xr:uid="{92004906-F498-4B32-A338-A6B9CC57010D}"/>
    <cellStyle name="Normal 2 5 4 2 4 2 2 3" xfId="47188" xr:uid="{99960250-45A2-4DBB-9161-00EA4C083202}"/>
    <cellStyle name="Normal 2 5 4 2 4 2 2 4" xfId="47189" xr:uid="{B6296222-4A1C-483E-B1FB-B628760147A6}"/>
    <cellStyle name="Normal 2 5 4 2 4 2 2 5" xfId="47190" xr:uid="{F6C5C62D-3741-4122-B1D1-79ADF93AD938}"/>
    <cellStyle name="Normal 2 5 4 2 4 2 2 6" xfId="47191" xr:uid="{F946F3CD-5D58-449A-AA56-6EB7AD7AA3EC}"/>
    <cellStyle name="Normal 2 5 4 2 4 2 3" xfId="47192" xr:uid="{643D2C03-BA8F-4298-8977-CEB9B360E2B0}"/>
    <cellStyle name="Normal 2 5 4 2 4 2 4" xfId="47193" xr:uid="{35659CC0-F8BD-4B28-A8F9-98D779FA3DD0}"/>
    <cellStyle name="Normal 2 5 4 2 4 2 5" xfId="47194" xr:uid="{B0302712-18CC-49F4-ACB8-D61AF59E92AE}"/>
    <cellStyle name="Normal 2 5 4 2 4 2 6" xfId="47195" xr:uid="{359AE4A4-3F42-4FDD-9835-2B8044E97380}"/>
    <cellStyle name="Normal 2 5 4 2 4 2 7" xfId="47196" xr:uid="{1C7F6806-3462-484A-9465-FE13778B62E2}"/>
    <cellStyle name="Normal 2 5 4 2 4 3" xfId="47197" xr:uid="{DCDAA1BE-FD2E-4D84-BFDF-D3D8E4EB1AE1}"/>
    <cellStyle name="Normal 2 5 4 2 4 3 2" xfId="47198" xr:uid="{0270506F-8058-4333-9DCA-3F6E8A82FA9A}"/>
    <cellStyle name="Normal 2 5 4 2 4 3 3" xfId="47199" xr:uid="{F978ABB9-D241-4243-8930-5444B848B21C}"/>
    <cellStyle name="Normal 2 5 4 2 4 4" xfId="47200" xr:uid="{CE90684F-F012-46A9-A8AB-FB80D695185C}"/>
    <cellStyle name="Normal 2 5 4 2 4 5" xfId="47201" xr:uid="{37F81BDE-2338-4775-9B50-5A0CA2B236A2}"/>
    <cellStyle name="Normal 2 5 4 2 4 5 2" xfId="47202" xr:uid="{83C31E03-9DD5-45E0-B71D-13FE1957E876}"/>
    <cellStyle name="Normal 2 5 4 2 4 5 3" xfId="47203" xr:uid="{40C4D507-5AB3-46D4-8FD1-8732AD2DCCE6}"/>
    <cellStyle name="Normal 2 5 4 2 4 5 4" xfId="47204" xr:uid="{39558824-BFFD-49E7-BD11-243675D73EB7}"/>
    <cellStyle name="Normal 2 5 4 2 4 5 5" xfId="47206" xr:uid="{0E20BF02-ED2C-4475-BB36-936FAA75F269}"/>
    <cellStyle name="Normal 2 5 4 2 4 5 6" xfId="47208" xr:uid="{BD0153C8-5FA0-4579-BDAB-5C2940B0E824}"/>
    <cellStyle name="Normal 2 5 4 2 4 6" xfId="47209" xr:uid="{89E88FBD-CE70-415D-B666-79CFD4AD0053}"/>
    <cellStyle name="Normal 2 5 4 2 4 7" xfId="47210" xr:uid="{44A7F3DC-0951-4800-999F-923E28D74CA2}"/>
    <cellStyle name="Normal 2 5 4 2 4 8" xfId="47211" xr:uid="{EFFBCBBF-D3E9-43AE-9EE5-6A0595FB7A56}"/>
    <cellStyle name="Normal 2 5 4 2 4 9" xfId="47212" xr:uid="{68D9EA8B-A598-4190-9FD2-A08686532EF3}"/>
    <cellStyle name="Normal 2 5 4 2 5" xfId="47213" xr:uid="{25CDE9A6-C857-4657-A05D-D5C08242BE92}"/>
    <cellStyle name="Normal 2 5 4 2 5 2" xfId="47214" xr:uid="{89D76281-5D1B-401C-8549-1D1202C32A29}"/>
    <cellStyle name="Normal 2 5 4 2 5 2 2" xfId="47215" xr:uid="{F3ED3A3D-A663-4A63-A624-402627E60C63}"/>
    <cellStyle name="Normal 2 5 4 2 5 2 3" xfId="47216" xr:uid="{1487A574-3FE6-48B5-8210-7E2E9BF8E887}"/>
    <cellStyle name="Normal 2 5 4 2 5 2 4" xfId="47217" xr:uid="{C97B3ED3-3190-47F4-BCD5-4B0CF85B0C47}"/>
    <cellStyle name="Normal 2 5 4 2 5 2 5" xfId="47218" xr:uid="{20BCA838-C9D4-46A6-ADA5-26321D11CEDE}"/>
    <cellStyle name="Normal 2 5 4 2 5 2 6" xfId="47219" xr:uid="{CDD3FC86-4C42-47DA-9957-1C62C90489DB}"/>
    <cellStyle name="Normal 2 5 4 2 5 3" xfId="47220" xr:uid="{67CAA895-CD88-4900-B888-FC591B1D74B0}"/>
    <cellStyle name="Normal 2 5 4 2 5 4" xfId="47221" xr:uid="{4E7C2316-3FBF-43C3-885B-2D097E41FDBA}"/>
    <cellStyle name="Normal 2 5 4 2 5 5" xfId="47222" xr:uid="{A6BBE3CC-E249-4713-AF52-BF97F9F75D08}"/>
    <cellStyle name="Normal 2 5 4 2 5 6" xfId="47223" xr:uid="{7E72C905-73F6-4934-B72B-368A215DA9BF}"/>
    <cellStyle name="Normal 2 5 4 2 5 7" xfId="47224" xr:uid="{7C318416-9506-4207-8983-D59990CF5280}"/>
    <cellStyle name="Normal 2 5 4 2 6" xfId="47225" xr:uid="{E502D12A-039A-4F6D-960D-99D54D9E7997}"/>
    <cellStyle name="Normal 2 5 4 2 6 2" xfId="47226" xr:uid="{7951F572-1113-41E3-830B-3833045FF752}"/>
    <cellStyle name="Normal 2 5 4 2 6 3" xfId="47227" xr:uid="{0B1FF3BC-C0A6-4154-93E3-734FCC324F1A}"/>
    <cellStyle name="Normal 2 5 4 2 7" xfId="47228" xr:uid="{08F96154-DA44-4492-99B3-1AE303714A27}"/>
    <cellStyle name="Normal 2 5 4 2 8" xfId="47229" xr:uid="{DFBB88C7-0218-4B7D-90DD-41C29DE021D6}"/>
    <cellStyle name="Normal 2 5 4 2 8 2" xfId="47230" xr:uid="{A7DDA2EA-51F5-430D-ABED-AC07552BBEA6}"/>
    <cellStyle name="Normal 2 5 4 2 8 3" xfId="47231" xr:uid="{5896E79D-F0C8-4BF9-87B7-12EEC7772A76}"/>
    <cellStyle name="Normal 2 5 4 2 8 4" xfId="47232" xr:uid="{24B08425-A8FE-4FE6-BB97-5A3ADE0CE33A}"/>
    <cellStyle name="Normal 2 5 4 2 8 5" xfId="47233" xr:uid="{95589AF0-F750-4DD7-A53B-F28BC7F6757D}"/>
    <cellStyle name="Normal 2 5 4 2 8 6" xfId="47234" xr:uid="{0C5D9EDA-CB94-4493-AF62-21D20D130C12}"/>
    <cellStyle name="Normal 2 5 4 2 9" xfId="47235" xr:uid="{310D6C30-96B7-4F1C-A0E6-30631C6C3367}"/>
    <cellStyle name="Normal 2 5 4 20" xfId="47122" xr:uid="{141979CD-5323-4AE2-AA07-F22847E84C10}"/>
    <cellStyle name="Normal 2 5 4 3" xfId="43202" xr:uid="{96F4F62E-AE2A-4D5D-9D32-C44B0EB06C32}"/>
    <cellStyle name="Normal 2 5 4 3 10" xfId="47236" xr:uid="{D2F0FEA7-9F35-41C5-B446-AFEAF4C58FED}"/>
    <cellStyle name="Normal 2 5 4 3 11" xfId="47237" xr:uid="{F7711C12-AD04-4B7A-ACCA-AE6E33AEC33E}"/>
    <cellStyle name="Normal 2 5 4 3 12" xfId="47238" xr:uid="{FD8FF638-04C6-48F1-8CB9-D63330746F9F}"/>
    <cellStyle name="Normal 2 5 4 3 13" xfId="47239" xr:uid="{46F84663-0943-4924-AD6D-6E8345C19290}"/>
    <cellStyle name="Normal 2 5 4 3 14" xfId="47240" xr:uid="{094C53EA-527E-4735-9B09-F9A7257E38D7}"/>
    <cellStyle name="Normal 2 5 4 3 2" xfId="47241" xr:uid="{B3A23876-7D6F-4768-AD6C-AA6708B4A61B}"/>
    <cellStyle name="Normal 2 5 4 3 2 10" xfId="47242" xr:uid="{9A6E60D3-F7E6-4F50-9A41-BB6E85CA128F}"/>
    <cellStyle name="Normal 2 5 4 3 2 2" xfId="47243" xr:uid="{C972ED4A-288B-4203-8206-6278E9C28BBA}"/>
    <cellStyle name="Normal 2 5 4 3 2 2 2" xfId="47244" xr:uid="{ACE88EA6-52F3-4383-A777-8C715F222CB9}"/>
    <cellStyle name="Normal 2 5 4 3 2 2 2 2" xfId="47245" xr:uid="{83BE3D19-1516-481F-BCCC-20B51AF04823}"/>
    <cellStyle name="Normal 2 5 4 3 2 2 2 3" xfId="47246" xr:uid="{EA29080A-F36A-4CEC-B057-566AF91B798D}"/>
    <cellStyle name="Normal 2 5 4 3 2 2 2 4" xfId="47247" xr:uid="{EC1F635F-480E-48DA-883D-09A5F4899507}"/>
    <cellStyle name="Normal 2 5 4 3 2 2 2 5" xfId="47248" xr:uid="{5A50B5CD-FBBE-4847-916A-D1E47A0590BE}"/>
    <cellStyle name="Normal 2 5 4 3 2 2 2 6" xfId="47249" xr:uid="{C23A97A7-E7E3-40E1-8291-AA844038E44E}"/>
    <cellStyle name="Normal 2 5 4 3 2 2 3" xfId="47250" xr:uid="{0A141A2C-65AD-4676-B43D-1A62B36653CD}"/>
    <cellStyle name="Normal 2 5 4 3 2 2 4" xfId="47251" xr:uid="{C1F1874C-F282-4C41-9653-D18EE4FAA75A}"/>
    <cellStyle name="Normal 2 5 4 3 2 2 5" xfId="47252" xr:uid="{C26A5867-91BF-4B54-8FB1-692A208824D0}"/>
    <cellStyle name="Normal 2 5 4 3 2 2 6" xfId="47253" xr:uid="{C2A7178E-45B5-4AE1-B5F3-B80AF5A84198}"/>
    <cellStyle name="Normal 2 5 4 3 2 2 7" xfId="47254" xr:uid="{2CE14E87-19EC-419A-87D2-10C29E5E9625}"/>
    <cellStyle name="Normal 2 5 4 3 2 3" xfId="47255" xr:uid="{B554B7AC-BB38-4185-BA10-1AAC015B0422}"/>
    <cellStyle name="Normal 2 5 4 3 2 3 2" xfId="47256" xr:uid="{75E5AC60-7E38-4D7C-B764-B0F635E9B1A9}"/>
    <cellStyle name="Normal 2 5 4 3 2 3 3" xfId="47257" xr:uid="{994EA4EB-1FCA-4C3F-A249-51BF15D129A4}"/>
    <cellStyle name="Normal 2 5 4 3 2 4" xfId="47258" xr:uid="{220B1C62-526F-4C9C-BD3E-7151B5DDFD7D}"/>
    <cellStyle name="Normal 2 5 4 3 2 5" xfId="927" xr:uid="{84945ADA-D997-49F2-9871-90D81A59D095}"/>
    <cellStyle name="Normal 2 5 4 3 2 5 2" xfId="33247" xr:uid="{D9918F05-1848-439D-AC35-DEA2B90084AD}"/>
    <cellStyle name="Normal 2 5 4 3 2 5 3" xfId="47259" xr:uid="{45611637-2ADF-49A2-9058-4AC7729AE652}"/>
    <cellStyle name="Normal 2 5 4 3 2 5 4" xfId="47260" xr:uid="{ED1A32FA-2703-42BF-9D36-1EE1A598ED74}"/>
    <cellStyle name="Normal 2 5 4 3 2 5 5" xfId="47261" xr:uid="{ED4ED113-0A54-4F2E-8CED-01160319D921}"/>
    <cellStyle name="Normal 2 5 4 3 2 5 6" xfId="47262" xr:uid="{1B3688E3-3244-46A2-92D5-73AEC7060AAF}"/>
    <cellStyle name="Normal 2 5 4 3 2 6" xfId="27434" xr:uid="{3E2AF43F-4908-405D-9264-1F8EA3D3D9BF}"/>
    <cellStyle name="Normal 2 5 4 3 2 7" xfId="27440" xr:uid="{4E17E380-402F-4DFF-B7DC-3AD6D4D12880}"/>
    <cellStyle name="Normal 2 5 4 3 2 8" xfId="47263" xr:uid="{BC3DACE6-E7F6-454E-8BFE-D6416127202F}"/>
    <cellStyle name="Normal 2 5 4 3 2 9" xfId="47264" xr:uid="{22688F48-4370-442A-8867-2AFE8040BF08}"/>
    <cellStyle name="Normal 2 5 4 3 3" xfId="47265" xr:uid="{0C6952A8-972D-4151-BCB5-34159E3121A4}"/>
    <cellStyle name="Normal 2 5 4 3 3 10" xfId="47266" xr:uid="{6E12BED4-22F1-4AAC-A4B4-F86D541C662C}"/>
    <cellStyle name="Normal 2 5 4 3 3 2" xfId="47267" xr:uid="{56D1FB39-7C30-403B-86A3-1EA7475B70CB}"/>
    <cellStyle name="Normal 2 5 4 3 3 2 2" xfId="43517" xr:uid="{8DED738D-473F-424A-B56E-7EE30C1499C0}"/>
    <cellStyle name="Normal 2 5 4 3 3 2 2 2" xfId="43519" xr:uid="{E67C3763-BF90-4490-AA90-F064306DDA69}"/>
    <cellStyle name="Normal 2 5 4 3 3 2 2 3" xfId="43521" xr:uid="{398F8155-E966-4BE7-A03D-32DC196321BC}"/>
    <cellStyle name="Normal 2 5 4 3 3 2 2 4" xfId="47268" xr:uid="{1CD6F808-C5E0-4278-A423-ED77531FD282}"/>
    <cellStyle name="Normal 2 5 4 3 3 2 2 5" xfId="47269" xr:uid="{9C400E24-D086-45BD-8F79-0E5EA062A56B}"/>
    <cellStyle name="Normal 2 5 4 3 3 2 2 6" xfId="47270" xr:uid="{B86A847D-DB0D-44EB-AFD9-68CD1B0EC139}"/>
    <cellStyle name="Normal 2 5 4 3 3 2 3" xfId="43523" xr:uid="{ADA93B5B-8455-4EEA-BCCD-016D135DA1FD}"/>
    <cellStyle name="Normal 2 5 4 3 3 2 4" xfId="43525" xr:uid="{C70B1090-15B1-4ED6-9E2D-FCD6CE007307}"/>
    <cellStyle name="Normal 2 5 4 3 3 2 5" xfId="43532" xr:uid="{5EA8AEA3-8CFC-4140-94DF-B469B45A6E0E}"/>
    <cellStyle name="Normal 2 5 4 3 3 2 6" xfId="43534" xr:uid="{760F69A9-CBA5-47AE-A05B-0B8D25B39E02}"/>
    <cellStyle name="Normal 2 5 4 3 3 2 7" xfId="43536" xr:uid="{6D9EA5E3-6088-431A-BD0C-47C103727DAC}"/>
    <cellStyle name="Normal 2 5 4 3 3 3" xfId="47271" xr:uid="{71B5708F-F64D-4FAF-95FA-D39C6CB860F5}"/>
    <cellStyle name="Normal 2 5 4 3 3 3 2" xfId="43548" xr:uid="{3661BBC5-E4B5-4252-9622-5CA579E145DA}"/>
    <cellStyle name="Normal 2 5 4 3 3 3 3" xfId="43550" xr:uid="{6B570005-D286-4921-8D23-DE2577C0A223}"/>
    <cellStyle name="Normal 2 5 4 3 3 4" xfId="47272" xr:uid="{6097FC4F-62DD-434D-980D-3C1C3ABF1D18}"/>
    <cellStyle name="Normal 2 5 4 3 3 5" xfId="282" xr:uid="{AF0AB22B-D9FB-42EB-8A54-5CF613439E54}"/>
    <cellStyle name="Normal 2 5 4 3 3 5 2" xfId="25424" xr:uid="{19A0D249-0D4B-4092-AB9A-14A7886349AD}"/>
    <cellStyle name="Normal 2 5 4 3 3 5 3" xfId="47273" xr:uid="{D87FEBBC-5916-4C89-8327-04E99A76BB58}"/>
    <cellStyle name="Normal 2 5 4 3 3 5 4" xfId="47274" xr:uid="{B8CD3D9B-B933-42A3-BB97-9E689545BA59}"/>
    <cellStyle name="Normal 2 5 4 3 3 5 5" xfId="47276" xr:uid="{39C6BD6D-B907-4949-8043-D27D36A1F50E}"/>
    <cellStyle name="Normal 2 5 4 3 3 5 6" xfId="47278" xr:uid="{6629A7A5-FA97-4D16-BBB1-B19EFC7317A1}"/>
    <cellStyle name="Normal 2 5 4 3 3 6" xfId="47279" xr:uid="{759D266E-99BC-4081-9A3B-4D208B13D519}"/>
    <cellStyle name="Normal 2 5 4 3 3 7" xfId="47280" xr:uid="{DBC83147-12B0-4D4A-9DE1-32F40F71A6A0}"/>
    <cellStyle name="Normal 2 5 4 3 3 8" xfId="47281" xr:uid="{1A56035F-E2B9-4B38-A5AB-785E3F9FC506}"/>
    <cellStyle name="Normal 2 5 4 3 3 9" xfId="47282" xr:uid="{CDD8A5C9-8BEF-467F-AA23-943F9FDB5880}"/>
    <cellStyle name="Normal 2 5 4 3 4" xfId="47283" xr:uid="{6FB2E85E-870E-436D-8A7C-AE1625CD670C}"/>
    <cellStyle name="Normal 2 5 4 3 4 10" xfId="47284" xr:uid="{3334952D-68CF-4124-A6EE-C8BEA9235624}"/>
    <cellStyle name="Normal 2 5 4 3 4 2" xfId="46175" xr:uid="{C143C176-4C4B-4096-85C5-961151C16425}"/>
    <cellStyle name="Normal 2 5 4 3 4 2 2" xfId="43647" xr:uid="{837E6ADE-5A90-4F04-B6A3-C4D2738B22B1}"/>
    <cellStyle name="Normal 2 5 4 3 4 2 2 2" xfId="43650" xr:uid="{F5B12536-D22D-4CB4-978C-48F14E52D9C6}"/>
    <cellStyle name="Normal 2 5 4 3 4 2 2 3" xfId="43652" xr:uid="{328BA774-C871-48EB-B4C6-6FAF904C371B}"/>
    <cellStyle name="Normal 2 5 4 3 4 2 2 4" xfId="47285" xr:uid="{FDC8638F-8D0B-4BC7-8FE2-7C546718C3D0}"/>
    <cellStyle name="Normal 2 5 4 3 4 2 2 5" xfId="47286" xr:uid="{8609FC4A-E097-4748-B207-F36528FBB765}"/>
    <cellStyle name="Normal 2 5 4 3 4 2 2 6" xfId="47287" xr:uid="{96F65BF6-C439-4237-AC54-5DD5A2D74DCE}"/>
    <cellStyle name="Normal 2 5 4 3 4 2 3" xfId="43654" xr:uid="{4C0EF565-F5D6-49A2-B4FB-C8BC40329ADD}"/>
    <cellStyle name="Normal 2 5 4 3 4 2 4" xfId="43657" xr:uid="{B16BE816-21CA-42D9-BD8B-4D0ACB951409}"/>
    <cellStyle name="Normal 2 5 4 3 4 2 5" xfId="43665" xr:uid="{F3CD24DB-0C17-446A-AD09-D1A4946DF658}"/>
    <cellStyle name="Normal 2 5 4 3 4 2 6" xfId="43668" xr:uid="{C679941F-11BE-4CC2-946F-6E3008AAD2B6}"/>
    <cellStyle name="Normal 2 5 4 3 4 2 7" xfId="43671" xr:uid="{BE456881-46F5-4EDD-8237-5C0ADE7DAD18}"/>
    <cellStyle name="Normal 2 5 4 3 4 3" xfId="46177" xr:uid="{261484C7-ABF7-4488-836C-B1068E01106E}"/>
    <cellStyle name="Normal 2 5 4 3 4 3 2" xfId="43683" xr:uid="{940E9B47-29E6-490C-ACAA-24DB00EC1C39}"/>
    <cellStyle name="Normal 2 5 4 3 4 3 3" xfId="43685" xr:uid="{8851EE17-2F87-4E66-99F3-DD67D925E725}"/>
    <cellStyle name="Normal 2 5 4 3 4 4" xfId="46179" xr:uid="{A22EFA23-D884-4882-B553-BFA5D4A3CAEF}"/>
    <cellStyle name="Normal 2 5 4 3 4 5" xfId="46181" xr:uid="{9900EA8B-A2B7-42A7-BC97-8CBB96AC4BB7}"/>
    <cellStyle name="Normal 2 5 4 3 4 5 2" xfId="47288" xr:uid="{4E4B4E4E-9CF2-4A71-8625-D4847BA591D9}"/>
    <cellStyle name="Normal 2 5 4 3 4 5 3" xfId="47289" xr:uid="{7B9EE838-40C7-4A85-AF9E-B576DC9CFB3A}"/>
    <cellStyle name="Normal 2 5 4 3 4 5 4" xfId="47290" xr:uid="{4C915CBC-01B7-4557-80F2-EC2DB6BBF015}"/>
    <cellStyle name="Normal 2 5 4 3 4 5 5" xfId="47291" xr:uid="{D359106E-3A1B-4697-A555-A03268AB384B}"/>
    <cellStyle name="Normal 2 5 4 3 4 5 6" xfId="47292" xr:uid="{AF8FA350-B686-4E23-9885-76D75A370B56}"/>
    <cellStyle name="Normal 2 5 4 3 4 6" xfId="46183" xr:uid="{779F4E3F-24A4-4278-9B7A-C5C1D48D1763}"/>
    <cellStyle name="Normal 2 5 4 3 4 7" xfId="47293" xr:uid="{7F07CD28-0618-4A71-8F96-68620B47A210}"/>
    <cellStyle name="Normal 2 5 4 3 4 8" xfId="47294" xr:uid="{EE5D529E-2672-417C-ACD2-CEA445A37746}"/>
    <cellStyle name="Normal 2 5 4 3 4 9" xfId="47295" xr:uid="{6E69CEA3-CE4C-4A67-93A9-E85A74B6F652}"/>
    <cellStyle name="Normal 2 5 4 3 5" xfId="47296" xr:uid="{5F0B29F5-7715-4B8F-ADD5-390CBEFF0D97}"/>
    <cellStyle name="Normal 2 5 4 3 5 2" xfId="46201" xr:uid="{800C6385-D70F-4349-A141-C82633B83A3C}"/>
    <cellStyle name="Normal 2 5 4 3 5 2 2" xfId="43786" xr:uid="{94DA7D75-1B5D-4A3C-A761-2ED7157E550F}"/>
    <cellStyle name="Normal 2 5 4 3 5 2 3" xfId="43791" xr:uid="{5B6D712F-785B-41AD-A426-03E74F11A722}"/>
    <cellStyle name="Normal 2 5 4 3 5 2 4" xfId="43794" xr:uid="{130FF357-7AED-41F2-9A51-CDEC339952CE}"/>
    <cellStyle name="Normal 2 5 4 3 5 2 5" xfId="43802" xr:uid="{9361F9D1-A250-46DF-A65C-78058C15CF2C}"/>
    <cellStyle name="Normal 2 5 4 3 5 2 6" xfId="43805" xr:uid="{F51D0936-388F-4100-8349-84F5A1905E69}"/>
    <cellStyle name="Normal 2 5 4 3 5 3" xfId="46203" xr:uid="{36AE4B8F-462B-4101-B0A5-4B76075D691E}"/>
    <cellStyle name="Normal 2 5 4 3 5 4" xfId="46205" xr:uid="{C94B6A4F-1837-4781-8769-A168AE57C2D2}"/>
    <cellStyle name="Normal 2 5 4 3 5 5" xfId="46207" xr:uid="{9EACCDB9-FE08-4042-977A-8F34ECF60ED6}"/>
    <cellStyle name="Normal 2 5 4 3 5 6" xfId="46209" xr:uid="{7A923A27-7085-46F1-B049-C217365ECE03}"/>
    <cellStyle name="Normal 2 5 4 3 5 7" xfId="47297" xr:uid="{CC451B25-ACC6-4E85-8EAC-F2EFD20CF4DB}"/>
    <cellStyle name="Normal 2 5 4 3 6" xfId="47298" xr:uid="{C9713F73-F0B9-47FA-AE55-E54AF3947C1F}"/>
    <cellStyle name="Normal 2 5 4 3 6 2" xfId="46229" xr:uid="{D765A040-850E-42F6-8B27-A110ABB18F38}"/>
    <cellStyle name="Normal 2 5 4 3 6 3" xfId="46238" xr:uid="{6851B171-EE76-46E6-9435-12A2674D91EF}"/>
    <cellStyle name="Normal 2 5 4 3 7" xfId="47299" xr:uid="{041A6766-40DB-4905-AE6B-29B1298A51CA}"/>
    <cellStyle name="Normal 2 5 4 3 8" xfId="47300" xr:uid="{7D07091C-E37D-4D8E-9A3B-B6B83F49A592}"/>
    <cellStyle name="Normal 2 5 4 3 8 2" xfId="47301" xr:uid="{A6DC0690-8CA8-4273-9E4F-B5E683AF6FFA}"/>
    <cellStyle name="Normal 2 5 4 3 8 3" xfId="47303" xr:uid="{4F99648D-B860-434F-B74D-B868684D1F78}"/>
    <cellStyle name="Normal 2 5 4 3 8 4" xfId="47305" xr:uid="{0888939C-2C25-48C3-A62D-A72FF631E858}"/>
    <cellStyle name="Normal 2 5 4 3 8 5" xfId="47306" xr:uid="{5A3DAF88-255F-4886-B192-5ECD8C3789FC}"/>
    <cellStyle name="Normal 2 5 4 3 8 6" xfId="47307" xr:uid="{0D6176AD-ECA1-4247-A391-73935F54FD28}"/>
    <cellStyle name="Normal 2 5 4 3 9" xfId="47308" xr:uid="{9587B796-F959-40A2-9963-55A60E396E5E}"/>
    <cellStyle name="Normal 2 5 4 4" xfId="43204" xr:uid="{5604EDB5-EF50-4947-8C5C-A2E410942A00}"/>
    <cellStyle name="Normal 2 5 4 4 10" xfId="47309" xr:uid="{B9D3B327-8486-4C97-B8D1-39A97EB97907}"/>
    <cellStyle name="Normal 2 5 4 4 11" xfId="47310" xr:uid="{050881E6-456B-48B4-A621-7DBC04E0EC90}"/>
    <cellStyle name="Normal 2 5 4 4 12" xfId="47311" xr:uid="{BE29A479-3B5E-4906-AB4E-A9B773108239}"/>
    <cellStyle name="Normal 2 5 4 4 13" xfId="47312" xr:uid="{4469C639-A240-4585-9BA7-2A4EC213EFD2}"/>
    <cellStyle name="Normal 2 5 4 4 14" xfId="47313" xr:uid="{2C1879A7-B349-4D88-A31B-D5F20F24A257}"/>
    <cellStyle name="Normal 2 5 4 4 2" xfId="47314" xr:uid="{7FE12259-321C-4F6E-A85E-6390AB904C82}"/>
    <cellStyle name="Normal 2 5 4 4 2 10" xfId="47315" xr:uid="{C159191F-6B7F-4F49-A582-EA668C2C5D4D}"/>
    <cellStyle name="Normal 2 5 4 4 2 2" xfId="47316" xr:uid="{60D7FFF4-0528-40A8-B090-C8C10A50BB73}"/>
    <cellStyle name="Normal 2 5 4 4 2 2 2" xfId="47317" xr:uid="{508DC96B-FBA6-4F81-9E71-61008F513EB5}"/>
    <cellStyle name="Normal 2 5 4 4 2 2 2 2" xfId="47318" xr:uid="{C2EAE6E0-CF87-4A6C-90F0-C613CFB78690}"/>
    <cellStyle name="Normal 2 5 4 4 2 2 2 3" xfId="47319" xr:uid="{87717792-AD69-4EB5-80EB-E6D9817815E7}"/>
    <cellStyle name="Normal 2 5 4 4 2 2 2 4" xfId="47320" xr:uid="{1AFA2325-28B0-460B-87D2-127690A1B214}"/>
    <cellStyle name="Normal 2 5 4 4 2 2 2 5" xfId="47321" xr:uid="{84945FAA-B842-4D2A-87C2-B562658B1E9E}"/>
    <cellStyle name="Normal 2 5 4 4 2 2 2 6" xfId="47322" xr:uid="{F3AA2876-B7C6-4992-985E-37750BB268C8}"/>
    <cellStyle name="Normal 2 5 4 4 2 2 3" xfId="47323" xr:uid="{629DD9E0-52BD-41ED-A996-FBF7A8B88502}"/>
    <cellStyle name="Normal 2 5 4 4 2 2 4" xfId="47324" xr:uid="{6020C64E-E9FF-45CF-804C-6D425078D38A}"/>
    <cellStyle name="Normal 2 5 4 4 2 2 5" xfId="47325" xr:uid="{2374D79D-38F2-4E5E-9B14-8AC61A0DD0BE}"/>
    <cellStyle name="Normal 2 5 4 4 2 2 6" xfId="47326" xr:uid="{25DC4DDA-FD13-4644-9069-17B3A5434BA5}"/>
    <cellStyle name="Normal 2 5 4 4 2 2 7" xfId="47327" xr:uid="{64C3EE10-CD22-4BE9-8590-4E583DCF3FBE}"/>
    <cellStyle name="Normal 2 5 4 4 2 3" xfId="47328" xr:uid="{8623B5F4-6D25-4160-90E9-9AF34B914E7D}"/>
    <cellStyle name="Normal 2 5 4 4 2 3 2" xfId="47329" xr:uid="{24E35B7A-3046-4CF1-87E1-6E2169F2BF92}"/>
    <cellStyle name="Normal 2 5 4 4 2 3 3" xfId="47330" xr:uid="{406D7547-2E1D-4EB6-8CB4-9F7C3C51F238}"/>
    <cellStyle name="Normal 2 5 4 4 2 4" xfId="47331" xr:uid="{3039D217-35EA-49D0-B587-E9A9898E9695}"/>
    <cellStyle name="Normal 2 5 4 4 2 5" xfId="47332" xr:uid="{B7E414B9-10CF-474A-A166-FAF6BF74E047}"/>
    <cellStyle name="Normal 2 5 4 4 2 5 2" xfId="47333" xr:uid="{6C39C0A6-F7CE-42B1-94AF-D13A453C27BD}"/>
    <cellStyle name="Normal 2 5 4 4 2 5 3" xfId="47334" xr:uid="{FA7124C9-2A44-4DD2-B6AC-E4EF4F9F558E}"/>
    <cellStyle name="Normal 2 5 4 4 2 5 4" xfId="47335" xr:uid="{D7BB4CEE-2192-4929-BE08-7D5DD3014AED}"/>
    <cellStyle name="Normal 2 5 4 4 2 5 5" xfId="47336" xr:uid="{668458CB-0175-4B7F-AD66-95DC6FC4C34E}"/>
    <cellStyle name="Normal 2 5 4 4 2 5 6" xfId="47337" xr:uid="{EBA5846C-DB28-4F3D-BAB9-D093B591FEAC}"/>
    <cellStyle name="Normal 2 5 4 4 2 6" xfId="47338" xr:uid="{F5AAA910-A78D-4F0B-B6A5-E1674C2636C4}"/>
    <cellStyle name="Normal 2 5 4 4 2 7" xfId="47339" xr:uid="{F147BE4F-B26B-4398-B2FD-0FBE0D8F62E1}"/>
    <cellStyle name="Normal 2 5 4 4 2 8" xfId="47340" xr:uid="{E474054A-40B6-42BE-A93E-3163719CBFFF}"/>
    <cellStyle name="Normal 2 5 4 4 2 9" xfId="47341" xr:uid="{B640D978-E520-496C-A27C-34D80D6C896D}"/>
    <cellStyle name="Normal 2 5 4 4 3" xfId="47342" xr:uid="{8E4DB102-C161-4957-B376-60E95393334F}"/>
    <cellStyle name="Normal 2 5 4 4 3 10" xfId="47343" xr:uid="{D57168A4-F3E2-499C-82F3-FD3735A30B3E}"/>
    <cellStyle name="Normal 2 5 4 4 3 2" xfId="47344" xr:uid="{BDC6FE04-5B1B-4AF1-884F-68B38EB5061B}"/>
    <cellStyle name="Normal 2 5 4 4 3 2 2" xfId="18906" xr:uid="{38D4C1C5-5E63-4B4D-A015-11FD3C2561DA}"/>
    <cellStyle name="Normal 2 5 4 4 3 2 2 2" xfId="18910" xr:uid="{35F28B71-78E9-441C-AAAD-49CCA91E3C24}"/>
    <cellStyle name="Normal 2 5 4 4 3 2 2 3" xfId="18919" xr:uid="{82020EF3-F668-456B-9821-FA97B10F4C42}"/>
    <cellStyle name="Normal 2 5 4 4 3 2 2 4" xfId="18923" xr:uid="{0A0C8E71-D0D6-45CF-B95D-55BAA0C19286}"/>
    <cellStyle name="Normal 2 5 4 4 3 2 2 5" xfId="18927" xr:uid="{367C61F4-9A57-440C-B7FF-2B70CA03FCE4}"/>
    <cellStyle name="Normal 2 5 4 4 3 2 2 6" xfId="18930" xr:uid="{CF38EE05-B36F-4EBE-A21A-999D0598D608}"/>
    <cellStyle name="Normal 2 5 4 4 3 2 3" xfId="18936" xr:uid="{4F3EC08D-6649-4F12-9FB8-18D64C14281F}"/>
    <cellStyle name="Normal 2 5 4 4 3 2 4" xfId="9534" xr:uid="{05FE2C1D-6F42-4D1D-A0F3-5806A9D4964D}"/>
    <cellStyle name="Normal 2 5 4 4 3 2 5" xfId="9540" xr:uid="{3CCF6893-6B96-40DE-8627-75AE6A2EAE3A}"/>
    <cellStyle name="Normal 2 5 4 4 3 2 6" xfId="18947" xr:uid="{DB39F81C-136B-4E4E-B268-A158736A9C96}"/>
    <cellStyle name="Normal 2 5 4 4 3 2 7" xfId="18953" xr:uid="{63BB3964-211E-4CBC-AFEB-EC0F1365BE85}"/>
    <cellStyle name="Normal 2 5 4 4 3 3" xfId="47345" xr:uid="{F841B715-4702-4CED-8A6C-EC02AB47DEBE}"/>
    <cellStyle name="Normal 2 5 4 4 3 3 2" xfId="18972" xr:uid="{B105D357-4020-437E-BF5D-23DB6CEA4579}"/>
    <cellStyle name="Normal 2 5 4 4 3 3 3" xfId="18975" xr:uid="{C3D6FEFB-E749-4B81-966E-B65613FC6A57}"/>
    <cellStyle name="Normal 2 5 4 4 3 4" xfId="47346" xr:uid="{1AB40143-ADAF-4CF9-9445-076771CA7731}"/>
    <cellStyle name="Normal 2 5 4 4 3 5" xfId="47347" xr:uid="{E6270B47-F37D-4DA4-9CBE-D7D55079BD07}"/>
    <cellStyle name="Normal 2 5 4 4 3 5 2" xfId="19046" xr:uid="{66FD9058-5688-4BDB-B900-325D33FF5E2E}"/>
    <cellStyle name="Normal 2 5 4 4 3 5 3" xfId="19053" xr:uid="{FCEE8943-D2CA-4C47-943D-13198A58D910}"/>
    <cellStyle name="Normal 2 5 4 4 3 5 4" xfId="17102" xr:uid="{4EF2BFBF-B88B-4026-804B-06EAD7790C31}"/>
    <cellStyle name="Normal 2 5 4 4 3 5 5" xfId="17115" xr:uid="{E6050E0A-0918-431B-B03E-208ABD4A186F}"/>
    <cellStyle name="Normal 2 5 4 4 3 5 6" xfId="47349" xr:uid="{ACA50A5D-F3F7-4EEC-AA41-0FA6F1220633}"/>
    <cellStyle name="Normal 2 5 4 4 3 6" xfId="47350" xr:uid="{82A8C9E9-6404-409F-A435-60004BD71ADC}"/>
    <cellStyle name="Normal 2 5 4 4 3 7" xfId="47351" xr:uid="{7D45287C-79E1-4457-97EF-80676808B85D}"/>
    <cellStyle name="Normal 2 5 4 4 3 8" xfId="47352" xr:uid="{5842C44F-7F60-4AB6-A4F2-40758A0D1EF1}"/>
    <cellStyle name="Normal 2 5 4 4 3 9" xfId="47353" xr:uid="{9DA60CF0-4445-47FE-91F8-0356429413B2}"/>
    <cellStyle name="Normal 2 5 4 4 4" xfId="47354" xr:uid="{B1356F18-D60B-4772-8D65-7222DB5F8239}"/>
    <cellStyle name="Normal 2 5 4 4 4 10" xfId="47355" xr:uid="{171FB771-D91C-4E34-A4D2-4545F9AD7634}"/>
    <cellStyle name="Normal 2 5 4 4 4 2" xfId="46300" xr:uid="{172BA9D3-FDB0-4191-A48B-223B61E4AC74}"/>
    <cellStyle name="Normal 2 5 4 4 4 2 2" xfId="19095" xr:uid="{AA84C845-4C5C-4E51-910D-FD9D6F648252}"/>
    <cellStyle name="Normal 2 5 4 4 4 2 2 2" xfId="44096" xr:uid="{CF725B80-DC2B-4462-B6B9-C7D3BD32CDC6}"/>
    <cellStyle name="Normal 2 5 4 4 4 2 2 3" xfId="44098" xr:uid="{96FFB852-B4AB-44B9-ACD1-FC5849985F01}"/>
    <cellStyle name="Normal 2 5 4 4 4 2 2 4" xfId="47356" xr:uid="{C8115FE8-B44D-4DB7-8536-EFD476C428EA}"/>
    <cellStyle name="Normal 2 5 4 4 4 2 2 5" xfId="47357" xr:uid="{D2DD17BE-1B47-403E-9DED-31450249A4FE}"/>
    <cellStyle name="Normal 2 5 4 4 4 2 2 6" xfId="47358" xr:uid="{EF2D08B0-8E1D-42D6-9B2F-9C138EF180F3}"/>
    <cellStyle name="Normal 2 5 4 4 4 2 3" xfId="19099" xr:uid="{A42DAD31-9F9C-4CA4-9C9A-DE5566A45145}"/>
    <cellStyle name="Normal 2 5 4 4 4 2 4" xfId="19104" xr:uid="{A35D2E7E-D79A-4793-B537-7A9EC12A11F1}"/>
    <cellStyle name="Normal 2 5 4 4 4 2 5" xfId="19110" xr:uid="{5F09B8EA-1458-4517-B2AC-DF7E9AD95A49}"/>
    <cellStyle name="Normal 2 5 4 4 4 2 6" xfId="44105" xr:uid="{822224C8-BFF5-4E11-83EA-6F25B9D5A88D}"/>
    <cellStyle name="Normal 2 5 4 4 4 2 7" xfId="44108" xr:uid="{9D053D2B-7EAF-4BB0-AC0E-07E08F789C72}"/>
    <cellStyle name="Normal 2 5 4 4 4 3" xfId="46302" xr:uid="{19CC06DF-DD0A-435E-8E3A-A315FE355055}"/>
    <cellStyle name="Normal 2 5 4 4 4 3 2" xfId="19129" xr:uid="{151CDA01-20B6-411C-A7E4-D1BE303593F2}"/>
    <cellStyle name="Normal 2 5 4 4 4 3 3" xfId="19133" xr:uid="{D8CCC85A-9C8F-4F0C-BB80-FA0E6768E1CC}"/>
    <cellStyle name="Normal 2 5 4 4 4 4" xfId="46304" xr:uid="{86049784-0FBA-4102-B60A-18FD8B191D9B}"/>
    <cellStyle name="Normal 2 5 4 4 4 5" xfId="46306" xr:uid="{4AB84568-9A3D-4B75-A990-6ADA5A23D0C5}"/>
    <cellStyle name="Normal 2 5 4 4 4 5 2" xfId="19170" xr:uid="{12065CC8-5F24-445F-901B-C39973693448}"/>
    <cellStyle name="Normal 2 5 4 4 4 5 3" xfId="19176" xr:uid="{30981C55-316B-4DA9-B5C8-FDA32B2DBB34}"/>
    <cellStyle name="Normal 2 5 4 4 4 5 4" xfId="19180" xr:uid="{B7C0059F-4493-41CB-8D27-8460A80AC667}"/>
    <cellStyle name="Normal 2 5 4 4 4 5 5" xfId="19184" xr:uid="{366F0620-7D8E-493F-A64A-810036188227}"/>
    <cellStyle name="Normal 2 5 4 4 4 5 6" xfId="47359" xr:uid="{A7A8A154-3D51-44C4-8E5E-EF852BFC5E27}"/>
    <cellStyle name="Normal 2 5 4 4 4 6" xfId="46308" xr:uid="{0D225BEC-B11B-493F-8CE1-33F7067FBEB3}"/>
    <cellStyle name="Normal 2 5 4 4 4 7" xfId="47360" xr:uid="{4F7882C4-7FA3-4CE7-8CD6-68E865B15258}"/>
    <cellStyle name="Normal 2 5 4 4 4 8" xfId="47361" xr:uid="{A6059BE9-D368-4E26-B2BD-71172F76E713}"/>
    <cellStyle name="Normal 2 5 4 4 4 9" xfId="47362" xr:uid="{F49DFB5D-1C8F-4C00-9679-DD4A8FA982E0}"/>
    <cellStyle name="Normal 2 5 4 4 5" xfId="47363" xr:uid="{E26E6F12-B8DB-497F-BE7E-9BB538A3F438}"/>
    <cellStyle name="Normal 2 5 4 4 5 2" xfId="46328" xr:uid="{6EA2234E-F6B3-4280-8A17-C5A53BA04552}"/>
    <cellStyle name="Normal 2 5 4 4 5 2 2" xfId="19208" xr:uid="{A1109C87-7E5C-48C8-97E6-F106B189769D}"/>
    <cellStyle name="Normal 2 5 4 4 5 2 3" xfId="19213" xr:uid="{149AD484-AC5A-4903-8EF9-F0E22909A42A}"/>
    <cellStyle name="Normal 2 5 4 4 5 2 4" xfId="19217" xr:uid="{25341D41-B03B-45DA-A73A-A16E1968DB35}"/>
    <cellStyle name="Normal 2 5 4 4 5 2 5" xfId="19222" xr:uid="{AD3DE448-C4D3-4346-B861-556EA1F61212}"/>
    <cellStyle name="Normal 2 5 4 4 5 2 6" xfId="44207" xr:uid="{4F3A8413-59D6-44DD-9B7B-435828C2D625}"/>
    <cellStyle name="Normal 2 5 4 4 5 3" xfId="46330" xr:uid="{A0904305-7F7B-4036-AE45-CD002B5C2172}"/>
    <cellStyle name="Normal 2 5 4 4 5 4" xfId="46332" xr:uid="{74CBDC2C-CC09-4761-A03B-10A43C836CD5}"/>
    <cellStyle name="Normal 2 5 4 4 5 5" xfId="46334" xr:uid="{A87F87FD-FD12-4F16-A712-C22E44D19EC2}"/>
    <cellStyle name="Normal 2 5 4 4 5 6" xfId="46336" xr:uid="{C3C083B9-7A2E-4ACA-BC2A-F47BF5F91DF6}"/>
    <cellStyle name="Normal 2 5 4 4 5 7" xfId="47364" xr:uid="{7372058C-F07B-436C-B086-8E197628A553}"/>
    <cellStyle name="Normal 2 5 4 4 6" xfId="47365" xr:uid="{57FA30B9-5EB3-42B2-8739-049120781F7E}"/>
    <cellStyle name="Normal 2 5 4 4 6 2" xfId="46356" xr:uid="{74523BF7-9809-4DE4-8C58-97AD04258FEF}"/>
    <cellStyle name="Normal 2 5 4 4 6 3" xfId="46362" xr:uid="{EE12F83E-F744-4650-ADF5-23C25F1CEC48}"/>
    <cellStyle name="Normal 2 5 4 4 7" xfId="47367" xr:uid="{E529CBBD-348D-451B-92A9-9EC195DA0002}"/>
    <cellStyle name="Normal 2 5 4 4 8" xfId="47369" xr:uid="{6CAA97FB-67D6-490D-8B5E-72D3021FE7A5}"/>
    <cellStyle name="Normal 2 5 4 4 8 2" xfId="47370" xr:uid="{3D00F376-0B8B-40AA-8F2B-14CD565CD8F4}"/>
    <cellStyle name="Normal 2 5 4 4 8 3" xfId="47372" xr:uid="{3661C090-AF0C-4B96-A4B5-E3CCCA141C4E}"/>
    <cellStyle name="Normal 2 5 4 4 8 4" xfId="47374" xr:uid="{65D366FD-B362-496D-95AE-4019CEF5E3BF}"/>
    <cellStyle name="Normal 2 5 4 4 8 5" xfId="47375" xr:uid="{FF7A6FD6-6680-46C5-B55C-DC36573A90E1}"/>
    <cellStyle name="Normal 2 5 4 4 8 6" xfId="47376" xr:uid="{ADECE5A7-6527-4425-8E15-A863C51EF7B5}"/>
    <cellStyle name="Normal 2 5 4 4 9" xfId="47377" xr:uid="{239BD16B-5A3F-4615-8B8E-E0B6CCBD6890}"/>
    <cellStyle name="Normal 2 5 4 5" xfId="47378" xr:uid="{ECE85DED-FEA8-4DD8-AAEB-1C34C2E65EE8}"/>
    <cellStyle name="Normal 2 5 4 5 10" xfId="47379" xr:uid="{055DD32D-00B5-4249-9937-C6A4516990EA}"/>
    <cellStyle name="Normal 2 5 4 5 2" xfId="47380" xr:uid="{F76A90CD-FE82-4C2D-A21B-3799CD208DFD}"/>
    <cellStyle name="Normal 2 5 4 5 2 2" xfId="47381" xr:uid="{A83CB9F2-2640-4F9F-A2CF-FE742A631574}"/>
    <cellStyle name="Normal 2 5 4 5 2 2 2" xfId="47382" xr:uid="{AD582302-92C8-4AC4-9374-05CE484DB677}"/>
    <cellStyle name="Normal 2 5 4 5 2 2 3" xfId="47383" xr:uid="{140BDBD3-E02E-4936-B8AD-C773B4084023}"/>
    <cellStyle name="Normal 2 5 4 5 2 2 4" xfId="47384" xr:uid="{2E258064-3627-4C7B-90AF-66CB12A8345B}"/>
    <cellStyle name="Normal 2 5 4 5 2 2 5" xfId="47385" xr:uid="{510CABBE-4E25-4128-B3D6-5010FC502C42}"/>
    <cellStyle name="Normal 2 5 4 5 2 2 6" xfId="47386" xr:uid="{A69ED371-A38B-4C75-9754-72D44492BB39}"/>
    <cellStyle name="Normal 2 5 4 5 2 3" xfId="47387" xr:uid="{E2668B6A-49D8-46AC-93B3-8642C8DAD563}"/>
    <cellStyle name="Normal 2 5 4 5 2 4" xfId="47388" xr:uid="{7EE0E608-37D9-4D19-98E0-ABCF09BF6769}"/>
    <cellStyle name="Normal 2 5 4 5 2 5" xfId="47389" xr:uid="{11996F9F-99B2-480E-8E35-57B22A5133E3}"/>
    <cellStyle name="Normal 2 5 4 5 2 6" xfId="47390" xr:uid="{F8208C5B-0892-4415-B19A-551BE60B79F4}"/>
    <cellStyle name="Normal 2 5 4 5 2 7" xfId="47391" xr:uid="{81B2BA9D-C728-4235-9408-E0A0F7668379}"/>
    <cellStyle name="Normal 2 5 4 5 3" xfId="47392" xr:uid="{2D33BBE2-01FD-467B-970E-79FDAB4EE023}"/>
    <cellStyle name="Normal 2 5 4 5 3 2" xfId="47393" xr:uid="{66E1D410-F2D4-4834-A717-00E9F5BB4F00}"/>
    <cellStyle name="Normal 2 5 4 5 3 3" xfId="47394" xr:uid="{31D86536-846D-44ED-BDA0-8BD9DC309898}"/>
    <cellStyle name="Normal 2 5 4 5 4" xfId="47395" xr:uid="{FDCF5586-3FF3-407A-AC41-354629B36A28}"/>
    <cellStyle name="Normal 2 5 4 5 5" xfId="47396" xr:uid="{F693E64C-0C94-459E-A8D1-60B5FC37C4BB}"/>
    <cellStyle name="Normal 2 5 4 5 5 2" xfId="46441" xr:uid="{3BEF2E26-BC73-4497-AA6E-569088503728}"/>
    <cellStyle name="Normal 2 5 4 5 5 3" xfId="46443" xr:uid="{5FD4F188-A948-4807-9519-9A660030BE95}"/>
    <cellStyle name="Normal 2 5 4 5 5 4" xfId="46445" xr:uid="{CDF9DDF1-A0E7-4627-BFCE-1D297BACA760}"/>
    <cellStyle name="Normal 2 5 4 5 5 5" xfId="46447" xr:uid="{5E48B15E-6F6A-41A6-B7CF-0746DDF8636A}"/>
    <cellStyle name="Normal 2 5 4 5 5 6" xfId="46449" xr:uid="{0DEFFFEC-9939-497C-8707-C916AF87B7E7}"/>
    <cellStyle name="Normal 2 5 4 5 6" xfId="47397" xr:uid="{3A9DB2C3-5D61-4EBE-8123-E1EED73C436E}"/>
    <cellStyle name="Normal 2 5 4 5 7" xfId="47399" xr:uid="{CC67D2A6-6241-4E65-92CC-59D965A29F1A}"/>
    <cellStyle name="Normal 2 5 4 5 8" xfId="47401" xr:uid="{D801DB6B-907C-4C2F-80D4-3A525BF5EB42}"/>
    <cellStyle name="Normal 2 5 4 5 9" xfId="47402" xr:uid="{42D05DD7-60FD-437B-AC68-7EB2C53BCAC5}"/>
    <cellStyle name="Normal 2 5 4 6" xfId="47403" xr:uid="{9F9FA8B5-97F7-4D76-A9E8-2D0A43BB9DDD}"/>
    <cellStyle name="Normal 2 5 4 6 10" xfId="47404" xr:uid="{45DCE243-8F4C-447D-8D21-9763DFEB6F71}"/>
    <cellStyle name="Normal 2 5 4 6 2" xfId="47405" xr:uid="{A0C6A6C3-8B8E-47BA-9BCA-DC7841D41094}"/>
    <cellStyle name="Normal 2 5 4 6 2 2" xfId="47406" xr:uid="{1921C430-0563-431D-AB3F-1115ED9CAE4E}"/>
    <cellStyle name="Normal 2 5 4 6 2 2 2" xfId="47407" xr:uid="{DFF72971-0338-474F-9AC1-E9FCE887C3F6}"/>
    <cellStyle name="Normal 2 5 4 6 2 2 3" xfId="47408" xr:uid="{585D8FCD-8FE7-4E12-B489-4CC4839BE416}"/>
    <cellStyle name="Normal 2 5 4 6 2 2 4" xfId="47409" xr:uid="{76A60962-56FE-4652-B035-EDC502BA23DD}"/>
    <cellStyle name="Normal 2 5 4 6 2 2 5" xfId="47410" xr:uid="{A015E0EB-6679-40B1-BF0B-52909923E846}"/>
    <cellStyle name="Normal 2 5 4 6 2 2 6" xfId="47411" xr:uid="{751E6C5F-8ACE-4F74-879D-B41B1273A90A}"/>
    <cellStyle name="Normal 2 5 4 6 2 3" xfId="47412" xr:uid="{FE3544DB-650C-4D6C-B81D-791F20CC00D3}"/>
    <cellStyle name="Normal 2 5 4 6 2 4" xfId="47413" xr:uid="{96CA385D-ECFE-48C4-A624-E4AD171186BD}"/>
    <cellStyle name="Normal 2 5 4 6 2 5" xfId="47414" xr:uid="{55A9BD2D-8960-41F0-BA4E-037AFA577B03}"/>
    <cellStyle name="Normal 2 5 4 6 2 6" xfId="47415" xr:uid="{ED9E5544-DC37-4D4B-92CA-77822A626DD0}"/>
    <cellStyle name="Normal 2 5 4 6 2 7" xfId="47416" xr:uid="{AB6D3925-85C4-496D-A529-07F782E3B6BC}"/>
    <cellStyle name="Normal 2 5 4 6 3" xfId="47417" xr:uid="{05E426E8-BE88-446F-BC50-C94A32C8746B}"/>
    <cellStyle name="Normal 2 5 4 6 3 2" xfId="47418" xr:uid="{31F9F1CE-4CE5-41BA-82E5-C2D5DDAE556C}"/>
    <cellStyle name="Normal 2 5 4 6 3 3" xfId="47419" xr:uid="{8E5B46E2-2B5F-4CF6-BC1E-4737658C1F52}"/>
    <cellStyle name="Normal 2 5 4 6 4" xfId="47420" xr:uid="{8F91CF12-6CC8-483A-AEAB-930777A57F67}"/>
    <cellStyle name="Normal 2 5 4 6 5" xfId="47421" xr:uid="{4395F33E-8BD1-4525-A9E6-18379C51FAA2}"/>
    <cellStyle name="Normal 2 5 4 6 5 2" xfId="47422" xr:uid="{11CBF64F-2EC1-4C38-B66D-3DBD7F48405B}"/>
    <cellStyle name="Normal 2 5 4 6 5 3" xfId="47423" xr:uid="{181EF2AE-0DC4-44C9-9F2A-A80EBF992A84}"/>
    <cellStyle name="Normal 2 5 4 6 5 4" xfId="47424" xr:uid="{AFD493B4-8A21-480F-B01B-D445EB6D91BE}"/>
    <cellStyle name="Normal 2 5 4 6 5 5" xfId="47425" xr:uid="{81302B95-3DD9-4924-9547-676258B1C03D}"/>
    <cellStyle name="Normal 2 5 4 6 5 6" xfId="47426" xr:uid="{F2D44D35-B010-4E84-ABE4-4BCDD189D83D}"/>
    <cellStyle name="Normal 2 5 4 6 6" xfId="47427" xr:uid="{7270D390-3A70-4453-8D3D-2577E7C32D70}"/>
    <cellStyle name="Normal 2 5 4 6 7" xfId="47429" xr:uid="{CC096559-DF28-4A0A-A360-9B45D919F741}"/>
    <cellStyle name="Normal 2 5 4 6 8" xfId="47431" xr:uid="{09809800-1E59-4F9A-8C14-37F6E9190172}"/>
    <cellStyle name="Normal 2 5 4 6 9" xfId="47432" xr:uid="{47F52BDB-8C97-40CE-8D88-8FD028C9E6CB}"/>
    <cellStyle name="Normal 2 5 4 7" xfId="47433" xr:uid="{011AE36C-72CF-4830-9F9B-1CEC9BD328F4}"/>
    <cellStyle name="Normal 2 5 4 7 10" xfId="47434" xr:uid="{4B0E599E-F39D-48E1-BDBD-DDE1B077D20D}"/>
    <cellStyle name="Normal 2 5 4 7 2" xfId="47435" xr:uid="{6B3FDBC1-5F76-4463-95DA-E650C8961259}"/>
    <cellStyle name="Normal 2 5 4 7 2 2" xfId="47436" xr:uid="{D17D9644-5D4D-4B2F-85E9-69CE55658E18}"/>
    <cellStyle name="Normal 2 5 4 7 2 2 2" xfId="47437" xr:uid="{522D4CE1-DAEB-4DBA-A01F-64D55D266FFE}"/>
    <cellStyle name="Normal 2 5 4 7 2 2 3" xfId="47438" xr:uid="{48B3AE52-959F-4B24-B7A4-C092336FB106}"/>
    <cellStyle name="Normal 2 5 4 7 2 2 4" xfId="47439" xr:uid="{45C37D85-02FC-4C38-B8CD-E4FB3C23622B}"/>
    <cellStyle name="Normal 2 5 4 7 2 2 5" xfId="47440" xr:uid="{2505C2B3-C193-4FE1-970A-1219DC50AF9F}"/>
    <cellStyle name="Normal 2 5 4 7 2 2 6" xfId="47441" xr:uid="{79C38005-5CCF-49B1-B251-51639AC9A38D}"/>
    <cellStyle name="Normal 2 5 4 7 2 3" xfId="47442" xr:uid="{5349D7BC-AE07-458C-9F69-B42E8651A13B}"/>
    <cellStyle name="Normal 2 5 4 7 2 4" xfId="47443" xr:uid="{AB88C85F-84AE-43B3-BE85-029CA9F99491}"/>
    <cellStyle name="Normal 2 5 4 7 2 5" xfId="47444" xr:uid="{8B5147DF-DC4B-446F-83B4-445D006F8ACB}"/>
    <cellStyle name="Normal 2 5 4 7 2 6" xfId="47445" xr:uid="{7C6E5870-3E45-4BC3-A0A2-AFC6950DB927}"/>
    <cellStyle name="Normal 2 5 4 7 2 7" xfId="47446" xr:uid="{2B9345E7-5CF2-49F2-B681-00618BF85013}"/>
    <cellStyle name="Normal 2 5 4 7 3" xfId="47447" xr:uid="{63E0B60C-80EF-449E-9D62-1EEBF2B4D15A}"/>
    <cellStyle name="Normal 2 5 4 7 3 2" xfId="47448" xr:uid="{AFA9A81D-E62F-484B-BBAF-EF8BAE2583F4}"/>
    <cellStyle name="Normal 2 5 4 7 3 3" xfId="47449" xr:uid="{AE67C97C-7AE6-423A-8748-1909B4CE9610}"/>
    <cellStyle name="Normal 2 5 4 7 4" xfId="47450" xr:uid="{C55ABACE-106C-44DD-BBCD-F60ACAAD2827}"/>
    <cellStyle name="Normal 2 5 4 7 5" xfId="47451" xr:uid="{C66DC6AC-8D87-4237-903F-D2117D758987}"/>
    <cellStyle name="Normal 2 5 4 7 5 2" xfId="47452" xr:uid="{97FE3DEC-B982-4A5A-8827-279FC3D0CBCC}"/>
    <cellStyle name="Normal 2 5 4 7 5 3" xfId="47453" xr:uid="{34A40FB4-DD6B-4ACE-92BD-9197234B5603}"/>
    <cellStyle name="Normal 2 5 4 7 5 4" xfId="47454" xr:uid="{AC89FA5A-CFB6-483B-95BF-BE8AEC0F53DC}"/>
    <cellStyle name="Normal 2 5 4 7 5 5" xfId="47455" xr:uid="{3206D8AA-5719-4F96-9A2C-E0E7F4997E17}"/>
    <cellStyle name="Normal 2 5 4 7 5 6" xfId="47456" xr:uid="{981B80A0-0EDD-43E3-897A-2B594B6BF32B}"/>
    <cellStyle name="Normal 2 5 4 7 6" xfId="47457" xr:uid="{6C830FAC-6533-4BD9-9C42-1D74C4E1FB87}"/>
    <cellStyle name="Normal 2 5 4 7 7" xfId="47459" xr:uid="{FDC6DA3B-539E-4CE4-8BBF-E1909FA64004}"/>
    <cellStyle name="Normal 2 5 4 7 8" xfId="47461" xr:uid="{818E5A86-CC28-4AFC-96FB-AE4A69998BAC}"/>
    <cellStyle name="Normal 2 5 4 7 9" xfId="47462" xr:uid="{A46AA9D0-33DA-465C-9A12-BA3AAB18712B}"/>
    <cellStyle name="Normal 2 5 4 8" xfId="47463" xr:uid="{D0C86F80-9596-4144-A536-0F77CDFE9B49}"/>
    <cellStyle name="Normal 2 5 4 8 2" xfId="47464" xr:uid="{E4DEE6FB-D240-4448-B55C-7BBDC37AC5C6}"/>
    <cellStyle name="Normal 2 5 4 8 2 2" xfId="47465" xr:uid="{897EE610-97F5-4170-AED6-48170754C5F7}"/>
    <cellStyle name="Normal 2 5 4 8 2 3" xfId="47466" xr:uid="{9CCD7C5D-F259-4D29-AA5E-430F6E09CD29}"/>
    <cellStyle name="Normal 2 5 4 8 2 4" xfId="47467" xr:uid="{86DE3C18-2A06-48CB-88D7-86D895136D2E}"/>
    <cellStyle name="Normal 2 5 4 8 2 5" xfId="47468" xr:uid="{1E675B29-B0DB-47F3-8BDB-E366F9C3D4FC}"/>
    <cellStyle name="Normal 2 5 4 8 2 6" xfId="47469" xr:uid="{EBC946FD-354F-44B2-BBF4-0A8B9641673C}"/>
    <cellStyle name="Normal 2 5 4 8 3" xfId="47470" xr:uid="{1ACBA39B-908B-4200-830D-1C0373E7C88E}"/>
    <cellStyle name="Normal 2 5 4 8 4" xfId="47471" xr:uid="{30758D2A-EBCD-42DA-BAAE-851B304198A4}"/>
    <cellStyle name="Normal 2 5 4 8 5" xfId="47472" xr:uid="{378E0AAC-5D82-46B0-94D7-EB944D28D883}"/>
    <cellStyle name="Normal 2 5 4 8 6" xfId="47473" xr:uid="{EE1E82B7-9005-40EF-906E-6F3419958E75}"/>
    <cellStyle name="Normal 2 5 4 8 7" xfId="47475" xr:uid="{A3ADD58C-FB24-4F44-B885-2297F475BB0F}"/>
    <cellStyle name="Normal 2 5 4 9" xfId="47476" xr:uid="{7DB1C659-6186-444C-B74A-94DFCCDA112F}"/>
    <cellStyle name="Normal 2 5 4 9 2" xfId="47477" xr:uid="{0D3CB059-50A8-4140-95FB-9B998A21A5DC}"/>
    <cellStyle name="Normal 2 5 4 9 3" xfId="47478" xr:uid="{C7AD9686-B3AD-46F3-A588-F83180905090}"/>
    <cellStyle name="Normal 2 5 5" xfId="47479" xr:uid="{E9644CF8-5B40-4062-A697-99B907611DDA}"/>
    <cellStyle name="Normal 2 5 5 10" xfId="47480" xr:uid="{2E4843DD-1EB0-46C8-A740-F5914EBCE064}"/>
    <cellStyle name="Normal 2 5 5 11" xfId="47481" xr:uid="{1E0EB892-C978-41B2-A413-10B8D76CDF60}"/>
    <cellStyle name="Normal 2 5 5 11 2" xfId="47482" xr:uid="{0102E46B-AF8C-4BCC-A0E1-791100A1A6F6}"/>
    <cellStyle name="Normal 2 5 5 11 3" xfId="47483" xr:uid="{A4C14432-4474-47B8-9AC6-8DDBA1E02499}"/>
    <cellStyle name="Normal 2 5 5 11 4" xfId="16432" xr:uid="{64DDD083-66C8-4627-8FF6-13C6FBAEAE4C}"/>
    <cellStyle name="Normal 2 5 5 11 5" xfId="16451" xr:uid="{27D96DDE-6619-4B9F-A819-34F32401142F}"/>
    <cellStyle name="Normal 2 5 5 11 6" xfId="16456" xr:uid="{73A50F76-2677-419A-B018-D3A0A1C24A46}"/>
    <cellStyle name="Normal 2 5 5 12" xfId="47484" xr:uid="{FA40EAED-0277-4417-80A1-83915E7C0179}"/>
    <cellStyle name="Normal 2 5 5 13" xfId="47485" xr:uid="{2CD3DE79-C6C3-4C62-899C-396500E2F148}"/>
    <cellStyle name="Normal 2 5 5 14" xfId="47486" xr:uid="{04604CFA-7549-46F9-A6A8-7EC30D46B44D}"/>
    <cellStyle name="Normal 2 5 5 15" xfId="47488" xr:uid="{989F11CE-A795-4366-89DE-6554CC814A81}"/>
    <cellStyle name="Normal 2 5 5 16" xfId="47489" xr:uid="{7EF6F60B-A188-4D9E-935C-8CB1AB0A316F}"/>
    <cellStyle name="Normal 2 5 5 17" xfId="47490" xr:uid="{2B013B91-E2A6-4EB2-BE58-90FAFCA27A52}"/>
    <cellStyle name="Normal 2 5 5 18" xfId="47491" xr:uid="{4A503AEF-6C5E-498B-A04F-146BEC71AC3B}"/>
    <cellStyle name="Normal 2 5 5 19" xfId="47492" xr:uid="{611035E6-4248-404F-AE7F-868401F16195}"/>
    <cellStyle name="Normal 2 5 5 2" xfId="47493" xr:uid="{BCE30666-ADF8-4981-9103-2F5BC704F8B3}"/>
    <cellStyle name="Normal 2 5 5 2 10" xfId="47494" xr:uid="{261BDE03-971D-48C7-BF31-40CBC3967FC9}"/>
    <cellStyle name="Normal 2 5 5 2 11" xfId="47496" xr:uid="{1F8331DF-3A48-4EEE-94C0-BBEF5C7D1956}"/>
    <cellStyle name="Normal 2 5 5 2 12" xfId="47498" xr:uid="{C585A20F-1E92-4CD4-B262-C237B7DF054F}"/>
    <cellStyle name="Normal 2 5 5 2 13" xfId="47499" xr:uid="{9D980278-A22F-4223-B530-C3C25F3BB643}"/>
    <cellStyle name="Normal 2 5 5 2 14" xfId="47500" xr:uid="{FF244ED6-7020-4B8F-BA75-030276E79F6C}"/>
    <cellStyle name="Normal 2 5 5 2 2" xfId="47501" xr:uid="{F1A6C053-7003-4903-823F-1908D06BBE8B}"/>
    <cellStyle name="Normal 2 5 5 2 2 10" xfId="47502" xr:uid="{EACB9BBD-6494-438A-B664-925CCB45F062}"/>
    <cellStyle name="Normal 2 5 5 2 2 2" xfId="47503" xr:uid="{2FCC6CD1-0ECB-490D-A4F2-CAB7B115DB3C}"/>
    <cellStyle name="Normal 2 5 5 2 2 2 2" xfId="47504" xr:uid="{DF267477-0222-4985-90C7-94594BA630F5}"/>
    <cellStyle name="Normal 2 5 5 2 2 2 2 2" xfId="47505" xr:uid="{A5197E53-9C74-4A23-8E03-640C54FADBC8}"/>
    <cellStyle name="Normal 2 5 5 2 2 2 2 3" xfId="47506" xr:uid="{A4E2C7DC-7159-482B-A894-325D2E45A06B}"/>
    <cellStyle name="Normal 2 5 5 2 2 2 2 4" xfId="47507" xr:uid="{7975C311-97C6-41B4-ADFC-314DE4FAC192}"/>
    <cellStyle name="Normal 2 5 5 2 2 2 2 5" xfId="47508" xr:uid="{D7B25184-E55D-40E5-B347-ADFBEBCCDFC1}"/>
    <cellStyle name="Normal 2 5 5 2 2 2 2 6" xfId="47509" xr:uid="{128199B0-1D04-43A8-A29B-56348CFA7E4A}"/>
    <cellStyle name="Normal 2 5 5 2 2 2 3" xfId="47510" xr:uid="{4753B5BE-4701-43E2-96DC-53A7ADC7A508}"/>
    <cellStyle name="Normal 2 5 5 2 2 2 4" xfId="47511" xr:uid="{C0EB755C-346F-4C53-9F96-E343A8E22405}"/>
    <cellStyle name="Normal 2 5 5 2 2 2 5" xfId="47512" xr:uid="{8699BEB6-1701-43DF-A7D2-871FF8A66B18}"/>
    <cellStyle name="Normal 2 5 5 2 2 2 6" xfId="47513" xr:uid="{F5E90630-9348-4972-95F4-F2A1380AF532}"/>
    <cellStyle name="Normal 2 5 5 2 2 2 7" xfId="47514" xr:uid="{EBFFE487-9AC1-4B2D-B815-00927C8CE935}"/>
    <cellStyle name="Normal 2 5 5 2 2 3" xfId="47515" xr:uid="{B1671782-9826-40E5-B927-F767D6979DFB}"/>
    <cellStyle name="Normal 2 5 5 2 2 3 2" xfId="47516" xr:uid="{C7D78F3D-7658-451D-8E52-497E32E9604C}"/>
    <cellStyle name="Normal 2 5 5 2 2 3 3" xfId="47517" xr:uid="{06A994A6-8995-4943-8775-C576C2E91C2C}"/>
    <cellStyle name="Normal 2 5 5 2 2 4" xfId="47518" xr:uid="{AB5EC277-4C4A-4605-B81A-45B6215B6A25}"/>
    <cellStyle name="Normal 2 5 5 2 2 5" xfId="47519" xr:uid="{A16E92F0-9681-4DAB-8F5B-49B823AE3C64}"/>
    <cellStyle name="Normal 2 5 5 2 2 5 2" xfId="36190" xr:uid="{DB49CA6E-E416-4566-8BF7-85C334C272B0}"/>
    <cellStyle name="Normal 2 5 5 2 2 5 3" xfId="47520" xr:uid="{4FD023D0-5E1C-4041-8796-2168960A9D79}"/>
    <cellStyle name="Normal 2 5 5 2 2 5 4" xfId="47521" xr:uid="{310A01C0-9680-47D4-B285-7EA604E23EF3}"/>
    <cellStyle name="Normal 2 5 5 2 2 5 5" xfId="47522" xr:uid="{987F5F23-5364-489A-A4B1-C80E48ED20B5}"/>
    <cellStyle name="Normal 2 5 5 2 2 5 6" xfId="47523" xr:uid="{DDBEC253-437F-4DFF-9221-53609D46F281}"/>
    <cellStyle name="Normal 2 5 5 2 2 6" xfId="47524" xr:uid="{2996C0E2-F853-45E2-AE83-D9E82202525B}"/>
    <cellStyle name="Normal 2 5 5 2 2 7" xfId="47525" xr:uid="{9A8A64A5-4B67-4E28-BB3D-5571497FDE19}"/>
    <cellStyle name="Normal 2 5 5 2 2 8" xfId="47526" xr:uid="{2E9185FF-ACC1-4EF3-9863-1EDD9AB3EFD6}"/>
    <cellStyle name="Normal 2 5 5 2 2 9" xfId="47527" xr:uid="{EF12D815-3FA5-4C95-876E-F1C6CC266CFD}"/>
    <cellStyle name="Normal 2 5 5 2 3" xfId="47528" xr:uid="{632885F7-FCC4-416E-B288-D223F621ECD2}"/>
    <cellStyle name="Normal 2 5 5 2 3 10" xfId="47529" xr:uid="{BF39C09D-EF35-4CD6-9B89-CCAF5A111CB0}"/>
    <cellStyle name="Normal 2 5 5 2 3 2" xfId="47530" xr:uid="{8451E6C5-0CC1-47DD-956B-A43832BE31ED}"/>
    <cellStyle name="Normal 2 5 5 2 3 2 2" xfId="47531" xr:uid="{BEC06FE4-6FA7-45AF-B558-289715E1EA6B}"/>
    <cellStyle name="Normal 2 5 5 2 3 2 2 2" xfId="47532" xr:uid="{926C7FD3-6104-4F9F-967B-64EF9A3EE0A9}"/>
    <cellStyle name="Normal 2 5 5 2 3 2 2 3" xfId="47533" xr:uid="{4AA1FADB-3090-441C-8804-A55CC282D2FD}"/>
    <cellStyle name="Normal 2 5 5 2 3 2 2 4" xfId="47534" xr:uid="{F23CF320-098D-466F-A56F-B206DE7E99A1}"/>
    <cellStyle name="Normal 2 5 5 2 3 2 2 5" xfId="47535" xr:uid="{0EC4614B-9BF3-4BF3-A8AB-C7D15BEA079B}"/>
    <cellStyle name="Normal 2 5 5 2 3 2 2 6" xfId="47536" xr:uid="{0578A4E0-FC2F-4CDE-A1E3-FB361018171B}"/>
    <cellStyle name="Normal 2 5 5 2 3 2 3" xfId="47537" xr:uid="{D0B52496-0D4F-441B-8CC8-9F9360CE1FB9}"/>
    <cellStyle name="Normal 2 5 5 2 3 2 4" xfId="47538" xr:uid="{28CB604A-0CC6-44A6-BC0F-2D7090B8AD31}"/>
    <cellStyle name="Normal 2 5 5 2 3 2 5" xfId="10576" xr:uid="{291456E4-6263-431F-8147-8C798C1120AF}"/>
    <cellStyle name="Normal 2 5 5 2 3 2 6" xfId="10601" xr:uid="{FF103F47-A3AF-4344-8AFF-C4F55FF18B35}"/>
    <cellStyle name="Normal 2 5 5 2 3 2 7" xfId="10613" xr:uid="{4ACBF799-DC46-47E0-8645-1AB8C0240C32}"/>
    <cellStyle name="Normal 2 5 5 2 3 3" xfId="47539" xr:uid="{DA05E3E8-E104-46AF-9BC5-47495D9CB994}"/>
    <cellStyle name="Normal 2 5 5 2 3 3 2" xfId="47540" xr:uid="{A83C6FBB-ECF4-43A1-881F-425A6388A764}"/>
    <cellStyle name="Normal 2 5 5 2 3 3 3" xfId="47541" xr:uid="{055F770F-F3A7-4746-8F5F-408E91B42103}"/>
    <cellStyle name="Normal 2 5 5 2 3 4" xfId="47542" xr:uid="{4E3DEAFE-072C-4BE1-A901-980A96636334}"/>
    <cellStyle name="Normal 2 5 5 2 3 5" xfId="47543" xr:uid="{6EF85430-8C16-485E-A418-0B47009E2D5C}"/>
    <cellStyle name="Normal 2 5 5 2 3 5 2" xfId="47544" xr:uid="{6C81E889-970B-44CF-A3B1-6ACC2AEB74AB}"/>
    <cellStyle name="Normal 2 5 5 2 3 5 3" xfId="47545" xr:uid="{EF81CE1C-D1C8-4ADC-A805-FC378EB6D21D}"/>
    <cellStyle name="Normal 2 5 5 2 3 5 4" xfId="47546" xr:uid="{24D4A9ED-3455-4FE7-B086-CF724CA52004}"/>
    <cellStyle name="Normal 2 5 5 2 3 5 5" xfId="47547" xr:uid="{C77330A3-30BF-4DDA-B74E-BE3E33DA8D39}"/>
    <cellStyle name="Normal 2 5 5 2 3 5 6" xfId="47548" xr:uid="{E3FB6346-3136-4FA1-99A0-1E53ED62F859}"/>
    <cellStyle name="Normal 2 5 5 2 3 6" xfId="47549" xr:uid="{1989EADC-DE74-4677-B3CB-7043D32CA262}"/>
    <cellStyle name="Normal 2 5 5 2 3 7" xfId="47550" xr:uid="{BB9B4550-7654-46FB-AAC5-714409780B94}"/>
    <cellStyle name="Normal 2 5 5 2 3 8" xfId="26771" xr:uid="{059ACF1B-A436-436D-84D4-361BE4DD419B}"/>
    <cellStyle name="Normal 2 5 5 2 3 9" xfId="26773" xr:uid="{0DA59296-4866-4441-99B1-F603B0DA7894}"/>
    <cellStyle name="Normal 2 5 5 2 4" xfId="47551" xr:uid="{85743098-E646-4811-B80E-A17A796DEE1D}"/>
    <cellStyle name="Normal 2 5 5 2 4 10" xfId="47552" xr:uid="{C46678CE-F088-4907-B6A7-95A0BE511EA4}"/>
    <cellStyle name="Normal 2 5 5 2 4 2" xfId="47553" xr:uid="{06C9B228-A5D1-4B10-8D35-7431FC74BDCF}"/>
    <cellStyle name="Normal 2 5 5 2 4 2 2" xfId="47554" xr:uid="{B0F8729F-D18B-4CAA-914F-63B02FD17026}"/>
    <cellStyle name="Normal 2 5 5 2 4 2 2 2" xfId="47555" xr:uid="{EB005345-7B6E-4FA1-8583-76CFAAAAFE3F}"/>
    <cellStyle name="Normal 2 5 5 2 4 2 2 3" xfId="47556" xr:uid="{236C08B0-901D-4FE7-99B0-804F712BD1C3}"/>
    <cellStyle name="Normal 2 5 5 2 4 2 2 4" xfId="47557" xr:uid="{E3633F68-19AC-4103-A141-36A79D489E82}"/>
    <cellStyle name="Normal 2 5 5 2 4 2 2 5" xfId="47558" xr:uid="{BFACA6CB-5EC3-43D4-A0B0-78D09F480FCC}"/>
    <cellStyle name="Normal 2 5 5 2 4 2 2 6" xfId="47559" xr:uid="{6F3F10BF-C4C3-4252-9762-DD2C4A9F9F8B}"/>
    <cellStyle name="Normal 2 5 5 2 4 2 3" xfId="47560" xr:uid="{D02E4C15-97AE-4A66-B0EE-E679893BCF52}"/>
    <cellStyle name="Normal 2 5 5 2 4 2 4" xfId="47561" xr:uid="{196A2D71-8131-48E2-A787-14CFC45EC755}"/>
    <cellStyle name="Normal 2 5 5 2 4 2 5" xfId="47562" xr:uid="{896DEE5E-A77C-4ED7-8BC4-3FDB5C204769}"/>
    <cellStyle name="Normal 2 5 5 2 4 2 6" xfId="47563" xr:uid="{F6D7397C-0F8E-4F9B-AF8C-B257369C7DB9}"/>
    <cellStyle name="Normal 2 5 5 2 4 2 7" xfId="47564" xr:uid="{DA0636E3-CBBF-4EE8-AE61-C3391F1DB6C7}"/>
    <cellStyle name="Normal 2 5 5 2 4 3" xfId="47565" xr:uid="{0B752D41-7B8D-4793-97EF-41472BE5D16F}"/>
    <cellStyle name="Normal 2 5 5 2 4 3 2" xfId="47566" xr:uid="{5325BA19-7569-4818-980A-8B78F419F3AA}"/>
    <cellStyle name="Normal 2 5 5 2 4 3 3" xfId="47567" xr:uid="{CB020114-5884-494A-B99D-3B56E10AE04E}"/>
    <cellStyle name="Normal 2 5 5 2 4 4" xfId="47568" xr:uid="{E1B2FEA6-9915-4ECE-9B9B-61CA7EBAF2EF}"/>
    <cellStyle name="Normal 2 5 5 2 4 5" xfId="47569" xr:uid="{D4CA733A-7582-48A7-9A04-E515A167DB44}"/>
    <cellStyle name="Normal 2 5 5 2 4 5 2" xfId="47570" xr:uid="{EF4B7DC1-ECB6-4637-97E4-1304B56BD887}"/>
    <cellStyle name="Normal 2 5 5 2 4 5 3" xfId="47571" xr:uid="{C680D574-B71A-4CA2-A992-AD40DB44C4D5}"/>
    <cellStyle name="Normal 2 5 5 2 4 5 4" xfId="47572" xr:uid="{CB842DF8-949D-44F3-A2BA-7CE3B265FEDA}"/>
    <cellStyle name="Normal 2 5 5 2 4 5 5" xfId="47573" xr:uid="{CF862D7F-467E-4CEE-9C7D-EAA0D4C8A7C6}"/>
    <cellStyle name="Normal 2 5 5 2 4 5 6" xfId="47574" xr:uid="{F0A08C14-AA31-4440-8490-573132BC657A}"/>
    <cellStyle name="Normal 2 5 5 2 4 6" xfId="47575" xr:uid="{CECF7933-C8A8-4800-BDC7-9AA58768E600}"/>
    <cellStyle name="Normal 2 5 5 2 4 7" xfId="47576" xr:uid="{01CE1FE5-9739-433C-9422-0FDAEA070FF0}"/>
    <cellStyle name="Normal 2 5 5 2 4 8" xfId="47577" xr:uid="{2B275CA5-4FAD-4D93-B4FD-D5B0115FE792}"/>
    <cellStyle name="Normal 2 5 5 2 4 9" xfId="47578" xr:uid="{752FB748-0A41-4B6D-91A3-B29C5030BF2F}"/>
    <cellStyle name="Normal 2 5 5 2 5" xfId="47579" xr:uid="{D23EF736-03DA-4DCE-AE8C-AFDED742B63D}"/>
    <cellStyle name="Normal 2 5 5 2 5 2" xfId="47580" xr:uid="{7DD8FCA9-92A9-4173-B000-A12CC9D25AA9}"/>
    <cellStyle name="Normal 2 5 5 2 5 2 2" xfId="47581" xr:uid="{04ECF2AA-2D5D-4183-AA6A-5AF37793BF4A}"/>
    <cellStyle name="Normal 2 5 5 2 5 2 3" xfId="47582" xr:uid="{B5A288A7-B5F9-4CDD-A903-D4F2EE93FD18}"/>
    <cellStyle name="Normal 2 5 5 2 5 2 4" xfId="47583" xr:uid="{6BA1E999-1FC7-4246-8FA2-C1E4D4E673FB}"/>
    <cellStyle name="Normal 2 5 5 2 5 2 5" xfId="47584" xr:uid="{81129BFC-424C-4CB5-B03F-4795D8865B53}"/>
    <cellStyle name="Normal 2 5 5 2 5 2 6" xfId="47585" xr:uid="{BBC52A80-03CF-4300-9CC5-DF60738E35F0}"/>
    <cellStyle name="Normal 2 5 5 2 5 3" xfId="47586" xr:uid="{19F52DAD-244F-4BC2-A3DB-4B90962B21F0}"/>
    <cellStyle name="Normal 2 5 5 2 5 4" xfId="47587" xr:uid="{4880D253-AA72-41C0-AB51-1C64758B2D0F}"/>
    <cellStyle name="Normal 2 5 5 2 5 5" xfId="47588" xr:uid="{42DF2EE1-AB0A-4400-934A-35717CFAB4F4}"/>
    <cellStyle name="Normal 2 5 5 2 5 6" xfId="47589" xr:uid="{AB1E2A97-6FAE-4EAD-9822-F80DEA15DDEF}"/>
    <cellStyle name="Normal 2 5 5 2 5 7" xfId="47590" xr:uid="{2FA37BC5-C51D-4D45-B7B7-7D6E25C09294}"/>
    <cellStyle name="Normal 2 5 5 2 6" xfId="47591" xr:uid="{02DF38C1-F156-44FF-BDE2-78FC7FF4FB9A}"/>
    <cellStyle name="Normal 2 5 5 2 6 2" xfId="47592" xr:uid="{464C3E53-0774-49FC-9ADD-397A1109B415}"/>
    <cellStyle name="Normal 2 5 5 2 6 3" xfId="47593" xr:uid="{53C23D07-8AF3-4E80-8004-CCD3CE42BFA5}"/>
    <cellStyle name="Normal 2 5 5 2 7" xfId="47594" xr:uid="{3F9DFD4B-30D1-4086-954B-2DAF2ECE98BF}"/>
    <cellStyle name="Normal 2 5 5 2 8" xfId="47595" xr:uid="{0260658D-B299-4CD1-B2E2-669488A5DE1C}"/>
    <cellStyle name="Normal 2 5 5 2 8 2" xfId="47596" xr:uid="{49574E78-456C-49F9-BE1C-2C830BE79BA0}"/>
    <cellStyle name="Normal 2 5 5 2 8 3" xfId="47597" xr:uid="{A2FB7BEE-F7B5-41C9-9676-30051412042C}"/>
    <cellStyle name="Normal 2 5 5 2 8 4" xfId="47598" xr:uid="{82E5F99C-0F9D-497A-AB0D-2656FD875437}"/>
    <cellStyle name="Normal 2 5 5 2 8 5" xfId="47599" xr:uid="{8B0E3FA7-B164-4FC0-AF27-75631C147D36}"/>
    <cellStyle name="Normal 2 5 5 2 8 6" xfId="47600" xr:uid="{68D16414-61D7-40DF-8815-1A28476E0DC7}"/>
    <cellStyle name="Normal 2 5 5 2 9" xfId="47601" xr:uid="{588A5B30-147D-43E4-B5B6-3BFBEFD312F8}"/>
    <cellStyle name="Normal 2 5 5 20" xfId="47487" xr:uid="{55B811CC-0BC5-47F2-B2BD-B1D95007C01B}"/>
    <cellStyle name="Normal 2 5 5 3" xfId="47602" xr:uid="{A60F60E1-C350-4AF4-9B8D-6FE024A692A0}"/>
    <cellStyle name="Normal 2 5 5 3 10" xfId="47603" xr:uid="{F2D9148C-EFE2-40B6-BE17-727D37BF1695}"/>
    <cellStyle name="Normal 2 5 5 3 11" xfId="47604" xr:uid="{9D175E25-276E-44DF-8D25-5AE54D049F53}"/>
    <cellStyle name="Normal 2 5 5 3 12" xfId="47605" xr:uid="{CCD511CC-E4B5-4AD7-B887-35F657AFD90B}"/>
    <cellStyle name="Normal 2 5 5 3 13" xfId="47606" xr:uid="{D6AD4078-5A29-475E-A8EC-9493786200A1}"/>
    <cellStyle name="Normal 2 5 5 3 14" xfId="47607" xr:uid="{869F2A9B-7C44-4519-89EE-F0C7DB3AB758}"/>
    <cellStyle name="Normal 2 5 5 3 2" xfId="47608" xr:uid="{B1959C6B-FA2D-4A3D-A6DD-4EC00B1F3FB3}"/>
    <cellStyle name="Normal 2 5 5 3 2 10" xfId="1262" xr:uid="{0F02D80B-8767-4CCB-BC39-D6FE16A869C7}"/>
    <cellStyle name="Normal 2 5 5 3 2 2" xfId="47609" xr:uid="{B89EAAE5-60F1-41E0-BE44-843D9247A00B}"/>
    <cellStyle name="Normal 2 5 5 3 2 2 2" xfId="47610" xr:uid="{34BE0269-ABF6-4DE6-9769-13C7ED0690C9}"/>
    <cellStyle name="Normal 2 5 5 3 2 2 2 2" xfId="47611" xr:uid="{A88AC8A8-9DC4-4CDC-9CD2-AB518751FE82}"/>
    <cellStyle name="Normal 2 5 5 3 2 2 2 3" xfId="47612" xr:uid="{2503D5A5-561B-41A9-A207-39FE9B1DBB13}"/>
    <cellStyle name="Normal 2 5 5 3 2 2 2 4" xfId="47613" xr:uid="{D93541CC-DBF2-455B-B1C5-746BF57B4658}"/>
    <cellStyle name="Normal 2 5 5 3 2 2 2 5" xfId="47614" xr:uid="{67D27CF1-00E3-494B-B9EA-8C1B4545C779}"/>
    <cellStyle name="Normal 2 5 5 3 2 2 2 6" xfId="47615" xr:uid="{1A3497BE-BDB2-4A34-85C2-A33911E396E1}"/>
    <cellStyle name="Normal 2 5 5 3 2 2 3" xfId="47616" xr:uid="{9A045A9C-49F6-41F4-BDC8-CFC1D6B5234A}"/>
    <cellStyle name="Normal 2 5 5 3 2 2 4" xfId="47617" xr:uid="{E57E2A63-C8F8-4183-8EC9-AF35471B45C7}"/>
    <cellStyle name="Normal 2 5 5 3 2 2 5" xfId="15202" xr:uid="{D0820F85-CFA0-4817-B0D1-A29D426312B1}"/>
    <cellStyle name="Normal 2 5 5 3 2 2 6" xfId="15206" xr:uid="{1CCBEF17-F2FD-4D99-9CC6-D11B2F92D343}"/>
    <cellStyle name="Normal 2 5 5 3 2 2 7" xfId="19510" xr:uid="{3126153D-0979-441B-9385-4F0AA2C5A541}"/>
    <cellStyle name="Normal 2 5 5 3 2 3" xfId="47618" xr:uid="{F8B81B2B-C4E2-40DD-8AE2-ED7581CFAFEA}"/>
    <cellStyle name="Normal 2 5 5 3 2 3 2" xfId="47619" xr:uid="{05A547B5-B311-49C5-89D2-3FC76DCE0ECC}"/>
    <cellStyle name="Normal 2 5 5 3 2 3 3" xfId="47620" xr:uid="{C9E77AFB-B025-43BA-93EB-B3C746926B01}"/>
    <cellStyle name="Normal 2 5 5 3 2 4" xfId="47621" xr:uid="{C841B83B-07E5-48F4-9E4C-EDF344DC9932}"/>
    <cellStyle name="Normal 2 5 5 3 2 5" xfId="47622" xr:uid="{7183187C-A5A1-4E07-B5F7-FFFD88F03FF9}"/>
    <cellStyle name="Normal 2 5 5 3 2 5 2" xfId="47623" xr:uid="{F0840001-522A-400F-B1C7-0C076E64735D}"/>
    <cellStyle name="Normal 2 5 5 3 2 5 3" xfId="47624" xr:uid="{C587CD0A-C7F7-4059-9C2E-79CB087EBF06}"/>
    <cellStyle name="Normal 2 5 5 3 2 5 4" xfId="47625" xr:uid="{22804962-DF61-4975-BCE8-58B2837D895F}"/>
    <cellStyle name="Normal 2 5 5 3 2 5 5" xfId="47626" xr:uid="{86361255-FEFE-4043-8152-E20E40E35D35}"/>
    <cellStyle name="Normal 2 5 5 3 2 5 6" xfId="47627" xr:uid="{6E316D82-E370-4BC7-92D3-F812D753A93D}"/>
    <cellStyle name="Normal 2 5 5 3 2 6" xfId="47628" xr:uid="{E432E1DE-D014-450F-8C77-25AACDA18625}"/>
    <cellStyle name="Normal 2 5 5 3 2 7" xfId="47629" xr:uid="{BB39C135-C06A-4A83-A781-5DE916E2AB89}"/>
    <cellStyle name="Normal 2 5 5 3 2 8" xfId="47630" xr:uid="{5821F9A2-1B1A-4F4A-8352-11D8F1B81D15}"/>
    <cellStyle name="Normal 2 5 5 3 2 9" xfId="24240" xr:uid="{17BE3704-B7A8-444A-B78F-CD33C8E4FEF2}"/>
    <cellStyle name="Normal 2 5 5 3 3" xfId="47631" xr:uid="{12526378-91E3-4BF0-8C56-591804F00CEF}"/>
    <cellStyle name="Normal 2 5 5 3 3 10" xfId="47632" xr:uid="{EE020453-4574-459D-8700-727B05F7EAE7}"/>
    <cellStyle name="Normal 2 5 5 3 3 2" xfId="47633" xr:uid="{DB8C12AE-5A99-4805-9E8A-C8814137418D}"/>
    <cellStyle name="Normal 2 5 5 3 3 2 2" xfId="47634" xr:uid="{20E7E524-AE8B-4EE0-8958-57E0B78E8E50}"/>
    <cellStyle name="Normal 2 5 5 3 3 2 2 2" xfId="47635" xr:uid="{ADD99BD8-D332-4870-8AFB-FFCFA3846244}"/>
    <cellStyle name="Normal 2 5 5 3 3 2 2 3" xfId="47636" xr:uid="{21DB1C61-CD5C-447D-A39C-D27E39A454BF}"/>
    <cellStyle name="Normal 2 5 5 3 3 2 2 4" xfId="47637" xr:uid="{E5CA3800-4583-41BB-AB08-758D99874FCA}"/>
    <cellStyle name="Normal 2 5 5 3 3 2 2 5" xfId="47638" xr:uid="{7C4E6EFF-532A-4BE8-80E4-953D821C3B4F}"/>
    <cellStyle name="Normal 2 5 5 3 3 2 2 6" xfId="47639" xr:uid="{EF63CB5D-5034-4C72-991E-A19B66A60F4C}"/>
    <cellStyle name="Normal 2 5 5 3 3 2 3" xfId="15282" xr:uid="{8E75EBF6-2EF4-495B-AB0E-1D755ADCC5C4}"/>
    <cellStyle name="Normal 2 5 5 3 3 2 4" xfId="15287" xr:uid="{94A62216-95E0-4FA2-A4B0-038F24B526EA}"/>
    <cellStyle name="Normal 2 5 5 3 3 2 5" xfId="15290" xr:uid="{679A7A09-3F08-4A9E-9F63-FE187A369FE6}"/>
    <cellStyle name="Normal 2 5 5 3 3 2 6" xfId="32972" xr:uid="{C82A854C-48DC-451E-BA48-DA7592D23781}"/>
    <cellStyle name="Normal 2 5 5 3 3 2 7" xfId="32975" xr:uid="{50F8305C-4AD3-4F50-8797-732A81C3D002}"/>
    <cellStyle name="Normal 2 5 5 3 3 3" xfId="47640" xr:uid="{7810C482-F948-44E0-ADF0-FFEA249DE28A}"/>
    <cellStyle name="Normal 2 5 5 3 3 3 2" xfId="47641" xr:uid="{175FDEDA-07DB-4F74-AF2B-6C79E5ED5913}"/>
    <cellStyle name="Normal 2 5 5 3 3 3 3" xfId="47642" xr:uid="{95A9A46D-70F1-47A0-B544-1F759B280543}"/>
    <cellStyle name="Normal 2 5 5 3 3 4" xfId="47643" xr:uid="{9E7A1BC2-115D-4A84-BCE2-FA6DEBBBE26E}"/>
    <cellStyle name="Normal 2 5 5 3 3 5" xfId="47644" xr:uid="{8DC7325C-6D0F-4FE5-83D1-3331EF4D2CA3}"/>
    <cellStyle name="Normal 2 5 5 3 3 5 2" xfId="47645" xr:uid="{7886E088-1C57-4674-AF61-E20DD8A78243}"/>
    <cellStyle name="Normal 2 5 5 3 3 5 3" xfId="47646" xr:uid="{EACF6573-5DDC-4CF5-B737-C97DFE36763A}"/>
    <cellStyle name="Normal 2 5 5 3 3 5 4" xfId="47647" xr:uid="{5FC5E605-B486-46BA-B7BB-209F97662CD3}"/>
    <cellStyle name="Normal 2 5 5 3 3 5 5" xfId="47648" xr:uid="{91CEE2BC-17CF-4C43-B0FE-A76F801BD2B3}"/>
    <cellStyle name="Normal 2 5 5 3 3 5 6" xfId="47649" xr:uid="{C69284C5-AF28-4536-A974-8713BCC9B64A}"/>
    <cellStyle name="Normal 2 5 5 3 3 6" xfId="47650" xr:uid="{C9F1EB8C-C620-4F98-8957-BE4A02C2593F}"/>
    <cellStyle name="Normal 2 5 5 3 3 7" xfId="47651" xr:uid="{91D9616E-7E6A-4ADB-92F0-48926F57336F}"/>
    <cellStyle name="Normal 2 5 5 3 3 8" xfId="47652" xr:uid="{2053654A-105E-469A-8F49-E8B650C81166}"/>
    <cellStyle name="Normal 2 5 5 3 3 9" xfId="47653" xr:uid="{CE2CB73F-01ED-4CF7-95F0-614A7362F143}"/>
    <cellStyle name="Normal 2 5 5 3 4" xfId="47654" xr:uid="{9902D111-1E5C-47A3-B769-1A8DBA803CA7}"/>
    <cellStyle name="Normal 2 5 5 3 4 10" xfId="47655" xr:uid="{393F5649-2E03-4E69-AAAD-190A79B4BFAA}"/>
    <cellStyle name="Normal 2 5 5 3 4 2" xfId="47656" xr:uid="{5D089E66-B63B-4AB6-B2EF-CA67914A2BEC}"/>
    <cellStyle name="Normal 2 5 5 3 4 2 2" xfId="47657" xr:uid="{5727DCDE-8ACC-4103-B2A4-C3884CA9A804}"/>
    <cellStyle name="Normal 2 5 5 3 4 2 2 2" xfId="47658" xr:uid="{027246FC-57E4-4111-ADF4-0E997CC1DC7B}"/>
    <cellStyle name="Normal 2 5 5 3 4 2 2 3" xfId="47659" xr:uid="{B92DF8A0-9064-480B-80B7-8F09C84EDC1B}"/>
    <cellStyle name="Normal 2 5 5 3 4 2 2 4" xfId="47660" xr:uid="{3C5561E8-AE30-4717-8F61-2D454A526B68}"/>
    <cellStyle name="Normal 2 5 5 3 4 2 2 5" xfId="47661" xr:uid="{9F2479A9-699F-44D2-AD03-8AF43D3F8996}"/>
    <cellStyle name="Normal 2 5 5 3 4 2 2 6" xfId="47662" xr:uid="{C13AF3B9-09C0-4AC7-90BB-A7DE86D39608}"/>
    <cellStyle name="Normal 2 5 5 3 4 2 3" xfId="47663" xr:uid="{46086419-0830-4371-BFE5-34A4B9E3A5BB}"/>
    <cellStyle name="Normal 2 5 5 3 4 2 4" xfId="47664" xr:uid="{EF81908F-E773-4C5E-BBD0-7FC7F55E714A}"/>
    <cellStyle name="Normal 2 5 5 3 4 2 5" xfId="47665" xr:uid="{DC48580D-077E-4049-A7A3-8B7DA16D9094}"/>
    <cellStyle name="Normal 2 5 5 3 4 2 6" xfId="47666" xr:uid="{BA1FA37F-3F3E-4511-A413-2D0BB696A1E1}"/>
    <cellStyle name="Normal 2 5 5 3 4 2 7" xfId="47667" xr:uid="{EAF24D0A-EC59-49F6-8D20-AFC912972BED}"/>
    <cellStyle name="Normal 2 5 5 3 4 3" xfId="47668" xr:uid="{41AB7A93-3E5B-4AE4-8946-C3CFAF5AB1EC}"/>
    <cellStyle name="Normal 2 5 5 3 4 3 2" xfId="47669" xr:uid="{E2F7007C-FDCD-4A8C-8720-56C13CAD10C5}"/>
    <cellStyle name="Normal 2 5 5 3 4 3 3" xfId="47670" xr:uid="{EE171109-0D1A-4041-8DD5-8B0E30E46AE8}"/>
    <cellStyle name="Normal 2 5 5 3 4 4" xfId="47671" xr:uid="{29412313-3C9E-448A-A5EA-D3166FFEC7B2}"/>
    <cellStyle name="Normal 2 5 5 3 4 5" xfId="47672" xr:uid="{04FF8CA2-9FD2-4297-A7E3-9CB3ECFC4DD0}"/>
    <cellStyle name="Normal 2 5 5 3 4 5 2" xfId="47673" xr:uid="{F4AF7B2F-CBAA-4ADB-8E61-E4BF57DE8A4C}"/>
    <cellStyle name="Normal 2 5 5 3 4 5 3" xfId="47674" xr:uid="{872249BA-D051-489A-9440-5C271F60ED3F}"/>
    <cellStyle name="Normal 2 5 5 3 4 5 4" xfId="47675" xr:uid="{281A26A5-AD3F-4162-923F-3FE2EE9099A3}"/>
    <cellStyle name="Normal 2 5 5 3 4 5 5" xfId="47676" xr:uid="{BEF39E5A-3A8A-4D7D-A090-B37FD47E3BDE}"/>
    <cellStyle name="Normal 2 5 5 3 4 5 6" xfId="47677" xr:uid="{774C25E4-79D6-474F-B4BF-06E02EF6E13C}"/>
    <cellStyle name="Normal 2 5 5 3 4 6" xfId="47678" xr:uid="{1C91D18D-0046-4599-9FF6-B83E4354D6FE}"/>
    <cellStyle name="Normal 2 5 5 3 4 7" xfId="47679" xr:uid="{EFA24044-BE87-40CF-862F-26E44FAF7185}"/>
    <cellStyle name="Normal 2 5 5 3 4 8" xfId="47680" xr:uid="{49EDCDA2-4D1B-4C31-BA39-7B38F9716962}"/>
    <cellStyle name="Normal 2 5 5 3 4 9" xfId="47681" xr:uid="{D566D5D4-9110-4D9B-9C45-21F818512DF5}"/>
    <cellStyle name="Normal 2 5 5 3 5" xfId="47682" xr:uid="{FDD0440E-AAA7-4D88-A382-9207F0D08404}"/>
    <cellStyle name="Normal 2 5 5 3 5 2" xfId="47683" xr:uid="{5FD5F127-6BA6-492B-80A2-B29C13729513}"/>
    <cellStyle name="Normal 2 5 5 3 5 2 2" xfId="15374" xr:uid="{0314D818-3CEF-4F31-97C1-9BC9A32CF10E}"/>
    <cellStyle name="Normal 2 5 5 3 5 2 3" xfId="47684" xr:uid="{B48497E5-8B2E-461A-AE11-260486D4A8DD}"/>
    <cellStyle name="Normal 2 5 5 3 5 2 4" xfId="47685" xr:uid="{23F5AA70-CC72-4958-8990-48AD98B88FD0}"/>
    <cellStyle name="Normal 2 5 5 3 5 2 5" xfId="35163" xr:uid="{3D0F2F0B-E5E4-46C0-A2AD-5B4FB3452859}"/>
    <cellStyle name="Normal 2 5 5 3 5 2 6" xfId="35168" xr:uid="{5E3902CB-0FDE-4493-89DB-1C70F9EC2656}"/>
    <cellStyle name="Normal 2 5 5 3 5 3" xfId="47686" xr:uid="{C746F4FF-2F53-4753-8E56-81001A817B39}"/>
    <cellStyle name="Normal 2 5 5 3 5 4" xfId="47687" xr:uid="{6429A4E6-B3F3-4B50-9956-B1D5A1370738}"/>
    <cellStyle name="Normal 2 5 5 3 5 5" xfId="47688" xr:uid="{6EC4BCD3-47A2-4B84-A4B1-FD1DDB5D0B0E}"/>
    <cellStyle name="Normal 2 5 5 3 5 6" xfId="47689" xr:uid="{361A7A98-8D57-4229-A0AE-77A2B52EFF6B}"/>
    <cellStyle name="Normal 2 5 5 3 5 7" xfId="47690" xr:uid="{598330E3-A2ED-4713-B153-BBAB1DC12EAD}"/>
    <cellStyle name="Normal 2 5 5 3 6" xfId="47691" xr:uid="{EA889F30-DC33-4A4B-A90A-9DFDBF1629E6}"/>
    <cellStyle name="Normal 2 5 5 3 6 2" xfId="47692" xr:uid="{FDB48D09-DB33-4D18-8FF2-7247E86FF515}"/>
    <cellStyle name="Normal 2 5 5 3 6 3" xfId="47693" xr:uid="{C2859210-AE07-480B-AEC5-57B84BB94C32}"/>
    <cellStyle name="Normal 2 5 5 3 7" xfId="47694" xr:uid="{04C18249-2E7A-4137-8ABF-B6AEF3C1D211}"/>
    <cellStyle name="Normal 2 5 5 3 8" xfId="47695" xr:uid="{3187C038-20F3-4886-91AB-64B4FB1AA7E3}"/>
    <cellStyle name="Normal 2 5 5 3 8 2" xfId="47696" xr:uid="{F3D1B3CD-4220-477F-BC6A-A7756288C83D}"/>
    <cellStyle name="Normal 2 5 5 3 8 3" xfId="47698" xr:uid="{A188A48B-6DD7-4D9A-A4D7-C01E744CA16F}"/>
    <cellStyle name="Normal 2 5 5 3 8 4" xfId="47700" xr:uid="{98CBE6FF-AA92-45E4-990D-1CCF94741781}"/>
    <cellStyle name="Normal 2 5 5 3 8 5" xfId="47701" xr:uid="{C488A357-409A-4B31-BC53-EE062F359357}"/>
    <cellStyle name="Normal 2 5 5 3 8 6" xfId="47702" xr:uid="{335F45CD-9EDF-4464-84C3-C43B45F59AEC}"/>
    <cellStyle name="Normal 2 5 5 3 9" xfId="47703" xr:uid="{EF0911C9-6BFD-4EA5-8956-5A150B1E574F}"/>
    <cellStyle name="Normal 2 5 5 4" xfId="47704" xr:uid="{5CB912F3-183B-4810-8221-B3933A77586D}"/>
    <cellStyle name="Normal 2 5 5 4 10" xfId="44846" xr:uid="{DA6B39EC-E900-47BF-BF46-ED55E6D93905}"/>
    <cellStyle name="Normal 2 5 5 4 11" xfId="44848" xr:uid="{0764B1D5-8E63-483D-85A7-D6F8CE6D1687}"/>
    <cellStyle name="Normal 2 5 5 4 12" xfId="44850" xr:uid="{049AE38A-5B6A-43E2-A625-9ABB6C73656F}"/>
    <cellStyle name="Normal 2 5 5 4 13" xfId="44852" xr:uid="{25EF2908-C891-4DA6-A954-A9F78BFB3CAD}"/>
    <cellStyle name="Normal 2 5 5 4 14" xfId="44854" xr:uid="{9762BD42-A335-4163-AE7B-106908864494}"/>
    <cellStyle name="Normal 2 5 5 4 2" xfId="47705" xr:uid="{D54C1EB1-D002-4F3D-AD89-E0570F21FC47}"/>
    <cellStyle name="Normal 2 5 5 4 2 10" xfId="47706" xr:uid="{BFE02677-7515-4D70-91C3-BE519CBAF79B}"/>
    <cellStyle name="Normal 2 5 5 4 2 2" xfId="47707" xr:uid="{2A01A2FB-8B98-40F6-A710-0292E2E97E46}"/>
    <cellStyle name="Normal 2 5 5 4 2 2 2" xfId="47708" xr:uid="{37475097-F4A3-43BE-AFBF-7F6A3499270C}"/>
    <cellStyle name="Normal 2 5 5 4 2 2 2 2" xfId="47709" xr:uid="{4944B88A-7F35-4E59-89D0-57EFCEB4B7F0}"/>
    <cellStyle name="Normal 2 5 5 4 2 2 2 3" xfId="47710" xr:uid="{952B70A4-44F7-423E-AA40-C4EE858E8FDB}"/>
    <cellStyle name="Normal 2 5 5 4 2 2 2 4" xfId="47711" xr:uid="{44A5F1C6-CD4A-499E-92E4-D806AB99D8E8}"/>
    <cellStyle name="Normal 2 5 5 4 2 2 2 5" xfId="47712" xr:uid="{5633958C-BE68-4FE5-A8F6-5BA66ABA7272}"/>
    <cellStyle name="Normal 2 5 5 4 2 2 2 6" xfId="47713" xr:uid="{A00CCC82-0963-4111-B4F3-E5EE5179D4B0}"/>
    <cellStyle name="Normal 2 5 5 4 2 2 3" xfId="47714" xr:uid="{7072544C-F66D-458A-9518-0F596B240B5D}"/>
    <cellStyle name="Normal 2 5 5 4 2 2 4" xfId="47715" xr:uid="{67A66F44-C8F1-4A7B-B0A7-5625E275DB0F}"/>
    <cellStyle name="Normal 2 5 5 4 2 2 5" xfId="47716" xr:uid="{C1A54675-17AB-4F7F-8629-DFE700CC6B31}"/>
    <cellStyle name="Normal 2 5 5 4 2 2 6" xfId="47717" xr:uid="{0E242BA8-2F39-42DC-8DFA-676F82258BC5}"/>
    <cellStyle name="Normal 2 5 5 4 2 2 7" xfId="47718" xr:uid="{6EF9DC0D-3A47-47EE-9ED7-B246DFF16058}"/>
    <cellStyle name="Normal 2 5 5 4 2 3" xfId="47719" xr:uid="{DE2C9793-6231-4694-ABCB-B7E22FC21316}"/>
    <cellStyle name="Normal 2 5 5 4 2 3 2" xfId="47720" xr:uid="{4A03E32C-530A-4F8C-AC79-C5D3575C7913}"/>
    <cellStyle name="Normal 2 5 5 4 2 3 3" xfId="47721" xr:uid="{5552D187-2459-4ABF-A7CA-4BB0B7F201A0}"/>
    <cellStyle name="Normal 2 5 5 4 2 4" xfId="47722" xr:uid="{58378E71-BCBD-4792-A4A2-91623C140695}"/>
    <cellStyle name="Normal 2 5 5 4 2 5" xfId="47723" xr:uid="{38B8296B-A506-4406-9109-2F9731AF05C9}"/>
    <cellStyle name="Normal 2 5 5 4 2 5 2" xfId="47724" xr:uid="{EA7EA6D9-0CAF-4194-AA3C-769E1C3904DF}"/>
    <cellStyle name="Normal 2 5 5 4 2 5 3" xfId="47725" xr:uid="{80FB73C4-A592-44CD-B2D9-FE58A37E4555}"/>
    <cellStyle name="Normal 2 5 5 4 2 5 4" xfId="47726" xr:uid="{0A30E4B7-15D1-4EA1-8087-E118486BC01D}"/>
    <cellStyle name="Normal 2 5 5 4 2 5 5" xfId="47727" xr:uid="{DDAC4BC8-9004-43D7-A394-9CB12885BB1E}"/>
    <cellStyle name="Normal 2 5 5 4 2 5 6" xfId="47728" xr:uid="{D075A966-BF1A-411F-B578-04007494FE16}"/>
    <cellStyle name="Normal 2 5 5 4 2 6" xfId="47729" xr:uid="{9DC5DA69-E0F3-4EC7-877C-6CB52F245B73}"/>
    <cellStyle name="Normal 2 5 5 4 2 7" xfId="47730" xr:uid="{6927522F-1CD4-4AA6-804F-790F56D9A9BE}"/>
    <cellStyle name="Normal 2 5 5 4 2 8" xfId="47731" xr:uid="{CE11E573-5F9C-44BC-B6C2-87ABEAA41C92}"/>
    <cellStyle name="Normal 2 5 5 4 2 9" xfId="47732" xr:uid="{F3655BBB-DFBB-4D4A-802C-41AFCF28EC8A}"/>
    <cellStyle name="Normal 2 5 5 4 3" xfId="47733" xr:uid="{3E4D3BA0-8FC7-49BE-8F71-09C18EE539F9}"/>
    <cellStyle name="Normal 2 5 5 4 3 10" xfId="47734" xr:uid="{8BFA6F05-4679-4A59-AA5C-88C5726786BA}"/>
    <cellStyle name="Normal 2 5 5 4 3 2" xfId="17707" xr:uid="{208F6CA2-C8A5-4A00-8B4A-9FCB06ACDFB5}"/>
    <cellStyle name="Normal 2 5 5 4 3 2 2" xfId="47735" xr:uid="{E8BE1732-A2F6-42AA-968F-8610434CF9B1}"/>
    <cellStyle name="Normal 2 5 5 4 3 2 2 2" xfId="47736" xr:uid="{7B6C1D36-113B-4FF5-B5E9-0F0906904C2F}"/>
    <cellStyle name="Normal 2 5 5 4 3 2 2 3" xfId="47737" xr:uid="{6FF36CC5-E45B-42BB-BF9F-4F32992C3B20}"/>
    <cellStyle name="Normal 2 5 5 4 3 2 2 4" xfId="47738" xr:uid="{DA4C0E32-7AEE-4623-8A7B-0F86B6A84D6F}"/>
    <cellStyle name="Normal 2 5 5 4 3 2 2 5" xfId="47739" xr:uid="{B2DDE1C0-BEAE-4763-BDB0-6019C0EA36BE}"/>
    <cellStyle name="Normal 2 5 5 4 3 2 2 6" xfId="47740" xr:uid="{494C2CF6-6DC9-4166-AC9D-76EC0C7A0684}"/>
    <cellStyle name="Normal 2 5 5 4 3 2 3" xfId="47741" xr:uid="{188A73EE-51ED-49F3-A46C-FC5178D8C19D}"/>
    <cellStyle name="Normal 2 5 5 4 3 2 4" xfId="47742" xr:uid="{FF9126DA-9167-4CAB-BB5C-050E1C2F1473}"/>
    <cellStyle name="Normal 2 5 5 4 3 2 5" xfId="47743" xr:uid="{8D1ABE82-4CD9-4720-95D5-2CFA71FE8D9C}"/>
    <cellStyle name="Normal 2 5 5 4 3 2 6" xfId="47744" xr:uid="{FF3065C8-CBD1-4A78-997F-8B6635040574}"/>
    <cellStyle name="Normal 2 5 5 4 3 2 7" xfId="47745" xr:uid="{A8871116-28BE-4DC2-B02B-5878371EBBD6}"/>
    <cellStyle name="Normal 2 5 5 4 3 3" xfId="17713" xr:uid="{0BE63585-7F60-4EA1-830E-317359761F73}"/>
    <cellStyle name="Normal 2 5 5 4 3 3 2" xfId="47746" xr:uid="{4217BD8C-1FB2-4C69-B5EA-D146A0AA1791}"/>
    <cellStyle name="Normal 2 5 5 4 3 3 3" xfId="47747" xr:uid="{91F06894-B9A8-48A4-9AFC-6E0A814ECE3B}"/>
    <cellStyle name="Normal 2 5 5 4 3 4" xfId="17719" xr:uid="{97D73DFA-F1AB-4F9C-832A-A3418B1DE9CB}"/>
    <cellStyle name="Normal 2 5 5 4 3 5" xfId="17725" xr:uid="{2C66DF95-AE3B-4E87-80FF-B9CAFA1F4C54}"/>
    <cellStyle name="Normal 2 5 5 4 3 5 2" xfId="47748" xr:uid="{96232C40-E1D5-41EA-9B37-8C3C60AD4572}"/>
    <cellStyle name="Normal 2 5 5 4 3 5 3" xfId="47749" xr:uid="{76163DF7-49B8-4AA3-915D-427B0AA4A462}"/>
    <cellStyle name="Normal 2 5 5 4 3 5 4" xfId="47750" xr:uid="{C0205244-73DA-40E0-84DB-789D02A7A377}"/>
    <cellStyle name="Normal 2 5 5 4 3 5 5" xfId="47751" xr:uid="{549A0478-8A17-4F55-8C6A-ACA5B881BA29}"/>
    <cellStyle name="Normal 2 5 5 4 3 5 6" xfId="47752" xr:uid="{CB344C0E-B38B-457D-A3EF-E5DA340233F2}"/>
    <cellStyle name="Normal 2 5 5 4 3 6" xfId="17731" xr:uid="{B45448A3-C7F6-4FCF-B146-5EA821F73730}"/>
    <cellStyle name="Normal 2 5 5 4 3 7" xfId="47753" xr:uid="{9FAEF436-110D-450E-B467-73297A58084C}"/>
    <cellStyle name="Normal 2 5 5 4 3 8" xfId="47754" xr:uid="{2CF46280-A1FD-4514-AEFA-4D9EB460BC11}"/>
    <cellStyle name="Normal 2 5 5 4 3 9" xfId="47755" xr:uid="{B64A6E37-32C8-4A7C-AC8D-BB0767EC2A2E}"/>
    <cellStyle name="Normal 2 5 5 4 4" xfId="47756" xr:uid="{C310821A-6D62-4EB7-A526-5AF089A3F950}"/>
    <cellStyle name="Normal 2 5 5 4 4 10" xfId="47757" xr:uid="{2E78929E-C5ED-4B40-885C-E8F02E6D08F5}"/>
    <cellStyle name="Normal 2 5 5 4 4 2" xfId="47758" xr:uid="{67A49A11-2FB2-4ACD-9064-02B676EB7EF0}"/>
    <cellStyle name="Normal 2 5 5 4 4 2 2" xfId="47759" xr:uid="{97DDC900-087B-416B-BF68-0C5F6D76E3E8}"/>
    <cellStyle name="Normal 2 5 5 4 4 2 2 2" xfId="47760" xr:uid="{8B21EA6D-C361-430A-AC4C-475F1F7D91AB}"/>
    <cellStyle name="Normal 2 5 5 4 4 2 2 3" xfId="47761" xr:uid="{A0B46904-6D55-4C5D-AF31-7C1B82D52098}"/>
    <cellStyle name="Normal 2 5 5 4 4 2 2 4" xfId="47762" xr:uid="{54394FB0-D631-4566-87D1-3DD51AAB559E}"/>
    <cellStyle name="Normal 2 5 5 4 4 2 2 5" xfId="47763" xr:uid="{DD001A92-EBC9-419C-AD53-7969B80704D5}"/>
    <cellStyle name="Normal 2 5 5 4 4 2 2 6" xfId="47764" xr:uid="{53581740-BC17-41A8-BC3E-39C37264A1E8}"/>
    <cellStyle name="Normal 2 5 5 4 4 2 3" xfId="47765" xr:uid="{9A08938C-FD88-4DDC-AD4D-6485EADF4997}"/>
    <cellStyle name="Normal 2 5 5 4 4 2 4" xfId="47766" xr:uid="{EFA8923F-6BB5-4002-9DF2-FA64305F1A74}"/>
    <cellStyle name="Normal 2 5 5 4 4 2 5" xfId="47767" xr:uid="{AC022915-6975-47F9-B5A3-CE250EE41751}"/>
    <cellStyle name="Normal 2 5 5 4 4 2 6" xfId="47768" xr:uid="{60F1DC9C-7B37-46DA-8998-0CEE5479AFD5}"/>
    <cellStyle name="Normal 2 5 5 4 4 2 7" xfId="47769" xr:uid="{C9EBC864-CC75-47F3-9942-DF3B7E6BEA9E}"/>
    <cellStyle name="Normal 2 5 5 4 4 3" xfId="47770" xr:uid="{FA3FC11A-8636-42BB-B3B9-2D0104182E04}"/>
    <cellStyle name="Normal 2 5 5 4 4 3 2" xfId="47771" xr:uid="{CC162521-5BF2-4EB5-95E0-BF4BB6577BCA}"/>
    <cellStyle name="Normal 2 5 5 4 4 3 3" xfId="47772" xr:uid="{E7401CD8-30E5-4913-AE3F-8223A3966128}"/>
    <cellStyle name="Normal 2 5 5 4 4 4" xfId="47773" xr:uid="{8743C3FE-E82D-4A46-9572-2944C086C927}"/>
    <cellStyle name="Normal 2 5 5 4 4 5" xfId="47774" xr:uid="{FCF8E62D-A3F7-49E9-B155-850440418DDC}"/>
    <cellStyle name="Normal 2 5 5 4 4 5 2" xfId="47775" xr:uid="{C8054AFB-21DD-4B4F-B60E-B4F3A4E35589}"/>
    <cellStyle name="Normal 2 5 5 4 4 5 3" xfId="47776" xr:uid="{C83719B5-826E-40E0-ADED-55FD888352D3}"/>
    <cellStyle name="Normal 2 5 5 4 4 5 4" xfId="47777" xr:uid="{A624230E-DB38-4AA2-9F86-5E33CD4AD8E6}"/>
    <cellStyle name="Normal 2 5 5 4 4 5 5" xfId="47778" xr:uid="{DA7784B6-ECEF-453D-899D-75DBAD8EA327}"/>
    <cellStyle name="Normal 2 5 5 4 4 5 6" xfId="47779" xr:uid="{86B7ED0F-602E-4719-ADC8-73E192E697CB}"/>
    <cellStyle name="Normal 2 5 5 4 4 6" xfId="47780" xr:uid="{31F2F722-902A-46D3-A45C-C00AD415F5C5}"/>
    <cellStyle name="Normal 2 5 5 4 4 7" xfId="47781" xr:uid="{29378088-E8B9-4B14-ABDA-AE3473D08054}"/>
    <cellStyle name="Normal 2 5 5 4 4 8" xfId="47782" xr:uid="{0DEAA6C0-70E5-4747-8E06-9038576858D2}"/>
    <cellStyle name="Normal 2 5 5 4 4 9" xfId="47783" xr:uid="{F3AFE680-9BDF-40F2-8B7A-8B36B8669F9C}"/>
    <cellStyle name="Normal 2 5 5 4 5" xfId="47784" xr:uid="{B981A0B8-4C46-4D55-9B74-70AA80777198}"/>
    <cellStyle name="Normal 2 5 5 4 5 2" xfId="47785" xr:uid="{8ADFCBEB-6868-49DE-A3A4-87F42D5533CA}"/>
    <cellStyle name="Normal 2 5 5 4 5 2 2" xfId="47786" xr:uid="{20E58499-2445-4559-A77A-8934A0003420}"/>
    <cellStyle name="Normal 2 5 5 4 5 2 3" xfId="47787" xr:uid="{F2390760-3E89-42BB-8022-84CDBA3C7E2E}"/>
    <cellStyle name="Normal 2 5 5 4 5 2 4" xfId="47788" xr:uid="{3F29CB46-76F9-4D4F-8903-C4179F83B6C4}"/>
    <cellStyle name="Normal 2 5 5 4 5 2 5" xfId="47789" xr:uid="{DE135835-3747-43F9-81E1-669E9E02EA73}"/>
    <cellStyle name="Normal 2 5 5 4 5 2 6" xfId="47790" xr:uid="{E140307C-6D05-42F1-A853-8786F2738084}"/>
    <cellStyle name="Normal 2 5 5 4 5 3" xfId="47791" xr:uid="{FDF21033-AD3B-4217-9100-D8522DF96A01}"/>
    <cellStyle name="Normal 2 5 5 4 5 4" xfId="47792" xr:uid="{66A6D310-E0B9-4AC1-BDD0-C93C07B94C46}"/>
    <cellStyle name="Normal 2 5 5 4 5 5" xfId="47793" xr:uid="{75DA43E7-6726-49F8-B2A9-4FA0283BCD6A}"/>
    <cellStyle name="Normal 2 5 5 4 5 6" xfId="47794" xr:uid="{83037874-D63B-4322-8A41-46C96FA01D6B}"/>
    <cellStyle name="Normal 2 5 5 4 5 7" xfId="47795" xr:uid="{2CA269E8-61E7-494E-A8BA-0457C92E6B58}"/>
    <cellStyle name="Normal 2 5 5 4 6" xfId="47796" xr:uid="{7AAF161B-0A8E-453C-BEAC-C437DA149035}"/>
    <cellStyle name="Normal 2 5 5 4 6 2" xfId="17751" xr:uid="{7AF3FAC2-BA08-4A39-9A22-6817BAA9C6CA}"/>
    <cellStyle name="Normal 2 5 5 4 6 3" xfId="17755" xr:uid="{E303298F-F972-479F-9524-D482D57B8996}"/>
    <cellStyle name="Normal 2 5 5 4 7" xfId="47798" xr:uid="{4E8E1086-57B1-4E5B-A1DC-0B22199C7CC7}"/>
    <cellStyle name="Normal 2 5 5 4 8" xfId="47800" xr:uid="{82411366-A2B5-4A28-8040-674930620AD3}"/>
    <cellStyle name="Normal 2 5 5 4 8 2" xfId="47802" xr:uid="{C5F1F151-C0BC-4878-9A65-CD3C8746917F}"/>
    <cellStyle name="Normal 2 5 5 4 8 3" xfId="47805" xr:uid="{D61134EA-E1B7-4F80-8738-68B31953AB39}"/>
    <cellStyle name="Normal 2 5 5 4 8 4" xfId="47807" xr:uid="{0A9E7601-61FF-4549-8F18-40EB0D82C660}"/>
    <cellStyle name="Normal 2 5 5 4 8 5" xfId="47808" xr:uid="{D95C1C62-B9BD-402C-B90C-04B823FC4ACB}"/>
    <cellStyle name="Normal 2 5 5 4 8 6" xfId="47809" xr:uid="{793450C3-80B7-4FBF-98EC-5B76C09FC4DD}"/>
    <cellStyle name="Normal 2 5 5 4 9" xfId="47811" xr:uid="{BC70853C-F702-4A7A-A821-3DD1E37ED450}"/>
    <cellStyle name="Normal 2 5 5 5" xfId="47812" xr:uid="{89604638-73D2-473C-8912-5F3B73832DCE}"/>
    <cellStyle name="Normal 2 5 5 5 10" xfId="47813" xr:uid="{92A4BA07-E64B-4123-982B-1A45EC88505D}"/>
    <cellStyle name="Normal 2 5 5 5 2" xfId="47814" xr:uid="{21A21D4A-C588-4D4D-BE2E-B08CED80E498}"/>
    <cellStyle name="Normal 2 5 5 5 2 2" xfId="47815" xr:uid="{0855688C-41EE-4AE3-BEC9-F7E646808FC4}"/>
    <cellStyle name="Normal 2 5 5 5 2 2 2" xfId="47816" xr:uid="{4EB51C23-5D90-4C1C-9BCA-4B3FA960ECB4}"/>
    <cellStyle name="Normal 2 5 5 5 2 2 3" xfId="47817" xr:uid="{C8EF0957-DA4D-49A1-B402-FB0EC35EF029}"/>
    <cellStyle name="Normal 2 5 5 5 2 2 4" xfId="47818" xr:uid="{02F9DF52-0296-4DBB-8F27-AA9A940EAF52}"/>
    <cellStyle name="Normal 2 5 5 5 2 2 5" xfId="47819" xr:uid="{FC835CC6-BDC2-4AFB-8655-5F5EF8F95D43}"/>
    <cellStyle name="Normal 2 5 5 5 2 2 6" xfId="47820" xr:uid="{4E3E8BA8-FC9D-4C17-B171-CD5940B7BC26}"/>
    <cellStyle name="Normal 2 5 5 5 2 3" xfId="47821" xr:uid="{42656E58-E530-44A7-A6E6-B18052AA7566}"/>
    <cellStyle name="Normal 2 5 5 5 2 4" xfId="47822" xr:uid="{E634F2E8-0312-4C57-B532-06F6CE2AA460}"/>
    <cellStyle name="Normal 2 5 5 5 2 5" xfId="47823" xr:uid="{F269EC2E-5931-4383-8802-6F71F4CFBF98}"/>
    <cellStyle name="Normal 2 5 5 5 2 6" xfId="47824" xr:uid="{D3F0E09D-50C5-4EEC-961D-CB2ACCDBECEF}"/>
    <cellStyle name="Normal 2 5 5 5 2 7" xfId="47825" xr:uid="{08BBAA09-DED4-4B28-85F8-69CED747F31C}"/>
    <cellStyle name="Normal 2 5 5 5 3" xfId="47826" xr:uid="{2A86D1EE-5EB9-45DF-AD1F-C827724F66C9}"/>
    <cellStyle name="Normal 2 5 5 5 3 2" xfId="17814" xr:uid="{FCB8579C-0877-4708-BA22-ACB91A781F34}"/>
    <cellStyle name="Normal 2 5 5 5 3 3" xfId="17819" xr:uid="{A3D6D1DA-DFBD-4D5E-9BE0-08BA9A818A0B}"/>
    <cellStyle name="Normal 2 5 5 5 4" xfId="47827" xr:uid="{82432437-7800-4504-ADDC-BE9BA5F40B44}"/>
    <cellStyle name="Normal 2 5 5 5 5" xfId="47828" xr:uid="{03077950-6CF6-4085-A292-9568FC239E05}"/>
    <cellStyle name="Normal 2 5 5 5 5 2" xfId="17867" xr:uid="{E2F24A2D-B8BD-4F50-8C85-DF97CD746BA9}"/>
    <cellStyle name="Normal 2 5 5 5 5 3" xfId="17871" xr:uid="{5B13083C-2C5B-417F-A041-75086A1D44F1}"/>
    <cellStyle name="Normal 2 5 5 5 5 4" xfId="17875" xr:uid="{86663C44-0B97-428F-808B-3CD865EBF26E}"/>
    <cellStyle name="Normal 2 5 5 5 5 5" xfId="17879" xr:uid="{DDFA9975-EDB4-4AC8-9A7E-BE9B8C6D6A7C}"/>
    <cellStyle name="Normal 2 5 5 5 5 6" xfId="47829" xr:uid="{7292B232-6593-4A1E-BF42-634460936CB4}"/>
    <cellStyle name="Normal 2 5 5 5 6" xfId="47830" xr:uid="{5FD575DB-C1E0-487B-8DBE-1CCB591685F7}"/>
    <cellStyle name="Normal 2 5 5 5 7" xfId="47832" xr:uid="{53F16970-6885-483F-A7AA-3092AB8879E9}"/>
    <cellStyle name="Normal 2 5 5 5 8" xfId="47834" xr:uid="{9E896F0A-C008-4737-9F3D-0FDE9B055EBE}"/>
    <cellStyle name="Normal 2 5 5 5 9" xfId="47836" xr:uid="{E9B8D764-247B-45FB-A8C3-4D44DFFB10FE}"/>
    <cellStyle name="Normal 2 5 5 6" xfId="47837" xr:uid="{4149BEC8-21AA-484F-8B27-7D35C53ABD8D}"/>
    <cellStyle name="Normal 2 5 5 6 10" xfId="47838" xr:uid="{58F557BF-C7FD-4C29-8ABC-323C73E98D10}"/>
    <cellStyle name="Normal 2 5 5 6 2" xfId="47839" xr:uid="{E2D4932A-A162-4E51-BE58-162AD9772BC2}"/>
    <cellStyle name="Normal 2 5 5 6 2 2" xfId="47840" xr:uid="{B45063C6-135A-49E4-8AE4-08D54E793E10}"/>
    <cellStyle name="Normal 2 5 5 6 2 2 2" xfId="47841" xr:uid="{D1AE6211-EF45-4A8D-BB4E-086D68B64CD7}"/>
    <cellStyle name="Normal 2 5 5 6 2 2 3" xfId="47842" xr:uid="{938745D9-8FB1-4D9D-99BF-3E7FF70562F3}"/>
    <cellStyle name="Normal 2 5 5 6 2 2 4" xfId="47843" xr:uid="{822A3E80-3B92-4D35-B0EB-0A990B5C0FC1}"/>
    <cellStyle name="Normal 2 5 5 6 2 2 5" xfId="47844" xr:uid="{AC8B912D-2456-4CCE-A8F9-E38596852A48}"/>
    <cellStyle name="Normal 2 5 5 6 2 2 6" xfId="47845" xr:uid="{FFB1D3E7-5E30-4011-B108-908B665D02C4}"/>
    <cellStyle name="Normal 2 5 5 6 2 3" xfId="47846" xr:uid="{4BE8B252-38D4-4256-B60E-23C705D31832}"/>
    <cellStyle name="Normal 2 5 5 6 2 4" xfId="47847" xr:uid="{29DC518D-426B-419A-A2F8-5A94CDF1F014}"/>
    <cellStyle name="Normal 2 5 5 6 2 5" xfId="47848" xr:uid="{C09C317D-A3F4-4BCA-8C53-175888D6C182}"/>
    <cellStyle name="Normal 2 5 5 6 2 6" xfId="47849" xr:uid="{18A79BFE-898B-4EE1-8CC8-D4FCE7E5615A}"/>
    <cellStyle name="Normal 2 5 5 6 2 7" xfId="47850" xr:uid="{111348BD-14E0-43D9-94C8-C449A2A3D2F2}"/>
    <cellStyle name="Normal 2 5 5 6 3" xfId="47851" xr:uid="{BFB79784-2CA8-4D05-970A-EB59C2C8B2C5}"/>
    <cellStyle name="Normal 2 5 5 6 3 2" xfId="17926" xr:uid="{31772AFD-57B7-4CC6-B58E-4EC7D0F8CA30}"/>
    <cellStyle name="Normal 2 5 5 6 3 3" xfId="17931" xr:uid="{26C0DB11-F8AE-4DD2-99EA-237F7D67FB85}"/>
    <cellStyle name="Normal 2 5 5 6 4" xfId="47852" xr:uid="{DF3A1A5C-D8B4-4080-BA20-76E3F4C33CE7}"/>
    <cellStyle name="Normal 2 5 5 6 5" xfId="47853" xr:uid="{5E531CA8-1089-4168-BCE8-71ADD1233B99}"/>
    <cellStyle name="Normal 2 5 5 6 5 2" xfId="17973" xr:uid="{AE6F1734-87D4-4820-ADEA-DB9EEFE9B58A}"/>
    <cellStyle name="Normal 2 5 5 6 5 3" xfId="17977" xr:uid="{F0759053-4C7C-49EB-94C7-33E795500017}"/>
    <cellStyle name="Normal 2 5 5 6 5 4" xfId="17981" xr:uid="{F6016315-D302-47DE-82B3-299A05ABEB7A}"/>
    <cellStyle name="Normal 2 5 5 6 5 5" xfId="17985" xr:uid="{DD8AB547-D839-4F4C-B7A3-4CEC11979721}"/>
    <cellStyle name="Normal 2 5 5 6 5 6" xfId="47854" xr:uid="{D1C1BA8F-A202-478E-9DD5-84507DF6BBEF}"/>
    <cellStyle name="Normal 2 5 5 6 6" xfId="47855" xr:uid="{D6D7086F-C2A1-4A5B-A772-26003E405FD3}"/>
    <cellStyle name="Normal 2 5 5 6 7" xfId="47857" xr:uid="{9C7CA8E8-1355-4BFD-85AA-CFAFA9424FEB}"/>
    <cellStyle name="Normal 2 5 5 6 8" xfId="47859" xr:uid="{EE2DDB8E-002B-4136-AE1B-20DD3CBB95C8}"/>
    <cellStyle name="Normal 2 5 5 6 9" xfId="47861" xr:uid="{D860DCEA-E982-4431-9A89-9D416F1AB989}"/>
    <cellStyle name="Normal 2 5 5 7" xfId="47862" xr:uid="{FA80622F-A6D1-4BA3-B457-9BDC754FB627}"/>
    <cellStyle name="Normal 2 5 5 7 10" xfId="47864" xr:uid="{53776DDB-EC68-4FD4-8377-22947F4C006A}"/>
    <cellStyle name="Normal 2 5 5 7 2" xfId="47865" xr:uid="{8F1D47C6-A938-439E-B602-AB2380A09975}"/>
    <cellStyle name="Normal 2 5 5 7 2 2" xfId="47866" xr:uid="{49D8788C-ADD7-4F95-A6DB-8A4BDEFF0AB1}"/>
    <cellStyle name="Normal 2 5 5 7 2 2 2" xfId="47867" xr:uid="{88F9B02E-0F14-4E14-933C-B17CC9ADEB6F}"/>
    <cellStyle name="Normal 2 5 5 7 2 2 3" xfId="47868" xr:uid="{D95E72B0-D571-42BA-A5CC-59C92B7ED3B3}"/>
    <cellStyle name="Normal 2 5 5 7 2 2 4" xfId="47869" xr:uid="{4C1D9CB5-FDE4-47DA-8FB2-44B2DC5CD463}"/>
    <cellStyle name="Normal 2 5 5 7 2 2 5" xfId="47870" xr:uid="{6465772B-AA47-4DDB-BD6E-38EE68CA68D9}"/>
    <cellStyle name="Normal 2 5 5 7 2 2 6" xfId="47871" xr:uid="{1216C413-C062-4098-BE6F-D2083B90CBDD}"/>
    <cellStyle name="Normal 2 5 5 7 2 3" xfId="47872" xr:uid="{275D8F08-FD44-47E2-9AF8-B215FA3CBA36}"/>
    <cellStyle name="Normal 2 5 5 7 2 4" xfId="47873" xr:uid="{36643B1A-CC43-4900-BC24-B70A134A4144}"/>
    <cellStyle name="Normal 2 5 5 7 2 5" xfId="47874" xr:uid="{836AFE6C-9563-40C2-850E-F086F39A251E}"/>
    <cellStyle name="Normal 2 5 5 7 2 6" xfId="47875" xr:uid="{90B887A7-3F7C-4675-8BFE-B037BAEA028C}"/>
    <cellStyle name="Normal 2 5 5 7 2 7" xfId="47876" xr:uid="{F2E8A7F4-4779-4666-9ADC-4601E46AF3A2}"/>
    <cellStyle name="Normal 2 5 5 7 3" xfId="47877" xr:uid="{52C1B398-6443-4D9E-AA82-9184BB53F77E}"/>
    <cellStyle name="Normal 2 5 5 7 3 2" xfId="18023" xr:uid="{2425DB0F-75D0-4B10-BBE7-917C72E47F34}"/>
    <cellStyle name="Normal 2 5 5 7 3 3" xfId="18026" xr:uid="{0D2B7A91-6E33-44C2-BB90-759FE3145845}"/>
    <cellStyle name="Normal 2 5 5 7 4" xfId="47878" xr:uid="{84363D5B-9355-47FE-9EE7-76075FAC894A}"/>
    <cellStyle name="Normal 2 5 5 7 5" xfId="47879" xr:uid="{60A271A3-13A8-4009-8094-E9F56BF2AEAB}"/>
    <cellStyle name="Normal 2 5 5 7 5 2" xfId="47880" xr:uid="{D8770EB8-ECBB-4CF4-AE3A-FB40F68A3B46}"/>
    <cellStyle name="Normal 2 5 5 7 5 3" xfId="47881" xr:uid="{FDAA57FD-E75B-485C-B4F9-5901E6EB5126}"/>
    <cellStyle name="Normal 2 5 5 7 5 4" xfId="47882" xr:uid="{B9842D5D-7117-4FC1-8668-C7BAC73E929E}"/>
    <cellStyle name="Normal 2 5 5 7 5 5" xfId="47883" xr:uid="{102420F5-1196-4BE3-B85F-9CE38C60A419}"/>
    <cellStyle name="Normal 2 5 5 7 5 6" xfId="47884" xr:uid="{549919AD-91F4-4C09-BC08-7E0388CD2BD1}"/>
    <cellStyle name="Normal 2 5 5 7 6" xfId="47885" xr:uid="{686C6DAA-A1C0-4FF9-85B5-025C62BAD9AA}"/>
    <cellStyle name="Normal 2 5 5 7 7" xfId="47887" xr:uid="{D8354E16-4AEE-4D12-A2A6-E3999137A624}"/>
    <cellStyle name="Normal 2 5 5 7 8" xfId="47889" xr:uid="{92D3290A-FA28-462F-999B-1C3CB778902B}"/>
    <cellStyle name="Normal 2 5 5 7 9" xfId="47890" xr:uid="{88C28C78-BADE-4C6C-8646-78F05897711C}"/>
    <cellStyle name="Normal 2 5 5 8" xfId="47891" xr:uid="{BE374988-F615-4A2B-8EA3-343B6FE84E27}"/>
    <cellStyle name="Normal 2 5 5 8 2" xfId="47892" xr:uid="{181358EC-9D3D-4FBE-A482-D0759572A21E}"/>
    <cellStyle name="Normal 2 5 5 8 2 2" xfId="47893" xr:uid="{C8456A0B-BCDC-4FFD-B1B8-EE058C6564FB}"/>
    <cellStyle name="Normal 2 5 5 8 2 3" xfId="47894" xr:uid="{EF1443FC-7EB2-46B6-A08E-B7547C959560}"/>
    <cellStyle name="Normal 2 5 5 8 2 4" xfId="47895" xr:uid="{D0393BBE-7533-4FC7-848E-728430ECD6C9}"/>
    <cellStyle name="Normal 2 5 5 8 2 5" xfId="47896" xr:uid="{B818229A-0CFA-45F5-BEFB-B7FC0A1FC5E3}"/>
    <cellStyle name="Normal 2 5 5 8 2 6" xfId="47897" xr:uid="{12B9267F-595F-4E13-8848-16858D1069BC}"/>
    <cellStyle name="Normal 2 5 5 8 3" xfId="47898" xr:uid="{F926397F-65E8-4400-9421-875911B4ECB9}"/>
    <cellStyle name="Normal 2 5 5 8 4" xfId="47899" xr:uid="{853C7151-E6F0-4EB7-83AA-F5CD0DF57D15}"/>
    <cellStyle name="Normal 2 5 5 8 5" xfId="47900" xr:uid="{E6CEBA7C-637B-4D31-8988-015486236613}"/>
    <cellStyle name="Normal 2 5 5 8 6" xfId="47901" xr:uid="{459A2B9F-F6D0-4C18-9330-B44E7FC957FF}"/>
    <cellStyle name="Normal 2 5 5 8 7" xfId="47903" xr:uid="{5787F5B3-73C5-444E-9109-20A6E830EFE9}"/>
    <cellStyle name="Normal 2 5 5 9" xfId="47904" xr:uid="{79C02A82-4793-4FB1-A15C-971DF9CF2DC6}"/>
    <cellStyle name="Normal 2 5 5 9 2" xfId="20042" xr:uid="{F936BEAB-69D8-48CF-AD45-0AE3C50FD355}"/>
    <cellStyle name="Normal 2 5 5 9 3" xfId="20045" xr:uid="{86733BFC-B3F9-43FB-B53B-F45777975922}"/>
    <cellStyle name="Normal 2 5 6" xfId="47905" xr:uid="{53E9B0BF-6EC0-4ADA-A55F-15FA5DC44626}"/>
    <cellStyle name="Normal 2 5 6 10" xfId="47906" xr:uid="{2AD3AC5C-F520-45F5-B3EF-AF341F073FA9}"/>
    <cellStyle name="Normal 2 5 6 11" xfId="47907" xr:uid="{EDDEE0BE-3468-4899-8100-65BCE7E02746}"/>
    <cellStyle name="Normal 2 5 6 11 2" xfId="47908" xr:uid="{6C52D82B-CF6A-4BCB-A587-1CE616D76C5D}"/>
    <cellStyle name="Normal 2 5 6 11 3" xfId="47909" xr:uid="{731AD9FB-BE46-4A46-99BF-405587C7A360}"/>
    <cellStyle name="Normal 2 5 6 11 4" xfId="47910" xr:uid="{1B6AD8AF-F6DB-4359-9DE9-8CC75BE105EA}"/>
    <cellStyle name="Normal 2 5 6 11 5" xfId="47911" xr:uid="{F9E69FB1-0D7D-4CD1-881E-4AE2C074CBB3}"/>
    <cellStyle name="Normal 2 5 6 11 6" xfId="47912" xr:uid="{C861BFA1-D7B0-47AC-AFEC-D3DB08ECC296}"/>
    <cellStyle name="Normal 2 5 6 12" xfId="47913" xr:uid="{AE5B0D69-4DEA-4590-BC7F-75A82FFB0AED}"/>
    <cellStyle name="Normal 2 5 6 13" xfId="47914" xr:uid="{DBEF12F2-65DF-4507-80EC-A16644203C5C}"/>
    <cellStyle name="Normal 2 5 6 14" xfId="47915" xr:uid="{B77CF91F-2338-4005-B478-F73AFECD26AD}"/>
    <cellStyle name="Normal 2 5 6 15" xfId="47917" xr:uid="{6E4AF6A4-C44C-41CE-A4B8-C091ACE5311E}"/>
    <cellStyle name="Normal 2 5 6 16" xfId="47918" xr:uid="{BC7CE4D6-4991-4831-A09C-61232669ABC2}"/>
    <cellStyle name="Normal 2 5 6 17" xfId="47919" xr:uid="{CF9483C1-558A-4AE7-A956-6F01754C5C3A}"/>
    <cellStyle name="Normal 2 5 6 18" xfId="47920" xr:uid="{1825ABB2-E7A5-4AE5-B8EF-1880EC90D7E3}"/>
    <cellStyle name="Normal 2 5 6 19" xfId="47921" xr:uid="{0E660B1D-BC60-4034-B953-200FA41209E3}"/>
    <cellStyle name="Normal 2 5 6 2" xfId="47923" xr:uid="{689E2FC1-6E0A-4101-BCF1-DF3A91A0647D}"/>
    <cellStyle name="Normal 2 5 6 2 10" xfId="47924" xr:uid="{C1CC766C-0AC4-470A-AD00-D1CB603994A8}"/>
    <cellStyle name="Normal 2 5 6 2 11" xfId="47925" xr:uid="{BB48C7D2-2FB1-4878-9007-FC2334CF636C}"/>
    <cellStyle name="Normal 2 5 6 2 12" xfId="47926" xr:uid="{FCC26D9E-E441-46C6-8A39-22D5849D1EE7}"/>
    <cellStyle name="Normal 2 5 6 2 13" xfId="47927" xr:uid="{DB29DB7C-9926-4464-A968-76B02564891F}"/>
    <cellStyle name="Normal 2 5 6 2 14" xfId="47928" xr:uid="{4D2073C5-4F4E-402B-812F-20A9928176FD}"/>
    <cellStyle name="Normal 2 5 6 2 2" xfId="47929" xr:uid="{51C023B7-4E9A-4799-858C-93895390AA0D}"/>
    <cellStyle name="Normal 2 5 6 2 2 10" xfId="47930" xr:uid="{84EE2E02-E39D-459B-BB9F-49D7C1233743}"/>
    <cellStyle name="Normal 2 5 6 2 2 2" xfId="47931" xr:uid="{A0E7B65F-64B4-439E-8A11-D4E52B2A7DB3}"/>
    <cellStyle name="Normal 2 5 6 2 2 2 2" xfId="24825" xr:uid="{7DA225B5-996A-4374-9A72-B7E030E7FD0E}"/>
    <cellStyle name="Normal 2 5 6 2 2 2 2 2" xfId="24828" xr:uid="{519CC486-5D6F-4136-8EDD-146D9F7B17B7}"/>
    <cellStyle name="Normal 2 5 6 2 2 2 2 3" xfId="24831" xr:uid="{D75CA9D6-4402-4BE6-9499-24BCB09B4550}"/>
    <cellStyle name="Normal 2 5 6 2 2 2 2 4" xfId="26859" xr:uid="{ADD297D1-2246-4D82-976F-395E093579A1}"/>
    <cellStyle name="Normal 2 5 6 2 2 2 2 5" xfId="10346" xr:uid="{FCA8804D-AD75-4D4B-9637-C4B3506E9900}"/>
    <cellStyle name="Normal 2 5 6 2 2 2 2 6" xfId="10349" xr:uid="{014E8D99-C37D-4860-A30D-216115966300}"/>
    <cellStyle name="Normal 2 5 6 2 2 2 3" xfId="24834" xr:uid="{FD637693-12D2-4E56-B7D5-BF6DB4EDDB57}"/>
    <cellStyle name="Normal 2 5 6 2 2 2 4" xfId="24843" xr:uid="{038E94C0-6A0B-4A4B-87C7-DF9A18A817D8}"/>
    <cellStyle name="Normal 2 5 6 2 2 2 5" xfId="19742" xr:uid="{BD95A2E0-B7E8-4A80-8765-E78AF20B1126}"/>
    <cellStyle name="Normal 2 5 6 2 2 2 6" xfId="19746" xr:uid="{379127A6-F651-4F49-9BE9-6B7B4EE27BBA}"/>
    <cellStyle name="Normal 2 5 6 2 2 2 7" xfId="19750" xr:uid="{81A07D29-ED7F-4E13-AB76-2A225A6E6373}"/>
    <cellStyle name="Normal 2 5 6 2 2 3" xfId="47932" xr:uid="{D421F61E-69A8-4D64-B4B2-A8EDE6EA9AE2}"/>
    <cellStyle name="Normal 2 5 6 2 2 3 2" xfId="24873" xr:uid="{AFABAB68-934D-4B43-8F7F-D5A3374424FF}"/>
    <cellStyle name="Normal 2 5 6 2 2 3 3" xfId="24877" xr:uid="{82ADBF12-B781-49F4-A80B-596DD91FAA9B}"/>
    <cellStyle name="Normal 2 5 6 2 2 4" xfId="47933" xr:uid="{C2563A37-2DD3-487D-8F46-042C0488EBE5}"/>
    <cellStyle name="Normal 2 5 6 2 2 5" xfId="47934" xr:uid="{0E4A8B87-771F-4812-AC49-4EECE29B93A7}"/>
    <cellStyle name="Normal 2 5 6 2 2 5 2" xfId="29044" xr:uid="{998559F5-4CCD-47A0-86BB-7E0C0DAB75C5}"/>
    <cellStyle name="Normal 2 5 6 2 2 5 3" xfId="29051" xr:uid="{D5694C8D-8A9C-40A6-AD29-6343727120A4}"/>
    <cellStyle name="Normal 2 5 6 2 2 5 4" xfId="29758" xr:uid="{6101C15C-C2DD-4FE1-A65E-7E92F3105571}"/>
    <cellStyle name="Normal 2 5 6 2 2 5 5" xfId="29771" xr:uid="{C472FB39-42E4-4F0B-822C-B05E0CE929C5}"/>
    <cellStyle name="Normal 2 5 6 2 2 5 6" xfId="29791" xr:uid="{5702FE2E-AC84-4037-8C16-E568F0FD0178}"/>
    <cellStyle name="Normal 2 5 6 2 2 6" xfId="47935" xr:uid="{43DF0407-4B4E-4CB5-9515-5CB612B40644}"/>
    <cellStyle name="Normal 2 5 6 2 2 7" xfId="47936" xr:uid="{DCD6E31C-D33A-42F6-91C3-1301017355F0}"/>
    <cellStyle name="Normal 2 5 6 2 2 8" xfId="47937" xr:uid="{E65A8DFC-3AB8-41FE-A983-0AD1D27DFB6F}"/>
    <cellStyle name="Normal 2 5 6 2 2 9" xfId="47938" xr:uid="{F5BD10A3-3D74-4CE9-831C-B9AB498693EF}"/>
    <cellStyle name="Normal 2 5 6 2 3" xfId="47939" xr:uid="{581E5B6C-D6BE-4EA6-9B28-B3467C4AC29E}"/>
    <cellStyle name="Normal 2 5 6 2 3 10" xfId="47940" xr:uid="{2DD554F2-8FF5-4C9C-AFE8-B53A5D390F33}"/>
    <cellStyle name="Normal 2 5 6 2 3 2" xfId="47941" xr:uid="{069D9A69-FBD6-426B-A8AD-58088D6EAD76}"/>
    <cellStyle name="Normal 2 5 6 2 3 2 2" xfId="29608" xr:uid="{C48CC37F-B386-42D9-B8DF-D8CCD3BE88BD}"/>
    <cellStyle name="Normal 2 5 6 2 3 2 2 2" xfId="47942" xr:uid="{CED0F3FB-AF83-418E-9CB0-E0E9AED25F12}"/>
    <cellStyle name="Normal 2 5 6 2 3 2 2 3" xfId="47943" xr:uid="{6EB1FCA3-500F-42A9-B0AC-C7C431FBDCD7}"/>
    <cellStyle name="Normal 2 5 6 2 3 2 2 4" xfId="47944" xr:uid="{D67C8928-03F9-4C57-B7DA-F0CA6BF08589}"/>
    <cellStyle name="Normal 2 5 6 2 3 2 2 5" xfId="10423" xr:uid="{6F4F17A8-FE00-4D5C-87E3-87FE0FF1285B}"/>
    <cellStyle name="Normal 2 5 6 2 3 2 2 6" xfId="10425" xr:uid="{D30636B4-D6DA-4212-AEE6-26B9EF21F08C}"/>
    <cellStyle name="Normal 2 5 6 2 3 2 3" xfId="22115" xr:uid="{272AC297-4657-4B68-ABE5-B9A3036C148D}"/>
    <cellStyle name="Normal 2 5 6 2 3 2 4" xfId="22122" xr:uid="{BAE9A3ED-60E2-4F4A-808F-88A972F1DEC2}"/>
    <cellStyle name="Normal 2 5 6 2 3 2 5" xfId="27791" xr:uid="{FED1763E-3826-45B4-887C-C3A7A634BA95}"/>
    <cellStyle name="Normal 2 5 6 2 3 2 6" xfId="47945" xr:uid="{AD8DD42A-2605-4020-8F16-748603243B39}"/>
    <cellStyle name="Normal 2 5 6 2 3 2 7" xfId="47946" xr:uid="{E435B6A6-75B5-468C-BE7C-8B3156EE55A2}"/>
    <cellStyle name="Normal 2 5 6 2 3 3" xfId="47947" xr:uid="{CE4EE167-06C4-46F2-B1A9-CA1F22210732}"/>
    <cellStyle name="Normal 2 5 6 2 3 3 2" xfId="31168" xr:uid="{8209AA61-C1E1-4086-B165-2C00D0818721}"/>
    <cellStyle name="Normal 2 5 6 2 3 3 3" xfId="22127" xr:uid="{DD6506C6-DCA2-4C89-B467-CDF4A5564246}"/>
    <cellStyle name="Normal 2 5 6 2 3 4" xfId="47948" xr:uid="{C61A3BC5-06B6-499B-8015-97459EB2B13C}"/>
    <cellStyle name="Normal 2 5 6 2 3 5" xfId="47949" xr:uid="{779CC62D-7F39-4397-BB53-E4DCEDF5F91F}"/>
    <cellStyle name="Normal 2 5 6 2 3 5 2" xfId="29617" xr:uid="{076B1AEC-8457-4ACB-84D2-FA4AFB8647EE}"/>
    <cellStyle name="Normal 2 5 6 2 3 5 3" xfId="22141" xr:uid="{05F7B37A-969E-4C24-B3DE-D86B2F4BA123}"/>
    <cellStyle name="Normal 2 5 6 2 3 5 4" xfId="22149" xr:uid="{3D4E8CC7-49FC-4D91-8CD4-DB37F609B2A0}"/>
    <cellStyle name="Normal 2 5 6 2 3 5 5" xfId="27797" xr:uid="{223C10A3-004E-43D0-80B3-77DEC8E43B14}"/>
    <cellStyle name="Normal 2 5 6 2 3 5 6" xfId="47950" xr:uid="{F11B5C19-E21B-4C6D-A32F-B4627281A4FA}"/>
    <cellStyle name="Normal 2 5 6 2 3 6" xfId="47951" xr:uid="{EC7A2A75-9352-4611-ADBA-263A5D87CAD2}"/>
    <cellStyle name="Normal 2 5 6 2 3 7" xfId="47952" xr:uid="{6FA6380E-0BE8-456D-9334-6FE2DB7C4206}"/>
    <cellStyle name="Normal 2 5 6 2 3 8" xfId="26880" xr:uid="{9D641956-3831-41FB-AC37-58B279043473}"/>
    <cellStyle name="Normal 2 5 6 2 3 9" xfId="26882" xr:uid="{B1A55860-87D1-4E9E-856D-0993BC07E5E1}"/>
    <cellStyle name="Normal 2 5 6 2 4" xfId="47953" xr:uid="{057CFFA4-9A0B-41FE-98D6-3508344871DC}"/>
    <cellStyle name="Normal 2 5 6 2 4 10" xfId="47954" xr:uid="{6FDE73C6-45F2-4DF0-8303-AC8184C9ADDF}"/>
    <cellStyle name="Normal 2 5 6 2 4 2" xfId="47955" xr:uid="{3854CA44-E56A-4006-98E5-EC8DFF45BFFE}"/>
    <cellStyle name="Normal 2 5 6 2 4 2 2" xfId="47956" xr:uid="{AF206665-62D2-416E-9C09-125188536A72}"/>
    <cellStyle name="Normal 2 5 6 2 4 2 2 2" xfId="4575" xr:uid="{6F5EFA25-8C4F-4FA0-9D91-526297686372}"/>
    <cellStyle name="Normal 2 5 6 2 4 2 2 3" xfId="4686" xr:uid="{E872E449-559E-465B-BFAE-5BCE7805C795}"/>
    <cellStyle name="Normal 2 5 6 2 4 2 2 4" xfId="4804" xr:uid="{C652CA57-A36C-4A39-B013-16A397F84543}"/>
    <cellStyle name="Normal 2 5 6 2 4 2 2 5" xfId="4516" xr:uid="{5981A520-8720-451D-8BE3-BF9E44A596AC}"/>
    <cellStyle name="Normal 2 5 6 2 4 2 2 6" xfId="4546" xr:uid="{2E081308-BA01-47F2-8796-902C8EB24833}"/>
    <cellStyle name="Normal 2 5 6 2 4 2 3" xfId="47957" xr:uid="{CC6527CE-28A3-4D0B-ABD4-1D6D4C2D3454}"/>
    <cellStyle name="Normal 2 5 6 2 4 2 4" xfId="47958" xr:uid="{73B68248-4450-4EF2-B5ED-E2C101A854B2}"/>
    <cellStyle name="Normal 2 5 6 2 4 2 5" xfId="47959" xr:uid="{0110A762-6E09-4277-A58C-35FA09BC7F22}"/>
    <cellStyle name="Normal 2 5 6 2 4 2 6" xfId="47960" xr:uid="{1D9C8B3D-14EC-42CA-85B8-7853007F481E}"/>
    <cellStyle name="Normal 2 5 6 2 4 2 7" xfId="47961" xr:uid="{CB2FBB0D-E9EB-4269-ACFF-59E448AA0B11}"/>
    <cellStyle name="Normal 2 5 6 2 4 3" xfId="47962" xr:uid="{30316C3F-0DEC-4613-9626-69E65CB40E6D}"/>
    <cellStyle name="Normal 2 5 6 2 4 3 2" xfId="47963" xr:uid="{F2237922-2E8A-449C-BA4B-034E5B508EF5}"/>
    <cellStyle name="Normal 2 5 6 2 4 3 3" xfId="47964" xr:uid="{60D55DB9-B6A2-459E-A967-E71B3A7D40F1}"/>
    <cellStyle name="Normal 2 5 6 2 4 4" xfId="47965" xr:uid="{AE522F13-6735-4856-AE16-E0468D502F60}"/>
    <cellStyle name="Normal 2 5 6 2 4 5" xfId="47966" xr:uid="{6A61F4F0-485A-4BD1-A0CF-57B964BA88A4}"/>
    <cellStyle name="Normal 2 5 6 2 4 5 2" xfId="47967" xr:uid="{D1F82B85-B1D8-4723-ABF8-DFBE4D1F5749}"/>
    <cellStyle name="Normal 2 5 6 2 4 5 3" xfId="47968" xr:uid="{4E6504F7-0E0C-495E-B05A-A05226B77B19}"/>
    <cellStyle name="Normal 2 5 6 2 4 5 4" xfId="47969" xr:uid="{E2417DB0-9BC7-49A5-B91B-0267C07D322B}"/>
    <cellStyle name="Normal 2 5 6 2 4 5 5" xfId="47970" xr:uid="{CE83170D-CF16-44DD-A50F-9F6E616DCE03}"/>
    <cellStyle name="Normal 2 5 6 2 4 5 6" xfId="47971" xr:uid="{70774C96-D63B-49C4-8412-5B3CF1BC1779}"/>
    <cellStyle name="Normal 2 5 6 2 4 6" xfId="47972" xr:uid="{7AD9E7AE-6F82-433F-9C4D-C8915C9C252B}"/>
    <cellStyle name="Normal 2 5 6 2 4 7" xfId="47973" xr:uid="{167A9259-1CF0-408B-A21D-4A2F9D3734FE}"/>
    <cellStyle name="Normal 2 5 6 2 4 8" xfId="47974" xr:uid="{BB9E6264-744E-48F5-BC73-81A9F3490025}"/>
    <cellStyle name="Normal 2 5 6 2 4 9" xfId="47975" xr:uid="{AA951123-D937-48B9-8997-B1D701C52173}"/>
    <cellStyle name="Normal 2 5 6 2 5" xfId="47976" xr:uid="{D662ECC1-2D51-4F74-95FD-442DDD1B6221}"/>
    <cellStyle name="Normal 2 5 6 2 5 2" xfId="47977" xr:uid="{36B00C24-7E76-4845-AAA5-99B79FA3F6F8}"/>
    <cellStyle name="Normal 2 5 6 2 5 2 2" xfId="47978" xr:uid="{08309D5B-AB7A-4220-99F7-C8D11E860CDC}"/>
    <cellStyle name="Normal 2 5 6 2 5 2 3" xfId="47979" xr:uid="{0F983F0C-509B-49CF-82A5-59A6039C825A}"/>
    <cellStyle name="Normal 2 5 6 2 5 2 4" xfId="47980" xr:uid="{1BA1606B-A3CA-4698-8D15-C60AA0120A14}"/>
    <cellStyle name="Normal 2 5 6 2 5 2 5" xfId="47981" xr:uid="{05D822D7-C85D-44F0-8FF9-B0FC8C5904C5}"/>
    <cellStyle name="Normal 2 5 6 2 5 2 6" xfId="47982" xr:uid="{F14F513F-B05B-47C0-82EA-3BD7D8564B3E}"/>
    <cellStyle name="Normal 2 5 6 2 5 3" xfId="47983" xr:uid="{45054560-D6C7-4FCB-AC5C-9267A4574E59}"/>
    <cellStyle name="Normal 2 5 6 2 5 4" xfId="47984" xr:uid="{2C7F2A16-F981-4B5B-A3D0-2AA7CE56F99B}"/>
    <cellStyle name="Normal 2 5 6 2 5 5" xfId="47985" xr:uid="{F8EF6A56-9C5D-4F1C-8938-55081F06C7F3}"/>
    <cellStyle name="Normal 2 5 6 2 5 6" xfId="47986" xr:uid="{EECC3ED5-2DF0-47E4-A602-D980C44EA86E}"/>
    <cellStyle name="Normal 2 5 6 2 5 7" xfId="47987" xr:uid="{FAFFAED2-C455-4BF6-9205-B40B18015CD4}"/>
    <cellStyle name="Normal 2 5 6 2 6" xfId="47988" xr:uid="{F2D69C96-FF22-43BD-BAAD-D14C8DF456F9}"/>
    <cellStyle name="Normal 2 5 6 2 6 2" xfId="47989" xr:uid="{7D7A090C-B5E6-46E6-ABA6-DFE3F119ABCC}"/>
    <cellStyle name="Normal 2 5 6 2 6 3" xfId="47990" xr:uid="{E00A3BC9-A5AA-4235-B53A-54F74E4D1D8C}"/>
    <cellStyle name="Normal 2 5 6 2 7" xfId="47991" xr:uid="{31B52625-2AEE-426E-AC79-62D54B20A006}"/>
    <cellStyle name="Normal 2 5 6 2 8" xfId="47992" xr:uid="{C3C59971-EE43-4BAC-926E-18938F530E07}"/>
    <cellStyle name="Normal 2 5 6 2 8 2" xfId="47993" xr:uid="{DD2248D6-9B0B-4EC1-989F-6F1A3E94ABC4}"/>
    <cellStyle name="Normal 2 5 6 2 8 3" xfId="47994" xr:uid="{E1A85029-0C77-4406-9509-97EAA7399690}"/>
    <cellStyle name="Normal 2 5 6 2 8 4" xfId="47995" xr:uid="{C5C9448F-F195-4029-8BE9-62A2CF1715D7}"/>
    <cellStyle name="Normal 2 5 6 2 8 5" xfId="47996" xr:uid="{17B078D8-5949-4A2C-94A5-DE0CF88F9AD2}"/>
    <cellStyle name="Normal 2 5 6 2 8 6" xfId="47997" xr:uid="{B8BC19F5-8482-4BA3-8403-9EA89F1208E7}"/>
    <cellStyle name="Normal 2 5 6 2 9" xfId="47998" xr:uid="{89ED07B6-F4D9-48A2-AE93-6D59C1FA62C2}"/>
    <cellStyle name="Normal 2 5 6 20" xfId="47916" xr:uid="{294C9E9F-97AB-4AA9-8251-76C7A1B86BA9}"/>
    <cellStyle name="Normal 2 5 6 3" xfId="48000" xr:uid="{A84F2CDB-9954-4CBC-B5BD-F4D256DD5156}"/>
    <cellStyle name="Normal 2 5 6 3 10" xfId="48001" xr:uid="{EA3990B8-E0B2-486E-B6A9-B5070BE18FC0}"/>
    <cellStyle name="Normal 2 5 6 3 11" xfId="48002" xr:uid="{48D0815D-FB4A-4C6A-89FA-DE9E64BC5B57}"/>
    <cellStyle name="Normal 2 5 6 3 12" xfId="48003" xr:uid="{88F75D47-5C76-4AE0-B0AE-E8FE05C5FAD7}"/>
    <cellStyle name="Normal 2 5 6 3 13" xfId="48004" xr:uid="{E398B6D8-7492-4D6B-829C-8CB28AB80C65}"/>
    <cellStyle name="Normal 2 5 6 3 14" xfId="48005" xr:uid="{68B8D16C-2CC7-4D58-BEA4-51583489FCCF}"/>
    <cellStyle name="Normal 2 5 6 3 2" xfId="48006" xr:uid="{9484493C-2ED4-4B3C-99A4-8172737AB898}"/>
    <cellStyle name="Normal 2 5 6 3 2 10" xfId="48008" xr:uid="{17D10E5C-E435-4FEC-9A5E-AC4EE65E96C5}"/>
    <cellStyle name="Normal 2 5 6 3 2 2" xfId="48010" xr:uid="{FBDBF24C-0628-4AE3-81F1-D4EE90999D12}"/>
    <cellStyle name="Normal 2 5 6 3 2 2 2" xfId="48011" xr:uid="{9ACEF9DE-A600-4FBF-A382-8FFD61AFD2A7}"/>
    <cellStyle name="Normal 2 5 6 3 2 2 2 2" xfId="48012" xr:uid="{1E91976E-4078-4C05-B1DA-729A6B8B2E94}"/>
    <cellStyle name="Normal 2 5 6 3 2 2 2 3" xfId="48013" xr:uid="{970F7D30-8EA3-49DC-8DFE-4E0D2C3C3C19}"/>
    <cellStyle name="Normal 2 5 6 3 2 2 2 4" xfId="48014" xr:uid="{5483E1DA-DBE8-4605-8FFB-18937C232BBC}"/>
    <cellStyle name="Normal 2 5 6 3 2 2 2 5" xfId="10030" xr:uid="{4D55C837-6B53-4BF7-89B8-920992450743}"/>
    <cellStyle name="Normal 2 5 6 3 2 2 2 6" xfId="10033" xr:uid="{D6A5C158-10A5-47C6-812F-FECE8D1C047F}"/>
    <cellStyle name="Normal 2 5 6 3 2 2 3" xfId="48015" xr:uid="{655D811D-8F4E-4D7B-AF17-E57DFB1794CD}"/>
    <cellStyle name="Normal 2 5 6 3 2 2 4" xfId="48016" xr:uid="{EFE0627D-14E9-4048-AF4F-41C1F8BE9455}"/>
    <cellStyle name="Normal 2 5 6 3 2 2 5" xfId="48017" xr:uid="{70B0F264-BA3A-46C2-A7EF-9AACDDDCF49E}"/>
    <cellStyle name="Normal 2 5 6 3 2 2 6" xfId="48018" xr:uid="{3870033A-B88F-40C0-B799-6CB74833A0CF}"/>
    <cellStyle name="Normal 2 5 6 3 2 2 7" xfId="48019" xr:uid="{365E13D5-F2B8-4241-B0E8-4C61D054FA93}"/>
    <cellStyle name="Normal 2 5 6 3 2 3" xfId="48021" xr:uid="{DD3A8EB9-C573-4199-8368-85C622506196}"/>
    <cellStyle name="Normal 2 5 6 3 2 3 2" xfId="48022" xr:uid="{DDDED4C9-8EB3-4F34-A313-F6BC8AB04FDF}"/>
    <cellStyle name="Normal 2 5 6 3 2 3 3" xfId="48023" xr:uid="{350AB301-32E5-4589-BDEF-2DE09014EC71}"/>
    <cellStyle name="Normal 2 5 6 3 2 4" xfId="48025" xr:uid="{9406D88F-BC86-4D8A-8AD3-E20989022721}"/>
    <cellStyle name="Normal 2 5 6 3 2 5" xfId="48027" xr:uid="{5BC6A0D4-B66D-4D2F-B5BE-252227A2141E}"/>
    <cellStyle name="Normal 2 5 6 3 2 5 2" xfId="48028" xr:uid="{40D6CDB1-5083-4AED-B35F-42440468299F}"/>
    <cellStyle name="Normal 2 5 6 3 2 5 3" xfId="48029" xr:uid="{2A382367-6C12-43F6-A612-32EA3643C4BD}"/>
    <cellStyle name="Normal 2 5 6 3 2 5 4" xfId="48030" xr:uid="{99B8B52F-4293-42E7-BD12-83348BF5334C}"/>
    <cellStyle name="Normal 2 5 6 3 2 5 5" xfId="48031" xr:uid="{723F4914-E512-427C-83ED-F22FF2278239}"/>
    <cellStyle name="Normal 2 5 6 3 2 5 6" xfId="48032" xr:uid="{069D201B-A9FB-4FF9-B8B4-6B24B9F65B88}"/>
    <cellStyle name="Normal 2 5 6 3 2 6" xfId="48033" xr:uid="{EED04BF2-F716-4C84-B561-773DA63A1425}"/>
    <cellStyle name="Normal 2 5 6 3 2 7" xfId="48034" xr:uid="{F6656AA7-F787-40A6-9AA9-CC63D83C3E26}"/>
    <cellStyle name="Normal 2 5 6 3 2 8" xfId="48035" xr:uid="{4E72D204-2CB6-488B-8B17-8EA81FAB33E4}"/>
    <cellStyle name="Normal 2 5 6 3 2 9" xfId="48036" xr:uid="{6A2ED1E9-C8B0-4ABC-BD23-3DDEE7372571}"/>
    <cellStyle name="Normal 2 5 6 3 3" xfId="48037" xr:uid="{68E2E0D4-7334-40E2-94EC-63E8AD413234}"/>
    <cellStyle name="Normal 2 5 6 3 3 10" xfId="48038" xr:uid="{5E7F0DC9-5C17-4C06-8DCB-8AFDA5D70E74}"/>
    <cellStyle name="Normal 2 5 6 3 3 2" xfId="48039" xr:uid="{886BECEB-C8B8-4E9E-8F5E-A4294403948D}"/>
    <cellStyle name="Normal 2 5 6 3 3 2 2" xfId="48040" xr:uid="{BC9157A7-A397-4F55-BFED-CA88BD235743}"/>
    <cellStyle name="Normal 2 5 6 3 3 2 2 2" xfId="48041" xr:uid="{963BCCFF-AC5F-4EE6-A13F-60AD6167D632}"/>
    <cellStyle name="Normal 2 5 6 3 3 2 2 3" xfId="48042" xr:uid="{7C56B5FF-45CD-47DD-8438-C6D94E44B055}"/>
    <cellStyle name="Normal 2 5 6 3 3 2 2 4" xfId="48043" xr:uid="{1CF27071-5408-45E3-8C3B-6089A3DD2020}"/>
    <cellStyle name="Normal 2 5 6 3 3 2 2 5" xfId="48044" xr:uid="{D716B14A-0374-436E-BBE9-91010D2B6FA6}"/>
    <cellStyle name="Normal 2 5 6 3 3 2 2 6" xfId="48045" xr:uid="{F09A1CFD-E277-4445-8FCC-8C5172A4B4FB}"/>
    <cellStyle name="Normal 2 5 6 3 3 2 3" xfId="48046" xr:uid="{2A4F1FC7-61CC-4A80-AC7A-64FF2285A60B}"/>
    <cellStyle name="Normal 2 5 6 3 3 2 4" xfId="48047" xr:uid="{D1526F77-4171-45A5-B52F-6AA86EE300C2}"/>
    <cellStyle name="Normal 2 5 6 3 3 2 5" xfId="48048" xr:uid="{9BFF760B-A047-458E-ADD2-6675C33C5BFB}"/>
    <cellStyle name="Normal 2 5 6 3 3 2 6" xfId="48049" xr:uid="{43D8E32E-7890-48E5-888D-4BF6F85CF7B9}"/>
    <cellStyle name="Normal 2 5 6 3 3 2 7" xfId="48050" xr:uid="{9A5A8E71-1FEB-4E73-BFF8-B0FCAF14C0D1}"/>
    <cellStyle name="Normal 2 5 6 3 3 3" xfId="48051" xr:uid="{74BFE02C-79E8-4B1F-8DA1-3767EDE2D1E3}"/>
    <cellStyle name="Normal 2 5 6 3 3 3 2" xfId="48052" xr:uid="{8BB035F0-4A89-4E3B-A1A1-7F8E24065FD3}"/>
    <cellStyle name="Normal 2 5 6 3 3 3 3" xfId="48053" xr:uid="{FEF41A59-9AAB-4AC0-B565-73CAB7335AF8}"/>
    <cellStyle name="Normal 2 5 6 3 3 4" xfId="48054" xr:uid="{88A95E3C-1127-4DF2-826B-FFBFBC92C61E}"/>
    <cellStyle name="Normal 2 5 6 3 3 5" xfId="48055" xr:uid="{7EFFA8FE-43F4-4CAD-BC9B-4822963CC5F2}"/>
    <cellStyle name="Normal 2 5 6 3 3 5 2" xfId="45632" xr:uid="{221AFF44-EAE9-47E9-874D-EAE6767A683F}"/>
    <cellStyle name="Normal 2 5 6 3 3 5 3" xfId="48056" xr:uid="{98A3D8B5-6E3F-49EF-9C98-534F554A97D4}"/>
    <cellStyle name="Normal 2 5 6 3 3 5 4" xfId="48057" xr:uid="{A177A23C-1271-4C01-AB94-2DC2A15F6621}"/>
    <cellStyle name="Normal 2 5 6 3 3 5 5" xfId="48058" xr:uid="{79EDDC6C-F508-4991-ACC8-9BE235935D80}"/>
    <cellStyle name="Normal 2 5 6 3 3 5 6" xfId="48059" xr:uid="{D9527C65-8568-40C6-9C04-9F8B459E4B2E}"/>
    <cellStyle name="Normal 2 5 6 3 3 6" xfId="48060" xr:uid="{41919801-9C12-49E8-8DEF-D0279574E583}"/>
    <cellStyle name="Normal 2 5 6 3 3 7" xfId="48061" xr:uid="{3585B0FF-DBCD-4CF7-934E-FAD760070810}"/>
    <cellStyle name="Normal 2 5 6 3 3 8" xfId="48062" xr:uid="{EFD7FFB1-E4E5-4EA4-9C05-B725FF4F4452}"/>
    <cellStyle name="Normal 2 5 6 3 3 9" xfId="48063" xr:uid="{800ED92C-5B94-4658-BA12-A67DF797D072}"/>
    <cellStyle name="Normal 2 5 6 3 4" xfId="48064" xr:uid="{374FB1A7-FD61-4CBB-B40F-D5D8FFD49C5B}"/>
    <cellStyle name="Normal 2 5 6 3 4 10" xfId="48065" xr:uid="{576BAFA1-B902-415E-85EF-AAB1799A97F6}"/>
    <cellStyle name="Normal 2 5 6 3 4 2" xfId="48066" xr:uid="{C3F57E55-7857-40B5-803E-C5BAE5AE3037}"/>
    <cellStyle name="Normal 2 5 6 3 4 2 2" xfId="48067" xr:uid="{C217F059-1F3E-4970-8BFE-4A9A20F8DBC6}"/>
    <cellStyle name="Normal 2 5 6 3 4 2 2 2" xfId="48068" xr:uid="{7800AF20-8F35-4C99-A834-60F36769CA0B}"/>
    <cellStyle name="Normal 2 5 6 3 4 2 2 3" xfId="48069" xr:uid="{D3032DA9-69D6-46CA-8E37-10BD5B4B9175}"/>
    <cellStyle name="Normal 2 5 6 3 4 2 2 4" xfId="48070" xr:uid="{F29DDAA0-2FA2-4B50-A2CA-40C9F9A0405B}"/>
    <cellStyle name="Normal 2 5 6 3 4 2 2 5" xfId="48071" xr:uid="{99DBE42B-68FF-479E-9091-6DA7CAC8F780}"/>
    <cellStyle name="Normal 2 5 6 3 4 2 2 6" xfId="48072" xr:uid="{FD3BAA02-8D19-4894-A0F6-06D1CE3BC196}"/>
    <cellStyle name="Normal 2 5 6 3 4 2 3" xfId="42508" xr:uid="{EDAE1C6D-597E-40AA-A1EB-08CBDB2C3348}"/>
    <cellStyle name="Normal 2 5 6 3 4 2 4" xfId="42510" xr:uid="{EAD4A729-910D-4C32-BC1B-84E2DCC9C529}"/>
    <cellStyle name="Normal 2 5 6 3 4 2 5" xfId="42512" xr:uid="{58EEB009-E303-43FE-A2F3-A736696B0D44}"/>
    <cellStyle name="Normal 2 5 6 3 4 2 6" xfId="48073" xr:uid="{80FCD7EE-21E1-4938-885D-2DC647CC52DD}"/>
    <cellStyle name="Normal 2 5 6 3 4 2 7" xfId="48074" xr:uid="{85D4F92F-1671-440C-A686-8B30A3D7269E}"/>
    <cellStyle name="Normal 2 5 6 3 4 3" xfId="48075" xr:uid="{AA6A94C8-6016-42A6-A771-73ACA94776DF}"/>
    <cellStyle name="Normal 2 5 6 3 4 3 2" xfId="48076" xr:uid="{43999508-23A7-4724-AC71-854D5DD4AFFC}"/>
    <cellStyle name="Normal 2 5 6 3 4 3 3" xfId="48077" xr:uid="{0279DACC-5048-4A08-9F42-6277994DF039}"/>
    <cellStyle name="Normal 2 5 6 3 4 4" xfId="48078" xr:uid="{0AD5633B-76DF-4221-8C8B-BB8CF743F9AE}"/>
    <cellStyle name="Normal 2 5 6 3 4 5" xfId="48079" xr:uid="{8912329A-78E1-4CA6-803E-ED46BD95B61E}"/>
    <cellStyle name="Normal 2 5 6 3 4 5 2" xfId="48080" xr:uid="{3EF0C3BC-D828-460D-BFEB-77DDC00915C5}"/>
    <cellStyle name="Normal 2 5 6 3 4 5 3" xfId="48081" xr:uid="{DF29DB67-2C70-43F1-B020-3C09069903EE}"/>
    <cellStyle name="Normal 2 5 6 3 4 5 4" xfId="48082" xr:uid="{E8518FDE-43AA-4EB0-8945-FD68BC28E055}"/>
    <cellStyle name="Normal 2 5 6 3 4 5 5" xfId="48083" xr:uid="{B5C1F68A-C3BD-42B3-A3BB-77FCE39E145D}"/>
    <cellStyle name="Normal 2 5 6 3 4 5 6" xfId="48084" xr:uid="{C30C4099-1E08-4F48-94F3-2B2DDED3627E}"/>
    <cellStyle name="Normal 2 5 6 3 4 6" xfId="48085" xr:uid="{AE835B73-811C-4CBE-8017-0B738093F218}"/>
    <cellStyle name="Normal 2 5 6 3 4 7" xfId="48086" xr:uid="{3700249B-9D51-486F-A3E2-C51E0FE18F88}"/>
    <cellStyle name="Normal 2 5 6 3 4 8" xfId="48087" xr:uid="{9D7597F5-246A-48F3-9C6C-AAB50FDCE06B}"/>
    <cellStyle name="Normal 2 5 6 3 4 9" xfId="48088" xr:uid="{6B44244B-45FD-4224-8091-A694B64AF227}"/>
    <cellStyle name="Normal 2 5 6 3 5" xfId="48089" xr:uid="{AA3FC356-97BE-4130-9CF7-8FF8B4E6B502}"/>
    <cellStyle name="Normal 2 5 6 3 5 2" xfId="48090" xr:uid="{F828DEBD-5199-48C3-A256-92C493FFC4B0}"/>
    <cellStyle name="Normal 2 5 6 3 5 2 2" xfId="48091" xr:uid="{A82FF6F0-5E7C-4E09-B24D-3BEF546DC666}"/>
    <cellStyle name="Normal 2 5 6 3 5 2 3" xfId="48092" xr:uid="{20C7AFF0-DCB0-490A-B1E9-7AF8E963A44C}"/>
    <cellStyle name="Normal 2 5 6 3 5 2 4" xfId="48093" xr:uid="{F87F88B5-D2EC-4CAF-8C29-C45A09618BE7}"/>
    <cellStyle name="Normal 2 5 6 3 5 2 5" xfId="48094" xr:uid="{9A006FE5-DE07-48E0-9045-03DB1CABB892}"/>
    <cellStyle name="Normal 2 5 6 3 5 2 6" xfId="48095" xr:uid="{85D9B25C-A44D-40BB-90EF-8B6E2D25D3A4}"/>
    <cellStyle name="Normal 2 5 6 3 5 3" xfId="48096" xr:uid="{8C03B718-3A83-45E1-9A10-5DE871855B05}"/>
    <cellStyle name="Normal 2 5 6 3 5 4" xfId="48097" xr:uid="{FCD1462A-0100-4400-B53D-58D2D60E13A7}"/>
    <cellStyle name="Normal 2 5 6 3 5 5" xfId="48098" xr:uid="{6FB70ADE-828E-4F84-9FFA-664A904A26FB}"/>
    <cellStyle name="Normal 2 5 6 3 5 6" xfId="48099" xr:uid="{B00765FE-AC44-453B-ADD8-0EBAF1F75277}"/>
    <cellStyle name="Normal 2 5 6 3 5 7" xfId="48100" xr:uid="{425D4E2E-E431-4E60-9B15-83B619F02311}"/>
    <cellStyle name="Normal 2 5 6 3 6" xfId="48101" xr:uid="{94752824-1361-4627-9594-BE0EDF2928E2}"/>
    <cellStyle name="Normal 2 5 6 3 6 2" xfId="48102" xr:uid="{64C537B1-8059-47CF-BD1D-926E975414EE}"/>
    <cellStyle name="Normal 2 5 6 3 6 3" xfId="48103" xr:uid="{A6E6CF24-93AF-4ED6-8DF0-3A5BFA6A01E6}"/>
    <cellStyle name="Normal 2 5 6 3 7" xfId="48104" xr:uid="{40A7CC18-8B5A-451F-AC42-69298F780CDD}"/>
    <cellStyle name="Normal 2 5 6 3 8" xfId="48105" xr:uid="{7EAE08DB-8B72-43BC-9470-356F47923675}"/>
    <cellStyle name="Normal 2 5 6 3 8 2" xfId="48106" xr:uid="{87FA7320-AD07-494E-96C7-EB9B93582941}"/>
    <cellStyle name="Normal 2 5 6 3 8 3" xfId="48107" xr:uid="{3B4E4EDD-F62F-4489-99A8-CAE366458197}"/>
    <cellStyle name="Normal 2 5 6 3 8 4" xfId="48108" xr:uid="{8EF5A0EC-4CEF-4D3E-A9C2-DCDEA7762E62}"/>
    <cellStyle name="Normal 2 5 6 3 8 5" xfId="48109" xr:uid="{097DECCA-24C0-4D8D-805F-D53D545C3D20}"/>
    <cellStyle name="Normal 2 5 6 3 8 6" xfId="48110" xr:uid="{3A63D8AE-CB01-4CE7-BDC4-1A91B334B017}"/>
    <cellStyle name="Normal 2 5 6 3 9" xfId="48111" xr:uid="{1949EA0D-78F0-4AA4-A53F-D3B9FBEB5235}"/>
    <cellStyle name="Normal 2 5 6 4" xfId="48113" xr:uid="{3888AAD6-BE68-4A7A-9BE3-CCBBB08B57C5}"/>
    <cellStyle name="Normal 2 5 6 4 10" xfId="48114" xr:uid="{0FD08571-C344-4E34-804F-8678EA42E376}"/>
    <cellStyle name="Normal 2 5 6 4 11" xfId="48115" xr:uid="{14D19A7B-57EC-46C8-AAD4-36EEC97F963F}"/>
    <cellStyle name="Normal 2 5 6 4 12" xfId="48116" xr:uid="{E1E8BBA6-F2E8-45E5-990A-1F61406E6171}"/>
    <cellStyle name="Normal 2 5 6 4 13" xfId="48117" xr:uid="{1A1E7AF7-0962-4680-AE04-9E055395FD7C}"/>
    <cellStyle name="Normal 2 5 6 4 14" xfId="48118" xr:uid="{A1F18AF1-264D-4A07-8D3A-4817F00C5D6C}"/>
    <cellStyle name="Normal 2 5 6 4 2" xfId="48119" xr:uid="{5C1776A2-0F11-4DD4-BEFE-0F5F81D9914E}"/>
    <cellStyle name="Normal 2 5 6 4 2 10" xfId="48120" xr:uid="{F6E3B26B-C63B-4D92-983C-62DEEE5A0F81}"/>
    <cellStyle name="Normal 2 5 6 4 2 2" xfId="48121" xr:uid="{C04A2662-B1F1-4191-950D-8058547FCA7C}"/>
    <cellStyle name="Normal 2 5 6 4 2 2 2" xfId="48122" xr:uid="{060B8894-0295-48FA-B802-6544D2BBDB25}"/>
    <cellStyle name="Normal 2 5 6 4 2 2 2 2" xfId="48123" xr:uid="{A6B641B0-DD71-4491-97A2-2CA8797251FD}"/>
    <cellStyle name="Normal 2 5 6 4 2 2 2 3" xfId="48124" xr:uid="{F354AE22-B29E-4C81-A8BA-2CE10A516965}"/>
    <cellStyle name="Normal 2 5 6 4 2 2 2 4" xfId="48125" xr:uid="{1B7CA8F0-BFB8-4165-90BB-56426EF1C05A}"/>
    <cellStyle name="Normal 2 5 6 4 2 2 2 5" xfId="48126" xr:uid="{C2633429-F29C-48F5-8996-F64434DD8E11}"/>
    <cellStyle name="Normal 2 5 6 4 2 2 2 6" xfId="48127" xr:uid="{D89DE4E5-650A-4F43-874F-640A8731F43E}"/>
    <cellStyle name="Normal 2 5 6 4 2 2 3" xfId="21748" xr:uid="{6220643E-ABA5-46F5-8718-4516DF14F667}"/>
    <cellStyle name="Normal 2 5 6 4 2 2 4" xfId="21758" xr:uid="{9952FC78-E5A1-49A2-968B-F549132BBE4F}"/>
    <cellStyle name="Normal 2 5 6 4 2 2 5" xfId="30333" xr:uid="{0C1EB6C2-170F-4560-ADC1-EFF0CCAF644B}"/>
    <cellStyle name="Normal 2 5 6 4 2 2 6" xfId="30337" xr:uid="{BC66B7F3-BF14-4930-B4FA-AF9BC74B8DEF}"/>
    <cellStyle name="Normal 2 5 6 4 2 2 7" xfId="27003" xr:uid="{4A66465B-B9A6-4431-8629-081D8F00D566}"/>
    <cellStyle name="Normal 2 5 6 4 2 3" xfId="48128" xr:uid="{6CECDA39-E787-418C-9184-027EDFB7C5E6}"/>
    <cellStyle name="Normal 2 5 6 4 2 3 2" xfId="48129" xr:uid="{BB8EEB27-FE37-46E7-81E2-1C769945A59A}"/>
    <cellStyle name="Normal 2 5 6 4 2 3 3" xfId="21768" xr:uid="{CE6A5A67-6643-46F4-9380-A7A6C2E953C3}"/>
    <cellStyle name="Normal 2 5 6 4 2 4" xfId="48130" xr:uid="{20560DFD-7B1E-4A0B-9DED-A14373956E1F}"/>
    <cellStyle name="Normal 2 5 6 4 2 5" xfId="48131" xr:uid="{D3835D50-30E8-421A-A676-BD7783659F50}"/>
    <cellStyle name="Normal 2 5 6 4 2 5 2" xfId="48132" xr:uid="{6F4C1529-697C-4001-A9CA-AD94C0C11373}"/>
    <cellStyle name="Normal 2 5 6 4 2 5 3" xfId="21799" xr:uid="{F24A13A0-8220-4A1C-A34E-4AB9E6AD1BD5}"/>
    <cellStyle name="Normal 2 5 6 4 2 5 4" xfId="21815" xr:uid="{34F079BD-9D77-4EBB-9318-BB16B1C4E546}"/>
    <cellStyle name="Normal 2 5 6 4 2 5 5" xfId="29716" xr:uid="{B6648E71-FF09-449A-B5A2-E754052C7EC8}"/>
    <cellStyle name="Normal 2 5 6 4 2 5 6" xfId="29723" xr:uid="{5887B8F9-C038-4470-9ACF-E2118A9161F7}"/>
    <cellStyle name="Normal 2 5 6 4 2 6" xfId="48133" xr:uid="{7914B63D-4CD3-4F86-A74B-F94B7C5CA762}"/>
    <cellStyle name="Normal 2 5 6 4 2 7" xfId="48134" xr:uid="{41DA842C-DF00-4B80-ABF8-55C7E1646465}"/>
    <cellStyle name="Normal 2 5 6 4 2 8" xfId="48135" xr:uid="{66A44499-F305-437B-A441-456063F17172}"/>
    <cellStyle name="Normal 2 5 6 4 2 9" xfId="48136" xr:uid="{E6C98C98-322B-48C9-BA74-9B721BE59A38}"/>
    <cellStyle name="Normal 2 5 6 4 3" xfId="48137" xr:uid="{5A191D73-7AC9-449D-8BF0-1D7462B94358}"/>
    <cellStyle name="Normal 2 5 6 4 3 10" xfId="13332" xr:uid="{E121055A-63C3-4FE0-BDC3-CEE13C0BB908}"/>
    <cellStyle name="Normal 2 5 6 4 3 2" xfId="18102" xr:uid="{553D6716-3B48-462F-9871-8EBABF2CD682}"/>
    <cellStyle name="Normal 2 5 6 4 3 2 2" xfId="48138" xr:uid="{AAF23D5F-32BC-4B1E-BA56-5A29DDDEA361}"/>
    <cellStyle name="Normal 2 5 6 4 3 2 2 2" xfId="48139" xr:uid="{91DE0E92-FB9E-473E-B2B6-509B7203C83C}"/>
    <cellStyle name="Normal 2 5 6 4 3 2 2 3" xfId="48140" xr:uid="{D968E87D-9C06-447C-8F01-5E384C07C3D2}"/>
    <cellStyle name="Normal 2 5 6 4 3 2 2 4" xfId="48141" xr:uid="{629EA872-0EA5-4169-90A8-3324BEA1F1E8}"/>
    <cellStyle name="Normal 2 5 6 4 3 2 2 5" xfId="48142" xr:uid="{A0C13E8F-72D2-4FF2-B473-A58DCFFCE61C}"/>
    <cellStyle name="Normal 2 5 6 4 3 2 2 6" xfId="48143" xr:uid="{688E3E1C-EC2C-483E-8557-89C873CEED7F}"/>
    <cellStyle name="Normal 2 5 6 4 3 2 3" xfId="30416" xr:uid="{8A5E8331-34EE-49AB-8DA3-2AE768CF95C1}"/>
    <cellStyle name="Normal 2 5 6 4 3 2 4" xfId="30421" xr:uid="{620A64F1-30BB-4E0B-BC4A-0A0C06ACCE42}"/>
    <cellStyle name="Normal 2 5 6 4 3 2 5" xfId="30423" xr:uid="{A359F4F3-3CB1-440A-BC02-8EE6529C98F5}"/>
    <cellStyle name="Normal 2 5 6 4 3 2 6" xfId="30426" xr:uid="{8BB38A3F-A7C7-4B8E-B507-1BD4C1B03482}"/>
    <cellStyle name="Normal 2 5 6 4 3 2 7" xfId="30429" xr:uid="{AC9B6885-2C8F-47E9-B5D7-75C1E9B88C01}"/>
    <cellStyle name="Normal 2 5 6 4 3 3" xfId="18105" xr:uid="{C7B664ED-128B-471D-AC11-0C560B10C329}"/>
    <cellStyle name="Normal 2 5 6 4 3 3 2" xfId="48144" xr:uid="{2ECFDFEF-2A2B-4155-A96C-A6132F18BC93}"/>
    <cellStyle name="Normal 2 5 6 4 3 3 3" xfId="48145" xr:uid="{A70D1674-8C8A-4282-874A-3285777349F6}"/>
    <cellStyle name="Normal 2 5 6 4 3 4" xfId="18108" xr:uid="{C0AC7F49-5841-474E-ADE5-2C0E8AC069BD}"/>
    <cellStyle name="Normal 2 5 6 4 3 5" xfId="18111" xr:uid="{0C93AD23-EF52-4E2F-BEBF-67320BF23B51}"/>
    <cellStyle name="Normal 2 5 6 4 3 5 2" xfId="48146" xr:uid="{3E855C76-823B-48D7-B006-0F4526ED30B7}"/>
    <cellStyle name="Normal 2 5 6 4 3 5 3" xfId="30458" xr:uid="{C42F0FCA-E657-4AB4-9F8A-FC171D5B2F8E}"/>
    <cellStyle name="Normal 2 5 6 4 3 5 4" xfId="30465" xr:uid="{145C4CEC-A3E3-4DEF-BF46-E3544A1803D3}"/>
    <cellStyle name="Normal 2 5 6 4 3 5 5" xfId="30467" xr:uid="{C37A94F5-87B1-45A4-AB11-A87E37B1FA55}"/>
    <cellStyle name="Normal 2 5 6 4 3 5 6" xfId="30469" xr:uid="{DC34AFA0-F6F8-4DE8-90DC-E290ED289AEA}"/>
    <cellStyle name="Normal 2 5 6 4 3 6" xfId="48147" xr:uid="{7721853C-AA46-4D25-8DA0-A7D0BD435BC2}"/>
    <cellStyle name="Normal 2 5 6 4 3 7" xfId="48148" xr:uid="{6D102152-74A8-44F6-AEE4-1E80F77034C6}"/>
    <cellStyle name="Normal 2 5 6 4 3 8" xfId="48149" xr:uid="{87EDE4E9-8C97-4196-BD5B-1CB3AB330986}"/>
    <cellStyle name="Normal 2 5 6 4 3 9" xfId="48150" xr:uid="{C6D7F8C2-3755-4701-983D-52EF13250811}"/>
    <cellStyle name="Normal 2 5 6 4 4" xfId="48151" xr:uid="{1C38157C-8A1A-4C9D-88FF-211ECF2B8089}"/>
    <cellStyle name="Normal 2 5 6 4 4 10" xfId="23990" xr:uid="{AD688A4C-46FD-4FC9-A8F1-C3324FF5C57B}"/>
    <cellStyle name="Normal 2 5 6 4 4 2" xfId="18127" xr:uid="{204219FD-E895-4F17-BBD3-249BDF2D37B8}"/>
    <cellStyle name="Normal 2 5 6 4 4 2 2" xfId="48153" xr:uid="{0FCA8618-9AE4-4F8B-AE9B-4AE260518733}"/>
    <cellStyle name="Normal 2 5 6 4 4 2 2 2" xfId="25856" xr:uid="{AAFA0CB6-2877-46CC-BB18-656C8A2D94EB}"/>
    <cellStyle name="Normal 2 5 6 4 4 2 2 3" xfId="29153" xr:uid="{CBD88FF6-7A90-4776-93C4-F947FBE4E297}"/>
    <cellStyle name="Normal 2 5 6 4 4 2 2 4" xfId="7593" xr:uid="{6DCE52F9-F314-4721-AF22-02067F802B91}"/>
    <cellStyle name="Normal 2 5 6 4 4 2 2 5" xfId="48154" xr:uid="{71E566C3-9634-4F4B-A52F-0257AE20052D}"/>
    <cellStyle name="Normal 2 5 6 4 4 2 2 6" xfId="48155" xr:uid="{94E6FD26-3655-41C1-8567-058C2A5F75FD}"/>
    <cellStyle name="Normal 2 5 6 4 4 2 3" xfId="29160" xr:uid="{B3FD483D-389A-4D0E-AA2F-1F9CA37AC452}"/>
    <cellStyle name="Normal 2 5 6 4 4 2 4" xfId="48157" xr:uid="{601FD7F2-CE58-416F-BD9F-0B84FC34469D}"/>
    <cellStyle name="Normal 2 5 6 4 4 2 5" xfId="48159" xr:uid="{92D03991-9275-4450-BD47-EECFDC89AE1B}"/>
    <cellStyle name="Normal 2 5 6 4 4 2 6" xfId="48161" xr:uid="{A1A9F964-2E60-4263-94F5-DECD4CFF136B}"/>
    <cellStyle name="Normal 2 5 6 4 4 2 7" xfId="48163" xr:uid="{11836018-99E7-4D42-8A8C-603B56D06D9A}"/>
    <cellStyle name="Normal 2 5 6 4 4 3" xfId="18131" xr:uid="{20D85883-4513-41B1-BE87-9CF9CCBBA74C}"/>
    <cellStyle name="Normal 2 5 6 4 4 3 2" xfId="48165" xr:uid="{C5B167C8-165A-4350-A007-221A8CF97D6E}"/>
    <cellStyle name="Normal 2 5 6 4 4 3 3" xfId="31018" xr:uid="{6FD179B2-83CC-41A1-A909-E6F1934CA268}"/>
    <cellStyle name="Normal 2 5 6 4 4 4" xfId="18135" xr:uid="{1A2ED10B-FE1D-41BD-9AA4-42E52AD79107}"/>
    <cellStyle name="Normal 2 5 6 4 4 5" xfId="18139" xr:uid="{31D5E657-B8FD-4C0A-B0F9-522AB5E3A6F7}"/>
    <cellStyle name="Normal 2 5 6 4 4 5 2" xfId="25255" xr:uid="{43916585-3454-47B6-AC12-D161D3323B4C}"/>
    <cellStyle name="Normal 2 5 6 4 4 5 3" xfId="25257" xr:uid="{6314A502-4207-42B4-8C21-3DBE1BD550CF}"/>
    <cellStyle name="Normal 2 5 6 4 4 5 4" xfId="25259" xr:uid="{7194DEFD-01D7-472A-B5B3-75584562E3C4}"/>
    <cellStyle name="Normal 2 5 6 4 4 5 5" xfId="48166" xr:uid="{279185A8-97D0-4F61-B79B-DC770AE44F99}"/>
    <cellStyle name="Normal 2 5 6 4 4 5 6" xfId="48167" xr:uid="{2895E6B3-3951-4BFB-9F7E-2CCF682035F1}"/>
    <cellStyle name="Normal 2 5 6 4 4 6" xfId="48169" xr:uid="{3DACAFF1-9C4F-4B86-9B45-17070D3AC429}"/>
    <cellStyle name="Normal 2 5 6 4 4 7" xfId="48171" xr:uid="{6F9F0602-D0B1-4578-8D1A-22ABF7333D6F}"/>
    <cellStyle name="Normal 2 5 6 4 4 8" xfId="48173" xr:uid="{29556A08-5E3B-4A81-B040-80A8110724F6}"/>
    <cellStyle name="Normal 2 5 6 4 4 9" xfId="48174" xr:uid="{F49D5EFC-186C-4BBF-8A68-917B876DAABE}"/>
    <cellStyle name="Normal 2 5 6 4 5" xfId="48175" xr:uid="{47F29E34-940F-4F71-9C91-1D8A8F653CE9}"/>
    <cellStyle name="Normal 2 5 6 4 5 2" xfId="18150" xr:uid="{57D64C8A-EDE6-4CD5-8F7F-4D5A92D900F4}"/>
    <cellStyle name="Normal 2 5 6 4 5 2 2" xfId="48177" xr:uid="{13236DB3-37FD-44F5-A0BA-43A9B3D4A109}"/>
    <cellStyle name="Normal 2 5 6 4 5 2 3" xfId="30601" xr:uid="{7EAF3397-9A11-44B9-A51D-0AE277EE0F5B}"/>
    <cellStyle name="Normal 2 5 6 4 5 2 4" xfId="48179" xr:uid="{08904F17-EE41-4555-AC69-5390E84F54D2}"/>
    <cellStyle name="Normal 2 5 6 4 5 2 5" xfId="48180" xr:uid="{05FDB93C-114D-4F48-BB65-1757DA028D7E}"/>
    <cellStyle name="Normal 2 5 6 4 5 2 6" xfId="48181" xr:uid="{162AD945-9B4B-45AA-9A1E-BD7EE8B00494}"/>
    <cellStyle name="Normal 2 5 6 4 5 3" xfId="18153" xr:uid="{6BC445D2-D29E-425F-BAA7-8F0E2CEAD0AB}"/>
    <cellStyle name="Normal 2 5 6 4 5 4" xfId="18156" xr:uid="{E8CA64B7-B411-461B-80B5-4078CED14FBF}"/>
    <cellStyle name="Normal 2 5 6 4 5 5" xfId="18159" xr:uid="{B6F59E9F-DD29-4FB8-A811-E40D6107F981}"/>
    <cellStyle name="Normal 2 5 6 4 5 6" xfId="48183" xr:uid="{15C0823D-7B09-4FD1-8909-ABF7A7324C1E}"/>
    <cellStyle name="Normal 2 5 6 4 5 7" xfId="48185" xr:uid="{EF9D2370-2246-46AE-A157-96939999A71B}"/>
    <cellStyle name="Normal 2 5 6 4 6" xfId="48186" xr:uid="{261B04D7-5CBD-4EB9-B0E0-259B4CF38245}"/>
    <cellStyle name="Normal 2 5 6 4 6 2" xfId="18168" xr:uid="{78F5E329-162A-4C95-A3D2-FFE2352AAC39}"/>
    <cellStyle name="Normal 2 5 6 4 6 3" xfId="18172" xr:uid="{E3D82C10-2292-4A14-83BF-DC7E32AE93CA}"/>
    <cellStyle name="Normal 2 5 6 4 7" xfId="48188" xr:uid="{1460D0D7-A7B8-425C-8EAB-8FD255C033A0}"/>
    <cellStyle name="Normal 2 5 6 4 8" xfId="48190" xr:uid="{EF389FD3-73A4-4AB8-ABFC-5AEC9D17802D}"/>
    <cellStyle name="Normal 2 5 6 4 8 2" xfId="48193" xr:uid="{B871EC97-D8B5-463C-B1D7-26E09106DF8C}"/>
    <cellStyle name="Normal 2 5 6 4 8 3" xfId="48195" xr:uid="{4EFA1BC5-090D-453A-B6EE-58E526670DE4}"/>
    <cellStyle name="Normal 2 5 6 4 8 4" xfId="48196" xr:uid="{57B5EDB6-0590-4720-B42E-6C2697F8712A}"/>
    <cellStyle name="Normal 2 5 6 4 8 5" xfId="48197" xr:uid="{AE822FEF-032B-4299-BDCD-1161767550BF}"/>
    <cellStyle name="Normal 2 5 6 4 8 6" xfId="48198" xr:uid="{D0D7F80E-4232-417F-A457-6980ED22D457}"/>
    <cellStyle name="Normal 2 5 6 4 9" xfId="48200" xr:uid="{F77E521E-5DF8-4302-952B-E80429040C39}"/>
    <cellStyle name="Normal 2 5 6 5" xfId="48202" xr:uid="{6AC7C4F8-6386-4E6A-BABE-E8754AE91D1E}"/>
    <cellStyle name="Normal 2 5 6 5 10" xfId="48203" xr:uid="{37C7B58B-7DFC-4F30-B7D6-76E9A6AB3DDF}"/>
    <cellStyle name="Normal 2 5 6 5 2" xfId="48204" xr:uid="{8FEF7FC1-90A5-4823-B2A3-7F9E51F6C722}"/>
    <cellStyle name="Normal 2 5 6 5 2 2" xfId="48205" xr:uid="{B38C3DA3-542F-43D4-ACF8-1C823CEE4692}"/>
    <cellStyle name="Normal 2 5 6 5 2 2 2" xfId="48206" xr:uid="{5FA158AC-EA5A-4CF5-AC1C-60BA5C7D0E82}"/>
    <cellStyle name="Normal 2 5 6 5 2 2 3" xfId="48207" xr:uid="{FE38ABFE-7292-4D7F-AE1E-0DB331C68C3F}"/>
    <cellStyle name="Normal 2 5 6 5 2 2 4" xfId="48208" xr:uid="{9D126B7F-B5BD-4029-9B2C-230BE61EA37C}"/>
    <cellStyle name="Normal 2 5 6 5 2 2 5" xfId="48209" xr:uid="{4B55AD78-55DF-4191-8A96-751F54E03012}"/>
    <cellStyle name="Normal 2 5 6 5 2 2 6" xfId="48210" xr:uid="{DCB4B71D-FB89-4EDE-97AD-5B960681D82C}"/>
    <cellStyle name="Normal 2 5 6 5 2 3" xfId="48211" xr:uid="{7BCA74EF-73EB-4A0F-9BBA-61E72569624D}"/>
    <cellStyle name="Normal 2 5 6 5 2 4" xfId="23560" xr:uid="{B2782202-840A-4E32-92F5-5978C95CE86D}"/>
    <cellStyle name="Normal 2 5 6 5 2 5" xfId="48212" xr:uid="{F89C31C3-D36B-4BB4-A791-30542306564F}"/>
    <cellStyle name="Normal 2 5 6 5 2 6" xfId="48213" xr:uid="{9A7ED98E-8513-426E-B507-A0851BC94EBB}"/>
    <cellStyle name="Normal 2 5 6 5 2 7" xfId="48214" xr:uid="{5341B200-9DA6-4284-8A96-1DAE51C58CED}"/>
    <cellStyle name="Normal 2 5 6 5 3" xfId="48215" xr:uid="{58CB49E4-84D0-4FBF-A0FD-4A94DF2D0007}"/>
    <cellStyle name="Normal 2 5 6 5 3 2" xfId="18190" xr:uid="{2E1B0983-4946-4A37-9F21-9D6D2CF80735}"/>
    <cellStyle name="Normal 2 5 6 5 3 3" xfId="18193" xr:uid="{E643FB86-1594-49A1-9DC1-6DEA2B4AC76D}"/>
    <cellStyle name="Normal 2 5 6 5 4" xfId="48216" xr:uid="{408E2999-BB7B-4C65-A2F7-B4ADA0C3A9CD}"/>
    <cellStyle name="Normal 2 5 6 5 5" xfId="48217" xr:uid="{9A1FC0CF-ABC3-477C-B540-65953EBF0474}"/>
    <cellStyle name="Normal 2 5 6 5 5 2" xfId="18224" xr:uid="{7CC6CC13-6EB0-40D6-A8BC-44F18EC93BE2}"/>
    <cellStyle name="Normal 2 5 6 5 5 3" xfId="18227" xr:uid="{3A985841-1D40-4027-9387-4EA50CECFE5F}"/>
    <cellStyle name="Normal 2 5 6 5 5 4" xfId="18230" xr:uid="{4FDA49DE-BECC-41D8-82A8-BD94892A6144}"/>
    <cellStyle name="Normal 2 5 6 5 5 5" xfId="18235" xr:uid="{7D18AF7F-7442-4FCE-8114-F3F0707C8400}"/>
    <cellStyle name="Normal 2 5 6 5 5 6" xfId="48218" xr:uid="{D26BB76A-D0C3-42DF-9588-89092E797086}"/>
    <cellStyle name="Normal 2 5 6 5 6" xfId="48219" xr:uid="{7222235C-48FA-4089-8E65-365336EF61CF}"/>
    <cellStyle name="Normal 2 5 6 5 7" xfId="48221" xr:uid="{4E96361E-5CFB-4192-9D50-459528FEA58B}"/>
    <cellStyle name="Normal 2 5 6 5 8" xfId="48223" xr:uid="{DBDAD948-D1FB-477D-A0BE-D1633F96C6C6}"/>
    <cellStyle name="Normal 2 5 6 5 9" xfId="48224" xr:uid="{59260272-B1E0-4F16-9811-DE79F6B351D8}"/>
    <cellStyle name="Normal 2 5 6 6" xfId="48225" xr:uid="{A0FB1005-13BF-415A-A89C-2736D4388B26}"/>
    <cellStyle name="Normal 2 5 6 6 10" xfId="48227" xr:uid="{EFB6AB29-82C3-433D-9C16-C01155834926}"/>
    <cellStyle name="Normal 2 5 6 6 2" xfId="48228" xr:uid="{C1865960-6A6B-4EDF-99B1-54362B1E6010}"/>
    <cellStyle name="Normal 2 5 6 6 2 2" xfId="48229" xr:uid="{ABE88B7C-D570-471D-BDB2-429F6887D1E8}"/>
    <cellStyle name="Normal 2 5 6 6 2 2 2" xfId="48230" xr:uid="{5CC94033-3DD6-4270-99F8-C74D1B8AAF95}"/>
    <cellStyle name="Normal 2 5 6 6 2 2 3" xfId="48231" xr:uid="{415C8326-185E-4CD0-872D-B908F2ED6B16}"/>
    <cellStyle name="Normal 2 5 6 6 2 2 4" xfId="48232" xr:uid="{8F5880B0-859A-4330-927D-F6AA5B5C05E4}"/>
    <cellStyle name="Normal 2 5 6 6 2 2 5" xfId="48233" xr:uid="{85A3EA4E-010F-46CB-AF62-4379326430FF}"/>
    <cellStyle name="Normal 2 5 6 6 2 2 6" xfId="48234" xr:uid="{856D07F0-9F62-48E9-81E6-AC9926664A1F}"/>
    <cellStyle name="Normal 2 5 6 6 2 3" xfId="48235" xr:uid="{2EAFAFCD-3F7F-4796-85E2-3AB4654721FD}"/>
    <cellStyle name="Normal 2 5 6 6 2 4" xfId="48236" xr:uid="{F4F26A85-DEB6-40E3-92AB-565AE6D6D813}"/>
    <cellStyle name="Normal 2 5 6 6 2 5" xfId="48237" xr:uid="{25A2B6D7-E52C-4320-A8CD-7B5475EFCE21}"/>
    <cellStyle name="Normal 2 5 6 6 2 6" xfId="48238" xr:uid="{C2E7AD3E-E3C3-4016-99F6-1FFFF645C880}"/>
    <cellStyle name="Normal 2 5 6 6 2 7" xfId="48239" xr:uid="{20E99224-B8C6-4161-AB97-BC575510DA93}"/>
    <cellStyle name="Normal 2 5 6 6 3" xfId="48240" xr:uid="{888878B1-699F-4E16-9CF8-B625BBFEAB6A}"/>
    <cellStyle name="Normal 2 5 6 6 3 2" xfId="18266" xr:uid="{933568E8-5F9A-4EF7-9D1D-AB7A582E129A}"/>
    <cellStyle name="Normal 2 5 6 6 3 3" xfId="18269" xr:uid="{33741B92-8461-4B59-B817-E1030FF8E1A7}"/>
    <cellStyle name="Normal 2 5 6 6 4" xfId="48241" xr:uid="{AE3ABB43-0579-4312-8F9C-F76EDE5E8847}"/>
    <cellStyle name="Normal 2 5 6 6 5" xfId="48242" xr:uid="{74CD77A2-32C5-4793-BC60-A32FEC5C0705}"/>
    <cellStyle name="Normal 2 5 6 6 5 2" xfId="18290" xr:uid="{B7A047E8-CF4C-434F-A9D5-4A35392C36E4}"/>
    <cellStyle name="Normal 2 5 6 6 5 3" xfId="18292" xr:uid="{F59C0526-5021-4AE0-8361-E5473FA5431D}"/>
    <cellStyle name="Normal 2 5 6 6 5 4" xfId="18294" xr:uid="{CBD6C8A8-BB1A-4EEA-80EF-D2664261C6AC}"/>
    <cellStyle name="Normal 2 5 6 6 5 5" xfId="18296" xr:uid="{1ABFA9AB-3789-4C01-955F-E3F989AE9BF1}"/>
    <cellStyle name="Normal 2 5 6 6 5 6" xfId="48243" xr:uid="{210350CF-81B6-4A7A-9487-5148F1CFD138}"/>
    <cellStyle name="Normal 2 5 6 6 6" xfId="48244" xr:uid="{920954C8-0D49-4799-BBEB-903355165107}"/>
    <cellStyle name="Normal 2 5 6 6 7" xfId="48246" xr:uid="{8FCB6785-9D82-4A00-ACF3-D626D233D920}"/>
    <cellStyle name="Normal 2 5 6 6 8" xfId="48248" xr:uid="{805F85E5-A0D1-487C-82AC-52B55439D62B}"/>
    <cellStyle name="Normal 2 5 6 6 9" xfId="48249" xr:uid="{314D624F-CE24-454D-A45B-9336577E2695}"/>
    <cellStyle name="Normal 2 5 6 7" xfId="48250" xr:uid="{9D790E29-255F-4CFF-92C9-9482D3C07D6E}"/>
    <cellStyle name="Normal 2 5 6 7 10" xfId="48252" xr:uid="{93F6789D-BAFD-49B8-8566-BA8454E4C0B0}"/>
    <cellStyle name="Normal 2 5 6 7 2" xfId="48253" xr:uid="{B5631F36-014B-4B25-9B8F-41B289171073}"/>
    <cellStyle name="Normal 2 5 6 7 2 2" xfId="48254" xr:uid="{273558FB-A5BA-4A18-AAC2-97F3B83CFBA1}"/>
    <cellStyle name="Normal 2 5 6 7 2 2 2" xfId="48255" xr:uid="{85E7CA83-87C9-4F18-A1E3-2DC890B8BBF7}"/>
    <cellStyle name="Normal 2 5 6 7 2 2 3" xfId="48256" xr:uid="{FF68141B-366B-436F-B9D6-BF4A8B353947}"/>
    <cellStyle name="Normal 2 5 6 7 2 2 4" xfId="48257" xr:uid="{3FAF1673-C3C2-46F2-A3B6-6B6B85AC9288}"/>
    <cellStyle name="Normal 2 5 6 7 2 2 5" xfId="48258" xr:uid="{713E57EF-449E-411B-B923-5BAB1A445DF5}"/>
    <cellStyle name="Normal 2 5 6 7 2 2 6" xfId="48259" xr:uid="{5D605703-734B-4D5D-BAA7-CAA75D91D57A}"/>
    <cellStyle name="Normal 2 5 6 7 2 3" xfId="48260" xr:uid="{8C27FC7C-2043-4ADE-AD21-C8E868D91EEF}"/>
    <cellStyle name="Normal 2 5 6 7 2 4" xfId="48261" xr:uid="{3929F353-0397-4ED9-AC2F-274775237C3F}"/>
    <cellStyle name="Normal 2 5 6 7 2 5" xfId="48262" xr:uid="{2CFA1C0B-18C8-4BB4-83CF-1B97A7EFE86C}"/>
    <cellStyle name="Normal 2 5 6 7 2 6" xfId="48263" xr:uid="{6CB85937-27FE-4913-9B49-0E4A7AA5A061}"/>
    <cellStyle name="Normal 2 5 6 7 2 7" xfId="48264" xr:uid="{0F4703EF-5626-4F4F-BFF9-8EADA6AE1E14}"/>
    <cellStyle name="Normal 2 5 6 7 3" xfId="48265" xr:uid="{DFAC961D-84F2-40EB-B12A-A62FECB2759D}"/>
    <cellStyle name="Normal 2 5 6 7 3 2" xfId="18319" xr:uid="{3067D12C-C8C7-436D-896B-A9715327306C}"/>
    <cellStyle name="Normal 2 5 6 7 3 3" xfId="18322" xr:uid="{83CE51F9-B6E4-4285-A9B6-CDC4DDCFDFB2}"/>
    <cellStyle name="Normal 2 5 6 7 4" xfId="48266" xr:uid="{2B31FA6F-FE6F-408B-91CE-9EBB6C923096}"/>
    <cellStyle name="Normal 2 5 6 7 5" xfId="48267" xr:uid="{AA6D223E-E3D5-4BB1-B325-CADCD08E7CF3}"/>
    <cellStyle name="Normal 2 5 6 7 5 2" xfId="48268" xr:uid="{00F3BB1B-6C97-4008-93BD-A6E0D415A823}"/>
    <cellStyle name="Normal 2 5 6 7 5 3" xfId="48269" xr:uid="{AC251F80-A677-4D86-9AC9-3B973D3D1573}"/>
    <cellStyle name="Normal 2 5 6 7 5 4" xfId="48270" xr:uid="{8A06D657-61AE-4741-9455-8CFB1D18AE6C}"/>
    <cellStyle name="Normal 2 5 6 7 5 5" xfId="48271" xr:uid="{59587C8D-8CAE-4C34-8DAE-E9E2DC4056AE}"/>
    <cellStyle name="Normal 2 5 6 7 5 6" xfId="48272" xr:uid="{B0CF10EE-93F6-4322-BDA6-A204909FAAA9}"/>
    <cellStyle name="Normal 2 5 6 7 6" xfId="48273" xr:uid="{B167247B-3F04-4254-BE52-AC35E91899DB}"/>
    <cellStyle name="Normal 2 5 6 7 7" xfId="48275" xr:uid="{45707B8E-C38D-493A-8D4D-A811D3A097EC}"/>
    <cellStyle name="Normal 2 5 6 7 8" xfId="48277" xr:uid="{6F1FAC56-1D19-458E-9A34-CFEF33E171A7}"/>
    <cellStyle name="Normal 2 5 6 7 9" xfId="48279" xr:uid="{358CE446-7268-4678-A052-35BD3E205A2F}"/>
    <cellStyle name="Normal 2 5 6 8" xfId="48280" xr:uid="{96ACAA52-8978-4276-9FDE-8853FB8A7BF7}"/>
    <cellStyle name="Normal 2 5 6 8 2" xfId="48281" xr:uid="{1A2BB218-C117-40BD-A05D-33F322622D9A}"/>
    <cellStyle name="Normal 2 5 6 8 2 2" xfId="48283" xr:uid="{8BDA77F1-6255-4DCB-B463-E003E0199E86}"/>
    <cellStyle name="Normal 2 5 6 8 2 3" xfId="48285" xr:uid="{A35C42CF-9321-4244-9579-4E057057DA4C}"/>
    <cellStyle name="Normal 2 5 6 8 2 4" xfId="48287" xr:uid="{839C8D09-ECEE-48DD-B0F2-A042B7E11D7E}"/>
    <cellStyle name="Normal 2 5 6 8 2 5" xfId="48289" xr:uid="{EF925673-1FB8-4908-B958-1ABEB67A5E81}"/>
    <cellStyle name="Normal 2 5 6 8 2 6" xfId="48290" xr:uid="{E174BA5F-8B88-43C2-B167-242D595043FC}"/>
    <cellStyle name="Normal 2 5 6 8 3" xfId="48291" xr:uid="{C3D33D8F-7FEF-42A4-8BB9-FAD4A975B219}"/>
    <cellStyle name="Normal 2 5 6 8 4" xfId="48292" xr:uid="{93969D78-1223-4582-B103-4ECEBF84E63E}"/>
    <cellStyle name="Normal 2 5 6 8 5" xfId="48293" xr:uid="{4CFCC6FB-1BE6-495C-94DB-73A52E07BE2E}"/>
    <cellStyle name="Normal 2 5 6 8 6" xfId="48294" xr:uid="{E8C495EB-EA76-4355-A06C-1691B9CE7C99}"/>
    <cellStyle name="Normal 2 5 6 8 7" xfId="48296" xr:uid="{152FBD9C-B755-4BB8-AAED-F37F5D146289}"/>
    <cellStyle name="Normal 2 5 6 9" xfId="48297" xr:uid="{26688F8D-B209-424E-9209-7D138EAEAD65}"/>
    <cellStyle name="Normal 2 5 6 9 2" xfId="31930" xr:uid="{DE700CC6-77CF-4CDB-8353-34ED27C7073A}"/>
    <cellStyle name="Normal 2 5 6 9 3" xfId="31932" xr:uid="{4824CA67-47CA-4DF9-BCE3-A9EE724CBCEA}"/>
    <cellStyle name="Normal 2 5 7" xfId="48298" xr:uid="{80D0CA0B-4207-42FD-B823-1230F903B174}"/>
    <cellStyle name="Normal 2 5 7 10" xfId="48299" xr:uid="{1F48C99E-EBA0-4CE5-B4D9-C2FD690F2EE0}"/>
    <cellStyle name="Normal 2 5 7 11" xfId="48300" xr:uid="{325D2831-3D13-4353-9796-05AD18D34DA2}"/>
    <cellStyle name="Normal 2 5 7 11 2" xfId="48301" xr:uid="{5D6D9BDA-BC44-458B-865E-2977115A6B9A}"/>
    <cellStyle name="Normal 2 5 7 11 3" xfId="48302" xr:uid="{9675D8CC-E8FE-4276-A5CC-EE80800442DE}"/>
    <cellStyle name="Normal 2 5 7 11 4" xfId="48303" xr:uid="{843335A3-B94A-42A5-BE40-AAA63958EAF8}"/>
    <cellStyle name="Normal 2 5 7 11 5" xfId="48304" xr:uid="{F613A4D3-88DB-48E4-B793-40200E590189}"/>
    <cellStyle name="Normal 2 5 7 11 6" xfId="48305" xr:uid="{539E7EC1-DC9A-4EBD-B826-4FA72A824B84}"/>
    <cellStyle name="Normal 2 5 7 12" xfId="48306" xr:uid="{EE24923C-F42B-4088-A014-D96830AC1DE2}"/>
    <cellStyle name="Normal 2 5 7 13" xfId="48307" xr:uid="{79DD9443-B672-41F6-8A7F-5DA56ADFF3DC}"/>
    <cellStyle name="Normal 2 5 7 14" xfId="48308" xr:uid="{25A96BC7-3F21-47B0-AE2D-A26CEBFDAF5B}"/>
    <cellStyle name="Normal 2 5 7 15" xfId="48310" xr:uid="{1128A6DD-6189-4915-85C7-E61536AC79C2}"/>
    <cellStyle name="Normal 2 5 7 16" xfId="48311" xr:uid="{985F8BC0-9263-4FBA-A4CD-1441D6A38318}"/>
    <cellStyle name="Normal 2 5 7 17" xfId="48312" xr:uid="{0CA2EBE6-4B59-480A-9A87-4B8AEEB4E00E}"/>
    <cellStyle name="Normal 2 5 7 18" xfId="48313" xr:uid="{707C70CA-B542-451C-A26D-708D012DC827}"/>
    <cellStyle name="Normal 2 5 7 19" xfId="48314" xr:uid="{ECEDA8CE-1471-4D18-8ABE-DD131AAE0C64}"/>
    <cellStyle name="Normal 2 5 7 2" xfId="48315" xr:uid="{73A296A6-0A7A-4C71-8C5D-506CB36E5730}"/>
    <cellStyle name="Normal 2 5 7 2 10" xfId="48316" xr:uid="{622551C5-D2DE-45AC-B036-36549DBAB3B1}"/>
    <cellStyle name="Normal 2 5 7 2 11" xfId="48317" xr:uid="{2320E291-5937-4935-A60F-A93F3115BC36}"/>
    <cellStyle name="Normal 2 5 7 2 12" xfId="48318" xr:uid="{5518B10A-5AA6-4EF9-8F82-296D50191E03}"/>
    <cellStyle name="Normal 2 5 7 2 13" xfId="48319" xr:uid="{8D6A9922-5DE5-4C4D-B556-822328B3DF95}"/>
    <cellStyle name="Normal 2 5 7 2 14" xfId="48320" xr:uid="{E2577133-6B54-447D-8AE0-66BBAE38E76D}"/>
    <cellStyle name="Normal 2 5 7 2 2" xfId="48321" xr:uid="{80DDC752-F0A1-48FA-81E0-3295EF22949A}"/>
    <cellStyle name="Normal 2 5 7 2 2 10" xfId="48322" xr:uid="{8F779BC7-3362-48A3-9E6E-45C2B2EC653E}"/>
    <cellStyle name="Normal 2 5 7 2 2 2" xfId="48323" xr:uid="{2C563751-43AE-42FA-BD72-144946D8AC24}"/>
    <cellStyle name="Normal 2 5 7 2 2 2 2" xfId="48324" xr:uid="{6B4DC0A8-62C7-406A-8A80-6EBEBF761D13}"/>
    <cellStyle name="Normal 2 5 7 2 2 2 2 2" xfId="48325" xr:uid="{E84E6F46-C589-4142-8C1B-A8238C3870EE}"/>
    <cellStyle name="Normal 2 5 7 2 2 2 2 3" xfId="48326" xr:uid="{3A9F7276-FA73-4145-B5DE-6A700C22B84D}"/>
    <cellStyle name="Normal 2 5 7 2 2 2 2 4" xfId="48327" xr:uid="{8E1E4F52-5704-43AA-89AB-152C37426360}"/>
    <cellStyle name="Normal 2 5 7 2 2 2 2 5" xfId="48328" xr:uid="{092B1975-D2B9-48EF-96DB-4D4B94ECC9C8}"/>
    <cellStyle name="Normal 2 5 7 2 2 2 2 6" xfId="48329" xr:uid="{F49216DF-8692-4DA2-B447-3F94C7CD74AA}"/>
    <cellStyle name="Normal 2 5 7 2 2 2 3" xfId="48330" xr:uid="{E3123B91-2EC5-44DE-A43E-AAECB8BD9B76}"/>
    <cellStyle name="Normal 2 5 7 2 2 2 4" xfId="48331" xr:uid="{58FAAB63-78D5-4B6D-BF22-3D78DB826695}"/>
    <cellStyle name="Normal 2 5 7 2 2 2 5" xfId="19994" xr:uid="{5781C00E-CD15-4641-A500-CB2E47A3DC49}"/>
    <cellStyle name="Normal 2 5 7 2 2 2 6" xfId="19996" xr:uid="{E46BE9C8-5E6F-4C30-B89B-E9ACAADE06AA}"/>
    <cellStyle name="Normal 2 5 7 2 2 2 7" xfId="19998" xr:uid="{09FC8360-3494-4F94-B506-179350998C87}"/>
    <cellStyle name="Normal 2 5 7 2 2 3" xfId="48332" xr:uid="{49FAEDFA-5711-4907-93BA-CC5EDCCB7AF6}"/>
    <cellStyle name="Normal 2 5 7 2 2 3 2" xfId="48333" xr:uid="{C712BFEA-63C8-4D12-9B4D-7D5D91E47F12}"/>
    <cellStyle name="Normal 2 5 7 2 2 3 3" xfId="48334" xr:uid="{2F2A5586-0B1C-4B84-B24A-225B12F4EF83}"/>
    <cellStyle name="Normal 2 5 7 2 2 4" xfId="48335" xr:uid="{8BB69952-EF6A-4957-82B9-8ED02B0B67C8}"/>
    <cellStyle name="Normal 2 5 7 2 2 5" xfId="11786" xr:uid="{5D0C4EEA-CA56-4F81-AB42-69F69820F751}"/>
    <cellStyle name="Normal 2 5 7 2 2 5 2" xfId="11789" xr:uid="{703CE824-FBB5-4D79-AE74-F8FDB7E66C12}"/>
    <cellStyle name="Normal 2 5 7 2 2 5 3" xfId="11792" xr:uid="{305B316E-10E1-494F-80AD-386F19414039}"/>
    <cellStyle name="Normal 2 5 7 2 2 5 4" xfId="11795" xr:uid="{AC1488C5-B12C-4ECF-8E74-962E5E5683C7}"/>
    <cellStyle name="Normal 2 5 7 2 2 5 5" xfId="11798" xr:uid="{19D94B9C-9185-4A0F-8A31-4CFDB3DF9920}"/>
    <cellStyle name="Normal 2 5 7 2 2 5 6" xfId="11802" xr:uid="{4E863EC2-9925-4F71-B9DA-4C02D8DEB71E}"/>
    <cellStyle name="Normal 2 5 7 2 2 6" xfId="11806" xr:uid="{04C016DF-125E-45DA-B87F-019C8AF938A0}"/>
    <cellStyle name="Normal 2 5 7 2 2 7" xfId="11809" xr:uid="{03046209-63BF-4BDD-9A38-86CD9DF9828F}"/>
    <cellStyle name="Normal 2 5 7 2 2 8" xfId="11812" xr:uid="{87BBF030-A60B-4CCE-9CFD-CFE7BE51BEDA}"/>
    <cellStyle name="Normal 2 5 7 2 2 9" xfId="11814" xr:uid="{2083CAA3-400D-40DF-A9AA-668405DAD8EB}"/>
    <cellStyle name="Normal 2 5 7 2 3" xfId="48336" xr:uid="{EEC63671-8625-4990-9D26-6914A8CF152E}"/>
    <cellStyle name="Normal 2 5 7 2 3 10" xfId="48337" xr:uid="{22008A3C-5E99-44B0-A179-F66F85516D0B}"/>
    <cellStyle name="Normal 2 5 7 2 3 2" xfId="48338" xr:uid="{AA9733F7-BCF7-4DC6-AC87-18E68F30DBBA}"/>
    <cellStyle name="Normal 2 5 7 2 3 2 2" xfId="48339" xr:uid="{62674BCA-706C-41D6-8026-0BE0FA9BE1C5}"/>
    <cellStyle name="Normal 2 5 7 2 3 2 2 2" xfId="48340" xr:uid="{086FC491-8E98-4837-BF74-4E6B494815EF}"/>
    <cellStyle name="Normal 2 5 7 2 3 2 2 3" xfId="48341" xr:uid="{D8C10F01-A77B-4365-94AD-F1B5AF8B6A20}"/>
    <cellStyle name="Normal 2 5 7 2 3 2 2 4" xfId="48342" xr:uid="{8F272B2D-39D8-4A56-A510-6071E9508908}"/>
    <cellStyle name="Normal 2 5 7 2 3 2 2 5" xfId="48343" xr:uid="{9346EADC-73E5-4819-A7C4-93F93F30DEFD}"/>
    <cellStyle name="Normal 2 5 7 2 3 2 2 6" xfId="48344" xr:uid="{32C0E553-553D-4F9A-A121-CE65F02A7590}"/>
    <cellStyle name="Normal 2 5 7 2 3 2 3" xfId="48345" xr:uid="{0E6B3287-74F6-42B8-ACAA-A5D10C7668DC}"/>
    <cellStyle name="Normal 2 5 7 2 3 2 4" xfId="48346" xr:uid="{114DA989-4158-4C8B-9AFD-E5D9523E2FDE}"/>
    <cellStyle name="Normal 2 5 7 2 3 2 5" xfId="48347" xr:uid="{6ECA8DE6-A657-43BD-B821-70FEBB6816DE}"/>
    <cellStyle name="Normal 2 5 7 2 3 2 6" xfId="48348" xr:uid="{228B5CAF-F9A2-44CD-B252-CCEC8E15DF87}"/>
    <cellStyle name="Normal 2 5 7 2 3 2 7" xfId="48349" xr:uid="{44EC82C1-7A14-4E08-A529-417C10423F4B}"/>
    <cellStyle name="Normal 2 5 7 2 3 3" xfId="48350" xr:uid="{7AD5283B-FC6C-42B8-B1E2-2979B4BB11C7}"/>
    <cellStyle name="Normal 2 5 7 2 3 3 2" xfId="48351" xr:uid="{E37CC03F-EFA8-460B-B5DD-C37F5E71710A}"/>
    <cellStyle name="Normal 2 5 7 2 3 3 3" xfId="48352" xr:uid="{F5941F82-BA00-4FFA-A1C1-77AB3F963D7B}"/>
    <cellStyle name="Normal 2 5 7 2 3 4" xfId="48353" xr:uid="{24963111-D630-48F1-AD21-6FACDB54D542}"/>
    <cellStyle name="Normal 2 5 7 2 3 5" xfId="11822" xr:uid="{4E67E430-2B8D-4552-9731-778B018CD09B}"/>
    <cellStyle name="Normal 2 5 7 2 3 5 2" xfId="48354" xr:uid="{9C052B02-7262-4860-A374-569DF6AEED2D}"/>
    <cellStyle name="Normal 2 5 7 2 3 5 3" xfId="48355" xr:uid="{845A61D0-E9C8-4A94-9981-99A3BB66160B}"/>
    <cellStyle name="Normal 2 5 7 2 3 5 4" xfId="48356" xr:uid="{276F1706-CBB3-4FA1-A002-45A81BB0B903}"/>
    <cellStyle name="Normal 2 5 7 2 3 5 5" xfId="26678" xr:uid="{89C1547A-F119-4C55-A8C5-DBA0C0693AD0}"/>
    <cellStyle name="Normal 2 5 7 2 3 5 6" xfId="26681" xr:uid="{9DA53EA3-2A1F-4F69-8D35-40AFEF97820C}"/>
    <cellStyle name="Normal 2 5 7 2 3 6" xfId="11826" xr:uid="{8F8FC324-4483-49A4-A2F3-3C4581835342}"/>
    <cellStyle name="Normal 2 5 7 2 3 7" xfId="11828" xr:uid="{790F9F2D-7687-47CD-A56A-357BD91948E5}"/>
    <cellStyle name="Normal 2 5 7 2 3 8" xfId="11830" xr:uid="{C8C52035-3815-42E5-B3B8-B5831DCDAC12}"/>
    <cellStyle name="Normal 2 5 7 2 3 9" xfId="11833" xr:uid="{0465C651-0BB2-467F-94C6-06E19B16DED7}"/>
    <cellStyle name="Normal 2 5 7 2 4" xfId="48357" xr:uid="{D7D3F711-5871-460C-AA56-93F702E663B6}"/>
    <cellStyle name="Normal 2 5 7 2 4 10" xfId="48358" xr:uid="{DACE3C31-7696-454B-B25A-FFE9BCF07781}"/>
    <cellStyle name="Normal 2 5 7 2 4 2" xfId="48359" xr:uid="{EAA77A33-A45F-4ED3-8EF2-DDAE63ADD5AE}"/>
    <cellStyle name="Normal 2 5 7 2 4 2 2" xfId="48361" xr:uid="{F7FD04E6-9BB9-4D39-8C62-384DA483E44C}"/>
    <cellStyle name="Normal 2 5 7 2 4 2 2 2" xfId="48362" xr:uid="{72E9AD6B-0DF8-4BD6-9A6E-3A4BB7A642F7}"/>
    <cellStyle name="Normal 2 5 7 2 4 2 2 3" xfId="48363" xr:uid="{13E90C0F-82A9-4F9D-A094-022427A5F916}"/>
    <cellStyle name="Normal 2 5 7 2 4 2 2 4" xfId="48364" xr:uid="{0FC25707-D3EB-411B-A3F2-069A81E232F5}"/>
    <cellStyle name="Normal 2 5 7 2 4 2 2 5" xfId="48365" xr:uid="{5C6C39CD-CEA8-475B-8E21-E30601B5DA83}"/>
    <cellStyle name="Normal 2 5 7 2 4 2 2 6" xfId="48366" xr:uid="{DACF2F66-BF0F-4052-BC0B-8983446D26F3}"/>
    <cellStyle name="Normal 2 5 7 2 4 2 3" xfId="48367" xr:uid="{75E5FBEE-05B1-4D37-B2C6-21FFAD36E401}"/>
    <cellStyle name="Normal 2 5 7 2 4 2 4" xfId="48368" xr:uid="{A4E10449-B48B-4546-8803-47081E1DC575}"/>
    <cellStyle name="Normal 2 5 7 2 4 2 5" xfId="48369" xr:uid="{F5ECF137-60E6-4E02-A5E1-769AB3696945}"/>
    <cellStyle name="Normal 2 5 7 2 4 2 6" xfId="48370" xr:uid="{FCFA21B7-8057-46B8-89FC-F8EF264A3C13}"/>
    <cellStyle name="Normal 2 5 7 2 4 2 7" xfId="48371" xr:uid="{E72ABFFD-B046-44AB-9C14-A4F2E8EE2F15}"/>
    <cellStyle name="Normal 2 5 7 2 4 3" xfId="48372" xr:uid="{DFAC8F0C-013D-4FA1-A675-1DFC7ADD639F}"/>
    <cellStyle name="Normal 2 5 7 2 4 3 2" xfId="48374" xr:uid="{52193C63-DD17-4C00-BAAF-6FA5AD9A6859}"/>
    <cellStyle name="Normal 2 5 7 2 4 3 3" xfId="48375" xr:uid="{0B9B3D3C-F52C-4016-ADA2-C75FC4438E9E}"/>
    <cellStyle name="Normal 2 5 7 2 4 4" xfId="48376" xr:uid="{C105E445-3356-4460-B0D6-0ED0FD727D88}"/>
    <cellStyle name="Normal 2 5 7 2 4 5" xfId="48377" xr:uid="{8D9A24C5-965C-4E3A-B050-621B835CC032}"/>
    <cellStyle name="Normal 2 5 7 2 4 5 2" xfId="48379" xr:uid="{5DDDF123-1923-4B47-ACE9-450E500B6491}"/>
    <cellStyle name="Normal 2 5 7 2 4 5 3" xfId="48380" xr:uid="{F0E3F9B1-5040-45A4-8E56-F8954909CFD6}"/>
    <cellStyle name="Normal 2 5 7 2 4 5 4" xfId="48381" xr:uid="{BE2A3B5E-E0C1-408E-8F52-9FB4CBCEA3A9}"/>
    <cellStyle name="Normal 2 5 7 2 4 5 5" xfId="27213" xr:uid="{5802AA8A-828B-400A-BD29-21F52D66AFAB}"/>
    <cellStyle name="Normal 2 5 7 2 4 5 6" xfId="27216" xr:uid="{6E603903-FE56-44F9-BE37-C5EE1B277BD7}"/>
    <cellStyle name="Normal 2 5 7 2 4 6" xfId="48382" xr:uid="{946C45A2-3A68-48DE-ADAC-2A4B4EB7DEDA}"/>
    <cellStyle name="Normal 2 5 7 2 4 7" xfId="48383" xr:uid="{91BE05A5-0B65-4EE1-929A-EB1A28F6AA82}"/>
    <cellStyle name="Normal 2 5 7 2 4 8" xfId="48384" xr:uid="{21DEC84D-7BE4-4935-8BF0-5366848B480C}"/>
    <cellStyle name="Normal 2 5 7 2 4 9" xfId="48385" xr:uid="{493D3B0C-C258-4FE7-B21B-238896002BEC}"/>
    <cellStyle name="Normal 2 5 7 2 5" xfId="48386" xr:uid="{234DB096-9936-4EFD-99BB-CFD42804A0A9}"/>
    <cellStyle name="Normal 2 5 7 2 5 2" xfId="48387" xr:uid="{52436EDB-2580-444B-85C3-A0162663DEA1}"/>
    <cellStyle name="Normal 2 5 7 2 5 2 2" xfId="48389" xr:uid="{6296A9DD-B7B3-414D-905F-E11105EF5E32}"/>
    <cellStyle name="Normal 2 5 7 2 5 2 3" xfId="48390" xr:uid="{6205C5A5-E07C-4151-88BF-2C1223436924}"/>
    <cellStyle name="Normal 2 5 7 2 5 2 4" xfId="48391" xr:uid="{13488566-D21D-4019-816B-2F4F8D392F75}"/>
    <cellStyle name="Normal 2 5 7 2 5 2 5" xfId="48392" xr:uid="{73983766-8894-49E2-A42F-48749683D83D}"/>
    <cellStyle name="Normal 2 5 7 2 5 2 6" xfId="48393" xr:uid="{558D9D5D-4BC6-46F1-8F4F-EA7F41210E22}"/>
    <cellStyle name="Normal 2 5 7 2 5 3" xfId="48394" xr:uid="{70D5DB6B-0559-44A1-9B72-E691BBE22975}"/>
    <cellStyle name="Normal 2 5 7 2 5 4" xfId="48395" xr:uid="{3543F009-FD25-41E7-9C19-201E3927252E}"/>
    <cellStyle name="Normal 2 5 7 2 5 5" xfId="48396" xr:uid="{BC14037D-13E3-47E7-ABA5-C9929119056E}"/>
    <cellStyle name="Normal 2 5 7 2 5 6" xfId="48397" xr:uid="{13CADD92-0156-4C7F-9A09-47D27831D8F5}"/>
    <cellStyle name="Normal 2 5 7 2 5 7" xfId="48398" xr:uid="{DF8F52DE-98F4-4991-AABC-03F98264D500}"/>
    <cellStyle name="Normal 2 5 7 2 6" xfId="48399" xr:uid="{99468AFD-6C0B-459A-98FC-83E668E2F37E}"/>
    <cellStyle name="Normal 2 5 7 2 6 2" xfId="47495" xr:uid="{BAEA770A-DF1A-47F1-BD48-6864A98916A6}"/>
    <cellStyle name="Normal 2 5 7 2 6 3" xfId="47497" xr:uid="{CE24C5FF-1669-4595-B3EB-DDD9836AC237}"/>
    <cellStyle name="Normal 2 5 7 2 7" xfId="48400" xr:uid="{73714924-C437-481C-91CA-1AD33550A627}"/>
    <cellStyle name="Normal 2 5 7 2 8" xfId="48401" xr:uid="{70A53CA5-D254-4D4E-BB4F-3AB393F4D8EF}"/>
    <cellStyle name="Normal 2 5 7 2 8 2" xfId="48402" xr:uid="{532CC6CD-94F0-4338-95C7-72F7DDED1650}"/>
    <cellStyle name="Normal 2 5 7 2 8 3" xfId="48403" xr:uid="{1E939558-C9D8-4D6A-A919-660DAF800ACA}"/>
    <cellStyle name="Normal 2 5 7 2 8 4" xfId="48404" xr:uid="{1812A7B6-C82B-43CE-BAB9-3AC10EE85785}"/>
    <cellStyle name="Normal 2 5 7 2 8 5" xfId="48405" xr:uid="{1DC934AA-CBD2-4FD3-BDB4-9B8A14948103}"/>
    <cellStyle name="Normal 2 5 7 2 8 6" xfId="48406" xr:uid="{415725D7-38ED-4973-8A1A-9CDE7A8141D0}"/>
    <cellStyle name="Normal 2 5 7 2 9" xfId="48407" xr:uid="{EAC8115F-B4D9-4237-A528-58E3A231FA23}"/>
    <cellStyle name="Normal 2 5 7 20" xfId="48309" xr:uid="{FFF1D190-14CA-49D3-9EDF-F5DBE6E0AD1E}"/>
    <cellStyle name="Normal 2 5 7 3" xfId="48408" xr:uid="{3FA52BC3-7596-44E0-A62B-D02B577783C9}"/>
    <cellStyle name="Normal 2 5 7 3 10" xfId="48409" xr:uid="{D71C88AC-2182-41FF-B3B1-55644D9C2493}"/>
    <cellStyle name="Normal 2 5 7 3 11" xfId="48410" xr:uid="{98770BB6-ECA6-4AD2-AB00-322FB6133063}"/>
    <cellStyle name="Normal 2 5 7 3 12" xfId="48411" xr:uid="{F777C706-96B1-4363-B9D2-9C65EAE40B4E}"/>
    <cellStyle name="Normal 2 5 7 3 13" xfId="48412" xr:uid="{F78EEBFF-A9E3-4D5E-BAB0-9B35624CEFCF}"/>
    <cellStyle name="Normal 2 5 7 3 14" xfId="48413" xr:uid="{57D0EF6D-C53B-4F99-9309-ADFA1E3E3ED6}"/>
    <cellStyle name="Normal 2 5 7 3 2" xfId="25858" xr:uid="{9A0AEAB8-2A50-4C95-A138-F27E1BA1DDCA}"/>
    <cellStyle name="Normal 2 5 7 3 2 10" xfId="48414" xr:uid="{1FE60DC3-5A23-4BE6-8D33-996934728D75}"/>
    <cellStyle name="Normal 2 5 7 3 2 2" xfId="29843" xr:uid="{DEED2E47-3800-43D6-8380-6AAF2C8F4DBC}"/>
    <cellStyle name="Normal 2 5 7 3 2 2 2" xfId="48415" xr:uid="{33C71768-069E-4313-AC36-101E4D535C3B}"/>
    <cellStyle name="Normal 2 5 7 3 2 2 2 2" xfId="48416" xr:uid="{96808C08-431F-4C37-A858-DB3D00893975}"/>
    <cellStyle name="Normal 2 5 7 3 2 2 2 3" xfId="48417" xr:uid="{FD889F49-4284-4DFA-9667-CF5E9936B2C7}"/>
    <cellStyle name="Normal 2 5 7 3 2 2 2 4" xfId="48418" xr:uid="{8FA759AF-B8A8-48EB-BCCE-FDFD4A916A41}"/>
    <cellStyle name="Normal 2 5 7 3 2 2 2 5" xfId="48419" xr:uid="{D1349E22-5498-4E79-8B4F-A2B15D7A6D8A}"/>
    <cellStyle name="Normal 2 5 7 3 2 2 2 6" xfId="48420" xr:uid="{3DF41CAA-B924-41D4-B27C-C025069DC58F}"/>
    <cellStyle name="Normal 2 5 7 3 2 2 3" xfId="48421" xr:uid="{8D4E1563-AAD3-4D99-B6DC-AB1C71880951}"/>
    <cellStyle name="Normal 2 5 7 3 2 2 4" xfId="48422" xr:uid="{33B7039F-85EA-4A76-BDA6-73258EC1E6E7}"/>
    <cellStyle name="Normal 2 5 7 3 2 2 5" xfId="48423" xr:uid="{F19531B4-C045-45D9-88BE-2AD358EAA693}"/>
    <cellStyle name="Normal 2 5 7 3 2 2 6" xfId="48424" xr:uid="{05C62234-CD64-4B41-B948-F3FE76D3802B}"/>
    <cellStyle name="Normal 2 5 7 3 2 2 7" xfId="48425" xr:uid="{0219FB33-923B-4A91-9FC1-5D347A57E6AB}"/>
    <cellStyle name="Normal 2 5 7 3 2 3" xfId="29846" xr:uid="{893952DE-FABF-43F6-AC1D-63DEBBA8BD23}"/>
    <cellStyle name="Normal 2 5 7 3 2 3 2" xfId="48426" xr:uid="{D6219C6B-3902-4A45-AB02-B18CE38A5D7C}"/>
    <cellStyle name="Normal 2 5 7 3 2 3 3" xfId="48427" xr:uid="{5804AFA2-DD4C-413E-849F-9B2D63C0E57C}"/>
    <cellStyle name="Normal 2 5 7 3 2 4" xfId="48428" xr:uid="{751B2C9A-AC73-48A8-8E4D-C1C5FF6BFB4A}"/>
    <cellStyle name="Normal 2 5 7 3 2 5" xfId="11933" xr:uid="{42A9A7BE-A496-4CC6-8605-175199A56865}"/>
    <cellStyle name="Normal 2 5 7 3 2 5 2" xfId="48429" xr:uid="{230A9D9C-D4A5-49FF-B1D4-BFE2BF6A0EDD}"/>
    <cellStyle name="Normal 2 5 7 3 2 5 3" xfId="48430" xr:uid="{5958A3D5-B994-47B0-9127-44B299934343}"/>
    <cellStyle name="Normal 2 5 7 3 2 5 4" xfId="48431" xr:uid="{62841F54-1289-4495-A935-1B3BE43CBED1}"/>
    <cellStyle name="Normal 2 5 7 3 2 5 5" xfId="48432" xr:uid="{8EC1D85E-1C15-4861-8178-1A12939FB539}"/>
    <cellStyle name="Normal 2 5 7 3 2 5 6" xfId="48433" xr:uid="{408F567E-501E-471F-998D-71B0E56851A7}"/>
    <cellStyle name="Normal 2 5 7 3 2 6" xfId="11937" xr:uid="{52DAE818-F6AA-48FA-B06F-8F7647237AA9}"/>
    <cellStyle name="Normal 2 5 7 3 2 7" xfId="11940" xr:uid="{A9D53E8C-8C8B-482B-8E8E-3DD50BE3D5E2}"/>
    <cellStyle name="Normal 2 5 7 3 2 8" xfId="11943" xr:uid="{6CFE7A86-173E-425E-97C2-1CDB9CFD8C00}"/>
    <cellStyle name="Normal 2 5 7 3 2 9" xfId="11946" xr:uid="{588DB73E-A64F-49D9-A890-46418A5317DB}"/>
    <cellStyle name="Normal 2 5 7 3 3" xfId="29156" xr:uid="{C2685F14-8BD1-492E-93C0-1DB789708EC2}"/>
    <cellStyle name="Normal 2 5 7 3 3 10" xfId="48434" xr:uid="{1E0AC27C-B990-474D-9D4D-C210553F41AE}"/>
    <cellStyle name="Normal 2 5 7 3 3 2" xfId="26177" xr:uid="{9D1FD665-DF4E-42DD-94CF-9A1BB52B0E41}"/>
    <cellStyle name="Normal 2 5 7 3 3 2 2" xfId="48435" xr:uid="{C72167D2-EC39-4762-B89A-C7D1230E66E9}"/>
    <cellStyle name="Normal 2 5 7 3 3 2 2 2" xfId="48436" xr:uid="{57CE3C3B-4261-4425-B007-866970E3D3B6}"/>
    <cellStyle name="Normal 2 5 7 3 3 2 2 3" xfId="48437" xr:uid="{8D01468E-C9F1-4539-B83F-D34A9ABA7B12}"/>
    <cellStyle name="Normal 2 5 7 3 3 2 2 4" xfId="48438" xr:uid="{0426F57B-A4D1-4466-9E9C-86AF8357E6FE}"/>
    <cellStyle name="Normal 2 5 7 3 3 2 2 5" xfId="48439" xr:uid="{BF3DB99E-7E73-42E5-8345-E5265308FCE9}"/>
    <cellStyle name="Normal 2 5 7 3 3 2 2 6" xfId="48440" xr:uid="{956A0BF0-2BBF-4C68-BCB4-0E994F762A8F}"/>
    <cellStyle name="Normal 2 5 7 3 3 2 3" xfId="48442" xr:uid="{45D9EA1D-9DBB-4E07-A930-1F618032744C}"/>
    <cellStyle name="Normal 2 5 7 3 3 2 4" xfId="48443" xr:uid="{B0AF0727-8BAC-4172-893F-66F19CECD831}"/>
    <cellStyle name="Normal 2 5 7 3 3 2 5" xfId="48444" xr:uid="{53905E28-DB16-41F0-931D-2F4666CA96C5}"/>
    <cellStyle name="Normal 2 5 7 3 3 2 6" xfId="48445" xr:uid="{E51573EE-1D60-412E-A65C-744615AE8D66}"/>
    <cellStyle name="Normal 2 5 7 3 3 2 7" xfId="48446" xr:uid="{906CD3A2-1CBE-4C44-8349-1AFD0B20F6E8}"/>
    <cellStyle name="Normal 2 5 7 3 3 3" xfId="26180" xr:uid="{96A17B8C-F54F-42FA-AF2A-01011010D90F}"/>
    <cellStyle name="Normal 2 5 7 3 3 3 2" xfId="48447" xr:uid="{3660A120-1375-4C18-A335-0D03774EF22D}"/>
    <cellStyle name="Normal 2 5 7 3 3 3 3" xfId="48448" xr:uid="{3DEA7962-9F12-4BD4-8911-272119AEE9D2}"/>
    <cellStyle name="Normal 2 5 7 3 3 4" xfId="48449" xr:uid="{FDD57577-60E1-42F8-B102-9B168EF69388}"/>
    <cellStyle name="Normal 2 5 7 3 3 5" xfId="48450" xr:uid="{15ABD20D-C6C7-4169-BBAA-270203182243}"/>
    <cellStyle name="Normal 2 5 7 3 3 5 2" xfId="48451" xr:uid="{CD87287D-C2D6-4046-9180-F9ED57E2B95B}"/>
    <cellStyle name="Normal 2 5 7 3 3 5 3" xfId="48452" xr:uid="{042A3F7E-76F3-46A6-AD45-06C9B59435F9}"/>
    <cellStyle name="Normal 2 5 7 3 3 5 4" xfId="48453" xr:uid="{047B06B4-642E-427D-8F54-06A4E8C3054B}"/>
    <cellStyle name="Normal 2 5 7 3 3 5 5" xfId="26312" xr:uid="{DD8D6257-FF49-4864-A395-37BA31F3C0EA}"/>
    <cellStyle name="Normal 2 5 7 3 3 5 6" xfId="26315" xr:uid="{290F637B-6788-4CE3-8094-1CAD36D2E1D0}"/>
    <cellStyle name="Normal 2 5 7 3 3 6" xfId="48454" xr:uid="{A75484B8-0009-489B-8D75-1C07CD9CAFD1}"/>
    <cellStyle name="Normal 2 5 7 3 3 7" xfId="48455" xr:uid="{A3787172-CF05-4CEE-BACA-B7FD7635E297}"/>
    <cellStyle name="Normal 2 5 7 3 3 8" xfId="48456" xr:uid="{158778E9-E993-438C-8061-B1E67A2D5755}"/>
    <cellStyle name="Normal 2 5 7 3 3 9" xfId="48457" xr:uid="{4D88BA78-2B37-45D2-992A-277F327FD794}"/>
    <cellStyle name="Normal 2 5 7 3 4" xfId="7596" xr:uid="{E50EBF74-4E4B-4943-A43F-CDBD211F7248}"/>
    <cellStyle name="Normal 2 5 7 3 4 10" xfId="48458" xr:uid="{EE9A7018-451A-48A3-B823-CBF3DE227407}"/>
    <cellStyle name="Normal 2 5 7 3 4 2" xfId="29852" xr:uid="{F3C26936-25AF-45B1-9C35-224FC383CFAF}"/>
    <cellStyle name="Normal 2 5 7 3 4 2 2" xfId="33163" xr:uid="{A4D9D6D5-6527-4201-91B1-43B5C3F1BE74}"/>
    <cellStyle name="Normal 2 5 7 3 4 2 2 2" xfId="48459" xr:uid="{8553DE90-755F-45C8-A08C-63771704EFB7}"/>
    <cellStyle name="Normal 2 5 7 3 4 2 2 3" xfId="48460" xr:uid="{5FD9F65E-F80D-438F-9789-ACC319858FCD}"/>
    <cellStyle name="Normal 2 5 7 3 4 2 2 4" xfId="48461" xr:uid="{41FCDC0D-659C-498B-B2CE-3BAC7BDDF172}"/>
    <cellStyle name="Normal 2 5 7 3 4 2 2 5" xfId="48462" xr:uid="{B03F9A25-E0C8-46C4-8047-14CC0CAC2A6D}"/>
    <cellStyle name="Normal 2 5 7 3 4 2 2 6" xfId="48463" xr:uid="{7F87D5C6-65FD-4AA2-95F8-BA09301478E1}"/>
    <cellStyle name="Normal 2 5 7 3 4 2 3" xfId="33165" xr:uid="{CB2AEB4D-1A9F-4AA4-9415-29DFCBAACF73}"/>
    <cellStyle name="Normal 2 5 7 3 4 2 4" xfId="48464" xr:uid="{AB5DC0A6-5DCA-4710-ACA8-28403F961D84}"/>
    <cellStyle name="Normal 2 5 7 3 4 2 5" xfId="48465" xr:uid="{C9D372B6-239B-4EA1-A51E-6EC3D8E3683F}"/>
    <cellStyle name="Normal 2 5 7 3 4 2 6" xfId="48466" xr:uid="{12F7B5B1-8432-441A-9F8A-4E5B4F28C49B}"/>
    <cellStyle name="Normal 2 5 7 3 4 2 7" xfId="48467" xr:uid="{4823E9C3-7117-40C3-B3CD-031670C76A6E}"/>
    <cellStyle name="Normal 2 5 7 3 4 3" xfId="33689" xr:uid="{6F8941EF-B299-41CF-A104-5EA694657B07}"/>
    <cellStyle name="Normal 2 5 7 3 4 3 2" xfId="48468" xr:uid="{4CCAE80E-7663-4E92-B158-4295F594DB74}"/>
    <cellStyle name="Normal 2 5 7 3 4 3 3" xfId="48469" xr:uid="{F8D42DFA-A2C2-4DD4-990E-2A3989C0190B}"/>
    <cellStyle name="Normal 2 5 7 3 4 4" xfId="48470" xr:uid="{3429151D-4253-4C59-B994-10E305FFD767}"/>
    <cellStyle name="Normal 2 5 7 3 4 5" xfId="48471" xr:uid="{6A3A085E-24F5-47AF-9A99-288DDA7C49D3}"/>
    <cellStyle name="Normal 2 5 7 3 4 5 2" xfId="48472" xr:uid="{DAB1B4FD-1081-4F79-AD76-5164E3B10897}"/>
    <cellStyle name="Normal 2 5 7 3 4 5 3" xfId="48473" xr:uid="{3646523C-C1DB-4468-A3DA-2D592626939E}"/>
    <cellStyle name="Normal 2 5 7 3 4 5 4" xfId="48474" xr:uid="{CB0F171F-BEA3-4476-93F5-246E11FCBCFF}"/>
    <cellStyle name="Normal 2 5 7 3 4 5 5" xfId="48475" xr:uid="{62DDD026-74E5-420A-B4EF-7E9EA7EBAC91}"/>
    <cellStyle name="Normal 2 5 7 3 4 5 6" xfId="48476" xr:uid="{3C7BF21A-CF1A-4D57-9AA0-697F55017285}"/>
    <cellStyle name="Normal 2 5 7 3 4 6" xfId="48477" xr:uid="{6487EE5C-82DD-40CD-B8A2-1386565E1EE1}"/>
    <cellStyle name="Normal 2 5 7 3 4 7" xfId="48478" xr:uid="{574C8467-35A9-45C7-952D-0EA2FE611DF1}"/>
    <cellStyle name="Normal 2 5 7 3 4 8" xfId="48479" xr:uid="{4C5CB0B0-26A0-46FB-A4D0-56BFD69F3B3B}"/>
    <cellStyle name="Normal 2 5 7 3 4 9" xfId="48480" xr:uid="{99FAF8D5-3679-47CE-83E5-75C072AC8727}"/>
    <cellStyle name="Normal 2 5 7 3 5" xfId="33692" xr:uid="{F9C5CFBC-30CB-4CE8-9D3F-3A0A79C44349}"/>
    <cellStyle name="Normal 2 5 7 3 5 2" xfId="33694" xr:uid="{CB618899-43A4-4E02-B8D2-9F35A6346588}"/>
    <cellStyle name="Normal 2 5 7 3 5 2 2" xfId="48481" xr:uid="{7A68E1A1-5065-4F76-8383-8D0CEC86CD51}"/>
    <cellStyle name="Normal 2 5 7 3 5 2 3" xfId="48482" xr:uid="{C8273E7D-EDA3-4FF2-B2E8-83E0D1149B5F}"/>
    <cellStyle name="Normal 2 5 7 3 5 2 4" xfId="48483" xr:uid="{E1B26F47-EE02-42D5-8460-472890B91647}"/>
    <cellStyle name="Normal 2 5 7 3 5 2 5" xfId="48484" xr:uid="{1793A87B-B447-4287-9639-2804186BAA67}"/>
    <cellStyle name="Normal 2 5 7 3 5 2 6" xfId="48485" xr:uid="{5CCB903D-224F-4DF0-A218-C521A28538DC}"/>
    <cellStyle name="Normal 2 5 7 3 5 3" xfId="33696" xr:uid="{1B0BEE5E-D392-4263-8324-3EFF01D577FD}"/>
    <cellStyle name="Normal 2 5 7 3 5 4" xfId="48486" xr:uid="{00073015-2D8C-4154-A8AC-9882FAE5A5CB}"/>
    <cellStyle name="Normal 2 5 7 3 5 5" xfId="48487" xr:uid="{01742A19-5830-42B3-99FE-63BCFA6D26B0}"/>
    <cellStyle name="Normal 2 5 7 3 5 6" xfId="48488" xr:uid="{5F625A6D-00A5-474E-B445-48306F326081}"/>
    <cellStyle name="Normal 2 5 7 3 5 7" xfId="48489" xr:uid="{2047C6A5-36FE-495D-8D87-B1C978CCCB63}"/>
    <cellStyle name="Normal 2 5 7 3 6" xfId="33503" xr:uid="{67351D9D-9B88-46E5-8BD3-AFEDB8838C8A}"/>
    <cellStyle name="Normal 2 5 7 3 6 2" xfId="33699" xr:uid="{54112871-696F-4990-93F6-BFF06D2F2645}"/>
    <cellStyle name="Normal 2 5 7 3 6 3" xfId="33702" xr:uid="{CD693607-FCC9-4088-82B4-A7D60A733E1B}"/>
    <cellStyle name="Normal 2 5 7 3 7" xfId="48490" xr:uid="{87EA9ABF-0E9B-4FE1-B6DF-2080766A6F18}"/>
    <cellStyle name="Normal 2 5 7 3 8" xfId="48491" xr:uid="{677A09A7-9870-4299-87B7-E53C7E178F2C}"/>
    <cellStyle name="Normal 2 5 7 3 8 2" xfId="48492" xr:uid="{6B601C78-CE65-4204-A740-25BFDE29040D}"/>
    <cellStyle name="Normal 2 5 7 3 8 3" xfId="48493" xr:uid="{F801C22E-B623-4A32-B4B2-249849E310E5}"/>
    <cellStyle name="Normal 2 5 7 3 8 4" xfId="48494" xr:uid="{3990418D-2E2D-4637-A005-8DB1E6A781BC}"/>
    <cellStyle name="Normal 2 5 7 3 8 5" xfId="48495" xr:uid="{3A771970-486D-4A16-9FC0-A4695C43816A}"/>
    <cellStyle name="Normal 2 5 7 3 8 6" xfId="48496" xr:uid="{882FD45A-3F96-4C5B-8306-5515B0FF86C6}"/>
    <cellStyle name="Normal 2 5 7 3 9" xfId="48497" xr:uid="{79E05182-5746-4353-BFA5-1FBC5B40F1D4}"/>
    <cellStyle name="Normal 2 5 7 4" xfId="48498" xr:uid="{14444EF7-AD22-48F5-B84C-D2229154EDEE}"/>
    <cellStyle name="Normal 2 5 7 4 10" xfId="48499" xr:uid="{DF8650E7-C590-46C4-BC98-8D75DA329E83}"/>
    <cellStyle name="Normal 2 5 7 4 11" xfId="48500" xr:uid="{34E104FB-6694-443F-9DA0-7DD4B3DF3376}"/>
    <cellStyle name="Normal 2 5 7 4 12" xfId="48501" xr:uid="{7292390B-3F43-41CB-87DB-4EEE6FF684F6}"/>
    <cellStyle name="Normal 2 5 7 4 13" xfId="48502" xr:uid="{2CFE9638-E1E2-4AAD-AFD0-A561590603BE}"/>
    <cellStyle name="Normal 2 5 7 4 14" xfId="48503" xr:uid="{8C4834DE-5772-425E-A973-EDB04DA34DD7}"/>
    <cellStyle name="Normal 2 5 7 4 2" xfId="48504" xr:uid="{2D0D196D-E2A2-4AC4-80C6-DA6690805265}"/>
    <cellStyle name="Normal 2 5 7 4 2 10" xfId="48505" xr:uid="{2F503E6A-A169-4BD8-9C12-E8EA336D033D}"/>
    <cellStyle name="Normal 2 5 7 4 2 2" xfId="48506" xr:uid="{3E123124-F8A1-4D31-B4DD-B8D425C891E0}"/>
    <cellStyle name="Normal 2 5 7 4 2 2 2" xfId="48507" xr:uid="{251D6A83-6A44-4850-83DC-3201B6ABF5D6}"/>
    <cellStyle name="Normal 2 5 7 4 2 2 2 2" xfId="48508" xr:uid="{0E864B59-247D-4BE0-9A3A-6773F27C75C2}"/>
    <cellStyle name="Normal 2 5 7 4 2 2 2 3" xfId="48509" xr:uid="{0D3AEB59-F567-4FF0-A47B-34E179624932}"/>
    <cellStyle name="Normal 2 5 7 4 2 2 2 4" xfId="3157" xr:uid="{5E693C85-C8E4-415C-AB77-69B23DD6E6FC}"/>
    <cellStyle name="Normal 2 5 7 4 2 2 2 5" xfId="3160" xr:uid="{AE874B25-9870-4B40-92BA-344700798FE3}"/>
    <cellStyle name="Normal 2 5 7 4 2 2 2 6" xfId="3162" xr:uid="{EA7EE5C1-1BF2-41E9-AFE0-C1135AC03AD4}"/>
    <cellStyle name="Normal 2 5 7 4 2 2 3" xfId="48510" xr:uid="{045D654E-F95A-4A0D-947D-219D098F69D5}"/>
    <cellStyle name="Normal 2 5 7 4 2 2 4" xfId="48511" xr:uid="{5602EDF6-AD0E-4CD9-AA96-0A925FBC1311}"/>
    <cellStyle name="Normal 2 5 7 4 2 2 5" xfId="48512" xr:uid="{A312F844-4A7E-486E-9822-FE5E34DFE7F7}"/>
    <cellStyle name="Normal 2 5 7 4 2 2 6" xfId="48513" xr:uid="{3645BAA6-461C-4A6B-A659-111D62669B65}"/>
    <cellStyle name="Normal 2 5 7 4 2 2 7" xfId="48514" xr:uid="{85AEA90B-1481-4DF6-9E8B-99A48830E15C}"/>
    <cellStyle name="Normal 2 5 7 4 2 3" xfId="48515" xr:uid="{8E0760E1-B3FA-40F6-9C4E-24B8147EB2ED}"/>
    <cellStyle name="Normal 2 5 7 4 2 3 2" xfId="48516" xr:uid="{0D65FDD5-37BF-47D7-8AD9-DB7DA77DD0CD}"/>
    <cellStyle name="Normal 2 5 7 4 2 3 3" xfId="48517" xr:uid="{314231AB-3ADF-4671-B48F-7AEEBB6B9A3D}"/>
    <cellStyle name="Normal 2 5 7 4 2 4" xfId="48518" xr:uid="{FB79281D-5F1D-4AE8-B72B-F8EAC0FC303E}"/>
    <cellStyle name="Normal 2 5 7 4 2 5" xfId="48519" xr:uid="{5239C885-C440-42A5-8FE9-02BDDE66C8C2}"/>
    <cellStyle name="Normal 2 5 7 4 2 5 2" xfId="48520" xr:uid="{5FB5365B-C46C-4887-B9E7-3CA12AC40F3F}"/>
    <cellStyle name="Normal 2 5 7 4 2 5 3" xfId="48521" xr:uid="{3D46AD6E-C899-4DB3-A670-A0804618DC7A}"/>
    <cellStyle name="Normal 2 5 7 4 2 5 4" xfId="48522" xr:uid="{35B0452D-46D5-4A39-8EF7-84CB4982A110}"/>
    <cellStyle name="Normal 2 5 7 4 2 5 5" xfId="48523" xr:uid="{702F7015-B607-4F13-9940-0B78DD393B58}"/>
    <cellStyle name="Normal 2 5 7 4 2 5 6" xfId="48524" xr:uid="{6520CCDD-61CB-4742-AA38-607D3B92E46C}"/>
    <cellStyle name="Normal 2 5 7 4 2 6" xfId="48525" xr:uid="{7FBF9ED0-E56A-421A-B73F-0E3B7569AF83}"/>
    <cellStyle name="Normal 2 5 7 4 2 7" xfId="48526" xr:uid="{E4929B62-087F-4529-959D-961BB5B91958}"/>
    <cellStyle name="Normal 2 5 7 4 2 8" xfId="48527" xr:uid="{C6856DA5-6B92-4C82-9E7B-878747F9A7F3}"/>
    <cellStyle name="Normal 2 5 7 4 2 9" xfId="48528" xr:uid="{2DB6C089-53AD-4F08-AA80-8D93403512F2}"/>
    <cellStyle name="Normal 2 5 7 4 3" xfId="48529" xr:uid="{AFF060F3-EE46-483F-A959-F5EE6EFB2055}"/>
    <cellStyle name="Normal 2 5 7 4 3 10" xfId="48530" xr:uid="{DEE2308E-9CE5-4A05-AE1F-E3DE17FA93E6}"/>
    <cellStyle name="Normal 2 5 7 4 3 2" xfId="48531" xr:uid="{2FC7C2D0-D727-431C-8106-FF861011735D}"/>
    <cellStyle name="Normal 2 5 7 4 3 2 2" xfId="31271" xr:uid="{63C9A5A7-5FF6-4619-9A14-C1B8B09FE4A8}"/>
    <cellStyle name="Normal 2 5 7 4 3 2 2 2" xfId="48532" xr:uid="{AA88C4DD-16C3-4A71-9326-91AF94BC1AD6}"/>
    <cellStyle name="Normal 2 5 7 4 3 2 2 3" xfId="48533" xr:uid="{9DAEF588-E047-432A-A3A4-F5C927BFDD9A}"/>
    <cellStyle name="Normal 2 5 7 4 3 2 2 4" xfId="48534" xr:uid="{09A2FB4E-AD97-45F5-B3AB-CBD605E15BA7}"/>
    <cellStyle name="Normal 2 5 7 4 3 2 2 5" xfId="48535" xr:uid="{872B69B1-3539-478D-B44E-BC39F9D47C8D}"/>
    <cellStyle name="Normal 2 5 7 4 3 2 2 6" xfId="48536" xr:uid="{B97168F7-C764-4270-8371-B981CD71BB28}"/>
    <cellStyle name="Normal 2 5 7 4 3 2 3" xfId="31273" xr:uid="{57557ADD-2316-403B-AC0C-D04B368EA311}"/>
    <cellStyle name="Normal 2 5 7 4 3 2 4" xfId="31275" xr:uid="{FD1DA3C4-AF9C-4615-BD15-0FD81AC36E21}"/>
    <cellStyle name="Normal 2 5 7 4 3 2 5" xfId="48537" xr:uid="{F878C521-EB25-4C70-A659-7771BBFBB084}"/>
    <cellStyle name="Normal 2 5 7 4 3 2 6" xfId="48538" xr:uid="{98F20806-5EB7-4F4B-817F-02F0A4A09852}"/>
    <cellStyle name="Normal 2 5 7 4 3 2 7" xfId="48539" xr:uid="{DC653068-D1C1-4E06-A1D6-075C90EEDE25}"/>
    <cellStyle name="Normal 2 5 7 4 3 3" xfId="48540" xr:uid="{16B1E3BB-A4F8-4949-A26D-9BF32AB61390}"/>
    <cellStyle name="Normal 2 5 7 4 3 3 2" xfId="31291" xr:uid="{7BF1B26F-5231-4D8A-A980-542081E12B07}"/>
    <cellStyle name="Normal 2 5 7 4 3 3 3" xfId="31293" xr:uid="{06DF66E9-D27E-4F28-ADCE-D282E07A8382}"/>
    <cellStyle name="Normal 2 5 7 4 3 4" xfId="48541" xr:uid="{5C8F5608-E80B-4987-87D9-AA462DF3B9D1}"/>
    <cellStyle name="Normal 2 5 7 4 3 5" xfId="48542" xr:uid="{7A948A12-23F7-41C3-B300-9AF056225EBD}"/>
    <cellStyle name="Normal 2 5 7 4 3 5 2" xfId="48543" xr:uid="{CD098A90-8845-45A1-BB74-0EA143F34125}"/>
    <cellStyle name="Normal 2 5 7 4 3 5 3" xfId="48544" xr:uid="{1BF47A7B-D7F7-4819-A741-5F08F54727FA}"/>
    <cellStyle name="Normal 2 5 7 4 3 5 4" xfId="48545" xr:uid="{A868DA20-DD3F-48FA-9D95-9AB8932B7590}"/>
    <cellStyle name="Normal 2 5 7 4 3 5 5" xfId="27086" xr:uid="{DCADF18D-26BF-40EA-9479-06924D7D59B8}"/>
    <cellStyle name="Normal 2 5 7 4 3 5 6" xfId="27089" xr:uid="{849E2660-54D0-4A07-BEA9-D55726F03A10}"/>
    <cellStyle name="Normal 2 5 7 4 3 6" xfId="48546" xr:uid="{41F36A60-13D6-4C24-866C-5203929478E9}"/>
    <cellStyle name="Normal 2 5 7 4 3 7" xfId="48547" xr:uid="{C0CC5EBA-CF3B-4440-B604-4FB1568AA953}"/>
    <cellStyle name="Normal 2 5 7 4 3 8" xfId="48548" xr:uid="{9CC32C98-7752-46EF-BD16-C56203C68E00}"/>
    <cellStyle name="Normal 2 5 7 4 3 9" xfId="48549" xr:uid="{C243F25A-BC81-4AE7-A5D7-5F8B4D270B8D}"/>
    <cellStyle name="Normal 2 5 7 4 4" xfId="48550" xr:uid="{5349D64F-8A87-4D12-87A3-12AAADF49945}"/>
    <cellStyle name="Normal 2 5 7 4 4 10" xfId="42128" xr:uid="{A0D19899-E779-4B7C-A2C0-ED9ADD3DDB62}"/>
    <cellStyle name="Normal 2 5 7 4 4 2" xfId="18382" xr:uid="{993CA7FD-F9F1-407A-A4A4-B830D28CE38C}"/>
    <cellStyle name="Normal 2 5 7 4 4 2 2" xfId="48551" xr:uid="{63B5108C-C73E-43EE-9244-F927B8268E1E}"/>
    <cellStyle name="Normal 2 5 7 4 4 2 2 2" xfId="48552" xr:uid="{FD13F2BF-5AB0-41F3-A6DF-564ED03162B8}"/>
    <cellStyle name="Normal 2 5 7 4 4 2 2 3" xfId="48553" xr:uid="{6A69232D-59B9-4634-A769-54699CAD9C0A}"/>
    <cellStyle name="Normal 2 5 7 4 4 2 2 4" xfId="48554" xr:uid="{1745446E-64B9-4B35-880B-16C5170EE38E}"/>
    <cellStyle name="Normal 2 5 7 4 4 2 2 5" xfId="48555" xr:uid="{EAA06381-2F3C-414D-80D8-FE047A89BA37}"/>
    <cellStyle name="Normal 2 5 7 4 4 2 2 6" xfId="48556" xr:uid="{EF37D19A-A9F2-4C37-947D-BD75CC2F8DED}"/>
    <cellStyle name="Normal 2 5 7 4 4 2 3" xfId="7840" xr:uid="{23D1F8C4-F417-4383-901F-3C24026C5529}"/>
    <cellStyle name="Normal 2 5 7 4 4 2 4" xfId="7842" xr:uid="{C719D473-F90B-4BCD-9ED4-4EF41883B848}"/>
    <cellStyle name="Normal 2 5 7 4 4 2 5" xfId="7846" xr:uid="{AC53AACD-E55F-493B-B4A5-71EF79D389C9}"/>
    <cellStyle name="Normal 2 5 7 4 4 2 6" xfId="19353" xr:uid="{0FA80BDF-3515-4F30-AFE7-6FDDF5EEC70B}"/>
    <cellStyle name="Normal 2 5 7 4 4 2 7" xfId="19355" xr:uid="{C3BA1935-5031-4A15-8913-1C3C0346399D}"/>
    <cellStyle name="Normal 2 5 7 4 4 3" xfId="18385" xr:uid="{A64FA158-047A-430C-8CA3-BD8A3D5F4630}"/>
    <cellStyle name="Normal 2 5 7 4 4 3 2" xfId="455" xr:uid="{652D33EC-0C75-4DFE-BF08-213FA3E83F5E}"/>
    <cellStyle name="Normal 2 5 7 4 4 3 3" xfId="469" xr:uid="{C2C23F81-7755-48C5-AE95-335F06205B9B}"/>
    <cellStyle name="Normal 2 5 7 4 4 4" xfId="18389" xr:uid="{CC31B000-F02F-4627-80CB-EF263994A7F5}"/>
    <cellStyle name="Normal 2 5 7 4 4 5" xfId="18393" xr:uid="{2BF96439-C4D2-48A6-997F-CFF0CF805105}"/>
    <cellStyle name="Normal 2 5 7 4 4 5 2" xfId="48557" xr:uid="{76F381EC-5279-499B-84E5-EA33336F5B92}"/>
    <cellStyle name="Normal 2 5 7 4 4 5 3" xfId="7966" xr:uid="{85A9FCEE-009F-4626-A887-36B63A62CE95}"/>
    <cellStyle name="Normal 2 5 7 4 4 5 4" xfId="7968" xr:uid="{936158BB-3A04-4A97-89D7-29FF405B55CA}"/>
    <cellStyle name="Normal 2 5 7 4 4 5 5" xfId="19386" xr:uid="{E30F3A78-5970-4EE3-8094-5A8101CD6442}"/>
    <cellStyle name="Normal 2 5 7 4 4 5 6" xfId="19388" xr:uid="{28C7E670-B520-40F3-A6D0-0011D7E27BEE}"/>
    <cellStyle name="Normal 2 5 7 4 4 6" xfId="48558" xr:uid="{911E8D41-E99C-4B48-A995-221151A4807C}"/>
    <cellStyle name="Normal 2 5 7 4 4 7" xfId="48559" xr:uid="{A69C022C-45DB-46D8-BA05-A25AF52DA7A8}"/>
    <cellStyle name="Normal 2 5 7 4 4 8" xfId="48560" xr:uid="{8597AD6C-9493-4D63-BE4D-28643551DBE9}"/>
    <cellStyle name="Normal 2 5 7 4 4 9" xfId="48561" xr:uid="{A59A5E09-3013-49C9-A108-ED6715D2D2B8}"/>
    <cellStyle name="Normal 2 5 7 4 5" xfId="48562" xr:uid="{97E48717-47D6-46D9-B32A-EFFC2A6D34B4}"/>
    <cellStyle name="Normal 2 5 7 4 5 2" xfId="18401" xr:uid="{26A157F1-19F0-4910-B4E3-5B8FDF409E73}"/>
    <cellStyle name="Normal 2 5 7 4 5 2 2" xfId="48563" xr:uid="{E8B387FA-A637-4D90-8699-70ECB02E5BE9}"/>
    <cellStyle name="Normal 2 5 7 4 5 2 3" xfId="19420" xr:uid="{7B2AE34D-AECA-4F25-971D-903C96D430CA}"/>
    <cellStyle name="Normal 2 5 7 4 5 2 4" xfId="19428" xr:uid="{2CD75D06-46B1-425F-AB76-D40EDAA3A7A5}"/>
    <cellStyle name="Normal 2 5 7 4 5 2 5" xfId="19430" xr:uid="{49E1EE5E-E5AC-43DD-A8A7-6904D62666A7}"/>
    <cellStyle name="Normal 2 5 7 4 5 2 6" xfId="19432" xr:uid="{8A1D9512-35A9-493D-B9D6-40F85A84B751}"/>
    <cellStyle name="Normal 2 5 7 4 5 3" xfId="18403" xr:uid="{A5B3270D-27F9-4758-9F82-EAA4CA41530D}"/>
    <cellStyle name="Normal 2 5 7 4 5 4" xfId="18406" xr:uid="{28475921-8748-4954-A2BD-FE473C8C9EDA}"/>
    <cellStyle name="Normal 2 5 7 4 5 5" xfId="48564" xr:uid="{CA7BBDDE-E163-4252-A941-C37EC7F0BABC}"/>
    <cellStyle name="Normal 2 5 7 4 5 6" xfId="48565" xr:uid="{16E68A97-2503-4F56-82FC-A2CDA895E8D0}"/>
    <cellStyle name="Normal 2 5 7 4 5 7" xfId="48566" xr:uid="{424A0527-C6C4-4D2D-92C2-273D6DD405FB}"/>
    <cellStyle name="Normal 2 5 7 4 6" xfId="48567" xr:uid="{956432E7-6002-4B53-88A9-4B00B9AA6871}"/>
    <cellStyle name="Normal 2 5 7 4 6 2" xfId="48569" xr:uid="{02DFB1A1-8E1A-4220-AEEA-BF5434DF5052}"/>
    <cellStyle name="Normal 2 5 7 4 6 3" xfId="48571" xr:uid="{5FB29475-6479-4CB1-A1EF-B348117D5F76}"/>
    <cellStyle name="Normal 2 5 7 4 7" xfId="48572" xr:uid="{23E74EF5-ABE8-4C73-B951-C802C179EEFA}"/>
    <cellStyle name="Normal 2 5 7 4 8" xfId="48573" xr:uid="{028E530D-8818-4644-B045-7EFB52ADD83C}"/>
    <cellStyle name="Normal 2 5 7 4 8 2" xfId="48574" xr:uid="{699A6AD7-4A61-4EC8-AB21-B411B0B7E860}"/>
    <cellStyle name="Normal 2 5 7 4 8 3" xfId="48575" xr:uid="{9DA03C45-B970-4FF1-812D-14EF057AC6BD}"/>
    <cellStyle name="Normal 2 5 7 4 8 4" xfId="48576" xr:uid="{90E2B40F-5C74-4381-81A7-C166D174467A}"/>
    <cellStyle name="Normal 2 5 7 4 8 5" xfId="48577" xr:uid="{AB5D96DF-CA2C-43D2-96F8-5C9E0197ADA2}"/>
    <cellStyle name="Normal 2 5 7 4 8 6" xfId="48578" xr:uid="{86012B8C-1828-4224-AFB0-4DCF293542D5}"/>
    <cellStyle name="Normal 2 5 7 4 9" xfId="48579" xr:uid="{CF660334-954D-471A-9E02-EF20AFFA0FE2}"/>
    <cellStyle name="Normal 2 5 7 5" xfId="48580" xr:uid="{006CA931-5748-420B-BF31-BAB03823A1DE}"/>
    <cellStyle name="Normal 2 5 7 5 10" xfId="48581" xr:uid="{B352A322-70C1-41AD-B6B3-3D557414821C}"/>
    <cellStyle name="Normal 2 5 7 5 2" xfId="48582" xr:uid="{3BF0B057-B2B2-4848-A16E-00A65BA6808F}"/>
    <cellStyle name="Normal 2 5 7 5 2 2" xfId="48583" xr:uid="{19C5ABEB-CBD3-444F-BE85-584FCD79C5BA}"/>
    <cellStyle name="Normal 2 5 7 5 2 2 2" xfId="48584" xr:uid="{6E816ED4-4AEE-40BB-82C1-52CB4553A9DC}"/>
    <cellStyle name="Normal 2 5 7 5 2 2 3" xfId="48585" xr:uid="{A794E04C-46CA-4E32-99A8-9F092F30B5F7}"/>
    <cellStyle name="Normal 2 5 7 5 2 2 4" xfId="48586" xr:uid="{438C11AF-ABB4-43FE-80BD-D352B4A3848A}"/>
    <cellStyle name="Normal 2 5 7 5 2 2 5" xfId="48587" xr:uid="{34C643AF-D5A5-46CE-A4D2-E8579658C963}"/>
    <cellStyle name="Normal 2 5 7 5 2 2 6" xfId="48588" xr:uid="{15C0A701-F7D2-4993-9DDB-A3ACDA906815}"/>
    <cellStyle name="Normal 2 5 7 5 2 3" xfId="48589" xr:uid="{B29D75D1-C5F3-42DB-8740-CA22BE75E160}"/>
    <cellStyle name="Normal 2 5 7 5 2 4" xfId="48590" xr:uid="{7FDBFFC5-43BB-4BB1-84EC-1D4F7F5226C7}"/>
    <cellStyle name="Normal 2 5 7 5 2 5" xfId="48591" xr:uid="{A803EC25-D65B-444B-AF88-62A7F94792E1}"/>
    <cellStyle name="Normal 2 5 7 5 2 6" xfId="48592" xr:uid="{840FCE47-B14A-425D-B733-065D25158AC3}"/>
    <cellStyle name="Normal 2 5 7 5 2 7" xfId="48593" xr:uid="{B7E0261A-5FB3-4193-B0BB-0F7C4742C3DF}"/>
    <cellStyle name="Normal 2 5 7 5 3" xfId="48594" xr:uid="{20B142E7-24EC-4966-9090-8FBFA17AFF51}"/>
    <cellStyle name="Normal 2 5 7 5 3 2" xfId="9825" xr:uid="{D8F4DB5C-FF1C-4905-AECF-820BA85182EF}"/>
    <cellStyle name="Normal 2 5 7 5 3 3" xfId="9828" xr:uid="{5140D715-E105-479F-BD00-7A0BAF3ED9AE}"/>
    <cellStyle name="Normal 2 5 7 5 4" xfId="48595" xr:uid="{C13A7290-AE32-4CC2-90B9-C1277D9B2987}"/>
    <cellStyle name="Normal 2 5 7 5 5" xfId="48596" xr:uid="{B526113E-79BA-4B7D-89D7-2066EE5F196D}"/>
    <cellStyle name="Normal 2 5 7 5 5 2" xfId="48597" xr:uid="{EB6097FD-9C51-4F32-A7EF-B0FAB5C5F351}"/>
    <cellStyle name="Normal 2 5 7 5 5 3" xfId="48598" xr:uid="{F7E189A1-172B-4A1A-8093-2416815FE20C}"/>
    <cellStyle name="Normal 2 5 7 5 5 4" xfId="48599" xr:uid="{99A6022D-3B4A-474C-88A6-AC6B0E70015E}"/>
    <cellStyle name="Normal 2 5 7 5 5 5" xfId="48600" xr:uid="{1B5D1EBD-F6AE-4FEF-9E58-A2D069B8475B}"/>
    <cellStyle name="Normal 2 5 7 5 5 6" xfId="48601" xr:uid="{2D5D865F-8285-4062-987F-5E71B382D5C1}"/>
    <cellStyle name="Normal 2 5 7 5 6" xfId="48602" xr:uid="{83C92934-CFC3-4ED0-AA24-271194939FEF}"/>
    <cellStyle name="Normal 2 5 7 5 7" xfId="48603" xr:uid="{58FAA325-AD39-4BE5-986C-9EB437E2F1A9}"/>
    <cellStyle name="Normal 2 5 7 5 8" xfId="48604" xr:uid="{4EA7A396-8946-4FA2-A737-EDD5957048B0}"/>
    <cellStyle name="Normal 2 5 7 5 9" xfId="48605" xr:uid="{33C3E738-2682-4243-9131-53AFCBAD7EF6}"/>
    <cellStyle name="Normal 2 5 7 6" xfId="48606" xr:uid="{B1CC0AC7-062F-4A07-91B4-580B5026A04E}"/>
    <cellStyle name="Normal 2 5 7 6 10" xfId="48607" xr:uid="{24D9E120-C292-42D1-90AF-BB7B98C452D1}"/>
    <cellStyle name="Normal 2 5 7 6 2" xfId="48608" xr:uid="{EE9EF816-AAFD-482B-BBE4-9E6DAEB61BDD}"/>
    <cellStyle name="Normal 2 5 7 6 2 2" xfId="48609" xr:uid="{22B7123C-CF56-47E6-89AC-DC19B6AE97AA}"/>
    <cellStyle name="Normal 2 5 7 6 2 2 2" xfId="48610" xr:uid="{117A56A5-9A85-405D-A7BD-D0A81D1348BB}"/>
    <cellStyle name="Normal 2 5 7 6 2 2 3" xfId="48611" xr:uid="{67F49D19-FB0D-4346-99AB-853EDDD28904}"/>
    <cellStyle name="Normal 2 5 7 6 2 2 4" xfId="48612" xr:uid="{90931FC9-CAD3-406D-AE31-02C7307670F3}"/>
    <cellStyle name="Normal 2 5 7 6 2 2 5" xfId="48613" xr:uid="{AF834308-2789-4C97-9FE2-6BFC3D609A06}"/>
    <cellStyle name="Normal 2 5 7 6 2 2 6" xfId="48614" xr:uid="{46DFFA17-4274-4044-998D-9BEDB9A03A5D}"/>
    <cellStyle name="Normal 2 5 7 6 2 3" xfId="48615" xr:uid="{12918C8A-1470-4AA7-A36F-0001BBE757F6}"/>
    <cellStyle name="Normal 2 5 7 6 2 4" xfId="48616" xr:uid="{D186416D-0777-4EF7-B27D-F436F6E37F43}"/>
    <cellStyle name="Normal 2 5 7 6 2 5" xfId="48617" xr:uid="{498D44E9-1621-41F1-A98D-DB918B5E3882}"/>
    <cellStyle name="Normal 2 5 7 6 2 6" xfId="48618" xr:uid="{81242D15-B2D6-4DC6-9516-C83004C4B1DE}"/>
    <cellStyle name="Normal 2 5 7 6 2 7" xfId="48619" xr:uid="{EF173CF8-3D6D-4063-A55F-720682DE5E03}"/>
    <cellStyle name="Normal 2 5 7 6 3" xfId="48620" xr:uid="{B96A141D-AD21-458A-825A-E5A9B6564253}"/>
    <cellStyle name="Normal 2 5 7 6 3 2" xfId="48621" xr:uid="{EB6EE456-B3A4-4F55-AA8C-C3A0AE04B0A7}"/>
    <cellStyle name="Normal 2 5 7 6 3 3" xfId="48622" xr:uid="{9413C880-E252-452C-84C6-93F2C7A501D7}"/>
    <cellStyle name="Normal 2 5 7 6 4" xfId="48623" xr:uid="{32CB7DA8-FCA9-4386-AECA-322678D8B433}"/>
    <cellStyle name="Normal 2 5 7 6 5" xfId="48624" xr:uid="{646F150F-A6BA-4B5D-A695-C1275A4C1974}"/>
    <cellStyle name="Normal 2 5 7 6 5 2" xfId="48625" xr:uid="{6B9DD42C-C536-42D6-BB28-F1D9FBB887B1}"/>
    <cellStyle name="Normal 2 5 7 6 5 3" xfId="48626" xr:uid="{45CD3CB6-921E-40C5-853A-BBDC7F7EF6A6}"/>
    <cellStyle name="Normal 2 5 7 6 5 4" xfId="48627" xr:uid="{922DE74C-40F7-49C7-8895-8656D51CE3D2}"/>
    <cellStyle name="Normal 2 5 7 6 5 5" xfId="48628" xr:uid="{C83355E6-994F-4862-8B06-4FBA6CAA375F}"/>
    <cellStyle name="Normal 2 5 7 6 5 6" xfId="48629" xr:uid="{417D5649-86BA-40B5-BAE9-5FA75609A6FB}"/>
    <cellStyle name="Normal 2 5 7 6 6" xfId="48630" xr:uid="{13F5DF7F-6429-441C-951C-8C3BEE8B2CAA}"/>
    <cellStyle name="Normal 2 5 7 6 7" xfId="48631" xr:uid="{BD10EE9F-9D09-4B93-AE28-FA9E591772F4}"/>
    <cellStyle name="Normal 2 5 7 6 8" xfId="48632" xr:uid="{3725FF85-B85A-4CCE-8876-7E25F3298163}"/>
    <cellStyle name="Normal 2 5 7 6 9" xfId="48633" xr:uid="{003DD518-1B6D-4C67-B8EA-4C33AE73D46A}"/>
    <cellStyle name="Normal 2 5 7 7" xfId="48634" xr:uid="{73061CA0-8042-4EB1-B6C7-3B79687BFC95}"/>
    <cellStyle name="Normal 2 5 7 7 10" xfId="48635" xr:uid="{86CB71E2-7C61-4ED8-94F7-C1C4E23A7BF2}"/>
    <cellStyle name="Normal 2 5 7 7 2" xfId="48636" xr:uid="{969AE15C-AC54-45C3-81D6-C68F9A3A3A13}"/>
    <cellStyle name="Normal 2 5 7 7 2 2" xfId="48637" xr:uid="{D361AD7A-60BA-4B18-90FD-75CF08951200}"/>
    <cellStyle name="Normal 2 5 7 7 2 2 2" xfId="48638" xr:uid="{35D1C5B6-88A6-4F29-9ADD-775E41AA30B0}"/>
    <cellStyle name="Normal 2 5 7 7 2 2 3" xfId="48639" xr:uid="{B55994C6-5258-4C00-9685-F0A4EB1314A4}"/>
    <cellStyle name="Normal 2 5 7 7 2 2 4" xfId="48640" xr:uid="{B9A6D4A2-3BE2-4119-A449-1A60295CFEA6}"/>
    <cellStyle name="Normal 2 5 7 7 2 2 5" xfId="48641" xr:uid="{C05A78E5-ED77-44EA-BF82-02082685EFB0}"/>
    <cellStyle name="Normal 2 5 7 7 2 2 6" xfId="48642" xr:uid="{80BAA3C5-C12C-4CCB-BB60-90C95C208C6D}"/>
    <cellStyle name="Normal 2 5 7 7 2 3" xfId="48643" xr:uid="{B5F674F8-1963-4A58-9560-FF54767785D9}"/>
    <cellStyle name="Normal 2 5 7 7 2 4" xfId="48644" xr:uid="{60A95C37-20AE-434A-9945-E66B8F83B301}"/>
    <cellStyle name="Normal 2 5 7 7 2 5" xfId="48645" xr:uid="{AEB2C103-D5B3-4D55-B749-E7546F3F5A7B}"/>
    <cellStyle name="Normal 2 5 7 7 2 6" xfId="48646" xr:uid="{AFD4355D-B708-4D65-9CC8-072CF33A1462}"/>
    <cellStyle name="Normal 2 5 7 7 2 7" xfId="48647" xr:uid="{8DB2E146-D726-441F-B5B3-4729522C2EFA}"/>
    <cellStyle name="Normal 2 5 7 7 3" xfId="48648" xr:uid="{D28785D0-9641-473D-A551-95F6679F5B48}"/>
    <cellStyle name="Normal 2 5 7 7 3 2" xfId="48649" xr:uid="{B986B8DA-8929-407F-8940-496DDAF9C64F}"/>
    <cellStyle name="Normal 2 5 7 7 3 3" xfId="48650" xr:uid="{38763C19-138D-40D3-83D6-C40F68E1CBB2}"/>
    <cellStyle name="Normal 2 5 7 7 4" xfId="48651" xr:uid="{4125775B-200A-4177-A615-7E30EAB349A8}"/>
    <cellStyle name="Normal 2 5 7 7 5" xfId="48652" xr:uid="{878887D2-BB06-45CD-9259-95F2487E3AF4}"/>
    <cellStyle name="Normal 2 5 7 7 5 2" xfId="48653" xr:uid="{890BF53D-C1DE-4ECD-873E-F6C1A008D163}"/>
    <cellStyle name="Normal 2 5 7 7 5 3" xfId="48654" xr:uid="{E98C069A-C5DB-43A6-A582-E0088BBF22BE}"/>
    <cellStyle name="Normal 2 5 7 7 5 4" xfId="48655" xr:uid="{4FCD0655-FE7B-49AE-B525-A704033BD724}"/>
    <cellStyle name="Normal 2 5 7 7 5 5" xfId="48656" xr:uid="{86E82102-36CE-4436-BFD0-4D61CA39C159}"/>
    <cellStyle name="Normal 2 5 7 7 5 6" xfId="48657" xr:uid="{7F01B26D-76FA-45A8-8A15-680147DA131C}"/>
    <cellStyle name="Normal 2 5 7 7 6" xfId="48658" xr:uid="{74B59544-A829-43B9-AEA5-D522FA263438}"/>
    <cellStyle name="Normal 2 5 7 7 7" xfId="48659" xr:uid="{47072CA0-C5DE-490A-AD5F-31BF76BC4F6F}"/>
    <cellStyle name="Normal 2 5 7 7 8" xfId="48660" xr:uid="{7234DB0C-8D77-4003-B3E4-476AC6F0995E}"/>
    <cellStyle name="Normal 2 5 7 7 9" xfId="48661" xr:uid="{494C3F50-A9FF-45BF-BF0F-08299AD64ADE}"/>
    <cellStyle name="Normal 2 5 7 8" xfId="48662" xr:uid="{039CC977-0AC0-431C-ABA9-D30B694CB8F7}"/>
    <cellStyle name="Normal 2 5 7 8 2" xfId="48663" xr:uid="{F1413439-38FC-4F51-95EC-DD1842D26C05}"/>
    <cellStyle name="Normal 2 5 7 8 2 2" xfId="48665" xr:uid="{BDE09287-04FE-4491-A011-E80D9558DABD}"/>
    <cellStyle name="Normal 2 5 7 8 2 3" xfId="48667" xr:uid="{74486E13-49C3-4D12-8839-974553DE19A4}"/>
    <cellStyle name="Normal 2 5 7 8 2 4" xfId="48669" xr:uid="{CA5EFE8F-DCBC-456B-8BE6-467DF25D5F42}"/>
    <cellStyle name="Normal 2 5 7 8 2 5" xfId="48671" xr:uid="{E245365D-4DD3-4E60-A802-80213520ADE3}"/>
    <cellStyle name="Normal 2 5 7 8 2 6" xfId="48673" xr:uid="{C720467C-DB9D-4EC4-98D8-E073487641CB}"/>
    <cellStyle name="Normal 2 5 7 8 3" xfId="48674" xr:uid="{F995E5E4-56F7-49AB-AE80-536FC337DF27}"/>
    <cellStyle name="Normal 2 5 7 8 4" xfId="48675" xr:uid="{795CCBD7-C2B1-4058-9E34-C8D0235E4847}"/>
    <cellStyle name="Normal 2 5 7 8 5" xfId="48676" xr:uid="{AEF7E6AA-377E-43A7-B5CC-0CBA368AAB84}"/>
    <cellStyle name="Normal 2 5 7 8 6" xfId="48677" xr:uid="{7C21339F-5731-48ED-A1E4-0E6DC9F2B113}"/>
    <cellStyle name="Normal 2 5 7 8 7" xfId="48678" xr:uid="{89B80DC3-AE19-4D3C-82B2-EED0731C1644}"/>
    <cellStyle name="Normal 2 5 7 9" xfId="48679" xr:uid="{4B1C5F18-130E-4448-B753-26FBE50BAEBA}"/>
    <cellStyle name="Normal 2 5 7 9 2" xfId="48680" xr:uid="{E971FC9F-7B4A-461E-A4A9-495AAB2A82D5}"/>
    <cellStyle name="Normal 2 5 7 9 3" xfId="48681" xr:uid="{247B2BF8-3ADD-48A6-BD34-5A683B1750D1}"/>
    <cellStyle name="Normal 2 5 8" xfId="48682" xr:uid="{AF9A7EA7-D16C-4EA9-AB1D-686A2841072A}"/>
    <cellStyle name="Normal 2 5 8 10" xfId="48683" xr:uid="{1409B987-8B48-4AD4-9089-1CAD0752D4FC}"/>
    <cellStyle name="Normal 2 5 8 11" xfId="48684" xr:uid="{157355C6-BC60-44AA-91CC-5F805E985E18}"/>
    <cellStyle name="Normal 2 5 8 11 2" xfId="48685" xr:uid="{6E5020E6-AD14-4198-B4D0-87D8B02AD697}"/>
    <cellStyle name="Normal 2 5 8 11 3" xfId="48686" xr:uid="{5D762AE8-DC80-41F2-9975-5BC98CDAAC72}"/>
    <cellStyle name="Normal 2 5 8 11 4" xfId="48687" xr:uid="{18BB8ED8-99B8-4813-A2EE-09F2D9B7E2CC}"/>
    <cellStyle name="Normal 2 5 8 11 5" xfId="48688" xr:uid="{17217532-0D72-40EB-B495-1A230746A711}"/>
    <cellStyle name="Normal 2 5 8 11 6" xfId="48689" xr:uid="{490CFD3B-F9F3-4AE9-BADD-C34F68732DAF}"/>
    <cellStyle name="Normal 2 5 8 12" xfId="48690" xr:uid="{400E105F-A320-4740-B937-810E23670FCA}"/>
    <cellStyle name="Normal 2 5 8 13" xfId="48691" xr:uid="{7AC86893-ABDD-4DA7-B047-EC680837330A}"/>
    <cellStyle name="Normal 2 5 8 14" xfId="48692" xr:uid="{A2C1DAA9-ED08-451F-9130-F2C83AD8E7B3}"/>
    <cellStyle name="Normal 2 5 8 15" xfId="48694" xr:uid="{5EB23991-0B2C-4FCE-A48F-56A0B16BDCA4}"/>
    <cellStyle name="Normal 2 5 8 16" xfId="48695" xr:uid="{445F864A-33DE-4AD6-9750-CD886D5C3129}"/>
    <cellStyle name="Normal 2 5 8 17" xfId="48696" xr:uid="{556C3EC8-2B97-4D6B-932B-F62A60F744DC}"/>
    <cellStyle name="Normal 2 5 8 18" xfId="48697" xr:uid="{412A12C9-4155-464A-93F6-C60276397BB3}"/>
    <cellStyle name="Normal 2 5 8 19" xfId="48698" xr:uid="{C41F28EA-1466-412B-B664-1A6F15678581}"/>
    <cellStyle name="Normal 2 5 8 2" xfId="48699" xr:uid="{F7DA2615-840F-4DF2-BC7F-BD993DD50B5D}"/>
    <cellStyle name="Normal 2 5 8 2 10" xfId="48700" xr:uid="{CC2A1C34-A6DA-4265-92A9-398805F8E0FE}"/>
    <cellStyle name="Normal 2 5 8 2 11" xfId="23501" xr:uid="{62D6E43C-BEA4-4D24-89C2-80A6328BB9C5}"/>
    <cellStyle name="Normal 2 5 8 2 12" xfId="23504" xr:uid="{2B6B8825-6449-4C21-978E-EDB86B59058E}"/>
    <cellStyle name="Normal 2 5 8 2 13" xfId="23507" xr:uid="{B04AFE79-3035-4ED1-8ED2-9A821E701C80}"/>
    <cellStyle name="Normal 2 5 8 2 14" xfId="23510" xr:uid="{4194466B-09B7-4CDC-B72F-ECA69338DD76}"/>
    <cellStyle name="Normal 2 5 8 2 2" xfId="48701" xr:uid="{66BD0695-AAA0-4E6D-B15C-04235CBE8E13}"/>
    <cellStyle name="Normal 2 5 8 2 2 10" xfId="48702" xr:uid="{CD554CD4-C6A0-40A2-806D-02A3FBECC52B}"/>
    <cellStyle name="Normal 2 5 8 2 2 2" xfId="48703" xr:uid="{D442F813-80E2-46B5-B143-215CAAB45F8E}"/>
    <cellStyle name="Normal 2 5 8 2 2 2 2" xfId="48704" xr:uid="{8545B936-2B49-42F4-866D-2C0DB6C3D2CC}"/>
    <cellStyle name="Normal 2 5 8 2 2 2 2 2" xfId="48705" xr:uid="{BC4394FE-CB44-41BE-9085-A2B2ECEA5E86}"/>
    <cellStyle name="Normal 2 5 8 2 2 2 2 3" xfId="48706" xr:uid="{F95B4141-B433-4659-BB31-F85404EBA939}"/>
    <cellStyle name="Normal 2 5 8 2 2 2 2 4" xfId="48707" xr:uid="{3B17AB1A-E08C-4121-9C3E-8648FC4C28AC}"/>
    <cellStyle name="Normal 2 5 8 2 2 2 2 5" xfId="48708" xr:uid="{BF05BA26-4C5A-4D53-A7DB-E54F14DCE5A4}"/>
    <cellStyle name="Normal 2 5 8 2 2 2 2 6" xfId="48709" xr:uid="{F029DDDF-5B55-402A-846D-302367855004}"/>
    <cellStyle name="Normal 2 5 8 2 2 2 3" xfId="48710" xr:uid="{0FF1D438-23DB-4F93-8A49-A443768B289A}"/>
    <cellStyle name="Normal 2 5 8 2 2 2 4" xfId="48711" xr:uid="{CEF21173-8B1A-4618-A99D-CC8DF598A186}"/>
    <cellStyle name="Normal 2 5 8 2 2 2 5" xfId="48712" xr:uid="{12924243-B4A2-411E-A1E6-981F0307CD9D}"/>
    <cellStyle name="Normal 2 5 8 2 2 2 6" xfId="48713" xr:uid="{24997D31-9A09-4298-8185-AAECE6C3318D}"/>
    <cellStyle name="Normal 2 5 8 2 2 2 7" xfId="48714" xr:uid="{0C5A0690-677B-4C13-9C03-E01AB8DA426F}"/>
    <cellStyle name="Normal 2 5 8 2 2 3" xfId="48715" xr:uid="{F6105FA8-CBFF-4E09-9B3C-750654D62914}"/>
    <cellStyle name="Normal 2 5 8 2 2 3 2" xfId="46859" xr:uid="{86C41669-D48B-45AF-A590-68A72671AF11}"/>
    <cellStyle name="Normal 2 5 8 2 2 3 3" xfId="46861" xr:uid="{38E6C975-9C6B-4E90-AECA-D1A1F111ACED}"/>
    <cellStyle name="Normal 2 5 8 2 2 4" xfId="22093" xr:uid="{B52A9A7B-E8D0-4977-8F3D-7FB1037FDAE7}"/>
    <cellStyle name="Normal 2 5 8 2 2 5" xfId="48716" xr:uid="{CC71FC47-3A2C-4018-BC97-DE987D4AF45D}"/>
    <cellStyle name="Normal 2 5 8 2 2 5 2" xfId="48717" xr:uid="{D3A4F550-A409-4C2A-BBFC-0AEAA7739279}"/>
    <cellStyle name="Normal 2 5 8 2 2 5 3" xfId="48718" xr:uid="{D2B9FB8A-FD82-4E65-9359-2193AE87F25F}"/>
    <cellStyle name="Normal 2 5 8 2 2 5 4" xfId="48719" xr:uid="{A6984080-35F5-41A3-9EB8-D06B9D2723E0}"/>
    <cellStyle name="Normal 2 5 8 2 2 5 5" xfId="48720" xr:uid="{21A7E045-7FF0-48B8-B777-B8CC31EA8FA9}"/>
    <cellStyle name="Normal 2 5 8 2 2 5 6" xfId="48721" xr:uid="{34328943-3BD7-45DC-A8A3-0712B0BA4C7D}"/>
    <cellStyle name="Normal 2 5 8 2 2 6" xfId="48722" xr:uid="{BE3FEC6B-8D82-42FC-BD10-82C9C676E522}"/>
    <cellStyle name="Normal 2 5 8 2 2 7" xfId="48723" xr:uid="{1C7B0F65-06FB-4B1E-BEDA-B5F0286AF662}"/>
    <cellStyle name="Normal 2 5 8 2 2 8" xfId="48724" xr:uid="{AEE82AEA-4480-4C39-B586-F3492E1312B2}"/>
    <cellStyle name="Normal 2 5 8 2 2 9" xfId="48725" xr:uid="{3B32425E-6F5C-4677-8176-FA0BBEC81B4A}"/>
    <cellStyle name="Normal 2 5 8 2 3" xfId="48726" xr:uid="{824A5F43-A06F-40F5-882B-AF02795DF16A}"/>
    <cellStyle name="Normal 2 5 8 2 3 10" xfId="2256" xr:uid="{1121D992-6F55-4051-A910-006C54825DD7}"/>
    <cellStyle name="Normal 2 5 8 2 3 2" xfId="48727" xr:uid="{DF65935F-0BE2-4FA4-AC00-AA0D3D36654E}"/>
    <cellStyle name="Normal 2 5 8 2 3 2 2" xfId="48729" xr:uid="{40690A79-827C-456E-B508-F4B8C87A837B}"/>
    <cellStyle name="Normal 2 5 8 2 3 2 2 2" xfId="48730" xr:uid="{523D629C-496E-4C9B-9FF0-E9F6C659FD4E}"/>
    <cellStyle name="Normal 2 5 8 2 3 2 2 3" xfId="48731" xr:uid="{176ED119-1405-4DA3-B060-4ADEF169EC5E}"/>
    <cellStyle name="Normal 2 5 8 2 3 2 2 4" xfId="48732" xr:uid="{6B5848E6-6B39-4404-B2FA-DB3C50C88BBE}"/>
    <cellStyle name="Normal 2 5 8 2 3 2 2 5" xfId="48733" xr:uid="{E5138B4F-36C8-4100-AE7D-8CE87AC16958}"/>
    <cellStyle name="Normal 2 5 8 2 3 2 2 6" xfId="48734" xr:uid="{1991923F-EF03-4327-9078-7B74B029444E}"/>
    <cellStyle name="Normal 2 5 8 2 3 2 3" xfId="48736" xr:uid="{0BC120E0-5F32-470F-9FFC-8F80829B8B04}"/>
    <cellStyle name="Normal 2 5 8 2 3 2 4" xfId="48738" xr:uid="{5432651A-A2F6-4017-AA8C-785342525C3E}"/>
    <cellStyle name="Normal 2 5 8 2 3 2 5" xfId="48740" xr:uid="{4B0D1C0F-A14D-4505-9910-0E23234EC41C}"/>
    <cellStyle name="Normal 2 5 8 2 3 2 6" xfId="48742" xr:uid="{40BCD133-E5E3-4812-B1E4-CAA466C5DA3A}"/>
    <cellStyle name="Normal 2 5 8 2 3 2 7" xfId="48743" xr:uid="{3DB93711-F1D7-4C54-B8C6-32DA580ADB93}"/>
    <cellStyle name="Normal 2 5 8 2 3 3" xfId="48744" xr:uid="{CAFC9789-1348-4A36-963B-3DB5A0CEE4DD}"/>
    <cellStyle name="Normal 2 5 8 2 3 3 2" xfId="46985" xr:uid="{554F663B-3B48-47F6-BBFE-433421566559}"/>
    <cellStyle name="Normal 2 5 8 2 3 3 3" xfId="46987" xr:uid="{22714145-D3A2-4266-A64D-2C2E7999590E}"/>
    <cellStyle name="Normal 2 5 8 2 3 4" xfId="48745" xr:uid="{64847E40-A2ED-4744-9B0A-5C97754615E9}"/>
    <cellStyle name="Normal 2 5 8 2 3 5" xfId="48746" xr:uid="{482DB297-22C6-4E46-9FD3-B2E93BA75E6B}"/>
    <cellStyle name="Normal 2 5 8 2 3 5 2" xfId="48748" xr:uid="{C333781A-B427-4BC0-8A6E-B99DCC022F95}"/>
    <cellStyle name="Normal 2 5 8 2 3 5 3" xfId="48750" xr:uid="{CC421F1D-431A-4346-9B14-4FE5B92CC33A}"/>
    <cellStyle name="Normal 2 5 8 2 3 5 4" xfId="48752" xr:uid="{06F7CD38-B939-4DB1-AF72-F56773A1A74E}"/>
    <cellStyle name="Normal 2 5 8 2 3 5 5" xfId="48754" xr:uid="{81105BD8-3652-4227-A07A-574BE82A2ABB}"/>
    <cellStyle name="Normal 2 5 8 2 3 5 6" xfId="48755" xr:uid="{AB647800-64BB-4BE6-959E-56A141631223}"/>
    <cellStyle name="Normal 2 5 8 2 3 6" xfId="48756" xr:uid="{46EE7797-3DDF-4DB3-8934-BA06668B8D11}"/>
    <cellStyle name="Normal 2 5 8 2 3 7" xfId="48757" xr:uid="{D5F84D05-C059-4CD0-812D-64B6FC8AD6FC}"/>
    <cellStyle name="Normal 2 5 8 2 3 8" xfId="27131" xr:uid="{5A80D203-1EC0-41CD-907E-076F46877C81}"/>
    <cellStyle name="Normal 2 5 8 2 3 9" xfId="27134" xr:uid="{F120D0B4-506B-41AB-B13E-903B0E05669B}"/>
    <cellStyle name="Normal 2 5 8 2 4" xfId="48758" xr:uid="{B8CD2E1E-9E58-4744-8842-F5878CF132CB}"/>
    <cellStyle name="Normal 2 5 8 2 4 10" xfId="48759" xr:uid="{4C9266A6-8309-4851-84BB-654E104D55B8}"/>
    <cellStyle name="Normal 2 5 8 2 4 2" xfId="48760" xr:uid="{391758D1-F446-44E5-9FC8-C0D810B5EDFA}"/>
    <cellStyle name="Normal 2 5 8 2 4 2 2" xfId="48762" xr:uid="{06913E1D-BC57-4848-AD90-D9D19CBAB710}"/>
    <cellStyle name="Normal 2 5 8 2 4 2 2 2" xfId="48763" xr:uid="{5B18BDDA-3615-4DE6-8716-B970D3F6408C}"/>
    <cellStyle name="Normal 2 5 8 2 4 2 2 3" xfId="48764" xr:uid="{4E56C0C4-25F7-4101-92AC-634A93AD9339}"/>
    <cellStyle name="Normal 2 5 8 2 4 2 2 4" xfId="48765" xr:uid="{55418DC4-5EB8-4A7A-A3A1-516A132358F9}"/>
    <cellStyle name="Normal 2 5 8 2 4 2 2 5" xfId="48766" xr:uid="{D6E2EFA5-9756-4466-A79D-CD2EBBD334AA}"/>
    <cellStyle name="Normal 2 5 8 2 4 2 2 6" xfId="48767" xr:uid="{4F4874E4-A847-4A89-ACFA-1C96AD97913F}"/>
    <cellStyle name="Normal 2 5 8 2 4 2 3" xfId="21478" xr:uid="{7B0ECDC8-47E4-4CEA-A27C-72F2A6F9BF66}"/>
    <cellStyle name="Normal 2 5 8 2 4 2 4" xfId="21481" xr:uid="{A50B7A55-DAC3-45E0-AABE-7F15A521F8F5}"/>
    <cellStyle name="Normal 2 5 8 2 4 2 5" xfId="21484" xr:uid="{4A1EAEBB-F808-4300-81B2-F10E5B9C191E}"/>
    <cellStyle name="Normal 2 5 8 2 4 2 6" xfId="21487" xr:uid="{65731DE4-A335-468B-B017-CD332FA0197F}"/>
    <cellStyle name="Normal 2 5 8 2 4 2 7" xfId="21490" xr:uid="{941DAC08-79D3-4E4C-B759-1F9719C76BED}"/>
    <cellStyle name="Normal 2 5 8 2 4 3" xfId="48768" xr:uid="{14A7433D-06BD-4BFD-A20C-0689AEC50731}"/>
    <cellStyle name="Normal 2 5 8 2 4 3 2" xfId="48770" xr:uid="{43A73DEF-1636-4D69-BC2E-3709A0BEA75A}"/>
    <cellStyle name="Normal 2 5 8 2 4 3 3" xfId="48771" xr:uid="{E6FAC7AB-23D6-4A5E-9686-1247C57BB717}"/>
    <cellStyle name="Normal 2 5 8 2 4 4" xfId="48772" xr:uid="{13FE9DB4-A4F2-4BEB-92BA-0B6AE21B9284}"/>
    <cellStyle name="Normal 2 5 8 2 4 5" xfId="48773" xr:uid="{582D7920-2344-4A49-82A0-A5A8503FEA47}"/>
    <cellStyle name="Normal 2 5 8 2 4 5 2" xfId="48775" xr:uid="{4C71DF26-83C3-4C4D-904C-B19F92333C01}"/>
    <cellStyle name="Normal 2 5 8 2 4 5 3" xfId="48777" xr:uid="{C38EB67A-0FD2-423A-9F19-5A379305033F}"/>
    <cellStyle name="Normal 2 5 8 2 4 5 4" xfId="48779" xr:uid="{7DC829EA-AECB-4310-A7E1-F0D2DC2F64C2}"/>
    <cellStyle name="Normal 2 5 8 2 4 5 5" xfId="48781" xr:uid="{47913271-AB9B-4E39-B93F-2FE14D3226AC}"/>
    <cellStyle name="Normal 2 5 8 2 4 5 6" xfId="48782" xr:uid="{52BF2E76-9659-49C6-9069-5C32C2D9B4FD}"/>
    <cellStyle name="Normal 2 5 8 2 4 6" xfId="48783" xr:uid="{1A31357E-F3D1-4214-9B80-27BDDCD78306}"/>
    <cellStyle name="Normal 2 5 8 2 4 7" xfId="48784" xr:uid="{F7A820DD-25EB-4612-B57F-24128C013A64}"/>
    <cellStyle name="Normal 2 5 8 2 4 8" xfId="48785" xr:uid="{10C609CD-EC3C-45A7-8531-0B15C2D7E2B9}"/>
    <cellStyle name="Normal 2 5 8 2 4 9" xfId="48786" xr:uid="{B305A2BA-2EA1-41DD-907D-B49CFEABF463}"/>
    <cellStyle name="Normal 2 5 8 2 5" xfId="48787" xr:uid="{3A08B9BD-31EA-47B6-B073-B7829B5AD232}"/>
    <cellStyle name="Normal 2 5 8 2 5 2" xfId="48788" xr:uid="{FB2CB695-98CC-4889-9661-1A5E214D1B26}"/>
    <cellStyle name="Normal 2 5 8 2 5 2 2" xfId="48790" xr:uid="{70FBAEF7-F166-44A4-A148-FDFB50073DAC}"/>
    <cellStyle name="Normal 2 5 8 2 5 2 3" xfId="48792" xr:uid="{8B5D7797-2168-4838-9374-02A3F8964673}"/>
    <cellStyle name="Normal 2 5 8 2 5 2 4" xfId="48794" xr:uid="{ECFA5E05-9F81-4E12-9343-D5D5C881D3AD}"/>
    <cellStyle name="Normal 2 5 8 2 5 2 5" xfId="48796" xr:uid="{F41A1912-6493-47F1-94B6-82210229E67D}"/>
    <cellStyle name="Normal 2 5 8 2 5 2 6" xfId="48798" xr:uid="{FE399F03-6F7F-48B5-80F0-24CF92E84733}"/>
    <cellStyle name="Normal 2 5 8 2 5 3" xfId="48799" xr:uid="{186C1314-CA2E-4D33-A554-27B8B25C8B8B}"/>
    <cellStyle name="Normal 2 5 8 2 5 4" xfId="48800" xr:uid="{074A6E44-130F-41B9-BAF8-97914A60E231}"/>
    <cellStyle name="Normal 2 5 8 2 5 5" xfId="48801" xr:uid="{382569FE-A358-4131-8ED3-836E4B65217E}"/>
    <cellStyle name="Normal 2 5 8 2 5 6" xfId="48802" xr:uid="{7D286D58-9EAA-4C84-A761-A3214C425DF8}"/>
    <cellStyle name="Normal 2 5 8 2 5 7" xfId="48803" xr:uid="{066B6724-92B5-4EAD-85E4-B8B33F4CF5CF}"/>
    <cellStyle name="Normal 2 5 8 2 6" xfId="48804" xr:uid="{4F9D8081-7AFA-40B8-9C96-A494DD2CD789}"/>
    <cellStyle name="Normal 2 5 8 2 6 2" xfId="48805" xr:uid="{C0DD919E-0419-4659-A2E9-F9C12A8261DD}"/>
    <cellStyle name="Normal 2 5 8 2 6 3" xfId="48806" xr:uid="{68B34F5B-506F-4A99-8F14-986E23E15911}"/>
    <cellStyle name="Normal 2 5 8 2 7" xfId="48807" xr:uid="{477CE7AE-85C6-4E3C-AC36-0CC8D32CD106}"/>
    <cellStyle name="Normal 2 5 8 2 8" xfId="48808" xr:uid="{25517BCB-CD93-412F-8B2E-534491AEEC4F}"/>
    <cellStyle name="Normal 2 5 8 2 8 2" xfId="48809" xr:uid="{096E9AA2-8B90-4730-A3E6-C88EDB753050}"/>
    <cellStyle name="Normal 2 5 8 2 8 3" xfId="48810" xr:uid="{CE6A2657-2A7B-47A5-962F-1DACBF20AB02}"/>
    <cellStyle name="Normal 2 5 8 2 8 4" xfId="48811" xr:uid="{60364DB7-A4C2-40A9-AF01-C762199A1853}"/>
    <cellStyle name="Normal 2 5 8 2 8 5" xfId="48812" xr:uid="{3DBC35A0-F4D9-4536-B4B6-07354649D2E0}"/>
    <cellStyle name="Normal 2 5 8 2 8 6" xfId="48813" xr:uid="{EBE6AA19-A3B2-4D18-AF46-C86DBFDC01C6}"/>
    <cellStyle name="Normal 2 5 8 2 9" xfId="48814" xr:uid="{C0A3771F-0823-4B6D-A27D-188F27EB794E}"/>
    <cellStyle name="Normal 2 5 8 20" xfId="48693" xr:uid="{20E42913-DF13-434A-9C1A-868AC12B1223}"/>
    <cellStyle name="Normal 2 5 8 3" xfId="48815" xr:uid="{1E1BCEE4-AA54-4252-A4AA-EA1171B857F8}"/>
    <cellStyle name="Normal 2 5 8 3 10" xfId="48816" xr:uid="{D514B8F7-399A-412A-9FA3-7BF34CA4665B}"/>
    <cellStyle name="Normal 2 5 8 3 11" xfId="48817" xr:uid="{C3E7F997-8C0B-45D6-8F46-2752A2C6FC43}"/>
    <cellStyle name="Normal 2 5 8 3 12" xfId="48818" xr:uid="{F29DA894-6F0A-43B5-A549-43BD687EE0DA}"/>
    <cellStyle name="Normal 2 5 8 3 13" xfId="22185" xr:uid="{06B76218-03F5-4967-8AD8-CE31411D53BB}"/>
    <cellStyle name="Normal 2 5 8 3 14" xfId="22188" xr:uid="{EC0372D2-970A-445B-A563-5DA40F6498FD}"/>
    <cellStyle name="Normal 2 5 8 3 2" xfId="48819" xr:uid="{95406C47-7273-44B0-89C4-F2BE30E4DF16}"/>
    <cellStyle name="Normal 2 5 8 3 2 10" xfId="48820" xr:uid="{9F2B6EDA-ED0E-467C-9B84-83463F32038E}"/>
    <cellStyle name="Normal 2 5 8 3 2 2" xfId="48821" xr:uid="{21943EEA-68E7-4D7E-9539-5BA0C14519CF}"/>
    <cellStyle name="Normal 2 5 8 3 2 2 2" xfId="46255" xr:uid="{846DA917-5A52-4D8E-B9E1-89366AA738E0}"/>
    <cellStyle name="Normal 2 5 8 3 2 2 2 2" xfId="43882" xr:uid="{C95CA082-8EA8-4C75-AFD0-8778042A3C06}"/>
    <cellStyle name="Normal 2 5 8 3 2 2 2 3" xfId="43884" xr:uid="{D16DE370-1A32-4569-889C-C674EDD6EB4B}"/>
    <cellStyle name="Normal 2 5 8 3 2 2 2 4" xfId="43886" xr:uid="{3FEB91C7-19BA-4C91-AA6B-11E4D9D44BC8}"/>
    <cellStyle name="Normal 2 5 8 3 2 2 2 5" xfId="43888" xr:uid="{A293423D-D659-41F8-B611-65C9BF11EB71}"/>
    <cellStyle name="Normal 2 5 8 3 2 2 2 6" xfId="48822" xr:uid="{A577746B-F99A-42BD-88CB-438527AD0C9C}"/>
    <cellStyle name="Normal 2 5 8 3 2 2 3" xfId="46257" xr:uid="{33C2EE71-4418-426A-9AC7-C7907C03F7C4}"/>
    <cellStyle name="Normal 2 5 8 3 2 2 4" xfId="25530" xr:uid="{07E54C11-0CC8-4EFF-96A7-A4EF7C21AD4F}"/>
    <cellStyle name="Normal 2 5 8 3 2 2 5" xfId="48823" xr:uid="{6D3DB20D-E0E2-4790-A3C5-42191E9233B7}"/>
    <cellStyle name="Normal 2 5 8 3 2 2 6" xfId="48824" xr:uid="{37AF9325-0C23-45D8-ADB7-91BFCD77839F}"/>
    <cellStyle name="Normal 2 5 8 3 2 2 7" xfId="48825" xr:uid="{A4396841-C4DC-4E58-8052-7B34842140E2}"/>
    <cellStyle name="Normal 2 5 8 3 2 3" xfId="48826" xr:uid="{EDB3B750-2F3E-445D-97E4-F641416C1745}"/>
    <cellStyle name="Normal 2 5 8 3 2 3 2" xfId="47302" xr:uid="{0289D394-E5F9-45BD-B47E-457680D3E637}"/>
    <cellStyle name="Normal 2 5 8 3 2 3 3" xfId="47304" xr:uid="{7BE7CC14-DE30-4400-AE5F-D3AF61F9FC64}"/>
    <cellStyle name="Normal 2 5 8 3 2 4" xfId="22105" xr:uid="{02850D9E-FD2E-4C0F-8044-512882848B53}"/>
    <cellStyle name="Normal 2 5 8 3 2 5" xfId="48827" xr:uid="{A1F1DC4A-5845-477C-B895-242A42DD6C45}"/>
    <cellStyle name="Normal 2 5 8 3 2 5 2" xfId="46271" xr:uid="{892D647D-4427-48B7-AE3E-2694411DF9E3}"/>
    <cellStyle name="Normal 2 5 8 3 2 5 3" xfId="48828" xr:uid="{85609A03-1254-464E-B64B-BDD4CD847D4A}"/>
    <cellStyle name="Normal 2 5 8 3 2 5 4" xfId="48829" xr:uid="{D07B7DE7-5D52-4A8F-8C03-4DF297A33539}"/>
    <cellStyle name="Normal 2 5 8 3 2 5 5" xfId="48830" xr:uid="{B9CFEAE7-D106-4B49-8334-7CFA80E2BCCA}"/>
    <cellStyle name="Normal 2 5 8 3 2 5 6" xfId="48831" xr:uid="{4764A593-4029-4915-B3E6-FFFEEC6E9E4F}"/>
    <cellStyle name="Normal 2 5 8 3 2 6" xfId="48832" xr:uid="{D7705397-B12F-492F-8B20-EF39BF19C08F}"/>
    <cellStyle name="Normal 2 5 8 3 2 7" xfId="48833" xr:uid="{8EB8306A-87B6-4E64-89F4-7BFA152A51B3}"/>
    <cellStyle name="Normal 2 5 8 3 2 8" xfId="48834" xr:uid="{7FD3E966-E81E-452D-8D25-904AFF32C6B8}"/>
    <cellStyle name="Normal 2 5 8 3 2 9" xfId="48835" xr:uid="{935B0DA0-8060-40CC-A295-59B3422A5ACC}"/>
    <cellStyle name="Normal 2 5 8 3 3" xfId="48836" xr:uid="{91F5CBBD-E380-42B0-92D7-3B6259365235}"/>
    <cellStyle name="Normal 2 5 8 3 3 10" xfId="48837" xr:uid="{75ADEED2-0E10-4089-B694-B9CCB5F658D3}"/>
    <cellStyle name="Normal 2 5 8 3 3 2" xfId="48838" xr:uid="{7A9943B8-13E0-4507-884B-B77BC51227F3}"/>
    <cellStyle name="Normal 2 5 8 3 3 2 2" xfId="46378" xr:uid="{7482C596-1B96-469F-8CF8-C157908FE1F1}"/>
    <cellStyle name="Normal 2 5 8 3 3 2 2 2" xfId="44280" xr:uid="{8B0AF909-1F5F-40C6-97E2-D3F05706AD8A}"/>
    <cellStyle name="Normal 2 5 8 3 3 2 2 3" xfId="44282" xr:uid="{DAAE4566-8D8B-4523-80DE-609FAF6E73A3}"/>
    <cellStyle name="Normal 2 5 8 3 3 2 2 4" xfId="44284" xr:uid="{14711C5E-268D-4163-91E7-3A19BCBFAF2A}"/>
    <cellStyle name="Normal 2 5 8 3 3 2 2 5" xfId="44286" xr:uid="{BDF8DAED-3950-48F7-BD52-B12D4E52026A}"/>
    <cellStyle name="Normal 2 5 8 3 3 2 2 6" xfId="48839" xr:uid="{8B4302C6-9BEB-48C5-91DC-42600854D502}"/>
    <cellStyle name="Normal 2 5 8 3 3 2 3" xfId="46380" xr:uid="{F569FC2F-3D7E-4FF6-B3A3-473EC4E261BD}"/>
    <cellStyle name="Normal 2 5 8 3 3 2 4" xfId="48840" xr:uid="{6868E706-9E6E-419D-917F-48FCDC6DC960}"/>
    <cellStyle name="Normal 2 5 8 3 3 2 5" xfId="48841" xr:uid="{4DF607E5-1A46-44D2-A99D-248C7DCDDE03}"/>
    <cellStyle name="Normal 2 5 8 3 3 2 6" xfId="48842" xr:uid="{15BD1A30-F397-4005-998A-1B51B5381937}"/>
    <cellStyle name="Normal 2 5 8 3 3 2 7" xfId="48843" xr:uid="{8F54096A-C206-446E-9DC4-A9C5AF100AA5}"/>
    <cellStyle name="Normal 2 5 8 3 3 3" xfId="48844" xr:uid="{32584CA3-6A09-4CA5-AA76-F1972493825B}"/>
    <cellStyle name="Normal 2 5 8 3 3 3 2" xfId="47371" xr:uid="{7F9DD137-9BAD-4AFA-B694-FA7B70EECE0A}"/>
    <cellStyle name="Normal 2 5 8 3 3 3 3" xfId="47373" xr:uid="{150D062E-8DD7-492E-B0E2-8E9730957A02}"/>
    <cellStyle name="Normal 2 5 8 3 3 4" xfId="22797" xr:uid="{466A380D-9FD8-4841-B600-E5F879F0BDD0}"/>
    <cellStyle name="Normal 2 5 8 3 3 5" xfId="48845" xr:uid="{2A9FE158-54DC-4FB5-9EFE-56CADEBE8747}"/>
    <cellStyle name="Normal 2 5 8 3 3 5 2" xfId="46393" xr:uid="{70F61FAC-E2FD-42E7-8FE5-13DAAFD97860}"/>
    <cellStyle name="Normal 2 5 8 3 3 5 3" xfId="48846" xr:uid="{AC2D20D2-4A99-4B66-AF35-EBC7F494B563}"/>
    <cellStyle name="Normal 2 5 8 3 3 5 4" xfId="48847" xr:uid="{031DAD7A-34F2-45C5-B88D-469FF5C4EEE4}"/>
    <cellStyle name="Normal 2 5 8 3 3 5 5" xfId="48848" xr:uid="{4A672951-85AD-422A-A53F-49A168A9EAAE}"/>
    <cellStyle name="Normal 2 5 8 3 3 5 6" xfId="48849" xr:uid="{9DF916E4-669A-4143-B709-F80EAB91BB95}"/>
    <cellStyle name="Normal 2 5 8 3 3 6" xfId="48850" xr:uid="{1089329D-64B4-42C7-8761-7DB52F343EF0}"/>
    <cellStyle name="Normal 2 5 8 3 3 7" xfId="48851" xr:uid="{BCF3355E-7640-48B8-A014-3BF7FF1CC594}"/>
    <cellStyle name="Normal 2 5 8 3 3 8" xfId="48852" xr:uid="{632D67C2-15B4-41CE-BC8A-8E27EA83E342}"/>
    <cellStyle name="Normal 2 5 8 3 3 9" xfId="48853" xr:uid="{3EFE20AC-D61C-4493-827F-7A7DB955FB87}"/>
    <cellStyle name="Normal 2 5 8 3 4" xfId="48854" xr:uid="{D29D271A-396C-4F9D-A5E2-5C69C6EE9033}"/>
    <cellStyle name="Normal 2 5 8 3 4 10" xfId="48855" xr:uid="{98C6CFF5-5D5F-4A3F-AD40-B1DE562C997C}"/>
    <cellStyle name="Normal 2 5 8 3 4 2" xfId="48856" xr:uid="{8AAE8685-BA1B-4FC7-9ADC-154EC74AB84B}"/>
    <cellStyle name="Normal 2 5 8 3 4 2 2" xfId="46488" xr:uid="{2E811841-CC73-4B78-A54B-FE1EC836B76D}"/>
    <cellStyle name="Normal 2 5 8 3 4 2 2 2" xfId="44763" xr:uid="{2DA646EF-8A23-46C2-B637-9E525CEAE106}"/>
    <cellStyle name="Normal 2 5 8 3 4 2 2 3" xfId="44765" xr:uid="{5CC21E8B-4D22-44B0-AB93-4DB5C9F7FCD4}"/>
    <cellStyle name="Normal 2 5 8 3 4 2 2 4" xfId="44767" xr:uid="{2EEEABE8-0DA1-425B-A323-F30598FA179A}"/>
    <cellStyle name="Normal 2 5 8 3 4 2 2 5" xfId="44769" xr:uid="{72A7D6AB-CE28-4F6E-BDB7-A682BFDA2851}"/>
    <cellStyle name="Normal 2 5 8 3 4 2 2 6" xfId="48857" xr:uid="{2E370354-2A64-403B-95A2-9EEFE08B569E}"/>
    <cellStyle name="Normal 2 5 8 3 4 2 3" xfId="46490" xr:uid="{80FDE0B9-9406-4071-BF5F-6D148524E496}"/>
    <cellStyle name="Normal 2 5 8 3 4 2 4" xfId="48858" xr:uid="{1D32D9DB-0C80-4E5A-B231-43577CD05F38}"/>
    <cellStyle name="Normal 2 5 8 3 4 2 5" xfId="48859" xr:uid="{5D305BFE-2C0C-4B92-B4BF-0726CAAB9C4C}"/>
    <cellStyle name="Normal 2 5 8 3 4 2 6" xfId="48860" xr:uid="{D85DCAC3-8E9A-4C00-9294-9B21B3BC3165}"/>
    <cellStyle name="Normal 2 5 8 3 4 2 7" xfId="48861" xr:uid="{7A1A0A5C-5C39-46DB-A8F5-16755C4569A6}"/>
    <cellStyle name="Normal 2 5 8 3 4 3" xfId="48862" xr:uid="{1ABF72A8-E146-49F8-9EB7-C4146C07DC0F}"/>
    <cellStyle name="Normal 2 5 8 3 4 3 2" xfId="48863" xr:uid="{B5B5D7AE-2D15-426C-833A-00C8D3DF45BA}"/>
    <cellStyle name="Normal 2 5 8 3 4 3 3" xfId="48864" xr:uid="{4262EB68-2920-4D6F-967B-2513CD0F99CB}"/>
    <cellStyle name="Normal 2 5 8 3 4 4" xfId="22806" xr:uid="{39DFA0E9-8869-40C0-9AC9-4FD4FF5C2EFA}"/>
    <cellStyle name="Normal 2 5 8 3 4 5" xfId="48865" xr:uid="{134E95EF-7AB0-42C3-8016-D3F2FCFE1FC2}"/>
    <cellStyle name="Normal 2 5 8 3 4 5 2" xfId="46501" xr:uid="{D69B4435-DFBF-4509-916E-4903D7AE2D82}"/>
    <cellStyle name="Normal 2 5 8 3 4 5 3" xfId="48866" xr:uid="{C0A43508-E9F5-42EA-88ED-E8A9C7C6BB0B}"/>
    <cellStyle name="Normal 2 5 8 3 4 5 4" xfId="48867" xr:uid="{D158AA51-53CF-4B63-8BC1-3EB3E9A0DE93}"/>
    <cellStyle name="Normal 2 5 8 3 4 5 5" xfId="48868" xr:uid="{F78993CF-E281-481C-8942-C398A1C0B738}"/>
    <cellStyle name="Normal 2 5 8 3 4 5 6" xfId="48869" xr:uid="{5C308E1B-758D-49E3-BDE5-927FFFA0941E}"/>
    <cellStyle name="Normal 2 5 8 3 4 6" xfId="48870" xr:uid="{550E145D-1E6A-4722-BA02-16DFA8D7CC7D}"/>
    <cellStyle name="Normal 2 5 8 3 4 7" xfId="48871" xr:uid="{9F5D469A-4292-4CD3-A3DC-B3B842C29459}"/>
    <cellStyle name="Normal 2 5 8 3 4 8" xfId="48872" xr:uid="{F4A0A241-FD2C-46E5-9A1C-0166C36667FD}"/>
    <cellStyle name="Normal 2 5 8 3 4 9" xfId="48873" xr:uid="{39D383A2-CB8D-448E-BA8E-0FCE331A8C35}"/>
    <cellStyle name="Normal 2 5 8 3 5" xfId="48874" xr:uid="{14496B2C-F03D-4F89-BE2A-A1EF466B11CB}"/>
    <cellStyle name="Normal 2 5 8 3 5 2" xfId="48875" xr:uid="{62DCBA96-9A8B-4EDA-9D3A-543BF12A27A0}"/>
    <cellStyle name="Normal 2 5 8 3 5 2 2" xfId="46531" xr:uid="{528013A6-0B4B-4B22-A95E-B33EC4620D52}"/>
    <cellStyle name="Normal 2 5 8 3 5 2 3" xfId="48876" xr:uid="{3E38B19C-AC12-4F21-BD37-59BBEDAB75EB}"/>
    <cellStyle name="Normal 2 5 8 3 5 2 4" xfId="48877" xr:uid="{E6E820F4-F2EB-4F46-8F60-15DDEFA89E36}"/>
    <cellStyle name="Normal 2 5 8 3 5 2 5" xfId="48878" xr:uid="{38600404-3AFA-43F1-9702-590F9853AE95}"/>
    <cellStyle name="Normal 2 5 8 3 5 2 6" xfId="48879" xr:uid="{EFAE0E13-B902-45B4-BB2E-90BE9E994519}"/>
    <cellStyle name="Normal 2 5 8 3 5 3" xfId="48880" xr:uid="{C058AFF9-B50C-4772-98D5-CDD54C6F428C}"/>
    <cellStyle name="Normal 2 5 8 3 5 4" xfId="48881" xr:uid="{C8F1F142-27FD-44E0-888E-1AB59DE6DB30}"/>
    <cellStyle name="Normal 2 5 8 3 5 5" xfId="48882" xr:uid="{1A93D574-0EFE-4D7E-9189-372308E1AC6D}"/>
    <cellStyle name="Normal 2 5 8 3 5 6" xfId="48883" xr:uid="{B7DB692C-211C-40F3-9088-254A92C501E8}"/>
    <cellStyle name="Normal 2 5 8 3 5 7" xfId="48884" xr:uid="{98FE9BFF-71F6-4790-B823-BB889A60D583}"/>
    <cellStyle name="Normal 2 5 8 3 6" xfId="48885" xr:uid="{0FC18854-E97C-4BED-8B1F-4D61E4DD7E15}"/>
    <cellStyle name="Normal 2 5 8 3 6 2" xfId="48886" xr:uid="{DA8ED6F4-8C00-4013-B915-A642080FA61A}"/>
    <cellStyle name="Normal 2 5 8 3 6 3" xfId="48887" xr:uid="{940D577B-3B07-4AC7-AB42-2D55D03CA6E6}"/>
    <cellStyle name="Normal 2 5 8 3 7" xfId="48888" xr:uid="{C9FEF39B-E0A0-4FEF-B0A2-822D63DA474F}"/>
    <cellStyle name="Normal 2 5 8 3 8" xfId="48889" xr:uid="{408DBD40-ADC2-4EC9-ADD0-31E4752366AD}"/>
    <cellStyle name="Normal 2 5 8 3 8 2" xfId="48890" xr:uid="{83FDE47A-5E3F-42B1-A7AF-A29BA2C1EBFB}"/>
    <cellStyle name="Normal 2 5 8 3 8 3" xfId="48891" xr:uid="{FF7FD887-802D-4CD5-8C97-E2E85C80E455}"/>
    <cellStyle name="Normal 2 5 8 3 8 4" xfId="48892" xr:uid="{98311B8D-FAD9-4E31-B001-4CF1354DA623}"/>
    <cellStyle name="Normal 2 5 8 3 8 5" xfId="48893" xr:uid="{754B161B-6E44-45D3-8452-3824CC011FA1}"/>
    <cellStyle name="Normal 2 5 8 3 8 6" xfId="48894" xr:uid="{8762107D-6B28-4259-BC7B-80E361FA7031}"/>
    <cellStyle name="Normal 2 5 8 3 9" xfId="48895" xr:uid="{0D7B5167-1DAF-4E12-BA13-1D16CBF9BA6F}"/>
    <cellStyle name="Normal 2 5 8 4" xfId="48896" xr:uid="{C92818D0-0467-495C-9B23-BE6838A875F0}"/>
    <cellStyle name="Normal 2 5 8 4 10" xfId="48897" xr:uid="{F7E046EF-5E2D-4C3E-8E19-064EA57A2B10}"/>
    <cellStyle name="Normal 2 5 8 4 11" xfId="48898" xr:uid="{CD2C8034-4C7F-4AE1-8802-53D82ACCA836}"/>
    <cellStyle name="Normal 2 5 8 4 12" xfId="48899" xr:uid="{2E7B06EF-C4E0-4735-86D7-8846289AD0C6}"/>
    <cellStyle name="Normal 2 5 8 4 13" xfId="17945" xr:uid="{AA8095C5-F610-423E-90D4-FF445B70EBF1}"/>
    <cellStyle name="Normal 2 5 8 4 14" xfId="17950" xr:uid="{DDF57231-3DB0-44D6-82CA-9782325D5B2F}"/>
    <cellStyle name="Normal 2 5 8 4 2" xfId="48900" xr:uid="{EA54C898-98CF-426E-8386-EB92AD84F492}"/>
    <cellStyle name="Normal 2 5 8 4 2 10" xfId="48901" xr:uid="{1E27377B-D51A-4DC6-B7BF-E005FAC77602}"/>
    <cellStyle name="Normal 2 5 8 4 2 2" xfId="41212" xr:uid="{71BDCB8D-242F-48F5-92A3-B9450D25AAA9}"/>
    <cellStyle name="Normal 2 5 8 4 2 2 2" xfId="48902" xr:uid="{6B6FC5A4-9354-4827-B005-E3F9B3FEF18B}"/>
    <cellStyle name="Normal 2 5 8 4 2 2 2 2" xfId="48903" xr:uid="{87A2C2ED-0A0F-43B0-BC8E-4898098E8ADB}"/>
    <cellStyle name="Normal 2 5 8 4 2 2 2 3" xfId="48904" xr:uid="{CF32854E-7FC6-4532-A42E-FCCD65DE9426}"/>
    <cellStyle name="Normal 2 5 8 4 2 2 2 4" xfId="48905" xr:uid="{48AC78C5-A2C6-4F02-8359-13A367E47034}"/>
    <cellStyle name="Normal 2 5 8 4 2 2 2 5" xfId="48910" xr:uid="{6A66D875-E83A-448B-B230-80205748EAAC}"/>
    <cellStyle name="Normal 2 5 8 4 2 2 2 6" xfId="48915" xr:uid="{17ECABA8-CA2F-4BE1-8804-B6BFFB00FECE}"/>
    <cellStyle name="Normal 2 5 8 4 2 2 3" xfId="48916" xr:uid="{E8CA0393-4F28-4A9C-969B-E1CCB2CC182C}"/>
    <cellStyle name="Normal 2 5 8 4 2 2 4" xfId="48917" xr:uid="{6AA95F17-CBEC-4AB6-BEEA-C77A9E041408}"/>
    <cellStyle name="Normal 2 5 8 4 2 2 5" xfId="48918" xr:uid="{A65A532E-BA54-46AD-BCA4-BD6AE7E33958}"/>
    <cellStyle name="Normal 2 5 8 4 2 2 6" xfId="48919" xr:uid="{63603A8C-5525-4347-962D-15E472A89432}"/>
    <cellStyle name="Normal 2 5 8 4 2 2 7" xfId="48920" xr:uid="{15A040C4-D76D-41B6-A3DC-408E1A2A48B4}"/>
    <cellStyle name="Normal 2 5 8 4 2 3" xfId="41214" xr:uid="{F68F188E-9602-406F-BE83-B57BFC832E52}"/>
    <cellStyle name="Normal 2 5 8 4 2 3 2" xfId="47697" xr:uid="{D1E006E2-270A-4AE4-9AA2-F1644AEA5659}"/>
    <cellStyle name="Normal 2 5 8 4 2 3 3" xfId="47699" xr:uid="{F12AA24F-64EB-41E5-99C8-B84EC486D962}"/>
    <cellStyle name="Normal 2 5 8 4 2 4" xfId="22119" xr:uid="{4911986F-9AD7-4895-B09A-2E90CCCBBB90}"/>
    <cellStyle name="Normal 2 5 8 4 2 5" xfId="48921" xr:uid="{262C621E-4C17-4AF2-B753-74EDA682B679}"/>
    <cellStyle name="Normal 2 5 8 4 2 5 2" xfId="48922" xr:uid="{D32D6842-5CD5-4408-9F8E-5671DCC4F63E}"/>
    <cellStyle name="Normal 2 5 8 4 2 5 3" xfId="48923" xr:uid="{E9B46700-F101-4B55-8E52-3960F6C2F2BB}"/>
    <cellStyle name="Normal 2 5 8 4 2 5 4" xfId="48924" xr:uid="{1ED8D8B7-DB59-48D7-A2A3-2207C2A39B8D}"/>
    <cellStyle name="Normal 2 5 8 4 2 5 5" xfId="48925" xr:uid="{24335987-FE6D-4AE8-82F6-545530094556}"/>
    <cellStyle name="Normal 2 5 8 4 2 5 6" xfId="48926" xr:uid="{A95F6569-49FC-46D5-8F61-27250B896926}"/>
    <cellStyle name="Normal 2 5 8 4 2 6" xfId="48927" xr:uid="{4AD7D807-DF7C-4EE9-BE64-B9C18C3703CF}"/>
    <cellStyle name="Normal 2 5 8 4 2 7" xfId="48928" xr:uid="{26FBB402-E65B-44B4-9417-FAF9673C6CD3}"/>
    <cellStyle name="Normal 2 5 8 4 2 8" xfId="48929" xr:uid="{A6437332-F8BD-4EFD-A804-37AC2291793F}"/>
    <cellStyle name="Normal 2 5 8 4 2 9" xfId="48930" xr:uid="{6532E34C-7914-420A-92A8-BE70BD7B3D9E}"/>
    <cellStyle name="Normal 2 5 8 4 3" xfId="48931" xr:uid="{D85E9AA5-4906-4478-86DE-8B6A95FED711}"/>
    <cellStyle name="Normal 2 5 8 4 3 10" xfId="48932" xr:uid="{48661E3C-5B00-45D3-BBB3-39691679D8B1}"/>
    <cellStyle name="Normal 2 5 8 4 3 2" xfId="48933" xr:uid="{E65D1B97-B43D-4B76-9DF7-4D1659B196AD}"/>
    <cellStyle name="Normal 2 5 8 4 3 2 2" xfId="17777" xr:uid="{E97BF941-FC75-41AD-9AF4-A55FD981A323}"/>
    <cellStyle name="Normal 2 5 8 4 3 2 2 2" xfId="48934" xr:uid="{5157CC68-E3F0-4539-BD02-30B069815397}"/>
    <cellStyle name="Normal 2 5 8 4 3 2 2 3" xfId="48935" xr:uid="{FB568737-10D4-4B25-B02D-9025FD37012F}"/>
    <cellStyle name="Normal 2 5 8 4 3 2 2 4" xfId="48936" xr:uid="{9258BF9B-1EC7-492B-9CA7-4AB21D985755}"/>
    <cellStyle name="Normal 2 5 8 4 3 2 2 5" xfId="48937" xr:uid="{268C3776-369F-4CE8-A234-57EB16BBFF32}"/>
    <cellStyle name="Normal 2 5 8 4 3 2 2 6" xfId="48938" xr:uid="{3E2D6778-81FB-4FF5-BEA3-F22164AC7DE9}"/>
    <cellStyle name="Normal 2 5 8 4 3 2 3" xfId="17780" xr:uid="{C93D0FD4-1CF8-4286-A386-3BFDDF8508B2}"/>
    <cellStyle name="Normal 2 5 8 4 3 2 4" xfId="48940" xr:uid="{6D38F7D9-C862-452E-9545-F95F830519E0}"/>
    <cellStyle name="Normal 2 5 8 4 3 2 5" xfId="48942" xr:uid="{A0AAFE1A-451F-4FA7-9EA3-CC30D0FD71F9}"/>
    <cellStyle name="Normal 2 5 8 4 3 2 6" xfId="48944" xr:uid="{CD457E1D-00D6-4DCD-8BAA-B47BAF6BEB1D}"/>
    <cellStyle name="Normal 2 5 8 4 3 2 7" xfId="48945" xr:uid="{9BB0E5FC-08C3-4700-93B0-B89A3B0D3700}"/>
    <cellStyle name="Normal 2 5 8 4 3 3" xfId="48946" xr:uid="{5CE74B85-5D14-4694-9C86-706862487447}"/>
    <cellStyle name="Normal 2 5 8 4 3 3 2" xfId="47804" xr:uid="{6F441BC2-96AB-4BF8-A4D4-5F0BB95E4A25}"/>
    <cellStyle name="Normal 2 5 8 4 3 3 3" xfId="47806" xr:uid="{B6AA88C2-9E29-4F4D-B0E4-C210D39014C8}"/>
    <cellStyle name="Normal 2 5 8 4 3 4" xfId="48947" xr:uid="{7FD81A03-1568-4AFA-80A5-3AEA4C2EA6F3}"/>
    <cellStyle name="Normal 2 5 8 4 3 5" xfId="48948" xr:uid="{1FF8EC72-87A9-4293-980F-9F38AF0BF742}"/>
    <cellStyle name="Normal 2 5 8 4 3 5 2" xfId="48950" xr:uid="{2524BFE9-4F3A-4ACD-B61E-8007D3B9F012}"/>
    <cellStyle name="Normal 2 5 8 4 3 5 3" xfId="48952" xr:uid="{AF872C7E-66C2-405B-A1B0-88CECE3C252E}"/>
    <cellStyle name="Normal 2 5 8 4 3 5 4" xfId="48954" xr:uid="{1C9EBEFD-F6C8-4816-840E-E4E133EA3281}"/>
    <cellStyle name="Normal 2 5 8 4 3 5 5" xfId="48956" xr:uid="{27AB35B7-EAAA-4460-9122-3E806ADBB080}"/>
    <cellStyle name="Normal 2 5 8 4 3 5 6" xfId="48957" xr:uid="{4D240A64-0D26-4E27-A155-5AA53E36FFC6}"/>
    <cellStyle name="Normal 2 5 8 4 3 6" xfId="48958" xr:uid="{BE346406-3DDD-4493-93DB-5969F5300B25}"/>
    <cellStyle name="Normal 2 5 8 4 3 7" xfId="48959" xr:uid="{A5008AB2-20A2-406B-B703-105F2CE2D344}"/>
    <cellStyle name="Normal 2 5 8 4 3 8" xfId="48960" xr:uid="{3595E06F-08B5-4A7B-9C27-B95D9A22E4B6}"/>
    <cellStyle name="Normal 2 5 8 4 3 9" xfId="48961" xr:uid="{8D4D7729-9A2D-49C0-8406-18E554FA653C}"/>
    <cellStyle name="Normal 2 5 8 4 4" xfId="48962" xr:uid="{87425BED-0678-49AF-B96D-95ED46E71A81}"/>
    <cellStyle name="Normal 2 5 8 4 4 10" xfId="48963" xr:uid="{386355BE-3C3D-4AED-90BE-DD20F94003B2}"/>
    <cellStyle name="Normal 2 5 8 4 4 2" xfId="48964" xr:uid="{A6D3D049-C8AE-4D8D-B865-21315B884465}"/>
    <cellStyle name="Normal 2 5 8 4 4 2 2" xfId="48966" xr:uid="{BC8C4FE8-B498-4825-8133-171924040B11}"/>
    <cellStyle name="Normal 2 5 8 4 4 2 2 2" xfId="48967" xr:uid="{A7299046-3630-4C3F-B753-B778F0400E96}"/>
    <cellStyle name="Normal 2 5 8 4 4 2 2 3" xfId="48968" xr:uid="{1E4BFE2B-A0CF-4ACA-993E-07E91B12F9C7}"/>
    <cellStyle name="Normal 2 5 8 4 4 2 2 4" xfId="48969" xr:uid="{08197F5B-74E0-48FE-AEFB-916627610980}"/>
    <cellStyle name="Normal 2 5 8 4 4 2 2 5" xfId="48970" xr:uid="{05C6A9E2-966D-4687-9DB5-D0F328D1F797}"/>
    <cellStyle name="Normal 2 5 8 4 4 2 2 6" xfId="48971" xr:uid="{526C0EAB-CBE7-465C-A722-3B354BE67528}"/>
    <cellStyle name="Normal 2 5 8 4 4 2 3" xfId="48973" xr:uid="{A22CA40A-AD95-42FE-8596-72603864C1B5}"/>
    <cellStyle name="Normal 2 5 8 4 4 2 4" xfId="48975" xr:uid="{61BDE72B-8008-4409-91BB-0BFB6D61CFBA}"/>
    <cellStyle name="Normal 2 5 8 4 4 2 5" xfId="48977" xr:uid="{A0C3DD81-9922-49B9-B850-1D1A34C6F441}"/>
    <cellStyle name="Normal 2 5 8 4 4 2 6" xfId="48979" xr:uid="{F817A957-DDAF-48BF-A655-C43D7C7F0421}"/>
    <cellStyle name="Normal 2 5 8 4 4 2 7" xfId="48980" xr:uid="{7DA57039-9AE4-4F05-813F-075AF33F77D4}"/>
    <cellStyle name="Normal 2 5 8 4 4 3" xfId="48981" xr:uid="{F084BF1C-C646-4565-B513-AE414EB09493}"/>
    <cellStyle name="Normal 2 5 8 4 4 3 2" xfId="48983" xr:uid="{4FE45E8E-B96A-4839-95D5-EA88E8A88CDC}"/>
    <cellStyle name="Normal 2 5 8 4 4 3 3" xfId="48984" xr:uid="{120390EE-E02D-446B-96FD-60ABEE9A8026}"/>
    <cellStyle name="Normal 2 5 8 4 4 4" xfId="48985" xr:uid="{90132A41-6B96-49F1-B173-ED2BE075CF54}"/>
    <cellStyle name="Normal 2 5 8 4 4 5" xfId="48986" xr:uid="{09138B5A-4528-4119-BDE6-C8DE676EFC08}"/>
    <cellStyle name="Normal 2 5 8 4 4 5 2" xfId="48988" xr:uid="{26E74A48-17E7-4EE6-97EC-EF1F48CB9F57}"/>
    <cellStyle name="Normal 2 5 8 4 4 5 3" xfId="48990" xr:uid="{A11435CC-B133-4B56-BF3A-39AA746E6789}"/>
    <cellStyle name="Normal 2 5 8 4 4 5 4" xfId="48992" xr:uid="{9EEC1B50-5936-4C16-BE67-408B630799C4}"/>
    <cellStyle name="Normal 2 5 8 4 4 5 5" xfId="48994" xr:uid="{581F33BD-F678-469B-ABEF-C41359863472}"/>
    <cellStyle name="Normal 2 5 8 4 4 5 6" xfId="48995" xr:uid="{84CF0F9A-9E09-442F-826F-35CCC3A2E079}"/>
    <cellStyle name="Normal 2 5 8 4 4 6" xfId="48996" xr:uid="{F0A26D90-2E93-4F43-95EB-244F47738749}"/>
    <cellStyle name="Normal 2 5 8 4 4 7" xfId="48997" xr:uid="{F208691D-4BE9-4F66-8064-0823C9E57E61}"/>
    <cellStyle name="Normal 2 5 8 4 4 8" xfId="48998" xr:uid="{2AFCF018-F64C-4430-ABDB-56F864FD190F}"/>
    <cellStyle name="Normal 2 5 8 4 4 9" xfId="48999" xr:uid="{089D45EC-F09C-4621-9AE9-2260FE47D7D0}"/>
    <cellStyle name="Normal 2 5 8 4 5" xfId="49000" xr:uid="{E7070DEC-9592-4C24-8959-52FEF7C796E4}"/>
    <cellStyle name="Normal 2 5 8 4 5 2" xfId="49001" xr:uid="{654AEFB8-4882-44FC-ACC8-6FD949ABC708}"/>
    <cellStyle name="Normal 2 5 8 4 5 2 2" xfId="49003" xr:uid="{C1E05AEC-E41C-44B9-A4C3-29CB735A3E2A}"/>
    <cellStyle name="Normal 2 5 8 4 5 2 3" xfId="49005" xr:uid="{1D0CA260-4A56-4BF9-A58F-7C7F84DD8F5C}"/>
    <cellStyle name="Normal 2 5 8 4 5 2 4" xfId="49007" xr:uid="{59C53E87-5F2F-406C-9B0E-C0D503FFEA3C}"/>
    <cellStyle name="Normal 2 5 8 4 5 2 5" xfId="49009" xr:uid="{22B650A6-4087-4A45-8A35-155F6EAF3E2E}"/>
    <cellStyle name="Normal 2 5 8 4 5 2 6" xfId="49010" xr:uid="{B67C03E7-1CC7-4E6F-B6D5-BD573D1A1CB0}"/>
    <cellStyle name="Normal 2 5 8 4 5 3" xfId="49011" xr:uid="{0B28B6F4-F3C4-48BF-95A3-9BC503023821}"/>
    <cellStyle name="Normal 2 5 8 4 5 4" xfId="49012" xr:uid="{046F5B5A-A288-415A-9A6F-3C872C62C101}"/>
    <cellStyle name="Normal 2 5 8 4 5 5" xfId="49013" xr:uid="{22BB262B-6698-487B-9000-E8960E832264}"/>
    <cellStyle name="Normal 2 5 8 4 5 6" xfId="49014" xr:uid="{0B87E517-AA30-4C7E-A8C2-B860BD526717}"/>
    <cellStyle name="Normal 2 5 8 4 5 7" xfId="49015" xr:uid="{3B289FA2-1E50-4A95-B885-C72C603C8349}"/>
    <cellStyle name="Normal 2 5 8 4 6" xfId="49016" xr:uid="{11F4D2A4-BBEA-4676-B250-A740CCE03927}"/>
    <cellStyle name="Normal 2 5 8 4 6 2" xfId="49017" xr:uid="{A8E9F526-2897-4631-A3E4-7AFF40ABC94C}"/>
    <cellStyle name="Normal 2 5 8 4 6 3" xfId="49018" xr:uid="{212167D1-FE85-41AB-8927-C81BC65CD403}"/>
    <cellStyle name="Normal 2 5 8 4 7" xfId="49019" xr:uid="{16C34E27-56A7-4A21-BA83-32481F32EE60}"/>
    <cellStyle name="Normal 2 5 8 4 8" xfId="49020" xr:uid="{48254B3A-428D-4A04-8B07-40FF72484B0B}"/>
    <cellStyle name="Normal 2 5 8 4 8 2" xfId="49021" xr:uid="{4FE9C629-6497-4915-9992-4AD9871790E7}"/>
    <cellStyle name="Normal 2 5 8 4 8 3" xfId="49022" xr:uid="{E0209D21-12CB-4C4A-9301-C94E4260CC60}"/>
    <cellStyle name="Normal 2 5 8 4 8 4" xfId="49023" xr:uid="{2E507A79-C6F6-409E-A223-24669A6263BA}"/>
    <cellStyle name="Normal 2 5 8 4 8 5" xfId="49024" xr:uid="{84BCD27E-32C8-48C7-9A14-575CBC12B7B9}"/>
    <cellStyle name="Normal 2 5 8 4 8 6" xfId="49025" xr:uid="{9C61C887-9995-4406-AEA2-53082C4754CC}"/>
    <cellStyle name="Normal 2 5 8 4 9" xfId="42409" xr:uid="{817D9E7E-1E29-4028-9D33-58B502AD12D6}"/>
    <cellStyle name="Normal 2 5 8 5" xfId="49026" xr:uid="{1E29E59B-A623-4E03-8BA8-6E36E3EC07F3}"/>
    <cellStyle name="Normal 2 5 8 5 10" xfId="49027" xr:uid="{470E7C97-B1DF-470B-AA02-61094FE46B33}"/>
    <cellStyle name="Normal 2 5 8 5 2" xfId="49028" xr:uid="{2F81C070-3B94-4BB8-A11C-573761FC4061}"/>
    <cellStyle name="Normal 2 5 8 5 2 2" xfId="41225" xr:uid="{A6AA3EC3-860A-4F4B-830F-7FD2739EAED3}"/>
    <cellStyle name="Normal 2 5 8 5 2 2 2" xfId="49029" xr:uid="{4D49D4E9-93DB-4DBD-ACB8-0A05EA7928B8}"/>
    <cellStyle name="Normal 2 5 8 5 2 2 3" xfId="49030" xr:uid="{B8FA2466-184A-41DC-B131-210BE22F537B}"/>
    <cellStyle name="Normal 2 5 8 5 2 2 4" xfId="49031" xr:uid="{93AE0B98-2B9A-477F-BC2A-77C8336B419D}"/>
    <cellStyle name="Normal 2 5 8 5 2 2 5" xfId="49032" xr:uid="{C31DE426-09F3-42FE-855F-B180A52790AF}"/>
    <cellStyle name="Normal 2 5 8 5 2 2 6" xfId="49033" xr:uid="{F65B5147-F68F-4058-A156-E1CCBDE7AA9E}"/>
    <cellStyle name="Normal 2 5 8 5 2 3" xfId="41227" xr:uid="{A4F76BC9-919D-4A31-AEEF-DD124B8AFB15}"/>
    <cellStyle name="Normal 2 5 8 5 2 4" xfId="22133" xr:uid="{A5642298-7164-49EA-B358-8A0882827339}"/>
    <cellStyle name="Normal 2 5 8 5 2 5" xfId="49034" xr:uid="{C95540E8-25E3-4123-879C-2CA45024AA9F}"/>
    <cellStyle name="Normal 2 5 8 5 2 6" xfId="49035" xr:uid="{C3015366-F8FD-45E6-BCED-38A86A34C1E6}"/>
    <cellStyle name="Normal 2 5 8 5 2 7" xfId="49036" xr:uid="{782392FA-1075-47BE-B586-49501380D043}"/>
    <cellStyle name="Normal 2 5 8 5 3" xfId="49037" xr:uid="{6C0B8EBB-5ACB-4689-A488-7A24B5016636}"/>
    <cellStyle name="Normal 2 5 8 5 3 2" xfId="49038" xr:uid="{745E5DA3-D634-4E05-9C97-3DD5D50BA8C7}"/>
    <cellStyle name="Normal 2 5 8 5 3 3" xfId="49039" xr:uid="{8E1342F6-891E-42A7-A9A2-0AC4EC291205}"/>
    <cellStyle name="Normal 2 5 8 5 4" xfId="49040" xr:uid="{B3541959-6DE0-4382-B042-30D24B0F3FAE}"/>
    <cellStyle name="Normal 2 5 8 5 5" xfId="49041" xr:uid="{2847B2DD-D656-4C65-ACC9-A2C46CF4D778}"/>
    <cellStyle name="Normal 2 5 8 5 5 2" xfId="49042" xr:uid="{B2CB38B0-D919-4CED-9A14-93256EEEBEC1}"/>
    <cellStyle name="Normal 2 5 8 5 5 3" xfId="49043" xr:uid="{92381FFF-1F76-4926-846C-F286D1DE392D}"/>
    <cellStyle name="Normal 2 5 8 5 5 4" xfId="49044" xr:uid="{69CC87D0-B04F-4230-B244-CE1AB460AFD7}"/>
    <cellStyle name="Normal 2 5 8 5 5 5" xfId="49045" xr:uid="{FDEBCFF5-9FD0-40CC-B2DF-2ED4251726CE}"/>
    <cellStyle name="Normal 2 5 8 5 5 6" xfId="49046" xr:uid="{89AAC793-21CE-4F3F-A7E3-0FA5D5C9CE5D}"/>
    <cellStyle name="Normal 2 5 8 5 6" xfId="49047" xr:uid="{9197EE40-BCE7-42E3-AFD6-D8CAE02C21B1}"/>
    <cellStyle name="Normal 2 5 8 5 7" xfId="49048" xr:uid="{3D065089-80E7-448B-A573-E26C66ECC572}"/>
    <cellStyle name="Normal 2 5 8 5 8" xfId="49049" xr:uid="{03BB8AF2-5843-40FE-8578-0EAA934933F1}"/>
    <cellStyle name="Normal 2 5 8 5 9" xfId="42566" xr:uid="{B61C2427-1776-4B6B-BB81-1BC11E95184D}"/>
    <cellStyle name="Normal 2 5 8 6" xfId="49050" xr:uid="{7ABE85AB-681A-47AA-BFB3-3F302C7F3B6F}"/>
    <cellStyle name="Normal 2 5 8 6 10" xfId="49051" xr:uid="{E7879AD5-BEAD-4368-B0D6-6DDB00719B2A}"/>
    <cellStyle name="Normal 2 5 8 6 2" xfId="49052" xr:uid="{08ED69CF-B278-4A04-85A9-F019FA6E24A5}"/>
    <cellStyle name="Normal 2 5 8 6 2 2" xfId="41237" xr:uid="{AF9BB7E9-501D-4E96-B5A7-BC03933B6A63}"/>
    <cellStyle name="Normal 2 5 8 6 2 2 2" xfId="49053" xr:uid="{4579D06E-695B-4056-93A8-546723A0760E}"/>
    <cellStyle name="Normal 2 5 8 6 2 2 3" xfId="49054" xr:uid="{4E9DF13C-1846-403B-BFED-D6311B26BE5D}"/>
    <cellStyle name="Normal 2 5 8 6 2 2 4" xfId="49055" xr:uid="{A82CA807-2054-42BB-9EFE-8756AA704AEA}"/>
    <cellStyle name="Normal 2 5 8 6 2 2 5" xfId="49056" xr:uid="{4EE15187-E4DB-4162-8745-5CB2703F4DEF}"/>
    <cellStyle name="Normal 2 5 8 6 2 2 6" xfId="49057" xr:uid="{89D523D6-F247-4457-A2F5-9AE9A3883A18}"/>
    <cellStyle name="Normal 2 5 8 6 2 3" xfId="41239" xr:uid="{C54B98F2-56AE-4C7D-BEFB-0CDDCE344880}"/>
    <cellStyle name="Normal 2 5 8 6 2 4" xfId="19858" xr:uid="{5069FFBC-AC6B-4138-816D-BDB8F48FA036}"/>
    <cellStyle name="Normal 2 5 8 6 2 5" xfId="49058" xr:uid="{51B17B8A-610A-4AFB-A443-EA81FAF798A4}"/>
    <cellStyle name="Normal 2 5 8 6 2 6" xfId="49059" xr:uid="{07B6E695-CB2D-4439-9E73-45B4B8B1AD4B}"/>
    <cellStyle name="Normal 2 5 8 6 2 7" xfId="49060" xr:uid="{30BD9556-99B7-429E-B06E-B2AF6C9573A0}"/>
    <cellStyle name="Normal 2 5 8 6 3" xfId="49061" xr:uid="{1AB94767-86D0-4E6E-82AE-DBB1193F2409}"/>
    <cellStyle name="Normal 2 5 8 6 3 2" xfId="49062" xr:uid="{D437B5B5-4C88-4FDC-BACF-FBE25468B906}"/>
    <cellStyle name="Normal 2 5 8 6 3 3" xfId="49063" xr:uid="{AD7C63AC-D082-49B2-BD38-B338B6FFF624}"/>
    <cellStyle name="Normal 2 5 8 6 4" xfId="49064" xr:uid="{9179D145-5AE2-4154-9670-E53437B8BE2A}"/>
    <cellStyle name="Normal 2 5 8 6 5" xfId="49065" xr:uid="{501821D7-3A3E-4809-B5BD-3C878E8AE9CF}"/>
    <cellStyle name="Normal 2 5 8 6 5 2" xfId="49066" xr:uid="{744ED1AD-BF7C-4AD9-9E33-18464459DBDF}"/>
    <cellStyle name="Normal 2 5 8 6 5 3" xfId="49067" xr:uid="{345AE48F-FE51-45A0-B621-E3971B705059}"/>
    <cellStyle name="Normal 2 5 8 6 5 4" xfId="49068" xr:uid="{6144ABC0-EBF3-4833-BEE8-64F4F97FA02F}"/>
    <cellStyle name="Normal 2 5 8 6 5 5" xfId="49069" xr:uid="{2AAF76E2-7C30-428A-A9FB-2742E01019EC}"/>
    <cellStyle name="Normal 2 5 8 6 5 6" xfId="49070" xr:uid="{2AD54C84-1312-4D5C-BC35-C9363D2E8376}"/>
    <cellStyle name="Normal 2 5 8 6 6" xfId="43711" xr:uid="{97A46B6B-CEB6-479F-9657-03BA4C412692}"/>
    <cellStyle name="Normal 2 5 8 6 7" xfId="49071" xr:uid="{1F12F399-AB8F-4C9E-A7FE-927FCC72DD2A}"/>
    <cellStyle name="Normal 2 5 8 6 8" xfId="49072" xr:uid="{D5A927D2-B83E-4226-8E1B-CA8C2BBAB0B0}"/>
    <cellStyle name="Normal 2 5 8 6 9" xfId="42575" xr:uid="{1E1ED6E7-65DD-4052-A30B-E2EB23D36701}"/>
    <cellStyle name="Normal 2 5 8 7" xfId="49073" xr:uid="{9249C0A1-D997-4E42-B167-4A1DC583841A}"/>
    <cellStyle name="Normal 2 5 8 7 10" xfId="49074" xr:uid="{5EC7535E-1204-4AE1-ADBF-4CCC48147C2A}"/>
    <cellStyle name="Normal 2 5 8 7 2" xfId="49075" xr:uid="{0F4F6912-D424-41FF-ADB4-9F3F8B4AAAF2}"/>
    <cellStyle name="Normal 2 5 8 7 2 2" xfId="49076" xr:uid="{727A479B-7E75-4763-9C8F-653BDE319AAA}"/>
    <cellStyle name="Normal 2 5 8 7 2 2 2" xfId="49077" xr:uid="{B819D4FD-182B-45BC-9D18-EC7970F1F0E6}"/>
    <cellStyle name="Normal 2 5 8 7 2 2 3" xfId="49078" xr:uid="{B97271DB-1256-4C97-87EC-35D65A74B492}"/>
    <cellStyle name="Normal 2 5 8 7 2 2 4" xfId="49079" xr:uid="{5C469CED-BA08-4F86-972A-86340C4E855D}"/>
    <cellStyle name="Normal 2 5 8 7 2 2 5" xfId="49080" xr:uid="{5442B7FC-05F2-4ECB-8961-B852D93B9DBF}"/>
    <cellStyle name="Normal 2 5 8 7 2 2 6" xfId="49081" xr:uid="{6F9C0628-4CFF-49DF-B918-AE0DE61F3BAB}"/>
    <cellStyle name="Normal 2 5 8 7 2 3" xfId="49082" xr:uid="{E5CD130D-3D7C-48A7-8C22-7189016D3FF7}"/>
    <cellStyle name="Normal 2 5 8 7 2 4" xfId="22146" xr:uid="{DCB96071-82C2-431C-8A11-05F1378F9095}"/>
    <cellStyle name="Normal 2 5 8 7 2 5" xfId="49083" xr:uid="{B1AA5871-80AB-4EDB-A498-4049843E6BD2}"/>
    <cellStyle name="Normal 2 5 8 7 2 6" xfId="49084" xr:uid="{576948D7-3794-4214-9DEE-738B9FF5F5FF}"/>
    <cellStyle name="Normal 2 5 8 7 2 7" xfId="49085" xr:uid="{9D360659-186A-4227-973B-2BF889BF7A2D}"/>
    <cellStyle name="Normal 2 5 8 7 3" xfId="49086" xr:uid="{7E61CB1F-C1CE-4A91-B573-0ACE677FCD16}"/>
    <cellStyle name="Normal 2 5 8 7 3 2" xfId="49087" xr:uid="{825D2F51-5986-41B1-AA98-F0F6BD6F0E59}"/>
    <cellStyle name="Normal 2 5 8 7 3 3" xfId="49088" xr:uid="{8002A9CF-E6FA-452F-90D4-DF0D00A74F15}"/>
    <cellStyle name="Normal 2 5 8 7 4" xfId="49089" xr:uid="{E0E14277-DA25-4A46-BE52-2C2C1206E161}"/>
    <cellStyle name="Normal 2 5 8 7 5" xfId="49090" xr:uid="{7CC0AF57-7479-46DC-A1B5-D6CBF8BFEF78}"/>
    <cellStyle name="Normal 2 5 8 7 5 2" xfId="49091" xr:uid="{40FAA0F5-499F-4E3A-A06B-3857B73D0CC4}"/>
    <cellStyle name="Normal 2 5 8 7 5 3" xfId="49092" xr:uid="{FA897F0A-629A-4547-8ABE-E7BB194F3CFE}"/>
    <cellStyle name="Normal 2 5 8 7 5 4" xfId="49093" xr:uid="{A9245631-8EC9-4CE1-BD1C-D5548DECDA26}"/>
    <cellStyle name="Normal 2 5 8 7 5 5" xfId="49094" xr:uid="{1C8FE3F8-102D-417F-8B93-598611D27090}"/>
    <cellStyle name="Normal 2 5 8 7 5 6" xfId="49095" xr:uid="{5406FB5E-F8C7-4A51-A47A-9ADB8DA309EC}"/>
    <cellStyle name="Normal 2 5 8 7 6" xfId="49096" xr:uid="{10083EB6-465F-46BC-854E-0325D7FF05B5}"/>
    <cellStyle name="Normal 2 5 8 7 7" xfId="49097" xr:uid="{74AB413B-B665-41E2-B492-D88E01AB8CD3}"/>
    <cellStyle name="Normal 2 5 8 7 8" xfId="49098" xr:uid="{62EB4111-8225-404B-8795-F9A36083269C}"/>
    <cellStyle name="Normal 2 5 8 7 9" xfId="42578" xr:uid="{1CC1CCCB-7EEE-4277-9FDE-BDDDF4BA0B8B}"/>
    <cellStyle name="Normal 2 5 8 8" xfId="49099" xr:uid="{930178B5-32E1-4ECF-BC04-4F705B6E6462}"/>
    <cellStyle name="Normal 2 5 8 8 2" xfId="49100" xr:uid="{488915CB-A9E1-4CC4-A22D-DC1CCD9211B7}"/>
    <cellStyle name="Normal 2 5 8 8 2 2" xfId="49101" xr:uid="{0A4A4685-AB9E-4E8F-B046-7AAD92594A88}"/>
    <cellStyle name="Normal 2 5 8 8 2 3" xfId="49102" xr:uid="{9A8D9CA0-0E10-49F2-9B65-3058D75A8788}"/>
    <cellStyle name="Normal 2 5 8 8 2 4" xfId="22159" xr:uid="{4AA6CE0C-D4BF-486F-8DB6-4CA55190F694}"/>
    <cellStyle name="Normal 2 5 8 8 2 5" xfId="49103" xr:uid="{86589280-C7D8-44CE-826D-069594BBEB3B}"/>
    <cellStyle name="Normal 2 5 8 8 2 6" xfId="49104" xr:uid="{DEF5BBC0-CFCD-4D46-A551-403B619A73E2}"/>
    <cellStyle name="Normal 2 5 8 8 3" xfId="49105" xr:uid="{C6717A28-4F82-4D80-ADBC-8966EB4660AD}"/>
    <cellStyle name="Normal 2 5 8 8 4" xfId="49106" xr:uid="{BA85E6FE-9284-463A-89A6-700FD3CE6D5E}"/>
    <cellStyle name="Normal 2 5 8 8 5" xfId="49107" xr:uid="{6A97161B-7477-4EEA-93F1-6CBB76D443C2}"/>
    <cellStyle name="Normal 2 5 8 8 6" xfId="49108" xr:uid="{FE9C18AB-A3A7-46D8-BD34-286285D72F84}"/>
    <cellStyle name="Normal 2 5 8 8 7" xfId="49109" xr:uid="{6C7F8B65-3F35-48B0-A536-5E6949802323}"/>
    <cellStyle name="Normal 2 5 8 9" xfId="49110" xr:uid="{855F1F57-1D66-4FDA-9009-D13A806E8C93}"/>
    <cellStyle name="Normal 2 5 8 9 2" xfId="31960" xr:uid="{52B568BE-D897-4DEE-B2BA-055EC8474B84}"/>
    <cellStyle name="Normal 2 5 8 9 3" xfId="31964" xr:uid="{8F111FCF-4D80-448A-B42A-6EF566F3D68A}"/>
    <cellStyle name="Normal 2 5 9" xfId="49111" xr:uid="{C53AAEBE-EAEC-4FDC-983B-1101AE47D348}"/>
    <cellStyle name="Normal 2 5 9 10" xfId="49112" xr:uid="{05012544-455D-493B-9B86-8D375C360A76}"/>
    <cellStyle name="Normal 2 5 9 11" xfId="49113" xr:uid="{B6CC99EF-B939-40AB-91B1-793753DBBFA4}"/>
    <cellStyle name="Normal 2 5 9 11 2" xfId="49114" xr:uid="{482C13BB-41B9-4DE3-8E76-7FA36192C7A1}"/>
    <cellStyle name="Normal 2 5 9 11 3" xfId="49115" xr:uid="{64410F4C-B422-40CC-8D11-1A381DD7DBDE}"/>
    <cellStyle name="Normal 2 5 9 11 4" xfId="49116" xr:uid="{0FA8F839-9031-4BA4-BD2A-58718DB263BE}"/>
    <cellStyle name="Normal 2 5 9 11 5" xfId="49117" xr:uid="{419C3B10-121A-4707-9E06-FFCE40968FAF}"/>
    <cellStyle name="Normal 2 5 9 11 6" xfId="49118" xr:uid="{50ECADCA-FA61-4406-8C07-30A6F1E8DA68}"/>
    <cellStyle name="Normal 2 5 9 12" xfId="49119" xr:uid="{3AD33500-120B-4846-9325-CBC99EDC00E7}"/>
    <cellStyle name="Normal 2 5 9 13" xfId="49120" xr:uid="{CC706476-8FFF-4D10-AEE2-30DF1CAC2748}"/>
    <cellStyle name="Normal 2 5 9 14" xfId="49121" xr:uid="{2CB225D9-5B8D-44BD-B190-72BA80968A47}"/>
    <cellStyle name="Normal 2 5 9 15" xfId="49123" xr:uid="{6427A848-E1E6-49FE-8A34-87A0681DA1F6}"/>
    <cellStyle name="Normal 2 5 9 16" xfId="49124" xr:uid="{B9188901-343D-473D-91CB-91ADEBDB11E4}"/>
    <cellStyle name="Normal 2 5 9 17" xfId="49125" xr:uid="{B41B95D4-343A-4806-94BA-E8179DA2392D}"/>
    <cellStyle name="Normal 2 5 9 18" xfId="49126" xr:uid="{AC3A53E9-1280-4A24-9F3E-0D474BAAEFE7}"/>
    <cellStyle name="Normal 2 5 9 19" xfId="49127" xr:uid="{4E4C3BB2-7295-41BD-93C4-27F3192F43F7}"/>
    <cellStyle name="Normal 2 5 9 2" xfId="49128" xr:uid="{0068E1CA-860D-46BC-9589-A23DCA154D5C}"/>
    <cellStyle name="Normal 2 5 9 2 10" xfId="49129" xr:uid="{1D80DE8E-FDE1-414F-A194-383002134779}"/>
    <cellStyle name="Normal 2 5 9 2 11" xfId="49130" xr:uid="{70983E52-CEA5-4548-B62A-006504C04938}"/>
    <cellStyle name="Normal 2 5 9 2 12" xfId="49131" xr:uid="{7215621D-F00A-467A-8764-A0E09FF27775}"/>
    <cellStyle name="Normal 2 5 9 2 13" xfId="49132" xr:uid="{D325D655-7901-4532-8CDF-24A11CC1FC5D}"/>
    <cellStyle name="Normal 2 5 9 2 14" xfId="49133" xr:uid="{2635AD83-873C-4C2D-A865-09C4A5C65591}"/>
    <cellStyle name="Normal 2 5 9 2 2" xfId="49134" xr:uid="{72660F97-C0E5-4F33-9A4D-76B3DF6B9ADD}"/>
    <cellStyle name="Normal 2 5 9 2 2 10" xfId="49135" xr:uid="{5771011A-C81E-4BEF-823E-C0C4F135F2C9}"/>
    <cellStyle name="Normal 2 5 9 2 2 2" xfId="49136" xr:uid="{9004B1BE-E720-446B-A62A-A807BF0741C7}"/>
    <cellStyle name="Normal 2 5 9 2 2 2 2" xfId="49137" xr:uid="{A9FCA55C-DF5D-4ADA-9CD5-AE2C5BA27F18}"/>
    <cellStyle name="Normal 2 5 9 2 2 2 2 2" xfId="49138" xr:uid="{082716C8-C0D7-4388-A601-588DCC0AB499}"/>
    <cellStyle name="Normal 2 5 9 2 2 2 2 3" xfId="49139" xr:uid="{BB0E98F8-F3B8-4E94-AC60-9341E4166618}"/>
    <cellStyle name="Normal 2 5 9 2 2 2 2 4" xfId="49140" xr:uid="{FE4DBED4-3A72-4DDE-A5F1-CB3BAE6B08B7}"/>
    <cellStyle name="Normal 2 5 9 2 2 2 2 5" xfId="49142" xr:uid="{187B85EA-8577-4B84-9F1C-FD26B89B99E7}"/>
    <cellStyle name="Normal 2 5 9 2 2 2 2 6" xfId="49144" xr:uid="{1B3F3CA2-AC1F-4F38-A077-611A6CD8582E}"/>
    <cellStyle name="Normal 2 5 9 2 2 2 3" xfId="49146" xr:uid="{D81EBB5E-6860-45E2-92DD-304B27C637DE}"/>
    <cellStyle name="Normal 2 5 9 2 2 2 4" xfId="49148" xr:uid="{4394E6F0-FCC8-43C7-8935-418BDD9DF541}"/>
    <cellStyle name="Normal 2 5 9 2 2 2 5" xfId="49150" xr:uid="{8E18BDCE-2F51-440A-A5AC-EEDD98DC091A}"/>
    <cellStyle name="Normal 2 5 9 2 2 2 6" xfId="49152" xr:uid="{A0636409-8687-4693-A91D-649CC65D02A3}"/>
    <cellStyle name="Normal 2 5 9 2 2 2 7" xfId="49154" xr:uid="{14D33E42-AE63-4419-BD7F-FCA3EE327C85}"/>
    <cellStyle name="Normal 2 5 9 2 2 3" xfId="49155" xr:uid="{F6EA2D7D-F960-444A-ACE3-8BA1622729BF}"/>
    <cellStyle name="Normal 2 5 9 2 2 3 2" xfId="49156" xr:uid="{793E3C75-BA63-458A-87F7-C4CCD9F030C2}"/>
    <cellStyle name="Normal 2 5 9 2 2 3 3" xfId="49157" xr:uid="{2A51F621-1984-4624-86E7-4BFD9CF8E49D}"/>
    <cellStyle name="Normal 2 5 9 2 2 4" xfId="49158" xr:uid="{8C7B6282-E9A0-4E58-9493-2A3556611A1C}"/>
    <cellStyle name="Normal 2 5 9 2 2 5" xfId="49159" xr:uid="{3C0D5073-0044-4442-92BA-CEC07B1CC700}"/>
    <cellStyle name="Normal 2 5 9 2 2 5 2" xfId="49160" xr:uid="{3358700F-6D6C-4ACB-B09E-5A3E3D43CC0B}"/>
    <cellStyle name="Normal 2 5 9 2 2 5 3" xfId="49161" xr:uid="{BA1E91A4-BADC-48FC-9C7F-04A0CA1116F7}"/>
    <cellStyle name="Normal 2 5 9 2 2 5 4" xfId="49162" xr:uid="{C516A886-9CF7-4F12-B26E-664628290E87}"/>
    <cellStyle name="Normal 2 5 9 2 2 5 5" xfId="49163" xr:uid="{69C9531E-89F5-45B4-8BF1-672DA4FDEB4A}"/>
    <cellStyle name="Normal 2 5 9 2 2 5 6" xfId="49164" xr:uid="{25E38A67-8198-472C-A8DB-82D785A76036}"/>
    <cellStyle name="Normal 2 5 9 2 2 6" xfId="49165" xr:uid="{B81CA671-DC9E-46B9-AAB8-A658DD00F817}"/>
    <cellStyle name="Normal 2 5 9 2 2 7" xfId="49166" xr:uid="{15D647C2-C85E-4776-8A69-C8A0A2481CF6}"/>
    <cellStyle name="Normal 2 5 9 2 2 8" xfId="49167" xr:uid="{73D06499-8D72-4D27-8229-DCF71284F6A8}"/>
    <cellStyle name="Normal 2 5 9 2 2 9" xfId="49168" xr:uid="{E090351D-6392-4D48-86D6-76BE97EAA072}"/>
    <cellStyle name="Normal 2 5 9 2 3" xfId="49169" xr:uid="{3E8E70FA-71C9-4F03-A71B-BB51B8852039}"/>
    <cellStyle name="Normal 2 5 9 2 3 10" xfId="44114" xr:uid="{24DAB556-0B86-4381-A5A3-09002A8DBF23}"/>
    <cellStyle name="Normal 2 5 9 2 3 2" xfId="49170" xr:uid="{D1DA4CC3-5E8E-4568-8447-483EF7AEF7FC}"/>
    <cellStyle name="Normal 2 5 9 2 3 2 2" xfId="49171" xr:uid="{C847DDFA-04EB-46BC-98EF-2B0293E4EB40}"/>
    <cellStyle name="Normal 2 5 9 2 3 2 2 2" xfId="49172" xr:uid="{D68BE64A-8137-447F-A2E5-4A97BEF62C35}"/>
    <cellStyle name="Normal 2 5 9 2 3 2 2 3" xfId="49173" xr:uid="{9C6F3593-E8F0-4757-910F-572F22A6B736}"/>
    <cellStyle name="Normal 2 5 9 2 3 2 2 4" xfId="49174" xr:uid="{81B54F2C-4C3F-42D7-A94C-B2BAD53A8068}"/>
    <cellStyle name="Normal 2 5 9 2 3 2 2 5" xfId="49175" xr:uid="{CC443E39-DD08-45FD-A612-E8B6E1CC2DDA}"/>
    <cellStyle name="Normal 2 5 9 2 3 2 2 6" xfId="49176" xr:uid="{3505E46E-98E4-4CD9-A018-C2D448B5D9BE}"/>
    <cellStyle name="Normal 2 5 9 2 3 2 3" xfId="49177" xr:uid="{84298351-A57C-41E0-A530-793709385CD4}"/>
    <cellStyle name="Normal 2 5 9 2 3 2 4" xfId="49178" xr:uid="{98068125-8AB9-42BA-A298-0072FB19F691}"/>
    <cellStyle name="Normal 2 5 9 2 3 2 5" xfId="49179" xr:uid="{E7AAC48E-EE71-4F4A-946E-5CADD3419A74}"/>
    <cellStyle name="Normal 2 5 9 2 3 2 6" xfId="49180" xr:uid="{61FFC920-1232-40D5-8624-93483BEA9765}"/>
    <cellStyle name="Normal 2 5 9 2 3 2 7" xfId="49181" xr:uid="{C6B7A472-F4F0-4156-B294-3FCD221CBAEC}"/>
    <cellStyle name="Normal 2 5 9 2 3 3" xfId="49182" xr:uid="{25E12DD0-85BB-44E6-978D-70701A1EC6B4}"/>
    <cellStyle name="Normal 2 5 9 2 3 3 2" xfId="49183" xr:uid="{3AB3BED2-1822-4D88-A43C-6D7E3507A58B}"/>
    <cellStyle name="Normal 2 5 9 2 3 3 3" xfId="49184" xr:uid="{511738C4-E478-4D52-A92F-889D684071CE}"/>
    <cellStyle name="Normal 2 5 9 2 3 4" xfId="49185" xr:uid="{BFDEBDD7-8B4F-420C-AE34-D39F68FBB364}"/>
    <cellStyle name="Normal 2 5 9 2 3 5" xfId="49186" xr:uid="{DF114F27-06B5-49F6-A149-0582871426EA}"/>
    <cellStyle name="Normal 2 5 9 2 3 5 2" xfId="49187" xr:uid="{94CD7448-1013-49CC-AA07-DBDE3AA89E6D}"/>
    <cellStyle name="Normal 2 5 9 2 3 5 3" xfId="49188" xr:uid="{E1CF7707-CA17-44B0-8D85-5097CF3D77A6}"/>
    <cellStyle name="Normal 2 5 9 2 3 5 4" xfId="49189" xr:uid="{B6D03EB5-380A-41B5-8BD2-96F562C8AE25}"/>
    <cellStyle name="Normal 2 5 9 2 3 5 5" xfId="49190" xr:uid="{0CC27601-503F-4659-927D-FA9EFC6982D3}"/>
    <cellStyle name="Normal 2 5 9 2 3 5 6" xfId="49191" xr:uid="{59F6ED68-1EB7-4711-AD81-67E499C40E9E}"/>
    <cellStyle name="Normal 2 5 9 2 3 6" xfId="49192" xr:uid="{7E8EAEA7-D12B-4D80-A057-F0819F53189C}"/>
    <cellStyle name="Normal 2 5 9 2 3 7" xfId="49193" xr:uid="{3835E8BF-1A52-42F5-B760-9F14E24DDD6D}"/>
    <cellStyle name="Normal 2 5 9 2 3 8" xfId="49194" xr:uid="{53305498-996E-43F3-9E37-470580CF4B0B}"/>
    <cellStyle name="Normal 2 5 9 2 3 9" xfId="49195" xr:uid="{8EF3EC94-D3D6-4381-BBB8-852288A439AA}"/>
    <cellStyle name="Normal 2 5 9 2 4" xfId="49196" xr:uid="{F53EF564-6853-43A0-B9BF-D0CFF43C6D15}"/>
    <cellStyle name="Normal 2 5 9 2 4 10" xfId="49197" xr:uid="{2A2AD145-AC16-4612-94E1-BA0799C0DED8}"/>
    <cellStyle name="Normal 2 5 9 2 4 2" xfId="49198" xr:uid="{DD044B7A-A195-4781-A3AA-D2B9DBEE8A67}"/>
    <cellStyle name="Normal 2 5 9 2 4 2 2" xfId="49199" xr:uid="{F740D4D6-A5C8-44FA-80DA-D94CCFCDA277}"/>
    <cellStyle name="Normal 2 5 9 2 4 2 2 2" xfId="49200" xr:uid="{8C8BD449-ECBA-438C-9D0C-06DB8CA18909}"/>
    <cellStyle name="Normal 2 5 9 2 4 2 2 3" xfId="49201" xr:uid="{2A9F6829-2157-435C-AC6E-E5D7207847CC}"/>
    <cellStyle name="Normal 2 5 9 2 4 2 2 4" xfId="49202" xr:uid="{04096D70-EEE0-4C70-B0AA-2BA8324BB1EE}"/>
    <cellStyle name="Normal 2 5 9 2 4 2 2 5" xfId="49203" xr:uid="{C9858DAC-B8A1-4CFE-8FF5-99302FCDDFB2}"/>
    <cellStyle name="Normal 2 5 9 2 4 2 2 6" xfId="49204" xr:uid="{4702CBBB-26E3-47BF-8829-C4EC99365162}"/>
    <cellStyle name="Normal 2 5 9 2 4 2 3" xfId="49205" xr:uid="{7BC75E1C-C7F7-41DA-9D1F-3531AD27BBCF}"/>
    <cellStyle name="Normal 2 5 9 2 4 2 4" xfId="49206" xr:uid="{608D94DD-4197-46B1-ACFF-2B93D0CA5646}"/>
    <cellStyle name="Normal 2 5 9 2 4 2 5" xfId="49207" xr:uid="{0C14A95B-2E29-4C3F-849B-55A9A0EC9EFC}"/>
    <cellStyle name="Normal 2 5 9 2 4 2 6" xfId="49208" xr:uid="{51625F5B-39D7-44C5-9215-6BCFD6B72980}"/>
    <cellStyle name="Normal 2 5 9 2 4 2 7" xfId="49209" xr:uid="{F6C93692-7F5A-41FC-AD18-F8B78FAB001C}"/>
    <cellStyle name="Normal 2 5 9 2 4 3" xfId="49210" xr:uid="{8B6E7497-CDF6-4DBD-95B4-57095D6C6E9F}"/>
    <cellStyle name="Normal 2 5 9 2 4 3 2" xfId="49211" xr:uid="{C0918DD6-E836-4342-BCE2-C479208074D5}"/>
    <cellStyle name="Normal 2 5 9 2 4 3 3" xfId="49212" xr:uid="{FE9ECFE7-5D71-43F6-B8AD-E9C2E9124D56}"/>
    <cellStyle name="Normal 2 5 9 2 4 4" xfId="49213" xr:uid="{05861067-2AAA-4ABC-8167-6675A07BC964}"/>
    <cellStyle name="Normal 2 5 9 2 4 5" xfId="49214" xr:uid="{166FB82A-E2AA-4080-9243-F3B538FC89BE}"/>
    <cellStyle name="Normal 2 5 9 2 4 5 2" xfId="49215" xr:uid="{B3D293D3-6CE7-4BE0-8EC8-1AA190B8F82E}"/>
    <cellStyle name="Normal 2 5 9 2 4 5 3" xfId="49216" xr:uid="{3F8DE402-B248-4F89-9FAE-A89E2CF900BB}"/>
    <cellStyle name="Normal 2 5 9 2 4 5 4" xfId="49217" xr:uid="{9A789718-DDB3-4E14-813E-246F7CD57234}"/>
    <cellStyle name="Normal 2 5 9 2 4 5 5" xfId="49218" xr:uid="{DE05932C-AEF9-41BC-8F4C-7A228B815817}"/>
    <cellStyle name="Normal 2 5 9 2 4 5 6" xfId="49219" xr:uid="{1B68F8A3-3163-468C-9585-AB2D2013AC80}"/>
    <cellStyle name="Normal 2 5 9 2 4 6" xfId="49220" xr:uid="{CBAEA582-BC86-4759-AFE9-5FD9BF7EE202}"/>
    <cellStyle name="Normal 2 5 9 2 4 7" xfId="49221" xr:uid="{00E800ED-2075-4A29-9CAC-B3DF951B4DF6}"/>
    <cellStyle name="Normal 2 5 9 2 4 8" xfId="49222" xr:uid="{2455C8CF-B8FB-46A3-B4EF-1FA6B3F86522}"/>
    <cellStyle name="Normal 2 5 9 2 4 9" xfId="49223" xr:uid="{1EAF7FE1-1835-48A8-846D-700EFA374D96}"/>
    <cellStyle name="Normal 2 5 9 2 5" xfId="49224" xr:uid="{E964F02F-6DB9-4DAC-A5BC-0B47809DB437}"/>
    <cellStyle name="Normal 2 5 9 2 5 2" xfId="49225" xr:uid="{98CC7320-BE10-4B59-B5D9-6133151E3B0F}"/>
    <cellStyle name="Normal 2 5 9 2 5 2 2" xfId="49226" xr:uid="{65555B7B-B859-4081-B28C-CA16E9E26F76}"/>
    <cellStyle name="Normal 2 5 9 2 5 2 3" xfId="49227" xr:uid="{D82E591C-0609-46F0-8E14-96B1F493F734}"/>
    <cellStyle name="Normal 2 5 9 2 5 2 4" xfId="49228" xr:uid="{DD7459F6-869C-4890-83DF-F4C21A91FE67}"/>
    <cellStyle name="Normal 2 5 9 2 5 2 5" xfId="49229" xr:uid="{5DE8FA29-6EED-489E-B685-AF8A4311703B}"/>
    <cellStyle name="Normal 2 5 9 2 5 2 6" xfId="49230" xr:uid="{841056DE-0EC2-4E7C-A4E2-824B396A46E8}"/>
    <cellStyle name="Normal 2 5 9 2 5 3" xfId="49231" xr:uid="{FCB60CE7-BB39-4B9C-A009-6E2ADD31D792}"/>
    <cellStyle name="Normal 2 5 9 2 5 4" xfId="49232" xr:uid="{7AFDC15B-D6F6-4FF2-A4E4-8CF94AAB91E6}"/>
    <cellStyle name="Normal 2 5 9 2 5 5" xfId="49233" xr:uid="{87A8AC8B-CF06-40F8-9208-F261CC56AC05}"/>
    <cellStyle name="Normal 2 5 9 2 5 6" xfId="49234" xr:uid="{5B19B5A9-E195-409F-BA53-BBBFD271B07F}"/>
    <cellStyle name="Normal 2 5 9 2 5 7" xfId="49235" xr:uid="{4E4C20DF-9637-4404-A25A-40D05BD4BE8F}"/>
    <cellStyle name="Normal 2 5 9 2 6" xfId="49236" xr:uid="{252F706A-5675-4986-BA85-FC523E01F67D}"/>
    <cellStyle name="Normal 2 5 9 2 6 2" xfId="49237" xr:uid="{8FB0C6F6-3874-481B-8E27-61CDA2A843BB}"/>
    <cellStyle name="Normal 2 5 9 2 6 3" xfId="49238" xr:uid="{CCD879F6-3286-471A-9C16-5C4730C834B0}"/>
    <cellStyle name="Normal 2 5 9 2 7" xfId="49239" xr:uid="{38DA2652-B5E3-4FB2-84E6-1886A27F333E}"/>
    <cellStyle name="Normal 2 5 9 2 8" xfId="49240" xr:uid="{2AA6A08C-16AB-4D51-AAE2-ACC483EA0FDD}"/>
    <cellStyle name="Normal 2 5 9 2 8 2" xfId="49241" xr:uid="{34C161DC-3ABD-499B-8994-E3CE0F0BDE3F}"/>
    <cellStyle name="Normal 2 5 9 2 8 3" xfId="49242" xr:uid="{AF1FA976-0CF7-41D0-9CE1-1096A6EB0764}"/>
    <cellStyle name="Normal 2 5 9 2 8 4" xfId="49243" xr:uid="{D588C10C-FA9C-4F53-A2FC-E8F567C80974}"/>
    <cellStyle name="Normal 2 5 9 2 8 5" xfId="49244" xr:uid="{ED447250-6A53-4A6F-8186-2A066FFB2A5D}"/>
    <cellStyle name="Normal 2 5 9 2 8 6" xfId="49245" xr:uid="{50964BC9-9725-4967-8096-0241E75E3E0B}"/>
    <cellStyle name="Normal 2 5 9 2 9" xfId="49246" xr:uid="{65851186-32AE-4606-B915-17AA29C2A872}"/>
    <cellStyle name="Normal 2 5 9 20" xfId="49122" xr:uid="{B8254613-F755-4E60-BAC8-2A7D82427624}"/>
    <cellStyle name="Normal 2 5 9 3" xfId="49247" xr:uid="{49C1F645-CAD6-4BA3-88AC-F7C340D3E05F}"/>
    <cellStyle name="Normal 2 5 9 3 10" xfId="49248" xr:uid="{BA91AC50-1D14-4F8D-B8E4-6D5E520F1215}"/>
    <cellStyle name="Normal 2 5 9 3 11" xfId="49249" xr:uid="{BFC5E1D7-612F-4947-B831-742CB366A432}"/>
    <cellStyle name="Normal 2 5 9 3 12" xfId="49250" xr:uid="{DEF5C054-32BF-4D35-BA95-083D74BFF96F}"/>
    <cellStyle name="Normal 2 5 9 3 13" xfId="22464" xr:uid="{4286AF99-4FDA-47BB-8134-BFC18D73550C}"/>
    <cellStyle name="Normal 2 5 9 3 14" xfId="22468" xr:uid="{2EC76857-2F52-4903-92BF-B6DFE4645388}"/>
    <cellStyle name="Normal 2 5 9 3 2" xfId="49251" xr:uid="{19137F0C-A280-44B0-977B-D6EC3964E219}"/>
    <cellStyle name="Normal 2 5 9 3 2 10" xfId="49252" xr:uid="{0CC701D1-5353-41C3-96BC-5C2EB139B2E8}"/>
    <cellStyle name="Normal 2 5 9 3 2 2" xfId="49253" xr:uid="{7F5F0E26-70F3-42B1-AA55-5CAC66AB8B70}"/>
    <cellStyle name="Normal 2 5 9 3 2 2 2" xfId="46663" xr:uid="{12874EE3-3D01-4293-A5D6-72E88CFF9B97}"/>
    <cellStyle name="Normal 2 5 9 3 2 2 2 2" xfId="49254" xr:uid="{0AC28989-C040-4513-AD4D-0FA79CD138DA}"/>
    <cellStyle name="Normal 2 5 9 3 2 2 2 3" xfId="49255" xr:uid="{CBA15ABA-D83E-4D75-AEDF-7AAB99A43426}"/>
    <cellStyle name="Normal 2 5 9 3 2 2 2 4" xfId="49256" xr:uid="{791DEC74-1BF2-4BEA-A6F7-6EA669E41EF2}"/>
    <cellStyle name="Normal 2 5 9 3 2 2 2 5" xfId="49257" xr:uid="{DFB1BD77-8A5A-4709-BAC8-81AABDFB1134}"/>
    <cellStyle name="Normal 2 5 9 3 2 2 2 6" xfId="49258" xr:uid="{378689A2-9634-4928-86B7-C19ACE2844A2}"/>
    <cellStyle name="Normal 2 5 9 3 2 2 3" xfId="49260" xr:uid="{E5F142F7-93FF-48C3-881A-E5E671F54449}"/>
    <cellStyle name="Normal 2 5 9 3 2 2 4" xfId="49262" xr:uid="{6C9E82E7-67BC-4E55-824D-5D88C1B75D24}"/>
    <cellStyle name="Normal 2 5 9 3 2 2 5" xfId="49264" xr:uid="{0A771323-1474-4834-9195-4CA447546204}"/>
    <cellStyle name="Normal 2 5 9 3 2 2 6" xfId="33072" xr:uid="{DC5F2BEF-3F5D-4957-8C66-F25CEFB0290C}"/>
    <cellStyle name="Normal 2 5 9 3 2 2 7" xfId="49266" xr:uid="{17EE79E5-F393-4724-86BB-47517F023374}"/>
    <cellStyle name="Normal 2 5 9 3 2 3" xfId="49267" xr:uid="{BCFA6046-8EC0-4B22-8713-873A9AD1B20F}"/>
    <cellStyle name="Normal 2 5 9 3 2 3 2" xfId="49268" xr:uid="{1CCF36FA-2C7B-42FB-A11B-D25E5685C877}"/>
    <cellStyle name="Normal 2 5 9 3 2 3 3" xfId="49269" xr:uid="{7AF2DD6A-310A-47E2-8268-0F820E0BAB14}"/>
    <cellStyle name="Normal 2 5 9 3 2 4" xfId="49270" xr:uid="{BDA8839E-1A42-4757-A1E1-CEF219DC9D55}"/>
    <cellStyle name="Normal 2 5 9 3 2 5" xfId="49271" xr:uid="{0FA6AE2F-FEF9-41E5-9B9B-E555248551B3}"/>
    <cellStyle name="Normal 2 5 9 3 2 5 2" xfId="49272" xr:uid="{B2554C08-B22A-4805-BBE4-18874918BA54}"/>
    <cellStyle name="Normal 2 5 9 3 2 5 3" xfId="49273" xr:uid="{6682DB64-908D-4537-95B6-5F9E523FCE2F}"/>
    <cellStyle name="Normal 2 5 9 3 2 5 4" xfId="49274" xr:uid="{0755E7BA-EC26-4580-8E6C-95DCF958716C}"/>
    <cellStyle name="Normal 2 5 9 3 2 5 5" xfId="49275" xr:uid="{400B0074-C092-47CA-9982-A0E4A3636DE7}"/>
    <cellStyle name="Normal 2 5 9 3 2 5 6" xfId="26303" xr:uid="{557459E4-6152-4478-9BB7-88D0C9834970}"/>
    <cellStyle name="Normal 2 5 9 3 2 6" xfId="49276" xr:uid="{6FC7AAE3-D884-4C5C-AD03-A07D60CE8983}"/>
    <cellStyle name="Normal 2 5 9 3 2 7" xfId="49277" xr:uid="{854C9318-70E9-418D-A084-BB5CDB1C9A73}"/>
    <cellStyle name="Normal 2 5 9 3 2 8" xfId="49278" xr:uid="{6782D0B7-A47B-4F4F-AC55-573FECDDA8A4}"/>
    <cellStyle name="Normal 2 5 9 3 2 9" xfId="49279" xr:uid="{D435B2AF-0977-43BE-8778-CAD21EEB2AD9}"/>
    <cellStyle name="Normal 2 5 9 3 3" xfId="49280" xr:uid="{B6738214-3E1F-4063-BC67-1AC52BCC838B}"/>
    <cellStyle name="Normal 2 5 9 3 3 10" xfId="49281" xr:uid="{CABB4CC5-FC8E-4CEE-8770-6C8C5A7EF268}"/>
    <cellStyle name="Normal 2 5 9 3 3 2" xfId="49282" xr:uid="{9AB66015-70D0-4CD8-A449-D3A56FA361D8}"/>
    <cellStyle name="Normal 2 5 9 3 3 2 2" xfId="3704" xr:uid="{A354C7E3-4C5E-4BED-961E-CFBE95DA40B9}"/>
    <cellStyle name="Normal 2 5 9 3 3 2 2 2" xfId="49284" xr:uid="{04475A79-C4BD-408C-9385-C5EF7C5F1355}"/>
    <cellStyle name="Normal 2 5 9 3 3 2 2 3" xfId="49286" xr:uid="{D642DBD8-D338-4A6D-A64E-2EBEF34AC6FD}"/>
    <cellStyle name="Normal 2 5 9 3 3 2 2 4" xfId="49287" xr:uid="{38E2CBD0-1982-49E0-BEEA-561B8E48DA2B}"/>
    <cellStyle name="Normal 2 5 9 3 3 2 2 5" xfId="49288" xr:uid="{6BE6A48E-DB7D-41A1-B6C1-4BBF4F20A683}"/>
    <cellStyle name="Normal 2 5 9 3 3 2 2 6" xfId="49289" xr:uid="{5E70D32D-0768-408C-AE3C-4D161B818604}"/>
    <cellStyle name="Normal 2 5 9 3 3 2 3" xfId="3716" xr:uid="{1EFB06D1-C9D5-4DB9-BE45-9DAF0E164548}"/>
    <cellStyle name="Normal 2 5 9 3 3 2 4" xfId="20440" xr:uid="{136E167B-6FB1-4785-8C56-5C8209F6F5B8}"/>
    <cellStyle name="Normal 2 5 9 3 3 2 5" xfId="20448" xr:uid="{50F6B751-4C3D-4BB4-9637-CF89D1DCF163}"/>
    <cellStyle name="Normal 2 5 9 3 3 2 6" xfId="49291" xr:uid="{6C12DDB3-D771-4E58-AAA0-1E5BDF130366}"/>
    <cellStyle name="Normal 2 5 9 3 3 2 7" xfId="49293" xr:uid="{3983E531-E665-4E28-8A5D-1D7154007CB4}"/>
    <cellStyle name="Normal 2 5 9 3 3 3" xfId="49294" xr:uid="{DDB5A28A-3BDF-45B7-9FC9-F496C7D4ABA5}"/>
    <cellStyle name="Normal 2 5 9 3 3 3 2" xfId="3732" xr:uid="{B53F62B5-60AD-44A6-BD19-F5E8D2D52D09}"/>
    <cellStyle name="Normal 2 5 9 3 3 3 3" xfId="3741" xr:uid="{BEE236FA-BFDE-43E3-A516-730E031B766F}"/>
    <cellStyle name="Normal 2 5 9 3 3 4" xfId="49295" xr:uid="{3D20630A-C615-4622-AE8F-76E47DBD080A}"/>
    <cellStyle name="Normal 2 5 9 3 3 5" xfId="49296" xr:uid="{C4ED904B-D958-4814-88C0-34C1DC73D2D3}"/>
    <cellStyle name="Normal 2 5 9 3 3 5 2" xfId="49298" xr:uid="{AE14750B-BC8E-4D12-8201-BE41A82389C2}"/>
    <cellStyle name="Normal 2 5 9 3 3 5 3" xfId="49300" xr:uid="{D6F1A0EE-36EA-4B17-B9BE-ABF00A719783}"/>
    <cellStyle name="Normal 2 5 9 3 3 5 4" xfId="49302" xr:uid="{3E150644-079E-43D6-811D-B26453DD9113}"/>
    <cellStyle name="Normal 2 5 9 3 3 5 5" xfId="49304" xr:uid="{1E807678-4C17-438C-94DA-CD11B8B5FB5D}"/>
    <cellStyle name="Normal 2 5 9 3 3 5 6" xfId="49306" xr:uid="{437B167B-C72C-422E-B657-89D147340655}"/>
    <cellStyle name="Normal 2 5 9 3 3 6" xfId="49307" xr:uid="{909F2E69-40DD-464A-B8BC-ABE647738C18}"/>
    <cellStyle name="Normal 2 5 9 3 3 7" xfId="49308" xr:uid="{DD19BCFC-E82D-444D-ABE5-183FA3E052D7}"/>
    <cellStyle name="Normal 2 5 9 3 3 8" xfId="49309" xr:uid="{8AA637E0-D1A4-4D6D-ACB0-BCEBBD3CCB2C}"/>
    <cellStyle name="Normal 2 5 9 3 3 9" xfId="49310" xr:uid="{C10609A5-EDA0-4CFC-9113-4C0BBC1A4800}"/>
    <cellStyle name="Normal 2 5 9 3 4" xfId="49311" xr:uid="{20821562-7C48-4176-994A-89361A0E28AF}"/>
    <cellStyle name="Normal 2 5 9 3 4 10" xfId="49312" xr:uid="{ABECD58D-0565-441F-A54F-A600DA990CF2}"/>
    <cellStyle name="Normal 2 5 9 3 4 2" xfId="49313" xr:uid="{4D75F97A-C4F2-49F8-8AE9-E764CCCC7E85}"/>
    <cellStyle name="Normal 2 5 9 3 4 2 2" xfId="46720" xr:uid="{FD4CF243-890F-4F98-AFC9-5524E9FEB720}"/>
    <cellStyle name="Normal 2 5 9 3 4 2 2 2" xfId="49315" xr:uid="{9F121B5B-5F6B-4791-881E-BC2936147B03}"/>
    <cellStyle name="Normal 2 5 9 3 4 2 2 3" xfId="49317" xr:uid="{56AFFAEE-B006-4D83-B65A-2743246CF19B}"/>
    <cellStyle name="Normal 2 5 9 3 4 2 2 4" xfId="49318" xr:uid="{7DEC76F2-6A97-4F34-B17F-861492CD7608}"/>
    <cellStyle name="Normal 2 5 9 3 4 2 2 5" xfId="49319" xr:uid="{8CC9AD49-E7CC-4BF7-81D1-45C617CE2B64}"/>
    <cellStyle name="Normal 2 5 9 3 4 2 2 6" xfId="49320" xr:uid="{6E29994C-349C-44AE-B464-9C11CFDD8019}"/>
    <cellStyle name="Normal 2 5 9 3 4 2 3" xfId="49322" xr:uid="{BBC56F9D-993A-4B2F-A643-CEE0896B546A}"/>
    <cellStyle name="Normal 2 5 9 3 4 2 4" xfId="49324" xr:uid="{0DBC8724-7C60-4108-B572-A4446D445CBC}"/>
    <cellStyle name="Normal 2 5 9 3 4 2 5" xfId="49326" xr:uid="{BB495FC2-4166-4412-B1BC-14BF50B7519C}"/>
    <cellStyle name="Normal 2 5 9 3 4 2 6" xfId="49328" xr:uid="{F12DCD1C-4636-4524-916A-BF3F0B0F0FC9}"/>
    <cellStyle name="Normal 2 5 9 3 4 2 7" xfId="49330" xr:uid="{DD6A0C26-7265-4A34-B470-E1B0CEC7F423}"/>
    <cellStyle name="Normal 2 5 9 3 4 3" xfId="49331" xr:uid="{A648AE1C-31A7-467E-AEE2-D02A78972214}"/>
    <cellStyle name="Normal 2 5 9 3 4 3 2" xfId="49333" xr:uid="{00014D8B-F383-4D65-8E4A-A1BC33B70C92}"/>
    <cellStyle name="Normal 2 5 9 3 4 3 3" xfId="49335" xr:uid="{C141EB2E-6ABF-4D81-8ACB-85D6FC899B0D}"/>
    <cellStyle name="Normal 2 5 9 3 4 4" xfId="49336" xr:uid="{D9006C8C-0CF0-45CC-964B-58354238E879}"/>
    <cellStyle name="Normal 2 5 9 3 4 5" xfId="49337" xr:uid="{AE981077-0CC2-46D1-BC3D-B09FA7E7216E}"/>
    <cellStyle name="Normal 2 5 9 3 4 5 2" xfId="49339" xr:uid="{043FB06D-8809-499F-8814-C913AE79253F}"/>
    <cellStyle name="Normal 2 5 9 3 4 5 3" xfId="49341" xr:uid="{B42043C0-596E-47D0-9D4B-5BF8DE389782}"/>
    <cellStyle name="Normal 2 5 9 3 4 5 4" xfId="49343" xr:uid="{129658EE-73F7-4141-A7AD-72973942A07A}"/>
    <cellStyle name="Normal 2 5 9 3 4 5 5" xfId="49345" xr:uid="{5EA17D9A-B536-4D56-9F43-ED3B5F1C3069}"/>
    <cellStyle name="Normal 2 5 9 3 4 5 6" xfId="49347" xr:uid="{F8202A83-256E-4EB6-8550-FAC09933502A}"/>
    <cellStyle name="Normal 2 5 9 3 4 6" xfId="49348" xr:uid="{9610EB3A-254E-4304-984A-5D6F97CC876B}"/>
    <cellStyle name="Normal 2 5 9 3 4 7" xfId="49349" xr:uid="{DEDB7E95-67E1-4EFD-BF55-5D3B222211B2}"/>
    <cellStyle name="Normal 2 5 9 3 4 8" xfId="49350" xr:uid="{35DFB488-B9A5-406F-96D1-0D4361A7A3EC}"/>
    <cellStyle name="Normal 2 5 9 3 4 9" xfId="49351" xr:uid="{113FF1AE-C62F-4CC7-8F54-251FA1E50EE1}"/>
    <cellStyle name="Normal 2 5 9 3 5" xfId="49352" xr:uid="{0FAE6617-4154-401A-99BF-F4F10CDFA195}"/>
    <cellStyle name="Normal 2 5 9 3 5 2" xfId="49353" xr:uid="{A3077D05-D825-4408-B3C0-BEE61C486E5F}"/>
    <cellStyle name="Normal 2 5 9 3 5 2 2" xfId="49355" xr:uid="{5FC63636-ACA5-4F7B-8422-FE627B499A20}"/>
    <cellStyle name="Normal 2 5 9 3 5 2 3" xfId="49357" xr:uid="{5FD900DC-1282-4253-A4F1-046A7BCFF9DD}"/>
    <cellStyle name="Normal 2 5 9 3 5 2 4" xfId="49359" xr:uid="{74AA0869-9172-4873-9D14-8FE5ABFBCD08}"/>
    <cellStyle name="Normal 2 5 9 3 5 2 5" xfId="49361" xr:uid="{C8C89030-C85B-48E3-9E8C-7762AA00B544}"/>
    <cellStyle name="Normal 2 5 9 3 5 2 6" xfId="49363" xr:uid="{5C95B234-A0B5-4B74-8774-C9436B614410}"/>
    <cellStyle name="Normal 2 5 9 3 5 3" xfId="49364" xr:uid="{150C0C6B-0012-4DAF-9916-E029F43B2CF2}"/>
    <cellStyle name="Normal 2 5 9 3 5 4" xfId="49365" xr:uid="{CAA07A3D-2485-4DB1-9200-137ECE099535}"/>
    <cellStyle name="Normal 2 5 9 3 5 5" xfId="49366" xr:uid="{21C87DEF-EF5D-44B3-99D5-2E502E9EF7C2}"/>
    <cellStyle name="Normal 2 5 9 3 5 6" xfId="49367" xr:uid="{1294399E-FBCC-4CB7-B11F-2FB08AC3402D}"/>
    <cellStyle name="Normal 2 5 9 3 5 7" xfId="49368" xr:uid="{725958D7-2A91-45FA-87BF-730F4826C245}"/>
    <cellStyle name="Normal 2 5 9 3 6" xfId="49369" xr:uid="{2450E742-085A-41CD-8146-AB12AEE4BD60}"/>
    <cellStyle name="Normal 2 5 9 3 6 2" xfId="49371" xr:uid="{2B243567-7BDD-403A-B2AA-724137571FEB}"/>
    <cellStyle name="Normal 2 5 9 3 6 3" xfId="49373" xr:uid="{0CADB236-2876-4DE1-9BBA-D0ADDF2352F6}"/>
    <cellStyle name="Normal 2 5 9 3 7" xfId="49374" xr:uid="{4ECEBDB2-85A8-457B-84F7-DF1706FB8192}"/>
    <cellStyle name="Normal 2 5 9 3 8" xfId="49375" xr:uid="{2295BBDC-D882-4DF4-B66D-C4CDF87092E0}"/>
    <cellStyle name="Normal 2 5 9 3 8 2" xfId="49377" xr:uid="{B3723C1C-A980-463F-9F4B-773DD8D10016}"/>
    <cellStyle name="Normal 2 5 9 3 8 3" xfId="49379" xr:uid="{0ED8E0DC-E254-4063-BD38-108C1C05DB72}"/>
    <cellStyle name="Normal 2 5 9 3 8 4" xfId="49381" xr:uid="{5AA5CA0A-35D9-4820-8B99-086074E8DEF0}"/>
    <cellStyle name="Normal 2 5 9 3 8 5" xfId="49383" xr:uid="{DDF1F4C2-28A6-46BE-8145-B5C005929D9B}"/>
    <cellStyle name="Normal 2 5 9 3 8 6" xfId="49385" xr:uid="{E8AA3896-690A-4A90-98B2-9CD3A9210383}"/>
    <cellStyle name="Normal 2 5 9 3 9" xfId="49386" xr:uid="{224C4321-53A6-46F8-8861-FD79A34F9B66}"/>
    <cellStyle name="Normal 2 5 9 4" xfId="49387" xr:uid="{098CB0F7-54FA-4AC9-A16B-FDAF1CCC1815}"/>
    <cellStyle name="Normal 2 5 9 4 10" xfId="49388" xr:uid="{09EBD84B-18B2-459E-B835-CF6E7E33F332}"/>
    <cellStyle name="Normal 2 5 9 4 11" xfId="49389" xr:uid="{4C01D712-59E2-420A-8884-281459F0B460}"/>
    <cellStyle name="Normal 2 5 9 4 12" xfId="49390" xr:uid="{1BA86C23-184A-4CEB-9CD8-C39BE02A2F9C}"/>
    <cellStyle name="Normal 2 5 9 4 13" xfId="22488" xr:uid="{14F986D6-0E7F-40AB-905A-D994788E1030}"/>
    <cellStyle name="Normal 2 5 9 4 14" xfId="22493" xr:uid="{4F17E632-1B6E-463A-BE9C-1E1B4D9D81E2}"/>
    <cellStyle name="Normal 2 5 9 4 2" xfId="49391" xr:uid="{92A0FCF8-1089-480B-9049-6B63075F6B50}"/>
    <cellStyle name="Normal 2 5 9 4 2 10" xfId="49392" xr:uid="{78A65B38-848B-4C21-839B-88EF4FFC328C}"/>
    <cellStyle name="Normal 2 5 9 4 2 2" xfId="41263" xr:uid="{18730A9F-47C3-49A0-A5E8-2BB45D8E4DDA}"/>
    <cellStyle name="Normal 2 5 9 4 2 2 2" xfId="46779" xr:uid="{9B112818-26C8-4C83-B7BB-9CD29DFE494A}"/>
    <cellStyle name="Normal 2 5 9 4 2 2 2 2" xfId="49393" xr:uid="{A92E3874-81DB-4445-B333-A0215D0BEC8B}"/>
    <cellStyle name="Normal 2 5 9 4 2 2 2 3" xfId="49394" xr:uid="{B0CF1409-8817-462D-9D83-2BBAF020CF57}"/>
    <cellStyle name="Normal 2 5 9 4 2 2 2 4" xfId="49395" xr:uid="{3BF84E92-6EB0-4C7B-859A-A19080B2F151}"/>
    <cellStyle name="Normal 2 5 9 4 2 2 2 5" xfId="49396" xr:uid="{E6C9CC4C-35F8-4A1B-83B8-CDBD14BE197A}"/>
    <cellStyle name="Normal 2 5 9 4 2 2 2 6" xfId="49397" xr:uid="{A86D61D3-622C-4D00-B809-CCE5AFEDB6A1}"/>
    <cellStyle name="Normal 2 5 9 4 2 2 3" xfId="49399" xr:uid="{40CE1EBA-DDF4-4CDC-B269-677E6B41153C}"/>
    <cellStyle name="Normal 2 5 9 4 2 2 4" xfId="49401" xr:uid="{4631F1A6-063D-45A2-8998-FD1A8A390193}"/>
    <cellStyle name="Normal 2 5 9 4 2 2 5" xfId="49403" xr:uid="{3B613388-D06E-4A61-B7F1-738FFC4633DA}"/>
    <cellStyle name="Normal 2 5 9 4 2 2 6" xfId="49405" xr:uid="{10CBCE6D-426B-4D03-9988-6CAA712457B8}"/>
    <cellStyle name="Normal 2 5 9 4 2 2 7" xfId="49407" xr:uid="{65A9593D-A2D4-4280-92A3-A73D69B4CB64}"/>
    <cellStyle name="Normal 2 5 9 4 2 3" xfId="4871" xr:uid="{6BD79840-BCFB-466F-BE77-31D8ED70BA68}"/>
    <cellStyle name="Normal 2 5 9 4 2 3 2" xfId="4886" xr:uid="{89CC7979-01CD-4433-A067-1A35D386CAE1}"/>
    <cellStyle name="Normal 2 5 9 4 2 3 3" xfId="4907" xr:uid="{24132AE7-AAA2-4370-A139-12B941DE0C6F}"/>
    <cellStyle name="Normal 2 5 9 4 2 4" xfId="5077" xr:uid="{9CCAB40D-91C6-4A2F-9484-4F11D0316049}"/>
    <cellStyle name="Normal 2 5 9 4 2 5" xfId="5247" xr:uid="{492BD206-0E7F-40FD-9E47-70A8EE0BF633}"/>
    <cellStyle name="Normal 2 5 9 4 2 5 2" xfId="5255" xr:uid="{26F5D6C7-0864-49B4-929C-2CD2C58BA551}"/>
    <cellStyle name="Normal 2 5 9 4 2 5 3" xfId="5275" xr:uid="{A945F111-03D8-4BC6-947F-F1C1E40E0C40}"/>
    <cellStyle name="Normal 2 5 9 4 2 5 4" xfId="5295" xr:uid="{A95B08D2-2B7A-44BC-BC63-0A8D438C74F9}"/>
    <cellStyle name="Normal 2 5 9 4 2 5 5" xfId="5331" xr:uid="{419EC4A1-50AD-48FD-A780-4455F12B1249}"/>
    <cellStyle name="Normal 2 5 9 4 2 5 6" xfId="5344" xr:uid="{07754D18-445D-45FD-9360-1A6C9C095049}"/>
    <cellStyle name="Normal 2 5 9 4 2 6" xfId="4863" xr:uid="{3DBF6E97-5529-406D-BB96-8792CA27967C}"/>
    <cellStyle name="Normal 2 5 9 4 2 7" xfId="3198" xr:uid="{F514EBB9-9C59-4A6C-B02B-580F34755856}"/>
    <cellStyle name="Normal 2 5 9 4 2 8" xfId="3213" xr:uid="{7B4E6217-D060-4170-984A-69E699C9F5E1}"/>
    <cellStyle name="Normal 2 5 9 4 2 9" xfId="3226" xr:uid="{EF42D5B8-CC82-4648-A9DB-11C50EF2049F}"/>
    <cellStyle name="Normal 2 5 9 4 3" xfId="49408" xr:uid="{5E108A5D-4878-424C-87F6-66DDBD031A4D}"/>
    <cellStyle name="Normal 2 5 9 4 3 10" xfId="5468" xr:uid="{A82060B4-D486-4F74-ADB6-044923D52564}"/>
    <cellStyle name="Normal 2 5 9 4 3 2" xfId="49409" xr:uid="{9EE8921D-A029-4E8E-8745-651072BD0844}"/>
    <cellStyle name="Normal 2 5 9 4 3 2 2" xfId="6159" xr:uid="{6993085C-2454-4021-82B0-C43038CEF1CB}"/>
    <cellStyle name="Normal 2 5 9 4 3 2 2 2" xfId="49410" xr:uid="{2B960F3C-9171-4AE9-B7D8-CA365C58E32E}"/>
    <cellStyle name="Normal 2 5 9 4 3 2 2 3" xfId="49411" xr:uid="{A252A6E1-E95F-4A08-B59D-D40AF52681E4}"/>
    <cellStyle name="Normal 2 5 9 4 3 2 2 4" xfId="49412" xr:uid="{8F39840A-78C9-4B08-80B3-88982415EA51}"/>
    <cellStyle name="Normal 2 5 9 4 3 2 2 5" xfId="19146" xr:uid="{91014975-B249-4B9D-A257-43DBEFEEA7C1}"/>
    <cellStyle name="Normal 2 5 9 4 3 2 2 6" xfId="19159" xr:uid="{A6EC2073-3468-48EF-9905-99F46BE0CE24}"/>
    <cellStyle name="Normal 2 5 9 4 3 2 3" xfId="6164" xr:uid="{6B3EA8EA-0359-4BC8-8114-6639FA905EB2}"/>
    <cellStyle name="Normal 2 5 9 4 3 2 4" xfId="7061" xr:uid="{B7531903-E549-4A46-B75D-045F953CD506}"/>
    <cellStyle name="Normal 2 5 9 4 3 2 5" xfId="7106" xr:uid="{11CF04DF-5D4E-4A58-B46C-D82EEC55B7A7}"/>
    <cellStyle name="Normal 2 5 9 4 3 2 6" xfId="49413" xr:uid="{9B4E8008-1C3C-4A9D-9E79-8D51EC13B377}"/>
    <cellStyle name="Normal 2 5 9 4 3 2 7" xfId="49414" xr:uid="{A5B5C0E2-3502-4237-AF87-1667EF93145D}"/>
    <cellStyle name="Normal 2 5 9 4 3 3" xfId="5351" xr:uid="{2AE3D57A-27A5-40EF-B3D4-3C8A798FFE83}"/>
    <cellStyle name="Normal 2 5 9 4 3 3 2" xfId="5486" xr:uid="{E3D360C9-CCA4-44C7-B7DB-B76DA460DEC7}"/>
    <cellStyle name="Normal 2 5 9 4 3 3 3" xfId="5489" xr:uid="{B1A0BE81-B67E-4C09-BFEA-BC24336EFBC9}"/>
    <cellStyle name="Normal 2 5 9 4 3 4" xfId="5359" xr:uid="{9C8ECCC3-F72E-4AD7-AB0B-4C7F85B1D75D}"/>
    <cellStyle name="Normal 2 5 9 4 3 5" xfId="5365" xr:uid="{B9367EF0-CD81-482F-A9AA-EA7A23AFDFFB}"/>
    <cellStyle name="Normal 2 5 9 4 3 5 2" xfId="49415" xr:uid="{09191E7D-7D07-493A-83FA-D62D9E05F3C5}"/>
    <cellStyle name="Normal 2 5 9 4 3 5 3" xfId="49416" xr:uid="{16C9245D-99ED-401E-AFBB-2D97C9D5D405}"/>
    <cellStyle name="Normal 2 5 9 4 3 5 4" xfId="49417" xr:uid="{27F717D5-B00C-4C69-B330-2AD7D9A6771F}"/>
    <cellStyle name="Normal 2 5 9 4 3 5 5" xfId="49418" xr:uid="{85EAC94C-8C7F-4CC1-A9E0-C4E7E510D30B}"/>
    <cellStyle name="Normal 2 5 9 4 3 5 6" xfId="49419" xr:uid="{04CAD3C2-BE77-4054-AE01-9DE4B15BA54D}"/>
    <cellStyle name="Normal 2 5 9 4 3 6" xfId="5600" xr:uid="{0E6A0E75-ECB0-4B12-AF22-F92A3FB6EBCB}"/>
    <cellStyle name="Normal 2 5 9 4 3 7" xfId="3260" xr:uid="{AC834339-D6F5-4260-B614-FBD8017431BC}"/>
    <cellStyle name="Normal 2 5 9 4 3 8" xfId="3278" xr:uid="{90999607-6189-4AC0-B8FA-C24ACDD60C30}"/>
    <cellStyle name="Normal 2 5 9 4 3 9" xfId="3288" xr:uid="{9F03CF76-94B5-4F23-A0B7-FD63A8FE9732}"/>
    <cellStyle name="Normal 2 5 9 4 4" xfId="49420" xr:uid="{79F41DF2-3636-4C61-AF4E-4C3A5FD63458}"/>
    <cellStyle name="Normal 2 5 9 4 4 10" xfId="49421" xr:uid="{689101F5-F075-4154-BA1C-AA822E8881FD}"/>
    <cellStyle name="Normal 2 5 9 4 4 2" xfId="49422" xr:uid="{67D0CCB5-C179-4E67-B85C-8810E532ACC3}"/>
    <cellStyle name="Normal 2 5 9 4 4 2 2" xfId="46835" xr:uid="{02F64938-95C1-4C09-BD85-8104E6156CE2}"/>
    <cellStyle name="Normal 2 5 9 4 4 2 2 2" xfId="49424" xr:uid="{C1F0858F-6FEB-4160-9D45-F72B89487001}"/>
    <cellStyle name="Normal 2 5 9 4 4 2 2 3" xfId="49426" xr:uid="{83D1BB2A-A5CA-4522-8A15-40272E900E75}"/>
    <cellStyle name="Normal 2 5 9 4 4 2 2 4" xfId="49427" xr:uid="{E5A86A74-CC71-4493-AF4F-B018151B0542}"/>
    <cellStyle name="Normal 2 5 9 4 4 2 2 5" xfId="49430" xr:uid="{2D68A769-AF77-4319-AB57-8AA95E745524}"/>
    <cellStyle name="Normal 2 5 9 4 4 2 2 6" xfId="49433" xr:uid="{FB5ED025-6881-48B7-A6D1-116D5924FEF1}"/>
    <cellStyle name="Normal 2 5 9 4 4 2 3" xfId="49435" xr:uid="{B5131C80-9AFE-4A7A-AA81-FD1E07E18C87}"/>
    <cellStyle name="Normal 2 5 9 4 4 2 4" xfId="49437" xr:uid="{56E47CC3-CB0F-4131-9C9F-FC2B9A545824}"/>
    <cellStyle name="Normal 2 5 9 4 4 2 5" xfId="49439" xr:uid="{C9F6CCAC-F823-4B1F-BA7E-0B3492C74417}"/>
    <cellStyle name="Normal 2 5 9 4 4 2 6" xfId="49441" xr:uid="{1C948180-4A8E-4E29-A166-997CA84A4711}"/>
    <cellStyle name="Normal 2 5 9 4 4 2 7" xfId="49444" xr:uid="{86A1EF7A-109A-4D36-9788-6C20C70558A8}"/>
    <cellStyle name="Normal 2 5 9 4 4 3" xfId="1079" xr:uid="{0568CBAB-A6F5-416D-8849-B1709D530445}"/>
    <cellStyle name="Normal 2 5 9 4 4 3 2" xfId="49446" xr:uid="{C5B6B7BA-281F-4EE3-8013-12E34DF410C9}"/>
    <cellStyle name="Normal 2 5 9 4 4 3 3" xfId="49448" xr:uid="{73F3C954-A2AB-43E8-AA5B-FE28AD35A604}"/>
    <cellStyle name="Normal 2 5 9 4 4 4" xfId="1086" xr:uid="{0D2F401C-9178-4D12-900B-0133A417D3D3}"/>
    <cellStyle name="Normal 2 5 9 4 4 5" xfId="1092" xr:uid="{4579ECE7-2DC6-4716-94B4-F2609637966C}"/>
    <cellStyle name="Normal 2 5 9 4 4 5 2" xfId="49449" xr:uid="{84157FEA-E043-4247-B4C9-9A9B69CFB163}"/>
    <cellStyle name="Normal 2 5 9 4 4 5 3" xfId="49450" xr:uid="{69B06BB8-09BE-4281-BD4B-EC9B24751AE8}"/>
    <cellStyle name="Normal 2 5 9 4 4 5 4" xfId="49451" xr:uid="{293E2C04-4D72-42CD-9A61-3473604D9049}"/>
    <cellStyle name="Normal 2 5 9 4 4 5 5" xfId="49452" xr:uid="{C4C75FBA-C83B-48FC-900A-371793F0CC92}"/>
    <cellStyle name="Normal 2 5 9 4 4 5 6" xfId="49453" xr:uid="{4452EE90-8AAF-4029-8D61-711C44DA63B3}"/>
    <cellStyle name="Normal 2 5 9 4 4 6" xfId="33364" xr:uid="{7FC34B9E-8D15-43AD-BBB1-AF3479515DBE}"/>
    <cellStyle name="Normal 2 5 9 4 4 7" xfId="49454" xr:uid="{CB37D098-60F1-4E84-96F7-892226339FF2}"/>
    <cellStyle name="Normal 2 5 9 4 4 8" xfId="49455" xr:uid="{CA1EA8E4-4C0D-4068-8A85-51253FC04587}"/>
    <cellStyle name="Normal 2 5 9 4 4 9" xfId="49456" xr:uid="{6A16BA57-0A17-4400-ADBD-28F90F6AAC17}"/>
    <cellStyle name="Normal 2 5 9 4 5" xfId="49457" xr:uid="{0A3383A5-2D8F-40BF-8248-F1F0CB175A20}"/>
    <cellStyle name="Normal 2 5 9 4 5 2" xfId="49458" xr:uid="{20525BAB-2830-4443-950A-C6571EEB7EC8}"/>
    <cellStyle name="Normal 2 5 9 4 5 2 2" xfId="49460" xr:uid="{107C9D2A-10B9-43B1-848E-3DB2E13E49DC}"/>
    <cellStyle name="Normal 2 5 9 4 5 2 3" xfId="49462" xr:uid="{9DD00E69-0FDE-4E00-8159-11078AE28E85}"/>
    <cellStyle name="Normal 2 5 9 4 5 2 4" xfId="49464" xr:uid="{2BBF8B6B-5B0B-4966-AC94-4AA7F2D668D5}"/>
    <cellStyle name="Normal 2 5 9 4 5 2 5" xfId="49466" xr:uid="{50B0CA95-E193-4B70-BCAD-1E73AF25A93A}"/>
    <cellStyle name="Normal 2 5 9 4 5 2 6" xfId="49468" xr:uid="{6C8CC2D4-2A0A-4BF3-A0B6-D3071AADD08A}"/>
    <cellStyle name="Normal 2 5 9 4 5 3" xfId="5435" xr:uid="{D6479559-FE90-49BD-968C-F1546ED9E30B}"/>
    <cellStyle name="Normal 2 5 9 4 5 4" xfId="5980" xr:uid="{03090972-AE30-403C-BD9A-04AA171BC8A4}"/>
    <cellStyle name="Normal 2 5 9 4 5 5" xfId="5985" xr:uid="{1261E34F-D59D-4E4E-847A-D3B08FEC09AD}"/>
    <cellStyle name="Normal 2 5 9 4 5 6" xfId="5988" xr:uid="{EF0F4590-DA9B-419D-8A3E-19C867536B7C}"/>
    <cellStyle name="Normal 2 5 9 4 5 7" xfId="3401" xr:uid="{8F2C8B0F-13A0-44EF-A1B4-6EA5854C6749}"/>
    <cellStyle name="Normal 2 5 9 4 6" xfId="49469" xr:uid="{500D70A1-0E0A-4390-9709-7F0E19B20A5A}"/>
    <cellStyle name="Normal 2 5 9 4 6 2" xfId="49471" xr:uid="{A9A16370-4AAF-41E8-A99F-EC48908D0331}"/>
    <cellStyle name="Normal 2 5 9 4 6 3" xfId="5461" xr:uid="{D7DCFECF-F9B1-47B4-9797-48D6A81043E8}"/>
    <cellStyle name="Normal 2 5 9 4 7" xfId="49472" xr:uid="{FB604473-B992-4DA7-8F8D-839A11C02A36}"/>
    <cellStyle name="Normal 2 5 9 4 8" xfId="49473" xr:uid="{19BC64F3-DC27-4521-8EFF-07CE666E6A87}"/>
    <cellStyle name="Normal 2 5 9 4 8 2" xfId="49474" xr:uid="{2C72CAE1-066F-43A4-9633-AEED7B5DFF4D}"/>
    <cellStyle name="Normal 2 5 9 4 8 3" xfId="5698" xr:uid="{0DBE249D-FD57-4A0A-B57A-2F7991C82BBE}"/>
    <cellStyle name="Normal 2 5 9 4 8 4" xfId="5714" xr:uid="{30F37BF0-B7CF-4EC1-9107-8656AEF3B5B2}"/>
    <cellStyle name="Normal 2 5 9 4 8 5" xfId="5717" xr:uid="{22378881-A26F-4C9D-9CC0-F13F195ED3F7}"/>
    <cellStyle name="Normal 2 5 9 4 8 6" xfId="5720" xr:uid="{52885B7F-0F44-41FC-8C83-3531BAC4DF34}"/>
    <cellStyle name="Normal 2 5 9 4 9" xfId="49475" xr:uid="{C66A7FFC-6DEF-4031-B129-A69E54E39204}"/>
    <cellStyle name="Normal 2 5 9 5" xfId="49476" xr:uid="{BAC3F664-1DF6-4B14-B14B-91B41888E54F}"/>
    <cellStyle name="Normal 2 5 9 5 10" xfId="49477" xr:uid="{B0C5FEA3-7EDA-4BD3-AB76-5CAFB177AFD1}"/>
    <cellStyle name="Normal 2 5 9 5 2" xfId="49478" xr:uid="{22CB65D6-3488-4741-89F0-3F49110DA40F}"/>
    <cellStyle name="Normal 2 5 9 5 2 2" xfId="41273" xr:uid="{8B559DF9-703B-4CCD-896F-4CD459DC6C23}"/>
    <cellStyle name="Normal 2 5 9 5 2 2 2" xfId="46897" xr:uid="{F60CF653-466A-4882-B3BF-C3CF295989D0}"/>
    <cellStyle name="Normal 2 5 9 5 2 2 3" xfId="49479" xr:uid="{6DF07082-9E9B-42B6-BA3C-F0164F9FD06D}"/>
    <cellStyle name="Normal 2 5 9 5 2 2 4" xfId="49480" xr:uid="{F5FE6A66-83DB-4DDB-8D09-770A2F8513DD}"/>
    <cellStyle name="Normal 2 5 9 5 2 2 5" xfId="49481" xr:uid="{783A2B77-60B6-42B7-815C-3162E11B47A3}"/>
    <cellStyle name="Normal 2 5 9 5 2 2 6" xfId="49482" xr:uid="{8AD2F94C-5960-4329-8DFF-ABC0BAD28307}"/>
    <cellStyle name="Normal 2 5 9 5 2 3" xfId="41275" xr:uid="{FBB7FFC4-C370-4771-8D7B-7A6D0A0D5928}"/>
    <cellStyle name="Normal 2 5 9 5 2 4" xfId="41277" xr:uid="{C3FA4FBB-B405-484E-B880-E712ABE006BF}"/>
    <cellStyle name="Normal 2 5 9 5 2 5" xfId="49483" xr:uid="{F968CD14-F873-44E3-AB7F-C01F745D6F8B}"/>
    <cellStyle name="Normal 2 5 9 5 2 6" xfId="49484" xr:uid="{A8F14330-8151-4A59-BBBD-464343DB1136}"/>
    <cellStyle name="Normal 2 5 9 5 2 7" xfId="49485" xr:uid="{28F06E22-009E-4AD0-8736-617928EAAECD}"/>
    <cellStyle name="Normal 2 5 9 5 3" xfId="49486" xr:uid="{753B12FA-EB40-4FF8-91AF-83C1B7217114}"/>
    <cellStyle name="Normal 2 5 9 5 3 2" xfId="49487" xr:uid="{DC13B920-50EE-4DC8-B4AE-B8494953D3D2}"/>
    <cellStyle name="Normal 2 5 9 5 3 3" xfId="49488" xr:uid="{27128943-1634-4BA8-89C2-FCD2EE409843}"/>
    <cellStyle name="Normal 2 5 9 5 4" xfId="49489" xr:uid="{25FCFD04-FDA8-4BF8-BF10-B0F85D3AEC4C}"/>
    <cellStyle name="Normal 2 5 9 5 5" xfId="49490" xr:uid="{1573D84E-36D3-4E0F-AD61-23371097881E}"/>
    <cellStyle name="Normal 2 5 9 5 5 2" xfId="49491" xr:uid="{D8FE7993-198C-4E18-B508-1CBBDAB15620}"/>
    <cellStyle name="Normal 2 5 9 5 5 3" xfId="49492" xr:uid="{D751215B-B2AD-4801-80E2-DAEF19B97AF1}"/>
    <cellStyle name="Normal 2 5 9 5 5 4" xfId="49493" xr:uid="{8684FE62-2886-4B24-8A10-F227C475F4C4}"/>
    <cellStyle name="Normal 2 5 9 5 5 5" xfId="49494" xr:uid="{E162555D-8F40-4534-A386-D96E3C0C74FF}"/>
    <cellStyle name="Normal 2 5 9 5 5 6" xfId="49495" xr:uid="{234A8B6D-B1E4-4132-8A51-E3F9317611A9}"/>
    <cellStyle name="Normal 2 5 9 5 6" xfId="49496" xr:uid="{E96DAE19-5B80-4725-89D2-9E4503C8CAF4}"/>
    <cellStyle name="Normal 2 5 9 5 7" xfId="49497" xr:uid="{DCF6E69C-AC00-4C0E-A05F-6474F0AC0CA8}"/>
    <cellStyle name="Normal 2 5 9 5 8" xfId="49498" xr:uid="{457CDE71-F855-4131-B769-618ADE445274}"/>
    <cellStyle name="Normal 2 5 9 5 9" xfId="49499" xr:uid="{B70FA68E-1DCA-40E0-8172-0A469D8B740C}"/>
    <cellStyle name="Normal 2 5 9 6" xfId="49500" xr:uid="{FD37E0D3-F33B-4C14-BA18-9377F3339B6A}"/>
    <cellStyle name="Normal 2 5 9 6 10" xfId="49501" xr:uid="{B0C45C43-A095-463B-8DC5-7D5DF7BE9B6F}"/>
    <cellStyle name="Normal 2 5 9 6 2" xfId="49502" xr:uid="{52BCEAB0-84F7-4939-AD05-EB44180FC3BB}"/>
    <cellStyle name="Normal 2 5 9 6 2 2" xfId="41288" xr:uid="{AA88E053-CCE3-45E3-A8B5-74CE7C19F2E7}"/>
    <cellStyle name="Normal 2 5 9 6 2 2 2" xfId="49503" xr:uid="{19C3E04A-8327-49A2-ABDF-682D2B616064}"/>
    <cellStyle name="Normal 2 5 9 6 2 2 3" xfId="49504" xr:uid="{F9E5A510-3EF0-4EAF-9858-66486869CAF8}"/>
    <cellStyle name="Normal 2 5 9 6 2 2 4" xfId="49505" xr:uid="{8D8ECBB3-F601-44F1-8555-897DDBCA87CF}"/>
    <cellStyle name="Normal 2 5 9 6 2 2 5" xfId="49506" xr:uid="{D302D950-D835-446E-A907-F6417FE0F3CD}"/>
    <cellStyle name="Normal 2 5 9 6 2 2 6" xfId="49507" xr:uid="{B44E2E7C-06A3-466E-BA25-A9B7B1BBBE04}"/>
    <cellStyle name="Normal 2 5 9 6 2 3" xfId="41290" xr:uid="{F5B90E6D-44C5-4D65-AD48-1606355E6C6F}"/>
    <cellStyle name="Normal 2 5 9 6 2 4" xfId="41292" xr:uid="{FEFFA4B3-CB73-488B-A4DD-667890FA21FA}"/>
    <cellStyle name="Normal 2 5 9 6 2 5" xfId="49508" xr:uid="{45A0254C-6C06-4D51-8B95-FE9C19FD70F3}"/>
    <cellStyle name="Normal 2 5 9 6 2 6" xfId="49509" xr:uid="{63ABD9BA-88AE-47C1-B749-7F05C369DDFB}"/>
    <cellStyle name="Normal 2 5 9 6 2 7" xfId="49510" xr:uid="{34ED9FD5-F5A2-4659-A065-8AC9AD6523BC}"/>
    <cellStyle name="Normal 2 5 9 6 3" xfId="49511" xr:uid="{DC5CD08D-8EE9-40FF-8275-1AA8E5A08675}"/>
    <cellStyle name="Normal 2 5 9 6 3 2" xfId="49512" xr:uid="{89F2E090-8B41-44BE-8633-E7803D4C5C16}"/>
    <cellStyle name="Normal 2 5 9 6 3 3" xfId="49513" xr:uid="{3677C3ED-B05E-4437-9F50-9CF9061FD058}"/>
    <cellStyle name="Normal 2 5 9 6 4" xfId="7576" xr:uid="{15ECE0A9-B691-43F6-8964-693A6DF02DC5}"/>
    <cellStyle name="Normal 2 5 9 6 5" xfId="7578" xr:uid="{17DF9557-49A4-4FB7-A717-EE1168B67994}"/>
    <cellStyle name="Normal 2 5 9 6 5 2" xfId="49514" xr:uid="{FEE87382-9127-400F-A45C-41186C4C241E}"/>
    <cellStyle name="Normal 2 5 9 6 5 3" xfId="49515" xr:uid="{9435F717-D515-4043-8BC0-1D4BDB8D877D}"/>
    <cellStyle name="Normal 2 5 9 6 5 4" xfId="49516" xr:uid="{210F1109-B124-4687-BE5F-630896538A8F}"/>
    <cellStyle name="Normal 2 5 9 6 5 5" xfId="49517" xr:uid="{C7C1CB72-AD14-42CA-82B9-285360EF8ED1}"/>
    <cellStyle name="Normal 2 5 9 6 5 6" xfId="49518" xr:uid="{B1A9F650-490C-4200-98DF-C6DA53C6B980}"/>
    <cellStyle name="Normal 2 5 9 6 6" xfId="7580" xr:uid="{439E25C8-DE2E-4629-98C3-586DF9BF16E0}"/>
    <cellStyle name="Normal 2 5 9 6 7" xfId="7582" xr:uid="{CE7F0835-6C07-4CCF-9DFB-3DA7E80BBC3F}"/>
    <cellStyle name="Normal 2 5 9 6 8" xfId="7584" xr:uid="{AD8D9BBD-5284-4029-9090-417180070929}"/>
    <cellStyle name="Normal 2 5 9 6 9" xfId="49519" xr:uid="{4BE5481A-7151-4683-A77A-1DB54EB3B3F4}"/>
    <cellStyle name="Normal 2 5 9 7" xfId="49520" xr:uid="{6F126165-B875-48D8-810B-E30B6B414CDC}"/>
    <cellStyle name="Normal 2 5 9 7 10" xfId="49521" xr:uid="{C5BFACF2-0F51-4CBB-9058-347D652B6C10}"/>
    <cellStyle name="Normal 2 5 9 7 2" xfId="49522" xr:uid="{FF013407-4F9E-414D-BF79-29468D827496}"/>
    <cellStyle name="Normal 2 5 9 7 2 2" xfId="49523" xr:uid="{F0291CC6-4DA4-4B79-9441-DA52F69CA86F}"/>
    <cellStyle name="Normal 2 5 9 7 2 2 2" xfId="49524" xr:uid="{C8CE9A90-0BBB-4218-9154-782BA8FA47E9}"/>
    <cellStyle name="Normal 2 5 9 7 2 2 3" xfId="49525" xr:uid="{B512EE6C-19F5-4D86-AA57-335B0698C2BA}"/>
    <cellStyle name="Normal 2 5 9 7 2 2 4" xfId="49526" xr:uid="{A9962ABB-5701-4E64-9CC9-729DCAD7CC06}"/>
    <cellStyle name="Normal 2 5 9 7 2 2 5" xfId="49527" xr:uid="{52CA46A6-0FF3-4103-B54D-D12BBF9DCD12}"/>
    <cellStyle name="Normal 2 5 9 7 2 2 6" xfId="49528" xr:uid="{3B4872EB-2641-4669-B4C1-A7673C0A2F01}"/>
    <cellStyle name="Normal 2 5 9 7 2 3" xfId="49529" xr:uid="{4172902A-8E46-4FE2-A303-A515E6AEDD26}"/>
    <cellStyle name="Normal 2 5 9 7 2 4" xfId="49530" xr:uid="{98DC49CE-5922-44D1-B7FE-F16F63391DFD}"/>
    <cellStyle name="Normal 2 5 9 7 2 5" xfId="49531" xr:uid="{AC17B31F-03F9-4616-A4F0-A218E007F5BE}"/>
    <cellStyle name="Normal 2 5 9 7 2 6" xfId="49532" xr:uid="{D4EAEF0E-6CE0-41F0-B0D3-5582395EB6B0}"/>
    <cellStyle name="Normal 2 5 9 7 2 7" xfId="49533" xr:uid="{13EC3C49-6FA5-400F-8CE1-D3E97439E5CB}"/>
    <cellStyle name="Normal 2 5 9 7 3" xfId="49534" xr:uid="{F6A4A649-3DDF-4AAD-B94B-F40AD3756525}"/>
    <cellStyle name="Normal 2 5 9 7 3 2" xfId="9611" xr:uid="{C26CCCF5-37AD-4623-98EE-C1FD6D97778C}"/>
    <cellStyle name="Normal 2 5 9 7 3 3" xfId="9615" xr:uid="{1E98E27E-E887-4BA9-9E49-40BD8425AA9E}"/>
    <cellStyle name="Normal 2 5 9 7 4" xfId="49535" xr:uid="{9EBAD0C1-1D0F-4713-A908-EE3B71FAC02D}"/>
    <cellStyle name="Normal 2 5 9 7 5" xfId="49536" xr:uid="{443F224E-EB8A-4994-A269-27E2A86FB20D}"/>
    <cellStyle name="Normal 2 5 9 7 5 2" xfId="49537" xr:uid="{8776A0AD-C022-4371-9524-7410D148112D}"/>
    <cellStyle name="Normal 2 5 9 7 5 3" xfId="49538" xr:uid="{8A6B19BB-908E-4A0E-AE69-DDF828FFC294}"/>
    <cellStyle name="Normal 2 5 9 7 5 4" xfId="49539" xr:uid="{5501735C-E60A-495E-955E-FE36FC23D0C8}"/>
    <cellStyle name="Normal 2 5 9 7 5 5" xfId="49540" xr:uid="{51CA60DE-0CB9-4BB3-B3EE-12A92956F1BB}"/>
    <cellStyle name="Normal 2 5 9 7 5 6" xfId="49541" xr:uid="{F8F6B05B-8F3E-4286-84A5-C89050218190}"/>
    <cellStyle name="Normal 2 5 9 7 6" xfId="49542" xr:uid="{31432078-5FF2-4379-8B20-469E08101A6C}"/>
    <cellStyle name="Normal 2 5 9 7 7" xfId="49543" xr:uid="{CC647C92-11F1-49BF-977E-FBF34F26B5F5}"/>
    <cellStyle name="Normal 2 5 9 7 8" xfId="49544" xr:uid="{5B4EE821-74B8-486E-BA82-BAE83F771848}"/>
    <cellStyle name="Normal 2 5 9 7 9" xfId="49545" xr:uid="{5A947E2B-BBFF-4190-AAE2-DF2C972559A3}"/>
    <cellStyle name="Normal 2 5 9 8" xfId="49546" xr:uid="{962E44EB-D486-4DEA-B60C-880D0722109C}"/>
    <cellStyle name="Normal 2 5 9 8 2" xfId="49547" xr:uid="{A52D5858-59C4-4343-8FFE-779D65D5367B}"/>
    <cellStyle name="Normal 2 5 9 8 2 2" xfId="49548" xr:uid="{575A47A1-205B-4C7D-9B8D-283CE01ABFC2}"/>
    <cellStyle name="Normal 2 5 9 8 2 3" xfId="49549" xr:uid="{404306F5-6692-4941-8281-3A8D06B63933}"/>
    <cellStyle name="Normal 2 5 9 8 2 4" xfId="49550" xr:uid="{9B959739-F19C-4648-A037-E2DCEE4A923E}"/>
    <cellStyle name="Normal 2 5 9 8 2 5" xfId="49551" xr:uid="{BD27552A-E233-415E-95DE-260369E3836F}"/>
    <cellStyle name="Normal 2 5 9 8 2 6" xfId="49552" xr:uid="{FAB14999-173A-4CD1-B9F5-6FAE269D777F}"/>
    <cellStyle name="Normal 2 5 9 8 3" xfId="49553" xr:uid="{4844DDBB-6559-4EB6-B728-4734C5C2FE0D}"/>
    <cellStyle name="Normal 2 5 9 8 4" xfId="49554" xr:uid="{6BE67F46-38DC-4567-AFC0-AE0DB809BBC4}"/>
    <cellStyle name="Normal 2 5 9 8 5" xfId="49555" xr:uid="{55BCE714-003D-457B-8815-6053BF3073C0}"/>
    <cellStyle name="Normal 2 5 9 8 6" xfId="49556" xr:uid="{D69D096E-CC08-4355-ABF3-C1C547749EA7}"/>
    <cellStyle name="Normal 2 5 9 8 7" xfId="49557" xr:uid="{17A9690A-D052-4649-B825-41A24355990D}"/>
    <cellStyle name="Normal 2 5 9 9" xfId="49558" xr:uid="{28321D37-6133-45D5-AEA6-C0676E9A0145}"/>
    <cellStyle name="Normal 2 5 9 9 2" xfId="23977" xr:uid="{1CFD2F03-3CE8-46BC-B1E2-72E860060AA9}"/>
    <cellStyle name="Normal 2 5 9 9 3" xfId="31670" xr:uid="{2052875B-BCE4-477F-ABDB-712E5EFDEEA6}"/>
    <cellStyle name="Normal 2 50" xfId="43420" xr:uid="{A3245413-55F3-462C-B699-8607F3F5D166}"/>
    <cellStyle name="Normal 2 51" xfId="43427" xr:uid="{C758F6F9-3968-4E43-BB2B-694EE05BF808}"/>
    <cellStyle name="Normal 2 52" xfId="43429" xr:uid="{C9688918-D384-4149-9550-A60FADF92891}"/>
    <cellStyle name="Normal 2 53" xfId="43431" xr:uid="{1341D76B-CA8D-47F6-BBEA-C4FEAB62408D}"/>
    <cellStyle name="Normal 2 54" xfId="43433" xr:uid="{925CF6B7-DDC8-4401-B587-896A86856D9A}"/>
    <cellStyle name="Normal 2 55" xfId="49560" xr:uid="{5A3D6AFC-96C2-4AD7-B5E7-8FAB5C41A03A}"/>
    <cellStyle name="Normal 2 56" xfId="49562" xr:uid="{CB287AA5-DA9C-40F8-86B9-FD001C08D5D5}"/>
    <cellStyle name="Normal 2 57" xfId="49564" xr:uid="{42B780A0-4F41-4B44-A38D-7C1D50FAA5F4}"/>
    <cellStyle name="Normal 2 58" xfId="49566" xr:uid="{1C6EBEA9-99B5-4168-8D59-755180F9E47A}"/>
    <cellStyle name="Normal 2 59" xfId="49568" xr:uid="{91D78ECD-639B-4D56-BDD7-7F3263BE02A1}"/>
    <cellStyle name="Normal 2 6" xfId="49569" xr:uid="{D3EC2CE9-1AE9-4F9D-ACD2-A92357011F97}"/>
    <cellStyle name="Normal 2 6 10" xfId="49570" xr:uid="{15EA9E6E-E31D-4889-A08E-7527657FF48B}"/>
    <cellStyle name="Normal 2 6 10 2" xfId="49571" xr:uid="{3C8F1F46-53A0-49A2-8A8D-8FE8C647703D}"/>
    <cellStyle name="Normal 2 6 10 3" xfId="49572" xr:uid="{FCE5E8CF-F94F-4477-915E-F5C72FA9D241}"/>
    <cellStyle name="Normal 2 6 11" xfId="49573" xr:uid="{0CE20374-6D86-4B6B-9B64-83FB63DE57ED}"/>
    <cellStyle name="Normal 2 6 11 2" xfId="49574" xr:uid="{7DAE35FE-4356-4176-9A9A-74084885B407}"/>
    <cellStyle name="Normal 2 6 11 3" xfId="49575" xr:uid="{A501971B-2FDE-44AB-935A-A797E705870F}"/>
    <cellStyle name="Normal 2 6 12" xfId="49576" xr:uid="{240E21BB-8F1F-4E93-B361-1B3CAD901EB4}"/>
    <cellStyle name="Normal 2 6 12 2" xfId="49577" xr:uid="{D7832818-4C5A-40DF-8626-C7215E98AE39}"/>
    <cellStyle name="Normal 2 6 12 3" xfId="49578" xr:uid="{FB89552E-EC5E-44A5-A082-B733CADA3574}"/>
    <cellStyle name="Normal 2 6 13" xfId="49579" xr:uid="{209B1CA6-E992-4B35-9599-E7FB0448E87E}"/>
    <cellStyle name="Normal 2 6 14" xfId="49580" xr:uid="{688951ED-8E3D-48A7-A14A-90A976DF2072}"/>
    <cellStyle name="Normal 2 6 15" xfId="49582" xr:uid="{313F6390-A6B2-419D-B637-8C085AB9ECEC}"/>
    <cellStyle name="Normal 2 6 16" xfId="49584" xr:uid="{F102D766-F2C5-4711-A196-7D597CC39246}"/>
    <cellStyle name="Normal 2 6 17" xfId="49585" xr:uid="{201BDDC8-B91E-469F-A291-06C27AA25E34}"/>
    <cellStyle name="Normal 2 6 18" xfId="49586" xr:uid="{BF587E74-8F1E-479E-B3E6-1E4FDD2D39AD}"/>
    <cellStyle name="Normal 2 6 19" xfId="49587" xr:uid="{5D412C7E-758F-4E62-82CF-B4240C875CBF}"/>
    <cellStyle name="Normal 2 6 2" xfId="49588" xr:uid="{06D9D6A0-B889-4D0A-8705-DA49092F38CD}"/>
    <cellStyle name="Normal 2 6 2 2" xfId="43298" xr:uid="{90231B1B-660C-418D-8C76-A5C35C985F25}"/>
    <cellStyle name="Normal 2 6 2 3" xfId="43300" xr:uid="{ABDFAEB4-B966-402F-B96B-E4F0CBE823D9}"/>
    <cellStyle name="Normal 2 6 20" xfId="49581" xr:uid="{F498799B-CD9F-454A-834C-5756D4F7A035}"/>
    <cellStyle name="Normal 2 6 21" xfId="49583" xr:uid="{97AFC877-7812-499F-9448-67E7F40FD666}"/>
    <cellStyle name="Normal 2 6 3" xfId="49589" xr:uid="{A626947A-F83B-490B-9C4C-0E7BD8846AAD}"/>
    <cellStyle name="Normal 2 6 3 2" xfId="43316" xr:uid="{A21398CF-2945-4EE0-94D5-AB3C34099BC2}"/>
    <cellStyle name="Normal 2 6 3 2 2" xfId="49590" xr:uid="{E22551A4-78AE-4674-B318-B68B8DD4E1C1}"/>
    <cellStyle name="Normal 2 6 3 2 3" xfId="48360" xr:uid="{DD2F19FA-2B3F-4E35-9D7F-6327ADBC85DF}"/>
    <cellStyle name="Normal 2 6 3 3" xfId="49592" xr:uid="{8FD63824-F02D-45C9-9A1A-30FFF52597B1}"/>
    <cellStyle name="Normal 2 6 3 3 2" xfId="49593" xr:uid="{2A3E123F-9B2D-4E54-91BC-B0AFCA7091A5}"/>
    <cellStyle name="Normal 2 6 3 3 3" xfId="48373" xr:uid="{48A22B62-A7EF-4B47-AEAA-5A7695E0F8D2}"/>
    <cellStyle name="Normal 2 6 3 4" xfId="49595" xr:uid="{535DF8CB-5521-4FFA-A37D-C3C77A096AF2}"/>
    <cellStyle name="Normal 2 6 3 4 2" xfId="49596" xr:uid="{D5C098A9-1C29-492A-9E80-F688D8F4BCA0}"/>
    <cellStyle name="Normal 2 6 3 4 3" xfId="49597" xr:uid="{3704AA1F-890A-40D0-95A8-3CB3721360FF}"/>
    <cellStyle name="Normal 2 6 3 5" xfId="49599" xr:uid="{12C8F251-3FF3-4A46-B929-ACE588E8D9BC}"/>
    <cellStyle name="Normal 2 6 3 5 2" xfId="49600" xr:uid="{12CF99CE-AAB3-4601-916E-85121A4D015F}"/>
    <cellStyle name="Normal 2 6 3 5 3" xfId="48378" xr:uid="{F75AC21C-A8D5-483B-AF2F-6BE8153DE175}"/>
    <cellStyle name="Normal 2 6 3 6" xfId="49602" xr:uid="{30D0F368-7192-4BDB-9DF3-386273E82F8E}"/>
    <cellStyle name="Normal 2 6 3 6 2" xfId="49603" xr:uid="{7EE98811-5F91-4921-9186-1C41E21427AA}"/>
    <cellStyle name="Normal 2 6 3 6 3" xfId="49604" xr:uid="{B6791AC6-0CEA-4BBF-8602-41A6EF4D80FB}"/>
    <cellStyle name="Normal 2 6 3 7" xfId="49605" xr:uid="{8D847150-2C81-4956-B268-6612A02DEA6D}"/>
    <cellStyle name="Normal 2 6 3 7 2" xfId="49606" xr:uid="{A496698F-78F0-4702-A688-69B6B21A75B9}"/>
    <cellStyle name="Normal 2 6 3 7 3" xfId="49607" xr:uid="{D62DC076-DE89-4D3B-A4F5-147B5F25FE10}"/>
    <cellStyle name="Normal 2 6 3 8" xfId="49608" xr:uid="{3D123C2C-1D25-4BCD-80E3-E0B7925CA794}"/>
    <cellStyle name="Normal 2 6 3 9" xfId="49609" xr:uid="{1AB4AF40-BC9D-40FC-A23A-62B5BF99D543}"/>
    <cellStyle name="Normal 2 6 4" xfId="49610" xr:uid="{66FB4624-3090-4393-9759-E0F5AFE5CBF5}"/>
    <cellStyle name="Normal 2 6 4 2" xfId="49611" xr:uid="{EAFCB861-2F56-41A8-A305-6EBBF15DC6D5}"/>
    <cellStyle name="Normal 2 6 4 2 2" xfId="49612" xr:uid="{FB1A0F2E-D0EC-412A-B693-005429407F12}"/>
    <cellStyle name="Normal 2 6 4 2 3" xfId="48388" xr:uid="{6F0CC79A-E2F8-4E21-B7E7-C033A8BF72D0}"/>
    <cellStyle name="Normal 2 6 4 3" xfId="49613" xr:uid="{04EE5F7A-449D-4EF2-AEE3-67831D667B55}"/>
    <cellStyle name="Normal 2 6 4 3 2" xfId="49614" xr:uid="{48231972-3F72-4560-A244-215B64621ECB}"/>
    <cellStyle name="Normal 2 6 4 3 3" xfId="49615" xr:uid="{FBECBAA1-FB59-4290-973E-17255ADF1CE5}"/>
    <cellStyle name="Normal 2 6 4 4" xfId="49616" xr:uid="{EC774A46-09A0-4DDB-AFE7-0959C4B1849B}"/>
    <cellStyle name="Normal 2 6 4 4 2" xfId="49617" xr:uid="{AD0DD27A-5AD8-49E0-97E3-1A052AF5DA4A}"/>
    <cellStyle name="Normal 2 6 4 4 3" xfId="49618" xr:uid="{ECE49B71-1355-4DFA-B968-D3669431A7DE}"/>
    <cellStyle name="Normal 2 6 4 5" xfId="49619" xr:uid="{DA98F134-E4A7-4348-8D1F-8F300A83BF16}"/>
    <cellStyle name="Normal 2 6 4 5 2" xfId="49620" xr:uid="{834FBC59-F0CE-42C6-BBDF-5817A2CD5E8C}"/>
    <cellStyle name="Normal 2 6 4 5 3" xfId="49621" xr:uid="{DA47D54D-ABBD-4125-80BF-207285EA7A09}"/>
    <cellStyle name="Normal 2 6 4 6" xfId="49622" xr:uid="{8EEB835C-F160-4125-A14D-03A80117AE1C}"/>
    <cellStyle name="Normal 2 6 4 6 2" xfId="49623" xr:uid="{8636BB80-D960-4A98-A7FC-0EE6F9455215}"/>
    <cellStyle name="Normal 2 6 4 6 3" xfId="49624" xr:uid="{FA58156F-FC91-457C-A54E-264317EF0D16}"/>
    <cellStyle name="Normal 2 6 4 7" xfId="49625" xr:uid="{7673385B-2789-490B-88DE-DFAD5DDFCD17}"/>
    <cellStyle name="Normal 2 6 4 7 2" xfId="49626" xr:uid="{A24F31FA-1323-49D1-931F-0E276B6BBF61}"/>
    <cellStyle name="Normal 2 6 4 7 3" xfId="49627" xr:uid="{1A2245E9-36CF-4AB2-9B32-4ADA9694D427}"/>
    <cellStyle name="Normal 2 6 4 8" xfId="49628" xr:uid="{A1E340DC-1D2E-4590-9C53-8B1861E1B39B}"/>
    <cellStyle name="Normal 2 6 4 9" xfId="49629" xr:uid="{C9915E6F-A4D4-4E79-A8B0-A7EA3C81CCD5}"/>
    <cellStyle name="Normal 2 6 5" xfId="49630" xr:uid="{6BD865E3-BA1F-4CB0-B2FA-9582F18F83FE}"/>
    <cellStyle name="Normal 2 6 5 2" xfId="49631" xr:uid="{70523385-AA14-4D8D-9C2A-69BDB5503347}"/>
    <cellStyle name="Normal 2 6 5 2 2" xfId="49632" xr:uid="{9F9CBB76-0A74-4A5D-AD1E-3444575FBFB6}"/>
    <cellStyle name="Normal 2 6 5 2 3" xfId="49633" xr:uid="{E70F3B30-BF9D-41F5-860B-C4BBC98B335C}"/>
    <cellStyle name="Normal 2 6 5 3" xfId="49634" xr:uid="{3FEB873E-39E0-447B-8812-ADE33377606B}"/>
    <cellStyle name="Normal 2 6 5 3 2" xfId="38354" xr:uid="{668E34DE-86AF-455E-BB92-058592A5A67A}"/>
    <cellStyle name="Normal 2 6 5 3 3" xfId="38356" xr:uid="{56E1A591-D84D-4BCD-BF48-60DDF589BE77}"/>
    <cellStyle name="Normal 2 6 5 4" xfId="49635" xr:uid="{138949EA-2A1A-439C-A4E3-B4C6DD4243CA}"/>
    <cellStyle name="Normal 2 6 5 4 2" xfId="49636" xr:uid="{2B67C4D2-98FB-4ABC-9F21-0D7A8217D9E7}"/>
    <cellStyle name="Normal 2 6 5 4 3" xfId="49637" xr:uid="{2985E28B-5986-4EC0-9242-EA75B815C293}"/>
    <cellStyle name="Normal 2 6 5 5" xfId="49638" xr:uid="{04B75837-7A73-41CE-95F1-8B67E5765378}"/>
    <cellStyle name="Normal 2 6 5 5 2" xfId="49639" xr:uid="{4F7F168A-D21C-4A6A-A883-7144BF19410D}"/>
    <cellStyle name="Normal 2 6 5 5 3" xfId="49640" xr:uid="{734337DD-21D3-42C6-BC19-927155F14FBB}"/>
    <cellStyle name="Normal 2 6 5 6" xfId="49641" xr:uid="{9FD1DD7D-1F9A-48B7-B545-3F9EBB31EE9A}"/>
    <cellStyle name="Normal 2 6 5 6 2" xfId="49642" xr:uid="{A89A0262-EC63-4591-A8CE-E54979641281}"/>
    <cellStyle name="Normal 2 6 5 6 3" xfId="49643" xr:uid="{414C3FDF-5304-4468-B110-5BA5AA07DD49}"/>
    <cellStyle name="Normal 2 6 5 7" xfId="49644" xr:uid="{51BDAB77-9B24-4920-9E59-1E0436ECB42B}"/>
    <cellStyle name="Normal 2 6 5 7 2" xfId="49645" xr:uid="{7DC37D06-1CC4-43DE-A4CE-7FF141BBE7A6}"/>
    <cellStyle name="Normal 2 6 5 7 3" xfId="49646" xr:uid="{CC5C8650-7417-4EB7-9CB6-82A65C2FB3AE}"/>
    <cellStyle name="Normal 2 6 5 8" xfId="49647" xr:uid="{A2203EBB-1267-488E-A4B6-D440CCFD75B9}"/>
    <cellStyle name="Normal 2 6 5 9" xfId="49648" xr:uid="{9F3A90C3-7792-42E6-AB83-87273ED41214}"/>
    <cellStyle name="Normal 2 6 6" xfId="49649" xr:uid="{EC84B7A9-3D97-47F1-AC45-BD0D2CFF5842}"/>
    <cellStyle name="Normal 2 6 6 2" xfId="49651" xr:uid="{62865622-510B-47FD-B500-343E9FD283DE}"/>
    <cellStyle name="Normal 2 6 6 2 2" xfId="49652" xr:uid="{7CD965C5-8063-45B1-B406-EE5A7CF0C830}"/>
    <cellStyle name="Normal 2 6 6 2 3" xfId="49653" xr:uid="{4E182DA5-56DA-409A-9A8F-AA4695F3C6BD}"/>
    <cellStyle name="Normal 2 6 6 3" xfId="49655" xr:uid="{CDF5F08D-8036-46A6-A5B7-EB75B2406DDC}"/>
    <cellStyle name="Normal 2 6 6 3 2" xfId="38368" xr:uid="{105DA2F2-069F-436A-BEC0-B63D365D462B}"/>
    <cellStyle name="Normal 2 6 6 3 3" xfId="38370" xr:uid="{C370CF80-BD7D-4BCC-A735-4D6671B659EC}"/>
    <cellStyle name="Normal 2 6 6 4" xfId="49657" xr:uid="{1DBA5B70-3EB8-40D8-94F9-F5295C7DFCA4}"/>
    <cellStyle name="Normal 2 6 6 4 2" xfId="49658" xr:uid="{5022128A-CAB5-40DA-BEFF-48242349CB2F}"/>
    <cellStyle name="Normal 2 6 6 4 3" xfId="49659" xr:uid="{532DE2D9-A1B3-4268-850A-C035923E21BD}"/>
    <cellStyle name="Normal 2 6 6 5" xfId="49661" xr:uid="{41815664-819F-4F61-8761-5BBA901153EA}"/>
    <cellStyle name="Normal 2 6 6 5 2" xfId="49662" xr:uid="{FEADFCF5-B630-4A7B-8076-57AAE82433B6}"/>
    <cellStyle name="Normal 2 6 6 5 3" xfId="49663" xr:uid="{6E9A1E82-0632-4E69-A32B-DF5F4CA28F6F}"/>
    <cellStyle name="Normal 2 6 6 6" xfId="49664" xr:uid="{AD41E3A0-399E-4137-8D7B-CABE0CD1D3E0}"/>
    <cellStyle name="Normal 2 6 6 6 2" xfId="49665" xr:uid="{0F1F95FF-8A65-4F15-96AF-AF91DCF138B8}"/>
    <cellStyle name="Normal 2 6 6 6 3" xfId="49666" xr:uid="{1FA82A0E-AE4F-49DB-9899-B948DA908318}"/>
    <cellStyle name="Normal 2 6 6 7" xfId="49667" xr:uid="{56F93845-47A7-47B2-94B1-A8C82931E771}"/>
    <cellStyle name="Normal 2 6 6 7 2" xfId="49668" xr:uid="{94C29827-C3E4-4DDF-B6A4-52F336020E43}"/>
    <cellStyle name="Normal 2 6 6 7 3" xfId="49669" xr:uid="{53590571-730B-4FFB-B041-DDCD04910E7E}"/>
    <cellStyle name="Normal 2 6 6 8" xfId="49670" xr:uid="{027868A8-59C2-4D7C-B7C2-12C5EFAAC0F2}"/>
    <cellStyle name="Normal 2 6 6 9" xfId="49671" xr:uid="{579F1CFE-021E-41FB-AAEF-7DFBC1D9A581}"/>
    <cellStyle name="Normal 2 6 7" xfId="49672" xr:uid="{E46AB945-3D51-43B1-882D-479F51142C8F}"/>
    <cellStyle name="Normal 2 6 7 2" xfId="49673" xr:uid="{D2F54410-2E88-4986-8E1F-D50815A2D9D6}"/>
    <cellStyle name="Normal 2 6 7 3" xfId="49674" xr:uid="{5DA4610F-46CA-486E-B3D2-0A66DE662609}"/>
    <cellStyle name="Normal 2 6 8" xfId="49675" xr:uid="{EE9383F7-7E20-4F21-92FF-6C6F9A41ED0A}"/>
    <cellStyle name="Normal 2 6 8 2" xfId="49676" xr:uid="{B4101531-98AF-4580-A716-429B1694E4EA}"/>
    <cellStyle name="Normal 2 6 8 3" xfId="49677" xr:uid="{F27A4695-1B2F-4F43-93F1-B29E93A6EB00}"/>
    <cellStyle name="Normal 2 6 9" xfId="49678" xr:uid="{F879297E-4C9C-4050-8CBF-B0AFEA8A3FEF}"/>
    <cellStyle name="Normal 2 6 9 2" xfId="49679" xr:uid="{B69F141A-A53D-41A9-B3D9-83C551BBD6B1}"/>
    <cellStyle name="Normal 2 6 9 3" xfId="49680" xr:uid="{AAAE99A8-4E7D-4773-BF99-7F3DE480DA5C}"/>
    <cellStyle name="Normal 2 60" xfId="49559" xr:uid="{E2CE3C60-432C-4826-ACEC-ADAC99E03082}"/>
    <cellStyle name="Normal 2 61" xfId="49561" xr:uid="{5D38E264-AE2A-498B-890F-3B8DA0117C19}"/>
    <cellStyle name="Normal 2 62" xfId="49563" xr:uid="{9424C009-22D3-4C6A-813A-40D45D9703CC}"/>
    <cellStyle name="Normal 2 63" xfId="49565" xr:uid="{06328961-F730-4656-82FE-BB96FEF38F54}"/>
    <cellStyle name="Normal 2 64" xfId="49567" xr:uid="{66113B15-0FA1-4CBA-B6A4-F75E1C1402CC}"/>
    <cellStyle name="Normal 2 65" xfId="49682" xr:uid="{E40E62CD-305C-42A5-AB09-1FEC5AB6E826}"/>
    <cellStyle name="Normal 2 66" xfId="49684" xr:uid="{409D001F-4165-4E58-A802-5093DD3B37B1}"/>
    <cellStyle name="Normal 2 67" xfId="49686" xr:uid="{4FEEBF28-9FB3-452B-AF35-D5BF916FF00A}"/>
    <cellStyle name="Normal 2 68" xfId="49688" xr:uid="{4178A295-FB80-447B-8BE8-7D9C34BDD3D9}"/>
    <cellStyle name="Normal 2 69" xfId="49690" xr:uid="{545DB5B6-A58E-4639-A54B-7E65E70BDCFE}"/>
    <cellStyle name="Normal 2 7" xfId="49691" xr:uid="{15644898-32A2-4AEC-A584-1544380C599D}"/>
    <cellStyle name="Normal 2 7 10" xfId="49692" xr:uid="{EC05523C-A0CE-42AF-BBDB-09742534044D}"/>
    <cellStyle name="Normal 2 7 11" xfId="49693" xr:uid="{1BEA57DF-B140-41F1-91D9-1337CA578B8E}"/>
    <cellStyle name="Normal 2 7 12" xfId="49694" xr:uid="{FBCE98F4-4B76-4573-9978-8092FD44B8C0}"/>
    <cellStyle name="Normal 2 7 13" xfId="49695" xr:uid="{B19E940C-6DA8-4423-9C7C-9E43DA8FFFE8}"/>
    <cellStyle name="Normal 2 7 14" xfId="49696" xr:uid="{31431671-1B9C-40BB-87FC-266A20367430}"/>
    <cellStyle name="Normal 2 7 15" xfId="49697" xr:uid="{B24261E9-4E95-4E8B-B815-619E5F2F2139}"/>
    <cellStyle name="Normal 2 7 16" xfId="49698" xr:uid="{D965CB26-5143-4C8A-8B1D-D0F2FD2468EC}"/>
    <cellStyle name="Normal 2 7 17" xfId="49699" xr:uid="{DF6DF12A-4504-4BEF-9A1D-521D2D4A7369}"/>
    <cellStyle name="Normal 2 7 2" xfId="49700" xr:uid="{E2D58CA0-19FD-4D90-A992-886361785DF1}"/>
    <cellStyle name="Normal 2 7 2 2" xfId="49701" xr:uid="{F96FA6C8-73E5-496B-84B9-44C9732C007A}"/>
    <cellStyle name="Normal 2 7 2 3" xfId="49702" xr:uid="{243BBD21-F6A4-4076-9321-F29A6B94CDB9}"/>
    <cellStyle name="Normal 2 7 3" xfId="49703" xr:uid="{18292E90-B000-4023-8357-B2F3E39AF4C2}"/>
    <cellStyle name="Normal 2 7 3 2" xfId="49705" xr:uid="{3B286849-47C4-4FE2-ACA0-D5B98284F19A}"/>
    <cellStyle name="Normal 2 7 4" xfId="49706" xr:uid="{9E130AA7-80F6-43C1-A997-F2308E594ED6}"/>
    <cellStyle name="Normal 2 7 5" xfId="49707" xr:uid="{C3F42FB3-9568-4210-9566-9D0262106953}"/>
    <cellStyle name="Normal 2 7 6" xfId="49708" xr:uid="{DB2E1DB9-C47A-4CAD-8C32-E12498796364}"/>
    <cellStyle name="Normal 2 7 7" xfId="35305" xr:uid="{CAC4F240-C8DB-4727-8CAD-03E28B2C1B19}"/>
    <cellStyle name="Normal 2 7 8" xfId="35308" xr:uid="{BD4F173D-47F0-4969-94FE-A4EE267EC9E8}"/>
    <cellStyle name="Normal 2 7 9" xfId="34324" xr:uid="{E4259008-857F-42CE-AC35-6160241945C3}"/>
    <cellStyle name="Normal 2 70" xfId="49681" xr:uid="{1F0918A7-DDF9-4A22-9A32-BE6B832230D9}"/>
    <cellStyle name="Normal 2 71" xfId="49683" xr:uid="{005D9484-D6F4-4A0C-ADFE-309D1B0CC14C}"/>
    <cellStyle name="Normal 2 72" xfId="49685" xr:uid="{748D1692-25C2-4FA3-B6F7-2293AB0D7BA4}"/>
    <cellStyle name="Normal 2 73" xfId="49687" xr:uid="{DB358E16-20DD-4F90-9CDA-4E6225975DDB}"/>
    <cellStyle name="Normal 2 74" xfId="49689" xr:uid="{59200CA4-DEAE-45CF-9AFB-EA2312290336}"/>
    <cellStyle name="Normal 2 75" xfId="49710" xr:uid="{C486656F-9AD2-4BC6-83E0-386665793A21}"/>
    <cellStyle name="Normal 2 76" xfId="49712" xr:uid="{13BC7597-95D0-410B-96C0-48330DEB94AE}"/>
    <cellStyle name="Normal 2 77" xfId="49714" xr:uid="{A35BD1B1-744C-4E46-B36B-C6F86C6F6550}"/>
    <cellStyle name="Normal 2 78" xfId="49716" xr:uid="{9651204D-BEC1-4080-A208-CE173E3051C8}"/>
    <cellStyle name="Normal 2 79" xfId="49718" xr:uid="{0B5FF3E4-DF35-4DDF-8173-B5F5BCCBE5E6}"/>
    <cellStyle name="Normal 2 8" xfId="49719" xr:uid="{79625139-F05E-4E79-8158-249272706B7A}"/>
    <cellStyle name="Normal 2 8 2" xfId="49720" xr:uid="{B7C86F31-D7D1-49D0-ACB2-0805CBC09C04}"/>
    <cellStyle name="Normal 2 8 2 2" xfId="49721" xr:uid="{95B2259F-B7A6-4F1B-9921-DFC742FA6680}"/>
    <cellStyle name="Normal 2 8 3" xfId="49722" xr:uid="{2D1FB03B-2D9E-4479-B28C-D46F75587712}"/>
    <cellStyle name="Normal 2 8 4" xfId="49723" xr:uid="{8193EAD5-BA3A-4BAD-861D-D36293EDC859}"/>
    <cellStyle name="Normal 2 8 5" xfId="49724" xr:uid="{6C670116-E3BA-4574-806D-E20504E0D079}"/>
    <cellStyle name="Normal 2 8 6" xfId="49725" xr:uid="{3C110724-DBF8-4820-83B5-329ECF05100F}"/>
    <cellStyle name="Normal 2 8 7" xfId="49726" xr:uid="{3CD0F026-537B-42A1-A5D2-E2EC39E5C842}"/>
    <cellStyle name="Normal 2 80" xfId="49709" xr:uid="{6DDB1C91-6457-4028-9DCA-60911A0337C2}"/>
    <cellStyle name="Normal 2 81" xfId="49711" xr:uid="{172D94D0-6FEF-41CF-BF3D-23B184AADD4D}"/>
    <cellStyle name="Normal 2 82" xfId="49713" xr:uid="{59AABEF2-E1B8-4AD8-8CF4-4F82BD141B9B}"/>
    <cellStyle name="Normal 2 83" xfId="49715" xr:uid="{37A4892F-3EDB-450F-8882-A74B2F90F199}"/>
    <cellStyle name="Normal 2 84" xfId="49717" xr:uid="{D7DA6649-E547-43A3-88C8-46CE56C7C371}"/>
    <cellStyle name="Normal 2 85" xfId="62229" xr:uid="{4286FE80-CE77-4149-B7B3-1A8FE3C8E811}"/>
    <cellStyle name="Normal 2 9" xfId="49727" xr:uid="{32088705-AF16-450F-8572-C53737AFB065}"/>
    <cellStyle name="Normal 2 9 2" xfId="49728" xr:uid="{887FC9FC-0D3D-4F1B-94BA-417B71D5AED9}"/>
    <cellStyle name="Normal 2 9 2 2" xfId="49729" xr:uid="{8E396A09-F862-47FD-9E84-F8258876CC13}"/>
    <cellStyle name="Normal 2 9 3" xfId="49730" xr:uid="{42A46247-7AC1-448B-830B-AFFDF8728738}"/>
    <cellStyle name="Normal 2 9 4" xfId="49731" xr:uid="{F5940EA6-80B9-4F7F-8516-D006846A10A9}"/>
    <cellStyle name="Normal 2_08 AUG ADDITIONS    2003 VERSION" xfId="49732" xr:uid="{30D867A8-CF9A-4F39-B119-3B94C7A48375}"/>
    <cellStyle name="Normal 20" xfId="36365" xr:uid="{098890F6-214D-4371-B476-73D3D3D473BA}"/>
    <cellStyle name="Normal 20 2" xfId="36377" xr:uid="{40BCAC61-FE89-43ED-98C3-597EFF487A56}"/>
    <cellStyle name="Normal 20 2 10" xfId="36379" xr:uid="{162635E5-9C0C-4C32-A069-17B9AD0C96A7}"/>
    <cellStyle name="Normal 20 2 11" xfId="36381" xr:uid="{3C7F25B6-7D76-465A-BFA5-A7DB683923DC}"/>
    <cellStyle name="Normal 20 2 12" xfId="36384" xr:uid="{32D5C9DA-DD35-44D6-96D3-1DE8B07B9C24}"/>
    <cellStyle name="Normal 20 2 13" xfId="36386" xr:uid="{0D6048AB-9DD7-419E-9FFE-2D993897E3C3}"/>
    <cellStyle name="Normal 20 2 14" xfId="36388" xr:uid="{186367F1-763A-4A97-A745-2C02688D8E17}"/>
    <cellStyle name="Normal 20 2 15" xfId="36391" xr:uid="{7CFA8947-4734-4A90-951A-285AEB695DE1}"/>
    <cellStyle name="Normal 20 2 16" xfId="36394" xr:uid="{B149E69F-C400-47F8-866A-ECF24A9396E9}"/>
    <cellStyle name="Normal 20 2 17" xfId="49734" xr:uid="{F7C15BF9-917D-4FDB-87DA-2CA8539E04A2}"/>
    <cellStyle name="Normal 20 2 18" xfId="49736" xr:uid="{5FF12600-037D-4DD9-A1CA-D14AF0BA838D}"/>
    <cellStyle name="Normal 20 2 19" xfId="49738" xr:uid="{F06051A3-35CE-434B-B1AA-B01CBDE906E8}"/>
    <cellStyle name="Normal 20 2 2" xfId="36396" xr:uid="{FE340EE1-C702-4E00-95BC-1160BB4E7ADD}"/>
    <cellStyle name="Normal 20 2 20" xfId="36390" xr:uid="{D005043D-58D8-498F-8CA0-63B1CB14F5EE}"/>
    <cellStyle name="Normal 20 2 21" xfId="36393" xr:uid="{4425F9B3-5FE6-4042-9F09-DC2A62AEAB6B}"/>
    <cellStyle name="Normal 20 2 22" xfId="49733" xr:uid="{65427DF5-3836-4547-81C3-859B8BF979FF}"/>
    <cellStyle name="Normal 20 2 23" xfId="49735" xr:uid="{B6727EAA-06F8-46D7-AC5C-25607BD0C1AB}"/>
    <cellStyle name="Normal 20 2 24" xfId="49737" xr:uid="{2D6A5B6B-664C-4BE3-9C86-AB801C07644F}"/>
    <cellStyle name="Normal 20 2 25" xfId="49739" xr:uid="{3FD125A9-1DDA-43AF-9501-A5B0787E9C26}"/>
    <cellStyle name="Normal 20 2 26" xfId="49740" xr:uid="{06DCB61B-2352-43EF-830B-1AF79DB62A7D}"/>
    <cellStyle name="Normal 20 2 27" xfId="49741" xr:uid="{501F18B5-9B80-4079-B840-43D24B110513}"/>
    <cellStyle name="Normal 20 2 28" xfId="49742" xr:uid="{F785C603-24B6-4908-9519-3890FF1DBD74}"/>
    <cellStyle name="Normal 20 2 3" xfId="36399" xr:uid="{B10BC083-974C-4215-B482-1CA6F4EC3022}"/>
    <cellStyle name="Normal 20 2 4" xfId="36401" xr:uid="{C7DBC0D5-1017-428A-83A2-861E79E8EBF4}"/>
    <cellStyle name="Normal 20 2 5" xfId="36403" xr:uid="{059B2DE6-E68F-4073-98AD-240D6E3ACB98}"/>
    <cellStyle name="Normal 20 2 6" xfId="36405" xr:uid="{A4960D8D-F005-4F27-B7DC-30116F87FC1A}"/>
    <cellStyle name="Normal 20 2 7" xfId="20690" xr:uid="{D553EDC6-66B1-4979-A8CD-B09ADB8EC1BD}"/>
    <cellStyle name="Normal 20 2 8" xfId="20694" xr:uid="{192BE4FB-2729-46E4-8F00-540C6882249F}"/>
    <cellStyle name="Normal 20 2 9" xfId="20699" xr:uid="{0F9B5389-60AB-42BF-A34C-08E3154AA246}"/>
    <cellStyle name="Normal 20 3" xfId="36407" xr:uid="{140E22B3-516D-42B3-A320-298AFFD27301}"/>
    <cellStyle name="Normal 20 3 2" xfId="36409" xr:uid="{9A94CEFE-6C67-4889-B2C5-04586889EB2E}"/>
    <cellStyle name="Normal 20 3 2 2" xfId="36411" xr:uid="{BA98CD6A-B82A-4712-BE22-00633732873A}"/>
    <cellStyle name="Normal 20 3 3" xfId="36414" xr:uid="{2F9C29E9-8D4B-4D36-926B-B2B83151BDB4}"/>
    <cellStyle name="Normal 20 3 4" xfId="49743" xr:uid="{F3435860-04FB-4405-91A0-ADE53FB78914}"/>
    <cellStyle name="Normal 20 3 5" xfId="25350" xr:uid="{754B4341-B0DC-4388-B2FE-BBDC05F04287}"/>
    <cellStyle name="Normal 20 4" xfId="36420" xr:uid="{52EDC5CD-4158-4E56-8421-75CA83D75B6B}"/>
    <cellStyle name="Normal 20 5" xfId="36430" xr:uid="{B84F28F6-BB55-4B9B-8908-82E20056088F}"/>
    <cellStyle name="Normal 20 5 2" xfId="36432" xr:uid="{8B512ABB-AD28-4D15-8596-03ADE1AE18A8}"/>
    <cellStyle name="Normal 20 5 2 2" xfId="49744" xr:uid="{431147F6-CBEB-4566-B7FB-6CE1B5214327}"/>
    <cellStyle name="Normal 20 5 2 3" xfId="49745" xr:uid="{EF6642C6-9CA6-405B-9E8B-B6617124DC03}"/>
    <cellStyle name="Normal 20 5 3" xfId="36434" xr:uid="{6FAA4A2D-14F3-43B5-A71E-492395F13E95}"/>
    <cellStyle name="Normal 20 5 4" xfId="36438" xr:uid="{C48E0AC7-E62D-4A96-AB28-372D0891A8DC}"/>
    <cellStyle name="Normal 20 6" xfId="36441" xr:uid="{65864C47-3E2A-468F-8DCC-06223FD4908A}"/>
    <cellStyle name="Normal 200" xfId="36286" xr:uid="{B1AE513F-913A-48AD-89C8-5D50EF5AF54C}"/>
    <cellStyle name="Normal 200 2" xfId="36290" xr:uid="{45C906DD-D473-4840-89A7-B2A68D98A92F}"/>
    <cellStyle name="Normal 200 2 2" xfId="36294" xr:uid="{B53E304F-3A49-4A99-9560-EED508781F4F}"/>
    <cellStyle name="Normal 200 3" xfId="36299" xr:uid="{F40DA81F-F19B-4344-A125-E4CD478794BB}"/>
    <cellStyle name="Normal 201" xfId="36303" xr:uid="{A0B30772-82C7-4560-8844-60E854BFD898}"/>
    <cellStyle name="Normal 201 2" xfId="36307" xr:uid="{EA037D1C-ABCA-47F8-A5AD-44FCE34BEE35}"/>
    <cellStyle name="Normal 201 2 2" xfId="36311" xr:uid="{42149A1F-F608-460E-BC96-504DD68966B5}"/>
    <cellStyle name="Normal 201 3" xfId="36314" xr:uid="{DC3DED26-8295-476B-980D-B733F51AE611}"/>
    <cellStyle name="Normal 202" xfId="36318" xr:uid="{A114E5CF-FC23-44BE-A63F-C4F67A055F53}"/>
    <cellStyle name="Normal 202 2" xfId="36322" xr:uid="{F2C380A2-C01B-4B6F-AFC3-9ABFD52E0FFE}"/>
    <cellStyle name="Normal 202 2 2" xfId="36326" xr:uid="{BEAC49E1-99E3-4786-A169-067DB9DDE743}"/>
    <cellStyle name="Normal 202 3" xfId="36330" xr:uid="{2551B94D-2871-4284-9B0D-A415800D1638}"/>
    <cellStyle name="Normal 203" xfId="36334" xr:uid="{4314DB72-8671-436B-8D75-6C6AD6B60E14}"/>
    <cellStyle name="Normal 203 2" xfId="36338" xr:uid="{8458AE64-B0A9-4B25-B020-1EDB3E7A02C8}"/>
    <cellStyle name="Normal 203 2 2" xfId="36342" xr:uid="{A80B397C-135D-4CAB-8088-9DE6ED4C26ED}"/>
    <cellStyle name="Normal 203 3" xfId="36346" xr:uid="{811D9500-11B3-49ED-B134-1D216F5C778C}"/>
    <cellStyle name="Normal 204" xfId="36350" xr:uid="{7955CB84-437A-4AC8-8B9C-A09385640088}"/>
    <cellStyle name="Normal 204 2" xfId="36354" xr:uid="{3ACF16C9-3EC9-40B8-90A7-C7EB73A1D346}"/>
    <cellStyle name="Normal 204 2 2" xfId="36358" xr:uid="{255B4AC2-C08A-4D71-A976-7F4CAEFCBEE0}"/>
    <cellStyle name="Normal 204 3" xfId="36362" xr:uid="{2C1010DC-3C2A-4E70-A18F-625F9CA3F2E6}"/>
    <cellStyle name="Normal 205" xfId="36469" xr:uid="{77B08BBE-9CAF-4651-8CA2-4B00A488D7D6}"/>
    <cellStyle name="Normal 205 2" xfId="36473" xr:uid="{ECF66FD6-07A7-4D08-B778-1E273DA27F45}"/>
    <cellStyle name="Normal 205 2 2" xfId="36477" xr:uid="{C4B38348-E0DE-457F-93CC-9176E4D77C45}"/>
    <cellStyle name="Normal 205 3" xfId="36481" xr:uid="{FAD6BD50-D6D7-4588-A9E0-D77E070B7986}"/>
    <cellStyle name="Normal 206" xfId="36485" xr:uid="{B8B70215-A51D-4C52-BAE6-91414DEA072E}"/>
    <cellStyle name="Normal 206 2" xfId="36489" xr:uid="{A74ADA34-41F9-41E2-A6A3-DEEAF2D2EDEA}"/>
    <cellStyle name="Normal 206 2 2" xfId="36493" xr:uid="{79BEF77C-CD12-4F2E-847F-6DDB8A02942F}"/>
    <cellStyle name="Normal 206 3" xfId="36497" xr:uid="{7879D5DF-23C9-47D0-8472-38684AAAC2FE}"/>
    <cellStyle name="Normal 207" xfId="36501" xr:uid="{DF22368A-87F5-45B2-82BB-CB2E8E7F8C67}"/>
    <cellStyle name="Normal 207 2" xfId="36505" xr:uid="{DA5C0D2E-55C9-457D-9C1B-F1CC75A7CC17}"/>
    <cellStyle name="Normal 207 2 2" xfId="36509" xr:uid="{6411AA28-2C14-4F23-B295-EFBD7CDEA5C6}"/>
    <cellStyle name="Normal 207 3" xfId="36513" xr:uid="{A0DFA0AB-49C3-4401-AC2D-06D6F77517EB}"/>
    <cellStyle name="Normal 208" xfId="36517" xr:uid="{4B774457-73B7-432E-8278-B5226FEA6641}"/>
    <cellStyle name="Normal 208 2" xfId="36521" xr:uid="{486DC92B-4A2E-44DC-918D-6D99E65F313F}"/>
    <cellStyle name="Normal 208 2 2" xfId="36525" xr:uid="{55EB4FCD-958D-4432-8E82-2336291CF988}"/>
    <cellStyle name="Normal 208 3" xfId="36531" xr:uid="{0E0A0B54-8518-4BE9-908E-CF44D969F913}"/>
    <cellStyle name="Normal 209" xfId="36535" xr:uid="{E064EA51-D753-4510-B393-8DAA27D63ED6}"/>
    <cellStyle name="Normal 209 2" xfId="36539" xr:uid="{45304881-0631-492E-B80D-28B2843DA6EC}"/>
    <cellStyle name="Normal 209 2 2" xfId="36543" xr:uid="{C230BF99-B4DD-4E73-B6DF-5CD0B2DB3401}"/>
    <cellStyle name="Normal 209 3" xfId="36547" xr:uid="{D39D8CE7-3AC0-4895-888E-16E090B27A4F}"/>
    <cellStyle name="Normal 21" xfId="36550" xr:uid="{5C9A9F82-6261-4146-9D78-FEDA06836372}"/>
    <cellStyle name="Normal 21 10" xfId="31948" xr:uid="{30A50117-C8A2-42A9-81F8-B2B91D612A52}"/>
    <cellStyle name="Normal 21 10 2" xfId="49746" xr:uid="{1941CEEB-6422-46CD-8D05-297D78A500B2}"/>
    <cellStyle name="Normal 21 10 3" xfId="49747" xr:uid="{D49FAA01-C15F-4CDD-B40A-993CF9E66008}"/>
    <cellStyle name="Normal 21 11" xfId="20736" xr:uid="{3E231CCD-61EF-45DF-B3DE-51ABECC692D3}"/>
    <cellStyle name="Normal 21 11 2" xfId="20739" xr:uid="{ECE77F77-F6DE-41C9-B634-B92254740FEE}"/>
    <cellStyle name="Normal 21 11 3" xfId="20742" xr:uid="{48BDB867-B81B-4BC3-A573-2B2FA13903FD}"/>
    <cellStyle name="Normal 21 12" xfId="20745" xr:uid="{AC12E053-6E9B-4AF9-AABB-2FB5C26B1DB6}"/>
    <cellStyle name="Normal 21 13" xfId="20759" xr:uid="{C6D3878E-0FD9-415B-B53D-0966097AB293}"/>
    <cellStyle name="Normal 21 14" xfId="8838" xr:uid="{6ED81619-C58F-4543-A822-6D28A2FA9B87}"/>
    <cellStyle name="Normal 21 15" xfId="326" xr:uid="{7A8DAD63-CAE2-41C3-A4F6-56E2B19A786A}"/>
    <cellStyle name="Normal 21 16" xfId="349" xr:uid="{BF5591B3-9597-406B-8531-B0E8E2F7F86A}"/>
    <cellStyle name="Normal 21 2" xfId="36552" xr:uid="{A8828F35-F69D-4097-B1F3-4D58606C665A}"/>
    <cellStyle name="Normal 21 2 10" xfId="36554" xr:uid="{CA5FC353-C11B-4286-ACF3-D246E700B3E2}"/>
    <cellStyle name="Normal 21 2 11" xfId="36556" xr:uid="{8FB94ED7-535A-4D29-AEE7-DD63D47530D0}"/>
    <cellStyle name="Normal 21 2 12" xfId="36558" xr:uid="{EEFF8EDD-1AB3-48BB-B0F5-1E053823FEC3}"/>
    <cellStyle name="Normal 21 2 13" xfId="36560" xr:uid="{DD56C7C7-8002-485A-86EB-F3C866BE4BF8}"/>
    <cellStyle name="Normal 21 2 14" xfId="36562" xr:uid="{2DE8819A-46CE-40B2-8A49-9CBFCEB2AAAD}"/>
    <cellStyle name="Normal 21 2 15" xfId="36565" xr:uid="{206739F0-D919-4896-95B2-9C596A746476}"/>
    <cellStyle name="Normal 21 2 16" xfId="36569" xr:uid="{B2CF66F6-FA03-4892-88B5-998E47802D0F}"/>
    <cellStyle name="Normal 21 2 17" xfId="36573" xr:uid="{29732FA7-98CD-4D97-99DE-D4F9BA718A88}"/>
    <cellStyle name="Normal 21 2 18" xfId="36577" xr:uid="{14600845-6652-4537-8A66-96421F9EF5E0}"/>
    <cellStyle name="Normal 21 2 19" xfId="36581" xr:uid="{A7A6FCE9-E074-4870-8009-9B70F2B833B6}"/>
    <cellStyle name="Normal 21 2 2" xfId="36584" xr:uid="{103A7CE1-8193-4CE4-8D73-AA083E062DB9}"/>
    <cellStyle name="Normal 21 2 20" xfId="36564" xr:uid="{47AFDBC3-4A0E-4FD7-92C2-1CAC0ADD880E}"/>
    <cellStyle name="Normal 21 2 21" xfId="36568" xr:uid="{896EC290-1918-4310-AF8C-DCA7E8BFE0CF}"/>
    <cellStyle name="Normal 21 2 22" xfId="36572" xr:uid="{13C30EA2-6470-45F9-991A-A35D35C5528E}"/>
    <cellStyle name="Normal 21 2 23" xfId="36576" xr:uid="{FAE1D532-31F9-4649-8704-F11EB730A9FD}"/>
    <cellStyle name="Normal 21 2 24" xfId="36580" xr:uid="{D239D668-CA10-49EB-932D-7280F3E25A87}"/>
    <cellStyle name="Normal 21 2 25" xfId="49748" xr:uid="{523761F7-35AF-4585-B9A2-17AA08E9A989}"/>
    <cellStyle name="Normal 21 2 26" xfId="49749" xr:uid="{7E51DE19-296B-4A4E-A6DA-0DB82DD5F4EB}"/>
    <cellStyle name="Normal 21 2 27" xfId="49750" xr:uid="{02514A82-FA78-4B70-B788-AB27887D4516}"/>
    <cellStyle name="Normal 21 2 28" xfId="26894" xr:uid="{FD99AC1A-DBA8-470D-8084-AF1D538CD9A8}"/>
    <cellStyle name="Normal 21 2 3" xfId="36587" xr:uid="{E6BF3E59-DB5F-4212-B4A2-6484AFD7F347}"/>
    <cellStyle name="Normal 21 2 4" xfId="36589" xr:uid="{4ECBDCDC-6D4A-44BD-90E5-000BF9A6C80B}"/>
    <cellStyle name="Normal 21 2 5" xfId="36591" xr:uid="{39A5C485-2B30-4425-8C07-60FF8FD09B77}"/>
    <cellStyle name="Normal 21 2 6" xfId="36593" xr:uid="{B02A7DF8-DD84-4B24-92C6-32CAACD19036}"/>
    <cellStyle name="Normal 21 2 7" xfId="20788" xr:uid="{8B4AA596-E145-4F69-B484-DFA926B1AF0D}"/>
    <cellStyle name="Normal 21 2 8" xfId="20793" xr:uid="{1C5325E4-AC6B-41E5-99B4-F9D5472FF499}"/>
    <cellStyle name="Normal 21 2 9" xfId="20802" xr:uid="{E83E902B-F8D7-48D7-81C2-338200EC2BF5}"/>
    <cellStyle name="Normal 21 3" xfId="36595" xr:uid="{38EC57EE-1ACE-4698-BD0E-43D690606C59}"/>
    <cellStyle name="Normal 21 3 2" xfId="36597" xr:uid="{345505A4-DBDD-4915-81B2-FDF35F2C4051}"/>
    <cellStyle name="Normal 21 3 2 2" xfId="49751" xr:uid="{31B4A282-9AEA-4907-86BE-484332DD8BAF}"/>
    <cellStyle name="Normal 21 3 3" xfId="49752" xr:uid="{E68DD4EB-C31A-4C2E-A752-81ACFA8B8BAC}"/>
    <cellStyle name="Normal 21 3 4" xfId="49753" xr:uid="{45629666-C8FA-40DB-BD6C-B0F618EC204C}"/>
    <cellStyle name="Normal 21 3 5" xfId="49754" xr:uid="{07F9195F-4705-4150-9293-C12B2D79C446}"/>
    <cellStyle name="Normal 21 4" xfId="36599" xr:uid="{B27251AC-5683-4FD5-8FFF-A4CC555185D2}"/>
    <cellStyle name="Normal 21 4 2" xfId="49755" xr:uid="{5135D569-9684-45B4-BCA0-8ED3DDA6AC14}"/>
    <cellStyle name="Normal 21 5" xfId="36601" xr:uid="{D2004B11-65BD-46C0-9FA0-AC98A5E16D83}"/>
    <cellStyle name="Normal 21 6" xfId="36603" xr:uid="{2FDB9C89-ECE8-45AF-8F01-61548AEAA423}"/>
    <cellStyle name="Normal 21 7" xfId="36605" xr:uid="{1ABA0468-99A2-48AE-8097-04F16F29B61F}"/>
    <cellStyle name="Normal 21 8" xfId="36608" xr:uid="{37992A7B-397A-4DAB-BDB6-D3B36EF50250}"/>
    <cellStyle name="Normal 21 9" xfId="30203" xr:uid="{5E6C7DB5-947B-410A-B3AC-79E9196E5307}"/>
    <cellStyle name="Normal 21 9 2" xfId="30208" xr:uid="{DAA965BA-1C6D-4337-A21A-3CE0C6DEF5A7}"/>
    <cellStyle name="Normal 210" xfId="36468" xr:uid="{B86C9516-82D5-4EEE-9E2B-AC3306FCD705}"/>
    <cellStyle name="Normal 210 2" xfId="36472" xr:uid="{E9B0FCF2-7D79-475E-A2CA-DEDBB4D8D511}"/>
    <cellStyle name="Normal 210 2 2" xfId="36476" xr:uid="{D2813E13-0D2A-415F-873E-7926A5A66889}"/>
    <cellStyle name="Normal 210 3" xfId="36480" xr:uid="{A394C45D-8872-4F61-B8A9-3BD43978D4BB}"/>
    <cellStyle name="Normal 211" xfId="36484" xr:uid="{527BA08D-C4D0-4B89-A61C-A345B97A4404}"/>
    <cellStyle name="Normal 211 2" xfId="36488" xr:uid="{F27AEBDB-8144-47B3-A523-1ACC2B774B23}"/>
    <cellStyle name="Normal 211 2 2" xfId="36492" xr:uid="{950BE210-0083-4E5D-89CE-7435FEAD3AAD}"/>
    <cellStyle name="Normal 211 3" xfId="36496" xr:uid="{7BC6EA46-EDA2-480A-A2C7-D78559A9A5E9}"/>
    <cellStyle name="Normal 212" xfId="36500" xr:uid="{4247850A-E2A8-465A-80C2-448FD4A4E459}"/>
    <cellStyle name="Normal 212 2" xfId="36504" xr:uid="{637B6334-BFEF-43B7-9E9D-9A9EB98CBA45}"/>
    <cellStyle name="Normal 212 2 2" xfId="36508" xr:uid="{745A9285-5D73-47F8-828B-C90991F6DAB3}"/>
    <cellStyle name="Normal 212 3" xfId="36512" xr:uid="{0CF668F9-AE26-4438-8615-BCBD60527108}"/>
    <cellStyle name="Normal 213" xfId="36516" xr:uid="{F671590E-C0D4-418C-B853-1A34D95C52B5}"/>
    <cellStyle name="Normal 213 2" xfId="36520" xr:uid="{AAD8DA7A-79DC-461D-8A27-D44698A9D428}"/>
    <cellStyle name="Normal 213 2 2" xfId="36524" xr:uid="{F1A1D88D-D35C-433F-8DB9-59CFB3DA8430}"/>
    <cellStyle name="Normal 213 3" xfId="36530" xr:uid="{A65D38B2-4C38-47C8-A52A-32182050A286}"/>
    <cellStyle name="Normal 214" xfId="36534" xr:uid="{74E80584-D2FF-40BD-8A81-4FB98A166BA4}"/>
    <cellStyle name="Normal 214 2" xfId="36538" xr:uid="{56F9FC2A-EE77-4E5B-AD14-0A710D40063F}"/>
    <cellStyle name="Normal 214 2 2" xfId="36542" xr:uid="{7E26A6B7-04B3-4D08-8DDC-D870FCF403F2}"/>
    <cellStyle name="Normal 214 3" xfId="36546" xr:uid="{7BD092FD-B958-4207-AFB9-F2B66F30470A}"/>
    <cellStyle name="Normal 215" xfId="36611" xr:uid="{9E45C7B9-F7BC-48C6-9589-1047140603E5}"/>
    <cellStyle name="Normal 215 2" xfId="36615" xr:uid="{E0FACFEC-C97B-4655-BA82-63755BC246F1}"/>
    <cellStyle name="Normal 215 2 2" xfId="35789" xr:uid="{41ECD330-6012-4770-9CFB-AD692E5DFF5C}"/>
    <cellStyle name="Normal 215 3" xfId="36619" xr:uid="{1010EC51-29C1-4C38-A1B2-C42D670D624B}"/>
    <cellStyle name="Normal 216" xfId="36623" xr:uid="{A0ECD4A0-3DE3-46EA-B5E6-A8CB8AFD119E}"/>
    <cellStyle name="Normal 216 2" xfId="36627" xr:uid="{536E19B9-2988-490E-9332-F53BD321CCA6}"/>
    <cellStyle name="Normal 216 2 2" xfId="20996" xr:uid="{0E75A4B7-D716-46F8-9BCA-1DC096BBCE04}"/>
    <cellStyle name="Normal 216 2 3" xfId="21000" xr:uid="{32355C3A-2FB3-4800-8C93-F59AF8C24813}"/>
    <cellStyle name="Normal 217" xfId="30513" xr:uid="{FFD1A489-1DF1-4DE1-9506-AC3FE0D2DFC7}"/>
    <cellStyle name="Normal 217 2" xfId="36634" xr:uid="{56456FA9-E01F-4E98-9F0B-D9CF4A0A1D76}"/>
    <cellStyle name="Normal 217 2 2" xfId="36638" xr:uid="{3CDA15B2-A7E0-49D0-8D45-5F0C51EAB7B7}"/>
    <cellStyle name="Normal 217 3" xfId="36642" xr:uid="{1FB3A2F2-DD1A-4565-99B9-2C4F8BAFC197}"/>
    <cellStyle name="Normal 218" xfId="36646" xr:uid="{4059CBFE-1335-4265-8761-B610FC7EF03F}"/>
    <cellStyle name="Normal 218 2" xfId="36650" xr:uid="{68BF92FC-C37F-492B-BF1B-3CEFF8C274BD}"/>
    <cellStyle name="Normal 218 2 2" xfId="36654" xr:uid="{FAA17ACC-4934-4AEF-A7DF-B6E7B424B129}"/>
    <cellStyle name="Normal 218 3" xfId="36658" xr:uid="{86CCE59B-7530-4B12-9EF0-684923F58F55}"/>
    <cellStyle name="Normal 219" xfId="36662" xr:uid="{A4FBBD28-EC16-4C24-998E-761F092B416D}"/>
    <cellStyle name="Normal 219 2" xfId="10634" xr:uid="{E875ACCC-4812-4C59-A429-2DAE6C418069}"/>
    <cellStyle name="Normal 219 2 2" xfId="36666" xr:uid="{7476B379-0C23-4FB6-BEDC-8B958C947450}"/>
    <cellStyle name="Normal 219 3" xfId="10639" xr:uid="{EE7EFEDB-F36C-48DA-A773-AF7CF7D0014B}"/>
    <cellStyle name="Normal 22" xfId="36669" xr:uid="{5A43FA8B-AD71-4ECE-92BB-4F118147D89C}"/>
    <cellStyle name="Normal 22 10" xfId="32175" xr:uid="{97955541-3498-4CCB-9A56-4439CBE183FD}"/>
    <cellStyle name="Normal 22 11" xfId="20877" xr:uid="{2F242A45-357C-46D4-8673-F904D8D82557}"/>
    <cellStyle name="Normal 22 12" xfId="7125" xr:uid="{D1D7D85D-42C3-4129-880C-1E41799BD499}"/>
    <cellStyle name="Normal 22 13" xfId="7129" xr:uid="{8AEA8D30-CFD9-4FCD-989C-F39AD5DFDB8B}"/>
    <cellStyle name="Normal 22 14" xfId="13411" xr:uid="{40695A23-9DD7-42AA-A3AB-787B98DA6645}"/>
    <cellStyle name="Normal 22 15" xfId="2718" xr:uid="{8B347819-CC10-4015-A3F4-A255E1B47A16}"/>
    <cellStyle name="Normal 22 16" xfId="2723" xr:uid="{99C60D82-1B77-4057-BDE5-EC726E8CDD92}"/>
    <cellStyle name="Normal 22 2" xfId="36671" xr:uid="{F4C855F1-FA83-4CB4-ACC8-CC3A6EB7FC98}"/>
    <cellStyle name="Normal 22 2 10" xfId="36673" xr:uid="{878B3322-E33B-4AE5-B76A-F68EC57A0036}"/>
    <cellStyle name="Normal 22 2 11" xfId="36675" xr:uid="{77E3413C-5D72-45DB-AD79-78748E3C4837}"/>
    <cellStyle name="Normal 22 2 12" xfId="36677" xr:uid="{A0D72EE5-756F-4BE4-A126-39C6C451C832}"/>
    <cellStyle name="Normal 22 2 13" xfId="36679" xr:uid="{3F8909A3-4DC5-409C-8F62-0F4C822997BE}"/>
    <cellStyle name="Normal 22 2 14" xfId="36681" xr:uid="{620D3C58-4B53-4D8A-BDDD-A0C86E50FE18}"/>
    <cellStyle name="Normal 22 2 15" xfId="36684" xr:uid="{C54A054C-7294-4B21-91A6-EFDF58A84F24}"/>
    <cellStyle name="Normal 22 2 16" xfId="36688" xr:uid="{115CC402-64D1-40FA-BA75-C16C44D4D596}"/>
    <cellStyle name="Normal 22 2 17" xfId="36692" xr:uid="{383FD603-DBA8-4E07-B5D8-068929203814}"/>
    <cellStyle name="Normal 22 2 18" xfId="36696" xr:uid="{48887593-9F18-421D-99E6-F01585E9BD87}"/>
    <cellStyle name="Normal 22 2 19" xfId="36700" xr:uid="{75737635-C661-4CD4-824B-280683E4A637}"/>
    <cellStyle name="Normal 22 2 2" xfId="36703" xr:uid="{8ED38D41-DCAA-4B2D-B597-8BCB1E5BB7E0}"/>
    <cellStyle name="Normal 22 2 20" xfId="36683" xr:uid="{CF2E8280-72C8-406D-95E6-E9B2CEFC3F87}"/>
    <cellStyle name="Normal 22 2 21" xfId="36687" xr:uid="{40688E6C-768F-438C-9E23-1099260459D0}"/>
    <cellStyle name="Normal 22 2 22" xfId="36691" xr:uid="{BE2BC724-84B4-4D93-A308-DC9F9EAF5D6F}"/>
    <cellStyle name="Normal 22 2 23" xfId="36695" xr:uid="{EFB55326-4276-45A2-B18C-83629DFFEF30}"/>
    <cellStyle name="Normal 22 2 24" xfId="36699" xr:uid="{FAAA68AC-0ADC-4D36-8CA2-49103C18EED9}"/>
    <cellStyle name="Normal 22 2 25" xfId="36707" xr:uid="{6A850A8D-E1E9-416B-8861-911FAB893327}"/>
    <cellStyle name="Normal 22 2 26" xfId="36709" xr:uid="{135425BA-B2FC-4C02-A050-077B60F24FCE}"/>
    <cellStyle name="Normal 22 2 27" xfId="36711" xr:uid="{32C41FFD-ED7B-4BD5-B37F-48502D6036DA}"/>
    <cellStyle name="Normal 22 2 28" xfId="11882" xr:uid="{917DD04E-7B6A-4F35-9A87-6559050D820E}"/>
    <cellStyle name="Normal 22 2 3" xfId="36713" xr:uid="{C723916D-7F20-46B3-9A57-5B5AD71DE59E}"/>
    <cellStyle name="Normal 22 2 4" xfId="36716" xr:uid="{5812916E-F842-4851-8981-18A9E788537D}"/>
    <cellStyle name="Normal 22 2 5" xfId="36719" xr:uid="{53228038-7B3C-42AA-8595-A835A7AA512C}"/>
    <cellStyle name="Normal 22 2 6" xfId="36722" xr:uid="{27D78D76-15A9-4E2D-985B-706F660CAC14}"/>
    <cellStyle name="Normal 22 2 7" xfId="20894" xr:uid="{5DF12F32-0B9F-4C5B-A662-7FD0291ED60C}"/>
    <cellStyle name="Normal 22 2 8" xfId="20899" xr:uid="{54236BF4-F9AC-470A-AB36-77F990FA4D41}"/>
    <cellStyle name="Normal 22 2 9" xfId="20908" xr:uid="{FF7612BB-652A-441F-847B-4FB337248657}"/>
    <cellStyle name="Normal 22 3" xfId="36724" xr:uid="{630A972A-A369-4A5E-83D4-D7B1FC83E150}"/>
    <cellStyle name="Normal 22 3 2" xfId="5626" xr:uid="{F8DF5DDF-3A7D-4E59-906B-25B274530205}"/>
    <cellStyle name="Normal 22 3 2 2" xfId="36726" xr:uid="{30A8B41B-5CDF-465D-BBF6-9EFA30F9EE66}"/>
    <cellStyle name="Normal 22 3 3" xfId="5633" xr:uid="{6F055AD7-0C7D-4C61-9AEF-DB233DFBF819}"/>
    <cellStyle name="Normal 22 3 4" xfId="36728" xr:uid="{0366FD88-868A-4CC8-855E-423335BE3786}"/>
    <cellStyle name="Normal 22 3 5" xfId="36730" xr:uid="{6F849D6D-19E1-4D8F-AA2D-2B2BC3EA5955}"/>
    <cellStyle name="Normal 22 4" xfId="36732" xr:uid="{4ED662BD-12C8-465F-AEB9-48145AA5A0D1}"/>
    <cellStyle name="Normal 22 4 2" xfId="36734" xr:uid="{C0E3289D-5487-47DA-8DC8-0D59D8E9E025}"/>
    <cellStyle name="Normal 22 4 2 2" xfId="49756" xr:uid="{178B6E2E-B94E-4F11-A3C0-953C2FE4FE77}"/>
    <cellStyle name="Normal 22 4 2 3" xfId="49757" xr:uid="{45837DAF-C876-49C2-96B9-642C3228DAFA}"/>
    <cellStyle name="Normal 22 4 3" xfId="49758" xr:uid="{AA06F849-635D-4DEB-8D04-8C8C194C3F91}"/>
    <cellStyle name="Normal 22 4 4" xfId="49759" xr:uid="{D3D0CD82-20AF-4B44-97F3-7BBDEF1266F7}"/>
    <cellStyle name="Normal 22 5" xfId="36736" xr:uid="{798A945E-5525-4F2F-A181-F19F4B435066}"/>
    <cellStyle name="Normal 22 6" xfId="36740" xr:uid="{A4FF618C-8181-4DAC-8134-EBE8DA03F1F4}"/>
    <cellStyle name="Normal 22 7" xfId="36742" xr:uid="{21310933-0CC3-4CBA-8AD2-3122AD76915D}"/>
    <cellStyle name="Normal 22 8" xfId="36936" xr:uid="{43E6EAFD-0639-4186-A5F4-DF553B363736}"/>
    <cellStyle name="Normal 22 9" xfId="30228" xr:uid="{247691CB-4147-4B94-A9CD-53253C708B64}"/>
    <cellStyle name="Normal 220" xfId="36610" xr:uid="{D189B892-3D57-478E-A0C2-2DFFD9AE86A6}"/>
    <cellStyle name="Normal 220 2" xfId="36614" xr:uid="{14C31537-1CA2-4D44-8E83-386166138217}"/>
    <cellStyle name="Normal 220 2 2" xfId="35788" xr:uid="{3C790532-441B-43AB-9255-499539766C02}"/>
    <cellStyle name="Normal 220 3" xfId="36618" xr:uid="{87A752E6-D6E0-4425-A372-4CD96E59E661}"/>
    <cellStyle name="Normal 221" xfId="36622" xr:uid="{81D50813-B1B6-415C-AD30-57BD46516FA8}"/>
    <cellStyle name="Normal 221 2" xfId="36626" xr:uid="{B38FD072-03DC-4FF8-851E-0AD025D9B4E7}"/>
    <cellStyle name="Normal 221 2 2" xfId="20995" xr:uid="{B0F1C4D4-AABC-4F70-B59F-63E62DAA8B3B}"/>
    <cellStyle name="Normal 221 3" xfId="36630" xr:uid="{93BD8545-156E-49ED-8742-5FAC32E0205D}"/>
    <cellStyle name="Normal 222" xfId="30512" xr:uid="{79A16C95-36A8-44EE-9AA5-179F40FA2CF5}"/>
    <cellStyle name="Normal 222 2" xfId="36633" xr:uid="{EC0BA62A-DA9B-4A63-A011-E7F19F238DB0}"/>
    <cellStyle name="Normal 222 2 2" xfId="36637" xr:uid="{627FFD2F-7FC4-4781-8BAB-2EC1DE8891C9}"/>
    <cellStyle name="Normal 222 3" xfId="36641" xr:uid="{B60FED6A-3109-4882-BD96-65C4B90335F9}"/>
    <cellStyle name="Normal 223" xfId="36645" xr:uid="{FFC9F782-FF4F-4E5B-8513-5BE3235209E7}"/>
    <cellStyle name="Normal 223 2" xfId="36649" xr:uid="{9E5DB09D-86C8-430B-B802-F57869F4ACB7}"/>
    <cellStyle name="Normal 223 2 2" xfId="36653" xr:uid="{B9F35D66-5EC4-4B85-B385-E780D1AA6B5E}"/>
    <cellStyle name="Normal 223 3" xfId="36657" xr:uid="{DC7E011E-CF54-4586-B43D-964529B1DBB0}"/>
    <cellStyle name="Normal 224" xfId="36661" xr:uid="{CFFFC10C-57F7-4797-89F2-8A662AB210EA}"/>
    <cellStyle name="Normal 224 2" xfId="10633" xr:uid="{CA636E4A-D552-4B04-A9B5-1700B30C5044}"/>
    <cellStyle name="Normal 224 2 2" xfId="36665" xr:uid="{82F1EED3-8306-4437-A0C8-49A1648FAD9D}"/>
    <cellStyle name="Normal 224 3" xfId="10638" xr:uid="{B51EF3BD-A6B1-4C2F-827D-116555EB5131}"/>
    <cellStyle name="Normal 225" xfId="37083" xr:uid="{7C302023-E3B6-45A9-92B2-9DBDA9340D4D}"/>
    <cellStyle name="Normal 225 2" xfId="10654" xr:uid="{5AB7A93D-091F-4A41-BCE1-380D952EA785}"/>
    <cellStyle name="Normal 225 2 2" xfId="37086" xr:uid="{8637901A-D8CA-44E3-AB1F-4BC6F359559C}"/>
    <cellStyle name="Normal 225 3" xfId="10659" xr:uid="{7FF8B290-01BE-4FDC-874F-9F4B8F2C0976}"/>
    <cellStyle name="Normal 226" xfId="37090" xr:uid="{E3748BE0-DC52-4A65-847A-1F2EA9ED212C}"/>
    <cellStyle name="Normal 226 2" xfId="37093" xr:uid="{078B7AF9-D24F-42D4-9056-637EF348E23B}"/>
    <cellStyle name="Normal 226 3" xfId="37098" xr:uid="{6E1289F5-15A9-40B5-B2E4-B8B70FC7577B}"/>
    <cellStyle name="Normal 227" xfId="37102" xr:uid="{6BC47F8F-A9D2-4EE8-9017-735E8EC0D8C1}"/>
    <cellStyle name="Normal 227 2" xfId="37106" xr:uid="{70D3FEF4-922C-4CA1-98BF-768EA1FFAE9F}"/>
    <cellStyle name="Normal 227 3" xfId="37113" xr:uid="{5B1889CC-2E77-44EC-821E-BD8227B71839}"/>
    <cellStyle name="Normal 228" xfId="37121" xr:uid="{479ED98B-B5D6-4688-8E01-9639F14583FF}"/>
    <cellStyle name="Normal 228 2" xfId="37125" xr:uid="{81A140F3-F878-4E8A-8CD1-76E2399BEE9A}"/>
    <cellStyle name="Normal 228 3" xfId="37131" xr:uid="{5196B2DC-BB75-402D-92A9-19DC9EF71F3F}"/>
    <cellStyle name="Normal 229" xfId="37135" xr:uid="{4BED0C70-46F9-4CE3-BDF5-EFD581C06910}"/>
    <cellStyle name="Normal 229 2" xfId="37139" xr:uid="{2D3367DB-EEC7-4B23-AF51-042B3958ACD8}"/>
    <cellStyle name="Normal 229 3" xfId="37145" xr:uid="{DFC83536-5558-40D6-9CDA-CECDA2480D60}"/>
    <cellStyle name="Normal 23" xfId="37148" xr:uid="{25B86225-7545-4D78-BDBA-A1C4DD0D3365}"/>
    <cellStyle name="Normal 23 2" xfId="37152" xr:uid="{AFCF5EC8-72FF-4841-A219-06EC571910E1}"/>
    <cellStyle name="Normal 23 2 10" xfId="37154" xr:uid="{4BB74BC3-A477-4F2F-9FAB-7300272BFFA6}"/>
    <cellStyle name="Normal 23 2 11" xfId="37156" xr:uid="{989009A5-E2BE-47C5-8AF0-826EF5D323A9}"/>
    <cellStyle name="Normal 23 2 12" xfId="37158" xr:uid="{98FE0AD3-488D-416F-92AC-17D857F0697B}"/>
    <cellStyle name="Normal 23 2 13" xfId="37160" xr:uid="{143A8AE4-0734-40C8-BE96-A9B09B378051}"/>
    <cellStyle name="Normal 23 2 14" xfId="37162" xr:uid="{F6F3A566-0857-4C0A-9516-5315290B8AED}"/>
    <cellStyle name="Normal 23 2 15" xfId="37165" xr:uid="{DF9F9058-BE41-47F6-991E-6C4241BBBBBE}"/>
    <cellStyle name="Normal 23 2 16" xfId="37168" xr:uid="{BED30BE0-F8C5-420B-88C5-306E531B66F5}"/>
    <cellStyle name="Normal 23 2 17" xfId="49761" xr:uid="{EEC4574C-A0FF-44B5-863D-434095E4931A}"/>
    <cellStyle name="Normal 23 2 18" xfId="49763" xr:uid="{EBAC84F7-1579-411C-818C-EF506926E3E3}"/>
    <cellStyle name="Normal 23 2 19" xfId="49765" xr:uid="{8B41BFEA-C71A-4E3D-836B-B844BA4C8B1B}"/>
    <cellStyle name="Normal 23 2 2" xfId="37170" xr:uid="{F29D1CA2-3130-4F7D-8F8C-04335E883AF5}"/>
    <cellStyle name="Normal 23 2 20" xfId="37164" xr:uid="{27324AE8-8376-4F52-953E-42A227856EE7}"/>
    <cellStyle name="Normal 23 2 21" xfId="37167" xr:uid="{240C4104-3DB2-4920-A353-DBBA29D2CE3C}"/>
    <cellStyle name="Normal 23 2 22" xfId="49760" xr:uid="{D025DBCA-51CD-447F-8C9E-871E2619E5B4}"/>
    <cellStyle name="Normal 23 2 23" xfId="49762" xr:uid="{F672A492-3FF0-4867-A9C3-3D4723183EE3}"/>
    <cellStyle name="Normal 23 2 24" xfId="49764" xr:uid="{EC36D310-D09B-4F8A-8A97-F97631C1B814}"/>
    <cellStyle name="Normal 23 2 25" xfId="49766" xr:uid="{DBC19E72-677D-4E0D-A019-7FF522F92CDE}"/>
    <cellStyle name="Normal 23 2 26" xfId="49767" xr:uid="{2FF26BB2-282B-4DED-A96D-F9FA97DFD648}"/>
    <cellStyle name="Normal 23 2 27" xfId="49768" xr:uid="{965B76F5-A74C-42E1-ADAC-F802EA3C929A}"/>
    <cellStyle name="Normal 23 2 28" xfId="49769" xr:uid="{396730DF-3AF1-4BE5-8397-F1985D84B599}"/>
    <cellStyle name="Normal 23 2 3" xfId="37174" xr:uid="{34FD1FB2-64AC-4385-92C2-829D31FCE3AF}"/>
    <cellStyle name="Normal 23 2 3 2" xfId="37177" xr:uid="{929ABA76-E0D1-404E-9C61-F9206A882AB0}"/>
    <cellStyle name="Normal 23 2 4" xfId="37179" xr:uid="{A423C0C0-B616-4C10-99E4-EABE7DB2D1A0}"/>
    <cellStyle name="Normal 23 2 5" xfId="37183" xr:uid="{2E95CA71-9017-495C-99CB-083716C881CA}"/>
    <cellStyle name="Normal 23 2 6" xfId="37186" xr:uid="{765A7CF8-3528-4823-8000-EB834AAFDF63}"/>
    <cellStyle name="Normal 23 2 7" xfId="20982" xr:uid="{768E7C47-74BE-4047-AD8C-7F8FA7A027DA}"/>
    <cellStyle name="Normal 23 2 8" xfId="20986" xr:uid="{D3867012-290D-42AF-9BFA-DA2ABCC82C89}"/>
    <cellStyle name="Normal 23 2 9" xfId="20992" xr:uid="{57553A5B-59F4-4489-817D-601BA27A7D87}"/>
    <cellStyle name="Normal 23 3" xfId="37188" xr:uid="{5F785431-3A3C-4801-AE6B-AC8A6978E716}"/>
    <cellStyle name="Normal 23 3 2" xfId="37190" xr:uid="{DB56B949-6944-45F8-8C13-6A0DDA003A34}"/>
    <cellStyle name="Normal 23 4" xfId="37195" xr:uid="{22DFDC16-793A-41CC-848E-43F01953DC7A}"/>
    <cellStyle name="Normal 23 4 2" xfId="49770" xr:uid="{E71D9349-1C17-4787-9622-DA7F8923FEAF}"/>
    <cellStyle name="Normal 23 4 3" xfId="49771" xr:uid="{B6A8F68B-87D8-4074-BC5B-57AB92F2B4BA}"/>
    <cellStyle name="Normal 23 5" xfId="37197" xr:uid="{71E169AD-092B-4BF6-99B8-7054921961BA}"/>
    <cellStyle name="Normal 23 5 2" xfId="43111" xr:uid="{1EFFE0D6-7424-485C-B405-A5B4DB944F30}"/>
    <cellStyle name="Normal 23 5 3" xfId="43113" xr:uid="{A06992D2-AC73-400F-968F-B2BDA8D5A1BD}"/>
    <cellStyle name="Normal 230" xfId="37082" xr:uid="{F528013A-61E8-4398-93FF-A69E1F52124F}"/>
    <cellStyle name="Normal 230 2" xfId="10653" xr:uid="{D661F00D-A9B7-4F48-B4D7-45AEC2150613}"/>
    <cellStyle name="Normal 230 3" xfId="10658" xr:uid="{6574AC01-BFFB-4FB0-8CC7-F0B421131A2B}"/>
    <cellStyle name="Normal 231" xfId="37089" xr:uid="{936C8538-FCBD-4B37-B144-D19856168685}"/>
    <cellStyle name="Normal 232" xfId="37101" xr:uid="{CF5F48E1-444B-4281-947D-A816AD92F84A}"/>
    <cellStyle name="Normal 232 10" xfId="49772" xr:uid="{4AC83024-209A-46DC-9876-0D20AE71D75F}"/>
    <cellStyle name="Normal 232 11" xfId="49773" xr:uid="{0B7C36AF-1FCB-425E-8D0A-7265BDA99892}"/>
    <cellStyle name="Normal 232 12" xfId="49774" xr:uid="{15B0D15D-3448-4D42-A089-25F27100AE14}"/>
    <cellStyle name="Normal 232 2" xfId="37105" xr:uid="{03BEF47E-8BF7-4726-8DCC-C60113F485A4}"/>
    <cellStyle name="Normal 232 2 2" xfId="37109" xr:uid="{E280924B-FA68-4C62-A824-696896F40BF0}"/>
    <cellStyle name="Normal 232 2 2 2" xfId="49775" xr:uid="{719385AB-8B3B-4F37-8F68-CAF633FA7C93}"/>
    <cellStyle name="Normal 232 2 2 3" xfId="49776" xr:uid="{343CC80A-2726-4191-9FEE-8228908F1E39}"/>
    <cellStyle name="Normal 232 2 3" xfId="49777" xr:uid="{D6A77D7F-198F-4F09-901F-61B16E8DC960}"/>
    <cellStyle name="Normal 232 2 4" xfId="49778" xr:uid="{F6BD7E26-91D5-48D5-AF88-0EBB16F2F830}"/>
    <cellStyle name="Normal 232 2_JE 2012" xfId="49779" xr:uid="{8425C5AE-8D72-4E77-BFA5-767377E934B3}"/>
    <cellStyle name="Normal 232 3" xfId="37112" xr:uid="{E03A7771-7895-4465-B408-77F8EB9B3A6C}"/>
    <cellStyle name="Normal 232 4" xfId="37116" xr:uid="{0A5B413D-BB53-46BE-BDAD-A6F2D1E49413}"/>
    <cellStyle name="Normal 232 5" xfId="37118" xr:uid="{1FC3CD4C-D2DC-4357-8FED-4907DE0AE318}"/>
    <cellStyle name="Normal 232 6" xfId="49780" xr:uid="{B76EB537-FECA-4925-9E1A-1A72D142A2DA}"/>
    <cellStyle name="Normal 232 7" xfId="49781" xr:uid="{CA9C9993-3E09-4E9B-8974-B71D52CFE61C}"/>
    <cellStyle name="Normal 232 8" xfId="32217" xr:uid="{8D8A06A9-3F28-4EE4-8867-4555423402CD}"/>
    <cellStyle name="Normal 232 9" xfId="32224" xr:uid="{06EB2B07-4482-414B-BC35-5CF35244DC1A}"/>
    <cellStyle name="Normal 232_JE 2012" xfId="49782" xr:uid="{3282FF6C-8A6A-42B6-A659-4C0DA3F9D4EF}"/>
    <cellStyle name="Normal 233" xfId="37120" xr:uid="{D04F7867-E0BD-46E6-B4B6-A80AB6287BD4}"/>
    <cellStyle name="Normal 233 2" xfId="37124" xr:uid="{43B7EC5E-6510-495F-BA53-40C3CEEBC828}"/>
    <cellStyle name="Normal 233 3" xfId="37130" xr:uid="{DB437CC8-247E-43FF-AF39-809A1175A8FB}"/>
    <cellStyle name="Normal 233 4" xfId="49783" xr:uid="{55B5E3D2-3DC1-4963-85EC-AD07374E4AD7}"/>
    <cellStyle name="Normal 233 5" xfId="49784" xr:uid="{17403333-54E3-49F1-92FA-122E283F7640}"/>
    <cellStyle name="Normal 233_JE 2012" xfId="49785" xr:uid="{4640C3AD-2D72-49E7-A3E6-ED6409D69DDE}"/>
    <cellStyle name="Normal 234" xfId="37134" xr:uid="{3DC9F902-F832-4773-A454-0CD1928BC0DD}"/>
    <cellStyle name="Normal 234 2" xfId="37138" xr:uid="{2310D96F-3E4E-4E3C-BADE-D3E8DC3B1203}"/>
    <cellStyle name="Normal 234 3" xfId="37144" xr:uid="{7E4E44AD-E956-4CE0-978C-5D7649A089FD}"/>
    <cellStyle name="Normal 235" xfId="37203" xr:uid="{601E738C-67DE-42DC-BB1D-1FC509955AF1}"/>
    <cellStyle name="Normal 235 2" xfId="37207" xr:uid="{57A1492F-AB3B-4F21-B024-FA18DA1CFEF0}"/>
    <cellStyle name="Normal 235 3" xfId="37212" xr:uid="{A5B4C385-ECD6-4A0B-9AA3-0EE02C0C6F78}"/>
    <cellStyle name="Normal 236" xfId="37216" xr:uid="{1474576C-39A1-4EB3-B130-1FF812A89E6D}"/>
    <cellStyle name="Normal 236 2" xfId="37220" xr:uid="{3D092352-8475-43B9-8A49-5A5A33C1C1EC}"/>
    <cellStyle name="Normal 236 3" xfId="37226" xr:uid="{01A0F645-4B7C-4103-8EE5-7C3BE5B35B65}"/>
    <cellStyle name="Normal 237" xfId="37233" xr:uid="{7A21B21C-5001-4739-90E7-8071D1C544DA}"/>
    <cellStyle name="Normal 237 2" xfId="37238" xr:uid="{F80C591D-3DF4-4441-B689-1D7BA35F4464}"/>
    <cellStyle name="Normal 237 3" xfId="37247" xr:uid="{D3F58399-5A1D-4EFB-A16A-F409B35194FC}"/>
    <cellStyle name="Normal 238" xfId="37252" xr:uid="{C248A59B-5860-4685-97A7-687E4289CA3E}"/>
    <cellStyle name="Normal 238 2" xfId="37257" xr:uid="{3DA80F1B-05CC-4B1C-9043-1F29D94A34B4}"/>
    <cellStyle name="Normal 238 3" xfId="37265" xr:uid="{0B794F83-FCB1-483C-8BD3-3CDBCBA23021}"/>
    <cellStyle name="Normal 239" xfId="37270" xr:uid="{2816E775-33CB-4905-931D-0CE117B0A22E}"/>
    <cellStyle name="Normal 239 2" xfId="37275" xr:uid="{EB558782-71EC-471A-A900-1CC97A67C6D2}"/>
    <cellStyle name="Normal 239 3" xfId="37283" xr:uid="{43303534-0774-4180-802C-431FF2F77869}"/>
    <cellStyle name="Normal 24" xfId="37286" xr:uid="{59FFA989-2E22-4E20-9C1F-5ED16BABC88B}"/>
    <cellStyle name="Normal 24 2" xfId="37290" xr:uid="{65D322D3-6DF3-4F21-B517-EE06565A2181}"/>
    <cellStyle name="Normal 24 2 10" xfId="37292" xr:uid="{A0A1A964-0134-4A25-B0A0-740E65BC42B6}"/>
    <cellStyle name="Normal 24 2 11" xfId="37294" xr:uid="{4AC8B6F3-F26F-4A95-85D4-B470E035702D}"/>
    <cellStyle name="Normal 24 2 12" xfId="37296" xr:uid="{69C80E3A-B4CF-4F1E-9D4B-3E223D4D8C5D}"/>
    <cellStyle name="Normal 24 2 13" xfId="37298" xr:uid="{12BACA32-6C48-42F2-8F11-B0C3F57A55BF}"/>
    <cellStyle name="Normal 24 2 14" xfId="37300" xr:uid="{10DBC150-CF2C-4842-A624-26D5288B591F}"/>
    <cellStyle name="Normal 24 2 15" xfId="37302" xr:uid="{D53490C3-1CAA-4AF1-900F-C3728D4583FB}"/>
    <cellStyle name="Normal 24 2 16" xfId="37305" xr:uid="{59D95EA2-08BB-4B95-94F4-798EF00067F5}"/>
    <cellStyle name="Normal 24 2 2" xfId="37314" xr:uid="{B0D7F89B-8BD9-411E-B7DF-5C8CF5F465E6}"/>
    <cellStyle name="Normal 24 2 3" xfId="37321" xr:uid="{22D75A0B-899B-4664-9B6E-F9CBCE828CDA}"/>
    <cellStyle name="Normal 24 2 4" xfId="37324" xr:uid="{EFED2085-686D-4BE4-875D-4B52C5644974}"/>
    <cellStyle name="Normal 24 2 5" xfId="37327" xr:uid="{C78E022F-C0DD-46AB-8A94-A0FC4CB90086}"/>
    <cellStyle name="Normal 24 2 6" xfId="37330" xr:uid="{77926CE8-85BA-4918-85AE-34E95FC17EAA}"/>
    <cellStyle name="Normal 24 2 7" xfId="17279" xr:uid="{0F69EA82-1417-45E8-BB59-75CFB8EF544B}"/>
    <cellStyle name="Normal 24 2 8" xfId="17283" xr:uid="{4039F061-DA9E-4136-A11C-A5104F6150FD}"/>
    <cellStyle name="Normal 24 2 9" xfId="17287" xr:uid="{9690A569-D1C0-411D-86EE-616225FAE699}"/>
    <cellStyle name="Normal 24 3" xfId="37333" xr:uid="{9BE7F65D-74A8-4642-9A16-01FED176C9FE}"/>
    <cellStyle name="Normal 24 3 2" xfId="37337" xr:uid="{7EC97EE5-CF7F-439B-9FE7-DC58EA81946E}"/>
    <cellStyle name="Normal 24 3 2 2" xfId="37339" xr:uid="{A26E1B2E-7FE8-4DEB-8F6C-F435E3757B7D}"/>
    <cellStyle name="Normal 24 3 3" xfId="37342" xr:uid="{96DE3731-55E9-4E33-92B0-F398597E1AE3}"/>
    <cellStyle name="Normal 24 3 4" xfId="37344" xr:uid="{13D71400-DC94-4723-9D7A-0812B1387899}"/>
    <cellStyle name="Normal 24 3 5" xfId="37346" xr:uid="{B66A4921-2C8F-4599-BEE8-D1ABF183D31A}"/>
    <cellStyle name="Normal 24 4" xfId="37349" xr:uid="{71739DCD-9F4F-4852-B49E-3FDB19001873}"/>
    <cellStyle name="Normal 24 4 2" xfId="49786" xr:uid="{853D7366-6D9F-4407-970C-3147C785E4D1}"/>
    <cellStyle name="Normal 24 4 3" xfId="49787" xr:uid="{15146BA8-D398-45FA-861C-59785EA7769E}"/>
    <cellStyle name="Normal 24 5" xfId="37353" xr:uid="{51DE5D91-1518-48BF-BD46-EF659770160F}"/>
    <cellStyle name="Normal 24 5 2" xfId="43136" xr:uid="{4FCD4334-09C8-488B-8ED3-2D96AB376ED6}"/>
    <cellStyle name="Normal 24 5 3" xfId="43138" xr:uid="{6B5B4068-AB07-4D2A-A9BF-28783AE20BD9}"/>
    <cellStyle name="Normal 240" xfId="37202" xr:uid="{A4FF91A6-9FE3-4B48-B2D5-DCA736D883E9}"/>
    <cellStyle name="Normal 240 2" xfId="37206" xr:uid="{B6D2C617-A52A-4BCD-87F5-E35674CC438B}"/>
    <cellStyle name="Normal 241" xfId="37215" xr:uid="{4A6C8EFE-9C1C-42E4-8075-D3534A0154DF}"/>
    <cellStyle name="Normal 241 2" xfId="37219" xr:uid="{92B7502A-BC70-4B64-AB6D-77DDEE0C8FD5}"/>
    <cellStyle name="Normal 241 3" xfId="37225" xr:uid="{D180F010-6564-40A7-85E6-39C977140C8B}"/>
    <cellStyle name="Normal 242" xfId="37232" xr:uid="{6E7BAA89-7FA1-4DF1-A35F-08E33D36DA33}"/>
    <cellStyle name="Normal 242 2" xfId="37237" xr:uid="{D8AC42C4-194D-48D0-B5B4-549053FCDB93}"/>
    <cellStyle name="Normal 242 3" xfId="37246" xr:uid="{7FC48AAC-8301-4511-8FD0-8C92F96D9078}"/>
    <cellStyle name="Normal 243" xfId="37251" xr:uid="{4098ECA6-EA5C-48D2-BB8F-5D12A840B5A9}"/>
    <cellStyle name="Normal 243 2" xfId="37256" xr:uid="{5A126744-C69D-4F4E-BCD0-A82C8CA52A6C}"/>
    <cellStyle name="Normal 243 3" xfId="37264" xr:uid="{D8D516A8-6F27-4C35-B6DD-966BDADD0317}"/>
    <cellStyle name="Normal 244" xfId="37269" xr:uid="{418B3E99-F728-49E1-BA93-8CA8BB121F9A}"/>
    <cellStyle name="Normal 244 2" xfId="37274" xr:uid="{A85983DA-B50F-4F75-9BAD-BA9742041836}"/>
    <cellStyle name="Normal 244 3" xfId="37282" xr:uid="{5A509105-DB5D-4E2F-8B64-D489025F84C5}"/>
    <cellStyle name="Normal 245" xfId="37366" xr:uid="{4AB1B246-41AB-4CB1-ACEC-26ED1F9E091B}"/>
    <cellStyle name="Normal 245 2" xfId="37371" xr:uid="{7F85FD05-EA32-4291-A813-D48C0F14B4C4}"/>
    <cellStyle name="Normal 245 3" xfId="37377" xr:uid="{D66BE53D-79B4-4ED3-AE0C-960F6F6915B9}"/>
    <cellStyle name="Normal 246" xfId="37382" xr:uid="{1A0BB2F0-B995-41FC-B5A0-148E95E0AD53}"/>
    <cellStyle name="Normal 246 2" xfId="37386" xr:uid="{0F2733E2-BA08-44DA-884E-398C63E7A404}"/>
    <cellStyle name="Normal 246 3" xfId="49788" xr:uid="{FD4129D5-A0CF-4B28-9C34-6BCFE7920430}"/>
    <cellStyle name="Normal 247" xfId="37391" xr:uid="{81C05454-0D41-4FC9-B3FF-99D206273E42}"/>
    <cellStyle name="Normal 247 2" xfId="37395" xr:uid="{DB0273CA-51DD-4806-A62D-FD82AD9367B7}"/>
    <cellStyle name="Normal 247 3" xfId="49789" xr:uid="{C34D94A1-4E4D-4C88-8E94-93647D472958}"/>
    <cellStyle name="Normal 248" xfId="37400" xr:uid="{06E21C8F-05D9-450F-A6D9-7DCCC880F75E}"/>
    <cellStyle name="Normal 248 2" xfId="37405" xr:uid="{10F9838F-5884-4C20-859D-1F0A700D5501}"/>
    <cellStyle name="Normal 248 3" xfId="37410" xr:uid="{6F7A0DC7-D76D-4F80-B837-16E86D736287}"/>
    <cellStyle name="Normal 249" xfId="37415" xr:uid="{E8B27F29-ACC1-463E-9625-78D527B0D214}"/>
    <cellStyle name="Normal 249 2" xfId="37419" xr:uid="{7883C456-FA8D-4C5D-BAE9-FCD46A94BF14}"/>
    <cellStyle name="Normal 249 3" xfId="37424" xr:uid="{60D6B74A-67D6-4E32-BA43-E03FFBFE8F9D}"/>
    <cellStyle name="Normal 25" xfId="49791" xr:uid="{EBF406FD-E9B8-4652-BC9F-974126A39310}"/>
    <cellStyle name="Normal 25 10" xfId="49792" xr:uid="{E9C3B22E-263C-4F12-8DCB-2A68CBD2A009}"/>
    <cellStyle name="Normal 25 11" xfId="49793" xr:uid="{13E141A8-FD20-4BAB-87C3-51966C658C1D}"/>
    <cellStyle name="Normal 25 12" xfId="49794" xr:uid="{149F3CF4-C84F-4282-ADD5-7A660557B4C9}"/>
    <cellStyle name="Normal 25 13" xfId="49795" xr:uid="{FFC9DA5F-5614-4159-8AE7-D143C2C4FE84}"/>
    <cellStyle name="Normal 25 14" xfId="49796" xr:uid="{28A68482-BEB6-443A-87C4-286E5C376679}"/>
    <cellStyle name="Normal 25 15" xfId="27430" xr:uid="{6BF18B6F-45D1-482D-BA96-96263FF3772F}"/>
    <cellStyle name="Normal 25 16" xfId="27432" xr:uid="{300C1D16-1547-4545-8B35-CA4DCA1AB714}"/>
    <cellStyle name="Normal 25 2" xfId="49798" xr:uid="{B0FD8896-55EA-4FAA-8CA8-D80137EC9AB8}"/>
    <cellStyle name="Normal 25 2 2" xfId="43150" xr:uid="{D8A9410C-3C3A-4697-A759-E38FBD7B2F8F}"/>
    <cellStyle name="Normal 25 2 2 2" xfId="49799" xr:uid="{4BD1E9A5-3220-4787-ABB5-90690465B191}"/>
    <cellStyle name="Normal 25 2 3" xfId="43153" xr:uid="{CD894A11-6549-479B-B9B4-1DF489B4D0CC}"/>
    <cellStyle name="Normal 25 2 3 2" xfId="49801" xr:uid="{CD39BDCA-C137-4AEA-B2B2-64964B7A365D}"/>
    <cellStyle name="Normal 25 2 4" xfId="43156" xr:uid="{33CA136F-EE88-4E67-AE37-4B2C41446CCD}"/>
    <cellStyle name="Normal 25 2 5" xfId="49803" xr:uid="{4171ED98-E021-4B8D-8052-0640D297529A}"/>
    <cellStyle name="Normal 25 3" xfId="49806" xr:uid="{3781F508-4D68-411F-A9E1-A15370B7F402}"/>
    <cellStyle name="Normal 25 3 2" xfId="49808" xr:uid="{78B553C9-9BA9-440D-ACA8-D54108450073}"/>
    <cellStyle name="Normal 25 4" xfId="49810" xr:uid="{51D5DE06-BF0E-4947-B83A-385702B61795}"/>
    <cellStyle name="Normal 25 4 2" xfId="49811" xr:uid="{90F06641-44A8-48CC-8387-9E21FDD8CBFC}"/>
    <cellStyle name="Normal 25 5" xfId="49813" xr:uid="{E04E29A7-D3AC-4FF0-AED3-36552768EE35}"/>
    <cellStyle name="Normal 25 6" xfId="49815" xr:uid="{38AE73E8-C05B-4FFB-AEAF-5107710204F3}"/>
    <cellStyle name="Normal 25 7" xfId="49816" xr:uid="{0E4E242A-0FF4-445D-9492-6BF9E63DAA1F}"/>
    <cellStyle name="Normal 25 8" xfId="49817" xr:uid="{D83A1E9C-5479-49B0-9B68-58D28A77F34E}"/>
    <cellStyle name="Normal 25 9" xfId="49818" xr:uid="{477C7B8F-CB7D-4645-AA80-3BC8FE9AC8ED}"/>
    <cellStyle name="Normal 250" xfId="37365" xr:uid="{76E78F69-D0CE-4ADA-954F-5857E30291EA}"/>
    <cellStyle name="Normal 250 2" xfId="37370" xr:uid="{6356EED4-CD68-4C2A-919B-B2D60A4D8C0B}"/>
    <cellStyle name="Normal 250 3" xfId="37376" xr:uid="{CC2990D7-09C0-47EF-BDFA-C50A5740960E}"/>
    <cellStyle name="Normal 251" xfId="37381" xr:uid="{1A0BDB54-60A4-4280-8D9B-C26FFDFDA43C}"/>
    <cellStyle name="Normal 251 2" xfId="37385" xr:uid="{F93436B5-9D65-4894-9BE0-EFC235CDFEE6}"/>
    <cellStyle name="Normal 252" xfId="37390" xr:uid="{ECF28D77-AEA2-471C-B63A-FBB9FE6A8232}"/>
    <cellStyle name="Normal 252 2" xfId="37394" xr:uid="{A8FF2E48-2755-4295-B634-C276223AC7B9}"/>
    <cellStyle name="Normal 253" xfId="37399" xr:uid="{0F25EC3F-B3F0-41DA-9205-C184E6F6C4FC}"/>
    <cellStyle name="Normal 253 2" xfId="37404" xr:uid="{2B3ADF1E-E2DF-4CBB-8FE2-3FB2B48F3674}"/>
    <cellStyle name="Normal 253 3" xfId="37409" xr:uid="{D82872E6-73EF-478A-A1B5-F7AB5E105269}"/>
    <cellStyle name="Normal 254" xfId="37414" xr:uid="{A4542086-8B09-4056-AB8F-87ABCC7851AF}"/>
    <cellStyle name="Normal 254 2" xfId="37418" xr:uid="{775774D4-141A-4008-9942-47A3DFB2DCC5}"/>
    <cellStyle name="Normal 255" xfId="49822" xr:uid="{6862E8DB-936A-4635-A8C0-B544A5E304CE}"/>
    <cellStyle name="Normal 255 2" xfId="49826" xr:uid="{C54EA6D2-8191-4304-8619-2715F2F823CD}"/>
    <cellStyle name="Normal 255 3" xfId="49829" xr:uid="{77C33A9D-9FB4-4B38-8B58-AA367AE0411E}"/>
    <cellStyle name="Normal 256" xfId="49833" xr:uid="{199CE16C-1F84-4089-B7B4-721D9890CECA}"/>
    <cellStyle name="Normal 256 2" xfId="49837" xr:uid="{24A0F899-74D0-4DBD-935B-8702B4E2A172}"/>
    <cellStyle name="Normal 256 3" xfId="49841" xr:uid="{40DE27F7-6929-4031-B0B4-0E9036BD3841}"/>
    <cellStyle name="Normal 256 3 2" xfId="49842" xr:uid="{EC7B527D-B0CC-431E-8B66-FEE47F2AFFC3}"/>
    <cellStyle name="Normal 256 3 3" xfId="49843" xr:uid="{F5359339-0DF6-40B0-9A0B-E1C931F911E3}"/>
    <cellStyle name="Normal 256 4" xfId="49847" xr:uid="{FFBF69A2-A611-4A66-B364-C15B911F0352}"/>
    <cellStyle name="Normal 256 4 2" xfId="49848" xr:uid="{FE35D239-0DF8-4FFB-8B4F-1E664B33AA54}"/>
    <cellStyle name="Normal 256 4 3" xfId="49849" xr:uid="{7F2EDDA4-1B1A-422A-8B7A-19AD343F47F2}"/>
    <cellStyle name="Normal 257" xfId="49853" xr:uid="{CDDCE701-B1C8-4F47-90CB-1DE7F102C673}"/>
    <cellStyle name="Normal 257 2" xfId="49857" xr:uid="{4AB1F08D-D775-40E6-BB64-4E1C990ADF43}"/>
    <cellStyle name="Normal 257 2 2" xfId="49861" xr:uid="{9AD965D5-4784-44DD-A1FB-F2DA5AB4C15C}"/>
    <cellStyle name="Normal 257 2 2 2" xfId="33332" xr:uid="{DB1BC7F9-2ED9-4C41-B952-5068F8351E12}"/>
    <cellStyle name="Normal 257 2 2 3" xfId="49862" xr:uid="{CA2F1116-E45E-4AA9-9BC4-BC42685431C0}"/>
    <cellStyle name="Normal 257 2 3" xfId="49866" xr:uid="{C6F76E55-E48B-4B36-BE12-516DE0DF8D11}"/>
    <cellStyle name="Normal 257 2 4" xfId="49867" xr:uid="{1FAF325E-00D9-426C-A56A-EE9AD1B0DE3C}"/>
    <cellStyle name="Normal 258" xfId="49871" xr:uid="{781B93E6-92C4-4E5B-BE97-9C6AC3F709A9}"/>
    <cellStyle name="Normal 258 2" xfId="49875" xr:uid="{57B8714B-3EA2-4D51-9C10-43355FEFDEDE}"/>
    <cellStyle name="Normal 258 3" xfId="49879" xr:uid="{6B9A1093-3D65-487E-95C1-3F69167866E7}"/>
    <cellStyle name="Normal 258 4" xfId="49883" xr:uid="{BC9D38C0-EB62-4B73-8EBF-AAD0CB35727B}"/>
    <cellStyle name="Normal 258 4 2" xfId="49884" xr:uid="{B205D553-E501-46C3-B681-0FB5A3F29E2C}"/>
    <cellStyle name="Normal 258 4 3" xfId="49885" xr:uid="{C79178E1-8CF9-45FB-9871-FF4CBA4F2583}"/>
    <cellStyle name="Normal 258 5" xfId="49886" xr:uid="{09F7DBD1-5A3B-43E0-87A4-8B6792B1A032}"/>
    <cellStyle name="Normal 258 6" xfId="49887" xr:uid="{F5E4C775-9D05-45C7-9B94-3EA85ED13FF9}"/>
    <cellStyle name="Normal 259" xfId="49891" xr:uid="{E9A6AC63-A576-450D-A4B5-56A0E2379795}"/>
    <cellStyle name="Normal 259 2" xfId="48909" xr:uid="{458A4773-56B3-4C81-B8ED-0298BE7445A4}"/>
    <cellStyle name="Normal 259 2 2" xfId="49895" xr:uid="{5A08D92A-350A-49ED-AD10-5C1F7D2230FE}"/>
    <cellStyle name="Normal 259 2 3" xfId="49899" xr:uid="{FB2E9C23-486E-4246-85E4-7C2A6599D52C}"/>
    <cellStyle name="Normal 259 3" xfId="48914" xr:uid="{ED2A55B4-E2C3-4BE7-9D3A-69082DED84A7}"/>
    <cellStyle name="Normal 259 4" xfId="49903" xr:uid="{008CEBB7-927C-4D17-8CC4-A416D9488A8A}"/>
    <cellStyle name="Normal 26" xfId="49905" xr:uid="{0ABEBF46-2763-4EED-AA3E-2A236C66FA7C}"/>
    <cellStyle name="Normal 26 10" xfId="32230" xr:uid="{F48C2703-E132-43BE-BAF9-75B7FF680B44}"/>
    <cellStyle name="Normal 26 11" xfId="32234" xr:uid="{BC5C3D22-CDBA-4675-AD19-32BB6A26ECBB}"/>
    <cellStyle name="Normal 26 12" xfId="32238" xr:uid="{65987D3A-7428-4584-A9A3-C48CBAB08951}"/>
    <cellStyle name="Normal 26 13" xfId="32252" xr:uid="{9ACDF6AB-53AE-49E7-B9AB-F3AC1554D7B1}"/>
    <cellStyle name="Normal 26 14" xfId="32256" xr:uid="{D20A2934-3FAE-47EE-BABC-D347494CCF23}"/>
    <cellStyle name="Normal 26 2" xfId="49907" xr:uid="{10584A74-7DEF-490E-8E10-2A33063A8310}"/>
    <cellStyle name="Normal 26 2 2" xfId="49909" xr:uid="{250FD776-C5AD-425D-A23B-2B3324267C4C}"/>
    <cellStyle name="Normal 26 2 2 2" xfId="49910" xr:uid="{BCA27065-DE86-4990-92D8-1287822ADF89}"/>
    <cellStyle name="Normal 26 2 3" xfId="49912" xr:uid="{39CD67BB-BA30-4A21-8821-792B5A3A5D3B}"/>
    <cellStyle name="Normal 26 2 4" xfId="49914" xr:uid="{13D8C1F3-A1A4-4F30-A51D-114598438902}"/>
    <cellStyle name="Normal 26 2 5" xfId="49916" xr:uid="{504EA17A-1011-4801-A91E-64053BC90D23}"/>
    <cellStyle name="Normal 26 3" xfId="49918" xr:uid="{9FE87158-2E2D-4BDF-84CB-84BDB9E1B2BA}"/>
    <cellStyle name="Normal 26 3 2" xfId="49920" xr:uid="{EB592A26-71A9-470F-9B47-0BF642F919FD}"/>
    <cellStyle name="Normal 26 3 2 2" xfId="49922" xr:uid="{DA85CB1A-A278-42B3-9910-F91E9283DAD1}"/>
    <cellStyle name="Normal 26 3 3" xfId="49924" xr:uid="{9EFB8F04-5055-470C-881C-02DCE47E2050}"/>
    <cellStyle name="Normal 26 3 4" xfId="49926" xr:uid="{B0ECFA62-24BA-4ABC-8144-57D9293B3908}"/>
    <cellStyle name="Normal 26 3 5" xfId="49927" xr:uid="{9C2F1BCC-C2A9-479F-8F78-E6688DCACC32}"/>
    <cellStyle name="Normal 26 4" xfId="49929" xr:uid="{4808DB19-3910-4D3D-A9A1-916FD04935D4}"/>
    <cellStyle name="Normal 26 4 2" xfId="49931" xr:uid="{8CACA474-A4F1-465B-9DBD-AC508DCE0534}"/>
    <cellStyle name="Normal 26 5" xfId="49933" xr:uid="{7F87286C-C99F-4EF2-B08F-D056EEA5606C}"/>
    <cellStyle name="Normal 26 6" xfId="49935" xr:uid="{8F1A7CB5-E75D-4747-8AC9-BAC9F585D700}"/>
    <cellStyle name="Normal 26 7" xfId="49937" xr:uid="{E365D772-6C40-4DCD-A94F-34042AF12D76}"/>
    <cellStyle name="Normal 26 8" xfId="49939" xr:uid="{A061AC02-62D8-4F38-8B53-9B47156E0303}"/>
    <cellStyle name="Normal 26 9" xfId="49941" xr:uid="{5A37C254-D555-46CA-862E-C4C6A449CB8E}"/>
    <cellStyle name="Normal 260" xfId="49821" xr:uid="{8776F07D-F05F-40C4-8971-F0763B57C0AE}"/>
    <cellStyle name="Normal 260 2" xfId="49825" xr:uid="{FFA82C08-D155-486B-B9F0-7C618D9CEA40}"/>
    <cellStyle name="Normal 260 2 2" xfId="49943" xr:uid="{F693B7E4-3242-4F88-8266-70F0927B98EE}"/>
    <cellStyle name="Normal 260 2 3" xfId="49945" xr:uid="{23E30B9A-F624-4C1D-B71F-70D826C5E735}"/>
    <cellStyle name="Normal 260 3" xfId="49828" xr:uid="{1F75EF72-1169-4AAA-9D31-A5A217577C32}"/>
    <cellStyle name="Normal 260 4" xfId="49947" xr:uid="{423A9423-4936-4D8D-AEA5-00C4E31AD351}"/>
    <cellStyle name="Normal 261" xfId="49832" xr:uid="{69C38B08-CB12-4BCA-9FC5-BF37601C9C57}"/>
    <cellStyle name="Normal 261 2" xfId="49836" xr:uid="{6632696A-1504-4E20-9A67-A4BFD2502210}"/>
    <cellStyle name="Normal 261 2 2" xfId="49950" xr:uid="{EB9D7697-BCC0-44DF-9F7F-A3B091F5567A}"/>
    <cellStyle name="Normal 261 2 3" xfId="49953" xr:uid="{8651C99A-2201-4906-82A7-8BC75074E11C}"/>
    <cellStyle name="Normal 261 3" xfId="49840" xr:uid="{A9183222-558B-4C7C-B7E1-7F99AF4A0E71}"/>
    <cellStyle name="Normal 261 4" xfId="49846" xr:uid="{BD32DA64-C39B-4BEA-B4B0-6C8CAF17533B}"/>
    <cellStyle name="Normal 262" xfId="49852" xr:uid="{D3FE90EF-AD29-4791-AB28-BE6C88658BA9}"/>
    <cellStyle name="Normal 262 2" xfId="49856" xr:uid="{E5096C33-8691-4986-B683-0CFB43702448}"/>
    <cellStyle name="Normal 262 2 2" xfId="49860" xr:uid="{B75198FE-5B05-441A-916F-C2194CAACCBE}"/>
    <cellStyle name="Normal 262 2 3" xfId="49865" xr:uid="{067CC83A-A5E6-4CD6-936C-37C8B000D915}"/>
    <cellStyle name="Normal 262 3" xfId="49956" xr:uid="{6153CB22-1AB6-4A57-A74A-B3404499DDDB}"/>
    <cellStyle name="Normal 262 4" xfId="49959" xr:uid="{7CD1C4FA-E60B-4094-B4CE-A3F497D6B515}"/>
    <cellStyle name="Normal 263" xfId="49870" xr:uid="{8E717060-7906-4749-A498-C7C13E5A09C0}"/>
    <cellStyle name="Normal 263 2" xfId="49874" xr:uid="{402DA778-1C83-4504-A85D-F80AEEAC2546}"/>
    <cellStyle name="Normal 263 2 2" xfId="49962" xr:uid="{509068CF-9F60-4A6D-AB49-6037E6A02C8C}"/>
    <cellStyle name="Normal 263 2 3" xfId="49965" xr:uid="{19D51436-FCE6-4C1C-9682-88A13E805E2A}"/>
    <cellStyle name="Normal 263 3" xfId="49878" xr:uid="{5335F465-96F6-48A0-B417-CA78674E5547}"/>
    <cellStyle name="Normal 263 4" xfId="49882" xr:uid="{AB25A622-6C00-4CD0-8D41-BC0E04AC0DB5}"/>
    <cellStyle name="Normal 264" xfId="49890" xr:uid="{EBCBA6EB-858E-422D-99CD-E3C1B5B2CDDD}"/>
    <cellStyle name="Normal 264 2" xfId="48908" xr:uid="{FAE5A7BB-FC65-43A5-89DA-AE48A59D27F7}"/>
    <cellStyle name="Normal 264 2 2" xfId="49894" xr:uid="{EFBB0A74-8D78-4CFE-A2EA-32C0904EEEBA}"/>
    <cellStyle name="Normal 264 2 3" xfId="49898" xr:uid="{E48FE005-0C64-406A-8944-0C6E2746983B}"/>
    <cellStyle name="Normal 264 3" xfId="48913" xr:uid="{CBFE676D-278E-447D-8A55-E80CE76025FE}"/>
    <cellStyle name="Normal 264 4" xfId="49902" xr:uid="{A1229151-07E7-4536-AFCC-451D39F0019C}"/>
    <cellStyle name="Normal 265" xfId="49969" xr:uid="{E5974C33-5DF3-4328-B8D9-282DD13A62AA}"/>
    <cellStyle name="Normal 265 2" xfId="49972" xr:uid="{A43A37E8-F4CB-4FF6-8EAD-E8CBB74ADE9C}"/>
    <cellStyle name="Normal 265 2 2" xfId="49975" xr:uid="{A512AA4D-7733-4DF6-A2E3-7C466D2D3ECC}"/>
    <cellStyle name="Normal 265 2 3" xfId="49978" xr:uid="{4EB01D48-5851-4184-B289-3B0BDAFF9B2E}"/>
    <cellStyle name="Normal 265 3" xfId="49981" xr:uid="{5F72EAC8-5439-4A4D-9125-D592B41DDBDA}"/>
    <cellStyle name="Normal 265 4" xfId="49984" xr:uid="{FD4F687F-856F-4E0C-9147-19A372A63F7E}"/>
    <cellStyle name="Normal 266" xfId="49988" xr:uid="{60F9173A-5C53-4F2F-86C8-D6950FBEE3C6}"/>
    <cellStyle name="Normal 266 2" xfId="49991" xr:uid="{59120856-EBF0-415A-879D-4099BEAAE514}"/>
    <cellStyle name="Normal 266 2 2" xfId="49994" xr:uid="{AB1CEE04-5469-4DDC-BF31-7FF1EEB558EC}"/>
    <cellStyle name="Normal 266 2 3" xfId="49997" xr:uid="{B5589859-081D-4DF7-8316-6619EB10CA52}"/>
    <cellStyle name="Normal 266 3" xfId="50000" xr:uid="{0F70BAF2-8A6C-4D07-818F-7430FCCA01FE}"/>
    <cellStyle name="Normal 266 4" xfId="50003" xr:uid="{C47F3F7B-E959-46D2-8326-2DF998BEFE02}"/>
    <cellStyle name="Normal 267" xfId="50007" xr:uid="{1FD88740-8C4E-46BB-814B-385FD80CC972}"/>
    <cellStyle name="Normal 267 2" xfId="50009" xr:uid="{2A92E337-5953-41B3-B8E1-3421D5ECB591}"/>
    <cellStyle name="Normal 267 2 2" xfId="50011" xr:uid="{601F3B2E-A6FC-4B88-BAC9-0CA7F45384CC}"/>
    <cellStyle name="Normal 267 2 3" xfId="50013" xr:uid="{07E7CFDB-08D7-4D67-8C8C-923F0B048708}"/>
    <cellStyle name="Normal 267 3" xfId="50015" xr:uid="{EC351DCB-7814-4E7E-A35F-8B565EB5BD77}"/>
    <cellStyle name="Normal 267 4" xfId="50017" xr:uid="{BC98E4BF-5FA6-4FB9-8BF0-9997E137DAA3}"/>
    <cellStyle name="Normal 268" xfId="50021" xr:uid="{B63C0E23-0F6C-48B1-B4BD-52B5DF8A4C2E}"/>
    <cellStyle name="Normal 268 2" xfId="10700" xr:uid="{596D2582-47B3-4C25-803F-14FB493A92E5}"/>
    <cellStyle name="Normal 268 2 2" xfId="50024" xr:uid="{856D7553-C9E0-409E-8809-24FD03C98293}"/>
    <cellStyle name="Normal 268 2 3" xfId="50027" xr:uid="{5C68B2C4-2BA3-4575-823B-8B6453AAD344}"/>
    <cellStyle name="Normal 268 3" xfId="10704" xr:uid="{5B174D37-5D4B-4108-A82B-3E7D406A309E}"/>
    <cellStyle name="Normal 268 4" xfId="10708" xr:uid="{552C15B7-C5A1-41B8-86BA-EEEB4CAC4E96}"/>
    <cellStyle name="Normal 269" xfId="50031" xr:uid="{824C3D4C-414E-4B64-BE41-B90EB5ACEEF9}"/>
    <cellStyle name="Normal 269 2" xfId="50033" xr:uid="{47730F0B-0A32-41D4-BE9E-28AB2B46E825}"/>
    <cellStyle name="Normal 269 2 2" xfId="50035" xr:uid="{180ED35E-3552-4926-8DB2-AD726D06D016}"/>
    <cellStyle name="Normal 269 2 3" xfId="50037" xr:uid="{F6A5BF71-28AE-4370-8F93-000321B98D4A}"/>
    <cellStyle name="Normal 269 3" xfId="50039" xr:uid="{2DF08EFD-59AF-40D1-9D45-F1D5A058058A}"/>
    <cellStyle name="Normal 269 4" xfId="50041" xr:uid="{86FE9318-6C5D-4498-B139-A89AB0BC8660}"/>
    <cellStyle name="Normal 27" xfId="50043" xr:uid="{7F78486F-0273-4B98-8FDA-6B90F55C09EC}"/>
    <cellStyle name="Normal 27 10" xfId="21342" xr:uid="{BE7FCCBD-923E-492D-902F-5DE6ED13994D}"/>
    <cellStyle name="Normal 27 11" xfId="32290" xr:uid="{B36A3D1A-E4E9-414C-B7D0-8E09A45025F8}"/>
    <cellStyle name="Normal 27 12" xfId="743" xr:uid="{9996DADF-31F4-4FBD-A342-C9045830797E}"/>
    <cellStyle name="Normal 27 13" xfId="50044" xr:uid="{C0704C80-9CDB-4129-AB34-C458C82084E7}"/>
    <cellStyle name="Normal 27 14" xfId="50045" xr:uid="{6CF6DAD7-0B94-47D8-85DE-2EC936E9F596}"/>
    <cellStyle name="Normal 27 15" xfId="50046" xr:uid="{D242D337-1030-4A91-B0B4-891C19C159A2}"/>
    <cellStyle name="Normal 27 16" xfId="50047" xr:uid="{AA8A47C8-AF3A-42D4-B1D4-3C43FC2A591F}"/>
    <cellStyle name="Normal 27 2" xfId="50049" xr:uid="{AC668DE9-44B1-405C-BCE0-C9623DE49DD0}"/>
    <cellStyle name="Normal 27 2 10" xfId="50050" xr:uid="{EC922EF3-64D7-4F63-AF09-16C5F4C954A2}"/>
    <cellStyle name="Normal 27 2 11" xfId="50051" xr:uid="{0D4BDA98-9AA4-4E47-8E90-B289E8254265}"/>
    <cellStyle name="Normal 27 2 12" xfId="50052" xr:uid="{2FD820D9-6F94-42D3-9BC3-A52208D1ACD5}"/>
    <cellStyle name="Normal 27 2 13" xfId="50053" xr:uid="{B0145E75-923F-4A98-9D4A-A508565304F0}"/>
    <cellStyle name="Normal 27 2 14" xfId="50054" xr:uid="{0610206F-855F-490F-AA68-3A1349126CDC}"/>
    <cellStyle name="Normal 27 2 15" xfId="50056" xr:uid="{A8BD673A-DED6-4551-9EF6-AB19BE4C5B03}"/>
    <cellStyle name="Normal 27 2 16" xfId="50058" xr:uid="{C67385F0-B698-45DD-A4D2-259495C4000F}"/>
    <cellStyle name="Normal 27 2 17" xfId="50060" xr:uid="{A715FD34-D33B-438E-B16E-2ADE946EB556}"/>
    <cellStyle name="Normal 27 2 18" xfId="50062" xr:uid="{1AA193ED-F0E5-4CCA-AFEE-4E216EC6DB16}"/>
    <cellStyle name="Normal 27 2 19" xfId="50064" xr:uid="{6FDA0BC3-4061-495E-9675-72E8B7CF427E}"/>
    <cellStyle name="Normal 27 2 2" xfId="46212" xr:uid="{839BAB63-90AB-417E-B6BE-26E701B90741}"/>
    <cellStyle name="Normal 27 2 20" xfId="50055" xr:uid="{D29FA93A-FD9E-4D06-AEEB-198AF71E046C}"/>
    <cellStyle name="Normal 27 2 21" xfId="50057" xr:uid="{04D27CE6-EDAB-49DC-947E-18F4F70F3A8F}"/>
    <cellStyle name="Normal 27 2 22" xfId="50059" xr:uid="{12BC9775-4AEF-4514-88A9-7B3315FE48A8}"/>
    <cellStyle name="Normal 27 2 23" xfId="50061" xr:uid="{88EFF852-C9F1-4B9D-AD9F-137E4E0655FC}"/>
    <cellStyle name="Normal 27 2 24" xfId="50063" xr:uid="{127C4358-192E-4A02-B5F6-BAC327FF4BB6}"/>
    <cellStyle name="Normal 27 2 25" xfId="50065" xr:uid="{1581B696-393F-441B-974F-747CC827CE85}"/>
    <cellStyle name="Normal 27 2 26" xfId="50066" xr:uid="{1FC271EA-2864-42A6-B192-1A8865AAC7D6}"/>
    <cellStyle name="Normal 27 2 27" xfId="50067" xr:uid="{C6C26581-1A40-4376-98DB-6F4549EBFEDE}"/>
    <cellStyle name="Normal 27 2 28" xfId="50068" xr:uid="{B6F87D9D-06B8-4A81-9E89-98DE860E15FB}"/>
    <cellStyle name="Normal 27 2 3" xfId="46244" xr:uid="{1FB35042-88D0-489F-A8C7-21F0D329745A}"/>
    <cellStyle name="Normal 27 2 4" xfId="46259" xr:uid="{889FE04C-1D3F-488D-B66C-65B8397325CF}"/>
    <cellStyle name="Normal 27 2 5" xfId="46263" xr:uid="{8B60BAC1-4A47-4BA3-8615-FE249315B9FE}"/>
    <cellStyle name="Normal 27 2 6" xfId="46265" xr:uid="{F675D4E9-3E50-457D-91C8-0D7D894E03E9}"/>
    <cellStyle name="Normal 27 2 7" xfId="17575" xr:uid="{8E94EC2A-2AEF-4708-BBDE-623C37C1B849}"/>
    <cellStyle name="Normal 27 2 8" xfId="17579" xr:uid="{F067AD31-85D7-402C-99D9-730C16FAB654}"/>
    <cellStyle name="Normal 27 2 9" xfId="31479" xr:uid="{CB7B8491-31A6-4468-BB2E-CBA8070C21B4}"/>
    <cellStyle name="Normal 27 3" xfId="50070" xr:uid="{D80AE930-14C8-4A0F-BE7D-D02D987E211B}"/>
    <cellStyle name="Normal 27 3 2" xfId="46338" xr:uid="{295EA0CE-0C20-417F-BBD3-27CC10A04F30}"/>
    <cellStyle name="Normal 27 3 2 2" xfId="46341" xr:uid="{4111BBF4-53EE-4794-B80B-EC4CF2A27747}"/>
    <cellStyle name="Normal 27 3 3" xfId="46367" xr:uid="{BD043E45-7B8A-4578-AA89-EE7376376E49}"/>
    <cellStyle name="Normal 27 3 4" xfId="46382" xr:uid="{9C6BFF55-4B9B-4184-BE7B-3684F146D154}"/>
    <cellStyle name="Normal 27 3 5" xfId="46386" xr:uid="{0C1954D8-489E-42BB-89C7-F82CD874BE35}"/>
    <cellStyle name="Normal 27 4" xfId="50072" xr:uid="{505CCBB7-7532-4456-B941-E3A9907D8263}"/>
    <cellStyle name="Normal 27 4 2" xfId="46452" xr:uid="{061D3C03-9806-48A3-A619-42825462DE34}"/>
    <cellStyle name="Normal 27 5" xfId="50074" xr:uid="{B72A7DFC-B89E-4A03-A01A-FAB573EAF12F}"/>
    <cellStyle name="Normal 27 5 2" xfId="46522" xr:uid="{D60C5612-F430-4220-BCEA-3104E4EF767B}"/>
    <cellStyle name="Normal 27 5 3" xfId="46525" xr:uid="{710FDB8B-5163-4233-81E9-20F8B77C3A7A}"/>
    <cellStyle name="Normal 27 6" xfId="50076" xr:uid="{378889E6-5169-4AF3-B4C3-5F7864FB606F}"/>
    <cellStyle name="Normal 27 6 2" xfId="46555" xr:uid="{6396B158-B1EA-42A8-BCDD-1B7AB0686EC1}"/>
    <cellStyle name="Normal 27 6 3" xfId="46558" xr:uid="{42D5C93C-99E5-453F-B63B-42A03BDF5767}"/>
    <cellStyle name="Normal 27 7" xfId="50077" xr:uid="{E658F79D-0BC3-4ED0-A58C-D4CCE86629AB}"/>
    <cellStyle name="Normal 27 8" xfId="50078" xr:uid="{1B075CBB-1574-4279-A656-F5486E67B43C}"/>
    <cellStyle name="Normal 27 9" xfId="50079" xr:uid="{17A540B4-6E26-4A9F-8215-C284C730D9CF}"/>
    <cellStyle name="Normal 270" xfId="49968" xr:uid="{77FD52EF-372D-4747-BE4C-8FEF886D116C}"/>
    <cellStyle name="Normal 270 2" xfId="49971" xr:uid="{33DFA6EC-73ED-4628-8D1C-6939E059717F}"/>
    <cellStyle name="Normal 270 2 2" xfId="49974" xr:uid="{F6FDC014-7A3A-4DFB-A594-4D04F17895A6}"/>
    <cellStyle name="Normal 270 2 3" xfId="49977" xr:uid="{ABAD9FF6-6884-4798-9CBD-16A938EF4A56}"/>
    <cellStyle name="Normal 270 3" xfId="49980" xr:uid="{6DCE22BD-3A95-4D1C-BC52-B8AF7072EE83}"/>
    <cellStyle name="Normal 270 4" xfId="49983" xr:uid="{3F6A9BD9-2B78-427C-ADE9-543ADDB07354}"/>
    <cellStyle name="Normal 271" xfId="49987" xr:uid="{023CDFEF-A7D6-48FD-823A-EC33A4EE7532}"/>
    <cellStyle name="Normal 271 2" xfId="49990" xr:uid="{FCE412C0-38C1-4197-A7B9-1EBA76F65D4D}"/>
    <cellStyle name="Normal 271 2 2" xfId="49993" xr:uid="{4EEE6713-EF37-4BC6-BE46-0F5F97D857AE}"/>
    <cellStyle name="Normal 271 2 3" xfId="49996" xr:uid="{0B747FD1-E2B0-4915-BD6C-A9A9AE8B5537}"/>
    <cellStyle name="Normal 271 3" xfId="49999" xr:uid="{A8703B4A-CA7D-4583-8BA0-72E22E782DC8}"/>
    <cellStyle name="Normal 271 4" xfId="50002" xr:uid="{7095F2ED-6D29-409F-812C-BFB6D04EC1E0}"/>
    <cellStyle name="Normal 272" xfId="50006" xr:uid="{D15F250B-FEE6-4A3B-8353-C23F0D52A9EB}"/>
    <cellStyle name="Normal 272 2" xfId="50008" xr:uid="{0EE8D858-BA2A-45BD-9475-6E212A16C705}"/>
    <cellStyle name="Normal 272 2 2" xfId="50010" xr:uid="{8D53C084-56C4-4B4D-9125-322D6777DA02}"/>
    <cellStyle name="Normal 272 2 3" xfId="50012" xr:uid="{419C1112-C453-40B4-B793-44D0F9255261}"/>
    <cellStyle name="Normal 272 3" xfId="50014" xr:uid="{67C1F3EC-21C0-4AD3-8071-344F2FEBEEAF}"/>
    <cellStyle name="Normal 272 4" xfId="50016" xr:uid="{2A456BB3-3A60-40A4-B3FD-DAEE8D0D0CD2}"/>
    <cellStyle name="Normal 273" xfId="50020" xr:uid="{630E3C63-9275-43FF-9698-1B616D81D1DA}"/>
    <cellStyle name="Normal 273 2" xfId="10699" xr:uid="{32101D8F-0B32-4B83-8730-B5332DDF85F7}"/>
    <cellStyle name="Normal 273 2 2" xfId="50023" xr:uid="{BE0454DE-9817-47DA-AAF6-FD18AA76DCAF}"/>
    <cellStyle name="Normal 273 2 3" xfId="50026" xr:uid="{B996D7C2-CC04-44E0-B314-81CD6C036096}"/>
    <cellStyle name="Normal 273 3" xfId="10703" xr:uid="{3CF6B97E-EBDA-4D79-8BC5-AE9D38A1F5BC}"/>
    <cellStyle name="Normal 273 4" xfId="10707" xr:uid="{87072324-6EE0-41B7-83EC-4CA9D7334617}"/>
    <cellStyle name="Normal 274" xfId="50030" xr:uid="{950C9049-303B-401A-B20B-60D7B6B934EA}"/>
    <cellStyle name="Normal 274 2" xfId="50032" xr:uid="{42ED517B-AB33-4541-96B5-63DE39A6840D}"/>
    <cellStyle name="Normal 274 2 2" xfId="50034" xr:uid="{72AE9250-F5F8-44F0-B6A2-2CB1A270A951}"/>
    <cellStyle name="Normal 274 2 3" xfId="50036" xr:uid="{4B895DCD-2749-466C-A078-FD1BC5EE23D0}"/>
    <cellStyle name="Normal 274 3" xfId="50038" xr:uid="{867884CA-2D91-474D-A9AB-58B57E704233}"/>
    <cellStyle name="Normal 274 4" xfId="50040" xr:uid="{1AB7065A-07D3-4809-ADC7-30FE3EA362D3}"/>
    <cellStyle name="Normal 275" xfId="50083" xr:uid="{A7288792-5BE9-405F-872D-68B91E7D1FCD}"/>
    <cellStyle name="Normal 275 2" xfId="50085" xr:uid="{63630023-2C69-4B12-89C4-3F29C0F21F3A}"/>
    <cellStyle name="Normal 275 2 2" xfId="50087" xr:uid="{2D0B153D-1080-4D21-93AC-D3C44FBE3DA5}"/>
    <cellStyle name="Normal 275 2 3" xfId="50089" xr:uid="{AF15DD2A-4128-4971-B487-973056FED821}"/>
    <cellStyle name="Normal 275 3" xfId="50091" xr:uid="{883335F9-7225-43FE-B2D8-E92F9A27586A}"/>
    <cellStyle name="Normal 275 4" xfId="50093" xr:uid="{1B963FD4-0DB2-4A54-907B-089C06BCB41B}"/>
    <cellStyle name="Normal 276" xfId="50097" xr:uid="{D5C054E1-F93A-477B-A362-8D313530F6E3}"/>
    <cellStyle name="Normal 276 2" xfId="50099" xr:uid="{C5D39D7E-492B-41AC-BDC5-30C19733B25B}"/>
    <cellStyle name="Normal 276 2 2" xfId="50101" xr:uid="{F9967FC6-22C5-469C-8624-4A504280DC6F}"/>
    <cellStyle name="Normal 276 2 3" xfId="50103" xr:uid="{986FCD27-E82B-454E-8AFA-CC674F7DC4D9}"/>
    <cellStyle name="Normal 276 3" xfId="50105" xr:uid="{5254392E-3317-40C9-BD59-EED8DBA0AFF0}"/>
    <cellStyle name="Normal 276 4" xfId="50107" xr:uid="{D2D96C0C-FD4E-480D-AEE7-D61005EF6597}"/>
    <cellStyle name="Normal 277" xfId="50111" xr:uid="{8B1550C4-FC06-402A-8BF2-D470950B0AFE}"/>
    <cellStyle name="Normal 277 2" xfId="50113" xr:uid="{C344C78E-2C04-4DAB-97AE-A76C3B1A030E}"/>
    <cellStyle name="Normal 277 2 2" xfId="50115" xr:uid="{8DE54CDB-431E-49BD-A0C3-53363177F95F}"/>
    <cellStyle name="Normal 277 2 3" xfId="50117" xr:uid="{DBDBD041-70C1-42F1-9B2D-D8F727BEB377}"/>
    <cellStyle name="Normal 277 3" xfId="50119" xr:uid="{24E57CFB-D749-494E-A173-098991E26A75}"/>
    <cellStyle name="Normal 277 4" xfId="50121" xr:uid="{CE657D9A-BF21-4596-A5B8-BB44E5C5FFCC}"/>
    <cellStyle name="Normal 278" xfId="50125" xr:uid="{2F8C8EED-7DA7-410F-A95D-BBF749390960}"/>
    <cellStyle name="Normal 278 2" xfId="50127" xr:uid="{8FECA339-5FB2-4AA4-8C03-901D9E20356E}"/>
    <cellStyle name="Normal 278 2 2" xfId="50129" xr:uid="{A52C4702-2480-46A6-A23B-DC0E84BDD29A}"/>
    <cellStyle name="Normal 278 2 3" xfId="50131" xr:uid="{EB624D0A-3DC3-4518-B353-FE77A7F54EA8}"/>
    <cellStyle name="Normal 278 3" xfId="50133" xr:uid="{B3697CF1-E7B4-4C66-9199-911F626E4AFD}"/>
    <cellStyle name="Normal 278 4" xfId="50135" xr:uid="{C63BEB17-29FC-4D0B-8847-5CBFD79DE318}"/>
    <cellStyle name="Normal 279" xfId="50139" xr:uid="{3F23F203-7532-4435-9C54-F180BDCCD0AF}"/>
    <cellStyle name="Normal 279 2" xfId="50141" xr:uid="{A5463988-ACFC-410A-B3DA-2EEC68B9589A}"/>
    <cellStyle name="Normal 279 2 2" xfId="50142" xr:uid="{4DB4B16A-6CCA-4FD4-84E1-047ED9ABBC5F}"/>
    <cellStyle name="Normal 279 2 3" xfId="50143" xr:uid="{799FDB8C-7497-417A-A5B5-FE512A93C1F8}"/>
    <cellStyle name="Normal 279 3" xfId="50144" xr:uid="{45676D8D-4443-463E-94AC-581F6B9C5561}"/>
    <cellStyle name="Normal 279 4" xfId="50145" xr:uid="{91ED0260-0F56-4BBF-91EA-DA3C7A2A458C}"/>
    <cellStyle name="Normal 28" xfId="50147" xr:uid="{783B25F2-83AD-4C9A-996D-9D76AEE2AE96}"/>
    <cellStyle name="Normal 28 2" xfId="50149" xr:uid="{19C7EE03-87EF-4836-AA5A-6A7B6544B104}"/>
    <cellStyle name="Normal 28 2 10" xfId="50150" xr:uid="{FEE5C3A0-82A5-4F10-B332-9F03A4C867EF}"/>
    <cellStyle name="Normal 28 2 11" xfId="50151" xr:uid="{89AE5856-2386-4A7E-AEAA-FE1799D800F7}"/>
    <cellStyle name="Normal 28 2 12" xfId="50152" xr:uid="{A64819EC-A535-4620-BFAC-678BEF378126}"/>
    <cellStyle name="Normal 28 2 13" xfId="50153" xr:uid="{E31A6D78-BC26-4FBE-BBBA-9D0E84D38ACD}"/>
    <cellStyle name="Normal 28 2 14" xfId="50154" xr:uid="{64882280-3E26-44BF-97FC-DD1D5140D5F1}"/>
    <cellStyle name="Normal 28 2 15" xfId="50155" xr:uid="{715597B7-3DA9-4CBE-AD6C-D1E5BB936161}"/>
    <cellStyle name="Normal 28 2 2" xfId="50157" xr:uid="{B57DD28B-47E4-4F9B-9945-169C314DD4DC}"/>
    <cellStyle name="Normal 28 2 3" xfId="50159" xr:uid="{3E652C4E-20CE-4158-BDB4-C63432CD329C}"/>
    <cellStyle name="Normal 28 2 3 2" xfId="50161" xr:uid="{69A9D567-EE38-4AA1-BB72-12E9DB0C06EC}"/>
    <cellStyle name="Normal 28 2 4" xfId="50163" xr:uid="{6D8E2D23-5835-4EE6-9CB9-08E6DF2D07D4}"/>
    <cellStyle name="Normal 28 2 5" xfId="50164" xr:uid="{7196EC52-1991-4F69-9B0A-75E707053C31}"/>
    <cellStyle name="Normal 28 2 6" xfId="50165" xr:uid="{A047382D-048A-4DCC-B26B-9E20AED8ABD3}"/>
    <cellStyle name="Normal 28 2 7" xfId="17602" xr:uid="{100BCB10-B546-430B-BCBF-AAF800009BF0}"/>
    <cellStyle name="Normal 28 2 8" xfId="17605" xr:uid="{2E8AF7AC-FCF8-4A52-95FC-D91367FCC1FF}"/>
    <cellStyle name="Normal 28 2 9" xfId="31495" xr:uid="{41A9F7B1-E452-4001-8866-62358BDCE0F7}"/>
    <cellStyle name="Normal 28 3" xfId="50167" xr:uid="{C7FB834E-B0BB-4E79-A06F-F282A1A00180}"/>
    <cellStyle name="Normal 28 3 2" xfId="50169" xr:uid="{9123099A-2EE6-4EDB-B138-F0758D433B8D}"/>
    <cellStyle name="Normal 28 4" xfId="50171" xr:uid="{22B5A814-3954-4D1A-85AF-6529A6F9D0EC}"/>
    <cellStyle name="Normal 28 5" xfId="50173" xr:uid="{8176D9ED-9441-48A8-AD36-520538255078}"/>
    <cellStyle name="Normal 28 5 2" xfId="50175" xr:uid="{4D024267-6CDC-4A84-9E97-B3D7FC1F598F}"/>
    <cellStyle name="Normal 28 5 3" xfId="50177" xr:uid="{78990D1F-6632-43A3-8CA4-4184B2F64A24}"/>
    <cellStyle name="Normal 28 6" xfId="50179" xr:uid="{9C218E89-0C51-4647-BB0D-2F4D651C8E6A}"/>
    <cellStyle name="Normal 28 6 2" xfId="50181" xr:uid="{E6BD60E1-1F1B-41CE-883F-FDEFA77B9A71}"/>
    <cellStyle name="Normal 28 6 3" xfId="50183" xr:uid="{76628BC2-DFF0-4683-98DE-669D744ABD36}"/>
    <cellStyle name="Normal 280" xfId="50082" xr:uid="{2587A745-0BCF-4B3E-8EC2-678BDD9A8AC5}"/>
    <cellStyle name="Normal 280 2" xfId="50084" xr:uid="{4ACD5BA0-BACB-4793-9913-079781E4E8BE}"/>
    <cellStyle name="Normal 280 2 2" xfId="50086" xr:uid="{99FB0448-D0D9-4023-8842-0E0233C5A5D9}"/>
    <cellStyle name="Normal 280 2 3" xfId="50088" xr:uid="{D44509FD-3D7F-45CB-805B-A86555B48E84}"/>
    <cellStyle name="Normal 280 3" xfId="50090" xr:uid="{338D4DF0-DB7B-4F06-B5B9-5CF3878091AC}"/>
    <cellStyle name="Normal 280 4" xfId="50092" xr:uid="{E61FA2D3-A14F-4715-919D-8B86CB2A589C}"/>
    <cellStyle name="Normal 281" xfId="50096" xr:uid="{93495D42-9B3B-4F1B-A52D-99E9E8347BBD}"/>
    <cellStyle name="Normal 281 2" xfId="50098" xr:uid="{BDCCE8F3-B4FB-443F-847C-FF7D0CCFFE5E}"/>
    <cellStyle name="Normal 281 2 2" xfId="50100" xr:uid="{252F79D0-B45C-4B01-90C2-D7D0C7F8DB6C}"/>
    <cellStyle name="Normal 281 2 3" xfId="50102" xr:uid="{5C2451B6-C291-4429-A0D5-ADBDF3B38F9F}"/>
    <cellStyle name="Normal 281 3" xfId="50104" xr:uid="{BCBD4599-A3DA-45C8-9A82-CD8D05BB80C4}"/>
    <cellStyle name="Normal 281 4" xfId="50106" xr:uid="{554468D5-41AD-4602-9D4D-CA5DBBA8E25E}"/>
    <cellStyle name="Normal 282" xfId="50110" xr:uid="{88717A3D-260A-455A-8383-DAE24956E87D}"/>
    <cellStyle name="Normal 282 2" xfId="50112" xr:uid="{8FB67310-EEEE-44D2-B77D-1895F189B4A6}"/>
    <cellStyle name="Normal 282 2 2" xfId="50114" xr:uid="{64B37B82-F73A-4579-9B80-6B67A1990C74}"/>
    <cellStyle name="Normal 282 2 3" xfId="50116" xr:uid="{AF99E6F0-962C-411A-AC56-68DCA72BB49F}"/>
    <cellStyle name="Normal 282 3" xfId="50118" xr:uid="{5240F6C4-77F4-410F-A067-1F2F0E2CDA07}"/>
    <cellStyle name="Normal 282 4" xfId="50120" xr:uid="{B13F6C60-FE3E-42E3-AE28-2C208FBAFD65}"/>
    <cellStyle name="Normal 283" xfId="50124" xr:uid="{5F611772-E1DB-4F1A-9433-B481E74AE6A5}"/>
    <cellStyle name="Normal 283 2" xfId="50126" xr:uid="{71DEC525-CAB8-471E-8B28-F4043196CF0B}"/>
    <cellStyle name="Normal 283 2 2" xfId="50128" xr:uid="{CDF4EF5C-9820-4BB1-959A-E0226462FADF}"/>
    <cellStyle name="Normal 283 2 3" xfId="50130" xr:uid="{20E1288D-7BD1-484D-9289-66A2F4A87DE6}"/>
    <cellStyle name="Normal 283 3" xfId="50132" xr:uid="{0ABE5080-0E48-4579-83CC-5410BDF48A15}"/>
    <cellStyle name="Normal 283 4" xfId="50134" xr:uid="{B03E59B9-E170-433C-B737-810C2C8BC3D8}"/>
    <cellStyle name="Normal 284" xfId="50138" xr:uid="{6A1AC9CD-137B-47CF-836B-49A6E9938055}"/>
    <cellStyle name="Normal 284 2" xfId="50140" xr:uid="{8D569C61-CCB9-4BBE-99C6-BDC17CE92748}"/>
    <cellStyle name="Normal 285" xfId="50187" xr:uid="{42FC489B-3526-436F-A0FE-BB2C6A3F9983}"/>
    <cellStyle name="Normal 285 2" xfId="50189" xr:uid="{32C3AF7D-FBD8-4B66-83EB-D3D970E516F6}"/>
    <cellStyle name="Normal 286" xfId="50193" xr:uid="{54ED1224-A839-46A4-B095-3CB975304B52}"/>
    <cellStyle name="Normal 286 2" xfId="50195" xr:uid="{9544CB16-A2AD-42D4-8112-02CCBDD21C36}"/>
    <cellStyle name="Normal 287" xfId="50200" xr:uid="{09D3783B-8E63-4E61-AA5D-96CA0E6B9837}"/>
    <cellStyle name="Normal 287 2" xfId="50203" xr:uid="{00F39B84-8CD1-4F0B-ACE2-9D48C937309A}"/>
    <cellStyle name="Normal 288" xfId="29714" xr:uid="{4718B38E-4964-4AB9-877A-C762DB369799}"/>
    <cellStyle name="Normal 288 2" xfId="50206" xr:uid="{C613625C-44D3-4456-B863-5DBB3646C74E}"/>
    <cellStyle name="Normal 289" xfId="21805" xr:uid="{881C0341-6341-4689-8B1F-3D9D60842CA3}"/>
    <cellStyle name="Normal 289 2" xfId="50209" xr:uid="{5736ED47-FC9A-4D30-AA29-F4F37AE1D2F0}"/>
    <cellStyle name="Normal 29" xfId="50211" xr:uid="{DA4310F8-D22E-4C40-BA18-6A56067D0840}"/>
    <cellStyle name="Normal 29 2" xfId="50213" xr:uid="{2426EE4A-8E13-4E7C-B212-99BDD4BCF42F}"/>
    <cellStyle name="Normal 29 2 2" xfId="50215" xr:uid="{463AEFDC-41AF-482D-A3DF-89BE49FF3C5F}"/>
    <cellStyle name="Normal 29 2 3" xfId="50217" xr:uid="{EF8DE485-C5A8-4D71-9F47-8780CC61FC9A}"/>
    <cellStyle name="Normal 29 3" xfId="50219" xr:uid="{C092312B-EA2D-4CF7-878F-623F905DD7CE}"/>
    <cellStyle name="Normal 29 4" xfId="50221" xr:uid="{5F95E250-AAD9-4D2D-BD78-42E699A16512}"/>
    <cellStyle name="Normal 29 5" xfId="50223" xr:uid="{5C2EA26E-D0A8-4547-AC0D-AB4955744757}"/>
    <cellStyle name="Normal 29 5 2" xfId="50225" xr:uid="{7DC1E86F-57B9-4F92-9581-706658006F83}"/>
    <cellStyle name="Normal 29 5 3" xfId="50227" xr:uid="{4720D668-D295-474E-A5F5-A9884A17F70F}"/>
    <cellStyle name="Normal 29 6" xfId="50229" xr:uid="{94A26887-0A5F-4BFE-A1F9-1A93D66FC3CE}"/>
    <cellStyle name="Normal 29 6 2" xfId="50231" xr:uid="{F79CCFD1-FDA6-4D5B-AD4E-5A1274D09824}"/>
    <cellStyle name="Normal 29 6 3" xfId="50233" xr:uid="{81E26F91-D280-4E51-B426-D53736463257}"/>
    <cellStyle name="Normal 290" xfId="50186" xr:uid="{E0F61C3D-0935-47D0-B373-EEE4488FC4F0}"/>
    <cellStyle name="Normal 290 2" xfId="50188" xr:uid="{D0D548DF-5A7A-4EC9-BA61-B0B61FA7F1A9}"/>
    <cellStyle name="Normal 291" xfId="50192" xr:uid="{FD030638-C3DD-4A25-A517-6B7234E3D196}"/>
    <cellStyle name="Normal 291 2" xfId="50194" xr:uid="{11B8C49A-2FF2-4552-874F-5C36420C4ABE}"/>
    <cellStyle name="Normal 292" xfId="50199" xr:uid="{E1583425-5CF2-4E23-A13F-90B093928AAE}"/>
    <cellStyle name="Normal 292 2" xfId="50202" xr:uid="{5565C689-36B9-4403-9607-12BDC5904265}"/>
    <cellStyle name="Normal 293" xfId="29713" xr:uid="{82AE71AA-73E1-4454-A617-9E3A3DDC01D0}"/>
    <cellStyle name="Normal 293 2" xfId="50205" xr:uid="{39B0B053-06DF-4CB2-A4BD-A43193B3AF0E}"/>
    <cellStyle name="Normal 294" xfId="21804" xr:uid="{10C2F1EB-4BE4-4A48-90F3-CFDB03A93B80}"/>
    <cellStyle name="Normal 294 2" xfId="50208" xr:uid="{26AA1C55-EF93-49B0-B5D9-67EA8B4D99BE}"/>
    <cellStyle name="Normal 295" xfId="21820" xr:uid="{1BDDF350-DC3A-4245-8BC7-D6D132999D9B}"/>
    <cellStyle name="Normal 295 2" xfId="50235" xr:uid="{C57BCC8C-83F9-4DD1-BD4E-2502727717FE}"/>
    <cellStyle name="Normal 296" xfId="29721" xr:uid="{C0A11A73-207F-4DEB-ABB2-F596D1566C41}"/>
    <cellStyle name="Normal 296 2" xfId="50237" xr:uid="{27C5A192-4ED3-4B3B-A087-162ABE064AF5}"/>
    <cellStyle name="Normal 297" xfId="29728" xr:uid="{F54C9695-3DA3-4657-8892-D02630447B62}"/>
    <cellStyle name="Normal 297 2" xfId="50238" xr:uid="{602889FC-1131-4AD6-AA4E-77A5FABC9B58}"/>
    <cellStyle name="Normal 298" xfId="50242" xr:uid="{03409EFA-39DA-4479-A438-95EFFD4F1FA1}"/>
    <cellStyle name="Normal 298 2" xfId="50243" xr:uid="{167177B3-9831-4433-8F47-253A596163F1}"/>
    <cellStyle name="Normal 299" xfId="50247" xr:uid="{96002E9E-91D8-44D6-857C-E281E101510F}"/>
    <cellStyle name="Normal 299 2" xfId="50248" xr:uid="{41F8219F-B4C8-4064-ABD8-A39E43C396E9}"/>
    <cellStyle name="Normal 3" xfId="50249" xr:uid="{0C0D5E1F-1EE4-49D2-A49C-2B6BB0529553}"/>
    <cellStyle name="Normal 3 10" xfId="50250" xr:uid="{76498961-FB19-48FA-92B8-AAF7902A38E0}"/>
    <cellStyle name="Normal 3 10 10" xfId="26399" xr:uid="{6731E2B9-6917-40B2-9573-88F3EE90FC46}"/>
    <cellStyle name="Normal 3 10 2" xfId="50251" xr:uid="{7AC440EA-AEC9-4C62-A286-5F12C54B1214}"/>
    <cellStyle name="Normal 3 10 2 2" xfId="50252" xr:uid="{C3C81585-0A3D-43F6-B764-21E83D155085}"/>
    <cellStyle name="Normal 3 10 2 2 2" xfId="50253" xr:uid="{D09ECB7A-79FF-4A9D-9C36-F4D058D16720}"/>
    <cellStyle name="Normal 3 10 2 2 3" xfId="50254" xr:uid="{4D0CE9C6-4D65-4DD7-BE29-B0DD728FE329}"/>
    <cellStyle name="Normal 3 10 2 2 4" xfId="50255" xr:uid="{81B99332-C047-4E13-9946-83EFB44990D9}"/>
    <cellStyle name="Normal 3 10 2 2 5" xfId="50256" xr:uid="{D952E744-65FE-4D37-8C8F-4300F49E3ADD}"/>
    <cellStyle name="Normal 3 10 2 2 6" xfId="50257" xr:uid="{A6CA3D3E-A619-4BD2-8493-1B39B38E6564}"/>
    <cellStyle name="Normal 3 10 2 3" xfId="50258" xr:uid="{EB0E1C43-5522-4006-AE45-B29DCF0ED73E}"/>
    <cellStyle name="Normal 3 10 2 4" xfId="50259" xr:uid="{7284BB95-93F9-455E-A52B-D1FBE4A948B5}"/>
    <cellStyle name="Normal 3 10 2 5" xfId="50260" xr:uid="{5D83F69D-B405-46B3-B28E-5A83009B42DE}"/>
    <cellStyle name="Normal 3 10 2 6" xfId="50261" xr:uid="{F5526861-0E42-48D6-8E92-06BEA65469D7}"/>
    <cellStyle name="Normal 3 10 2 7" xfId="50262" xr:uid="{34AE1090-941B-4A57-902A-BFADBC2AEF1D}"/>
    <cellStyle name="Normal 3 10 3" xfId="50263" xr:uid="{5F7640C2-5C7E-4F4E-9D44-4DF5E772F221}"/>
    <cellStyle name="Normal 3 10 3 2" xfId="50264" xr:uid="{69EEA925-2388-482C-9520-8CE86092483B}"/>
    <cellStyle name="Normal 3 10 3 3" xfId="50266" xr:uid="{808FF31B-3D64-4397-95F1-0FF3C7B8FF0C}"/>
    <cellStyle name="Normal 3 10 4" xfId="50267" xr:uid="{3D33BC83-1B44-4C5A-A31A-198441CA8635}"/>
    <cellStyle name="Normal 3 10 5" xfId="50268" xr:uid="{AC1B06D3-B868-408B-811D-E80E31D9C739}"/>
    <cellStyle name="Normal 3 10 5 2" xfId="50269" xr:uid="{2A0052C5-E501-46FF-8D8D-F28026436D79}"/>
    <cellStyle name="Normal 3 10 5 3" xfId="50271" xr:uid="{40231083-2C33-4BB9-A94E-E9BC69754E93}"/>
    <cellStyle name="Normal 3 10 5 4" xfId="50273" xr:uid="{A68785C0-71E6-46AD-B629-B08DEFD1578F}"/>
    <cellStyle name="Normal 3 10 5 5" xfId="50275" xr:uid="{29EBC245-4465-41D1-8219-00CAE15F287F}"/>
    <cellStyle name="Normal 3 10 5 6" xfId="50276" xr:uid="{923E5BD4-EE36-4239-9F8F-995DF1E2EB76}"/>
    <cellStyle name="Normal 3 10 6" xfId="50277" xr:uid="{02A84C2C-AED0-4C48-A6CC-251C65028CCE}"/>
    <cellStyle name="Normal 3 10 7" xfId="50278" xr:uid="{1E0CC905-BBCE-461B-B7B6-587ED1E0D087}"/>
    <cellStyle name="Normal 3 10 8" xfId="50279" xr:uid="{646A5F98-BD36-46E7-A4B8-0674787E0022}"/>
    <cellStyle name="Normal 3 10 9" xfId="50280" xr:uid="{E68A9C47-B3D7-48E0-9493-BD1306DF10D6}"/>
    <cellStyle name="Normal 3 11" xfId="12203" xr:uid="{E04AA267-3A5F-4625-A05A-A9ADC0542073}"/>
    <cellStyle name="Normal 3 11 10" xfId="50281" xr:uid="{81F6C853-DACF-4D73-95F6-451D4E9844AB}"/>
    <cellStyle name="Normal 3 11 2" xfId="4836" xr:uid="{986D10AF-2889-4494-A8F6-8EA982A7E834}"/>
    <cellStyle name="Normal 3 11 2 2" xfId="50282" xr:uid="{300204F2-0178-4008-94C6-D8A06DD65199}"/>
    <cellStyle name="Normal 3 11 2 2 2" xfId="50283" xr:uid="{4ACB00AA-043C-4BE3-A41D-1996C7BC6660}"/>
    <cellStyle name="Normal 3 11 2 2 3" xfId="50284" xr:uid="{012F3EC2-2046-4C68-AC38-3A3B1D18B29C}"/>
    <cellStyle name="Normal 3 11 2 2 4" xfId="50285" xr:uid="{D49A47EC-CE7E-4FFB-8AC3-EA2F7CDCB4FC}"/>
    <cellStyle name="Normal 3 11 2 2 5" xfId="50286" xr:uid="{0D663ECE-2D60-4D2F-A90B-8D3A030C9ED4}"/>
    <cellStyle name="Normal 3 11 2 2 6" xfId="50287" xr:uid="{40096DD3-C9B7-4EAD-9D20-CFC171D0DB25}"/>
    <cellStyle name="Normal 3 11 2 3" xfId="50288" xr:uid="{DD4CF893-C560-4C4E-9582-D2E4DF25495E}"/>
    <cellStyle name="Normal 3 11 2 4" xfId="50289" xr:uid="{545205E0-602F-4B27-85A4-72A0BDB36543}"/>
    <cellStyle name="Normal 3 11 2 5" xfId="50290" xr:uid="{77688FF3-D9F8-43BB-8898-49649809DA60}"/>
    <cellStyle name="Normal 3 11 2 6" xfId="50291" xr:uid="{D4D02073-D0C3-4087-8E1D-CBBFD08D4C8F}"/>
    <cellStyle name="Normal 3 11 2 7" xfId="50292" xr:uid="{5952371A-94C2-4AFB-A08D-5815C303D07E}"/>
    <cellStyle name="Normal 3 11 3" xfId="14225" xr:uid="{B92D7D5D-3802-4FDD-BC15-F68B04CD142D}"/>
    <cellStyle name="Normal 3 11 3 2" xfId="50293" xr:uid="{96A679F6-BA92-4915-AEF7-66159C167FD6}"/>
    <cellStyle name="Normal 3 11 3 3" xfId="50295" xr:uid="{0D121ED4-83EB-4FBC-9C1A-B285143275B8}"/>
    <cellStyle name="Normal 3 11 4" xfId="14228" xr:uid="{7186C813-EEF9-4D69-B464-02C64C5FE2DC}"/>
    <cellStyle name="Normal 3 11 5" xfId="50296" xr:uid="{004263FF-00CC-4015-9A69-AC15FA783924}"/>
    <cellStyle name="Normal 3 11 5 2" xfId="50297" xr:uid="{82BE70EB-CE14-49C3-AA6C-280B8E6C9B93}"/>
    <cellStyle name="Normal 3 11 5 3" xfId="50299" xr:uid="{C476BB97-79B0-4295-9F9B-CF9C84C72649}"/>
    <cellStyle name="Normal 3 11 5 4" xfId="50301" xr:uid="{8D539296-4786-4944-B7C3-B9C02A1F98F8}"/>
    <cellStyle name="Normal 3 11 5 5" xfId="50303" xr:uid="{DFD202D6-526A-413A-B811-C1256FEC2802}"/>
    <cellStyle name="Normal 3 11 5 6" xfId="50304" xr:uid="{1CA87BA4-0AFF-4CDA-868D-C0B9E00E411E}"/>
    <cellStyle name="Normal 3 11 6" xfId="50305" xr:uid="{303CFB34-DE45-4BA7-B0BA-D4B61D5EBCB7}"/>
    <cellStyle name="Normal 3 11 7" xfId="50306" xr:uid="{9B50E386-71D6-4569-AB10-EFF6132178E3}"/>
    <cellStyle name="Normal 3 11 8" xfId="50307" xr:uid="{EC7CCB28-F2C0-4DB0-A0FD-6030F329B750}"/>
    <cellStyle name="Normal 3 11 9" xfId="50308" xr:uid="{5BB5D6AA-CE4A-4B64-B5DE-4FE5BACE84C9}"/>
    <cellStyle name="Normal 3 12" xfId="13455" xr:uid="{0472323C-0050-4966-A6AF-7DD744CEE5EF}"/>
    <cellStyle name="Normal 3 12 2" xfId="50309" xr:uid="{B3521776-E80C-4A91-98C5-AF95EF54F8E7}"/>
    <cellStyle name="Normal 3 12 2 2" xfId="50310" xr:uid="{0583636B-6504-40DD-8D47-85295AF61499}"/>
    <cellStyle name="Normal 3 12 2 3" xfId="50311" xr:uid="{D800E7B4-ABC5-4BBA-9FD8-F1B956A0DAA3}"/>
    <cellStyle name="Normal 3 12 2 4" xfId="50312" xr:uid="{26695F20-CD3A-40D0-BA35-DCFB2A49699D}"/>
    <cellStyle name="Normal 3 12 2 5" xfId="50313" xr:uid="{19032157-6E44-4D65-8DF6-A2F0FF617E10}"/>
    <cellStyle name="Normal 3 12 2 6" xfId="50314" xr:uid="{968A3119-3E0F-4EBF-B8F2-90C416626132}"/>
    <cellStyle name="Normal 3 12 3" xfId="50315" xr:uid="{BC111B4F-7A99-49DE-833B-56D9610E40E0}"/>
    <cellStyle name="Normal 3 12 4" xfId="50316" xr:uid="{BE1F8C78-B121-47D5-BD77-BA8FA6D9F719}"/>
    <cellStyle name="Normal 3 12 5" xfId="50317" xr:uid="{DF0611B0-F7E2-47A2-9882-74736D34FD21}"/>
    <cellStyle name="Normal 3 12 6" xfId="50318" xr:uid="{4B1F34E2-0979-4907-8606-526524E11CCC}"/>
    <cellStyle name="Normal 3 12 7" xfId="50319" xr:uid="{FDF4A9D8-64DB-43C7-B8CA-D946F03C8FEF}"/>
    <cellStyle name="Normal 3 13" xfId="50320" xr:uid="{6061F8F3-A4FF-4EE1-AC85-875E8D4FE067}"/>
    <cellStyle name="Normal 3 13 2" xfId="50321" xr:uid="{CDE1EDD9-3AB2-42F8-8A65-BE94BF2207CA}"/>
    <cellStyle name="Normal 3 13 3" xfId="50322" xr:uid="{18ECBD9C-570F-4757-9A48-AFC86DC0F792}"/>
    <cellStyle name="Normal 3 13 4" xfId="50323" xr:uid="{B3A252CB-B368-4BD3-A180-B9FAE29A0F2C}"/>
    <cellStyle name="Normal 3 14" xfId="50324" xr:uid="{FBB71994-A5DA-4B3E-8D40-A8BCCE19D5B3}"/>
    <cellStyle name="Normal 3 14 2" xfId="50325" xr:uid="{E4394DA6-392C-4F1E-88C6-1500297A8648}"/>
    <cellStyle name="Normal 3 14 2 2" xfId="50326" xr:uid="{589CC2EE-8988-4779-AA27-7E04FBA93446}"/>
    <cellStyle name="Normal 3 14 2 3" xfId="50327" xr:uid="{8EFFCF4B-C774-4067-AA37-7152659835DF}"/>
    <cellStyle name="Normal 3 14 3" xfId="50328" xr:uid="{07684DA8-0CF5-43EC-A721-853ECB17F3BB}"/>
    <cellStyle name="Normal 3 14 3 2" xfId="44478" xr:uid="{9A4D135E-E51C-471F-A2E4-BCC9D0BE9C13}"/>
    <cellStyle name="Normal 3 14 3 3" xfId="44481" xr:uid="{CEC9467C-5B71-4103-BE17-2E00286B7702}"/>
    <cellStyle name="Normal 3 14 4" xfId="50329" xr:uid="{890D97BC-8E0D-4774-8AC1-AD2A307058A1}"/>
    <cellStyle name="Normal 3 14 5" xfId="50330" xr:uid="{4F3B30EC-A94B-4AF6-AF01-450CCD82C2D0}"/>
    <cellStyle name="Normal 3 15" xfId="50332" xr:uid="{55F665E1-2915-4722-8B1A-5CA518512D18}"/>
    <cellStyle name="Normal 3 15 2" xfId="50333" xr:uid="{B55A6CD8-59B8-45C1-96EB-66D6425A5E88}"/>
    <cellStyle name="Normal 3 15 3" xfId="50334" xr:uid="{1880224D-DB44-4B24-AB1D-82DF4D2310E2}"/>
    <cellStyle name="Normal 3 15 4" xfId="50335" xr:uid="{F9FA4D6F-F0FA-4797-A365-6C207DBE863B}"/>
    <cellStyle name="Normal 3 16" xfId="50337" xr:uid="{BA01059F-C81C-4928-9E5F-A9BA2309B507}"/>
    <cellStyle name="Normal 3 17" xfId="50339" xr:uid="{21435760-18CE-4938-80BA-84985F6CCD0C}"/>
    <cellStyle name="Normal 3 17 2" xfId="50340" xr:uid="{ECE8383D-15CF-4762-B1C0-87D4E52BF64D}"/>
    <cellStyle name="Normal 3 17 3" xfId="50342" xr:uid="{656149C8-7B60-4DAC-AF64-BDFB0DF039E4}"/>
    <cellStyle name="Normal 3 17 4" xfId="50344" xr:uid="{CF7A00BB-0203-4859-836D-082612C54F39}"/>
    <cellStyle name="Normal 3 17 5" xfId="50345" xr:uid="{03757D6C-B702-42E6-BB51-8CA27C6897C4}"/>
    <cellStyle name="Normal 3 17 6" xfId="50346" xr:uid="{9E42C58E-7F01-4499-AD8E-738DE8B2E056}"/>
    <cellStyle name="Normal 3 18" xfId="50348" xr:uid="{3F936CE5-2FBE-4F9B-AA79-4664FD0A7AD1}"/>
    <cellStyle name="Normal 3 19" xfId="50350" xr:uid="{FCD13CB6-E359-4609-8DDE-BF101BE54AD7}"/>
    <cellStyle name="Normal 3 2" xfId="50351" xr:uid="{F6A5CC7D-776A-4D98-B235-7FF39F429AB2}"/>
    <cellStyle name="Normal 3 2 10" xfId="50352" xr:uid="{5A466345-A6E9-44B0-A69F-119EABFDCD10}"/>
    <cellStyle name="Normal 3 2 10 2" xfId="19270" xr:uid="{ADB0F251-57D9-416D-8217-83B21573B8AE}"/>
    <cellStyle name="Normal 3 2 10 2 2" xfId="50353" xr:uid="{DF193867-0D81-48DE-B2CA-C7A8E4E0BC80}"/>
    <cellStyle name="Normal 3 2 10 2 3" xfId="50354" xr:uid="{D91CF85B-3F85-4B9D-8FAC-130B7EE04FBF}"/>
    <cellStyle name="Normal 3 2 10 3" xfId="19273" xr:uid="{560CCE4E-F3F4-419F-B614-4008CA433764}"/>
    <cellStyle name="Normal 3 2 10 4" xfId="50355" xr:uid="{B4AF8106-46CD-4358-8364-7C955394030B}"/>
    <cellStyle name="Normal 3 2 11" xfId="50356" xr:uid="{3EE42010-3282-4528-A9D0-128E5C91DE95}"/>
    <cellStyle name="Normal 3 2 11 2" xfId="44224" xr:uid="{9FE4BA03-BECA-4441-9885-7917539F4E50}"/>
    <cellStyle name="Normal 3 2 11 2 2" xfId="50357" xr:uid="{87318908-D977-4129-B220-F215F3F2AC08}"/>
    <cellStyle name="Normal 3 2 11 2 3" xfId="50358" xr:uid="{4FF4F7FC-B3E4-4120-95D9-3702CB8EBA64}"/>
    <cellStyle name="Normal 3 2 11 3" xfId="44226" xr:uid="{3CE4D66E-2129-4075-B39E-897B920A137D}"/>
    <cellStyle name="Normal 3 2 11 4" xfId="44228" xr:uid="{25207CDC-AE37-4809-913F-FF7AAC24A3C5}"/>
    <cellStyle name="Normal 3 2 12" xfId="50359" xr:uid="{2C3D6761-EA58-4CBC-843C-E4596288450F}"/>
    <cellStyle name="Normal 3 2 12 2" xfId="50360" xr:uid="{D376DF4F-A3B3-49A0-AC63-A2CA6E2EAB4A}"/>
    <cellStyle name="Normal 3 2 12 3" xfId="50361" xr:uid="{7209E3E6-AEBB-4181-8ECF-8B87B161932F}"/>
    <cellStyle name="Normal 3 2 13" xfId="50362" xr:uid="{91595E69-48C1-4543-8C2D-D99D557A357B}"/>
    <cellStyle name="Normal 3 2 13 2" xfId="50363" xr:uid="{058D0488-1E79-452D-B709-4D766C8DF9A6}"/>
    <cellStyle name="Normal 3 2 13 3" xfId="50364" xr:uid="{C7269A9F-2421-4138-8545-8D1425AA92B3}"/>
    <cellStyle name="Normal 3 2 14" xfId="50365" xr:uid="{EC87790C-42C3-44C5-B26F-3B16DD89A875}"/>
    <cellStyle name="Normal 3 2 15" xfId="50367" xr:uid="{06D16232-3A5F-4A9D-B666-E6F4D035E806}"/>
    <cellStyle name="Normal 3 2 16" xfId="50369" xr:uid="{C610CBEA-28A7-40AB-B564-C3A929195725}"/>
    <cellStyle name="Normal 3 2 17" xfId="50371" xr:uid="{22FC29BB-4CC1-46A9-B7C8-9A2E76597B0D}"/>
    <cellStyle name="Normal 3 2 18" xfId="50373" xr:uid="{432DAA5C-5FD2-4654-A596-DA119B3F0DFB}"/>
    <cellStyle name="Normal 3 2 19" xfId="50375" xr:uid="{C2C769FA-B4A4-4079-A6B3-BDD6E03E7E9C}"/>
    <cellStyle name="Normal 3 2 2" xfId="2621" xr:uid="{2F51B4F4-BF6A-4586-8F04-ABAAD50F1417}"/>
    <cellStyle name="Normal 3 2 2 10" xfId="50376" xr:uid="{30B4E29D-B38F-41F8-A971-33A3A2F38A8D}"/>
    <cellStyle name="Normal 3 2 2 10 2" xfId="50377" xr:uid="{A920202E-2AF3-48D2-9C3F-1E3D252B7007}"/>
    <cellStyle name="Normal 3 2 2 10 3" xfId="50378" xr:uid="{A37FE846-7ADC-4533-9566-C43D840203BF}"/>
    <cellStyle name="Normal 3 2 2 11" xfId="50379" xr:uid="{B9F0D88C-76A9-4FFD-A914-FC4750D315BA}"/>
    <cellStyle name="Normal 3 2 2 11 2" xfId="50380" xr:uid="{E6B606E0-6792-4CA0-B2DD-2E9060C81F76}"/>
    <cellStyle name="Normal 3 2 2 11 3" xfId="50381" xr:uid="{81387739-DA3A-4D92-975E-49E6DB28DEE3}"/>
    <cellStyle name="Normal 3 2 2 12" xfId="50382" xr:uid="{96B4B227-C22B-4D34-88AB-FACB8E89176C}"/>
    <cellStyle name="Normal 3 2 2 12 2" xfId="50383" xr:uid="{FE3F528A-3BD8-456C-A62F-80DCAB0907D3}"/>
    <cellStyle name="Normal 3 2 2 12 3" xfId="50384" xr:uid="{C1103759-502F-4FD4-BFC8-971B317AE693}"/>
    <cellStyle name="Normal 3 2 2 2" xfId="50385" xr:uid="{5667F3C0-BA2C-4E64-B41B-7568C2F21862}"/>
    <cellStyle name="Normal 3 2 2 2 2" xfId="50386" xr:uid="{5DBC0EB0-60A6-4965-884E-6265097E8F28}"/>
    <cellStyle name="Normal 3 2 2 2 2 2" xfId="50387" xr:uid="{D258DFFF-15AB-4A1B-993B-CC0B7F539CB8}"/>
    <cellStyle name="Normal 3 2 2 2 2 2 2" xfId="50388" xr:uid="{37D56F01-9447-4303-9E62-9769FB00CFC2}"/>
    <cellStyle name="Normal 3 2 2 2 2 2 3" xfId="50389" xr:uid="{46E66497-F9E0-4441-8756-004F529A0DB2}"/>
    <cellStyle name="Normal 3 2 2 2 2 2 3 2" xfId="50390" xr:uid="{3D92DCBF-8847-488A-B624-9DF6F0837E07}"/>
    <cellStyle name="Normal 3 2 2 2 2 2 3 3" xfId="50391" xr:uid="{1AF57B87-F008-420F-B3E5-62E027C734F8}"/>
    <cellStyle name="Normal 3 2 2 2 2 2 4" xfId="50392" xr:uid="{3D9F2D23-3597-40C0-88A7-BD62708A4C55}"/>
    <cellStyle name="Normal 3 2 2 2 2 2 5" xfId="50393" xr:uid="{948F883B-529A-48BF-9832-7F58962829A8}"/>
    <cellStyle name="Normal 3 2 2 2 2 3" xfId="50394" xr:uid="{AFB63CE7-A4EB-4F4D-A025-2E1A222E9F48}"/>
    <cellStyle name="Normal 3 2 2 2 2 4" xfId="50395" xr:uid="{4FB8F7CA-D16A-46E5-A2F1-D912AF35D589}"/>
    <cellStyle name="Normal 3 2 2 2 3" xfId="50396" xr:uid="{610EC774-CE83-4E6E-A59D-6E50789C43FD}"/>
    <cellStyle name="Normal 3 2 2 2 3 2" xfId="50397" xr:uid="{838C4E4A-C628-4F06-B41F-56058D549629}"/>
    <cellStyle name="Normal 3 2 2 2 3 3" xfId="50398" xr:uid="{20C6558F-65C7-401C-9A04-B7708DA92E8E}"/>
    <cellStyle name="Normal 3 2 2 2 4" xfId="50399" xr:uid="{C523F603-D6A6-49B9-8CC8-3779F0E2878B}"/>
    <cellStyle name="Normal 3 2 2 2 4 2" xfId="11268" xr:uid="{88E5C48F-BC9B-472E-A5B5-D15429B72628}"/>
    <cellStyle name="Normal 3 2 2 2 4 3" xfId="50400" xr:uid="{4A76B4B9-D26F-4761-B7AD-668CEC14DB5C}"/>
    <cellStyle name="Normal 3 2 2 2 5" xfId="50401" xr:uid="{B35B9084-5271-4596-AF12-8363641CBE88}"/>
    <cellStyle name="Normal 3 2 2 2 5 2" xfId="50402" xr:uid="{110CAFD9-86C8-4D3F-AF2A-EF1C87742535}"/>
    <cellStyle name="Normal 3 2 2 2 5 3" xfId="50403" xr:uid="{137F2D16-6F17-49F9-AE4E-AA74A8309F1E}"/>
    <cellStyle name="Normal 3 2 2 2 6" xfId="50404" xr:uid="{FDC3EB10-7204-4FC7-97F1-93811891BB39}"/>
    <cellStyle name="Normal 3 2 2 2 6 2" xfId="12824" xr:uid="{2DA3320C-83D5-4D1E-8F80-46F893CC3957}"/>
    <cellStyle name="Normal 3 2 2 2 6 3" xfId="50405" xr:uid="{4FF50251-216A-4BEE-BC71-8349959977B8}"/>
    <cellStyle name="Normal 3 2 2 2 7" xfId="21753" xr:uid="{D8EA94E6-C29B-4967-8489-217E37EA01CA}"/>
    <cellStyle name="Normal 3 2 2 2 7 2" xfId="12845" xr:uid="{82B04CEA-13B5-4197-BD17-084B432C5F22}"/>
    <cellStyle name="Normal 3 2 2 2 7 3" xfId="50406" xr:uid="{E84DE98E-F9A3-474B-B52B-0C10739A2C9F}"/>
    <cellStyle name="Normal 3 2 2 2 8" xfId="21761" xr:uid="{B9CE2BBF-36DE-4E30-B6EA-69C54E8E6B22}"/>
    <cellStyle name="Normal 3 2 2 2 9" xfId="50407" xr:uid="{B7886289-C1EB-4BDB-82BE-76C7FEB64A83}"/>
    <cellStyle name="Normal 3 2 2 3" xfId="50408" xr:uid="{12F3D100-7A60-4EF7-BC17-A7DF679802D4}"/>
    <cellStyle name="Normal 3 2 2 3 2" xfId="50409" xr:uid="{A92748FE-2B41-44C6-AE3B-3F7015FF34C2}"/>
    <cellStyle name="Normal 3 2 2 3 2 2" xfId="50410" xr:uid="{1648AA40-DD44-49CC-B808-62B87017AF03}"/>
    <cellStyle name="Normal 3 2 2 3 2 3" xfId="50411" xr:uid="{E3A01A84-D810-4488-9F9F-73A8DDD6FD7F}"/>
    <cellStyle name="Normal 3 2 2 3 3" xfId="50412" xr:uid="{B904232F-6C85-4B6C-9FDD-1F696289D0B3}"/>
    <cellStyle name="Normal 3 2 2 3 3 2" xfId="50413" xr:uid="{D11993EE-9E27-417E-9360-F86636AC482F}"/>
    <cellStyle name="Normal 3 2 2 3 3 3" xfId="50414" xr:uid="{C1785C51-B513-4290-A5F6-BAE83C8154C3}"/>
    <cellStyle name="Normal 3 2 2 3 4" xfId="50415" xr:uid="{99A66434-F5FC-4C6D-9234-79B4B8F0693C}"/>
    <cellStyle name="Normal 3 2 2 3 4 2" xfId="50416" xr:uid="{FEFFB9FA-2C61-474C-BA92-80CFFCBB8ACC}"/>
    <cellStyle name="Normal 3 2 2 3 4 3" xfId="50417" xr:uid="{BD7ACB48-4685-47AD-AF32-C15596F5289B}"/>
    <cellStyle name="Normal 3 2 2 3 5" xfId="50418" xr:uid="{A39DAE85-34D3-40CD-ADD1-D1726F30F341}"/>
    <cellStyle name="Normal 3 2 2 3 5 2" xfId="50419" xr:uid="{A7976BC3-FB0E-49F3-B808-CEA89A75C2F5}"/>
    <cellStyle name="Normal 3 2 2 3 5 3" xfId="50420" xr:uid="{5BC5C9D0-F150-4E5D-99E4-6A2B97CA415B}"/>
    <cellStyle name="Normal 3 2 2 3 6" xfId="50421" xr:uid="{A055DB69-E59B-4940-97BD-74CC2734E843}"/>
    <cellStyle name="Normal 3 2 2 3 6 2" xfId="12953" xr:uid="{BEBCBE3D-BC28-42FD-8874-1811DA45A9EB}"/>
    <cellStyle name="Normal 3 2 2 3 6 3" xfId="50422" xr:uid="{D4D653DB-5A43-42B4-8D38-3F861D2C27F0}"/>
    <cellStyle name="Normal 3 2 2 3 7" xfId="21770" xr:uid="{2096136A-F278-4343-A11E-55DFA3CFE01F}"/>
    <cellStyle name="Normal 3 2 2 3 7 2" xfId="21773" xr:uid="{EA58C81F-3DAA-484E-A34E-D3FB80305863}"/>
    <cellStyle name="Normal 3 2 2 3 7 3" xfId="50423" xr:uid="{A90FD51A-A4B9-4242-A517-A11B31975CA6}"/>
    <cellStyle name="Normal 3 2 2 3 8" xfId="21776" xr:uid="{18D7D1C1-6984-4242-92D7-6B14EBAD7A2C}"/>
    <cellStyle name="Normal 3 2 2 3 9" xfId="50424" xr:uid="{8A8A2BE0-0679-4B95-AAED-ED04C1D71DFD}"/>
    <cellStyle name="Normal 3 2 2 4" xfId="50425" xr:uid="{3467D7D6-EABD-4A0B-9ACD-752CA7A7C440}"/>
    <cellStyle name="Normal 3 2 2 4 2" xfId="50426" xr:uid="{A43CC0BD-6FCB-47D5-996C-99EB3F486328}"/>
    <cellStyle name="Normal 3 2 2 4 2 2" xfId="50427" xr:uid="{2B03873C-A237-4964-BBE1-CA83AD11D06D}"/>
    <cellStyle name="Normal 3 2 2 4 2 3" xfId="50428" xr:uid="{D4B2B276-978C-4F7D-9093-9180688710CB}"/>
    <cellStyle name="Normal 3 2 2 4 3" xfId="22621" xr:uid="{B5F3E967-544D-4EAF-B723-55C9B25CA0EE}"/>
    <cellStyle name="Normal 3 2 2 4 3 2" xfId="50429" xr:uid="{539394A8-4CF7-4679-8DF0-20CBB7E45628}"/>
    <cellStyle name="Normal 3 2 2 4 3 3" xfId="50430" xr:uid="{243A7EC5-2653-4DF6-B806-79491619ADEB}"/>
    <cellStyle name="Normal 3 2 2 4 4" xfId="50431" xr:uid="{2A62C1E6-DDF1-4742-A03F-3A430F1D3A1E}"/>
    <cellStyle name="Normal 3 2 2 4 4 2" xfId="50432" xr:uid="{24D61487-7981-4076-89BF-CE77F672205F}"/>
    <cellStyle name="Normal 3 2 2 4 4 3" xfId="50433" xr:uid="{1AE18294-12EC-4B68-A303-275FE26CAD41}"/>
    <cellStyle name="Normal 3 2 2 4 5" xfId="50434" xr:uid="{757EE421-81EC-48DE-A1DC-7850172505FC}"/>
    <cellStyle name="Normal 3 2 2 4 5 2" xfId="50435" xr:uid="{1C751ACF-B256-4480-9240-3F92F1BC6278}"/>
    <cellStyle name="Normal 3 2 2 4 5 3" xfId="50436" xr:uid="{5C3EACB4-CD5D-4555-98B3-F2F64C51229C}"/>
    <cellStyle name="Normal 3 2 2 4 6" xfId="50437" xr:uid="{11DD2400-924B-4E37-9221-0142E0CA504B}"/>
    <cellStyle name="Normal 3 2 2 4 6 2" xfId="50438" xr:uid="{70E2B7B3-6810-46DD-A9E4-5EB040251D87}"/>
    <cellStyle name="Normal 3 2 2 4 6 3" xfId="50439" xr:uid="{3868EECC-E6D8-4CF1-A8D3-B48B60F60E51}"/>
    <cellStyle name="Normal 3 2 2 4 7" xfId="21784" xr:uid="{40285249-4C0C-4AC7-9A58-542467349FCF}"/>
    <cellStyle name="Normal 3 2 2 4 7 2" xfId="21788" xr:uid="{BDA0B7D5-3012-4BF1-8672-4C3F8B1AA25E}"/>
    <cellStyle name="Normal 3 2 2 4 7 3" xfId="50440" xr:uid="{E070AA85-AF97-4BF4-8233-13ADB3690F46}"/>
    <cellStyle name="Normal 3 2 2 4 8" xfId="21792" xr:uid="{958EA2E8-7C37-49B5-B8DD-0A9B42C4D5EB}"/>
    <cellStyle name="Normal 3 2 2 4 9" xfId="50441" xr:uid="{87BFA180-9FDF-4C2B-B433-5776D6094921}"/>
    <cellStyle name="Normal 3 2 2 5" xfId="50442" xr:uid="{B6EED43D-631E-4583-A84D-6644AD5E4EDB}"/>
    <cellStyle name="Normal 3 2 2 5 2" xfId="50443" xr:uid="{D54632B3-2D6E-456E-BD3C-A26EFB2CD641}"/>
    <cellStyle name="Normal 3 2 2 5 2 2" xfId="50444" xr:uid="{DC5A1CE2-2909-425A-8D05-83D7DD8F75C8}"/>
    <cellStyle name="Normal 3 2 2 5 2 3" xfId="50445" xr:uid="{290BD52B-A94B-44DC-A174-AFDC64539C8A}"/>
    <cellStyle name="Normal 3 2 2 5 3" xfId="50446" xr:uid="{D30613A5-7768-4074-A899-54F30EF7EE62}"/>
    <cellStyle name="Normal 3 2 2 5 3 2" xfId="50447" xr:uid="{4873605D-4A5D-46BD-925C-7246D695EA43}"/>
    <cellStyle name="Normal 3 2 2 5 3 3" xfId="50448" xr:uid="{86057419-FBF3-485E-8E97-34A5FB27E4A5}"/>
    <cellStyle name="Normal 3 2 2 5 4" xfId="50449" xr:uid="{56E8850E-9AAA-4956-814E-ED199944E765}"/>
    <cellStyle name="Normal 3 2 2 5 4 2" xfId="24190" xr:uid="{B961829F-2AAC-4654-BA79-80082A712CF0}"/>
    <cellStyle name="Normal 3 2 2 5 4 3" xfId="24194" xr:uid="{B52DD5DA-4F3C-4EA2-9CF0-5BFC0AB556B9}"/>
    <cellStyle name="Normal 3 2 2 5 5" xfId="50450" xr:uid="{6CC9C7D5-02B4-439E-A28E-D8B27C717BB6}"/>
    <cellStyle name="Normal 3 2 2 5 5 2" xfId="50451" xr:uid="{D72C6D4A-01EA-4D1D-BC8E-A9B67ED5C818}"/>
    <cellStyle name="Normal 3 2 2 5 5 3" xfId="50452" xr:uid="{3F2F3D1C-F261-45DA-B433-958FC430EFB9}"/>
    <cellStyle name="Normal 3 2 2 5 6" xfId="50454" xr:uid="{3A313265-736B-478C-85F1-DAD7DA9365E7}"/>
    <cellStyle name="Normal 3 2 2 5 6 2" xfId="25709" xr:uid="{359FA4FD-04F5-4800-9B77-508F0D068787}"/>
    <cellStyle name="Normal 3 2 2 5 6 3" xfId="50456" xr:uid="{E6297A24-9B68-4B5C-BA5D-E498E368AEE5}"/>
    <cellStyle name="Normal 3 2 2 5 7" xfId="21808" xr:uid="{F1B54A1F-60C6-4009-9A19-56458E826C51}"/>
    <cellStyle name="Normal 3 2 2 5 7 2" xfId="21812" xr:uid="{F79EEA4E-4D88-4ED6-BD5C-0F21B60AF41F}"/>
    <cellStyle name="Normal 3 2 2 5 7 3" xfId="50457" xr:uid="{90F72C62-E34A-4BFA-9E41-4158653A7435}"/>
    <cellStyle name="Normal 3 2 2 5 8" xfId="21823" xr:uid="{6D254189-948D-40C9-97E3-257CA8362B95}"/>
    <cellStyle name="Normal 3 2 2 5 9" xfId="50459" xr:uid="{B57A53D8-67C4-48E5-85D1-86A21661DA7A}"/>
    <cellStyle name="Normal 3 2 2 6" xfId="50460" xr:uid="{1C461F5C-8DF3-4A4B-B146-6BF54F7142FC}"/>
    <cellStyle name="Normal 3 2 2 6 2" xfId="50461" xr:uid="{D8A6422B-944A-4CAA-B92E-884EE0CEA7B1}"/>
    <cellStyle name="Normal 3 2 2 6 3" xfId="50462" xr:uid="{8336AFB8-444D-4ACB-A71D-250480F1DE03}"/>
    <cellStyle name="Normal 3 2 2 7" xfId="50463" xr:uid="{1A6939FB-E353-4BF8-9D6C-9279CBC17BE9}"/>
    <cellStyle name="Normal 3 2 2 7 2" xfId="50464" xr:uid="{AE6D06D4-66AF-4890-AF2B-0E1A7689BCE0}"/>
    <cellStyle name="Normal 3 2 2 7 3" xfId="50465" xr:uid="{126C5B8E-C6F2-4AAC-B261-91D330A34C4C}"/>
    <cellStyle name="Normal 3 2 2 8" xfId="50466" xr:uid="{788B2CC6-0384-4B6C-BB17-15D3609FFCD2}"/>
    <cellStyle name="Normal 3 2 2 8 2" xfId="50467" xr:uid="{D5615C19-2424-40E3-B388-A28242FE796A}"/>
    <cellStyle name="Normal 3 2 2 8 3" xfId="50468" xr:uid="{A822193F-3CD9-4A12-B640-5C364988ECB3}"/>
    <cellStyle name="Normal 3 2 2 9" xfId="50469" xr:uid="{3C68F3AA-FDE2-4DB6-9E4E-8B55FB24BD73}"/>
    <cellStyle name="Normal 3 2 2 9 2" xfId="50470" xr:uid="{D9BBEA64-E40E-4466-B7A4-A5278ABF0193}"/>
    <cellStyle name="Normal 3 2 2 9 3" xfId="50471" xr:uid="{AA0C9FF2-4253-47C3-88DB-80E511F20190}"/>
    <cellStyle name="Normal 3 2 2 9 3 2" xfId="50472" xr:uid="{516275F4-CC53-4CD9-A821-62895E289AB3}"/>
    <cellStyle name="Normal 3 2 2 9 3 3" xfId="50473" xr:uid="{A9363ACB-056D-4E58-95B2-978AA38A642E}"/>
    <cellStyle name="Normal 3 2 2 9 4" xfId="50474" xr:uid="{52649D64-E0FF-4626-8E1E-0E6005230748}"/>
    <cellStyle name="Normal 3 2 2 9 5" xfId="50475" xr:uid="{5E7ED895-85B5-48D9-BD3B-75E4B872E546}"/>
    <cellStyle name="Normal 3 2 2_JE 2012" xfId="27300" xr:uid="{6A833B11-07BE-46D8-94FD-DD58CB9D4712}"/>
    <cellStyle name="Normal 3 2 20" xfId="50366" xr:uid="{6C5B66B0-1740-493F-9A82-250B19582FCA}"/>
    <cellStyle name="Normal 3 2 21" xfId="50368" xr:uid="{0DCE455B-CACF-42EB-914F-38DDFBA7E4E1}"/>
    <cellStyle name="Normal 3 2 22" xfId="50370" xr:uid="{53D269E0-E4C2-4F98-8F7A-95F08A0A6717}"/>
    <cellStyle name="Normal 3 2 23" xfId="50372" xr:uid="{048B2FBD-AC94-48DB-9F69-711BD3E10957}"/>
    <cellStyle name="Normal 3 2 24" xfId="50374" xr:uid="{1246DDBA-48E7-45EB-A097-BE1D4F948EFC}"/>
    <cellStyle name="Normal 3 2 25" xfId="50477" xr:uid="{7C414CD8-8028-4A04-8217-65D486BE69FA}"/>
    <cellStyle name="Normal 3 2 26" xfId="50479" xr:uid="{DBF557B5-C56B-4944-A832-5946F9B00E78}"/>
    <cellStyle name="Normal 3 2 27" xfId="50481" xr:uid="{33F6111B-21A5-4F41-A9BA-141A4BC62D41}"/>
    <cellStyle name="Normal 3 2 28" xfId="50483" xr:uid="{789DE1F9-B527-4C99-AF22-05BEDD21B3D8}"/>
    <cellStyle name="Normal 3 2 29" xfId="50485" xr:uid="{DEC97233-48C4-4817-A952-997D75D19AB4}"/>
    <cellStyle name="Normal 3 2 3" xfId="50486" xr:uid="{CAC8EDE3-BFA1-4833-8411-F7AAD1059CE2}"/>
    <cellStyle name="Normal 3 2 3 10" xfId="50487" xr:uid="{CE8871AF-835A-4A58-9D30-361CC0DC5A22}"/>
    <cellStyle name="Normal 3 2 3 10 2" xfId="50489" xr:uid="{3DAFDFA8-A502-4DB7-B365-21096182CD4A}"/>
    <cellStyle name="Normal 3 2 3 10 3" xfId="50490" xr:uid="{7E18483A-1E31-4916-9B93-D6B18103C9CA}"/>
    <cellStyle name="Normal 3 2 3 11" xfId="50491" xr:uid="{87322F4D-A0E5-4AF4-99E7-91ECEFF0D378}"/>
    <cellStyle name="Normal 3 2 3 11 2" xfId="50492" xr:uid="{A9DA4072-573C-40DE-87D6-D7DA3400AF52}"/>
    <cellStyle name="Normal 3 2 3 11 3" xfId="50493" xr:uid="{9BD68563-13DF-4F92-9D4A-8CBC0A461329}"/>
    <cellStyle name="Normal 3 2 3 12" xfId="50494" xr:uid="{5B439673-564F-4A28-BD3C-67D60B9049DA}"/>
    <cellStyle name="Normal 3 2 3 13" xfId="50495" xr:uid="{0A857EE0-97F8-456F-BE9E-9A129E0E2773}"/>
    <cellStyle name="Normal 3 2 3 2" xfId="11062" xr:uid="{92735B7C-AF1B-4C59-88C3-4FB54A829D2E}"/>
    <cellStyle name="Normal 3 2 3 2 2" xfId="34130" xr:uid="{3E3C415B-CAEC-4721-B62E-E3C4DAD573E1}"/>
    <cellStyle name="Normal 3 2 3 2 2 2" xfId="34132" xr:uid="{AF70AE72-14CB-4DA4-93FA-21C798D207CA}"/>
    <cellStyle name="Normal 3 2 3 2 2 2 2" xfId="50496" xr:uid="{A818CECE-DF5D-4139-A0B1-72800AFFA38D}"/>
    <cellStyle name="Normal 3 2 3 2 2 2 2 2" xfId="50498" xr:uid="{688A71F4-5C79-4D95-A500-86E06F70FD15}"/>
    <cellStyle name="Normal 3 2 3 2 2 2 2 3" xfId="50500" xr:uid="{B8CF5278-8DA9-46E4-976C-1CFAC86B725D}"/>
    <cellStyle name="Normal 3 2 3 2 2 2 3" xfId="50501" xr:uid="{FEAF21C2-9AF7-4E2F-8CC1-40078D07990F}"/>
    <cellStyle name="Normal 3 2 3 2 2 2 4" xfId="50502" xr:uid="{C6A2BF4E-D5DC-4539-AB2B-3711237BB087}"/>
    <cellStyle name="Normal 3 2 3 2 2 3" xfId="34134" xr:uid="{A75DC38A-CE47-418F-B99D-1C18CDCAD40F}"/>
    <cellStyle name="Normal 3 2 3 2 2 4" xfId="34136" xr:uid="{334FEDCE-5366-4AA4-83DD-9F0E91E34C1A}"/>
    <cellStyle name="Normal 3 2 3 2 3" xfId="7495" xr:uid="{9D1EE75A-35EF-4A46-BE02-D2C95FCAF80E}"/>
    <cellStyle name="Normal 3 2 3 2 3 2" xfId="50503" xr:uid="{B6AE3469-BEF2-4B63-9555-E5C81548E750}"/>
    <cellStyle name="Normal 3 2 3 2 3 3" xfId="50504" xr:uid="{41AD5AF6-5E40-4DB6-9E49-BE74FC495701}"/>
    <cellStyle name="Normal 3 2 3 2 4" xfId="50505" xr:uid="{1434AA1B-53A5-4E4F-A653-0A060CF73290}"/>
    <cellStyle name="Normal 3 2 3 2 4 2" xfId="50506" xr:uid="{14F156ED-5A12-47E9-9EF6-25B03670C63B}"/>
    <cellStyle name="Normal 3 2 3 2 4 3" xfId="50507" xr:uid="{E4BB0738-A08C-40E4-BAFD-897B106D60CB}"/>
    <cellStyle name="Normal 3 2 3 2 5" xfId="50508" xr:uid="{84DE394C-AAE7-42DE-9720-FAC0C584A694}"/>
    <cellStyle name="Normal 3 2 3 2 5 2" xfId="50509" xr:uid="{85689980-6895-4265-AAA6-3C22A02ABBFC}"/>
    <cellStyle name="Normal 3 2 3 2 5 3" xfId="50510" xr:uid="{DF26B917-9E9A-4647-A1E4-B732054F504F}"/>
    <cellStyle name="Normal 3 2 3 2 6" xfId="50511" xr:uid="{3643DFF4-B50E-4EF6-9301-FBEAB7CF0E3E}"/>
    <cellStyle name="Normal 3 2 3 2 6 2" xfId="6505" xr:uid="{A0128193-4F56-44C5-9D54-8B5AA2C30045}"/>
    <cellStyle name="Normal 3 2 3 2 6 3" xfId="50512" xr:uid="{878AE0CB-C81D-4B03-BCFD-58F3BF968C55}"/>
    <cellStyle name="Normal 3 2 3 2 7" xfId="50513" xr:uid="{4FE94CBE-FC85-4E0F-8D0F-A50876F504FF}"/>
    <cellStyle name="Normal 3 2 3 2 7 2" xfId="50514" xr:uid="{498A823A-C0C2-47E6-8A0E-52BBC7A617EE}"/>
    <cellStyle name="Normal 3 2 3 2 7 3" xfId="50515" xr:uid="{CED1F87F-B873-480E-9871-BA7392AAB0CD}"/>
    <cellStyle name="Normal 3 2 3 2 8" xfId="50516" xr:uid="{DD48A9B7-1B64-4CCE-9789-F940EA2BED46}"/>
    <cellStyle name="Normal 3 2 3 2 9" xfId="50517" xr:uid="{D210043E-24B1-43CE-ABD7-6C584FF9A5B6}"/>
    <cellStyle name="Normal 3 2 3 3" xfId="50518" xr:uid="{954D6DF9-C6B1-45A9-8C2F-3553798D71C2}"/>
    <cellStyle name="Normal 3 2 3 3 2" xfId="34186" xr:uid="{A25DD99D-2F5F-4825-9E33-C779ED0443D2}"/>
    <cellStyle name="Normal 3 2 3 3 2 2" xfId="50519" xr:uid="{B1371F6B-A106-42E9-A3F3-5958B347EFEA}"/>
    <cellStyle name="Normal 3 2 3 3 2 3" xfId="50520" xr:uid="{1B4C6F93-9ADD-4384-9E5E-0E6FC0A78F76}"/>
    <cellStyle name="Normal 3 2 3 3 3" xfId="34188" xr:uid="{41560492-CC9F-405A-AAFF-C54F57D3678D}"/>
    <cellStyle name="Normal 3 2 3 3 3 2" xfId="50521" xr:uid="{BC11FD12-561F-470C-9328-E54E3E3F6181}"/>
    <cellStyle name="Normal 3 2 3 3 3 3" xfId="50522" xr:uid="{5DB80860-A5CF-4C28-A38C-FAE22340694D}"/>
    <cellStyle name="Normal 3 2 3 3 4" xfId="50523" xr:uid="{BC80381A-7AC3-4709-8099-ECEF72B64E55}"/>
    <cellStyle name="Normal 3 2 3 3 4 2" xfId="50524" xr:uid="{97202264-1FDA-40E4-BDEF-FBA7FFEE6FB8}"/>
    <cellStyle name="Normal 3 2 3 3 4 3" xfId="50525" xr:uid="{2ED70748-5084-4A6F-995A-9B908289C720}"/>
    <cellStyle name="Normal 3 2 3 3 5" xfId="50526" xr:uid="{E5C5BCE6-3230-4397-92EE-2848CABC9811}"/>
    <cellStyle name="Normal 3 2 3 3 5 2" xfId="50527" xr:uid="{CC12182F-981F-47F9-832D-189A7B857F54}"/>
    <cellStyle name="Normal 3 2 3 3 5 3" xfId="50528" xr:uid="{26D183E8-8E7B-4A4F-8636-847F37A81C2A}"/>
    <cellStyle name="Normal 3 2 3 3 6" xfId="50529" xr:uid="{C8232277-114A-4851-B28F-DF6C925AF649}"/>
    <cellStyle name="Normal 3 2 3 3 6 2" xfId="6691" xr:uid="{3A5557A7-BDE1-495C-8BD3-1F8EAEE2FB05}"/>
    <cellStyle name="Normal 3 2 3 3 6 3" xfId="50530" xr:uid="{A1AC22C1-4BB6-41A0-814D-D764B33A6228}"/>
    <cellStyle name="Normal 3 2 3 3 7" xfId="50531" xr:uid="{F838E52A-240B-475F-BEFE-F7C20919F1F0}"/>
    <cellStyle name="Normal 3 2 3 3 7 2" xfId="50532" xr:uid="{45B30CB3-C334-4348-8951-F48A0AFEE39B}"/>
    <cellStyle name="Normal 3 2 3 3 7 3" xfId="50533" xr:uid="{31DD9C0F-CCEF-480A-92C7-72F93FF0622E}"/>
    <cellStyle name="Normal 3 2 3 3 8" xfId="50534" xr:uid="{E93B1319-2861-4C54-A290-BF7C23DF4450}"/>
    <cellStyle name="Normal 3 2 3 3 9" xfId="50535" xr:uid="{70296F06-4280-4264-B9BC-22F25A57DAAF}"/>
    <cellStyle name="Normal 3 2 3 4" xfId="50536" xr:uid="{F1319C6E-784E-4C4A-8B94-DCF5436278E6}"/>
    <cellStyle name="Normal 3 2 3 4 2" xfId="23299" xr:uid="{1FB9943B-96E7-46A6-93D2-539F43CE2DF4}"/>
    <cellStyle name="Normal 3 2 3 4 2 2" xfId="50537" xr:uid="{A88A9296-7C78-483D-829A-CDBF543EB636}"/>
    <cellStyle name="Normal 3 2 3 4 2 3" xfId="50538" xr:uid="{857A3131-922E-4441-868A-E9D4C40A5557}"/>
    <cellStyle name="Normal 3 2 3 4 3" xfId="22631" xr:uid="{C34C248E-219F-4BC0-A08B-561182714733}"/>
    <cellStyle name="Normal 3 2 3 4 3 2" xfId="50539" xr:uid="{C66B9BF4-307F-45D5-AA5A-511958295E8B}"/>
    <cellStyle name="Normal 3 2 3 4 3 3" xfId="50540" xr:uid="{4A41C6E6-4BAF-4601-A947-DF349D0BB68F}"/>
    <cellStyle name="Normal 3 2 3 4 4" xfId="50541" xr:uid="{BEE4A684-371F-415C-BDB8-1B1E3DC1B32D}"/>
    <cellStyle name="Normal 3 2 3 4 4 2" xfId="50542" xr:uid="{D07A492F-BBE7-4274-AA9C-318B3BF361F8}"/>
    <cellStyle name="Normal 3 2 3 4 4 3" xfId="50543" xr:uid="{81B6A7F5-68DA-41E4-9E1A-FB1F9F3FCCC7}"/>
    <cellStyle name="Normal 3 2 3 4 5" xfId="50544" xr:uid="{F36A31A6-7199-46E8-80DD-8E49C4688AF6}"/>
    <cellStyle name="Normal 3 2 3 4 5 2" xfId="50545" xr:uid="{59CDE433-1904-4EB9-83AE-47F8EB5A89BD}"/>
    <cellStyle name="Normal 3 2 3 4 5 3" xfId="50546" xr:uid="{3975B7F5-50D4-4E3C-8C4F-8957FF456CFA}"/>
    <cellStyle name="Normal 3 2 3 4 6" xfId="50547" xr:uid="{F878A04E-D455-4C5A-B124-4E628D4CB0B7}"/>
    <cellStyle name="Normal 3 2 3 4 6 2" xfId="50548" xr:uid="{B80192AF-A9F7-4CD6-A6C5-18BC3FC33582}"/>
    <cellStyle name="Normal 3 2 3 4 6 3" xfId="50549" xr:uid="{C5112C02-9B12-4F15-A23F-9EED30FCCCAC}"/>
    <cellStyle name="Normal 3 2 3 4 7" xfId="50550" xr:uid="{97AF8146-1349-436B-969D-DF45A0E96176}"/>
    <cellStyle name="Normal 3 2 3 4 7 2" xfId="50551" xr:uid="{F1ABF52E-056C-45A1-AF36-5CCD68772FA0}"/>
    <cellStyle name="Normal 3 2 3 4 7 3" xfId="50552" xr:uid="{CE5F74CC-530E-4F8F-8811-A4445F4C9A5F}"/>
    <cellStyle name="Normal 3 2 3 4 8" xfId="50553" xr:uid="{820AB0EB-3FD5-4E8E-A789-C2EED2753741}"/>
    <cellStyle name="Normal 3 2 3 4 9" xfId="50554" xr:uid="{EE5FCCC9-CF54-4FAF-B0E9-47310976C822}"/>
    <cellStyle name="Normal 3 2 3 5" xfId="50555" xr:uid="{83A15577-3D88-4A2E-9CC5-D8ED3D549ABE}"/>
    <cellStyle name="Normal 3 2 3 5 2" xfId="34244" xr:uid="{DA0A9816-6757-463A-813B-FBC11EA7EE80}"/>
    <cellStyle name="Normal 3 2 3 5 2 2" xfId="50556" xr:uid="{A7BA6842-1FD6-4E56-82E1-C16BCB38FAF2}"/>
    <cellStyle name="Normal 3 2 3 5 2 3" xfId="50557" xr:uid="{70D977A0-8A9E-49DA-BDBC-CE4D6529FA74}"/>
    <cellStyle name="Normal 3 2 3 5 3" xfId="34246" xr:uid="{2DC94FDC-A347-4CE0-87B2-A27784F736B2}"/>
    <cellStyle name="Normal 3 2 3 5 3 2" xfId="50558" xr:uid="{F83303A5-F37E-4C20-BC82-0ABBE08A5C82}"/>
    <cellStyle name="Normal 3 2 3 5 3 3" xfId="50559" xr:uid="{1823BD9D-07B6-4443-ACDC-2BB984BB14AB}"/>
    <cellStyle name="Normal 3 2 3 5 4" xfId="50560" xr:uid="{F02892FD-7A8D-426B-94DE-BBC6D0437075}"/>
    <cellStyle name="Normal 3 2 3 5 4 2" xfId="50561" xr:uid="{1865C8B2-2C5E-473F-ADC4-825E2449C7CD}"/>
    <cellStyle name="Normal 3 2 3 5 4 3" xfId="50562" xr:uid="{5D6510E5-BD76-4D4C-AB56-1DAA829F279F}"/>
    <cellStyle name="Normal 3 2 3 5 5" xfId="50563" xr:uid="{C6113DB2-9191-4256-9DDF-C3D850947883}"/>
    <cellStyle name="Normal 3 2 3 5 5 2" xfId="50564" xr:uid="{35FD912D-60D3-4E3C-9393-C21134444B8B}"/>
    <cellStyle name="Normal 3 2 3 5 5 3" xfId="50565" xr:uid="{F668B018-8C37-4880-AF38-F2A31C873313}"/>
    <cellStyle name="Normal 3 2 3 5 6" xfId="50567" xr:uid="{D8672040-3A70-49FC-BC21-500F0ABA8B74}"/>
    <cellStyle name="Normal 3 2 3 5 6 2" xfId="25795" xr:uid="{210EA67A-8999-465D-A470-BBCD4512A427}"/>
    <cellStyle name="Normal 3 2 3 5 6 3" xfId="50569" xr:uid="{B0115FAB-5402-4E91-9170-0F941C520CC0}"/>
    <cellStyle name="Normal 3 2 3 5 7" xfId="50571" xr:uid="{9172F864-A443-41F2-9056-213225C8ACE4}"/>
    <cellStyle name="Normal 3 2 3 5 7 2" xfId="50572" xr:uid="{94C74DF4-CFA3-4772-85AD-765CE30DF36B}"/>
    <cellStyle name="Normal 3 2 3 5 7 3" xfId="50573" xr:uid="{3F0815D1-7056-47FA-B139-9D0F40DF0E74}"/>
    <cellStyle name="Normal 3 2 3 5 8" xfId="50575" xr:uid="{AFBEAD72-8860-423A-913D-AD3595F9883A}"/>
    <cellStyle name="Normal 3 2 3 5 9" xfId="50577" xr:uid="{4E19D99D-9CCD-4B8C-945B-3E39D360EDD4}"/>
    <cellStyle name="Normal 3 2 3 6" xfId="50578" xr:uid="{E70C3AFC-8F49-497D-90EF-10F3AA164CE9}"/>
    <cellStyle name="Normal 3 2 3 6 2" xfId="50579" xr:uid="{2E80F4D1-24C8-43BA-ADE1-217F12E6DC76}"/>
    <cellStyle name="Normal 3 2 3 6 3" xfId="50580" xr:uid="{63566D48-8C72-4C24-B4C1-4F72F05A70C5}"/>
    <cellStyle name="Normal 3 2 3 7" xfId="50581" xr:uid="{65D28F2D-5D77-413D-BACA-36D3719F86AA}"/>
    <cellStyle name="Normal 3 2 3 7 2" xfId="50582" xr:uid="{55896D67-D4CE-4697-9DFF-324B2566203B}"/>
    <cellStyle name="Normal 3 2 3 7 3" xfId="50583" xr:uid="{455C5514-2444-4C59-B01F-D9D95614749E}"/>
    <cellStyle name="Normal 3 2 3 8" xfId="50584" xr:uid="{850D766D-0379-4CDB-9F94-9D1712918FE5}"/>
    <cellStyle name="Normal 3 2 3 8 2" xfId="50585" xr:uid="{C3919BC1-DB46-4979-AE1C-73334220462D}"/>
    <cellStyle name="Normal 3 2 3 8 3" xfId="50586" xr:uid="{B491EC8F-CC8D-4532-A2C1-E7500D7C5129}"/>
    <cellStyle name="Normal 3 2 3 9" xfId="50587" xr:uid="{70A05FD8-1432-4482-AD36-566363134BE2}"/>
    <cellStyle name="Normal 3 2 3 9 2" xfId="50588" xr:uid="{C039AF40-EE36-4B0D-8B00-3B4CFE50E40D}"/>
    <cellStyle name="Normal 3 2 3 9 3" xfId="50589" xr:uid="{C0F99480-B1DA-483E-9C9D-D1175DEDFFA2}"/>
    <cellStyle name="Normal 3 2 30" xfId="50476" xr:uid="{639623C4-334E-4331-AAE7-DA9951EF7821}"/>
    <cellStyle name="Normal 3 2 31" xfId="50478" xr:uid="{2834879E-D3C4-4739-A6C3-B5FAA030ABC9}"/>
    <cellStyle name="Normal 3 2 32" xfId="50480" xr:uid="{45988239-9F11-47F7-B8E3-423AB83B9A71}"/>
    <cellStyle name="Normal 3 2 33" xfId="50482" xr:uid="{4A61FF89-E400-439B-88DF-AD085FEF2A14}"/>
    <cellStyle name="Normal 3 2 34" xfId="50484" xr:uid="{DA8D81EF-D9EC-4BA3-9EC3-3C8C5C80CBC2}"/>
    <cellStyle name="Normal 3 2 4" xfId="50590" xr:uid="{76BB9334-A424-409F-801E-7FC0A1610F09}"/>
    <cellStyle name="Normal 3 2 4 2" xfId="50591" xr:uid="{F0CCCF44-CF2E-4D6A-B92E-6EFED58A18C5}"/>
    <cellStyle name="Normal 3 2 4 2 2" xfId="6339" xr:uid="{25DA37A7-07DD-4931-AD57-B118690FEE05}"/>
    <cellStyle name="Normal 3 2 4 2 3" xfId="6347" xr:uid="{3F8BB536-1AE6-4F30-92A7-E3138A498296}"/>
    <cellStyle name="Normal 3 2 4 3" xfId="50592" xr:uid="{4C39C1AF-02D6-4645-B58B-281F0DADCED2}"/>
    <cellStyle name="Normal 3 2 4 3 2" xfId="34359" xr:uid="{E29366DD-3E97-46F6-8E39-F23BACE6F046}"/>
    <cellStyle name="Normal 3 2 4 3 3" xfId="34362" xr:uid="{4EB0A26D-6F83-420C-A0A0-DD6BFD04A010}"/>
    <cellStyle name="Normal 3 2 4 4" xfId="50593" xr:uid="{6B74AC16-E58D-451B-B7C5-314134687C73}"/>
    <cellStyle name="Normal 3 2 4 4 2" xfId="23896" xr:uid="{AEA0B3D0-3EAE-4C65-A331-0C2CAF91237D}"/>
    <cellStyle name="Normal 3 2 4 4 3" xfId="23902" xr:uid="{F1F16307-4EB5-46E4-85F0-F52DFBE1FB23}"/>
    <cellStyle name="Normal 3 2 4 5" xfId="50594" xr:uid="{A1B1EEBF-50EC-4C7D-B3A9-E6FDD3F81E7A}"/>
    <cellStyle name="Normal 3 2 4 5 2" xfId="50596" xr:uid="{0C115AB7-7A77-4ADD-B647-D2C7BD759BF3}"/>
    <cellStyle name="Normal 3 2 4 5 3" xfId="50598" xr:uid="{56A7D079-A848-4E3C-8584-D2699A6826CF}"/>
    <cellStyle name="Normal 3 2 4 6" xfId="50599" xr:uid="{2EF8781F-2C4A-41C6-B2F5-03FD0B330477}"/>
    <cellStyle name="Normal 3 2 4 6 2" xfId="50601" xr:uid="{6EE96BAD-10A6-4248-A1D0-F5471CBDDBB1}"/>
    <cellStyle name="Normal 3 2 4 6 3" xfId="50603" xr:uid="{12408E52-2E84-4564-8E5E-2C2EF55DC6A4}"/>
    <cellStyle name="Normal 3 2 4 7" xfId="50604" xr:uid="{D347F070-875A-4B92-B1C0-9D232FDD5201}"/>
    <cellStyle name="Normal 3 2 4 7 2" xfId="50606" xr:uid="{3A4EEF00-9312-4D68-BAAA-3DD2039C4DCD}"/>
    <cellStyle name="Normal 3 2 4 7 3" xfId="50608" xr:uid="{00754EE8-4A08-4952-AC2B-DE195ABCB541}"/>
    <cellStyle name="Normal 3 2 4 8" xfId="50609" xr:uid="{195775F6-1BEC-40BC-9780-81C6E731452A}"/>
    <cellStyle name="Normal 3 2 4 9" xfId="50610" xr:uid="{76AF00E0-68AC-4FB5-A7F4-F41E6FCBD933}"/>
    <cellStyle name="Normal 3 2 5" xfId="50611" xr:uid="{43B28A80-5CD1-40E5-A86E-8D7288AA07F5}"/>
    <cellStyle name="Normal 3 2 5 2" xfId="50612" xr:uid="{3D8E94A0-B2AA-40DA-9CA5-5A2DBAB8866A}"/>
    <cellStyle name="Normal 3 2 5 2 2" xfId="50614" xr:uid="{67A13D76-08D4-4F76-A5C4-75065EE23228}"/>
    <cellStyle name="Normal 3 2 5 2 3" xfId="50616" xr:uid="{8029F189-7E72-4ECE-9B78-B3A03EC3D9D6}"/>
    <cellStyle name="Normal 3 2 5 3" xfId="50617" xr:uid="{355C3999-4816-469C-92F8-102234D5DA6D}"/>
    <cellStyle name="Normal 3 2 5 3 2" xfId="25470" xr:uid="{718281C3-96F8-4B4A-998C-95D2942B09CD}"/>
    <cellStyle name="Normal 3 2 5 3 3" xfId="25474" xr:uid="{140A4FC8-2F74-4AF0-9F3C-4B5CB2500BE0}"/>
    <cellStyle name="Normal 3 2 5 4" xfId="50618" xr:uid="{D95E493D-267B-42B1-BBD1-5E3AA3AA21E9}"/>
    <cellStyle name="Normal 3 2 5 4 2" xfId="50620" xr:uid="{9BEAC2AF-BB59-4588-A8A0-01B76C8C91AA}"/>
    <cellStyle name="Normal 3 2 5 4 3" xfId="50621" xr:uid="{AE56E465-A14B-42E2-A594-1ADD7A6B4AAB}"/>
    <cellStyle name="Normal 3 2 5 5" xfId="50622" xr:uid="{F3119525-826D-4501-AC2A-9EC4B352EF7C}"/>
    <cellStyle name="Normal 3 2 5 5 2" xfId="50624" xr:uid="{E0D1EEBA-8762-4E33-B36D-C88F5743138E}"/>
    <cellStyle name="Normal 3 2 5 5 3" xfId="50625" xr:uid="{AC8B94C8-C313-44F6-8463-7A13AE738802}"/>
    <cellStyle name="Normal 3 2 5 6" xfId="50626" xr:uid="{C05348E9-7632-4046-A4D9-E17B04B6A82B}"/>
    <cellStyle name="Normal 3 2 5 6 2" xfId="50627" xr:uid="{8EFBB4FB-E8F3-4288-B80E-7480BEC7CFDC}"/>
    <cellStyle name="Normal 3 2 5 6 3" xfId="50628" xr:uid="{CC28B424-2D4A-443D-B648-E3155E0A4AB7}"/>
    <cellStyle name="Normal 3 2 5 7" xfId="50629" xr:uid="{8C5A3319-C485-48D8-9814-6F69C3F264AC}"/>
    <cellStyle name="Normal 3 2 5 7 2" xfId="50630" xr:uid="{5DDC3566-C6C8-4CE9-B2FA-06D38ABD7830}"/>
    <cellStyle name="Normal 3 2 5 7 3" xfId="50631" xr:uid="{0F4D0B0D-B467-42F1-A8A1-EFB5FC5E0958}"/>
    <cellStyle name="Normal 3 2 5 8" xfId="50632" xr:uid="{D4A47054-5BA7-4971-82FB-CD5D1CEC4E5F}"/>
    <cellStyle name="Normal 3 2 5 9" xfId="50633" xr:uid="{8A21FF83-F349-45AC-925F-B3F6D6971571}"/>
    <cellStyle name="Normal 3 2 6" xfId="50634" xr:uid="{C31B4F56-532B-4D1D-AE35-CD6F444D88FE}"/>
    <cellStyle name="Normal 3 2 6 2" xfId="50635" xr:uid="{C4275958-F4DF-496D-AFFA-D299C14F5ED5}"/>
    <cellStyle name="Normal 3 2 6 2 2" xfId="36835" xr:uid="{9B9DF897-8D5B-4B1A-8C14-37DEE9A6EEA4}"/>
    <cellStyle name="Normal 3 2 6 2 3" xfId="36842" xr:uid="{D53C63EE-9E99-4A2E-9290-2D6B92604AB2}"/>
    <cellStyle name="Normal 3 2 6 3" xfId="50636" xr:uid="{B372481C-E8A9-4C70-9A2D-3A6B020C16A1}"/>
    <cellStyle name="Normal 3 2 6 3 2" xfId="36879" xr:uid="{21B5C3B4-8E6F-4887-B198-25BEBE14D69C}"/>
    <cellStyle name="Normal 3 2 6 3 3" xfId="36886" xr:uid="{F89E879F-672E-461C-AB27-30A47D6A2352}"/>
    <cellStyle name="Normal 3 2 6 4" xfId="50637" xr:uid="{F74F831D-819D-44E1-8E9B-14888B746B59}"/>
    <cellStyle name="Normal 3 2 6 4 2" xfId="36897" xr:uid="{70A30C40-3B78-45FA-8C0D-0275CDDAA1F9}"/>
    <cellStyle name="Normal 3 2 6 4 3" xfId="36899" xr:uid="{F8282F11-FDE7-410A-887C-EDE0FF459910}"/>
    <cellStyle name="Normal 3 2 6 5" xfId="50638" xr:uid="{598B49AB-6910-40D6-867A-058D42FF579A}"/>
    <cellStyle name="Normal 3 2 6 5 2" xfId="36908" xr:uid="{B51F5451-F9DE-4CD6-8564-0391B2A39FEB}"/>
    <cellStyle name="Normal 3 2 6 5 3" xfId="36910" xr:uid="{775A424A-ABE1-413A-9AF4-08B6ED168B3A}"/>
    <cellStyle name="Normal 3 2 6 6" xfId="50639" xr:uid="{9E448F05-0B1D-49D9-BC8A-85711031E20F}"/>
    <cellStyle name="Normal 3 2 6 6 2" xfId="36922" xr:uid="{F7A29C6E-AED4-4F0A-B896-E50B14EA4B7C}"/>
    <cellStyle name="Normal 3 2 6 6 3" xfId="36924" xr:uid="{AA121DA8-3AB5-4D5D-A24D-D944F90D5E8B}"/>
    <cellStyle name="Normal 3 2 6 7" xfId="50640" xr:uid="{5EA9F59A-30CC-4719-80AA-4C7BE68AD5BD}"/>
    <cellStyle name="Normal 3 2 6 7 2" xfId="36930" xr:uid="{F8BF1588-1536-4F76-AABE-51F9417779CA}"/>
    <cellStyle name="Normal 3 2 6 7 3" xfId="36932" xr:uid="{FAB75EB5-837F-449F-9CBE-353D9134B7EE}"/>
    <cellStyle name="Normal 3 2 6 8" xfId="50641" xr:uid="{0034CE47-607F-4CB2-B024-BE6502182909}"/>
    <cellStyle name="Normal 3 2 6 9" xfId="50642" xr:uid="{B60F6F12-A150-4D71-B918-F9725BFBB20F}"/>
    <cellStyle name="Normal 3 2 7" xfId="50643" xr:uid="{AE05496E-FDA4-41B3-BDA6-2CDA23E30109}"/>
    <cellStyle name="Normal 3 2 7 2" xfId="50644" xr:uid="{1BDF8A9C-879F-48BC-A96F-7268D4185620}"/>
    <cellStyle name="Normal 3 2 7 2 2" xfId="50646" xr:uid="{8D2AD020-B82C-4BB1-9CD4-D459102A49BD}"/>
    <cellStyle name="Normal 3 2 7 2 3" xfId="50647" xr:uid="{70E620DA-DEB2-4A10-AAA9-C40F20B062CC}"/>
    <cellStyle name="Normal 3 2 7 3" xfId="50648" xr:uid="{AB9BBA18-0940-46B3-8315-7D3320972F06}"/>
    <cellStyle name="Normal 3 2 7 3 2" xfId="27468" xr:uid="{D3558E11-7644-4BBC-B589-43B7FCD03349}"/>
    <cellStyle name="Normal 3 2 7 3 3" xfId="27471" xr:uid="{8B04DED1-E891-43B8-9881-92B3EE0EF261}"/>
    <cellStyle name="Normal 3 2 7 4" xfId="50649" xr:uid="{10466433-D106-468B-BAE9-1DC461AA23EF}"/>
    <cellStyle name="Normal 3 2 7 4 2" xfId="50650" xr:uid="{6345B2EF-ED07-49AA-A16A-ADBFBE8BBDA6}"/>
    <cellStyle name="Normal 3 2 7 4 3" xfId="50651" xr:uid="{6691AE55-D918-4E9D-A115-9752F1DDC0D1}"/>
    <cellStyle name="Normal 3 2 7 5" xfId="50652" xr:uid="{98B17399-561D-4825-A440-4CCC2E59FE94}"/>
    <cellStyle name="Normal 3 2 7 5 2" xfId="50653" xr:uid="{123D9BF5-3D9C-4E9B-97BE-3E535A5A5CF8}"/>
    <cellStyle name="Normal 3 2 7 5 3" xfId="50654" xr:uid="{A65170F2-495C-455B-AC02-7DE3650D43F9}"/>
    <cellStyle name="Normal 3 2 7 6" xfId="50655" xr:uid="{3C21E6E6-0CE1-4337-9B41-E9E4D8F36745}"/>
    <cellStyle name="Normal 3 2 7 6 2" xfId="50656" xr:uid="{CE6A1764-E40D-463E-B810-D1AFED96A9EA}"/>
    <cellStyle name="Normal 3 2 7 6 3" xfId="50657" xr:uid="{61ED6460-134D-432D-9C9A-2991E94D35BC}"/>
    <cellStyle name="Normal 3 2 7 7" xfId="50658" xr:uid="{EDF24010-28BA-495F-9CB9-9EF3B41C6087}"/>
    <cellStyle name="Normal 3 2 7 7 2" xfId="50659" xr:uid="{B049FEFB-386C-4205-8478-C5EB6BD1050E}"/>
    <cellStyle name="Normal 3 2 7 7 3" xfId="40013" xr:uid="{38FB269A-D5F6-48EE-9862-3B1840A3BFB6}"/>
    <cellStyle name="Normal 3 2 7 8" xfId="50660" xr:uid="{D4F47BA0-FEC2-4387-B5CA-7BC99CDAC35B}"/>
    <cellStyle name="Normal 3 2 7 9" xfId="50661" xr:uid="{D7056AB5-15B2-4D64-A3E0-8B8C7676B5C3}"/>
    <cellStyle name="Normal 3 2 8" xfId="50662" xr:uid="{DC50B511-5389-4044-ABBE-29AE3470F8CD}"/>
    <cellStyle name="Normal 3 2 8 2" xfId="50663" xr:uid="{8F1981E9-140D-4BC5-8510-A953C49AB015}"/>
    <cellStyle name="Normal 3 2 8 2 2" xfId="37029" xr:uid="{4BBBDC72-4725-4044-B7F8-619083C8E8FE}"/>
    <cellStyle name="Normal 3 2 8 2 3" xfId="37036" xr:uid="{5EA1F1BD-73CA-4841-BD68-8D40826C01CB}"/>
    <cellStyle name="Normal 3 2 8 3" xfId="50664" xr:uid="{CD2E1D83-2B7D-488F-A8B8-51DFEA36AE48}"/>
    <cellStyle name="Normal 3 2 8 4" xfId="50665" xr:uid="{1711A146-71A2-4373-94A1-112B2FA9D5AA}"/>
    <cellStyle name="Normal 3 2 9" xfId="50666" xr:uid="{82ED91AB-4BBF-4A14-B7C4-8A7EDB7B566B}"/>
    <cellStyle name="Normal 3 2 9 2" xfId="50667" xr:uid="{96BDBF9A-F5D0-4529-B8EA-28998BFCE88A}"/>
    <cellStyle name="Normal 3 2 9 2 2" xfId="50668" xr:uid="{B373C6EE-3285-4457-B828-16BF16F12F15}"/>
    <cellStyle name="Normal 3 2 9 2 2 2" xfId="50669" xr:uid="{F5318244-B664-4C96-BFEE-AE45508A2694}"/>
    <cellStyle name="Normal 3 2 9 2 2 3" xfId="50670" xr:uid="{6FD4CA9F-6580-4215-91D4-77ED31E6719E}"/>
    <cellStyle name="Normal 3 2 9 2 3" xfId="50671" xr:uid="{AFCD51D8-9DEA-4744-8585-4030465D727A}"/>
    <cellStyle name="Normal 3 2 9 2 4" xfId="50672" xr:uid="{40EDB326-08FD-4F27-BB0D-41F0B517956B}"/>
    <cellStyle name="Normal 3 2 9 3" xfId="50673" xr:uid="{82799F46-2B58-4632-9534-0FB940B32FAA}"/>
    <cellStyle name="Normal 3 2 9 4" xfId="50674" xr:uid="{1684B3C0-3A9A-4E92-9DB2-96C89ECB4A97}"/>
    <cellStyle name="Normal 3 2_D22-Revenue" xfId="50675" xr:uid="{A1ADB80D-147C-4A48-B9EC-A22BED9E3C3B}"/>
    <cellStyle name="Normal 3 20" xfId="50331" xr:uid="{15CE0656-A406-4B1B-B95C-F0149A9D310B}"/>
    <cellStyle name="Normal 3 21" xfId="50336" xr:uid="{A7EBCE7C-808A-4F86-A094-00222B775AAA}"/>
    <cellStyle name="Normal 3 22" xfId="50338" xr:uid="{5A0E5EB1-18B5-46C5-9D67-F96C935CF4D1}"/>
    <cellStyle name="Normal 3 23" xfId="50347" xr:uid="{BB27BE0C-1C68-483C-AB22-F0B36A9F4F4E}"/>
    <cellStyle name="Normal 3 24" xfId="50349" xr:uid="{8AF2D2F9-68A2-449E-9964-B5422F8FD43D}"/>
    <cellStyle name="Normal 3 25" xfId="50677" xr:uid="{6D6748A2-5C64-49BF-861D-42FCF479FE72}"/>
    <cellStyle name="Normal 3 26" xfId="50679" xr:uid="{C98EFD00-8291-4EBF-96FD-FAC13D1339DD}"/>
    <cellStyle name="Normal 3 27" xfId="50681" xr:uid="{BD985B57-C6EE-4CE7-A9D0-BE842ED34A12}"/>
    <cellStyle name="Normal 3 28" xfId="50683" xr:uid="{692019F2-B107-4D8F-8D57-CE6A5F8B8A53}"/>
    <cellStyle name="Normal 3 29" xfId="50685" xr:uid="{7B69E770-E951-4DD9-8E9D-B6526D869C6D}"/>
    <cellStyle name="Normal 3 3" xfId="29681" xr:uid="{5DF635C1-B80B-4703-A85E-7695ED16E9E5}"/>
    <cellStyle name="Normal 3 3 10" xfId="50686" xr:uid="{BAB53A53-9224-437A-B85B-AD35F3C93E8A}"/>
    <cellStyle name="Normal 3 3 10 2" xfId="50687" xr:uid="{A99A01D8-976B-49D9-A911-28E25400888D}"/>
    <cellStyle name="Normal 3 3 10 3" xfId="50688" xr:uid="{BC425B79-DF05-4F2A-A688-BB1A58630BE4}"/>
    <cellStyle name="Normal 3 3 11" xfId="50689" xr:uid="{B2046ACA-772F-4D89-AC42-59472A74EBA5}"/>
    <cellStyle name="Normal 3 3 11 2" xfId="50690" xr:uid="{926DDCE7-E90C-4A80-A20F-45D31ABFE3CE}"/>
    <cellStyle name="Normal 3 3 11 3" xfId="50691" xr:uid="{DA96B45A-F517-4C00-BBE1-EB13F2973834}"/>
    <cellStyle name="Normal 3 3 11 4" xfId="50692" xr:uid="{A269E3FA-A31E-407E-96C3-4FF9312DC6C0}"/>
    <cellStyle name="Normal 3 3 11 5" xfId="50693" xr:uid="{8A0EF5D7-5358-4127-896C-9345A2FE81F5}"/>
    <cellStyle name="Normal 3 3 11 6" xfId="50694" xr:uid="{99B8C7EA-82D6-4800-8D67-F8DC215B245C}"/>
    <cellStyle name="Normal 3 3 12" xfId="50695" xr:uid="{E5313B6A-5135-4273-9C2A-31C0C198133E}"/>
    <cellStyle name="Normal 3 3 13" xfId="50696" xr:uid="{514F636F-E52D-4ABF-9FA3-CAE3653CE83C}"/>
    <cellStyle name="Normal 3 3 14" xfId="50697" xr:uid="{44D5712C-E9BD-40A3-AB90-C5E3B480E2C4}"/>
    <cellStyle name="Normal 3 3 15" xfId="50699" xr:uid="{93C3ADB4-CCF5-4B5D-9547-66D23AD765D7}"/>
    <cellStyle name="Normal 3 3 16" xfId="39389" xr:uid="{726FA7A2-4A42-4310-A2D0-EF021E74E3BE}"/>
    <cellStyle name="Normal 3 3 17" xfId="39400" xr:uid="{FB861130-4063-4F26-92B1-9A8055830641}"/>
    <cellStyle name="Normal 3 3 18" xfId="39414" xr:uid="{0B4209EA-E00A-40D5-9D8F-3EF4314924E3}"/>
    <cellStyle name="Normal 3 3 19" xfId="39432" xr:uid="{CDCDDD88-CD92-4490-9E38-040CFBCA95AE}"/>
    <cellStyle name="Normal 3 3 2" xfId="12553" xr:uid="{F65D813D-7D35-42DD-8417-65D4E26D287F}"/>
    <cellStyle name="Normal 3 3 2 10" xfId="50700" xr:uid="{56B405CF-F700-49B1-974B-741DE8BBB1A4}"/>
    <cellStyle name="Normal 3 3 2 11" xfId="50701" xr:uid="{3638BFE9-8A6C-4F78-A26C-3D4909F4EB05}"/>
    <cellStyle name="Normal 3 3 2 12" xfId="50702" xr:uid="{69CFB035-4920-473F-9B2F-91C0D06EE397}"/>
    <cellStyle name="Normal 3 3 2 13" xfId="50703" xr:uid="{6A3E9137-79E2-4285-A3AE-8BC6628FF162}"/>
    <cellStyle name="Normal 3 3 2 14" xfId="50704" xr:uid="{464246C0-EC5F-4CAB-80E0-BEA018784726}"/>
    <cellStyle name="Normal 3 3 2 2" xfId="50705" xr:uid="{D97E9AFC-3461-4D11-91D1-243E0109CA4E}"/>
    <cellStyle name="Normal 3 3 2 2 10" xfId="50706" xr:uid="{5B52F36D-5F15-4328-AC5F-BF8B62570BDF}"/>
    <cellStyle name="Normal 3 3 2 2 2" xfId="50707" xr:uid="{67E93F7F-B37A-4FF6-9AE4-38979A4D420B}"/>
    <cellStyle name="Normal 3 3 2 2 2 2" xfId="50708" xr:uid="{8B3A887C-C9B3-4694-912A-B016FEAE4B7C}"/>
    <cellStyle name="Normal 3 3 2 2 2 2 2" xfId="50709" xr:uid="{0B1ADB77-4BA7-4021-B4D9-851B98DA47DD}"/>
    <cellStyle name="Normal 3 3 2 2 2 2 3" xfId="50710" xr:uid="{383C0A82-7CBE-4C7D-A60F-8865ACCEAFA4}"/>
    <cellStyle name="Normal 3 3 2 2 2 2 4" xfId="50711" xr:uid="{BA31D7BF-CCF9-4CFA-B0C5-FD5E9010D166}"/>
    <cellStyle name="Normal 3 3 2 2 2 2 5" xfId="50712" xr:uid="{E7C0AF4D-FF68-4DD3-AF16-EF343367A6BC}"/>
    <cellStyle name="Normal 3 3 2 2 2 2 6" xfId="50713" xr:uid="{853A419F-F9DA-45A6-B936-3799028D7E50}"/>
    <cellStyle name="Normal 3 3 2 2 2 3" xfId="50714" xr:uid="{C50E9857-85A6-4C3D-A213-5794A1D0F202}"/>
    <cellStyle name="Normal 3 3 2 2 2 4" xfId="50715" xr:uid="{D8F0C1BE-D2F0-468C-B475-75C4B26D3F2F}"/>
    <cellStyle name="Normal 3 3 2 2 2 5" xfId="50716" xr:uid="{8CC769F5-17C7-4739-9EDC-DDC00A1C9392}"/>
    <cellStyle name="Normal 3 3 2 2 2 6" xfId="50717" xr:uid="{57B19966-8929-4673-B37A-13748AF6637C}"/>
    <cellStyle name="Normal 3 3 2 2 2 7" xfId="50718" xr:uid="{97AF79E4-6E15-4A98-9947-227EB63608BF}"/>
    <cellStyle name="Normal 3 3 2 2 3" xfId="50719" xr:uid="{FF1B5095-9B97-4401-9146-F300CE0D51C3}"/>
    <cellStyle name="Normal 3 3 2 2 3 2" xfId="50720" xr:uid="{70CD943B-6D50-49BE-8B36-8C8B04E5F7BF}"/>
    <cellStyle name="Normal 3 3 2 2 3 3" xfId="50721" xr:uid="{6F63D801-E746-45F5-B18A-1448AED325D1}"/>
    <cellStyle name="Normal 3 3 2 2 4" xfId="50722" xr:uid="{D98AC652-21AE-4B01-B29D-9CF850C079EB}"/>
    <cellStyle name="Normal 3 3 2 2 5" xfId="50723" xr:uid="{374443A0-3806-4153-B1E7-00145138B77C}"/>
    <cellStyle name="Normal 3 3 2 2 5 2" xfId="50724" xr:uid="{B3CF85B5-0CF1-4C69-ACD4-BFE9B5096C08}"/>
    <cellStyle name="Normal 3 3 2 2 5 3" xfId="50725" xr:uid="{BE255EB8-64D8-4B60-AB86-8F25085A7F83}"/>
    <cellStyle name="Normal 3 3 2 2 5 4" xfId="50726" xr:uid="{46C09B6A-675C-43CF-8D93-AF0686389B48}"/>
    <cellStyle name="Normal 3 3 2 2 5 5" xfId="50727" xr:uid="{1107A651-F979-4489-82D4-D5F720CDA017}"/>
    <cellStyle name="Normal 3 3 2 2 5 6" xfId="50728" xr:uid="{509E7BB4-B2C9-4454-BB05-375597BD84DF}"/>
    <cellStyle name="Normal 3 3 2 2 6" xfId="50729" xr:uid="{06047CA8-DEA0-4D49-BCEB-0A3754E99566}"/>
    <cellStyle name="Normal 3 3 2 2 7" xfId="50730" xr:uid="{95D94234-BD28-4FCC-A2B2-16DE890FC23F}"/>
    <cellStyle name="Normal 3 3 2 2 8" xfId="50731" xr:uid="{DB54297C-6181-4DD4-B95D-6C80651D23D9}"/>
    <cellStyle name="Normal 3 3 2 2 9" xfId="50732" xr:uid="{F74840EC-FEFB-43A6-AF24-8C5814BCD839}"/>
    <cellStyle name="Normal 3 3 2 3" xfId="50733" xr:uid="{D7AA9BC6-6029-40B8-9E19-A526A412E30B}"/>
    <cellStyle name="Normal 3 3 2 3 10" xfId="50734" xr:uid="{0F3C4220-C9C2-449D-9B88-BEAE662B86A0}"/>
    <cellStyle name="Normal 3 3 2 3 2" xfId="50735" xr:uid="{B7DBD0ED-35F5-4558-B62A-765C039B93D0}"/>
    <cellStyle name="Normal 3 3 2 3 2 2" xfId="50736" xr:uid="{AD78AA12-0651-4F2E-AFD7-3FFE2D861469}"/>
    <cellStyle name="Normal 3 3 2 3 2 2 2" xfId="50737" xr:uid="{174E9610-DB9B-42F0-8826-FD0ACB64B67C}"/>
    <cellStyle name="Normal 3 3 2 3 2 2 3" xfId="50738" xr:uid="{29162266-BCB6-4EB9-95AA-F6AD6D4887DE}"/>
    <cellStyle name="Normal 3 3 2 3 2 2 4" xfId="50739" xr:uid="{74D61DC2-AA78-4EBB-8ED7-F3C128EF89E1}"/>
    <cellStyle name="Normal 3 3 2 3 2 2 5" xfId="50740" xr:uid="{79F120CF-91C6-4EED-9A14-83426CC14C35}"/>
    <cellStyle name="Normal 3 3 2 3 2 2 6" xfId="50741" xr:uid="{2FC1812B-C6E9-4A5B-99F3-4479EED88840}"/>
    <cellStyle name="Normal 3 3 2 3 2 3" xfId="50743" xr:uid="{780E306C-A84A-46A0-B4EB-861088BD054C}"/>
    <cellStyle name="Normal 3 3 2 3 2 4" xfId="50745" xr:uid="{8A7303E5-C014-4581-B493-D47FEACD213F}"/>
    <cellStyle name="Normal 3 3 2 3 2 5" xfId="50746" xr:uid="{ADDC83A9-C99D-43BC-8B44-9A942EC73776}"/>
    <cellStyle name="Normal 3 3 2 3 2 6" xfId="50747" xr:uid="{8AD6794F-EF61-41E5-B629-802CF8B8C77C}"/>
    <cellStyle name="Normal 3 3 2 3 2 7" xfId="50748" xr:uid="{0292476E-8029-42A6-B747-E51F3297BC6E}"/>
    <cellStyle name="Normal 3 3 2 3 3" xfId="50749" xr:uid="{1F96C613-A348-4817-85DC-9931EE4F3A45}"/>
    <cellStyle name="Normal 3 3 2 3 3 2" xfId="50750" xr:uid="{21BCB70B-7385-4421-A305-7F638333E12A}"/>
    <cellStyle name="Normal 3 3 2 3 3 3" xfId="50751" xr:uid="{40E7FEC7-1757-4423-A902-DA324AD93792}"/>
    <cellStyle name="Normal 3 3 2 3 4" xfId="50752" xr:uid="{FD15994D-CD90-4483-AB9D-BD45982C35A4}"/>
    <cellStyle name="Normal 3 3 2 3 5" xfId="50753" xr:uid="{8BB1EEC0-6248-4739-8197-DC9CCF973A4C}"/>
    <cellStyle name="Normal 3 3 2 3 5 2" xfId="50754" xr:uid="{21432156-2DBD-455F-A8A8-2838338392D0}"/>
    <cellStyle name="Normal 3 3 2 3 5 3" xfId="50755" xr:uid="{B73D0436-895A-4238-A603-9B6AAAB3B11D}"/>
    <cellStyle name="Normal 3 3 2 3 5 4" xfId="50756" xr:uid="{01193A29-BAD2-4262-BB2A-E51DAA47F743}"/>
    <cellStyle name="Normal 3 3 2 3 5 5" xfId="50757" xr:uid="{133CC46A-E1F8-42E9-BF72-24C4D17791BA}"/>
    <cellStyle name="Normal 3 3 2 3 5 6" xfId="50758" xr:uid="{52A17A1B-19D3-4DB0-88CF-08DEC6EC4227}"/>
    <cellStyle name="Normal 3 3 2 3 6" xfId="50759" xr:uid="{97EE611A-C285-42E8-B8D4-09F962FECBB8}"/>
    <cellStyle name="Normal 3 3 2 3 7" xfId="50760" xr:uid="{B4D8BA7D-9F01-4319-B5A2-309FAD4D02F2}"/>
    <cellStyle name="Normal 3 3 2 3 8" xfId="50761" xr:uid="{D9AFDEE7-438A-4899-9CA2-B9E2164C4E7F}"/>
    <cellStyle name="Normal 3 3 2 3 9" xfId="50762" xr:uid="{232C08E1-55EF-4CA2-B570-D057095B44C9}"/>
    <cellStyle name="Normal 3 3 2 4" xfId="50763" xr:uid="{DABBB317-623D-4D31-A95D-00119E0D1F42}"/>
    <cellStyle name="Normal 3 3 2 4 10" xfId="50764" xr:uid="{8B5133A4-28CA-4A77-BA15-1CDA00A0728F}"/>
    <cellStyle name="Normal 3 3 2 4 2" xfId="50765" xr:uid="{ABF7CC8F-3A0B-49B5-86C0-8470D8C9ED18}"/>
    <cellStyle name="Normal 3 3 2 4 2 2" xfId="50766" xr:uid="{379D5048-E8DE-4C7F-8F7F-9191FD6B9C53}"/>
    <cellStyle name="Normal 3 3 2 4 2 2 2" xfId="50768" xr:uid="{034A28E2-1EC8-4084-A76D-C67A421D09B5}"/>
    <cellStyle name="Normal 3 3 2 4 2 2 3" xfId="50769" xr:uid="{D167C083-6473-41C8-A67A-98FCDC4190EF}"/>
    <cellStyle name="Normal 3 3 2 4 2 2 4" xfId="50770" xr:uid="{2834B412-FFCF-42D9-BF5D-05BA9B49AB5C}"/>
    <cellStyle name="Normal 3 3 2 4 2 2 5" xfId="50771" xr:uid="{45D0DDFB-4664-4FC6-91F3-F9FF1D410E4D}"/>
    <cellStyle name="Normal 3 3 2 4 2 2 6" xfId="50772" xr:uid="{54A55B9F-3159-4C98-A167-4805EDB48A2E}"/>
    <cellStyle name="Normal 3 3 2 4 2 3" xfId="50773" xr:uid="{00C9B26D-2661-4270-99AE-08FB16404755}"/>
    <cellStyle name="Normal 3 3 2 4 2 4" xfId="50774" xr:uid="{4C9E6CA8-18B8-43B8-B5CD-97C4E72F51E7}"/>
    <cellStyle name="Normal 3 3 2 4 2 5" xfId="50775" xr:uid="{A374FBAE-11FC-43DD-8C8E-49A436973C4E}"/>
    <cellStyle name="Normal 3 3 2 4 2 6" xfId="50776" xr:uid="{41560DDA-3508-4D39-BD87-D5D8132AE55D}"/>
    <cellStyle name="Normal 3 3 2 4 2 7" xfId="50777" xr:uid="{66D0C383-6FB1-4085-88B3-B4C692972302}"/>
    <cellStyle name="Normal 3 3 2 4 3" xfId="50778" xr:uid="{D34E2DBA-B74F-4975-9335-1F9BFC47D3F3}"/>
    <cellStyle name="Normal 3 3 2 4 3 2" xfId="50779" xr:uid="{FDF62D7A-14F4-4357-BA2E-0109D3324D98}"/>
    <cellStyle name="Normal 3 3 2 4 3 3" xfId="50780" xr:uid="{7C3212D1-B32D-4F46-971F-449FF5E90896}"/>
    <cellStyle name="Normal 3 3 2 4 4" xfId="50781" xr:uid="{E4DE42F9-51CF-459B-AECA-BF72FA0C9BC8}"/>
    <cellStyle name="Normal 3 3 2 4 5" xfId="50782" xr:uid="{462CF040-197D-4E67-AACE-EE5BFB7CA1B1}"/>
    <cellStyle name="Normal 3 3 2 4 5 2" xfId="30909" xr:uid="{4FA7EF5B-F0AE-4E2F-B51F-BCE9441B69B4}"/>
    <cellStyle name="Normal 3 3 2 4 5 3" xfId="50783" xr:uid="{81D96DAE-0E19-433A-A299-1F748664417B}"/>
    <cellStyle name="Normal 3 3 2 4 5 4" xfId="50784" xr:uid="{C8A137D9-24CB-49ED-90ED-D2A9BC797761}"/>
    <cellStyle name="Normal 3 3 2 4 5 5" xfId="50785" xr:uid="{BED94F7A-3003-4D81-8D26-7906B6FB5360}"/>
    <cellStyle name="Normal 3 3 2 4 5 6" xfId="50786" xr:uid="{BF2839C6-2ECA-4460-AD6B-6EFD03A8DAEF}"/>
    <cellStyle name="Normal 3 3 2 4 6" xfId="50787" xr:uid="{74722C8F-4FDF-45F5-B7FF-40C673A8A82A}"/>
    <cellStyle name="Normal 3 3 2 4 7" xfId="50788" xr:uid="{714961ED-1BCA-45FA-9176-05BFAFDEB7C6}"/>
    <cellStyle name="Normal 3 3 2 4 8" xfId="50789" xr:uid="{BEF1A723-7BA9-4350-A7E1-06773971CC73}"/>
    <cellStyle name="Normal 3 3 2 4 9" xfId="50790" xr:uid="{8EF20A5C-71D2-4598-AF7A-9D6C0C223C0D}"/>
    <cellStyle name="Normal 3 3 2 5" xfId="50791" xr:uid="{DB0E6B37-7D1B-473F-9BED-6D84B1113D69}"/>
    <cellStyle name="Normal 3 3 2 5 2" xfId="50792" xr:uid="{1CE344BB-5D49-4178-9DE4-6B12F3F7A9EA}"/>
    <cellStyle name="Normal 3 3 2 5 2 2" xfId="50793" xr:uid="{64BA6F79-C4FA-4DAE-82DF-8EDE0CE804AE}"/>
    <cellStyle name="Normal 3 3 2 5 2 3" xfId="50794" xr:uid="{6E9AB12B-CBA9-4A89-A1A9-C08C672E1231}"/>
    <cellStyle name="Normal 3 3 2 5 2 4" xfId="50795" xr:uid="{9268B1AA-E014-4D28-9413-9FAB24166DE4}"/>
    <cellStyle name="Normal 3 3 2 5 2 5" xfId="50796" xr:uid="{8D2D0D36-A783-450E-A76F-115BC348534E}"/>
    <cellStyle name="Normal 3 3 2 5 2 6" xfId="50797" xr:uid="{469045FA-A9B4-4839-A555-9BA035235AB2}"/>
    <cellStyle name="Normal 3 3 2 5 3" xfId="50798" xr:uid="{9FC18C36-D05D-4D93-A927-CE2DCA7F7578}"/>
    <cellStyle name="Normal 3 3 2 5 4" xfId="50799" xr:uid="{851AEBD7-FFC8-48E6-9548-FF5C94D69CB8}"/>
    <cellStyle name="Normal 3 3 2 5 5" xfId="50800" xr:uid="{00E99414-0B47-4253-93FA-FA64C47904D9}"/>
    <cellStyle name="Normal 3 3 2 5 6" xfId="50802" xr:uid="{4C1868CB-BA89-4E25-AF63-35E525F46303}"/>
    <cellStyle name="Normal 3 3 2 5 7" xfId="50804" xr:uid="{239CEF82-328A-42D9-ACBD-B0D158B95CF0}"/>
    <cellStyle name="Normal 3 3 2 6" xfId="50805" xr:uid="{F0657B84-B0C9-4340-B382-B2451EFC62B7}"/>
    <cellStyle name="Normal 3 3 2 6 2" xfId="50806" xr:uid="{302D02FD-6EE6-4D20-96E3-B511E291FCFB}"/>
    <cellStyle name="Normal 3 3 2 6 3" xfId="50807" xr:uid="{81D162AB-CA19-4C1E-A8D1-A1FC306E041A}"/>
    <cellStyle name="Normal 3 3 2 7" xfId="50808" xr:uid="{E723EA9D-A9F0-4874-B0CF-AA8BDE7AE706}"/>
    <cellStyle name="Normal 3 3 2 7 2" xfId="50809" xr:uid="{F5086E89-2B7E-40F9-B0A7-8BF8F71F74B8}"/>
    <cellStyle name="Normal 3 3 2 7 3" xfId="50810" xr:uid="{7CC35617-26F3-4C20-B673-5ECE19AA5E91}"/>
    <cellStyle name="Normal 3 3 2 8" xfId="50811" xr:uid="{25E9F613-E066-4E5D-BC33-B63666A4CF7A}"/>
    <cellStyle name="Normal 3 3 2 8 2" xfId="50812" xr:uid="{97D73C0D-314D-4FA0-B6C8-18C4106B0810}"/>
    <cellStyle name="Normal 3 3 2 8 3" xfId="50813" xr:uid="{50A6C675-1494-4C42-8289-DA7CCDE11E60}"/>
    <cellStyle name="Normal 3 3 2 8 4" xfId="50814" xr:uid="{C8A0870A-093D-4827-A391-849C13A52972}"/>
    <cellStyle name="Normal 3 3 2 8 5" xfId="50815" xr:uid="{4A99CA52-E00B-4704-9AC3-83C2D2B2CF79}"/>
    <cellStyle name="Normal 3 3 2 8 6" xfId="50816" xr:uid="{63F4E49D-FD62-4D9A-99DB-6F362B5C5FF5}"/>
    <cellStyle name="Normal 3 3 2 9" xfId="50817" xr:uid="{28CFCB07-B4AD-446C-A0CB-C4677E81ABBD}"/>
    <cellStyle name="Normal 3 3 20" xfId="50698" xr:uid="{D3F579B4-C505-4F6A-BF60-32E43D540881}"/>
    <cellStyle name="Normal 3 3 21" xfId="39388" xr:uid="{9BDE993B-82BD-4500-B858-ACDA8D36537C}"/>
    <cellStyle name="Normal 3 3 22" xfId="39399" xr:uid="{5AD26DAC-E071-4A0A-8248-4F928DC31B8E}"/>
    <cellStyle name="Normal 3 3 23" xfId="39413" xr:uid="{BE0B5200-308E-4CF0-BBA3-BD486BE9941E}"/>
    <cellStyle name="Normal 3 3 24" xfId="39431" xr:uid="{08324782-048C-4326-8359-0899891D3B59}"/>
    <cellStyle name="Normal 3 3 25" xfId="39439" xr:uid="{DE7764B1-3B32-47D9-824E-0AA3E9E1CAE6}"/>
    <cellStyle name="Normal 3 3 26" xfId="39441" xr:uid="{509330BA-4127-458F-905D-4B4D36B9C576}"/>
    <cellStyle name="Normal 3 3 3" xfId="29684" xr:uid="{9E85E294-6152-48E7-BB0E-2B67797B82E3}"/>
    <cellStyle name="Normal 3 3 3 10" xfId="50818" xr:uid="{56874E54-1712-450E-B1B9-E97C18A7EE1F}"/>
    <cellStyle name="Normal 3 3 3 11" xfId="50819" xr:uid="{B2771841-5150-4381-92C0-C01EA5486E5E}"/>
    <cellStyle name="Normal 3 3 3 12" xfId="50820" xr:uid="{90E940AF-5961-45AE-83B7-E2A31EAD33AD}"/>
    <cellStyle name="Normal 3 3 3 13" xfId="50821" xr:uid="{00C87C81-A165-470B-B865-37D2EBA53BC2}"/>
    <cellStyle name="Normal 3 3 3 14" xfId="50822" xr:uid="{614F4BF3-5A11-4B0A-8F6D-CAC0CF747765}"/>
    <cellStyle name="Normal 3 3 3 2" xfId="11683" xr:uid="{F266A17B-C0FC-4533-A2E6-0E3AE91C10A1}"/>
    <cellStyle name="Normal 3 3 3 2 10" xfId="50823" xr:uid="{5DAA35B7-EDFF-4120-A23F-3D7B7474C742}"/>
    <cellStyle name="Normal 3 3 3 2 2" xfId="50824" xr:uid="{41355513-07BD-4D58-A149-1C75FA2417B0}"/>
    <cellStyle name="Normal 3 3 3 2 2 2" xfId="50825" xr:uid="{EA126583-1733-46BD-8986-AEC3FE1F6097}"/>
    <cellStyle name="Normal 3 3 3 2 2 2 2" xfId="50826" xr:uid="{A6695F88-5B84-4169-BA3C-3C5495DF3E61}"/>
    <cellStyle name="Normal 3 3 3 2 2 2 3" xfId="50827" xr:uid="{9B6F637B-F2C7-4B75-8267-A732B143F507}"/>
    <cellStyle name="Normal 3 3 3 2 2 2 4" xfId="50828" xr:uid="{077915D3-BD58-49DD-9B6E-690062C931D1}"/>
    <cellStyle name="Normal 3 3 3 2 2 2 5" xfId="50829" xr:uid="{025BCF54-0A4F-4EB0-A76A-B12E41102CC9}"/>
    <cellStyle name="Normal 3 3 3 2 2 2 6" xfId="50830" xr:uid="{760A2413-5F4E-4BEA-ABC0-B700B5C61DD3}"/>
    <cellStyle name="Normal 3 3 3 2 2 3" xfId="50831" xr:uid="{200E77EC-75E7-452B-9CA6-1F397AC8C7E0}"/>
    <cellStyle name="Normal 3 3 3 2 2 4" xfId="50832" xr:uid="{4C282249-2F33-4CBC-98DD-955788AF1E4F}"/>
    <cellStyle name="Normal 3 3 3 2 2 5" xfId="50833" xr:uid="{11073F5E-202A-4A2B-A434-F9B94FD55C23}"/>
    <cellStyle name="Normal 3 3 3 2 2 6" xfId="50834" xr:uid="{BB0479A2-A4CB-4D60-8081-1F4899B34417}"/>
    <cellStyle name="Normal 3 3 3 2 2 7" xfId="50835" xr:uid="{F0370783-F4DF-4B07-BF53-9384923D8C0C}"/>
    <cellStyle name="Normal 3 3 3 2 3" xfId="50836" xr:uid="{6512F4A6-A709-418B-8D6D-4A916139605C}"/>
    <cellStyle name="Normal 3 3 3 2 3 2" xfId="50837" xr:uid="{B042A089-D41D-4177-856E-149BB8A35290}"/>
    <cellStyle name="Normal 3 3 3 2 3 3" xfId="50838" xr:uid="{ABE21F98-E9E7-4D51-9E42-51C388950F7B}"/>
    <cellStyle name="Normal 3 3 3 2 4" xfId="50839" xr:uid="{1A690B5B-EA89-4DF3-A1CB-9E59BFA88A89}"/>
    <cellStyle name="Normal 3 3 3 2 5" xfId="50840" xr:uid="{A1E7F14A-CEBF-482C-B6F2-318468CA7BC1}"/>
    <cellStyle name="Normal 3 3 3 2 5 2" xfId="50841" xr:uid="{47C0628E-02C0-4836-8161-A004657DEB10}"/>
    <cellStyle name="Normal 3 3 3 2 5 3" xfId="50842" xr:uid="{47BDBBA6-1911-48DE-9A08-55C7EFED1754}"/>
    <cellStyle name="Normal 3 3 3 2 5 4" xfId="50843" xr:uid="{F59BCDE2-AAB6-4B44-9525-F4B63012C9DF}"/>
    <cellStyle name="Normal 3 3 3 2 5 5" xfId="50844" xr:uid="{428192C2-7C86-4CF1-A023-396D2CF94045}"/>
    <cellStyle name="Normal 3 3 3 2 5 6" xfId="50845" xr:uid="{C5A64F74-8718-40F4-8A61-65F6B850DCA8}"/>
    <cellStyle name="Normal 3 3 3 2 6" xfId="50846" xr:uid="{377A4077-3B81-47D7-971A-805A2B0A4448}"/>
    <cellStyle name="Normal 3 3 3 2 7" xfId="50847" xr:uid="{8AB9B74C-6E41-4095-954C-838F3BE3EEA4}"/>
    <cellStyle name="Normal 3 3 3 2 8" xfId="50848" xr:uid="{AC37D807-15FF-4B15-9DA9-7EF597E227F3}"/>
    <cellStyle name="Normal 3 3 3 2 9" xfId="50849" xr:uid="{50C284F4-ECD8-45DA-904B-B18E63F10018}"/>
    <cellStyle name="Normal 3 3 3 3" xfId="50850" xr:uid="{1ACF50E9-CA70-44BB-BD7A-97497EA5CD51}"/>
    <cellStyle name="Normal 3 3 3 3 10" xfId="50851" xr:uid="{82BD9A36-3C55-4A21-A5D3-06B12CD9ABE9}"/>
    <cellStyle name="Normal 3 3 3 3 2" xfId="50852" xr:uid="{3308C8A4-17F6-4298-93BA-880721F91E52}"/>
    <cellStyle name="Normal 3 3 3 3 2 2" xfId="50853" xr:uid="{49C6FF04-134B-42C9-B8AA-10394C225820}"/>
    <cellStyle name="Normal 3 3 3 3 2 2 2" xfId="50854" xr:uid="{C82B67E8-469F-42D0-BBC7-383DADA8BF7B}"/>
    <cellStyle name="Normal 3 3 3 3 2 2 3" xfId="50855" xr:uid="{3C2D0860-3CE6-4E0B-AF4E-9005980E11C4}"/>
    <cellStyle name="Normal 3 3 3 3 2 2 4" xfId="50856" xr:uid="{151408FA-2287-449B-BB1E-5B91624FF4AB}"/>
    <cellStyle name="Normal 3 3 3 3 2 2 5" xfId="50857" xr:uid="{1F20A1E9-2E06-4CF1-8157-ED611AA487F2}"/>
    <cellStyle name="Normal 3 3 3 3 2 2 6" xfId="50858" xr:uid="{13080834-5184-48F2-B1EC-B50AD339B0F4}"/>
    <cellStyle name="Normal 3 3 3 3 2 3" xfId="50859" xr:uid="{EDD59223-0EBC-47F4-A047-48A197093805}"/>
    <cellStyle name="Normal 3 3 3 3 2 4" xfId="50860" xr:uid="{1B53CA3F-53AE-41D0-A37E-014FB03B217B}"/>
    <cellStyle name="Normal 3 3 3 3 2 5" xfId="50861" xr:uid="{28CEDCA0-D49E-4CA9-B177-ABF44733053D}"/>
    <cellStyle name="Normal 3 3 3 3 2 6" xfId="50862" xr:uid="{30833E26-39CB-4827-A798-F76DC53D8BCE}"/>
    <cellStyle name="Normal 3 3 3 3 2 7" xfId="50863" xr:uid="{53C6C718-15F1-47BC-99C8-393DD7BB6D15}"/>
    <cellStyle name="Normal 3 3 3 3 3" xfId="50864" xr:uid="{638D2E62-6615-410C-A2E5-384AB2C40D18}"/>
    <cellStyle name="Normal 3 3 3 3 3 2" xfId="50865" xr:uid="{DB37CBFB-A4CD-40FE-941E-D8698B17E3CE}"/>
    <cellStyle name="Normal 3 3 3 3 3 3" xfId="50866" xr:uid="{E7D84A74-42AB-46E1-A2B5-A686052E937F}"/>
    <cellStyle name="Normal 3 3 3 3 4" xfId="50867" xr:uid="{373D4D67-50D0-4028-A7E8-D7A6E49B5B0C}"/>
    <cellStyle name="Normal 3 3 3 3 5" xfId="50868" xr:uid="{9256440D-B500-42A5-B8F3-EAB134BBBA7D}"/>
    <cellStyle name="Normal 3 3 3 3 5 2" xfId="50869" xr:uid="{5FC179FD-CAE9-417F-974D-3662CA52F5B0}"/>
    <cellStyle name="Normal 3 3 3 3 5 3" xfId="50870" xr:uid="{B33810AD-0239-46F2-B800-8A0C8D74427F}"/>
    <cellStyle name="Normal 3 3 3 3 5 4" xfId="50871" xr:uid="{5F9EABD1-8990-4F1F-97A5-E85C780D8C29}"/>
    <cellStyle name="Normal 3 3 3 3 5 5" xfId="50872" xr:uid="{5DCB5F91-EB4D-457C-9744-D904E8F7020A}"/>
    <cellStyle name="Normal 3 3 3 3 5 6" xfId="50873" xr:uid="{3A902320-BA9D-486B-A101-D418526AD03E}"/>
    <cellStyle name="Normal 3 3 3 3 6" xfId="50874" xr:uid="{A9921F11-F6E1-42FC-8CF6-CB185EF6219F}"/>
    <cellStyle name="Normal 3 3 3 3 7" xfId="50875" xr:uid="{5D0439D5-F929-43C5-9DFA-B91D3588A745}"/>
    <cellStyle name="Normal 3 3 3 3 8" xfId="50876" xr:uid="{425388AC-5296-4EE1-8991-8A10FFAEAE3D}"/>
    <cellStyle name="Normal 3 3 3 3 9" xfId="50877" xr:uid="{9CD517A1-14D3-43A3-B652-5F253BD33C24}"/>
    <cellStyle name="Normal 3 3 3 4" xfId="50878" xr:uid="{158F550E-E149-4C12-9942-83E053200E03}"/>
    <cellStyle name="Normal 3 3 3 4 10" xfId="50879" xr:uid="{89637446-AC2D-4668-A617-0A7F6CE3C24D}"/>
    <cellStyle name="Normal 3 3 3 4 2" xfId="50880" xr:uid="{1E0B4F74-9786-4567-BA50-4E3DB6AB3706}"/>
    <cellStyle name="Normal 3 3 3 4 2 2" xfId="50881" xr:uid="{6BF0BACA-6BE7-40A5-9439-F704174187C3}"/>
    <cellStyle name="Normal 3 3 3 4 2 2 2" xfId="50882" xr:uid="{359332C7-B339-4BA7-AF55-9B368A1B6832}"/>
    <cellStyle name="Normal 3 3 3 4 2 2 3" xfId="50883" xr:uid="{47E36770-6F14-428B-AEED-F11D0D2AF5E7}"/>
    <cellStyle name="Normal 3 3 3 4 2 2 4" xfId="50884" xr:uid="{54A8917E-AAE1-45C9-B005-B75D09AA5A8A}"/>
    <cellStyle name="Normal 3 3 3 4 2 2 5" xfId="50885" xr:uid="{D69210D6-1365-4444-B2D2-6D770955155F}"/>
    <cellStyle name="Normal 3 3 3 4 2 2 6" xfId="50886" xr:uid="{B192610C-7643-424B-AB2A-DECA08A0DA8E}"/>
    <cellStyle name="Normal 3 3 3 4 2 3" xfId="50887" xr:uid="{AD9870F5-A201-45A0-AAD4-CEC2F33FE974}"/>
    <cellStyle name="Normal 3 3 3 4 2 4" xfId="50888" xr:uid="{1215706D-A951-4C73-81DD-45E9DC8EF0A6}"/>
    <cellStyle name="Normal 3 3 3 4 2 5" xfId="50889" xr:uid="{C0E4CD62-6DD3-4A7A-97CF-340A02953ED1}"/>
    <cellStyle name="Normal 3 3 3 4 2 6" xfId="50890" xr:uid="{7D71D364-F898-451A-8FDE-5CB59BFF992C}"/>
    <cellStyle name="Normal 3 3 3 4 2 7" xfId="50891" xr:uid="{42980778-14BF-4388-A74A-5891CF384C25}"/>
    <cellStyle name="Normal 3 3 3 4 3" xfId="50892" xr:uid="{0F6BDAB2-DC29-49C8-9837-975CB5128BF7}"/>
    <cellStyle name="Normal 3 3 3 4 3 2" xfId="50893" xr:uid="{1FBE3E75-C07A-4E53-96AD-C462C9F24F52}"/>
    <cellStyle name="Normal 3 3 3 4 3 3" xfId="50894" xr:uid="{59C732ED-6C96-494F-A0EB-178227CA7FD7}"/>
    <cellStyle name="Normal 3 3 3 4 4" xfId="50895" xr:uid="{0BB44FFE-3EFF-472B-8BE2-40C4ACAE538C}"/>
    <cellStyle name="Normal 3 3 3 4 5" xfId="50896" xr:uid="{EE042C88-4366-4A17-B724-BC400EEBE1EE}"/>
    <cellStyle name="Normal 3 3 3 4 5 2" xfId="50897" xr:uid="{9D79295C-269B-4834-9D36-832D9F947A7E}"/>
    <cellStyle name="Normal 3 3 3 4 5 3" xfId="50898" xr:uid="{63BADE98-1D24-426D-9A4B-80537BC79EBE}"/>
    <cellStyle name="Normal 3 3 3 4 5 4" xfId="50899" xr:uid="{6D3D0CBE-2705-41F9-999A-24C8C459B951}"/>
    <cellStyle name="Normal 3 3 3 4 5 5" xfId="50900" xr:uid="{A7037C4A-9E89-4434-AB4C-A5D376A86800}"/>
    <cellStyle name="Normal 3 3 3 4 5 6" xfId="50901" xr:uid="{4513B533-1F65-4937-B938-2C4A8E9D6FAC}"/>
    <cellStyle name="Normal 3 3 3 4 6" xfId="50902" xr:uid="{EDBBAC2C-C4E9-43CB-9B1F-CFE460421408}"/>
    <cellStyle name="Normal 3 3 3 4 7" xfId="50903" xr:uid="{EDA5AEEF-8D52-49D2-9FC5-28654CD7C3F1}"/>
    <cellStyle name="Normal 3 3 3 4 8" xfId="50904" xr:uid="{4FF4D943-5B6E-409F-99DA-9315FA92E3D4}"/>
    <cellStyle name="Normal 3 3 3 4 9" xfId="50905" xr:uid="{794B9EE2-A888-4E72-B3BC-C138177D2B15}"/>
    <cellStyle name="Normal 3 3 3 5" xfId="50906" xr:uid="{BDA299F4-821C-415D-91F4-01F114DA5E49}"/>
    <cellStyle name="Normal 3 3 3 5 2" xfId="50907" xr:uid="{9289143E-4D81-4824-AA42-5B7021F35809}"/>
    <cellStyle name="Normal 3 3 3 5 2 2" xfId="50908" xr:uid="{519C498C-0EDC-4B97-B002-0E67287FFBD6}"/>
    <cellStyle name="Normal 3 3 3 5 2 3" xfId="50909" xr:uid="{1AE2DA8C-D11A-42D1-B8B7-33B5F90AC216}"/>
    <cellStyle name="Normal 3 3 3 5 2 4" xfId="50910" xr:uid="{C91E70F0-E338-4D57-B2FB-B71AB71A7BCE}"/>
    <cellStyle name="Normal 3 3 3 5 2 5" xfId="50911" xr:uid="{61F42D08-D388-46DB-874F-93292AAB2786}"/>
    <cellStyle name="Normal 3 3 3 5 2 6" xfId="50912" xr:uid="{8B9B98A9-C615-4DB6-84B6-D1F9EBC60829}"/>
    <cellStyle name="Normal 3 3 3 5 3" xfId="50913" xr:uid="{16F7806A-69A4-449C-AE72-DB825657527E}"/>
    <cellStyle name="Normal 3 3 3 5 4" xfId="50914" xr:uid="{BB98227C-ABF4-4034-933B-B65E8D3F9166}"/>
    <cellStyle name="Normal 3 3 3 5 5" xfId="50915" xr:uid="{4CF34892-030B-4034-876D-AA739C13BEC2}"/>
    <cellStyle name="Normal 3 3 3 5 6" xfId="50916" xr:uid="{66727A22-79AE-4DC2-8638-3E3440E0E908}"/>
    <cellStyle name="Normal 3 3 3 5 7" xfId="50917" xr:uid="{CCA4B35F-2F56-4B13-8BF1-709916B1DDF0}"/>
    <cellStyle name="Normal 3 3 3 6" xfId="50918" xr:uid="{A0C8D40E-67C1-481C-8D2C-9233DC1893BB}"/>
    <cellStyle name="Normal 3 3 3 6 2" xfId="50919" xr:uid="{94AD9934-0EC9-496E-8239-1764C60AD24F}"/>
    <cellStyle name="Normal 3 3 3 6 3" xfId="50920" xr:uid="{A872540B-82A0-439C-A565-F03423A91A9A}"/>
    <cellStyle name="Normal 3 3 3 7" xfId="50921" xr:uid="{5EF48B85-EB8C-4841-8121-3296A404539A}"/>
    <cellStyle name="Normal 3 3 3 7 2" xfId="50922" xr:uid="{ED6FF1B8-235D-4797-91AB-2FA1D9CE6737}"/>
    <cellStyle name="Normal 3 3 3 7 3" xfId="50923" xr:uid="{55B8C3BF-6412-45DC-AA9D-9D0CCB0C19A3}"/>
    <cellStyle name="Normal 3 3 3 8" xfId="50924" xr:uid="{E5BE69CB-CF90-4E23-8AC5-955B4D5F6678}"/>
    <cellStyle name="Normal 3 3 3 8 2" xfId="50925" xr:uid="{5E38456A-AFA3-41CB-B05B-C54A9ECB72A2}"/>
    <cellStyle name="Normal 3 3 3 8 3" xfId="50926" xr:uid="{8228C1DB-FB25-480D-9215-D4D2A0B31933}"/>
    <cellStyle name="Normal 3 3 3 8 4" xfId="50927" xr:uid="{D2640E17-033F-4453-AB6F-6BC4A61E96C2}"/>
    <cellStyle name="Normal 3 3 3 8 5" xfId="50928" xr:uid="{04486951-8B70-41FE-A251-5F742D4306C9}"/>
    <cellStyle name="Normal 3 3 3 8 6" xfId="50929" xr:uid="{A75B47B9-20F5-468B-9E70-48D4B8D89719}"/>
    <cellStyle name="Normal 3 3 3 9" xfId="50930" xr:uid="{CED4BD12-9599-48A5-867D-AC846464052C}"/>
    <cellStyle name="Normal 3 3 4" xfId="29688" xr:uid="{7C44910D-8843-489A-8E25-E0CF538492D3}"/>
    <cellStyle name="Normal 3 3 4 10" xfId="50931" xr:uid="{E7E8CC83-25ED-4248-8AB8-52D212D7823E}"/>
    <cellStyle name="Normal 3 3 4 11" xfId="48009" xr:uid="{1AA2FB36-0456-4C31-82C5-19B50B2CEBF5}"/>
    <cellStyle name="Normal 3 3 4 12" xfId="48020" xr:uid="{0FCE2E40-981D-4790-88B0-E5536423520B}"/>
    <cellStyle name="Normal 3 3 4 13" xfId="48024" xr:uid="{5A8624A9-335C-44FF-B657-F71ED2658B96}"/>
    <cellStyle name="Normal 3 3 4 14" xfId="48026" xr:uid="{5B910F79-A16D-4DAC-A6A5-9B1248F20EFD}"/>
    <cellStyle name="Normal 3 3 4 2" xfId="50932" xr:uid="{054B0E04-AA9B-46B7-86FF-2FA52DC06EAF}"/>
    <cellStyle name="Normal 3 3 4 2 10" xfId="50933" xr:uid="{7BA0A2D7-FA06-480E-8E6E-65CA8D984592}"/>
    <cellStyle name="Normal 3 3 4 2 2" xfId="50934" xr:uid="{775B3390-A70F-4A51-9DDA-6B54AB9D2B92}"/>
    <cellStyle name="Normal 3 3 4 2 2 2" xfId="50935" xr:uid="{72B40F19-9650-426E-8EA9-5EF775C4C2E7}"/>
    <cellStyle name="Normal 3 3 4 2 2 2 2" xfId="50936" xr:uid="{5DC02EC8-6F3C-4AB4-A9D5-191918322E6F}"/>
    <cellStyle name="Normal 3 3 4 2 2 2 3" xfId="50937" xr:uid="{1DEC16F8-D6B5-4E8D-B18B-6B8FA2B22D55}"/>
    <cellStyle name="Normal 3 3 4 2 2 2 4" xfId="50938" xr:uid="{A6161080-A730-44CA-8136-CC4B8E8FB82F}"/>
    <cellStyle name="Normal 3 3 4 2 2 2 5" xfId="50939" xr:uid="{DDCA2B95-78A2-4C08-B0DB-9CBC467DAF34}"/>
    <cellStyle name="Normal 3 3 4 2 2 2 6" xfId="50940" xr:uid="{A6ECC9FD-3A4A-49F3-A280-96D6666371D7}"/>
    <cellStyle name="Normal 3 3 4 2 2 3" xfId="50941" xr:uid="{8119CA34-CB80-4818-966F-5BF80E52D9AC}"/>
    <cellStyle name="Normal 3 3 4 2 2 4" xfId="50942" xr:uid="{197F3B0A-4CF3-466B-9566-D4F80E427B89}"/>
    <cellStyle name="Normal 3 3 4 2 2 5" xfId="50943" xr:uid="{586F989A-6AF2-433C-8F0B-41AE4B8BDA9A}"/>
    <cellStyle name="Normal 3 3 4 2 2 6" xfId="50944" xr:uid="{7D938FE7-61E3-4D19-AF47-687D9D02C148}"/>
    <cellStyle name="Normal 3 3 4 2 2 7" xfId="50945" xr:uid="{6242A03C-0EBC-48FC-A691-A35E606DF38B}"/>
    <cellStyle name="Normal 3 3 4 2 3" xfId="50946" xr:uid="{0F9FEAF1-2BE5-4A5F-AB1D-50757C2E95F4}"/>
    <cellStyle name="Normal 3 3 4 2 3 2" xfId="50947" xr:uid="{BDF11740-44D0-433D-B101-34424A96B77A}"/>
    <cellStyle name="Normal 3 3 4 2 3 3" xfId="50948" xr:uid="{214DC264-ABB8-48D6-8FA8-352373D311E4}"/>
    <cellStyle name="Normal 3 3 4 2 4" xfId="50949" xr:uid="{447E3456-A27F-4131-8FD8-03254EDC2CB7}"/>
    <cellStyle name="Normal 3 3 4 2 5" xfId="50950" xr:uid="{5E35DDD0-9219-4F10-8986-81C421507341}"/>
    <cellStyle name="Normal 3 3 4 2 5 2" xfId="50951" xr:uid="{9A5EF7FE-D7C7-4B1F-9065-7943E8C5C39A}"/>
    <cellStyle name="Normal 3 3 4 2 5 3" xfId="50952" xr:uid="{0DBE750A-2EB6-455B-8F77-57B108CE15AF}"/>
    <cellStyle name="Normal 3 3 4 2 5 4" xfId="50953" xr:uid="{DE7D4003-98DD-4B97-940F-3CF464A1E176}"/>
    <cellStyle name="Normal 3 3 4 2 5 5" xfId="50954" xr:uid="{41394EA4-01F0-46A2-9F8E-86A04DA61DAB}"/>
    <cellStyle name="Normal 3 3 4 2 5 6" xfId="50955" xr:uid="{548D4AC1-E1E7-42A1-87C4-05B1ED01312F}"/>
    <cellStyle name="Normal 3 3 4 2 6" xfId="50956" xr:uid="{B247CE32-194E-4919-8AE6-A43622F427DF}"/>
    <cellStyle name="Normal 3 3 4 2 7" xfId="50957" xr:uid="{FC1D1952-A9F9-49D6-A1FA-37D422D9D0C0}"/>
    <cellStyle name="Normal 3 3 4 2 8" xfId="50958" xr:uid="{D512DA35-42FB-44CD-837C-D455CE712FD7}"/>
    <cellStyle name="Normal 3 3 4 2 9" xfId="50959" xr:uid="{17A01A26-F8C1-44B3-ACF8-9FC314E4FCA2}"/>
    <cellStyle name="Normal 3 3 4 3" xfId="50960" xr:uid="{5A302FD4-76AD-479A-9FC8-E478AAE4F0C8}"/>
    <cellStyle name="Normal 3 3 4 3 10" xfId="50961" xr:uid="{4DE00BC1-9874-4B16-9F81-A95C2BDCDF1C}"/>
    <cellStyle name="Normal 3 3 4 3 2" xfId="50962" xr:uid="{FE48BADB-F960-4CAA-8CDB-B5E0193A9123}"/>
    <cellStyle name="Normal 3 3 4 3 2 2" xfId="50963" xr:uid="{B13EE0AF-DDAA-47B5-AA0D-7796E0590DA2}"/>
    <cellStyle name="Normal 3 3 4 3 2 2 2" xfId="50964" xr:uid="{407C3E40-E159-433B-B33F-5469EE157897}"/>
    <cellStyle name="Normal 3 3 4 3 2 2 3" xfId="50965" xr:uid="{5E9546AA-51E7-42BA-972E-3930343E5EC5}"/>
    <cellStyle name="Normal 3 3 4 3 2 2 4" xfId="50966" xr:uid="{AD0775A4-AFC1-4D1F-ABBA-41B8FCA91AED}"/>
    <cellStyle name="Normal 3 3 4 3 2 2 5" xfId="50967" xr:uid="{DF327AC7-8A55-4CB4-8887-C5E872B40F3F}"/>
    <cellStyle name="Normal 3 3 4 3 2 2 6" xfId="50968" xr:uid="{2ACF5EE6-A3D6-453D-BF24-7094709372BB}"/>
    <cellStyle name="Normal 3 3 4 3 2 3" xfId="50969" xr:uid="{FCB134F7-BC24-48F2-B9DC-489A4121428A}"/>
    <cellStyle name="Normal 3 3 4 3 2 4" xfId="50970" xr:uid="{805839C5-CB50-4843-A950-F8E7E1D4DE36}"/>
    <cellStyle name="Normal 3 3 4 3 2 5" xfId="50971" xr:uid="{E604A4F5-A331-4E55-AF08-21802AD02068}"/>
    <cellStyle name="Normal 3 3 4 3 2 6" xfId="50972" xr:uid="{741E5A04-CC45-4A35-97C8-74B4BD102D97}"/>
    <cellStyle name="Normal 3 3 4 3 2 7" xfId="50973" xr:uid="{88137F50-0818-4C57-B865-788742145496}"/>
    <cellStyle name="Normal 3 3 4 3 3" xfId="50974" xr:uid="{7B70908B-2118-4FFE-B5EB-36DD43D3699D}"/>
    <cellStyle name="Normal 3 3 4 3 3 2" xfId="50975" xr:uid="{03C323CA-13B4-4C9B-B5C4-2CD162BC68D6}"/>
    <cellStyle name="Normal 3 3 4 3 3 3" xfId="50976" xr:uid="{50733983-3B63-468D-9884-9249230724F5}"/>
    <cellStyle name="Normal 3 3 4 3 4" xfId="50977" xr:uid="{2D043D25-AEDF-436F-A304-7625F59D3A8E}"/>
    <cellStyle name="Normal 3 3 4 3 5" xfId="50978" xr:uid="{884CE1C6-0483-4027-B19E-1B8273DF06BA}"/>
    <cellStyle name="Normal 3 3 4 3 5 2" xfId="50979" xr:uid="{6DB02BD5-C1A9-4AD9-AAB3-19D027A1CA4D}"/>
    <cellStyle name="Normal 3 3 4 3 5 3" xfId="50980" xr:uid="{BBB81B4A-3DAE-487D-89A9-97E2507B7A13}"/>
    <cellStyle name="Normal 3 3 4 3 5 4" xfId="20783" xr:uid="{A9BACCDD-31CB-48C0-AB1C-D77B1FB9621C}"/>
    <cellStyle name="Normal 3 3 4 3 5 5" xfId="20848" xr:uid="{8DAFED84-E794-445D-9BB5-DB57EC18C6A1}"/>
    <cellStyle name="Normal 3 3 4 3 5 6" xfId="20852" xr:uid="{E4B5E02D-2688-4B5A-92F9-D13F9F96BDE0}"/>
    <cellStyle name="Normal 3 3 4 3 6" xfId="50981" xr:uid="{94180439-9BE6-494E-A774-C999277463DC}"/>
    <cellStyle name="Normal 3 3 4 3 7" xfId="50982" xr:uid="{C996ECEB-B9A7-4638-9AB8-BCCCAB3D794C}"/>
    <cellStyle name="Normal 3 3 4 3 8" xfId="50983" xr:uid="{3610BEAE-40D0-4096-B9BF-7EAB706A71D3}"/>
    <cellStyle name="Normal 3 3 4 3 9" xfId="50984" xr:uid="{8366C7D7-BFFC-4D42-8251-950F3AD6B9C7}"/>
    <cellStyle name="Normal 3 3 4 4" xfId="50985" xr:uid="{10DFE6B4-8357-4BA1-B2C3-E141CC30980F}"/>
    <cellStyle name="Normal 3 3 4 4 10" xfId="50986" xr:uid="{0A559C0C-CF90-4E41-95F0-60D2591F8AC6}"/>
    <cellStyle name="Normal 3 3 4 4 2" xfId="50987" xr:uid="{9ED1D279-C249-4B02-9E2E-2CA69C46772D}"/>
    <cellStyle name="Normal 3 3 4 4 2 2" xfId="50988" xr:uid="{AC2AC404-E0BB-4558-8155-E7CF11E596DE}"/>
    <cellStyle name="Normal 3 3 4 4 2 2 2" xfId="50989" xr:uid="{04477626-44B4-40CD-9030-C7C4E54B3948}"/>
    <cellStyle name="Normal 3 3 4 4 2 2 3" xfId="50990" xr:uid="{92F36283-CCE8-4B4E-A6ED-938BEB673FCF}"/>
    <cellStyle name="Normal 3 3 4 4 2 2 4" xfId="50991" xr:uid="{9579CF01-2C19-4966-ACC9-A029A34DBE8A}"/>
    <cellStyle name="Normal 3 3 4 4 2 2 5" xfId="50992" xr:uid="{F9D534F4-2605-4D3B-8E44-A15AD50E147B}"/>
    <cellStyle name="Normal 3 3 4 4 2 2 6" xfId="50993" xr:uid="{EC42A814-1120-48F9-9104-1658F1140155}"/>
    <cellStyle name="Normal 3 3 4 4 2 3" xfId="50994" xr:uid="{052A128C-B879-4180-8DD1-8DF12EBD6C44}"/>
    <cellStyle name="Normal 3 3 4 4 2 4" xfId="50995" xr:uid="{7DA3B74A-C50B-4251-AE3C-ECC90426CDD5}"/>
    <cellStyle name="Normal 3 3 4 4 2 5" xfId="50996" xr:uid="{7217B490-F3E3-4F60-82FF-9EAF9D0F5819}"/>
    <cellStyle name="Normal 3 3 4 4 2 6" xfId="50997" xr:uid="{A0DE69F3-593D-45D0-8220-669D316313C8}"/>
    <cellStyle name="Normal 3 3 4 4 2 7" xfId="50998" xr:uid="{376938AA-A412-4B24-9464-CBBE31B35ABA}"/>
    <cellStyle name="Normal 3 3 4 4 3" xfId="50999" xr:uid="{8F86C597-5E4E-4B72-A574-A455C103336C}"/>
    <cellStyle name="Normal 3 3 4 4 3 2" xfId="51000" xr:uid="{1F5A6103-176A-432D-8057-762D0BC71610}"/>
    <cellStyle name="Normal 3 3 4 4 3 3" xfId="51001" xr:uid="{2C05951C-A127-4F4F-A46B-77EEEB4147B5}"/>
    <cellStyle name="Normal 3 3 4 4 4" xfId="51002" xr:uid="{B955EAC1-DA30-4C7D-B863-E8D0E4A1A020}"/>
    <cellStyle name="Normal 3 3 4 4 5" xfId="48007" xr:uid="{876D212D-A241-471C-A3D0-373F996F3BA1}"/>
    <cellStyle name="Normal 3 3 4 4 5 2" xfId="51003" xr:uid="{A00CDCBB-CEC3-4BAA-A482-EBA6AE58F1D1}"/>
    <cellStyle name="Normal 3 3 4 4 5 3" xfId="51004" xr:uid="{32F9F6C2-9459-44D9-80EB-55A3E300AA7D}"/>
    <cellStyle name="Normal 3 3 4 4 5 4" xfId="51005" xr:uid="{390A4FB4-1B0C-45C2-98DA-A65CBFAE9418}"/>
    <cellStyle name="Normal 3 3 4 4 5 5" xfId="51006" xr:uid="{2C971EC8-055B-409E-BDAB-806BA680F465}"/>
    <cellStyle name="Normal 3 3 4 4 5 6" xfId="51007" xr:uid="{DD2D290F-E67B-4345-B1E9-ACFA5079FDC3}"/>
    <cellStyle name="Normal 3 3 4 4 6" xfId="51008" xr:uid="{4F5E8D41-F4E5-4FEB-B321-1DA153F6EB9A}"/>
    <cellStyle name="Normal 3 3 4 4 7" xfId="51009" xr:uid="{7E1C3D9C-D377-468D-B6E3-CC66FD192318}"/>
    <cellStyle name="Normal 3 3 4 4 8" xfId="51010" xr:uid="{37ECB1BA-4C05-441F-A024-03D3A74C1C2E}"/>
    <cellStyle name="Normal 3 3 4 4 9" xfId="51011" xr:uid="{35CD246F-67B8-4183-B623-E409650BDD5C}"/>
    <cellStyle name="Normal 3 3 4 5" xfId="51012" xr:uid="{B9ED6907-6C4F-4149-80CD-C07E3EEC7886}"/>
    <cellStyle name="Normal 3 3 4 5 2" xfId="51013" xr:uid="{BE59F08B-6458-4544-9D2D-628091E3B314}"/>
    <cellStyle name="Normal 3 3 4 5 2 2" xfId="51014" xr:uid="{1CC31CAA-13B9-4EEC-A500-2AF13F36C536}"/>
    <cellStyle name="Normal 3 3 4 5 2 3" xfId="51015" xr:uid="{25B94418-64CA-4292-8D89-334E8CC2A8A2}"/>
    <cellStyle name="Normal 3 3 4 5 2 4" xfId="51016" xr:uid="{3FA3ACE5-3A62-40EA-9129-B4A2AFA48DCC}"/>
    <cellStyle name="Normal 3 3 4 5 2 5" xfId="51017" xr:uid="{6615848C-B474-48A1-931D-FF59854C5186}"/>
    <cellStyle name="Normal 3 3 4 5 2 6" xfId="51018" xr:uid="{7D32C438-078C-417C-BAE4-12F5F5FD91B3}"/>
    <cellStyle name="Normal 3 3 4 5 3" xfId="51019" xr:uid="{B24966F4-257E-4EEA-B22F-D7A644C82E29}"/>
    <cellStyle name="Normal 3 3 4 5 4" xfId="51020" xr:uid="{FD8B35E6-47B7-4092-AF68-6147A670EA14}"/>
    <cellStyle name="Normal 3 3 4 5 5" xfId="51021" xr:uid="{8AA334D6-C58F-439B-9A1B-3C7AD4FB05EC}"/>
    <cellStyle name="Normal 3 3 4 5 6" xfId="51022" xr:uid="{1B9DE08E-DAAB-41A4-A5F7-957C3453BA0F}"/>
    <cellStyle name="Normal 3 3 4 5 7" xfId="51023" xr:uid="{DC1343B7-C1B7-4164-B87D-49DB413B31FF}"/>
    <cellStyle name="Normal 3 3 4 6" xfId="51024" xr:uid="{21596AA7-D7EF-4B5E-A2B8-0B391CFD51FE}"/>
    <cellStyle name="Normal 3 3 4 6 2" xfId="51025" xr:uid="{5FCBD473-4C24-42C5-8EC9-CFBE3848569E}"/>
    <cellStyle name="Normal 3 3 4 6 3" xfId="51026" xr:uid="{D0A02B1C-1390-4E29-BB4B-C421F04E5ABF}"/>
    <cellStyle name="Normal 3 3 4 7" xfId="51027" xr:uid="{9A5710B0-E109-4FB8-860F-04B4FE81E078}"/>
    <cellStyle name="Normal 3 3 4 7 2" xfId="51028" xr:uid="{D1A5E3FC-B83E-4762-9FF6-153BD806E489}"/>
    <cellStyle name="Normal 3 3 4 7 3" xfId="51029" xr:uid="{089D204B-0DC6-4061-B312-8EB7D8D59044}"/>
    <cellStyle name="Normal 3 3 4 8" xfId="51030" xr:uid="{E856E3DF-9294-4115-BC5D-05F41104CD9E}"/>
    <cellStyle name="Normal 3 3 4 8 2" xfId="51031" xr:uid="{94120FF0-2FB5-4317-964E-6CBC47C9B17C}"/>
    <cellStyle name="Normal 3 3 4 8 3" xfId="51032" xr:uid="{B568AAD1-B105-4BAD-9186-3542C27A8949}"/>
    <cellStyle name="Normal 3 3 4 8 4" xfId="51033" xr:uid="{1D41BAC5-D676-4A8E-B274-33DEECCA2553}"/>
    <cellStyle name="Normal 3 3 4 8 5" xfId="51034" xr:uid="{EBCB211E-CC70-427C-BB9B-0E8CA47ED6A5}"/>
    <cellStyle name="Normal 3 3 4 8 6" xfId="51035" xr:uid="{B8AA34D7-761D-4D1E-9593-1B9F62E938C9}"/>
    <cellStyle name="Normal 3 3 4 9" xfId="51036" xr:uid="{243DCBC3-C230-4543-9B66-436320B7F005}"/>
    <cellStyle name="Normal 3 3 5" xfId="29693" xr:uid="{D7E75ACC-360E-4A6A-805B-F3A81E05C35C}"/>
    <cellStyle name="Normal 3 3 5 10" xfId="51037" xr:uid="{70F811BB-F57F-4A7A-BCD7-090F9F79486F}"/>
    <cellStyle name="Normal 3 3 5 2" xfId="51038" xr:uid="{684D724E-683D-45F1-9DAF-11E1253BB146}"/>
    <cellStyle name="Normal 3 3 5 2 2" xfId="51039" xr:uid="{1E46E0E5-10F3-4ED7-A820-7B48B7378DA4}"/>
    <cellStyle name="Normal 3 3 5 2 2 2" xfId="51040" xr:uid="{9928BBD7-7392-445A-B900-19D1E1493A33}"/>
    <cellStyle name="Normal 3 3 5 2 2 3" xfId="51041" xr:uid="{12218704-8FDE-4579-9183-C28BFCB176D1}"/>
    <cellStyle name="Normal 3 3 5 2 2 4" xfId="51042" xr:uid="{29AF5777-02F3-42D1-B1D7-8469CB76B1DD}"/>
    <cellStyle name="Normal 3 3 5 2 2 5" xfId="51043" xr:uid="{3D9F69B0-B7BD-49D7-B878-19BDAC7F36C8}"/>
    <cellStyle name="Normal 3 3 5 2 2 6" xfId="51044" xr:uid="{35DD4CDC-44DA-439A-A41F-4179CC10E5DA}"/>
    <cellStyle name="Normal 3 3 5 2 3" xfId="51045" xr:uid="{1637D4F4-0D0E-43F1-BC70-5E9F23D670F8}"/>
    <cellStyle name="Normal 3 3 5 2 4" xfId="51046" xr:uid="{E4E8A311-ACE7-4246-8139-E355DC8D17A9}"/>
    <cellStyle name="Normal 3 3 5 2 5" xfId="51047" xr:uid="{ABBEECE9-D0D2-4878-A203-0A90C15D02E6}"/>
    <cellStyle name="Normal 3 3 5 2 6" xfId="51048" xr:uid="{BB31C49C-A7C7-43AD-8B53-108382A5D8AF}"/>
    <cellStyle name="Normal 3 3 5 2 7" xfId="51049" xr:uid="{DE0335A9-F01F-48C4-89B9-ED4A85C1A1AD}"/>
    <cellStyle name="Normal 3 3 5 3" xfId="51050" xr:uid="{6DFDA035-3FD2-4910-9FB2-7F0E32E95FE2}"/>
    <cellStyle name="Normal 3 3 5 3 2" xfId="51051" xr:uid="{44D6753F-3B11-4320-8F8C-F4849F0CB392}"/>
    <cellStyle name="Normal 3 3 5 3 3" xfId="51052" xr:uid="{97492CCC-B4D7-4BD1-AF77-A086D0BCB547}"/>
    <cellStyle name="Normal 3 3 5 4" xfId="51053" xr:uid="{AE008C30-E9C3-4C71-BAE8-E1943039A1F9}"/>
    <cellStyle name="Normal 3 3 5 4 2" xfId="51054" xr:uid="{BA50C1C0-DEF1-4A4A-ACF8-9E868D7EDEE7}"/>
    <cellStyle name="Normal 3 3 5 4 3" xfId="51055" xr:uid="{164A3F15-3D46-4F20-87EE-20B4C3AEAF7E}"/>
    <cellStyle name="Normal 3 3 5 5" xfId="39386" xr:uid="{C2B2183E-4A0C-481B-9DC5-66EFE0E9DA6B}"/>
    <cellStyle name="Normal 3 3 5 5 2" xfId="33542" xr:uid="{CDF94E02-0FC7-4D0F-99F3-F6CABF7665CC}"/>
    <cellStyle name="Normal 3 3 5 5 3" xfId="33545" xr:uid="{E060DCE1-B17D-4361-8014-13FE5A529CCE}"/>
    <cellStyle name="Normal 3 3 5 5 4" xfId="33550" xr:uid="{8982DA28-CC19-46D4-A079-D92073DC90E7}"/>
    <cellStyle name="Normal 3 3 5 5 5" xfId="33555" xr:uid="{11898DF7-F81B-4879-9145-D0ECC0DC64BD}"/>
    <cellStyle name="Normal 3 3 5 5 6" xfId="51056" xr:uid="{56CBA079-8AE5-43B4-BF5F-1E7406BFF66E}"/>
    <cellStyle name="Normal 3 3 5 6" xfId="51057" xr:uid="{66FAAB01-0105-4AB7-8123-2957B28485EA}"/>
    <cellStyle name="Normal 3 3 5 6 2" xfId="51058" xr:uid="{D8A62462-FAF6-433B-8AF5-70721A40000B}"/>
    <cellStyle name="Normal 3 3 5 6 3" xfId="51059" xr:uid="{A21D1001-E0B0-4437-84CB-A752E2001CE9}"/>
    <cellStyle name="Normal 3 3 5 7" xfId="51060" xr:uid="{0B3F5463-280C-45E0-9060-A94BA3335C8D}"/>
    <cellStyle name="Normal 3 3 5 7 2" xfId="51061" xr:uid="{21C22CEF-6F3B-46DC-A98E-1FED0B40663C}"/>
    <cellStyle name="Normal 3 3 5 7 3" xfId="51062" xr:uid="{4421B02D-0042-4DBE-B45C-69AB3555F170}"/>
    <cellStyle name="Normal 3 3 5 8" xfId="51063" xr:uid="{10E6751D-E625-4950-A429-82760A9A2B5F}"/>
    <cellStyle name="Normal 3 3 5 9" xfId="51064" xr:uid="{3E575429-D897-48D2-8B4E-FF690DD53C79}"/>
    <cellStyle name="Normal 3 3 6" xfId="29698" xr:uid="{9B53B1DF-BD85-4F1A-834D-775274259097}"/>
    <cellStyle name="Normal 3 3 6 10" xfId="51065" xr:uid="{FC337A8A-9E5C-472A-B140-EE5BCD85A2B2}"/>
    <cellStyle name="Normal 3 3 6 2" xfId="51066" xr:uid="{36211531-8921-480C-AD31-24554650E7A2}"/>
    <cellStyle name="Normal 3 3 6 2 2" xfId="51067" xr:uid="{A58E901E-5371-4599-9BDA-EF24302B9BCD}"/>
    <cellStyle name="Normal 3 3 6 2 2 2" xfId="51068" xr:uid="{D143ED37-E7B4-4ED1-ADCE-32888246A949}"/>
    <cellStyle name="Normal 3 3 6 2 2 3" xfId="51069" xr:uid="{2CBABDC8-E6B6-4928-9418-AD7C0E29FC23}"/>
    <cellStyle name="Normal 3 3 6 2 2 4" xfId="51070" xr:uid="{8A02F221-DCB2-4D59-8287-3F747208EE95}"/>
    <cellStyle name="Normal 3 3 6 2 2 5" xfId="51071" xr:uid="{1605CF7A-EC07-4E28-BA44-993DBBA92D9C}"/>
    <cellStyle name="Normal 3 3 6 2 2 6" xfId="51072" xr:uid="{B3857438-13C0-4F15-B1C3-C94EB5CF2AC3}"/>
    <cellStyle name="Normal 3 3 6 2 3" xfId="51073" xr:uid="{9AB8F1D5-1025-40BA-B136-9769DC083758}"/>
    <cellStyle name="Normal 3 3 6 2 4" xfId="51074" xr:uid="{3E1EE7CF-9689-482A-9C2D-EC5C68469FF2}"/>
    <cellStyle name="Normal 3 3 6 2 5" xfId="51075" xr:uid="{2964C7C9-7145-4CD7-B050-5E7E08658433}"/>
    <cellStyle name="Normal 3 3 6 2 6" xfId="51076" xr:uid="{F4A19A3F-7B58-4E69-8FAA-278EED046A1B}"/>
    <cellStyle name="Normal 3 3 6 2 7" xfId="51077" xr:uid="{1EB0F6C0-A26C-4AD8-B05A-712C2631921B}"/>
    <cellStyle name="Normal 3 3 6 3" xfId="51078" xr:uid="{9BCE764C-2E33-4095-8848-243DC5512CD0}"/>
    <cellStyle name="Normal 3 3 6 3 2" xfId="51079" xr:uid="{9EF4EC2F-4334-4C4F-B36E-059AF782853B}"/>
    <cellStyle name="Normal 3 3 6 3 3" xfId="51080" xr:uid="{67DC1A67-7335-42AF-80D7-A59BF4CDE1B9}"/>
    <cellStyle name="Normal 3 3 6 4" xfId="51081" xr:uid="{2AA2F8AC-6B19-47F7-98EA-DD7322D2E7DA}"/>
    <cellStyle name="Normal 3 3 6 5" xfId="51082" xr:uid="{CD2BC077-4AA1-47D6-9175-F9105D4EAE4D}"/>
    <cellStyle name="Normal 3 3 6 5 2" xfId="51083" xr:uid="{362AFE33-CBE1-4CBF-A6D6-C0BAA8B56C62}"/>
    <cellStyle name="Normal 3 3 6 5 3" xfId="51084" xr:uid="{3F3D0F75-8A0F-4CCE-A639-DE556CF096E4}"/>
    <cellStyle name="Normal 3 3 6 5 4" xfId="51085" xr:uid="{98DD97D7-15A3-4C09-A422-B11BD76849BC}"/>
    <cellStyle name="Normal 3 3 6 5 5" xfId="51086" xr:uid="{07B5A78D-51C4-4D6B-BFDF-CC15DA0CB175}"/>
    <cellStyle name="Normal 3 3 6 5 6" xfId="51087" xr:uid="{F127AC74-4910-44FC-84B2-851DB4458036}"/>
    <cellStyle name="Normal 3 3 6 6" xfId="51088" xr:uid="{6CA33B2D-D888-4D37-9B79-651229C363D0}"/>
    <cellStyle name="Normal 3 3 6 7" xfId="51089" xr:uid="{D771231C-1F09-4E9D-94EB-144F26B2D887}"/>
    <cellStyle name="Normal 3 3 6 8" xfId="51090" xr:uid="{5DAF2C53-7503-4E8C-BB74-42553F966A12}"/>
    <cellStyle name="Normal 3 3 6 9" xfId="51091" xr:uid="{3CC58F62-DC2B-4D28-BF22-86F1E3828828}"/>
    <cellStyle name="Normal 3 3 7" xfId="51092" xr:uid="{D4EE2C8B-429C-4421-AA77-2F210A5B4503}"/>
    <cellStyle name="Normal 3 3 7 10" xfId="51093" xr:uid="{2724F508-2D59-441C-B25F-87565FA2D797}"/>
    <cellStyle name="Normal 3 3 7 2" xfId="51094" xr:uid="{D8F40B5E-71C3-4EBF-A9DA-89BCEF3A443F}"/>
    <cellStyle name="Normal 3 3 7 2 2" xfId="51095" xr:uid="{73F97138-0A66-4D3A-BDC0-332990502845}"/>
    <cellStyle name="Normal 3 3 7 2 2 2" xfId="51096" xr:uid="{931BB1EB-48BC-4BB7-81A4-0EA380DD3FFD}"/>
    <cellStyle name="Normal 3 3 7 2 2 3" xfId="51097" xr:uid="{0B143F02-445F-4D00-AB86-C1F510DF76D4}"/>
    <cellStyle name="Normal 3 3 7 2 2 4" xfId="51098" xr:uid="{7DE382CC-202B-45AA-94C7-4033E53AB887}"/>
    <cellStyle name="Normal 3 3 7 2 2 5" xfId="51099" xr:uid="{3A69E015-4AFB-428D-9335-39FF75164205}"/>
    <cellStyle name="Normal 3 3 7 2 2 6" xfId="51100" xr:uid="{A8351568-A281-4137-AED0-26694846EA2E}"/>
    <cellStyle name="Normal 3 3 7 2 3" xfId="51101" xr:uid="{D58EACC4-8C72-4001-BCE0-C65530B9B13D}"/>
    <cellStyle name="Normal 3 3 7 2 4" xfId="51102" xr:uid="{02E320F5-B79F-4506-A85D-8E757F33DC2F}"/>
    <cellStyle name="Normal 3 3 7 2 5" xfId="51103" xr:uid="{F80530AF-8A90-4C12-B532-65BE333D4935}"/>
    <cellStyle name="Normal 3 3 7 2 6" xfId="51104" xr:uid="{B2914C6A-729E-454F-94DF-8991A5DDC948}"/>
    <cellStyle name="Normal 3 3 7 2 7" xfId="51105" xr:uid="{5EE7FA9A-CBFD-4689-B8D6-A69468650E0D}"/>
    <cellStyle name="Normal 3 3 7 3" xfId="51106" xr:uid="{5B9FBFF4-2BC5-4414-93CE-950E92E84CC4}"/>
    <cellStyle name="Normal 3 3 7 3 2" xfId="51107" xr:uid="{4DB03397-1028-47D5-B725-E4034191537E}"/>
    <cellStyle name="Normal 3 3 7 3 3" xfId="51108" xr:uid="{37239172-1EE6-4F26-B176-DC3D3B528A75}"/>
    <cellStyle name="Normal 3 3 7 4" xfId="51109" xr:uid="{10E3B160-2EA5-44D7-8B52-1844ADBFC006}"/>
    <cellStyle name="Normal 3 3 7 5" xfId="51110" xr:uid="{FA42BAC7-76C4-4F72-B9D8-9058617DB1C1}"/>
    <cellStyle name="Normal 3 3 7 5 2" xfId="51111" xr:uid="{717602EC-CF54-4B0E-BEB2-80002DF1A6B5}"/>
    <cellStyle name="Normal 3 3 7 5 3" xfId="51112" xr:uid="{34AAF4E7-BDFD-412E-904E-19BF94908A1A}"/>
    <cellStyle name="Normal 3 3 7 5 4" xfId="51113" xr:uid="{CA0AEE72-20BA-4395-B373-3575B18CB36B}"/>
    <cellStyle name="Normal 3 3 7 5 5" xfId="51114" xr:uid="{5D274BF2-93EE-4875-8212-BF1AB863B687}"/>
    <cellStyle name="Normal 3 3 7 5 6" xfId="51115" xr:uid="{69E591C3-6176-4DA8-B262-07FB4A179A4B}"/>
    <cellStyle name="Normal 3 3 7 6" xfId="51116" xr:uid="{C37549A5-DD57-47E8-962B-255AB1643F23}"/>
    <cellStyle name="Normal 3 3 7 7" xfId="51117" xr:uid="{D5228F66-BC19-4D60-A670-B22BF1BC6F1C}"/>
    <cellStyle name="Normal 3 3 7 8" xfId="51118" xr:uid="{0B3F02B4-669F-4E30-A7A4-CABD813B0454}"/>
    <cellStyle name="Normal 3 3 7 9" xfId="51119" xr:uid="{606CE209-1B9C-4BF6-B516-CE1EF81E5DE9}"/>
    <cellStyle name="Normal 3 3 8" xfId="51120" xr:uid="{7022D561-8A17-4D44-BEB8-867703132859}"/>
    <cellStyle name="Normal 3 3 8 2" xfId="51121" xr:uid="{559AE9F9-0D1A-430D-B2FD-641125311852}"/>
    <cellStyle name="Normal 3 3 8 2 2" xfId="51122" xr:uid="{0802717C-CAAA-41B2-BDC4-70F0BA518DE4}"/>
    <cellStyle name="Normal 3 3 8 2 3" xfId="51123" xr:uid="{2FB49808-ABC5-4850-9A47-556CD4A4565D}"/>
    <cellStyle name="Normal 3 3 8 2 4" xfId="51124" xr:uid="{0D5CBAD4-0F9B-4B70-9784-D8B939BF0B45}"/>
    <cellStyle name="Normal 3 3 8 2 5" xfId="51125" xr:uid="{94B1F93D-45BA-45E7-8AE9-7463B549FC6F}"/>
    <cellStyle name="Normal 3 3 8 2 6" xfId="51126" xr:uid="{4F169E1B-896A-4059-A202-C632E738D64A}"/>
    <cellStyle name="Normal 3 3 8 3" xfId="51127" xr:uid="{816F2184-62B4-4BE2-89B4-8572674617A6}"/>
    <cellStyle name="Normal 3 3 8 4" xfId="51128" xr:uid="{0B9F6514-ECDE-4FED-B6C9-4EA75052AFE8}"/>
    <cellStyle name="Normal 3 3 8 5" xfId="51129" xr:uid="{B24BDE60-9F11-479F-B9DE-C7CCBCE8BAF0}"/>
    <cellStyle name="Normal 3 3 8 6" xfId="51130" xr:uid="{ADAF995B-C157-4F33-9AFB-74603ACBA9CD}"/>
    <cellStyle name="Normal 3 3 8 7" xfId="51131" xr:uid="{59A1D25E-8A91-4111-A09A-FD3A76DB65B0}"/>
    <cellStyle name="Normal 3 3 9" xfId="51132" xr:uid="{5C57584B-2E73-428E-8D5B-324D6DFF367D}"/>
    <cellStyle name="Normal 3 3 9 2" xfId="51133" xr:uid="{E5254E0C-1766-49C7-99CA-20C40486B08C}"/>
    <cellStyle name="Normal 3 3 9 3" xfId="51134" xr:uid="{41F26B52-270C-4C24-AA23-C807BEBE1C96}"/>
    <cellStyle name="Normal 3 3_D22-Revenue" xfId="51135" xr:uid="{9609CEDE-B871-41E4-9A57-2BE1084CC760}"/>
    <cellStyle name="Normal 3 30" xfId="50676" xr:uid="{C65E413C-1325-42BE-AD88-6C75D1903F22}"/>
    <cellStyle name="Normal 3 31" xfId="50678" xr:uid="{B23FB81E-409B-478E-91F0-2F60D7A3C9E7}"/>
    <cellStyle name="Normal 3 32" xfId="50680" xr:uid="{6E740B2B-F1A6-4080-A979-C36B651EE6D4}"/>
    <cellStyle name="Normal 3 33" xfId="50682" xr:uid="{ECB66BF7-023C-426D-9627-AACE97E9FECD}"/>
    <cellStyle name="Normal 3 34" xfId="50684" xr:uid="{9C066A3E-299C-44C3-BC34-E28DBC6ACAAA}"/>
    <cellStyle name="Normal 3 35" xfId="51137" xr:uid="{28EB2D27-E80A-448C-9655-65A90ECDDE6E}"/>
    <cellStyle name="Normal 3 36" xfId="51139" xr:uid="{0D027A92-0183-4F9C-9601-DAE866C614D8}"/>
    <cellStyle name="Normal 3 37" xfId="51141" xr:uid="{A6242652-8158-41AE-A9E7-F6A0A321D156}"/>
    <cellStyle name="Normal 3 38" xfId="51143" xr:uid="{339258BC-1C3D-4B7A-B904-DBD3537BE059}"/>
    <cellStyle name="Normal 3 39" xfId="51144" xr:uid="{0B91299F-E93D-47F8-B0A1-2ABEDF33BD47}"/>
    <cellStyle name="Normal 3 4" xfId="21717" xr:uid="{8BFF129C-7FB0-4E83-A955-46189E3B0A7E}"/>
    <cellStyle name="Normal 3 4 10" xfId="51145" xr:uid="{27F079EB-3924-43B5-9451-1B2FEB764B03}"/>
    <cellStyle name="Normal 3 4 10 2" xfId="51146" xr:uid="{7F8C3232-1238-44B8-AEF2-5B760E689E19}"/>
    <cellStyle name="Normal 3 4 10 3" xfId="51147" xr:uid="{A42D4BAE-FF10-4B78-8E7A-B63F57FED154}"/>
    <cellStyle name="Normal 3 4 11" xfId="51148" xr:uid="{A83F23DC-E1FB-4462-9438-C339017CCE5F}"/>
    <cellStyle name="Normal 3 4 11 2" xfId="51149" xr:uid="{9A4332CC-1406-43EA-B4F7-22F6E4CB66C2}"/>
    <cellStyle name="Normal 3 4 11 3" xfId="51150" xr:uid="{A0A565B9-C619-48C9-AA3B-19803A667536}"/>
    <cellStyle name="Normal 3 4 11 4" xfId="51151" xr:uid="{84A7DEBF-B1C1-4719-90A0-A08820BEBF97}"/>
    <cellStyle name="Normal 3 4 11 5" xfId="51152" xr:uid="{3EC275B2-3881-4C13-B2C8-B90A16884FA1}"/>
    <cellStyle name="Normal 3 4 11 6" xfId="51153" xr:uid="{8A1BC807-2AD3-4F6C-A276-6AD6387BCE0A}"/>
    <cellStyle name="Normal 3 4 12" xfId="51154" xr:uid="{A52C0A2B-1203-4D01-BB39-FF4E86FF0FEC}"/>
    <cellStyle name="Normal 3 4 12 2" xfId="51155" xr:uid="{2BD08D65-E30B-4128-A87D-71CD893082A2}"/>
    <cellStyle name="Normal 3 4 13" xfId="1520" xr:uid="{93D20CAA-2A7B-40CC-8DCF-DC3225F0B539}"/>
    <cellStyle name="Normal 3 4 14" xfId="1526" xr:uid="{0456F966-9C1A-4464-B20D-05B5C1C3B07E}"/>
    <cellStyle name="Normal 3 4 15" xfId="1577" xr:uid="{79A98313-A8E1-40F9-9B10-96D7FD988FFF}"/>
    <cellStyle name="Normal 3 4 16" xfId="1582" xr:uid="{FB1EA647-5051-4FB3-86DC-1FEB5AFB78CB}"/>
    <cellStyle name="Normal 3 4 17" xfId="1588" xr:uid="{4546A365-FBDC-484F-9089-403C23D16DD8}"/>
    <cellStyle name="Normal 3 4 18" xfId="1531" xr:uid="{112ADE25-18C7-4F46-B31F-9E5ECDB1A914}"/>
    <cellStyle name="Normal 3 4 19" xfId="1547" xr:uid="{87DFE0B4-9602-4C8F-AD92-B234BDA7FCE2}"/>
    <cellStyle name="Normal 3 4 2" xfId="12577" xr:uid="{245474FD-BF32-4BCC-9FAA-920A146B0D88}"/>
    <cellStyle name="Normal 3 4 2 10" xfId="51156" xr:uid="{888FCACF-2A69-4968-AEAC-57689F3F7CA3}"/>
    <cellStyle name="Normal 3 4 2 11" xfId="6865" xr:uid="{8B87684F-E716-4466-8149-88F8E4AF2DF3}"/>
    <cellStyle name="Normal 3 4 2 12" xfId="6871" xr:uid="{A0F440B6-333C-4563-AB78-AE206D1DEBD8}"/>
    <cellStyle name="Normal 3 4 2 13" xfId="6874" xr:uid="{E7EDADAC-A33A-4A83-AC61-AB933F6FAA2C}"/>
    <cellStyle name="Normal 3 4 2 14" xfId="15421" xr:uid="{8DBBBA88-8B5F-4292-892E-33F2D47A35F5}"/>
    <cellStyle name="Normal 3 4 2 2" xfId="51157" xr:uid="{37CD50B9-C0DE-4C0C-ACA9-0B29E61A5405}"/>
    <cellStyle name="Normal 3 4 2 2 10" xfId="39633" xr:uid="{7B19BC21-3A25-493E-9B6B-7C638751BC0E}"/>
    <cellStyle name="Normal 3 4 2 2 2" xfId="51158" xr:uid="{8DD423FD-69AF-44BB-BACC-2B45A8AE97C2}"/>
    <cellStyle name="Normal 3 4 2 2 2 2" xfId="13373" xr:uid="{3D5CBF0E-EBF9-4724-A730-01180F3563DC}"/>
    <cellStyle name="Normal 3 4 2 2 2 2 2" xfId="13375" xr:uid="{7BD0128A-D94C-48B0-B06B-E65B931BA165}"/>
    <cellStyle name="Normal 3 4 2 2 2 2 3" xfId="13380" xr:uid="{A4CCBD7E-9A01-4F2E-A29D-9600CF71472F}"/>
    <cellStyle name="Normal 3 4 2 2 2 2 4" xfId="13385" xr:uid="{3C4D2FDE-E94A-4598-8AA9-E135178A2BA7}"/>
    <cellStyle name="Normal 3 4 2 2 2 2 5" xfId="13390" xr:uid="{D12AC706-6487-42C0-BD26-80A2B311082C}"/>
    <cellStyle name="Normal 3 4 2 2 2 2 6" xfId="13395" xr:uid="{10AFD416-8B91-4D49-9B0F-780BBA87EFC3}"/>
    <cellStyle name="Normal 3 4 2 2 2 3" xfId="13408" xr:uid="{89307910-270A-414D-A00C-425BD6E679A5}"/>
    <cellStyle name="Normal 3 4 2 2 2 4" xfId="13427" xr:uid="{63C0B780-2E41-4DD0-B005-CC0A6FFA0AE3}"/>
    <cellStyle name="Normal 3 4 2 2 2 5" xfId="13431" xr:uid="{8FEA1689-CCE9-45EE-AAA6-72AC8A47A568}"/>
    <cellStyle name="Normal 3 4 2 2 2 6" xfId="13435" xr:uid="{EDD9DF13-6D7F-473B-9EF4-B8097B2766FE}"/>
    <cellStyle name="Normal 3 4 2 2 2 7" xfId="13443" xr:uid="{8ACBCA2A-25FD-4DE4-B556-C07219C0986B}"/>
    <cellStyle name="Normal 3 4 2 2 3" xfId="51159" xr:uid="{685E2593-85B6-4977-9F7C-3EA11407CB23}"/>
    <cellStyle name="Normal 3 4 2 2 3 2" xfId="13457" xr:uid="{C84F7AAF-4786-4268-A831-C5B264520253}"/>
    <cellStyle name="Normal 3 4 2 2 3 3" xfId="13464" xr:uid="{9D883AF5-DBEB-4A63-A693-2DAD3AEE6729}"/>
    <cellStyle name="Normal 3 4 2 2 4" xfId="51160" xr:uid="{DFE230DD-E5F8-4EA7-96A5-F59510D6EC7A}"/>
    <cellStyle name="Normal 3 4 2 2 5" xfId="51161" xr:uid="{C2A4B88A-61BF-4CF7-9257-4D7CC280574B}"/>
    <cellStyle name="Normal 3 4 2 2 5 2" xfId="5034" xr:uid="{A7DF9822-393A-4C50-984B-301A5BDEA13A}"/>
    <cellStyle name="Normal 3 4 2 2 5 3" xfId="5046" xr:uid="{071C77BE-F059-4CCC-8AFB-51B6DACB8893}"/>
    <cellStyle name="Normal 3 4 2 2 5 4" xfId="5055" xr:uid="{3B5CAE88-EA6B-48F7-ADE1-BB759ADA47B6}"/>
    <cellStyle name="Normal 3 4 2 2 5 5" xfId="6104" xr:uid="{07AC5B55-1229-4AC6-8DF4-A1D67880483D}"/>
    <cellStyle name="Normal 3 4 2 2 5 6" xfId="13539" xr:uid="{DC772712-88CD-4D99-AA97-BD0C9132AAD0}"/>
    <cellStyle name="Normal 3 4 2 2 6" xfId="51162" xr:uid="{8C82FD09-455A-4C77-A508-17336EF8FFB8}"/>
    <cellStyle name="Normal 3 4 2 2 6 2" xfId="2910" xr:uid="{95CB201E-6F46-4EC5-AAF0-A97C888973D3}"/>
    <cellStyle name="Normal 3 4 2 2 7" xfId="51163" xr:uid="{AA058070-9257-4443-ADD8-42FF57882845}"/>
    <cellStyle name="Normal 3 4 2 2 8" xfId="51164" xr:uid="{6CE845D1-452A-47A3-A4B3-9E59CA241CA3}"/>
    <cellStyle name="Normal 3 4 2 2 9" xfId="51165" xr:uid="{BB22A4AC-7F7A-4F80-871C-93CC8A02525D}"/>
    <cellStyle name="Normal 3 4 2 3" xfId="51166" xr:uid="{90B3BF15-FCD7-4063-AD61-6CAF58A9F309}"/>
    <cellStyle name="Normal 3 4 2 3 10" xfId="51167" xr:uid="{EB02FE4A-5211-4FD2-8451-FB8F862893B3}"/>
    <cellStyle name="Normal 3 4 2 3 2" xfId="51168" xr:uid="{2C35C081-1EF2-449B-91DD-9B524CA290C3}"/>
    <cellStyle name="Normal 3 4 2 3 2 2" xfId="14538" xr:uid="{F8541EE0-E1B3-4487-8139-4FA34E468084}"/>
    <cellStyle name="Normal 3 4 2 3 2 2 2" xfId="14541" xr:uid="{471CCE8A-BBE2-4AC7-926D-8C9408F020A6}"/>
    <cellStyle name="Normal 3 4 2 3 2 2 3" xfId="14546" xr:uid="{CF37AB91-FD59-42A7-8B22-ACF95A50DBA8}"/>
    <cellStyle name="Normal 3 4 2 3 2 2 4" xfId="14551" xr:uid="{8D52F456-0B58-467B-BE4C-63501EF31245}"/>
    <cellStyle name="Normal 3 4 2 3 2 2 5" xfId="14556" xr:uid="{17668B9E-422F-48AF-BA32-AEF7A1B392CA}"/>
    <cellStyle name="Normal 3 4 2 3 2 2 6" xfId="14562" xr:uid="{8D6B6EE4-0760-4B3D-95B4-AA989EA03BB9}"/>
    <cellStyle name="Normal 3 4 2 3 2 3" xfId="11992" xr:uid="{1A021B7B-0335-4125-B29E-30F9F7FF7250}"/>
    <cellStyle name="Normal 3 4 2 3 2 4" xfId="12003" xr:uid="{9602AFA6-3269-4BA6-BCA3-E2103022F046}"/>
    <cellStyle name="Normal 3 4 2 3 2 5" xfId="12364" xr:uid="{436C3C43-791D-4617-AA25-DDF8D85CCEE0}"/>
    <cellStyle name="Normal 3 4 2 3 2 6" xfId="12590" xr:uid="{521EF4E6-4DD2-41DF-BC9C-5E967B35552F}"/>
    <cellStyle name="Normal 3 4 2 3 2 7" xfId="12865" xr:uid="{BD0AD326-1179-4DAA-96B8-721934F1C5EE}"/>
    <cellStyle name="Normal 3 4 2 3 3" xfId="51169" xr:uid="{5E504FE4-6E3F-4CAC-827A-85B301F873F9}"/>
    <cellStyle name="Normal 3 4 2 3 3 2" xfId="14613" xr:uid="{6A20BED1-A5B9-4F83-89C9-4F69C4B8A362}"/>
    <cellStyle name="Normal 3 4 2 3 3 3" xfId="14624" xr:uid="{4B3C1F1D-A65C-4EEA-8CA1-1590064842D9}"/>
    <cellStyle name="Normal 3 4 2 3 4" xfId="51170" xr:uid="{0E10F9DF-7CDA-44F7-BAB0-085044EE362F}"/>
    <cellStyle name="Normal 3 4 2 3 5" xfId="51171" xr:uid="{11C0A518-833E-4079-B4D3-E18E374B5B1D}"/>
    <cellStyle name="Normal 3 4 2 3 5 2" xfId="5210" xr:uid="{D595E6D2-848A-4697-A834-1BBFD0DAC1FC}"/>
    <cellStyle name="Normal 3 4 2 3 5 3" xfId="5219" xr:uid="{DCF439BD-42ED-4F39-BF9A-637934BDC20D}"/>
    <cellStyle name="Normal 3 4 2 3 5 4" xfId="5229" xr:uid="{A6929345-2CF6-4A14-8E77-B2FB3B6E1CE0}"/>
    <cellStyle name="Normal 3 4 2 3 5 5" xfId="3927" xr:uid="{D471E526-1CAB-49AF-800D-442FDCCD910D}"/>
    <cellStyle name="Normal 3 4 2 3 5 6" xfId="14708" xr:uid="{59602D79-C870-49EA-880D-3662F3C7A483}"/>
    <cellStyle name="Normal 3 4 2 3 6" xfId="51172" xr:uid="{218420B8-73DF-4E11-80F5-7266C337740F}"/>
    <cellStyle name="Normal 3 4 2 3 7" xfId="51173" xr:uid="{F5E7003F-B345-485F-8B48-D47A3170A95D}"/>
    <cellStyle name="Normal 3 4 2 3 8" xfId="51174" xr:uid="{D39EA297-F485-4198-8865-5C0AF870C1E1}"/>
    <cellStyle name="Normal 3 4 2 3 9" xfId="51175" xr:uid="{C4656652-C48F-4E0D-AB97-449DEA6AD13D}"/>
    <cellStyle name="Normal 3 4 2 4" xfId="51176" xr:uid="{014A9964-A831-45F3-858A-BA890173A70B}"/>
    <cellStyle name="Normal 3 4 2 4 10" xfId="51177" xr:uid="{3F73161C-5D2F-4816-9B0D-E27C93909F24}"/>
    <cellStyle name="Normal 3 4 2 4 2" xfId="51178" xr:uid="{6FD9AE49-BDAE-4D49-B153-E977AFF269CE}"/>
    <cellStyle name="Normal 3 4 2 4 2 2" xfId="16058" xr:uid="{1C4CDCCD-2AB8-48E5-A9E9-2C72DD1C66B2}"/>
    <cellStyle name="Normal 3 4 2 4 2 2 2" xfId="16060" xr:uid="{B3841290-4690-4AB9-B4D9-19EC764F74E4}"/>
    <cellStyle name="Normal 3 4 2 4 2 2 3" xfId="16064" xr:uid="{71D2668B-5740-4FFA-B290-64515172F139}"/>
    <cellStyle name="Normal 3 4 2 4 2 2 4" xfId="16068" xr:uid="{7545ABE5-B227-4963-B60F-B92B55634577}"/>
    <cellStyle name="Normal 3 4 2 4 2 2 5" xfId="16072" xr:uid="{8777FC6F-BFC8-4F8D-B608-A2953140B110}"/>
    <cellStyle name="Normal 3 4 2 4 2 2 6" xfId="16076" xr:uid="{7F7BC433-AB02-4E17-AB70-C73BD0E1ABF4}"/>
    <cellStyle name="Normal 3 4 2 4 2 3" xfId="16091" xr:uid="{13B229A8-DD3E-41FE-B511-9B2170DE0E8B}"/>
    <cellStyle name="Normal 3 4 2 4 2 4" xfId="16114" xr:uid="{CD14A43E-4314-4420-AE0F-F5BDF35F3118}"/>
    <cellStyle name="Normal 3 4 2 4 2 5" xfId="16121" xr:uid="{E13D3A1D-2DA1-4746-A909-3E3456F89D83}"/>
    <cellStyle name="Normal 3 4 2 4 2 6" xfId="16128" xr:uid="{DB08ADD4-FC99-4B0C-A242-72E4C61E952A}"/>
    <cellStyle name="Normal 3 4 2 4 2 7" xfId="16135" xr:uid="{85884105-3CA1-44D4-9E3E-5E4BA9B1C876}"/>
    <cellStyle name="Normal 3 4 2 4 3" xfId="51179" xr:uid="{98718D9B-C737-401A-840E-EB6E3092E8B6}"/>
    <cellStyle name="Normal 3 4 2 4 3 2" xfId="16150" xr:uid="{09A89BAF-E85D-44AA-93BE-7AD93A9033F8}"/>
    <cellStyle name="Normal 3 4 2 4 3 3" xfId="16157" xr:uid="{0AF35D55-7DB1-4872-9AB7-3A581F319A4E}"/>
    <cellStyle name="Normal 3 4 2 4 4" xfId="51180" xr:uid="{D78770AF-1F17-4522-8336-0B675420641E}"/>
    <cellStyle name="Normal 3 4 2 4 5" xfId="51181" xr:uid="{3EADEE82-B03B-4210-8C00-E43CDAB77867}"/>
    <cellStyle name="Normal 3 4 2 4 5 2" xfId="16196" xr:uid="{65C9140C-EE4C-48B3-823B-212A61A4EBB3}"/>
    <cellStyle name="Normal 3 4 2 4 5 3" xfId="16200" xr:uid="{E3FFC2A7-752F-47EE-A0D6-B486C8FB8D56}"/>
    <cellStyle name="Normal 3 4 2 4 5 4" xfId="12416" xr:uid="{52836E93-AFC9-4768-AD54-9E46F63AC498}"/>
    <cellStyle name="Normal 3 4 2 4 5 5" xfId="12420" xr:uid="{B67873F3-4A5E-4E3A-8EBE-FC5F41BDDF4C}"/>
    <cellStyle name="Normal 3 4 2 4 5 6" xfId="12423" xr:uid="{C7466569-1219-4559-B009-A27F91EDED8A}"/>
    <cellStyle name="Normal 3 4 2 4 6" xfId="51182" xr:uid="{772ECD12-59C6-45CD-9417-89662D604B4F}"/>
    <cellStyle name="Normal 3 4 2 4 7" xfId="51183" xr:uid="{54E6C67C-A9EC-4B87-83A5-D44C49EE8AFE}"/>
    <cellStyle name="Normal 3 4 2 4 8" xfId="51184" xr:uid="{41189A71-D289-4521-A1D2-9EABD32C7819}"/>
    <cellStyle name="Normal 3 4 2 4 9" xfId="51185" xr:uid="{ED84AC65-C6ED-47C3-89F2-9DEA56CB9783}"/>
    <cellStyle name="Normal 3 4 2 5" xfId="51186" xr:uid="{8B5D549E-81EA-416C-9CFF-847F95EA24F6}"/>
    <cellStyle name="Normal 3 4 2 5 2" xfId="51187" xr:uid="{6B05AD97-7271-4092-9958-CC12DCFDEA33}"/>
    <cellStyle name="Normal 3 4 2 5 2 2" xfId="17484" xr:uid="{99BCEB4E-DF7B-4536-AF3D-DBE69E579158}"/>
    <cellStyle name="Normal 3 4 2 5 2 3" xfId="17505" xr:uid="{3A5D7F55-787F-4D8D-A6BC-02C3387D407B}"/>
    <cellStyle name="Normal 3 4 2 5 2 4" xfId="17529" xr:uid="{94D8A039-9E64-4EF3-ACF3-0FA08E2978B6}"/>
    <cellStyle name="Normal 3 4 2 5 2 5" xfId="17534" xr:uid="{6EC1B730-3997-40D6-ADC3-003616E87A3D}"/>
    <cellStyle name="Normal 3 4 2 5 2 6" xfId="17538" xr:uid="{F63B74EE-B05D-46C5-A850-DAA3D66452FE}"/>
    <cellStyle name="Normal 3 4 2 5 3" xfId="51188" xr:uid="{2F468E3C-E64E-4F62-A5DF-3EE880D46571}"/>
    <cellStyle name="Normal 3 4 2 5 4" xfId="51189" xr:uid="{7F46D36D-DF24-4405-A3C3-03ACC1F57ACE}"/>
    <cellStyle name="Normal 3 4 2 5 5" xfId="51190" xr:uid="{D70E269A-2348-49FB-B9DC-338F8557F4B6}"/>
    <cellStyle name="Normal 3 4 2 5 6" xfId="51192" xr:uid="{E01D9FD6-65F3-4752-9AE5-6CAD33C1A457}"/>
    <cellStyle name="Normal 3 4 2 5 7" xfId="51194" xr:uid="{FF846423-17A0-4D2E-B5B6-9A7E697D1C24}"/>
    <cellStyle name="Normal 3 4 2 6" xfId="51195" xr:uid="{4C7C9457-F879-4F34-A5F1-DE711C25FFBE}"/>
    <cellStyle name="Normal 3 4 2 6 2" xfId="51196" xr:uid="{9E8CD5CD-BB2A-437B-AEE1-76654782CFBF}"/>
    <cellStyle name="Normal 3 4 2 6 3" xfId="51197" xr:uid="{D044C5F8-5C57-4F02-A934-9B2D0E6E46D9}"/>
    <cellStyle name="Normal 3 4 2 6 4" xfId="51198" xr:uid="{DA29F335-0425-490E-9655-31B5E83C4F02}"/>
    <cellStyle name="Normal 3 4 2 7" xfId="51199" xr:uid="{BACC1C96-65EF-415F-9E72-6FE72D3E937C}"/>
    <cellStyle name="Normal 3 4 2 7 2" xfId="51200" xr:uid="{DE5F01E4-E0F3-4121-BFA4-3E0954548114}"/>
    <cellStyle name="Normal 3 4 2 7 3" xfId="51201" xr:uid="{BB738B50-773F-4C26-8934-910D6018E0C7}"/>
    <cellStyle name="Normal 3 4 2 8" xfId="51202" xr:uid="{4D4A09F2-B5C3-4EFE-8F06-1CE2B14989D7}"/>
    <cellStyle name="Normal 3 4 2 8 2" xfId="51203" xr:uid="{21856AAC-72FB-494D-80BD-13F5E3D0DB80}"/>
    <cellStyle name="Normal 3 4 2 8 3" xfId="51204" xr:uid="{93CFFF2C-2E64-4814-A129-C02EE0F0D548}"/>
    <cellStyle name="Normal 3 4 2 8 4" xfId="51205" xr:uid="{7E047D04-5567-46E0-8D16-7C4B02AEDCC5}"/>
    <cellStyle name="Normal 3 4 2 8 5" xfId="51206" xr:uid="{DB5D8975-D7AB-4A63-A885-ACEAC18863F0}"/>
    <cellStyle name="Normal 3 4 2 8 6" xfId="51208" xr:uid="{76F7FEB7-6B7E-4C7D-881D-47E2D25834A5}"/>
    <cellStyle name="Normal 3 4 2 9" xfId="51209" xr:uid="{99F66795-1D33-4D3B-87A2-BE6E52102383}"/>
    <cellStyle name="Normal 3 4 3" xfId="51210" xr:uid="{54075433-E226-4455-88BB-03BE5C2F42C6}"/>
    <cellStyle name="Normal 3 4 3 10" xfId="51211" xr:uid="{275AA33A-2F38-4688-B746-E919A6605A4D}"/>
    <cellStyle name="Normal 3 4 3 11" xfId="51212" xr:uid="{F75785C3-4C41-4463-A0D8-84564548F0E7}"/>
    <cellStyle name="Normal 3 4 3 12" xfId="51213" xr:uid="{86F91743-E119-484A-AE49-0EB5B2FCF696}"/>
    <cellStyle name="Normal 3 4 3 13" xfId="51214" xr:uid="{751E8C3D-A490-459B-ACA5-92D15083DB6A}"/>
    <cellStyle name="Normal 3 4 3 14" xfId="51216" xr:uid="{A53DA243-AEDF-4DE7-BFA5-40E01872C6FD}"/>
    <cellStyle name="Normal 3 4 3 2" xfId="11699" xr:uid="{CFD9F902-B3C3-4088-8F2B-53E85B443EAE}"/>
    <cellStyle name="Normal 3 4 3 2 10" xfId="51217" xr:uid="{FEA9FF6F-AC5D-46EF-8A98-D4BD9BFFE06A}"/>
    <cellStyle name="Normal 3 4 3 2 2" xfId="51218" xr:uid="{031700F6-5F2B-4954-877E-8637196A0068}"/>
    <cellStyle name="Normal 3 4 3 2 2 2" xfId="51219" xr:uid="{6EAB5192-5DFD-4417-BF51-3C9985B46D93}"/>
    <cellStyle name="Normal 3 4 3 2 2 2 2" xfId="51220" xr:uid="{ABA1900A-BF36-41A4-9E0B-985B421EE0DF}"/>
    <cellStyle name="Normal 3 4 3 2 2 2 3" xfId="51221" xr:uid="{B286AF8B-DED6-4B03-91BA-E7EB7C65BE47}"/>
    <cellStyle name="Normal 3 4 3 2 2 2 4" xfId="51222" xr:uid="{9190BD85-27BB-4AE6-B709-BFA96B86178D}"/>
    <cellStyle name="Normal 3 4 3 2 2 2 5" xfId="51223" xr:uid="{560F611E-30BF-4F12-8970-3287D4FD5E2D}"/>
    <cellStyle name="Normal 3 4 3 2 2 2 6" xfId="28289" xr:uid="{9E4BC355-86B8-4943-BD21-1E0555896112}"/>
    <cellStyle name="Normal 3 4 3 2 2 3" xfId="51224" xr:uid="{4AF6C18F-4FDE-429A-9A52-9500B2577058}"/>
    <cellStyle name="Normal 3 4 3 2 2 4" xfId="51225" xr:uid="{8982E661-2EB9-43ED-8C55-D4D4ADEA5DBE}"/>
    <cellStyle name="Normal 3 4 3 2 2 5" xfId="51226" xr:uid="{D33DFB19-2741-43DB-90FF-7DFF753FDA51}"/>
    <cellStyle name="Normal 3 4 3 2 2 6" xfId="51227" xr:uid="{1A8C6CE0-53DF-483B-9801-F387A15C6453}"/>
    <cellStyle name="Normal 3 4 3 2 2 7" xfId="51228" xr:uid="{9A3002B5-392E-4484-A051-C54657113964}"/>
    <cellStyle name="Normal 3 4 3 2 3" xfId="51229" xr:uid="{63BE8F74-D173-4090-89AA-C36B2B4F8403}"/>
    <cellStyle name="Normal 3 4 3 2 3 2" xfId="51230" xr:uid="{C70D1259-0B23-4231-ADA9-C8D4ADB6AEEA}"/>
    <cellStyle name="Normal 3 4 3 2 3 3" xfId="51231" xr:uid="{D3284CD0-8D82-4AA8-8F58-0DA3D9772582}"/>
    <cellStyle name="Normal 3 4 3 2 4" xfId="51232" xr:uid="{916082A1-FB11-4F16-AF66-062495403D5C}"/>
    <cellStyle name="Normal 3 4 3 2 5" xfId="51233" xr:uid="{9D78FF80-9FF4-400F-BD3B-7E7AE76662D4}"/>
    <cellStyle name="Normal 3 4 3 2 5 2" xfId="7306" xr:uid="{656BEE48-4795-4DA2-8DC7-C053614C7F3E}"/>
    <cellStyle name="Normal 3 4 3 2 5 3" xfId="7316" xr:uid="{930E07A5-EECA-457C-83AA-66D3F83CC401}"/>
    <cellStyle name="Normal 3 4 3 2 5 4" xfId="7327" xr:uid="{FF451D17-E796-404F-807C-F78E51A8DBEB}"/>
    <cellStyle name="Normal 3 4 3 2 5 5" xfId="7337" xr:uid="{041B7933-1B66-4DB6-B86B-CA9081643407}"/>
    <cellStyle name="Normal 3 4 3 2 5 6" xfId="51234" xr:uid="{72BC0FC9-C542-45A2-B31F-35047C5E2607}"/>
    <cellStyle name="Normal 3 4 3 2 6" xfId="51235" xr:uid="{FDE5BE94-EC4F-4D79-94B1-693A1CEA4E1C}"/>
    <cellStyle name="Normal 3 4 3 2 7" xfId="51236" xr:uid="{FDD6A075-92C0-4B1E-B619-25725358E421}"/>
    <cellStyle name="Normal 3 4 3 2 8" xfId="51237" xr:uid="{502ACA4A-2905-4FA1-9D60-D841A2B46D7A}"/>
    <cellStyle name="Normal 3 4 3 2 9" xfId="51238" xr:uid="{8490A94E-82EA-4B94-81A1-A5A8DB2F2DE1}"/>
    <cellStyle name="Normal 3 4 3 3" xfId="51239" xr:uid="{12978803-93C4-4564-B9C4-9D4D5D7E8B03}"/>
    <cellStyle name="Normal 3 4 3 3 10" xfId="4197" xr:uid="{1D697201-09BD-47E5-B149-B1247E3A1B2C}"/>
    <cellStyle name="Normal 3 4 3 3 2" xfId="51240" xr:uid="{C9227CFF-CCFE-4FBE-A873-27CF7F4432F1}"/>
    <cellStyle name="Normal 3 4 3 3 2 2" xfId="21188" xr:uid="{74B19122-A722-405F-B8E8-5141A881FBB4}"/>
    <cellStyle name="Normal 3 4 3 3 2 2 2" xfId="51241" xr:uid="{67BF114F-A7A2-4C36-A46D-23240DFD67C6}"/>
    <cellStyle name="Normal 3 4 3 3 2 2 3" xfId="51242" xr:uid="{680FADEB-64D3-428B-99DC-3F54CD5C1B76}"/>
    <cellStyle name="Normal 3 4 3 3 2 2 4" xfId="51243" xr:uid="{FFE8E5B3-0E6A-4957-881D-3FEC0348BF49}"/>
    <cellStyle name="Normal 3 4 3 3 2 2 5" xfId="51244" xr:uid="{8B5C6932-4BF4-4BF8-B685-1EB9C60EDB4F}"/>
    <cellStyle name="Normal 3 4 3 3 2 2 6" xfId="51245" xr:uid="{C3ADECAF-5B09-415B-9C52-C599768AAD4C}"/>
    <cellStyle name="Normal 3 4 3 3 2 3" xfId="51246" xr:uid="{2DB21472-6F44-49A7-9FF1-06A5114D1B1B}"/>
    <cellStyle name="Normal 3 4 3 3 2 4" xfId="51247" xr:uid="{7D47409F-E33E-469E-9D35-6B9FE129B989}"/>
    <cellStyle name="Normal 3 4 3 3 2 5" xfId="51248" xr:uid="{2A65E142-E90C-4B70-9802-CA3D35DCB333}"/>
    <cellStyle name="Normal 3 4 3 3 2 6" xfId="51249" xr:uid="{413F28A2-87EC-4F4A-B8ED-685AAB1FE995}"/>
    <cellStyle name="Normal 3 4 3 3 2 7" xfId="51250" xr:uid="{0D9672F4-459B-4C19-9D6E-B597096D241D}"/>
    <cellStyle name="Normal 3 4 3 3 3" xfId="51251" xr:uid="{94D28157-E4AC-4EFE-AB25-B2A949B2E055}"/>
    <cellStyle name="Normal 3 4 3 3 3 2" xfId="51252" xr:uid="{F573336D-AA80-4FFD-83E3-3F4B125F75ED}"/>
    <cellStyle name="Normal 3 4 3 3 3 3" xfId="51253" xr:uid="{BCD3B14A-B705-4D93-93F8-31DD3E473937}"/>
    <cellStyle name="Normal 3 4 3 3 4" xfId="51254" xr:uid="{F7D2D9F0-F3D0-4A29-94EE-490BD1B3F99A}"/>
    <cellStyle name="Normal 3 4 3 3 5" xfId="51255" xr:uid="{EB5CCDF5-E4BF-4A5C-ACF1-4E43BBA34A14}"/>
    <cellStyle name="Normal 3 4 3 3 5 2" xfId="7687" xr:uid="{7C0224B2-C57C-4933-B173-8A1BD40E98A1}"/>
    <cellStyle name="Normal 3 4 3 3 5 3" xfId="7689" xr:uid="{12C78F06-CF98-47DF-83BE-9001C8EA8F15}"/>
    <cellStyle name="Normal 3 4 3 3 5 4" xfId="7692" xr:uid="{268F350B-C885-439D-A363-FD78F8A458F7}"/>
    <cellStyle name="Normal 3 4 3 3 5 5" xfId="7695" xr:uid="{23B928BB-5280-4585-B785-FC6293DCC4EC}"/>
    <cellStyle name="Normal 3 4 3 3 5 6" xfId="51256" xr:uid="{18FE36F3-42BA-485E-98C9-CCBB97DB7D4A}"/>
    <cellStyle name="Normal 3 4 3 3 6" xfId="51257" xr:uid="{E49ABA00-91BB-4FF4-956C-28D0CB98EB36}"/>
    <cellStyle name="Normal 3 4 3 3 7" xfId="51258" xr:uid="{D437AF67-3D97-435F-8DE4-8FFBA2ED8B50}"/>
    <cellStyle name="Normal 3 4 3 3 8" xfId="51259" xr:uid="{BBAEFC0D-87F4-46A3-B151-B3D014B8B99F}"/>
    <cellStyle name="Normal 3 4 3 3 9" xfId="51260" xr:uid="{816DF47C-BC17-4F04-8082-6A29C56822B5}"/>
    <cellStyle name="Normal 3 4 3 4" xfId="51261" xr:uid="{3AD2CA3A-D0D5-47F5-A6D6-564B546EF792}"/>
    <cellStyle name="Normal 3 4 3 4 10" xfId="51262" xr:uid="{5ED6BD5D-0900-47A7-8D5D-D592EC234CB2}"/>
    <cellStyle name="Normal 3 4 3 4 2" xfId="51263" xr:uid="{49A7E0CA-CAE8-4558-A9DB-E777AAE38537}"/>
    <cellStyle name="Normal 3 4 3 4 2 2" xfId="51264" xr:uid="{8010C6D9-240C-4302-AAC5-F964B0698C39}"/>
    <cellStyle name="Normal 3 4 3 4 2 2 2" xfId="51265" xr:uid="{E7C5B53A-CD18-4450-A215-B0D07757CB3A}"/>
    <cellStyle name="Normal 3 4 3 4 2 2 3" xfId="51266" xr:uid="{C725F8D7-F871-441A-9EEF-6C5109F0A808}"/>
    <cellStyle name="Normal 3 4 3 4 2 2 4" xfId="51267" xr:uid="{FDA5000A-A519-424A-AA73-04C4D82102CF}"/>
    <cellStyle name="Normal 3 4 3 4 2 2 5" xfId="51268" xr:uid="{8983808C-4BFE-423D-A1AC-9DAC874E90D2}"/>
    <cellStyle name="Normal 3 4 3 4 2 2 6" xfId="51269" xr:uid="{6A9239B4-B886-4B9D-A162-2FB216E677A0}"/>
    <cellStyle name="Normal 3 4 3 4 2 3" xfId="51270" xr:uid="{B6AC1C45-65A1-4CF8-BE13-9211A81B2F62}"/>
    <cellStyle name="Normal 3 4 3 4 2 4" xfId="51271" xr:uid="{BA697EAB-6510-4D30-B85B-246E5A7FFC6A}"/>
    <cellStyle name="Normal 3 4 3 4 2 5" xfId="51272" xr:uid="{FF3DB10A-BF9F-4793-ADBE-8004BE7E7BED}"/>
    <cellStyle name="Normal 3 4 3 4 2 6" xfId="51273" xr:uid="{969977AE-1687-4146-A988-99D596E8A83B}"/>
    <cellStyle name="Normal 3 4 3 4 2 7" xfId="51274" xr:uid="{4F52AC99-0D22-4208-A55B-421EFB77BCB1}"/>
    <cellStyle name="Normal 3 4 3 4 3" xfId="51275" xr:uid="{84058F28-2493-4BB2-8122-F863070527FC}"/>
    <cellStyle name="Normal 3 4 3 4 3 2" xfId="51276" xr:uid="{FF4491EC-AB66-469F-A2C2-EC9FA55264A8}"/>
    <cellStyle name="Normal 3 4 3 4 3 3" xfId="51277" xr:uid="{94CA69DC-876F-44A7-AF0F-2CF8E42B4A9B}"/>
    <cellStyle name="Normal 3 4 3 4 4" xfId="51278" xr:uid="{970D09B6-2340-466E-9B56-C839DD58C135}"/>
    <cellStyle name="Normal 3 4 3 4 5" xfId="51279" xr:uid="{68E57E1E-48F6-405C-B4D2-491CE4281060}"/>
    <cellStyle name="Normal 3 4 3 4 5 2" xfId="51280" xr:uid="{6BF2A5CE-BFEC-4A2F-9CF3-CD8A858DE10C}"/>
    <cellStyle name="Normal 3 4 3 4 5 3" xfId="51281" xr:uid="{E63AC74D-463B-4FE1-8ED1-674218B32A91}"/>
    <cellStyle name="Normal 3 4 3 4 5 4" xfId="51282" xr:uid="{46A30479-E440-40EF-BC89-D8DFDCBB460B}"/>
    <cellStyle name="Normal 3 4 3 4 5 5" xfId="51283" xr:uid="{B100F626-A534-49C9-A80E-C93572321E8B}"/>
    <cellStyle name="Normal 3 4 3 4 5 6" xfId="51284" xr:uid="{CBC80B58-BC2C-42A0-9C0F-42C190C8283B}"/>
    <cellStyle name="Normal 3 4 3 4 6" xfId="51285" xr:uid="{84E79D85-9987-4BDE-842F-B7275D69DECA}"/>
    <cellStyle name="Normal 3 4 3 4 7" xfId="51286" xr:uid="{4B8F0520-160A-4125-868E-2EE7AFB09AC4}"/>
    <cellStyle name="Normal 3 4 3 4 8" xfId="51287" xr:uid="{1C49D06D-27F2-454F-BC32-F833C0D18AAD}"/>
    <cellStyle name="Normal 3 4 3 4 9" xfId="51288" xr:uid="{D03B4CAC-E203-4F04-8171-BCA1B2B68C01}"/>
    <cellStyle name="Normal 3 4 3 5" xfId="51289" xr:uid="{9D4B1338-01FE-45D6-941B-42DE009B8EDB}"/>
    <cellStyle name="Normal 3 4 3 5 2" xfId="51290" xr:uid="{EC912A5E-D2A3-4487-933F-6E21340319B6}"/>
    <cellStyle name="Normal 3 4 3 5 2 2" xfId="51291" xr:uid="{2A9A9200-9F4D-47CA-9390-28CA2F3A4096}"/>
    <cellStyle name="Normal 3 4 3 5 2 3" xfId="51292" xr:uid="{0FA47E78-2882-4C64-8CAD-8C90891070EC}"/>
    <cellStyle name="Normal 3 4 3 5 2 4" xfId="51293" xr:uid="{CC6A5D8A-FDFE-4BE4-B3EC-41339D28C063}"/>
    <cellStyle name="Normal 3 4 3 5 2 5" xfId="51294" xr:uid="{E82DED5C-6596-457B-95FE-B344DDF7A450}"/>
    <cellStyle name="Normal 3 4 3 5 2 6" xfId="51295" xr:uid="{A283A08F-770E-4484-B0AA-86D644C3463A}"/>
    <cellStyle name="Normal 3 4 3 5 3" xfId="51296" xr:uid="{6E7364D5-40B0-4E2E-ADA9-E610C5B7F4C3}"/>
    <cellStyle name="Normal 3 4 3 5 4" xfId="51297" xr:uid="{E32340B9-D3EC-4551-B536-9BA083BC84A9}"/>
    <cellStyle name="Normal 3 4 3 5 5" xfId="51298" xr:uid="{724388BF-CBA9-415B-9DF6-736F9581B77C}"/>
    <cellStyle name="Normal 3 4 3 5 6" xfId="51300" xr:uid="{6854A6E3-2087-4A71-83AE-A167E1E15411}"/>
    <cellStyle name="Normal 3 4 3 5 7" xfId="51302" xr:uid="{0839FDA7-8A51-46C3-A63F-CD5FF60D49D9}"/>
    <cellStyle name="Normal 3 4 3 6" xfId="5012" xr:uid="{44688897-4BAD-424A-A2CB-F24DEA73E277}"/>
    <cellStyle name="Normal 3 4 3 6 2" xfId="6073" xr:uid="{F5A9FEDF-3D4B-46D3-A892-749B5581E488}"/>
    <cellStyle name="Normal 3 4 3 6 3" xfId="6079" xr:uid="{5AEFC0D2-3AB3-4670-B508-FC26EC2B3CB1}"/>
    <cellStyle name="Normal 3 4 3 7" xfId="5022" xr:uid="{7A8022C9-D7CF-4C9F-85C7-99964DEE4139}"/>
    <cellStyle name="Normal 3 4 3 7 2" xfId="13513" xr:uid="{A19A8A28-8D04-4C18-8AFB-316C0D4DA18D}"/>
    <cellStyle name="Normal 3 4 3 7 3" xfId="13516" xr:uid="{C432C814-7B1B-4214-BA50-5B1C4170AC43}"/>
    <cellStyle name="Normal 3 4 3 8" xfId="5032" xr:uid="{F1EAAC22-55A7-4B2D-8107-4FE9C4839B38}"/>
    <cellStyle name="Normal 3 4 3 8 2" xfId="13519" xr:uid="{B5B99C71-83CC-4FDD-826D-929A9472C668}"/>
    <cellStyle name="Normal 3 4 3 8 3" xfId="13522" xr:uid="{B58EA284-42A4-403C-9F93-A9FD73346E56}"/>
    <cellStyle name="Normal 3 4 3 8 4" xfId="13766" xr:uid="{AAF093FB-917A-4616-A96E-025A6DB7BF44}"/>
    <cellStyle name="Normal 3 4 3 8 5" xfId="13785" xr:uid="{A48EDA48-C7CC-4120-81CF-70C618485210}"/>
    <cellStyle name="Normal 3 4 3 8 6" xfId="13801" xr:uid="{2C20D98E-8636-4AFD-A086-352286058C47}"/>
    <cellStyle name="Normal 3 4 3 9" xfId="5044" xr:uid="{225FAA30-0622-4447-9D03-144B44A7723A}"/>
    <cellStyle name="Normal 3 4 4" xfId="51303" xr:uid="{FC80D1F6-524F-4730-BB38-29F481709D36}"/>
    <cellStyle name="Normal 3 4 4 10" xfId="51304" xr:uid="{E4FF3C2E-FC37-4811-97CB-E985E6CFDA11}"/>
    <cellStyle name="Normal 3 4 4 11" xfId="48282" xr:uid="{D5978EAD-C183-4A5D-91F8-97B402237530}"/>
    <cellStyle name="Normal 3 4 4 12" xfId="48284" xr:uid="{45D38C5E-CD80-4ABC-9AB9-C9BE1E65FC0C}"/>
    <cellStyle name="Normal 3 4 4 13" xfId="48286" xr:uid="{EA7B3DF3-28EE-49C5-B982-E7B778F990C9}"/>
    <cellStyle name="Normal 3 4 4 14" xfId="48288" xr:uid="{07A4E67B-9D34-40D1-84F0-70547414C450}"/>
    <cellStyle name="Normal 3 4 4 2" xfId="51305" xr:uid="{B23C3662-51A5-4F6A-A372-000627D24840}"/>
    <cellStyle name="Normal 3 4 4 2 10" xfId="51306" xr:uid="{0CCA16C2-471A-43D1-A3A7-28E7078AA7BD}"/>
    <cellStyle name="Normal 3 4 4 2 2" xfId="51307" xr:uid="{B6F48FE4-1CA3-4A0A-B8E4-CE57E29993DC}"/>
    <cellStyle name="Normal 3 4 4 2 2 2" xfId="51308" xr:uid="{3195BF1C-E4A9-4C24-8C46-4AFDB2ADB95C}"/>
    <cellStyle name="Normal 3 4 4 2 2 2 2" xfId="51309" xr:uid="{F04997AC-9207-49DB-8FC2-296ECDB46ADE}"/>
    <cellStyle name="Normal 3 4 4 2 2 2 3" xfId="51310" xr:uid="{C5EC3695-73C9-4837-ACC7-1D3DF18B1053}"/>
    <cellStyle name="Normal 3 4 4 2 2 2 4" xfId="51311" xr:uid="{2B9A0E77-1AED-4521-8568-777C5661BC32}"/>
    <cellStyle name="Normal 3 4 4 2 2 2 5" xfId="51312" xr:uid="{6D6FF8FF-B097-4471-9233-A9C058F77505}"/>
    <cellStyle name="Normal 3 4 4 2 2 2 6" xfId="51313" xr:uid="{9F0BE370-40F1-4EF6-AEE1-38EC296D6765}"/>
    <cellStyle name="Normal 3 4 4 2 2 3" xfId="51314" xr:uid="{FA7A641F-5F48-453D-A1D1-765F52659F04}"/>
    <cellStyle name="Normal 3 4 4 2 2 4" xfId="51315" xr:uid="{D678FA30-24D9-4D10-878A-8A1F7D8F7F15}"/>
    <cellStyle name="Normal 3 4 4 2 2 5" xfId="51316" xr:uid="{8FFD4F9E-B455-44D8-993B-FCB37AFF94A3}"/>
    <cellStyle name="Normal 3 4 4 2 2 6" xfId="51317" xr:uid="{ACA73A74-4BCD-42FD-ACAF-38AED7D29984}"/>
    <cellStyle name="Normal 3 4 4 2 2 7" xfId="51318" xr:uid="{90D34F83-B062-433B-B910-5DD9D9D110F4}"/>
    <cellStyle name="Normal 3 4 4 2 3" xfId="51319" xr:uid="{DAEE946F-8224-4411-A355-28B5EB4611A3}"/>
    <cellStyle name="Normal 3 4 4 2 3 2" xfId="51320" xr:uid="{B945A539-52C5-4DB9-A815-EAEE13F93556}"/>
    <cellStyle name="Normal 3 4 4 2 3 3" xfId="51321" xr:uid="{FAE764A6-F2B2-4412-9B6D-FD44FBDEBD5A}"/>
    <cellStyle name="Normal 3 4 4 2 4" xfId="51322" xr:uid="{BF4F5638-80D7-4EBD-9A7F-B2E2955E38DE}"/>
    <cellStyle name="Normal 3 4 4 2 5" xfId="51323" xr:uid="{CA5A2674-393C-42E5-9806-ED18B3970251}"/>
    <cellStyle name="Normal 3 4 4 2 5 2" xfId="51324" xr:uid="{FBC16CBF-DA23-4FDA-BEFE-7F1B51464224}"/>
    <cellStyle name="Normal 3 4 4 2 5 3" xfId="51325" xr:uid="{10C14D10-798E-42DA-AF39-F9D07D6A9B5D}"/>
    <cellStyle name="Normal 3 4 4 2 5 4" xfId="51326" xr:uid="{855DC41A-4BB7-41E6-9E74-7DC905883105}"/>
    <cellStyle name="Normal 3 4 4 2 5 5" xfId="51327" xr:uid="{67C394DD-5EC4-4770-BF31-4458F360CD6A}"/>
    <cellStyle name="Normal 3 4 4 2 5 6" xfId="51328" xr:uid="{28EA1C47-28F9-482A-83B4-A219AE518E88}"/>
    <cellStyle name="Normal 3 4 4 2 6" xfId="51329" xr:uid="{38E53283-7109-4346-A466-99F36D9A7D0C}"/>
    <cellStyle name="Normal 3 4 4 2 7" xfId="51330" xr:uid="{00B267F1-5283-4781-930B-59FF19DF4552}"/>
    <cellStyle name="Normal 3 4 4 2 8" xfId="51331" xr:uid="{9DF031D4-E1EE-4464-864E-D01B38D1BBF5}"/>
    <cellStyle name="Normal 3 4 4 2 9" xfId="51332" xr:uid="{C5259846-5F3E-44F7-BD1B-B4CE0D809450}"/>
    <cellStyle name="Normal 3 4 4 3" xfId="51333" xr:uid="{A195476C-3E10-4430-9262-C2266F07A660}"/>
    <cellStyle name="Normal 3 4 4 3 10" xfId="51334" xr:uid="{980D039F-D6D6-49EE-AB9F-3C5C412B722F}"/>
    <cellStyle name="Normal 3 4 4 3 2" xfId="51335" xr:uid="{40FE802A-CC76-400A-9C78-9518A65831F9}"/>
    <cellStyle name="Normal 3 4 4 3 2 2" xfId="21265" xr:uid="{F810386E-C026-42E1-A065-C030CC68FCB0}"/>
    <cellStyle name="Normal 3 4 4 3 2 2 2" xfId="51336" xr:uid="{18C36A53-7357-466B-836A-A30D45034FD0}"/>
    <cellStyle name="Normal 3 4 4 3 2 2 3" xfId="51337" xr:uid="{CCB48803-58E9-4F7C-AA14-DF28817F1A0A}"/>
    <cellStyle name="Normal 3 4 4 3 2 2 4" xfId="51338" xr:uid="{C2EE513F-423B-4F67-99B5-D9BD6ABA7B15}"/>
    <cellStyle name="Normal 3 4 4 3 2 2 5" xfId="51339" xr:uid="{A55863EC-B692-4BB0-8254-A216F2519B5A}"/>
    <cellStyle name="Normal 3 4 4 3 2 2 6" xfId="51340" xr:uid="{3DD4B8C4-3717-4C69-AEA1-07308D4C97DD}"/>
    <cellStyle name="Normal 3 4 4 3 2 3" xfId="51341" xr:uid="{B7A75E32-E1E6-4D12-8CE6-835A4F17FFA2}"/>
    <cellStyle name="Normal 3 4 4 3 2 4" xfId="51342" xr:uid="{781AD367-1355-4254-95A3-7EA8883477D0}"/>
    <cellStyle name="Normal 3 4 4 3 2 5" xfId="51343" xr:uid="{8860A9C1-A696-49F4-B468-2ABF78C4B20D}"/>
    <cellStyle name="Normal 3 4 4 3 2 6" xfId="51344" xr:uid="{FB25B30A-1E9B-4F04-B741-7438F2BB1315}"/>
    <cellStyle name="Normal 3 4 4 3 2 7" xfId="51345" xr:uid="{1E1B3178-A578-4AAD-A7D7-6726AEB27DC8}"/>
    <cellStyle name="Normal 3 4 4 3 3" xfId="51346" xr:uid="{FBE9C350-BFC3-4275-A6D9-568A0745E3E9}"/>
    <cellStyle name="Normal 3 4 4 3 3 2" xfId="51347" xr:uid="{2F076D00-6F00-4D6E-AEE9-362CA3215E2A}"/>
    <cellStyle name="Normal 3 4 4 3 3 3" xfId="51348" xr:uid="{BB50254F-0CAD-44AD-99FA-C12A3F58B14A}"/>
    <cellStyle name="Normal 3 4 4 3 4" xfId="51349" xr:uid="{130823F5-7E39-47FC-B2C1-B2182BE31A95}"/>
    <cellStyle name="Normal 3 4 4 3 5" xfId="51350" xr:uid="{22E83813-3266-475B-B25D-2CE19726015D}"/>
    <cellStyle name="Normal 3 4 4 3 5 2" xfId="51351" xr:uid="{94F6AA3B-9633-4180-91F9-9DC37ABCA6D4}"/>
    <cellStyle name="Normal 3 4 4 3 5 3" xfId="51352" xr:uid="{D89FD51C-C86D-416F-BB35-246B9B79134F}"/>
    <cellStyle name="Normal 3 4 4 3 5 4" xfId="51353" xr:uid="{22063375-3645-4414-8B0E-25A11471E68E}"/>
    <cellStyle name="Normal 3 4 4 3 5 5" xfId="51354" xr:uid="{F247AA0B-C8F7-4980-A7CA-28723BDB369E}"/>
    <cellStyle name="Normal 3 4 4 3 5 6" xfId="51355" xr:uid="{A904E555-C084-4AE8-BDA7-1EE08557CF5A}"/>
    <cellStyle name="Normal 3 4 4 3 6" xfId="51356" xr:uid="{2218B6A7-0C43-4C25-A18F-333231218A14}"/>
    <cellStyle name="Normal 3 4 4 3 7" xfId="51357" xr:uid="{6F9B72B6-1B67-48D5-8695-F6035A0652C9}"/>
    <cellStyle name="Normal 3 4 4 3 8" xfId="51358" xr:uid="{958FEF75-F91D-4E8B-890C-355F1FA8F9B5}"/>
    <cellStyle name="Normal 3 4 4 3 9" xfId="51359" xr:uid="{45497088-4B67-42B3-9C7D-A92F0C22C519}"/>
    <cellStyle name="Normal 3 4 4 4" xfId="51360" xr:uid="{92D5E3EC-1796-4742-97BB-E1E6D4CADF40}"/>
    <cellStyle name="Normal 3 4 4 4 10" xfId="51361" xr:uid="{1CE8159F-C8A3-4417-B075-DEBC43D67AC1}"/>
    <cellStyle name="Normal 3 4 4 4 2" xfId="51362" xr:uid="{C953BEAE-4FC6-49BB-A244-0702F484B473}"/>
    <cellStyle name="Normal 3 4 4 4 2 2" xfId="51363" xr:uid="{516D66CA-A187-4F93-A73F-DBE6844108BC}"/>
    <cellStyle name="Normal 3 4 4 4 2 2 2" xfId="51364" xr:uid="{08E6B8DB-DB2A-49E8-AF8D-8FAA1D35C0F3}"/>
    <cellStyle name="Normal 3 4 4 4 2 2 3" xfId="51365" xr:uid="{F3C6117B-4D38-4567-9727-806CBACF6DDE}"/>
    <cellStyle name="Normal 3 4 4 4 2 2 4" xfId="51366" xr:uid="{68E8E3B1-309C-442E-BC1E-EFB1A8F84409}"/>
    <cellStyle name="Normal 3 4 4 4 2 2 5" xfId="51367" xr:uid="{36710413-8C95-4BB1-A24A-7598BDB33D09}"/>
    <cellStyle name="Normal 3 4 4 4 2 2 6" xfId="51368" xr:uid="{CF9F7F9A-EC0C-4A3F-8F2D-A5446747B945}"/>
    <cellStyle name="Normal 3 4 4 4 2 3" xfId="51369" xr:uid="{6D82F844-559C-4265-9CE5-A3C0BFBC71BE}"/>
    <cellStyle name="Normal 3 4 4 4 2 4" xfId="51370" xr:uid="{A41F1EC2-ADDF-489E-A12A-D9AE26A41DF8}"/>
    <cellStyle name="Normal 3 4 4 4 2 5" xfId="51371" xr:uid="{0AAF88F2-A8D1-42F4-B006-84A4160DD73D}"/>
    <cellStyle name="Normal 3 4 4 4 2 6" xfId="51372" xr:uid="{8FF05AE3-B674-49B6-B600-CD2A668AD568}"/>
    <cellStyle name="Normal 3 4 4 4 2 7" xfId="51373" xr:uid="{C234A3A4-1652-4625-8824-E45D54B3ED9A}"/>
    <cellStyle name="Normal 3 4 4 4 3" xfId="51374" xr:uid="{DD6DE39E-60A6-4337-AA30-2B66C29384DE}"/>
    <cellStyle name="Normal 3 4 4 4 3 2" xfId="51375" xr:uid="{3ACAC65B-CEC9-4FFC-B65C-19F04FF5952C}"/>
    <cellStyle name="Normal 3 4 4 4 3 3" xfId="51376" xr:uid="{CCD8B08A-E112-4268-87D0-B4DB00E86216}"/>
    <cellStyle name="Normal 3 4 4 4 4" xfId="51377" xr:uid="{105C301A-C69D-41C4-8737-7A234B6CBAE9}"/>
    <cellStyle name="Normal 3 4 4 4 5" xfId="51378" xr:uid="{6A50A5BF-6111-4EC8-93ED-ACB62545413B}"/>
    <cellStyle name="Normal 3 4 4 4 5 2" xfId="51379" xr:uid="{388716A8-B4FA-4E2E-B7BD-2157A07E65A2}"/>
    <cellStyle name="Normal 3 4 4 4 5 3" xfId="51380" xr:uid="{21889E26-E73A-4CF1-9534-672313488B89}"/>
    <cellStyle name="Normal 3 4 4 4 5 4" xfId="51381" xr:uid="{BC032342-34B7-4AF8-BC9C-E20826037E97}"/>
    <cellStyle name="Normal 3 4 4 4 5 5" xfId="51382" xr:uid="{8CBF3F41-942D-4B9D-8AF7-813591045A11}"/>
    <cellStyle name="Normal 3 4 4 4 5 6" xfId="51383" xr:uid="{EAF6CD99-B0A5-4160-8B00-8E6371EC77AD}"/>
    <cellStyle name="Normal 3 4 4 4 6" xfId="51384" xr:uid="{B73571A5-0D02-4211-BEDA-C281FC605DFF}"/>
    <cellStyle name="Normal 3 4 4 4 7" xfId="51385" xr:uid="{20D964B1-D9F4-48ED-A9D2-83C6C35788FF}"/>
    <cellStyle name="Normal 3 4 4 4 8" xfId="51386" xr:uid="{710721CA-9D66-4EF4-8333-C8B98ABF2000}"/>
    <cellStyle name="Normal 3 4 4 4 9" xfId="51387" xr:uid="{728E1D3D-628E-4D02-A249-2B39D953EA76}"/>
    <cellStyle name="Normal 3 4 4 5" xfId="51388" xr:uid="{108EFD31-88DF-4946-9D49-195025B67C6E}"/>
    <cellStyle name="Normal 3 4 4 5 2" xfId="51389" xr:uid="{8973DE46-FC40-4A50-9636-8E3A9DEF679A}"/>
    <cellStyle name="Normal 3 4 4 5 2 2" xfId="51390" xr:uid="{706E8984-EA62-4B37-9B51-D274E13ED2F0}"/>
    <cellStyle name="Normal 3 4 4 5 2 3" xfId="51391" xr:uid="{722858A9-80FD-40CA-8EFC-66F24857B34B}"/>
    <cellStyle name="Normal 3 4 4 5 2 4" xfId="51392" xr:uid="{57256F80-3EF9-4F75-8124-869772D3CD3B}"/>
    <cellStyle name="Normal 3 4 4 5 2 5" xfId="51393" xr:uid="{860A4ECD-CB79-4949-9D33-F22C04628463}"/>
    <cellStyle name="Normal 3 4 4 5 2 6" xfId="51394" xr:uid="{951BEBE7-3F21-48C5-9334-243AC4AE63E2}"/>
    <cellStyle name="Normal 3 4 4 5 3" xfId="51395" xr:uid="{9A5B5D0B-191D-4AB0-B200-2E7D92B23189}"/>
    <cellStyle name="Normal 3 4 4 5 4" xfId="51396" xr:uid="{9932EC89-A8EA-4F83-A67A-63A7633F8F2A}"/>
    <cellStyle name="Normal 3 4 4 5 5" xfId="51397" xr:uid="{9315B676-3F90-43BA-B855-F30B8258E891}"/>
    <cellStyle name="Normal 3 4 4 5 6" xfId="51399" xr:uid="{6B1A0FF7-0696-45C6-B96F-3608D236555C}"/>
    <cellStyle name="Normal 3 4 4 5 7" xfId="51401" xr:uid="{210092E4-10B8-4CDA-9C9D-E95354FF3792}"/>
    <cellStyle name="Normal 3 4 4 6" xfId="1355" xr:uid="{2FAE28D2-647B-4213-82AF-5DC4430F2A10}"/>
    <cellStyle name="Normal 3 4 4 6 2" xfId="6136" xr:uid="{E5AE2677-EBC4-4C9A-B380-B06C83A74ADA}"/>
    <cellStyle name="Normal 3 4 4 6 3" xfId="6145" xr:uid="{9595D0C8-DAE8-4F7F-A555-9EBFA29BC4CB}"/>
    <cellStyle name="Normal 3 4 4 7" xfId="2855" xr:uid="{06B49177-F77B-4948-A3F0-9E93243A76D6}"/>
    <cellStyle name="Normal 3 4 4 7 2" xfId="13546" xr:uid="{9D1CA620-2C69-4CF3-994A-75D0639F1CCB}"/>
    <cellStyle name="Normal 3 4 4 7 3" xfId="13549" xr:uid="{B03A2C52-BA26-45EB-9D63-86349B6260A6}"/>
    <cellStyle name="Normal 3 4 4 8" xfId="2908" xr:uid="{E4FE646B-BD8D-4669-9125-6CA156574A6E}"/>
    <cellStyle name="Normal 3 4 4 8 2" xfId="13552" xr:uid="{CB1BC5D0-E1FF-431E-8E97-8292A916E1AF}"/>
    <cellStyle name="Normal 3 4 4 8 3" xfId="13555" xr:uid="{C0E6A212-A415-4EB7-A6C8-8ACB353F5C4D}"/>
    <cellStyle name="Normal 3 4 4 8 4" xfId="14045" xr:uid="{7E418BAE-0890-4405-9700-235758E84258}"/>
    <cellStyle name="Normal 3 4 4 8 5" xfId="14066" xr:uid="{74E4B73A-475B-4FE3-96B0-246A39AF05B4}"/>
    <cellStyle name="Normal 3 4 4 8 6" xfId="14080" xr:uid="{58062849-E376-42FF-9B91-C2F07DF19646}"/>
    <cellStyle name="Normal 3 4 4 9" xfId="2799" xr:uid="{A335E449-78A2-4F88-9C8C-5982B2946EC0}"/>
    <cellStyle name="Normal 3 4 5" xfId="51402" xr:uid="{26CBD3E7-140F-4BBD-A9BC-CFD3AD2734BE}"/>
    <cellStyle name="Normal 3 4 5 10" xfId="51403" xr:uid="{CD963A98-9F9A-49CF-9DA9-2F7623B774BC}"/>
    <cellStyle name="Normal 3 4 5 2" xfId="51404" xr:uid="{E704D059-5634-472B-84CB-1F7C78798362}"/>
    <cellStyle name="Normal 3 4 5 2 2" xfId="51405" xr:uid="{AC4360E8-2B1E-4614-92FD-3D62BD69D577}"/>
    <cellStyle name="Normal 3 4 5 2 2 2" xfId="51406" xr:uid="{59F01AFE-ABEF-496A-944C-75DD11799CAE}"/>
    <cellStyle name="Normal 3 4 5 2 2 3" xfId="51407" xr:uid="{72C15458-5EDE-4705-A955-6D527D75447D}"/>
    <cellStyle name="Normal 3 4 5 2 2 4" xfId="51408" xr:uid="{95F1C411-1B33-48D1-AA62-D90F73727E2F}"/>
    <cellStyle name="Normal 3 4 5 2 2 5" xfId="51409" xr:uid="{8FA8DC15-4215-42CC-8C55-D61670448C14}"/>
    <cellStyle name="Normal 3 4 5 2 2 6" xfId="51410" xr:uid="{9F210E38-89D1-4943-9C7A-45E7B84115F9}"/>
    <cellStyle name="Normal 3 4 5 2 3" xfId="51411" xr:uid="{723B51E5-8634-40B2-8DA1-E128A65329C8}"/>
    <cellStyle name="Normal 3 4 5 2 4" xfId="51412" xr:uid="{B4CD2731-2983-420A-97BC-6D58DB695E14}"/>
    <cellStyle name="Normal 3 4 5 2 5" xfId="51413" xr:uid="{32E32298-4825-4CC4-9D35-748BDF5413E2}"/>
    <cellStyle name="Normal 3 4 5 2 6" xfId="51414" xr:uid="{BC27597B-B474-4347-8E5E-7C3E3C1419C6}"/>
    <cellStyle name="Normal 3 4 5 2 7" xfId="51415" xr:uid="{BF4D2B64-E52B-443C-A5F9-A8034DA24482}"/>
    <cellStyle name="Normal 3 4 5 3" xfId="51416" xr:uid="{423C61C4-C035-42AC-8E00-37062C9BA32A}"/>
    <cellStyle name="Normal 3 4 5 3 2" xfId="25507" xr:uid="{CB9D29D9-29D8-4F89-9F2A-923CD8BF0C40}"/>
    <cellStyle name="Normal 3 4 5 3 3" xfId="25510" xr:uid="{1C30E5C6-7FF4-4D89-9300-CBEF89164EF8}"/>
    <cellStyle name="Normal 3 4 5 4" xfId="51417" xr:uid="{868DB019-0AC4-4A62-A86F-7691F5056C78}"/>
    <cellStyle name="Normal 3 4 5 4 2" xfId="51418" xr:uid="{4E353D43-79A8-41A6-86FF-63EADDC22C7F}"/>
    <cellStyle name="Normal 3 4 5 4 3" xfId="51419" xr:uid="{6D7453BE-66EF-4786-8F0C-2842BA76EBA8}"/>
    <cellStyle name="Normal 3 4 5 5" xfId="51420" xr:uid="{21FEE5E5-D29F-43EC-838F-916440FBBDA5}"/>
    <cellStyle name="Normal 3 4 5 5 2" xfId="51421" xr:uid="{3B815874-B8B3-46BC-8FAB-444D0EBAB9F5}"/>
    <cellStyle name="Normal 3 4 5 5 3" xfId="51422" xr:uid="{1E339B04-3CDC-425B-8E42-D925171C263E}"/>
    <cellStyle name="Normal 3 4 5 5 4" xfId="37439" xr:uid="{BF0D150E-A145-4CDA-983B-81AC27C47430}"/>
    <cellStyle name="Normal 3 4 5 5 5" xfId="38057" xr:uid="{23DB18C5-E9AB-4835-A7C1-73948703EE14}"/>
    <cellStyle name="Normal 3 4 5 5 6" xfId="38218" xr:uid="{4EEF7A4B-AFEA-4128-A9C1-DA05EC8197BA}"/>
    <cellStyle name="Normal 3 4 5 6" xfId="4505" xr:uid="{7B685D89-E3E4-4D1D-9069-0C86E053F371}"/>
    <cellStyle name="Normal 3 4 5 6 2" xfId="13580" xr:uid="{81D55F56-72D1-49AF-A387-06F699C1BD34}"/>
    <cellStyle name="Normal 3 4 5 6 3" xfId="13584" xr:uid="{0883A7A3-060E-43DB-BC20-A39D5861B38B}"/>
    <cellStyle name="Normal 3 4 5 7" xfId="3188" xr:uid="{0FB6F268-E870-4409-AAD9-CFDED98EF567}"/>
    <cellStyle name="Normal 3 4 5 7 2" xfId="14171" xr:uid="{6BC320A9-C447-450E-961F-C7555481CD2F}"/>
    <cellStyle name="Normal 3 4 5 7 3" xfId="51423" xr:uid="{ACE28088-F53C-41CC-BD35-A2298971CCD6}"/>
    <cellStyle name="Normal 3 4 5 8" xfId="559" xr:uid="{7D8E35D4-A547-4000-8A71-5AB7BDE05189}"/>
    <cellStyle name="Normal 3 4 5 9" xfId="570" xr:uid="{988E1A09-640B-48F1-9850-BF144A30B8DC}"/>
    <cellStyle name="Normal 3 4 6" xfId="51424" xr:uid="{FED73E5E-F70A-48F5-9F29-99579788CD90}"/>
    <cellStyle name="Normal 3 4 6 10" xfId="51425" xr:uid="{64A1C261-97FF-4EAF-9DB3-B6D5CACA54D0}"/>
    <cellStyle name="Normal 3 4 6 2" xfId="51426" xr:uid="{6BBD61D6-9EF0-4D86-B588-7649C36891B5}"/>
    <cellStyle name="Normal 3 4 6 2 2" xfId="51427" xr:uid="{EE816A3C-4535-4690-A4A0-19713F8442F8}"/>
    <cellStyle name="Normal 3 4 6 2 2 2" xfId="51428" xr:uid="{67B30206-49E4-4758-8370-E1E0A3DC9684}"/>
    <cellStyle name="Normal 3 4 6 2 2 3" xfId="51429" xr:uid="{468D69DD-62BC-424E-AC05-09A741365612}"/>
    <cellStyle name="Normal 3 4 6 2 2 4" xfId="51430" xr:uid="{84C7E362-0F02-4AB8-AAC4-7CE02178046D}"/>
    <cellStyle name="Normal 3 4 6 2 2 5" xfId="51431" xr:uid="{30DCB6F9-186D-4B6E-85B2-180499D67A15}"/>
    <cellStyle name="Normal 3 4 6 2 2 6" xfId="51432" xr:uid="{B8DB205F-F32D-467E-A242-E5D35F22732E}"/>
    <cellStyle name="Normal 3 4 6 2 3" xfId="51433" xr:uid="{B3E2C458-8EF8-47D2-9423-A6172A106FA8}"/>
    <cellStyle name="Normal 3 4 6 2 4" xfId="51434" xr:uid="{D9E84A95-BCA0-453C-B151-7933F5231BFF}"/>
    <cellStyle name="Normal 3 4 6 2 5" xfId="51435" xr:uid="{97D9F805-C34B-40D1-A4B1-2CB1C29BA650}"/>
    <cellStyle name="Normal 3 4 6 2 6" xfId="51436" xr:uid="{E57288A3-9434-48C9-BA84-0F139C0CD1AC}"/>
    <cellStyle name="Normal 3 4 6 2 7" xfId="51437" xr:uid="{EEB39626-98BE-406A-9606-E3ADF35A2571}"/>
    <cellStyle name="Normal 3 4 6 3" xfId="51438" xr:uid="{F618F700-5968-4916-B9FA-3C9B681BCEC6}"/>
    <cellStyle name="Normal 3 4 6 3 2" xfId="51439" xr:uid="{CCE8A084-00E2-4049-B138-EDC4719281F7}"/>
    <cellStyle name="Normal 3 4 6 3 3" xfId="51440" xr:uid="{E596B719-1629-4CD6-B197-B6DAB43866A7}"/>
    <cellStyle name="Normal 3 4 6 4" xfId="51441" xr:uid="{BA895C77-812D-454E-AFFB-C87A2DBD416A}"/>
    <cellStyle name="Normal 3 4 6 5" xfId="51442" xr:uid="{DBE93389-9551-4A8B-AE39-76EB4BF02012}"/>
    <cellStyle name="Normal 3 4 6 5 2" xfId="21394" xr:uid="{028874F9-03CE-41D8-9897-AC52A3E761EB}"/>
    <cellStyle name="Normal 3 4 6 5 3" xfId="51443" xr:uid="{78459A9B-B5A8-4449-8D60-D2BA05E39C65}"/>
    <cellStyle name="Normal 3 4 6 5 4" xfId="51444" xr:uid="{CDF9C568-A8F7-4CB8-B208-18F7F0CBF307}"/>
    <cellStyle name="Normal 3 4 6 5 5" xfId="51445" xr:uid="{986177E4-CBAE-4D4A-A11D-AC0BA645C484}"/>
    <cellStyle name="Normal 3 4 6 5 6" xfId="51446" xr:uid="{03D4083A-1460-4970-A159-24CD649DB944}"/>
    <cellStyle name="Normal 3 4 6 6" xfId="13589" xr:uid="{3E7C4734-59E4-4758-AD87-311A1C96E43F}"/>
    <cellStyle name="Normal 3 4 6 7" xfId="13596" xr:uid="{22B13EAF-79DB-4E09-A983-0228948D2185}"/>
    <cellStyle name="Normal 3 4 6 8" xfId="3557" xr:uid="{DD27AE77-7D12-44BA-A93A-C6564C7AD8B0}"/>
    <cellStyle name="Normal 3 4 6 9" xfId="51447" xr:uid="{DD4EBC10-CC73-4CE7-B862-C38E41E8000C}"/>
    <cellStyle name="Normal 3 4 7" xfId="51448" xr:uid="{4FFFBB70-38E6-419F-AB31-EDEEDA8F6B71}"/>
    <cellStyle name="Normal 3 4 7 10" xfId="51449" xr:uid="{476409B1-F5AC-4E2F-8566-2AD3BB235186}"/>
    <cellStyle name="Normal 3 4 7 2" xfId="51450" xr:uid="{6BD27593-0CEC-4444-924E-D8C838149CDE}"/>
    <cellStyle name="Normal 3 4 7 2 2" xfId="32007" xr:uid="{C68EC3C2-891B-4740-B39A-92A8CBA58CE6}"/>
    <cellStyle name="Normal 3 4 7 2 2 2" xfId="51451" xr:uid="{0EA42849-77F4-4CA1-8B2B-5E48FF0E369F}"/>
    <cellStyle name="Normal 3 4 7 2 2 3" xfId="51452" xr:uid="{5E738677-0BAD-45DE-B325-E3427DA0B04D}"/>
    <cellStyle name="Normal 3 4 7 2 2 4" xfId="51453" xr:uid="{6776DE10-FB76-4C5C-B82C-1C6BC84B708D}"/>
    <cellStyle name="Normal 3 4 7 2 2 5" xfId="51454" xr:uid="{5E6642EE-0CBA-4B4F-9190-99145869902F}"/>
    <cellStyle name="Normal 3 4 7 2 2 6" xfId="51455" xr:uid="{98801BF9-1EC8-4734-95C3-7EEDD01F20A1}"/>
    <cellStyle name="Normal 3 4 7 2 3" xfId="32010" xr:uid="{E2690CDB-B09A-4719-AE2B-966C39C5B08F}"/>
    <cellStyle name="Normal 3 4 7 2 4" xfId="12111" xr:uid="{E90DF269-4A65-426B-9248-21FC79FBFF15}"/>
    <cellStyle name="Normal 3 4 7 2 5" xfId="12115" xr:uid="{1667A66F-96BC-4A43-A64E-CD9A6C324CCA}"/>
    <cellStyle name="Normal 3 4 7 2 6" xfId="51456" xr:uid="{BC4EC862-9E9B-49F4-8986-6C5E09CDBEA1}"/>
    <cellStyle name="Normal 3 4 7 2 7" xfId="51457" xr:uid="{CABF1D07-3CE2-4207-91A3-78CDC91C29EF}"/>
    <cellStyle name="Normal 3 4 7 3" xfId="51458" xr:uid="{028DA1A6-4F4E-4AC7-B098-F126717F2F3D}"/>
    <cellStyle name="Normal 3 4 7 3 2" xfId="51459" xr:uid="{36AE2038-120F-4D07-8170-5A630C63AC46}"/>
    <cellStyle name="Normal 3 4 7 3 3" xfId="51460" xr:uid="{AE4EC267-3539-4729-97A9-CE88B3DB3E2D}"/>
    <cellStyle name="Normal 3 4 7 4" xfId="51461" xr:uid="{2A0D934F-C6F5-4FBF-A46A-8EDCA0BE29F6}"/>
    <cellStyle name="Normal 3 4 7 5" xfId="51462" xr:uid="{44F881C9-CE46-4266-B5DD-D3E107E1CB0A}"/>
    <cellStyle name="Normal 3 4 7 5 2" xfId="51463" xr:uid="{2DF421D3-8FA2-4730-88FD-F6D7F1CF3B4F}"/>
    <cellStyle name="Normal 3 4 7 5 3" xfId="51464" xr:uid="{F308E99B-AB2C-4CBA-A30C-4087A61AF352}"/>
    <cellStyle name="Normal 3 4 7 5 4" xfId="51465" xr:uid="{4FB9C84B-F191-488C-95F1-9A091B156AE2}"/>
    <cellStyle name="Normal 3 4 7 5 5" xfId="51466" xr:uid="{D7B2DE6B-3012-4132-ABA4-A3D1728B7148}"/>
    <cellStyle name="Normal 3 4 7 5 6" xfId="51467" xr:uid="{1201E882-69DF-4A49-8193-B5E5ECBCFB66}"/>
    <cellStyle name="Normal 3 4 7 6" xfId="14206" xr:uid="{D87BBF70-E7B5-4B4F-8D33-5217F67B52EC}"/>
    <cellStyle name="Normal 3 4 7 7" xfId="51468" xr:uid="{380CEC6F-03B2-4532-8C56-694330BD2A0E}"/>
    <cellStyle name="Normal 3 4 7 8" xfId="51469" xr:uid="{A16E5AEE-67BC-406A-967E-8281311181CE}"/>
    <cellStyle name="Normal 3 4 7 9" xfId="51470" xr:uid="{16D64A01-D26E-4265-A9A3-9B32F520E9DA}"/>
    <cellStyle name="Normal 3 4 8" xfId="51471" xr:uid="{F79FB620-A495-45A2-8957-0E5741BE4C60}"/>
    <cellStyle name="Normal 3 4 8 2" xfId="51472" xr:uid="{600F7F9F-6284-4FA6-BD3A-F434D62E4FCB}"/>
    <cellStyle name="Normal 3 4 8 2 2" xfId="51473" xr:uid="{A14E4723-B156-4317-8BB3-E9C0D9821218}"/>
    <cellStyle name="Normal 3 4 8 2 3" xfId="51474" xr:uid="{CFDD53AC-4362-48D0-B19A-313043713926}"/>
    <cellStyle name="Normal 3 4 8 2 4" xfId="51475" xr:uid="{41DE860F-61BC-4FB1-8EB6-B59A030BD63D}"/>
    <cellStyle name="Normal 3 4 8 2 5" xfId="51476" xr:uid="{7B1F9328-7CAD-41CD-9CED-E565B4C4721B}"/>
    <cellStyle name="Normal 3 4 8 2 6" xfId="51477" xr:uid="{6BA663FA-FF1E-4713-9F93-077A42C21BF9}"/>
    <cellStyle name="Normal 3 4 8 3" xfId="51478" xr:uid="{B7752603-7AE7-4449-B138-5350F27F8EBF}"/>
    <cellStyle name="Normal 3 4 8 4" xfId="51479" xr:uid="{7B0EDCA2-2503-4AA3-A267-8D5C2B633BF2}"/>
    <cellStyle name="Normal 3 4 8 5" xfId="51480" xr:uid="{0D92F7D0-7C24-4202-8A7E-1A315A091497}"/>
    <cellStyle name="Normal 3 4 8 6" xfId="14469" xr:uid="{975FF429-1AFE-4338-A8F1-ED1E456C2FFB}"/>
    <cellStyle name="Normal 3 4 8 7" xfId="14471" xr:uid="{72D9BF5C-38FB-49AF-A2E7-8BAD68D80089}"/>
    <cellStyle name="Normal 3 4 9" xfId="51481" xr:uid="{9E5E0414-B682-4D27-81C6-27B87514D447}"/>
    <cellStyle name="Normal 3 4 9 2" xfId="51482" xr:uid="{9FFF22C4-21C5-472E-BD1E-974AE52CA0FF}"/>
    <cellStyle name="Normal 3 4 9 3" xfId="51483" xr:uid="{7ACF38D8-FCF6-41AD-BA9F-52385C13AA7E}"/>
    <cellStyle name="Normal 3 40" xfId="51136" xr:uid="{4F12385C-16A7-4869-899F-8E5A32A0251C}"/>
    <cellStyle name="Normal 3 41" xfId="51138" xr:uid="{B122ACF3-354A-423E-80D9-EF42476940BA}"/>
    <cellStyle name="Normal 3 42" xfId="51140" xr:uid="{7752633D-B8BE-4548-ABF4-7A935D5FA6C6}"/>
    <cellStyle name="Normal 3 43" xfId="51142" xr:uid="{946435B1-93C0-415A-A663-E439FFBDE3CB}"/>
    <cellStyle name="Normal 3 44" xfId="62230" xr:uid="{0FF4B385-15EA-46FD-9920-1FE9804AB9A8}"/>
    <cellStyle name="Normal 3 45" xfId="62231" xr:uid="{CFB600DB-3EC4-42BC-A4DB-4F9724BE8DEC}"/>
    <cellStyle name="Normal 3 5" xfId="21722" xr:uid="{54AAAFDE-950B-4301-AEC5-1F0970951016}"/>
    <cellStyle name="Normal 3 5 10" xfId="51484" xr:uid="{6539F25F-E9D5-486A-B948-E667B26EEC2E}"/>
    <cellStyle name="Normal 3 5 11" xfId="51486" xr:uid="{9E7AD1D1-E60E-4AB6-BB48-3A174027851F}"/>
    <cellStyle name="Normal 3 5 12" xfId="51488" xr:uid="{CAC7051F-7DF2-4281-8E47-361F0FF248D8}"/>
    <cellStyle name="Normal 3 5 13" xfId="51489" xr:uid="{59AD0426-0FC5-4497-A8C6-60881659DDEE}"/>
    <cellStyle name="Normal 3 5 14" xfId="51490" xr:uid="{0CD2B39E-4718-4BDE-9813-A412DBCEF565}"/>
    <cellStyle name="Normal 3 5 2" xfId="51491" xr:uid="{73118534-DBB3-41B4-9280-4F6A0ABBAEB9}"/>
    <cellStyle name="Normal 3 5 2 10" xfId="51492" xr:uid="{EA9BEB63-F8BE-4A8C-875B-0FA7525C58A7}"/>
    <cellStyle name="Normal 3 5 2 11" xfId="51493" xr:uid="{86E170C8-53C2-437C-84BA-AF8FB9902B40}"/>
    <cellStyle name="Normal 3 5 2 12" xfId="51494" xr:uid="{59D4AAF8-4399-477F-95E5-9628F1C59725}"/>
    <cellStyle name="Normal 3 5 2 2" xfId="51495" xr:uid="{85D2032D-108C-4599-A2DB-63428D3B31BF}"/>
    <cellStyle name="Normal 3 5 2 2 2" xfId="51496" xr:uid="{BC936416-636A-4778-9B1E-F6BE34510F0B}"/>
    <cellStyle name="Normal 3 5 2 2 2 2" xfId="51497" xr:uid="{835C89F2-F405-435A-B7CB-3F7F40B4FB7D}"/>
    <cellStyle name="Normal 3 5 2 2 2 3" xfId="51498" xr:uid="{573E3839-AAB8-4959-A94D-039BB0F4F743}"/>
    <cellStyle name="Normal 3 5 2 2 3" xfId="51499" xr:uid="{B8FBCF40-11F3-442A-8887-F2B7C3031A51}"/>
    <cellStyle name="Normal 3 5 2 2 3 2" xfId="9784" xr:uid="{FF6116AC-3F16-48FF-844B-60160C67685E}"/>
    <cellStyle name="Normal 3 5 2 2 3 3" xfId="51500" xr:uid="{977039B2-3443-431A-A245-038D37A277E7}"/>
    <cellStyle name="Normal 3 5 2 2 3 4" xfId="51501" xr:uid="{DA1AA69F-4E00-4F66-9192-187B77828CAB}"/>
    <cellStyle name="Normal 3 5 2 2 3 5" xfId="51502" xr:uid="{C09EF14E-10F8-4C79-A20B-73FE1CCE8F28}"/>
    <cellStyle name="Normal 3 5 2 2 3 6" xfId="51503" xr:uid="{928B4792-0EDF-47C0-9659-AC6E6034CA04}"/>
    <cellStyle name="Normal 3 5 2 2 4" xfId="51504" xr:uid="{34667CAE-F20F-4FC5-ABB9-AE7C881F10D6}"/>
    <cellStyle name="Normal 3 5 2 2 5" xfId="51505" xr:uid="{544F8963-5AB7-410C-8588-CFABE5EF44C1}"/>
    <cellStyle name="Normal 3 5 2 2 6" xfId="51506" xr:uid="{3C49163E-B660-4FAD-86C9-D36CAE8BEFD1}"/>
    <cellStyle name="Normal 3 5 2 2 7" xfId="51507" xr:uid="{943F9E40-286B-44AA-BB37-F65B9C3E9CAC}"/>
    <cellStyle name="Normal 3 5 2 2 8" xfId="51508" xr:uid="{38AC3BB2-CF50-4347-994A-4C10B7047577}"/>
    <cellStyle name="Normal 3 5 2 3" xfId="51509" xr:uid="{0550148F-704F-40F6-A376-04B85FC96C6F}"/>
    <cellStyle name="Normal 3 5 2 3 2" xfId="51510" xr:uid="{10C582A4-D7DB-490B-B461-6B0FB625EE85}"/>
    <cellStyle name="Normal 3 5 2 4" xfId="51511" xr:uid="{62A756B2-E668-4294-9197-BF1E29D12802}"/>
    <cellStyle name="Normal 3 5 2 4 2" xfId="51512" xr:uid="{A209CDC9-6942-4A70-9CEC-42F28A05BB1A}"/>
    <cellStyle name="Normal 3 5 2 5" xfId="51513" xr:uid="{31B3E965-CB5C-4662-9047-9696F548AA4F}"/>
    <cellStyle name="Normal 3 5 2 6" xfId="51514" xr:uid="{74D6857B-AAD0-4D28-BFEC-2F4CF639A982}"/>
    <cellStyle name="Normal 3 5 2 6 2" xfId="51515" xr:uid="{26779F67-6308-46E6-AC4B-0D70EBB519AC}"/>
    <cellStyle name="Normal 3 5 2 6 3" xfId="51516" xr:uid="{EEC135FA-4996-4A86-9D60-9982AC218073}"/>
    <cellStyle name="Normal 3 5 2 6 4" xfId="51517" xr:uid="{0FF0EA41-3638-4652-AD31-AE265825323D}"/>
    <cellStyle name="Normal 3 5 2 6 5" xfId="51518" xr:uid="{B6D6E5DA-8E67-4BA1-A8FD-625C250E7593}"/>
    <cellStyle name="Normal 3 5 2 6 6" xfId="51519" xr:uid="{F3648F12-0FAD-494E-8880-767DDFF32459}"/>
    <cellStyle name="Normal 3 5 2 7" xfId="51520" xr:uid="{31452B2A-1FDD-466F-BEF7-5370129B0732}"/>
    <cellStyle name="Normal 3 5 2 8" xfId="51521" xr:uid="{C5E0B0C0-5C8F-44C6-AC3F-2AE8A6F04DAD}"/>
    <cellStyle name="Normal 3 5 2 9" xfId="51522" xr:uid="{C704CA62-3116-487A-9274-A418763A3038}"/>
    <cellStyle name="Normal 3 5 3" xfId="51523" xr:uid="{7CBD193B-25E8-4295-B753-A8BFA6DC50FB}"/>
    <cellStyle name="Normal 3 5 3 10" xfId="51525" xr:uid="{8A86C7F9-821D-45F5-9F72-A2E110D7BE02}"/>
    <cellStyle name="Normal 3 5 3 2" xfId="51526" xr:uid="{9746519C-EB29-4D6D-8245-37BE8F3C8727}"/>
    <cellStyle name="Normal 3 5 3 2 2" xfId="51527" xr:uid="{9A2AEF70-6645-4094-B8E3-5297C9A1802C}"/>
    <cellStyle name="Normal 3 5 3 2 2 2" xfId="51528" xr:uid="{73FC9761-757C-475B-8BF3-FA437E5FAEE5}"/>
    <cellStyle name="Normal 3 5 3 2 2 3" xfId="51529" xr:uid="{E86B1A8B-B6DA-4A74-8835-AB12F45E46AA}"/>
    <cellStyle name="Normal 3 5 3 2 2 4" xfId="51531" xr:uid="{94826CF9-A392-45C1-BA24-5AD2447D6D09}"/>
    <cellStyle name="Normal 3 5 3 2 2 5" xfId="51533" xr:uid="{90C3A133-F559-4C31-9E07-C6A9E3F83B77}"/>
    <cellStyle name="Normal 3 5 3 2 2 6" xfId="51534" xr:uid="{8D508F0B-9C2B-431B-AE23-2CDA54382D48}"/>
    <cellStyle name="Normal 3 5 3 2 3" xfId="51535" xr:uid="{6E5CC581-CD8A-4A3B-9205-AA1C15BCCBAB}"/>
    <cellStyle name="Normal 3 5 3 2 4" xfId="51536" xr:uid="{5BF5954E-B4FE-4580-B362-3AA1277CEA66}"/>
    <cellStyle name="Normal 3 5 3 2 5" xfId="51537" xr:uid="{32A18292-AA84-440C-A417-C6E344E1DEAC}"/>
    <cellStyle name="Normal 3 5 3 2 6" xfId="51538" xr:uid="{2E7CEBE1-4467-446C-B2C2-B67760359B93}"/>
    <cellStyle name="Normal 3 5 3 2 7" xfId="51539" xr:uid="{73E0421A-E7B7-4957-94B9-DC8C25992874}"/>
    <cellStyle name="Normal 3 5 3 3" xfId="51540" xr:uid="{310AE3BF-F19B-4E82-8385-397EB22A4D21}"/>
    <cellStyle name="Normal 3 5 3 3 2" xfId="51541" xr:uid="{205FF160-FC14-4DB2-BEC8-C61390B4927E}"/>
    <cellStyle name="Normal 3 5 3 3 3" xfId="51542" xr:uid="{A13269EA-BCF6-4255-B386-E6EA1EA01330}"/>
    <cellStyle name="Normal 3 5 3 4" xfId="51543" xr:uid="{314C1F55-8354-45BF-B102-D32BBBF7F51B}"/>
    <cellStyle name="Normal 3 5 3 5" xfId="51544" xr:uid="{07E4C097-9EED-4236-9FF9-D107D648DCB4}"/>
    <cellStyle name="Normal 3 5 3 5 2" xfId="51545" xr:uid="{9CECC739-9F2C-40E5-86D6-A4862DDF0305}"/>
    <cellStyle name="Normal 3 5 3 5 3" xfId="51546" xr:uid="{6E4D7C54-01F3-418D-8481-E82231D3CE73}"/>
    <cellStyle name="Normal 3 5 3 5 4" xfId="51547" xr:uid="{1F051D07-C664-4660-B194-6F0836252B72}"/>
    <cellStyle name="Normal 3 5 3 5 5" xfId="51548" xr:uid="{89A83DE2-E359-4467-B20C-267AD854375F}"/>
    <cellStyle name="Normal 3 5 3 5 6" xfId="51549" xr:uid="{44FADE84-57F9-4E14-A0B8-C6D23920430D}"/>
    <cellStyle name="Normal 3 5 3 6" xfId="51550" xr:uid="{944C2DBC-0FD1-471F-9C92-32AFC74660B0}"/>
    <cellStyle name="Normal 3 5 3 7" xfId="51551" xr:uid="{A6807694-33DD-43AC-9E7A-AFE694391252}"/>
    <cellStyle name="Normal 3 5 3 8" xfId="51552" xr:uid="{EAB7E1CE-D38E-415B-9A99-158CEE3BF31F}"/>
    <cellStyle name="Normal 3 5 3 9" xfId="51553" xr:uid="{34B2EEF8-EE63-4175-B841-F9A430201CC0}"/>
    <cellStyle name="Normal 3 5 4" xfId="51554" xr:uid="{7CDF80E3-399F-4905-B444-CCCF4E890CDE}"/>
    <cellStyle name="Normal 3 5 4 10" xfId="51555" xr:uid="{FAB71BCA-57AB-4C4B-AAE8-B34E15D641D8}"/>
    <cellStyle name="Normal 3 5 4 2" xfId="51556" xr:uid="{3A3E39F3-54B0-4BCE-B66A-8A66BD6E59AD}"/>
    <cellStyle name="Normal 3 5 4 2 2" xfId="51557" xr:uid="{F1A9508F-0AB8-4C1E-AC87-8ED60943A083}"/>
    <cellStyle name="Normal 3 5 4 2 2 2" xfId="51558" xr:uid="{06602089-FD8D-492B-9E7B-769E414E70A2}"/>
    <cellStyle name="Normal 3 5 4 2 2 3" xfId="51559" xr:uid="{AC9EBE97-DEA5-4C27-9A4D-BEB8180CD58E}"/>
    <cellStyle name="Normal 3 5 4 2 2 4" xfId="51560" xr:uid="{8D802660-3F36-4506-9818-1164981D2151}"/>
    <cellStyle name="Normal 3 5 4 2 2 5" xfId="51561" xr:uid="{5DDA79FB-BE0D-4399-AD63-EAEE3D743926}"/>
    <cellStyle name="Normal 3 5 4 2 2 6" xfId="51562" xr:uid="{F4358513-015A-4C04-AD3F-8E4564FB8A6B}"/>
    <cellStyle name="Normal 3 5 4 2 3" xfId="51563" xr:uid="{7C23EDB7-2E9D-4567-82C5-0C96C5565A6A}"/>
    <cellStyle name="Normal 3 5 4 2 4" xfId="51565" xr:uid="{6D895CD2-FC88-4B49-AD46-BAC9057DA8C3}"/>
    <cellStyle name="Normal 3 5 4 2 5" xfId="51567" xr:uid="{8F817B2E-E35E-4BAD-86F2-1B1426D8DD2C}"/>
    <cellStyle name="Normal 3 5 4 2 6" xfId="51569" xr:uid="{02ED8A09-EA18-425D-ABED-2069F1A95177}"/>
    <cellStyle name="Normal 3 5 4 2 7" xfId="51570" xr:uid="{35002D30-CF41-462C-876B-BEB5FCE0907C}"/>
    <cellStyle name="Normal 3 5 4 3" xfId="51571" xr:uid="{BCDDFEAD-6B02-496C-BFB5-36A39996D952}"/>
    <cellStyle name="Normal 3 5 4 3 2" xfId="51572" xr:uid="{1668492B-33CF-4632-B988-170ED8A5A0C1}"/>
    <cellStyle name="Normal 3 5 4 3 3" xfId="51573" xr:uid="{6C76BBA1-D930-44E3-9E75-E0EEEC5CC195}"/>
    <cellStyle name="Normal 3 5 4 4" xfId="51574" xr:uid="{E03B1A5A-8AAA-4E87-A1E0-C1778B5590C0}"/>
    <cellStyle name="Normal 3 5 4 5" xfId="51575" xr:uid="{1A79BAAC-82E1-48E1-9593-E5D9C124452B}"/>
    <cellStyle name="Normal 3 5 4 5 2" xfId="51576" xr:uid="{2B3B1D70-1B72-41A1-BD39-5A420A90FCE4}"/>
    <cellStyle name="Normal 3 5 4 5 3" xfId="51577" xr:uid="{CB8869B4-3253-4E9C-8877-B42CBB991E56}"/>
    <cellStyle name="Normal 3 5 4 5 4" xfId="51578" xr:uid="{FA9154D3-EF00-4DAF-A169-1B351B65458E}"/>
    <cellStyle name="Normal 3 5 4 5 5" xfId="51579" xr:uid="{F4B3C321-E0F8-4448-B3E2-689B90B58C3F}"/>
    <cellStyle name="Normal 3 5 4 5 6" xfId="51580" xr:uid="{E0EACD89-800E-4FE9-A72F-E2B52D484A3E}"/>
    <cellStyle name="Normal 3 5 4 6" xfId="51581" xr:uid="{3C47A690-3061-416D-A4BC-F3CF076D0ADB}"/>
    <cellStyle name="Normal 3 5 4 7" xfId="51582" xr:uid="{C69A2F04-AA4C-45F4-83BA-C7CF6E0B9093}"/>
    <cellStyle name="Normal 3 5 4 8" xfId="51583" xr:uid="{B8C61377-EB80-44C9-9B0E-481414C0175C}"/>
    <cellStyle name="Normal 3 5 4 9" xfId="51584" xr:uid="{61AC8114-B111-4254-A862-DA202223C513}"/>
    <cellStyle name="Normal 3 5 5" xfId="51585" xr:uid="{68138B84-DFBD-40AE-B461-895F6B2DF9B3}"/>
    <cellStyle name="Normal 3 5 5 2" xfId="51586" xr:uid="{0120B39E-CB56-41D4-8136-FF2D39A6B946}"/>
    <cellStyle name="Normal 3 5 5 2 2" xfId="51587" xr:uid="{BBA1A057-1E9C-41A9-A2C3-618EF227F0D5}"/>
    <cellStyle name="Normal 3 5 5 2 3" xfId="51588" xr:uid="{B531A1DF-F2C2-4F7D-A1FD-5C24A97E89F5}"/>
    <cellStyle name="Normal 3 5 5 2 4" xfId="51590" xr:uid="{32692DA5-7DA5-4495-9595-617B3B53129C}"/>
    <cellStyle name="Normal 3 5 5 2 5" xfId="51592" xr:uid="{8F4708B5-B5F2-4F15-8FB2-60A00CEFD52D}"/>
    <cellStyle name="Normal 3 5 5 2 6" xfId="51593" xr:uid="{3FD9800B-B01A-44EB-85DF-C3EADB2EE2E8}"/>
    <cellStyle name="Normal 3 5 5 3" xfId="51594" xr:uid="{E0E79766-5CB3-4731-9096-0AC9E63AAC3D}"/>
    <cellStyle name="Normal 3 5 5 4" xfId="51595" xr:uid="{5537B88D-8583-470F-A872-FCC4DB7A8CCE}"/>
    <cellStyle name="Normal 3 5 5 5" xfId="50497" xr:uid="{A31108D4-D670-49C7-94A8-A7DF6D228EC1}"/>
    <cellStyle name="Normal 3 5 5 6" xfId="50499" xr:uid="{91BFB698-E94E-48E6-9B70-B026E690181A}"/>
    <cellStyle name="Normal 3 5 5 7" xfId="51596" xr:uid="{B42318CF-AE79-493D-BD3F-FA1F71A02617}"/>
    <cellStyle name="Normal 3 5 6" xfId="51597" xr:uid="{FA7D5A12-022D-44F9-9221-B0005F2C55AE}"/>
    <cellStyle name="Normal 3 5 6 2" xfId="51598" xr:uid="{36CAC224-8724-47E3-A794-CB9A70FE59DB}"/>
    <cellStyle name="Normal 3 5 6 3" xfId="51599" xr:uid="{636B113E-6927-48F7-B234-8D9DCFFC5E67}"/>
    <cellStyle name="Normal 3 5 7" xfId="51600" xr:uid="{8D365776-49CF-4412-A66A-739BF427C0ED}"/>
    <cellStyle name="Normal 3 5 8" xfId="51601" xr:uid="{D1FABBAA-A10B-4139-A823-CA06C4D69F72}"/>
    <cellStyle name="Normal 3 5 8 2" xfId="51602" xr:uid="{C2F3C0E5-3259-4009-A9A7-6D4C789573B7}"/>
    <cellStyle name="Normal 3 5 8 3" xfId="51603" xr:uid="{04EBF45B-9A84-4461-B5FB-B3687727181F}"/>
    <cellStyle name="Normal 3 5 8 4" xfId="51604" xr:uid="{45345F22-0BCF-4A34-AE17-90E90A70B7C1}"/>
    <cellStyle name="Normal 3 5 8 5" xfId="51605" xr:uid="{3C363DF9-F989-44B4-BF0E-55D1F56F309A}"/>
    <cellStyle name="Normal 3 5 8 6" xfId="51606" xr:uid="{B632B357-AB25-4FC1-AF5B-210D38BFF410}"/>
    <cellStyle name="Normal 3 5 9" xfId="51607" xr:uid="{9E327883-3835-46A8-BCA0-6716E3FCA2CC}"/>
    <cellStyle name="Normal 3 5_JE 2012" xfId="51608" xr:uid="{DC9AD66B-4E46-4C61-B3A1-87296846E072}"/>
    <cellStyle name="Normal 3 6" xfId="13572" xr:uid="{BE3B1D83-EA41-4FA3-B20E-C672EB005352}"/>
    <cellStyle name="Normal 3 6 10" xfId="51609" xr:uid="{322A495A-0C22-4493-9FC2-A22B96956274}"/>
    <cellStyle name="Normal 3 6 11" xfId="51610" xr:uid="{9E989391-DD81-481A-9053-97209346E884}"/>
    <cellStyle name="Normal 3 6 12" xfId="51611" xr:uid="{4A7EFEE3-D5C0-44FD-986C-A01F0E449C75}"/>
    <cellStyle name="Normal 3 6 13" xfId="51612" xr:uid="{4E9CA821-3219-46D2-98AE-8853DD625424}"/>
    <cellStyle name="Normal 3 6 14" xfId="51613" xr:uid="{B38CEA62-52E1-4EF1-AA46-0CA536CFCF1A}"/>
    <cellStyle name="Normal 3 6 2" xfId="51614" xr:uid="{09758292-8074-4398-B495-F1F36E21314D}"/>
    <cellStyle name="Normal 3 6 2 10" xfId="51615" xr:uid="{9C743A41-2A1E-47BF-974C-29A99A486FD2}"/>
    <cellStyle name="Normal 3 6 2 2" xfId="46978" xr:uid="{79F8B8A6-BB0D-44D2-968C-7A88563F7315}"/>
    <cellStyle name="Normal 3 6 2 2 2" xfId="51616" xr:uid="{1E93DA08-117F-4D0F-8BA7-D4E7C3884891}"/>
    <cellStyle name="Normal 3 6 2 2 2 2" xfId="51617" xr:uid="{5B3F09D5-4339-4600-9D59-640570663615}"/>
    <cellStyle name="Normal 3 6 2 2 2 3" xfId="51618" xr:uid="{2B630185-5F2F-494D-891B-0C091524E645}"/>
    <cellStyle name="Normal 3 6 2 2 2 4" xfId="51619" xr:uid="{98E80804-A81F-43E9-8E05-FC7F4C1B28CF}"/>
    <cellStyle name="Normal 3 6 2 2 2 5" xfId="51620" xr:uid="{610B0ECD-0ECF-4CC1-9CDF-BDEA6B1E0F00}"/>
    <cellStyle name="Normal 3 6 2 2 2 6" xfId="51621" xr:uid="{C6D74A37-035F-4209-ACAB-9582208FF800}"/>
    <cellStyle name="Normal 3 6 2 2 3" xfId="48728" xr:uid="{FB81D3F5-BDA7-48DF-AC63-A1D1D15629AB}"/>
    <cellStyle name="Normal 3 6 2 2 4" xfId="48735" xr:uid="{6A037209-EB91-4E38-A851-B11DFEA4E946}"/>
    <cellStyle name="Normal 3 6 2 2 5" xfId="48737" xr:uid="{4BE8BDB4-C703-46C7-A4C1-199E84EC83A8}"/>
    <cellStyle name="Normal 3 6 2 2 6" xfId="48739" xr:uid="{9C6E10C9-5EA3-42FA-A86D-5E848598B3FA}"/>
    <cellStyle name="Normal 3 6 2 2 7" xfId="48741" xr:uid="{98C075EA-81F5-4D9D-88DF-376ACAFAA92E}"/>
    <cellStyle name="Normal 3 6 2 3" xfId="46980" xr:uid="{4226F639-3232-479A-A97B-E02BEDCCEA2E}"/>
    <cellStyle name="Normal 3 6 2 3 2" xfId="46982" xr:uid="{0E19A6D4-5F6F-40C7-A029-ED5099974BC2}"/>
    <cellStyle name="Normal 3 6 2 3 3" xfId="46984" xr:uid="{79538691-DD3D-47A9-881A-7C8AA54204FA}"/>
    <cellStyle name="Normal 3 6 2 4" xfId="46991" xr:uid="{4D34CC2D-DC07-4564-9FC9-22A11D4C9E15}"/>
    <cellStyle name="Normal 3 6 2 5" xfId="51622" xr:uid="{416ECFF9-4107-402C-AE33-982C39605F41}"/>
    <cellStyle name="Normal 3 6 2 5 2" xfId="51623" xr:uid="{1E2DE70B-5019-4F8E-B38C-FEFE01E74F9A}"/>
    <cellStyle name="Normal 3 6 2 5 3" xfId="48747" xr:uid="{6F1FAE91-627D-4E7B-B5F3-58187CE6B055}"/>
    <cellStyle name="Normal 3 6 2 5 4" xfId="48749" xr:uid="{1610A3B3-F74B-4878-AAB3-4167CEDC1F31}"/>
    <cellStyle name="Normal 3 6 2 5 5" xfId="48751" xr:uid="{021F4408-5B5E-41B7-946B-140085C90DDB}"/>
    <cellStyle name="Normal 3 6 2 5 6" xfId="48753" xr:uid="{A94D8003-67D5-4102-9E88-7F13E46270F3}"/>
    <cellStyle name="Normal 3 6 2 6" xfId="51624" xr:uid="{7F3907C8-4334-48C8-BC13-ECB709016180}"/>
    <cellStyle name="Normal 3 6 2 7" xfId="51625" xr:uid="{5AA9862D-19A4-491F-848A-2F69E83A5E3D}"/>
    <cellStyle name="Normal 3 6 2 8" xfId="51626" xr:uid="{DB5DDB9B-5D90-465D-A0C8-714A78D39014}"/>
    <cellStyle name="Normal 3 6 2 9" xfId="51627" xr:uid="{E0170844-C9B1-42E0-BCB6-EB6826E7FA6D}"/>
    <cellStyle name="Normal 3 6 3" xfId="51628" xr:uid="{4632235C-0921-471C-835F-C4235E1690C0}"/>
    <cellStyle name="Normal 3 6 3 10" xfId="51629" xr:uid="{89BE6BA4-5E89-4637-B9A3-0BC00548166B}"/>
    <cellStyle name="Normal 3 6 3 2" xfId="47020" xr:uid="{76CD23B2-4CA6-4A6C-9094-8864F1A942FD}"/>
    <cellStyle name="Normal 3 6 3 2 2" xfId="51630" xr:uid="{40402ECD-BC84-49A0-9AC9-EB809A92EB61}"/>
    <cellStyle name="Normal 3 6 3 2 2 2" xfId="51631" xr:uid="{E8EA7C68-6ACD-49B8-B477-A55EBD1F9D48}"/>
    <cellStyle name="Normal 3 6 3 2 2 3" xfId="51632" xr:uid="{EA1ABD0C-87BC-48AD-98BA-D57D97B6AED8}"/>
    <cellStyle name="Normal 3 6 3 2 2 4" xfId="51633" xr:uid="{4993D71B-0D9D-4424-A1ED-DF6A8125128A}"/>
    <cellStyle name="Normal 3 6 3 2 2 5" xfId="51634" xr:uid="{D84D8DED-0210-4493-B58A-51A7727F0C71}"/>
    <cellStyle name="Normal 3 6 3 2 2 6" xfId="51635" xr:uid="{1643549C-FAAB-47F0-9163-4E9A36C16BE7}"/>
    <cellStyle name="Normal 3 6 3 2 3" xfId="48761" xr:uid="{D44262D8-C3C5-45CE-B084-4CBE98B293F4}"/>
    <cellStyle name="Normal 3 6 3 2 4" xfId="21477" xr:uid="{488B7087-2F3C-42EA-B7D6-D6086AC94F39}"/>
    <cellStyle name="Normal 3 6 3 2 5" xfId="21480" xr:uid="{24FC222F-14B1-4190-94C8-3C884C00E63D}"/>
    <cellStyle name="Normal 3 6 3 2 6" xfId="21483" xr:uid="{BF523C78-16DC-4F4A-BBC6-A19F9285618A}"/>
    <cellStyle name="Normal 3 6 3 2 7" xfId="21486" xr:uid="{4FA918B3-068A-4C15-96F9-92FCF2281E8D}"/>
    <cellStyle name="Normal 3 6 3 3" xfId="47022" xr:uid="{A290B56A-9723-4B7F-B085-5D4F3C7A276C}"/>
    <cellStyle name="Normal 3 6 3 3 2" xfId="51636" xr:uid="{E1ACAA09-595F-42D5-94DC-25CF1D3A929C}"/>
    <cellStyle name="Normal 3 6 3 3 3" xfId="48769" xr:uid="{04C31BEA-2505-4ECD-B164-13BC910CB758}"/>
    <cellStyle name="Normal 3 6 3 4" xfId="47024" xr:uid="{D413AAC5-B01E-4143-BE40-7BE0F7F1E6EE}"/>
    <cellStyle name="Normal 3 6 3 5" xfId="51637" xr:uid="{E6D9ED7A-309D-4B8C-B0C4-DF084E330121}"/>
    <cellStyle name="Normal 3 6 3 5 2" xfId="51638" xr:uid="{A92BE2B5-5C13-4452-AB7F-CCA4B4F2B521}"/>
    <cellStyle name="Normal 3 6 3 5 3" xfId="48774" xr:uid="{7752F567-9AF7-4277-841E-42D902158D7B}"/>
    <cellStyle name="Normal 3 6 3 5 4" xfId="48776" xr:uid="{2F081262-75F8-430F-BBAB-C93E0F647E63}"/>
    <cellStyle name="Normal 3 6 3 5 5" xfId="48778" xr:uid="{C8D4A2C5-968E-4DF7-B2A7-93EF5C20A3AD}"/>
    <cellStyle name="Normal 3 6 3 5 6" xfId="48780" xr:uid="{C4923E75-34DB-4939-8E1A-4C2CCEA420DB}"/>
    <cellStyle name="Normal 3 6 3 6" xfId="51639" xr:uid="{CA4D2690-9437-428D-A1A6-6653D37146B5}"/>
    <cellStyle name="Normal 3 6 3 7" xfId="51640" xr:uid="{29109D59-1648-4D7E-9A38-21542AA360DE}"/>
    <cellStyle name="Normal 3 6 3 8" xfId="51641" xr:uid="{03E449D2-8ED6-4C21-8834-564370CAFD1D}"/>
    <cellStyle name="Normal 3 6 3 9" xfId="51642" xr:uid="{7347B621-2C14-41FB-AF9B-1B8BFA3EC75F}"/>
    <cellStyle name="Normal 3 6 4" xfId="51643" xr:uid="{15A7BAE1-2D89-4CDF-84EF-378BD7E2A637}"/>
    <cellStyle name="Normal 3 6 4 10" xfId="51644" xr:uid="{4136CCAE-E7E7-4454-8D56-93DC00D506A1}"/>
    <cellStyle name="Normal 3 6 4 2" xfId="47053" xr:uid="{BE2FFD8A-4406-48E6-B071-A2D86B65251D}"/>
    <cellStyle name="Normal 3 6 4 2 2" xfId="51645" xr:uid="{7E7B20EB-7FB4-4FFF-B549-57F8B0257DF9}"/>
    <cellStyle name="Normal 3 6 4 2 2 2" xfId="51646" xr:uid="{C39D098F-CDCA-4D82-8294-850022EE3998}"/>
    <cellStyle name="Normal 3 6 4 2 2 3" xfId="51647" xr:uid="{25DA42A5-2F0C-4B5A-AAE9-014492692A0F}"/>
    <cellStyle name="Normal 3 6 4 2 2 4" xfId="51648" xr:uid="{A548EEFE-69F3-43A3-AB8C-D2C46A487196}"/>
    <cellStyle name="Normal 3 6 4 2 2 5" xfId="51649" xr:uid="{CE8BA167-CFB2-40A7-905E-C31344BC728F}"/>
    <cellStyle name="Normal 3 6 4 2 2 6" xfId="51650" xr:uid="{878BB210-BAB9-4195-9229-5BC015B4163E}"/>
    <cellStyle name="Normal 3 6 4 2 3" xfId="48789" xr:uid="{082D5A51-19B1-4913-9BC0-53EB78064F5C}"/>
    <cellStyle name="Normal 3 6 4 2 4" xfId="48791" xr:uid="{D9DE2860-D8BB-49BD-A19F-0D4820D05BF3}"/>
    <cellStyle name="Normal 3 6 4 2 5" xfId="48793" xr:uid="{6AC6490A-551C-48C9-8FA5-F68418B5BD21}"/>
    <cellStyle name="Normal 3 6 4 2 6" xfId="48795" xr:uid="{4B63ACB1-084F-4DB5-B284-05F6E079386E}"/>
    <cellStyle name="Normal 3 6 4 2 7" xfId="48797" xr:uid="{4EE70FC9-A135-4A05-BD38-A8E4C06863A3}"/>
    <cellStyle name="Normal 3 6 4 3" xfId="47055" xr:uid="{F162C904-2CD2-44FD-8458-2079D55FF646}"/>
    <cellStyle name="Normal 3 6 4 3 2" xfId="51651" xr:uid="{29841B8A-6695-4A5F-90FC-A6EE8DF90868}"/>
    <cellStyle name="Normal 3 6 4 3 3" xfId="51652" xr:uid="{6B0C2AD0-8281-49B8-BAAF-5A07FB5AEEC8}"/>
    <cellStyle name="Normal 3 6 4 4" xfId="47057" xr:uid="{4686DF5F-067F-4EB7-B4EB-0F76B466B3AE}"/>
    <cellStyle name="Normal 3 6 4 5" xfId="51653" xr:uid="{D5B3D28F-3489-4030-9C0C-14238A48E1CB}"/>
    <cellStyle name="Normal 3 6 4 5 2" xfId="51654" xr:uid="{D36DD3B3-042F-49E7-B2EE-5F98CCC1F2C1}"/>
    <cellStyle name="Normal 3 6 4 5 3" xfId="51655" xr:uid="{D7C17653-81F1-4AE4-86C0-51F72247634C}"/>
    <cellStyle name="Normal 3 6 4 5 4" xfId="51656" xr:uid="{50ED2026-27BA-4DB9-9AE6-0E60D5CD2934}"/>
    <cellStyle name="Normal 3 6 4 5 5" xfId="51657" xr:uid="{3A5DB1F0-51A1-486D-8716-93E930600B76}"/>
    <cellStyle name="Normal 3 6 4 5 6" xfId="51658" xr:uid="{716358C4-397B-4BF2-B037-3ADFC5A5C91C}"/>
    <cellStyle name="Normal 3 6 4 6" xfId="51659" xr:uid="{B81E64A9-1464-4616-B0B9-DDE9E02CE814}"/>
    <cellStyle name="Normal 3 6 4 7" xfId="51660" xr:uid="{2F428589-650B-4AF8-9DFB-64008444F315}"/>
    <cellStyle name="Normal 3 6 4 8" xfId="51661" xr:uid="{07240731-A4FF-4B6A-947A-138E076B0BFD}"/>
    <cellStyle name="Normal 3 6 4 9" xfId="51662" xr:uid="{00E13F8B-C024-464F-B840-A7E371F771A7}"/>
    <cellStyle name="Normal 3 6 5" xfId="51663" xr:uid="{EB08EA6A-6B2C-45C3-BE59-7B0A840D0923}"/>
    <cellStyle name="Normal 3 6 5 2" xfId="47088" xr:uid="{DA12E3B1-3CAD-4C40-A5B1-80D0A7528183}"/>
    <cellStyle name="Normal 3 6 5 2 2" xfId="51664" xr:uid="{90469248-881E-4DF4-B5B8-126D83AE5335}"/>
    <cellStyle name="Normal 3 6 5 2 3" xfId="51665" xr:uid="{3E8C701F-A002-40AF-9281-D0464ACFBD85}"/>
    <cellStyle name="Normal 3 6 5 2 4" xfId="51666" xr:uid="{A224CCD7-83C4-4215-9940-5274489255F8}"/>
    <cellStyle name="Normal 3 6 5 2 5" xfId="51667" xr:uid="{4414A296-CD08-413F-BE51-61BEA24DD9D0}"/>
    <cellStyle name="Normal 3 6 5 2 6" xfId="51668" xr:uid="{1958883B-0DE9-4A77-AACA-7FD02BE333B7}"/>
    <cellStyle name="Normal 3 6 5 3" xfId="47090" xr:uid="{F3BF8668-8F2F-4DD4-A09B-FA96A5B42388}"/>
    <cellStyle name="Normal 3 6 5 4" xfId="47092" xr:uid="{C95AAAA6-1720-46CA-9B3C-6536FE69F450}"/>
    <cellStyle name="Normal 3 6 5 5" xfId="51669" xr:uid="{74CEA44F-8189-4E79-B91C-F4EA0ABAC8F5}"/>
    <cellStyle name="Normal 3 6 5 6" xfId="51670" xr:uid="{F6FFFB08-10E4-4C56-BFFB-B88A340F51B3}"/>
    <cellStyle name="Normal 3 6 5 7" xfId="51671" xr:uid="{4F268A14-D436-4184-98E3-A4FD1A511BD4}"/>
    <cellStyle name="Normal 3 6 6" xfId="51672" xr:uid="{CBB6601D-4A0D-4A00-A16F-10B622EB113C}"/>
    <cellStyle name="Normal 3 6 6 2" xfId="47106" xr:uid="{C85A410F-FC4F-4504-A761-84B00568A4A0}"/>
    <cellStyle name="Normal 3 6 6 3" xfId="51673" xr:uid="{E5D69244-F08C-4A75-BE54-B65DBD538BE0}"/>
    <cellStyle name="Normal 3 6 7" xfId="51674" xr:uid="{0B9C8A37-015D-4AD5-81C5-2CE41DC0098F}"/>
    <cellStyle name="Normal 3 6 7 2" xfId="51675" xr:uid="{957BD544-9E14-4095-B837-20FE59C6214C}"/>
    <cellStyle name="Normal 3 6 7 3" xfId="51676" xr:uid="{CDE09828-3307-45D9-9B54-F4588BC1D694}"/>
    <cellStyle name="Normal 3 6 8" xfId="51677" xr:uid="{8272CE0C-C6BF-43AE-B9C6-35F28CF65837}"/>
    <cellStyle name="Normal 3 6 8 2" xfId="51678" xr:uid="{755130EA-F538-4130-9E3E-A40E44EA0E3F}"/>
    <cellStyle name="Normal 3 6 8 3" xfId="51679" xr:uid="{156135BA-34A2-478E-8E75-3B02B024A910}"/>
    <cellStyle name="Normal 3 6 8 4" xfId="51680" xr:uid="{7CD4EE92-D301-4DF6-B490-AAAFB9DD5B43}"/>
    <cellStyle name="Normal 3 6 8 5" xfId="51681" xr:uid="{58641BCD-A935-43D5-AC80-21C0DFC0E08D}"/>
    <cellStyle name="Normal 3 6 8 6" xfId="51682" xr:uid="{6F9D733A-7C3E-4877-83A3-6A5B5DD9C091}"/>
    <cellStyle name="Normal 3 6 9" xfId="51683" xr:uid="{91ADF5E9-C9EA-4AA7-856F-47DC4B07310C}"/>
    <cellStyle name="Normal 3 7" xfId="13577" xr:uid="{7BD865DF-D3B5-4467-B3D2-9FBB34761BAA}"/>
    <cellStyle name="Normal 3 7 2" xfId="51684" xr:uid="{66F6054C-F0F6-4E04-946C-9A6B5319F224}"/>
    <cellStyle name="Normal 3 7 2 2" xfId="47366" xr:uid="{0B67EB99-CB71-4E36-A443-25B69D54CD2A}"/>
    <cellStyle name="Normal 3 7 2 3" xfId="47368" xr:uid="{6627B920-B795-472B-A36D-C901D05031C3}"/>
    <cellStyle name="Normal 3 7 3" xfId="51685" xr:uid="{B4B2B7AC-5F04-4E59-A841-DFAA894C2135}"/>
    <cellStyle name="Normal 3 7 3 2" xfId="47398" xr:uid="{D7A86348-82C3-4C7D-85E1-355E1D858FCF}"/>
    <cellStyle name="Normal 3 7 3 3" xfId="47400" xr:uid="{573D2880-D722-48BD-9787-7A847AFF542F}"/>
    <cellStyle name="Normal 3 7 4" xfId="51686" xr:uid="{3E8859C6-FDEA-4BB9-954D-C07A24EAB1AC}"/>
    <cellStyle name="Normal 3 7 4 2" xfId="47428" xr:uid="{12399D3F-09A1-4EC7-B411-8EC1336591C5}"/>
    <cellStyle name="Normal 3 7 4 3" xfId="47430" xr:uid="{C9CA146F-74F8-42B7-AA91-106551309CBA}"/>
    <cellStyle name="Normal 3 7 5" xfId="51687" xr:uid="{2275B181-6D97-4C18-87BE-87F22914D8C1}"/>
    <cellStyle name="Normal 3 7 5 2" xfId="47458" xr:uid="{AF5BD86C-9D47-4380-AB26-79453B19A1D0}"/>
    <cellStyle name="Normal 3 7 5 3" xfId="47460" xr:uid="{62848B40-FA81-4E5A-B0B3-2464DF4BA2CE}"/>
    <cellStyle name="Normal 3 7 6" xfId="51688" xr:uid="{4A9E46E1-3560-4092-A578-829F56F2467F}"/>
    <cellStyle name="Normal 3 7 6 2" xfId="47474" xr:uid="{94EFD54B-FC9A-47E8-9905-D1A3DD567AB3}"/>
    <cellStyle name="Normal 3 7 6 3" xfId="51689" xr:uid="{4C66F398-C8F1-4D15-8AA3-FC0AB1795BFD}"/>
    <cellStyle name="Normal 3 7 7" xfId="35194" xr:uid="{098813EF-D740-44BD-8C00-B768302CFFB2}"/>
    <cellStyle name="Normal 3 7 7 2" xfId="51690" xr:uid="{80150D7A-4C07-4BC6-A4E2-CEB47E17C5EF}"/>
    <cellStyle name="Normal 3 7 7 3" xfId="51691" xr:uid="{456DBFCF-408F-483B-A914-344F34321EC1}"/>
    <cellStyle name="Normal 3 7 8" xfId="35198" xr:uid="{39EE0C4C-960C-4A60-A2B6-405537B88C2B}"/>
    <cellStyle name="Normal 3 7 8 2" xfId="51692" xr:uid="{2C9E2C10-E292-4248-AA21-34FF1BF60308}"/>
    <cellStyle name="Normal 3 7 8 3" xfId="51693" xr:uid="{B82FFCAF-56F7-46AE-A640-7A7E51F5E18D}"/>
    <cellStyle name="Normal 3 8" xfId="14124" xr:uid="{3F67DA31-6B28-4E66-B972-043D791186AD}"/>
    <cellStyle name="Normal 3 8 10" xfId="51694" xr:uid="{D1AB93BF-9061-4C7F-A287-682712FE4F49}"/>
    <cellStyle name="Normal 3 8 11" xfId="51695" xr:uid="{B2304DC5-6032-48E3-BB59-67CBFA0BDC4E}"/>
    <cellStyle name="Normal 3 8 12" xfId="51696" xr:uid="{66140FBE-AAC0-4C80-8A54-50F42170AE1B}"/>
    <cellStyle name="Normal 3 8 13" xfId="51697" xr:uid="{CF137B0A-DD20-4607-BCC5-346AB256B1D0}"/>
    <cellStyle name="Normal 3 8 2" xfId="51698" xr:uid="{F11637DF-E4A8-4620-91DA-A3165043D70E}"/>
    <cellStyle name="Normal 3 8 2 10" xfId="51699" xr:uid="{41F6C1E6-DE8A-4F11-9957-93CA12532037}"/>
    <cellStyle name="Normal 3 8 2 2" xfId="47797" xr:uid="{BAE2DF0D-F62E-4059-93CA-9D810EA86C02}"/>
    <cellStyle name="Normal 3 8 2 2 2" xfId="17773" xr:uid="{DFF8762C-498C-419E-AB6B-EC7807137D06}"/>
    <cellStyle name="Normal 3 8 2 2 2 2" xfId="51700" xr:uid="{9FFD8C71-9926-45C3-B2C4-E365125C48D4}"/>
    <cellStyle name="Normal 3 8 2 2 2 3" xfId="51701" xr:uid="{A083A041-495F-417B-9A09-0155346FBF30}"/>
    <cellStyle name="Normal 3 8 2 2 2 4" xfId="51702" xr:uid="{D607DB8D-5238-480E-B756-7C16C8ABE217}"/>
    <cellStyle name="Normal 3 8 2 2 2 5" xfId="51703" xr:uid="{5AE7FF36-41E8-4FA3-BA5D-4E14D5E6F117}"/>
    <cellStyle name="Normal 3 8 2 2 2 6" xfId="51704" xr:uid="{B25DBD57-845D-46E6-A620-E43FED78FFDA}"/>
    <cellStyle name="Normal 3 8 2 2 3" xfId="17776" xr:uid="{D44D1DB5-B14D-47B5-942F-85DB3A5D139B}"/>
    <cellStyle name="Normal 3 8 2 2 4" xfId="17779" xr:uid="{6F1F4E61-57A7-4F9A-8E78-1638E80A4FE0}"/>
    <cellStyle name="Normal 3 8 2 2 5" xfId="48939" xr:uid="{ACED4BE7-07CE-4448-B206-47C49FB06D29}"/>
    <cellStyle name="Normal 3 8 2 2 6" xfId="48941" xr:uid="{567A71D6-0240-4D79-9E3C-B8032CD599B4}"/>
    <cellStyle name="Normal 3 8 2 2 7" xfId="48943" xr:uid="{3FC0132E-68A2-463B-BF5A-F3CBBC550F27}"/>
    <cellStyle name="Normal 3 8 2 3" xfId="47799" xr:uid="{7B749E21-D8E5-4283-8031-A578C6109D60}"/>
    <cellStyle name="Normal 3 8 2 3 2" xfId="47801" xr:uid="{F09BCEA6-F884-4972-9492-9F7892AB520E}"/>
    <cellStyle name="Normal 3 8 2 3 3" xfId="47803" xr:uid="{9D29FCD2-06BC-4B56-8957-306550DC0593}"/>
    <cellStyle name="Normal 3 8 2 4" xfId="47810" xr:uid="{A59FEE9D-66E6-4834-84F8-F8F8D2577934}"/>
    <cellStyle name="Normal 3 8 2 5" xfId="51705" xr:uid="{43C77DBD-1EE6-4B8F-8E33-85D7ACD32B10}"/>
    <cellStyle name="Normal 3 8 2 5 2" xfId="51706" xr:uid="{AF3BF67C-48D4-49EC-8730-E679EAB744DB}"/>
    <cellStyle name="Normal 3 8 2 5 3" xfId="48949" xr:uid="{1C1A57E5-5253-47E9-B123-C4682C080DFE}"/>
    <cellStyle name="Normal 3 8 2 5 4" xfId="48951" xr:uid="{89301A74-9F42-4FBE-A9BC-8F1E5BEA0A22}"/>
    <cellStyle name="Normal 3 8 2 5 5" xfId="48953" xr:uid="{88EBEAB2-B6FD-4C2B-B03F-FAA92EEC563E}"/>
    <cellStyle name="Normal 3 8 2 5 6" xfId="48955" xr:uid="{E4E52BB1-1455-4D07-BF43-560D0D7E9BCF}"/>
    <cellStyle name="Normal 3 8 2 6" xfId="51707" xr:uid="{C809A57E-F430-44E1-BB39-4EFABFEA38F7}"/>
    <cellStyle name="Normal 3 8 2 7" xfId="51708" xr:uid="{E8CBB56A-77A2-456C-8306-5738A34A4588}"/>
    <cellStyle name="Normal 3 8 2 8" xfId="51709" xr:uid="{90C0352C-D76F-40CE-B2B5-10FC9E34FFC9}"/>
    <cellStyle name="Normal 3 8 2 9" xfId="51710" xr:uid="{14E8166B-CA79-45CD-969A-AEDCEB6AB163}"/>
    <cellStyle name="Normal 3 8 3" xfId="51711" xr:uid="{A793F9F2-12CF-4F0B-AE2D-52193AA411BA}"/>
    <cellStyle name="Normal 3 8 3 10" xfId="51712" xr:uid="{51793FF6-DFE8-423F-A95F-59E09FA34603}"/>
    <cellStyle name="Normal 3 8 3 2" xfId="47831" xr:uid="{3A6EA0B1-F939-45B4-BC1A-D6D058A8E646}"/>
    <cellStyle name="Normal 3 8 3 2 2" xfId="51713" xr:uid="{BAF7F64D-6C90-4488-B3E6-48C5FF1509DE}"/>
    <cellStyle name="Normal 3 8 3 2 2 2" xfId="51714" xr:uid="{80ABC5AB-150C-42C7-8C60-00D9CB02ABF1}"/>
    <cellStyle name="Normal 3 8 3 2 2 3" xfId="51715" xr:uid="{2A1D2719-4AB3-4976-8EF0-6B85D19671EB}"/>
    <cellStyle name="Normal 3 8 3 2 2 4" xfId="51716" xr:uid="{514586A3-04E3-4216-A7EC-160A4BB06303}"/>
    <cellStyle name="Normal 3 8 3 2 2 5" xfId="51717" xr:uid="{4BCACE32-172C-47EE-960B-F2A5CE0E2CE7}"/>
    <cellStyle name="Normal 3 8 3 2 2 6" xfId="51718" xr:uid="{3E46275C-0225-486C-9463-3936D7263A2C}"/>
    <cellStyle name="Normal 3 8 3 2 3" xfId="48965" xr:uid="{A6ACDFC1-0B49-4D76-98EA-3D545E8A6DAA}"/>
    <cellStyle name="Normal 3 8 3 2 4" xfId="48972" xr:uid="{0961BFE3-46CB-4ED8-BF1D-3B3AEDC3970C}"/>
    <cellStyle name="Normal 3 8 3 2 5" xfId="48974" xr:uid="{5FCD6087-1392-406C-8AC5-6FB00C22FF26}"/>
    <cellStyle name="Normal 3 8 3 2 6" xfId="48976" xr:uid="{70538E02-0A2E-4A59-810E-C2693F5D5D39}"/>
    <cellStyle name="Normal 3 8 3 2 7" xfId="48978" xr:uid="{F787B48F-7E22-4D7A-8C01-F3732CF945D1}"/>
    <cellStyle name="Normal 3 8 3 3" xfId="47833" xr:uid="{370B1F10-FF3A-4238-BED0-CE92E6D0C3B9}"/>
    <cellStyle name="Normal 3 8 3 3 2" xfId="51719" xr:uid="{028816C0-4B37-4152-9811-B2C7F27A5AA7}"/>
    <cellStyle name="Normal 3 8 3 3 3" xfId="48982" xr:uid="{B0A351B6-2A55-4DEC-9DB0-AA4F8441915F}"/>
    <cellStyle name="Normal 3 8 3 4" xfId="47835" xr:uid="{5BA5BC3D-4DD9-4E2A-85C2-B0F9CA01C58D}"/>
    <cellStyle name="Normal 3 8 3 5" xfId="51720" xr:uid="{73935C72-320A-47F3-926C-4512C4187593}"/>
    <cellStyle name="Normal 3 8 3 5 2" xfId="51721" xr:uid="{5C250FBC-ABFE-4650-BBFD-15F3146F841A}"/>
    <cellStyle name="Normal 3 8 3 5 3" xfId="48987" xr:uid="{A5FA24EC-E0C6-46B3-AFCA-E872C63E3F45}"/>
    <cellStyle name="Normal 3 8 3 5 4" xfId="48989" xr:uid="{308929BB-0D35-4E45-B9CD-B3E22A89FC10}"/>
    <cellStyle name="Normal 3 8 3 5 5" xfId="48991" xr:uid="{74FA99C4-EFEA-4608-96AA-AC88A895224B}"/>
    <cellStyle name="Normal 3 8 3 5 6" xfId="48993" xr:uid="{9A7B56C3-D583-48CC-BDC8-609D19BDAF7D}"/>
    <cellStyle name="Normal 3 8 3 6" xfId="51722" xr:uid="{44E5F3C4-31FC-4EC4-A2AE-0050A743EB0E}"/>
    <cellStyle name="Normal 3 8 3 7" xfId="51723" xr:uid="{5578C3D2-679B-4080-83C0-84152300453E}"/>
    <cellStyle name="Normal 3 8 3 8" xfId="51724" xr:uid="{3C461616-0CB4-4FDC-9AAA-934380248984}"/>
    <cellStyle name="Normal 3 8 3 9" xfId="51725" xr:uid="{9C89977F-93C7-4092-BB03-D63A2C4BFB15}"/>
    <cellStyle name="Normal 3 8 4" xfId="51726" xr:uid="{C8653ED8-FCE8-4FB6-8417-01F10958EBF7}"/>
    <cellStyle name="Normal 3 8 4 2" xfId="47856" xr:uid="{6134EB09-8EF1-4791-9E3D-F46E5B646764}"/>
    <cellStyle name="Normal 3 8 4 2 2" xfId="51727" xr:uid="{66E82A1B-A61B-44E5-A096-6D7D993ACDDE}"/>
    <cellStyle name="Normal 3 8 4 2 3" xfId="49002" xr:uid="{5A9916B8-52C5-4B15-AFD3-14E2049A174B}"/>
    <cellStyle name="Normal 3 8 4 2 4" xfId="49004" xr:uid="{983928C1-81E2-4ECA-9B9F-14307A8B2C48}"/>
    <cellStyle name="Normal 3 8 4 2 5" xfId="49006" xr:uid="{7198FA58-B8AE-480F-A356-CFC38068407C}"/>
    <cellStyle name="Normal 3 8 4 2 6" xfId="49008" xr:uid="{3C3FD4CB-60A6-4AF7-AD3B-BB52A30A6212}"/>
    <cellStyle name="Normal 3 8 4 3" xfId="47858" xr:uid="{DF29DA81-044E-4555-9931-B48196DEFE4E}"/>
    <cellStyle name="Normal 3 8 4 4" xfId="47860" xr:uid="{6732931A-7D4E-4FDF-95D1-A5FA6D255552}"/>
    <cellStyle name="Normal 3 8 4 5" xfId="51728" xr:uid="{5D4A8A3F-6836-4428-A132-855001773C64}"/>
    <cellStyle name="Normal 3 8 4 6" xfId="51729" xr:uid="{F8E17534-AC5E-4CD2-BA22-FFA4551AA094}"/>
    <cellStyle name="Normal 3 8 4 7" xfId="51730" xr:uid="{E442BC98-4F39-4DAD-90BB-2DC19BB96882}"/>
    <cellStyle name="Normal 3 8 5" xfId="51731" xr:uid="{8762E6C2-5819-459B-9DD2-2BA6442B0C49}"/>
    <cellStyle name="Normal 3 8 5 2" xfId="47886" xr:uid="{CE32AE91-65A0-4A5B-91B6-9AE3D64C4155}"/>
    <cellStyle name="Normal 3 8 5 3" xfId="47888" xr:uid="{1E8E316F-C03B-42D6-B3B2-CF3ECAB9EE93}"/>
    <cellStyle name="Normal 3 8 6" xfId="51732" xr:uid="{D7232EBB-D3E4-470D-BF49-61782EC7907D}"/>
    <cellStyle name="Normal 3 8 6 2" xfId="47902" xr:uid="{9746228B-00AC-4B19-8B30-B0790B703706}"/>
    <cellStyle name="Normal 3 8 6 3" xfId="51733" xr:uid="{C29D679A-158D-4BCD-B9D2-696A4174DFB5}"/>
    <cellStyle name="Normal 3 8 7" xfId="51734" xr:uid="{8FF8D250-F53A-43B3-B1E2-71451D893910}"/>
    <cellStyle name="Normal 3 8 7 2" xfId="51735" xr:uid="{35D67541-9F19-41B9-9C66-371804A72084}"/>
    <cellStyle name="Normal 3 8 7 3" xfId="51736" xr:uid="{6885051C-09E0-4249-8F20-E07DF46ADD13}"/>
    <cellStyle name="Normal 3 8 7 4" xfId="51737" xr:uid="{6D1D0FD7-506B-4A92-9CEE-90E40F0C2412}"/>
    <cellStyle name="Normal 3 8 7 5" xfId="51738" xr:uid="{5A18ADDA-BEAD-4B90-99D8-C185138D147F}"/>
    <cellStyle name="Normal 3 8 7 6" xfId="51739" xr:uid="{06068F3F-E0B4-4EDA-926D-81FE7D013A84}"/>
    <cellStyle name="Normal 3 8 8" xfId="51740" xr:uid="{4210945B-A946-419E-AB67-9989EA3F06D1}"/>
    <cellStyle name="Normal 3 8 9" xfId="51741" xr:uid="{7F799947-A1E6-4806-88C3-30DA88DABD24}"/>
    <cellStyle name="Normal 3 9" xfId="51742" xr:uid="{668EABE5-F651-4F06-8362-B5B4088301DF}"/>
    <cellStyle name="Normal 3 9 10" xfId="51743" xr:uid="{9698BF3F-CB5C-4231-9EF8-DEC6159A8F44}"/>
    <cellStyle name="Normal 3 9 11" xfId="62232" xr:uid="{4E69DC76-5253-4A07-9BEB-3CF3B213FF21}"/>
    <cellStyle name="Normal 3 9 2" xfId="51744" xr:uid="{D07F3E93-02AB-4C17-AFDD-260605CF05BC}"/>
    <cellStyle name="Normal 3 9 2 2" xfId="48187" xr:uid="{59C3F922-7C2A-41D8-BD97-3279596B16BC}"/>
    <cellStyle name="Normal 3 9 2 2 2" xfId="51746" xr:uid="{531E1239-5648-4E7A-86A1-2BB73510583C}"/>
    <cellStyle name="Normal 3 9 2 2 3" xfId="51748" xr:uid="{2A088EAB-8486-4E9D-91FB-3F0CB93863F1}"/>
    <cellStyle name="Normal 3 9 2 2 4" xfId="51749" xr:uid="{E1DFA68F-A0F2-4CBA-911A-CE60A3EB6285}"/>
    <cellStyle name="Normal 3 9 2 2 5" xfId="51750" xr:uid="{B42625A9-0A5B-4D8E-88DC-790AF97E14B7}"/>
    <cellStyle name="Normal 3 9 2 2 6" xfId="51751" xr:uid="{9CA9CB9F-D5E6-4D51-B29E-67724761E942}"/>
    <cellStyle name="Normal 3 9 2 3" xfId="48189" xr:uid="{73BD0FED-E851-4255-B53A-783AE6C101FC}"/>
    <cellStyle name="Normal 3 9 2 4" xfId="48199" xr:uid="{314F61C3-A83B-4B20-969E-C527751D6FAA}"/>
    <cellStyle name="Normal 3 9 2 5" xfId="51752" xr:uid="{BFD8D343-F552-47E7-8BEA-8C1860F16DB3}"/>
    <cellStyle name="Normal 3 9 2 6" xfId="51753" xr:uid="{EC4E3431-C407-4663-AB83-7EBC10AD5820}"/>
    <cellStyle name="Normal 3 9 2 7" xfId="51754" xr:uid="{BF9DAE76-A468-4266-A969-7F9448C68C47}"/>
    <cellStyle name="Normal 3 9 3" xfId="51755" xr:uid="{7BB93011-25B4-4AAB-BB45-88BDEAE09BC5}"/>
    <cellStyle name="Normal 3 9 3 2" xfId="48220" xr:uid="{0B1F7E31-8915-483C-BF9D-2B8B5BF828E6}"/>
    <cellStyle name="Normal 3 9 3 3" xfId="48222" xr:uid="{6ECC70C0-A8B6-4BD2-B127-EEC8CC6401E2}"/>
    <cellStyle name="Normal 3 9 4" xfId="51756" xr:uid="{40311251-F1FC-4B49-BA0F-BDE35ED485E4}"/>
    <cellStyle name="Normal 3 9 4 2" xfId="48245" xr:uid="{8E40A069-0DAA-4FBE-842E-C25C705FF079}"/>
    <cellStyle name="Normal 3 9 4 3" xfId="48247" xr:uid="{A4C045C3-BD14-4BCF-A072-350A1C31C9D4}"/>
    <cellStyle name="Normal 3 9 5" xfId="51757" xr:uid="{7C3ED30B-4AA7-4133-B3EF-A0988FD19A77}"/>
    <cellStyle name="Normal 3 9 5 2" xfId="48274" xr:uid="{6AA22750-A6F9-4BF9-895D-80998EBCB3A3}"/>
    <cellStyle name="Normal 3 9 5 3" xfId="48276" xr:uid="{E60333E4-D522-46F5-A9AB-B7724BCAD2B9}"/>
    <cellStyle name="Normal 3 9 5 4" xfId="48278" xr:uid="{5B9E228C-9605-4C7C-A22B-4BEEFEE87772}"/>
    <cellStyle name="Normal 3 9 5 5" xfId="51758" xr:uid="{274D2ACE-D3F9-4CAA-97F5-9A058D7E9DC6}"/>
    <cellStyle name="Normal 3 9 5 6" xfId="15166" xr:uid="{80CC66E6-7303-47DC-B9B4-291BA30EE486}"/>
    <cellStyle name="Normal 3 9 6" xfId="51759" xr:uid="{9BB3A30B-522D-44B3-8110-76E3CF3182A3}"/>
    <cellStyle name="Normal 3 9 6 2" xfId="48295" xr:uid="{3103172C-1D27-49C7-AF2D-CB55C7ADE8CD}"/>
    <cellStyle name="Normal 3 9 6 3" xfId="51760" xr:uid="{76C2D881-A2EC-457C-AE25-9DD21278AD60}"/>
    <cellStyle name="Normal 3 9 7" xfId="51761" xr:uid="{0AB07774-ADC0-4F65-A5CB-E189710993F2}"/>
    <cellStyle name="Normal 3 9 7 2" xfId="51762" xr:uid="{3CA313AD-DC92-4E09-B246-D026E40B550D}"/>
    <cellStyle name="Normal 3 9 7 3" xfId="51763" xr:uid="{1AA54403-A37A-4B6D-B57B-FBD80A450202}"/>
    <cellStyle name="Normal 3 9 8" xfId="51764" xr:uid="{D36BB555-5440-42DB-8709-659DDB2B62D1}"/>
    <cellStyle name="Normal 3 9 9" xfId="51765" xr:uid="{C924B773-C947-462A-B95C-2809945BB6B4}"/>
    <cellStyle name="Normal 3_1) Additions &amp; Disposals -(sep-dec 2009)" xfId="51766" xr:uid="{BFFFA811-02AF-4AE8-8ABE-B769B0DC3DD7}"/>
    <cellStyle name="Normal 30" xfId="49790" xr:uid="{655B972B-A902-40A0-9B9D-E12AF8419A47}"/>
    <cellStyle name="Normal 30 2" xfId="49797" xr:uid="{FBC0E5BC-18E3-4A7F-BA78-E455689AFC64}"/>
    <cellStyle name="Normal 30 2 10" xfId="51769" xr:uid="{AB258E21-5DEC-4453-8725-9D7E55C0BFF2}"/>
    <cellStyle name="Normal 30 2 11" xfId="51771" xr:uid="{49C56868-D26A-47C2-A5D8-B6741F7B582C}"/>
    <cellStyle name="Normal 30 2 2" xfId="43149" xr:uid="{84A1F3F1-725F-42AC-8A8A-179549B4A1C4}"/>
    <cellStyle name="Normal 30 2 3" xfId="43152" xr:uid="{2F76087B-5979-478B-A318-BFD84E989A69}"/>
    <cellStyle name="Normal 30 2 3 2" xfId="49800" xr:uid="{3FBD6D06-7447-4506-9375-56FDBEB13230}"/>
    <cellStyle name="Normal 30 2 4" xfId="43155" xr:uid="{0087F97E-852A-4989-B329-36C6A826D184}"/>
    <cellStyle name="Normal 30 2 5" xfId="49802" xr:uid="{6FCAC422-1766-40C9-A4DB-DEF97EA84229}"/>
    <cellStyle name="Normal 30 2 6" xfId="51772" xr:uid="{9513B1BA-0304-4A0C-8B85-1D0C4A5D2C14}"/>
    <cellStyle name="Normal 30 2 7" xfId="51773" xr:uid="{84C78D94-39F3-478F-895C-1C217648142E}"/>
    <cellStyle name="Normal 30 2 8" xfId="51774" xr:uid="{6ACF3A67-956C-4851-84DB-D6182F2ACD26}"/>
    <cellStyle name="Normal 30 2 9" xfId="51775" xr:uid="{0D0E5A40-69AD-434E-84F2-0D0E841FAA11}"/>
    <cellStyle name="Normal 30 3" xfId="49805" xr:uid="{FB38BFA8-2C6F-4B4C-AE32-209DBDBA359C}"/>
    <cellStyle name="Normal 30 3 2" xfId="49807" xr:uid="{3B69954B-00A7-4242-A4FA-7E1AA6036956}"/>
    <cellStyle name="Normal 30 4" xfId="49809" xr:uid="{21BF4DCF-5958-470B-AE37-F8295D576A96}"/>
    <cellStyle name="Normal 30 5" xfId="49812" xr:uid="{2BBB4B3F-826C-4D76-A177-F9F9BCB6F3E4}"/>
    <cellStyle name="Normal 30 5 2" xfId="51776" xr:uid="{7944EE3E-19FE-4EF1-BDCB-785ED43518F7}"/>
    <cellStyle name="Normal 30 5 3" xfId="51777" xr:uid="{CE9B1D7D-C54E-409B-8CBF-8559F5D7F663}"/>
    <cellStyle name="Normal 30 6" xfId="49814" xr:uid="{253B569A-84BD-4015-9DDD-DEF77FD74C64}"/>
    <cellStyle name="Normal 30 6 2" xfId="51778" xr:uid="{CF46307E-552F-4148-A2F7-6280A4F20D24}"/>
    <cellStyle name="Normal 30 6 3" xfId="51779" xr:uid="{0E1E611C-0A91-4580-9FBD-A759CB7D634C}"/>
    <cellStyle name="Normal 300" xfId="37364" xr:uid="{FE36297D-D206-4AC7-B1FE-42775DCE9F9B}"/>
    <cellStyle name="Normal 300 2" xfId="37369" xr:uid="{31E8D66F-1CF0-4775-80F5-0CB1734315D8}"/>
    <cellStyle name="Normal 301" xfId="37380" xr:uid="{4C802C44-6D8B-4A26-8B74-1B67DE9B4BFB}"/>
    <cellStyle name="Normal 301 2" xfId="37384" xr:uid="{541BB8A6-3107-4B0D-A6AE-D628D6D6269E}"/>
    <cellStyle name="Normal 302" xfId="37389" xr:uid="{10716A86-F5CA-4EAF-9CDA-3705E7791880}"/>
    <cellStyle name="Normal 302 2" xfId="37393" xr:uid="{B9BD469B-8278-4114-87D9-DE060530CE67}"/>
    <cellStyle name="Normal 303" xfId="37398" xr:uid="{5E3C5AF1-2EFA-4EDF-AD4C-3EABC4D191E8}"/>
    <cellStyle name="Normal 303 2" xfId="37403" xr:uid="{ACA4A233-24B5-4E78-93BA-CE4B3F89FE1B}"/>
    <cellStyle name="Normal 303 2 2" xfId="12017" xr:uid="{ADDD1DBD-EF0B-4077-8323-0322A0096766}"/>
    <cellStyle name="Normal 303 2 3" xfId="12022" xr:uid="{0E5FC5C2-C99B-45F2-9A37-A536B8308358}"/>
    <cellStyle name="Normal 303 3" xfId="37408" xr:uid="{5BA1E553-EBE5-42FF-A722-A8170168038F}"/>
    <cellStyle name="Normal 303 4" xfId="51768" xr:uid="{D0EC5DED-5045-4453-BD0B-C74CAB821DA9}"/>
    <cellStyle name="Normal 304" xfId="37413" xr:uid="{9CF4418F-BF64-4811-B444-F9FF1FA8BBA6}"/>
    <cellStyle name="Normal 304 2" xfId="37417" xr:uid="{731C5258-F1C5-4F75-A3C2-F2908E2B6CF4}"/>
    <cellStyle name="Normal 304 2 2" xfId="37421" xr:uid="{6DE4DA95-1642-417A-80EE-8C9D67EF8A14}"/>
    <cellStyle name="Normal 304 2 3" xfId="51780" xr:uid="{322B4BD4-20ED-4BBF-A3D7-4A8D4688C2C7}"/>
    <cellStyle name="Normal 304 3" xfId="37423" xr:uid="{121C8397-2754-497E-A7DA-731B6E2FBF59}"/>
    <cellStyle name="Normal 304 4" xfId="51781" xr:uid="{5E615E46-FBB0-42F3-8A48-CD0E6FA90965}"/>
    <cellStyle name="Normal 305" xfId="49820" xr:uid="{D2D8B846-2015-436C-B8C9-AC3648C77EC7}"/>
    <cellStyle name="Normal 305 2" xfId="49824" xr:uid="{D0708817-AF1F-4E29-B47F-26CEBFB06DA5}"/>
    <cellStyle name="Normal 306" xfId="49831" xr:uid="{BEA53122-794B-4B67-B834-902DE126950B}"/>
    <cellStyle name="Normal 306 2" xfId="49835" xr:uid="{B7D03C02-24F6-4BEB-9077-4E7A618D2F54}"/>
    <cellStyle name="Normal 306 2 2" xfId="49949" xr:uid="{244C1069-0825-4F15-B5E7-D6A731DA2412}"/>
    <cellStyle name="Normal 306 2 3" xfId="49952" xr:uid="{4F4A24FB-1730-4707-A546-9FF925CA8ECE}"/>
    <cellStyle name="Normal 306 3" xfId="49839" xr:uid="{97F8BAE4-7F9C-4947-8EE3-C0876D99F488}"/>
    <cellStyle name="Normal 306 4" xfId="49845" xr:uid="{4C87FE20-5135-4146-9E48-DC0DF154B23F}"/>
    <cellStyle name="Normal 307" xfId="49851" xr:uid="{535F48F7-FBE0-4DE8-AF47-48C7DADEC2A9}"/>
    <cellStyle name="Normal 307 2" xfId="49855" xr:uid="{5D518E73-4EA8-4049-BC2A-0FC5AA317596}"/>
    <cellStyle name="Normal 307 2 2" xfId="49859" xr:uid="{822529D5-92A7-4E4E-9DBB-A5C2D6F13C52}"/>
    <cellStyle name="Normal 307 2 3" xfId="49864" xr:uid="{AA02501C-F7AA-4208-A618-8A84E38560F0}"/>
    <cellStyle name="Normal 307 3" xfId="49955" xr:uid="{A46EE354-5E69-43D7-9CD4-250BE3065D34}"/>
    <cellStyle name="Normal 307 4" xfId="49958" xr:uid="{4A2B13B8-20F1-47C5-9806-39B515272B49}"/>
    <cellStyle name="Normal 308" xfId="49869" xr:uid="{552D2BFE-D4A3-4BE4-B1FB-36BDF1B55AD9}"/>
    <cellStyle name="Normal 308 2" xfId="49873" xr:uid="{40E8BA8A-9FEA-44AA-AAB6-4A09EC983C4E}"/>
    <cellStyle name="Normal 308 2 2" xfId="49961" xr:uid="{F958557F-E36C-4222-9348-0155706EF190}"/>
    <cellStyle name="Normal 308 2 3" xfId="49964" xr:uid="{D4B02AF0-F6FD-4AA0-9587-38C6F42F5CAB}"/>
    <cellStyle name="Normal 308 3" xfId="49877" xr:uid="{E8EFDAC5-10D7-4830-9C31-6A35671B1D4C}"/>
    <cellStyle name="Normal 308 4" xfId="49881" xr:uid="{8E020350-034D-4247-A507-461F39C5D4E8}"/>
    <cellStyle name="Normal 309" xfId="49889" xr:uid="{AD782EF5-7559-477B-A500-619D55536050}"/>
    <cellStyle name="Normal 309 2" xfId="48907" xr:uid="{50983F67-D2A8-480F-9FC2-A06E216CD266}"/>
    <cellStyle name="Normal 309 2 2" xfId="49893" xr:uid="{D1753C87-AF8F-4774-9AA9-2E0CE9C856E7}"/>
    <cellStyle name="Normal 309 2 3" xfId="49897" xr:uid="{CDA6E49D-8CB5-4F11-B7BE-A01D93F3381D}"/>
    <cellStyle name="Normal 309 3" xfId="48912" xr:uid="{90A910ED-24D8-4028-9D1D-D65C4118F2E3}"/>
    <cellStyle name="Normal 309 4" xfId="49901" xr:uid="{7ABB1CA0-A7DA-4010-B079-0D4A90D27E78}"/>
    <cellStyle name="Normal 31" xfId="49904" xr:uid="{26B27D0A-C4E7-4439-B44F-AFE4D29E4C75}"/>
    <cellStyle name="Normal 31 10" xfId="32229" xr:uid="{2E9F8148-6D65-4F07-A316-B54E53CB05F4}"/>
    <cellStyle name="Normal 31 11" xfId="32233" xr:uid="{90EF7D66-C8F2-47EA-85D0-73B587B7A821}"/>
    <cellStyle name="Normal 31 12" xfId="32237" xr:uid="{F1E688C6-BD6F-484E-AB8B-38F92D9BE38B}"/>
    <cellStyle name="Normal 31 13" xfId="32251" xr:uid="{D67E80D9-8E8E-4BB5-A986-E9B7808BB3CE}"/>
    <cellStyle name="Normal 31 14" xfId="32255" xr:uid="{580DFBE2-E255-4059-AC21-46D098D917DC}"/>
    <cellStyle name="Normal 31 2" xfId="49906" xr:uid="{5F121155-4D57-4C23-9D17-25CE92F08E2F}"/>
    <cellStyle name="Normal 31 2 10" xfId="51782" xr:uid="{1D029F64-70D9-49A0-A415-D846CEF7BAA8}"/>
    <cellStyle name="Normal 31 2 11" xfId="51783" xr:uid="{6F016A7E-4005-42FE-B190-221774BE2B6C}"/>
    <cellStyle name="Normal 31 2 2" xfId="49908" xr:uid="{751F06D4-957B-44D5-AC6B-B005F373D299}"/>
    <cellStyle name="Normal 31 2 3" xfId="49911" xr:uid="{0F77E951-8EDC-49A8-AEFE-96C39696BC64}"/>
    <cellStyle name="Normal 31 2 3 2" xfId="51784" xr:uid="{D9EB5B3D-4DB7-4D88-A4AF-309EA0855214}"/>
    <cellStyle name="Normal 31 2 4" xfId="49913" xr:uid="{5B9D2A97-9F61-4FEB-A624-731FE39F7B2E}"/>
    <cellStyle name="Normal 31 2 5" xfId="49915" xr:uid="{0C5091D0-F005-44BA-95BA-4E4C1D41810B}"/>
    <cellStyle name="Normal 31 2 6" xfId="51785" xr:uid="{1B688B63-48D3-4AC7-966C-6069FEE4C9AF}"/>
    <cellStyle name="Normal 31 2 7" xfId="51786" xr:uid="{F9CEE9F8-0289-4718-A518-B91751A93BF0}"/>
    <cellStyle name="Normal 31 2 8" xfId="51787" xr:uid="{359C0806-3FB8-44EE-B3C9-764F9A42A19C}"/>
    <cellStyle name="Normal 31 2 9" xfId="51788" xr:uid="{29ECAB3D-83A2-41EF-92FD-06F34FF96F35}"/>
    <cellStyle name="Normal 31 3" xfId="49917" xr:uid="{A5019DC6-C772-4B1B-B1B4-1FB6CA292259}"/>
    <cellStyle name="Normal 31 3 2" xfId="49919" xr:uid="{1DF75B12-CD13-460E-9631-32C3866D182C}"/>
    <cellStyle name="Normal 31 3 2 2" xfId="49921" xr:uid="{2DA270CD-4DDB-422E-ABFC-4D4AFB5588CD}"/>
    <cellStyle name="Normal 31 3 3" xfId="49923" xr:uid="{858CDF4D-73AB-4EB7-9DD8-34A8F811570E}"/>
    <cellStyle name="Normal 31 3 4" xfId="49925" xr:uid="{1E14B87A-41E9-4CEE-B1BF-408E57CC8DF4}"/>
    <cellStyle name="Normal 31 4" xfId="49928" xr:uid="{268DD11E-6E1E-4A7F-A07C-3DC84F13D698}"/>
    <cellStyle name="Normal 31 4 2" xfId="49930" xr:uid="{228781F6-D46F-4E38-99FD-20C0B3B0A850}"/>
    <cellStyle name="Normal 31 5" xfId="49932" xr:uid="{41D11A53-135E-4515-89A5-35F64CC5C170}"/>
    <cellStyle name="Normal 31 5 2" xfId="51789" xr:uid="{153840F5-F4D6-451A-A5D0-318E72E471DE}"/>
    <cellStyle name="Normal 31 5 3" xfId="51790" xr:uid="{96391842-4266-44BE-823F-4464B55348F5}"/>
    <cellStyle name="Normal 31 6" xfId="49934" xr:uid="{2F3D3D23-4B31-40F4-A37D-B057A443D66E}"/>
    <cellStyle name="Normal 31 6 2" xfId="51791" xr:uid="{343DB563-2D27-4CEE-B765-8A7053055A1F}"/>
    <cellStyle name="Normal 31 6 3" xfId="51792" xr:uid="{CC09EB03-ED8A-4D63-A98A-C1DC64DFF8F8}"/>
    <cellStyle name="Normal 31 7" xfId="49936" xr:uid="{FBE68FA2-32EA-4EF8-9FC8-3C94CE6FC629}"/>
    <cellStyle name="Normal 31 8" xfId="49938" xr:uid="{FBC99F11-C55A-4117-A01F-B840B881E8D7}"/>
    <cellStyle name="Normal 31 9" xfId="49940" xr:uid="{0D670C98-26F2-4A78-BB32-5E1366D2427E}"/>
    <cellStyle name="Normal 310" xfId="49819" xr:uid="{64833AE5-AB3C-46CB-964F-50BEA7DC14BE}"/>
    <cellStyle name="Normal 310 2" xfId="49823" xr:uid="{9ACFF849-D0B9-474E-B151-C521D2FDE73A}"/>
    <cellStyle name="Normal 310 2 2" xfId="49942" xr:uid="{5335348B-3642-4C94-B45B-7F8ED3C6718F}"/>
    <cellStyle name="Normal 310 2 3" xfId="49944" xr:uid="{AB7D0F38-F04C-4328-9787-5ABF310BF9FF}"/>
    <cellStyle name="Normal 310 3" xfId="49827" xr:uid="{268E9D6C-E50F-4505-9F41-0DC21CED00C8}"/>
    <cellStyle name="Normal 310 4" xfId="49946" xr:uid="{4A9C2952-63BC-4ABA-8C62-93075EA49202}"/>
    <cellStyle name="Normal 311" xfId="49830" xr:uid="{5D2CC2C2-0ADE-4EBE-BCE8-98D5B7990045}"/>
    <cellStyle name="Normal 311 2" xfId="49834" xr:uid="{0263F798-EEA6-41F3-9A80-EE48AC854D30}"/>
    <cellStyle name="Normal 311 2 2" xfId="49948" xr:uid="{04F10FCF-3630-4E2C-A693-41DCF9BEF7BC}"/>
    <cellStyle name="Normal 311 2 3" xfId="49951" xr:uid="{C7B9B9F2-1A6D-4BA2-9E19-86C43E2DA2EB}"/>
    <cellStyle name="Normal 311 3" xfId="49838" xr:uid="{5C88C5F1-BEC1-4106-88A2-8458A263660C}"/>
    <cellStyle name="Normal 311 4" xfId="49844" xr:uid="{C9F0EF40-3EA8-4FA9-AE6E-31BDDC7344E4}"/>
    <cellStyle name="Normal 312" xfId="49850" xr:uid="{F9096F26-5D9D-4D16-90D4-F631B4106EFB}"/>
    <cellStyle name="Normal 312 2" xfId="49854" xr:uid="{38C5E089-A2BB-4F32-B8D1-610D90247D19}"/>
    <cellStyle name="Normal 312 2 2" xfId="49858" xr:uid="{DF8BB89D-8F88-4922-B38B-01C0C173D256}"/>
    <cellStyle name="Normal 312 2 3" xfId="49863" xr:uid="{13ED483D-6562-43FC-9517-06492719B64A}"/>
    <cellStyle name="Normal 312 3" xfId="49954" xr:uid="{116DAAA4-EA07-46D5-9816-37309E0F038C}"/>
    <cellStyle name="Normal 312 4" xfId="49957" xr:uid="{4D47F904-DA2B-4E21-92E5-AE10670BE9C3}"/>
    <cellStyle name="Normal 313" xfId="49868" xr:uid="{FA94491B-4C6D-4540-A870-CEB259D23924}"/>
    <cellStyle name="Normal 313 2" xfId="49872" xr:uid="{A5071C4E-77B0-40FA-9D45-CFD0E6434D0C}"/>
    <cellStyle name="Normal 313 2 2" xfId="49960" xr:uid="{0C29725B-FE16-4459-A680-DC6BD13C64E8}"/>
    <cellStyle name="Normal 313 2 3" xfId="49963" xr:uid="{DB68CBE2-C78D-458D-93E8-39A1DBDD09C5}"/>
    <cellStyle name="Normal 313 3" xfId="49876" xr:uid="{14462EA0-4CC9-424F-9039-AF845973A015}"/>
    <cellStyle name="Normal 313 4" xfId="49880" xr:uid="{B8DAA8E2-8602-4B5B-BE7F-DCE9BA0F54BF}"/>
    <cellStyle name="Normal 314" xfId="49888" xr:uid="{D583D5B5-F569-4FF3-A7D4-A120E62CFE48}"/>
    <cellStyle name="Normal 314 2" xfId="48906" xr:uid="{57148202-F60B-4A1B-AC4C-13A393158C67}"/>
    <cellStyle name="Normal 314 2 2" xfId="49892" xr:uid="{20D61473-F608-4BC2-80A4-0B0407AE17F9}"/>
    <cellStyle name="Normal 314 2 3" xfId="49896" xr:uid="{CD0D9BE5-D0FB-4F9D-8B79-BFBDD0632654}"/>
    <cellStyle name="Normal 314 3" xfId="48911" xr:uid="{A826A2D0-6A30-4776-97CC-D92C6D3DE49F}"/>
    <cellStyle name="Normal 314 4" xfId="49900" xr:uid="{AF11D412-9201-4E6D-A29A-15FBAA5A0F56}"/>
    <cellStyle name="Normal 315" xfId="49967" xr:uid="{A0938E27-EE55-49D5-A8A2-A73DFF5CBDB1}"/>
    <cellStyle name="Normal 315 2" xfId="49970" xr:uid="{9DB860AF-1638-40FB-8C31-1DE645CC0C87}"/>
    <cellStyle name="Normal 315 2 2" xfId="49973" xr:uid="{AD0ADBBE-1709-4248-8A8C-3735ADF81652}"/>
    <cellStyle name="Normal 315 2 3" xfId="49976" xr:uid="{CD10211B-25A5-49B6-A7AC-A649A8A40D0C}"/>
    <cellStyle name="Normal 315 3" xfId="49979" xr:uid="{95282720-132A-43F8-B95F-66A5E718AE3C}"/>
    <cellStyle name="Normal 315 4" xfId="49982" xr:uid="{1B74BFC8-94FE-4727-ACD7-E832A91DD256}"/>
    <cellStyle name="Normal 316" xfId="49986" xr:uid="{EDED9B1F-5DA7-4B0A-A535-EB1B2CDB5C9E}"/>
    <cellStyle name="Normal 316 2" xfId="49989" xr:uid="{8E583F16-6112-4B4D-9BD7-08B9B6127CEE}"/>
    <cellStyle name="Normal 316 2 2" xfId="49992" xr:uid="{52847ADB-D005-4A42-AA2B-C66188D8D411}"/>
    <cellStyle name="Normal 316 2 3" xfId="49995" xr:uid="{46DA7D57-8AF7-48C3-B87D-654EFD620836}"/>
    <cellStyle name="Normal 316 3" xfId="49998" xr:uid="{E76ED994-79FD-4815-94A2-8045B052837C}"/>
    <cellStyle name="Normal 316 4" xfId="50001" xr:uid="{897300D3-19A5-429B-8119-8E644B181D34}"/>
    <cellStyle name="Normal 317" xfId="50005" xr:uid="{C50A4CC7-3E78-4FAF-8E07-F455B42A68CC}"/>
    <cellStyle name="Normal 318" xfId="50019" xr:uid="{E2AEA6F5-6B71-418E-AD63-21D71A8D6B6A}"/>
    <cellStyle name="Normal 318 2" xfId="10698" xr:uid="{5D16EAC4-80FE-4DAA-884C-E94CE95ECF2F}"/>
    <cellStyle name="Normal 318 2 2" xfId="50022" xr:uid="{A726A6D3-BDD9-4C28-B71D-B596AD6F44BA}"/>
    <cellStyle name="Normal 318 2 3" xfId="50025" xr:uid="{F4392658-F2D4-42B8-817C-C1956FA7AC89}"/>
    <cellStyle name="Normal 318 3" xfId="10702" xr:uid="{250B7BA3-8DDD-4B58-B100-2E4732615AF3}"/>
    <cellStyle name="Normal 318 4" xfId="10706" xr:uid="{D9F5D306-3B0E-44CF-B456-FFBE998854DE}"/>
    <cellStyle name="Normal 319" xfId="50029" xr:uid="{7FBC259B-6E6F-4A7D-B3E5-FE1730A7828F}"/>
    <cellStyle name="Normal 32" xfId="50042" xr:uid="{BD5CA4AA-7ACA-4DFD-92B9-D2D6AE888886}"/>
    <cellStyle name="Normal 32 2" xfId="50048" xr:uid="{BD54CD98-B2F6-4C69-9A2C-8B92BF577AE9}"/>
    <cellStyle name="Normal 32 2 2" xfId="46211" xr:uid="{2E33F288-558D-44B4-AF35-05C35BD68012}"/>
    <cellStyle name="Normal 32 2 2 2" xfId="46214" xr:uid="{AFB0F34E-312D-4E04-ACA4-D96FAB514161}"/>
    <cellStyle name="Normal 32 2 3" xfId="46243" xr:uid="{D8EF0DF9-1904-4191-9C7F-077B8913C278}"/>
    <cellStyle name="Normal 32 3" xfId="50069" xr:uid="{E8B69D8B-20E2-4A4E-AC15-D3C3044FAFB4}"/>
    <cellStyle name="Normal 32 4" xfId="50071" xr:uid="{1390CFE4-9345-4946-A5A0-98BBFF67B94D}"/>
    <cellStyle name="Normal 32 4 2" xfId="46451" xr:uid="{4F949868-D133-4E5B-8DE2-7C67966529B3}"/>
    <cellStyle name="Normal 32 5" xfId="50073" xr:uid="{615B6D1C-7F11-4C84-B2D9-15825F8643F8}"/>
    <cellStyle name="Normal 32 5 2" xfId="46521" xr:uid="{0EB0FCDC-F4C0-434B-82DD-95462D1C5B05}"/>
    <cellStyle name="Normal 32 5 3" xfId="46524" xr:uid="{18CF1E13-CCA8-4B7B-B9AD-D8E341AAD394}"/>
    <cellStyle name="Normal 32 6" xfId="50075" xr:uid="{0D3BF820-7EB9-4D3F-BF02-2292FCBB3C86}"/>
    <cellStyle name="Normal 32 6 2" xfId="46554" xr:uid="{3CCA74C1-B8E6-4DC0-857C-9963F7183BBC}"/>
    <cellStyle name="Normal 32 6 3" xfId="46557" xr:uid="{51D040AF-48DC-494A-A46C-47E76737D30F}"/>
    <cellStyle name="Normal 320" xfId="49966" xr:uid="{94F6B259-33A8-4261-BCDE-7770C7658228}"/>
    <cellStyle name="Normal 321" xfId="49985" xr:uid="{D83B4ECA-1FE7-493B-ABBC-0398E64C2A1B}"/>
    <cellStyle name="Normal 322" xfId="50004" xr:uid="{64CE339A-BC07-4C41-BE3E-FC3A25843336}"/>
    <cellStyle name="Normal 323" xfId="50018" xr:uid="{4F6BC770-893C-4DFE-9F85-D63815D5FE74}"/>
    <cellStyle name="Normal 324" xfId="50028" xr:uid="{DC550951-40BE-46BA-BF2E-61CC295C838D}"/>
    <cellStyle name="Normal 325" xfId="50081" xr:uid="{73BEB017-DC76-472A-93D4-3042BCFC66E2}"/>
    <cellStyle name="Normal 326" xfId="50095" xr:uid="{AE99776E-24EB-497E-92D8-6CD0661ADE5D}"/>
    <cellStyle name="Normal 327" xfId="50109" xr:uid="{7AC9D1DE-6324-4548-8F2C-BFD8B5E04BD5}"/>
    <cellStyle name="Normal 328" xfId="50123" xr:uid="{2DF21A80-3CC4-4DF9-87B4-4BF9F194A054}"/>
    <cellStyle name="Normal 329" xfId="50137" xr:uid="{DB12D37A-C2A5-4857-9237-84A2E74A9E98}"/>
    <cellStyle name="Normal 33" xfId="50146" xr:uid="{A9F319FA-23D3-425A-BAEB-1658A3B9A95B}"/>
    <cellStyle name="Normal 33 10" xfId="51793" xr:uid="{EEA3BF54-2B11-44B9-B705-79D8B48283FB}"/>
    <cellStyle name="Normal 33 11" xfId="51794" xr:uid="{25CB1465-8CB2-4478-81EB-BFF366F67606}"/>
    <cellStyle name="Normal 33 12" xfId="51795" xr:uid="{669AF6C8-37EA-4943-9541-5822B3198588}"/>
    <cellStyle name="Normal 33 13" xfId="51796" xr:uid="{8F691CE6-C3EB-4F07-9B2D-E657402EDF6A}"/>
    <cellStyle name="Normal 33 14" xfId="51797" xr:uid="{EF5FF845-9FF9-4E0F-8F66-14078CB98EB5}"/>
    <cellStyle name="Normal 33 2" xfId="50148" xr:uid="{E9D41469-CB07-46FA-A2FB-70026C954E85}"/>
    <cellStyle name="Normal 33 2 2" xfId="50156" xr:uid="{A6B2CB5F-A6FA-468E-A1BE-41F82665C539}"/>
    <cellStyle name="Normal 33 2 2 2" xfId="51798" xr:uid="{F0F4E651-F51C-44C7-8F75-7C3E092E00D3}"/>
    <cellStyle name="Normal 33 2 3" xfId="50158" xr:uid="{7A70FA49-A403-48FF-9B83-CAA5B8D24EA9}"/>
    <cellStyle name="Normal 33 2 3 2" xfId="50160" xr:uid="{BC9DE21C-EE9F-4A7D-93CD-2F0ED2E9599C}"/>
    <cellStyle name="Normal 33 2 4" xfId="50162" xr:uid="{28F5D2BA-4508-4E4B-9604-49A291D535BA}"/>
    <cellStyle name="Normal 33 3" xfId="50166" xr:uid="{8A6C3F4D-9986-4AAC-AF8B-CF00CD079CE7}"/>
    <cellStyle name="Normal 33 3 2" xfId="50168" xr:uid="{C6B59553-8702-4BD1-992B-9F83849522B0}"/>
    <cellStyle name="Normal 33 4" xfId="50170" xr:uid="{D31B5686-1036-401A-8D9D-8FB68BA56AA9}"/>
    <cellStyle name="Normal 33 4 2" xfId="51799" xr:uid="{59768E4C-26C8-4CE8-9F34-30A4A92DB10D}"/>
    <cellStyle name="Normal 33 5" xfId="50172" xr:uid="{34DF8C4B-6D36-486F-814A-9351D8E2697A}"/>
    <cellStyle name="Normal 33 5 2" xfId="50174" xr:uid="{78CFE9CC-8256-44CC-8227-859560C1BD9A}"/>
    <cellStyle name="Normal 33 5 3" xfId="50176" xr:uid="{38B33ECC-16D0-4298-98C4-47BAEBFA6427}"/>
    <cellStyle name="Normal 33 6" xfId="50178" xr:uid="{D86C1172-60B0-421D-BF44-42AD4A0F9C5D}"/>
    <cellStyle name="Normal 33 6 2" xfId="50180" xr:uid="{9B0BBB30-0391-4AE1-8C77-3D74BDC0C85D}"/>
    <cellStyle name="Normal 33 6 3" xfId="50182" xr:uid="{40EE1ED0-25ED-44A9-BDFA-6A4F0FA5F95D}"/>
    <cellStyle name="Normal 33 7" xfId="51800" xr:uid="{94E3A9FD-1609-4EDB-A322-206720156575}"/>
    <cellStyle name="Normal 33 8" xfId="51801" xr:uid="{76D1E4EB-486B-4033-9ACC-21CA788A3DE7}"/>
    <cellStyle name="Normal 33 9" xfId="51802" xr:uid="{BD9705FB-AEE1-4081-9F66-CFECCA4F7FB7}"/>
    <cellStyle name="Normal 330" xfId="50080" xr:uid="{14CEFB4D-7176-43EE-9EEF-1CFA142318E9}"/>
    <cellStyle name="Normal 331" xfId="50094" xr:uid="{5271765A-5564-44BE-B278-654333B5DB2F}"/>
    <cellStyle name="Normal 332" xfId="50108" xr:uid="{5630864A-617C-4951-9EF3-54058310037B}"/>
    <cellStyle name="Normal 333" xfId="50122" xr:uid="{08508495-9901-4FBF-91A4-002AB582C8AC}"/>
    <cellStyle name="Normal 334" xfId="50136" xr:uid="{B97DBB31-414D-4282-B8F4-FF9E185E0815}"/>
    <cellStyle name="Normal 335" xfId="50185" xr:uid="{0ABD12EE-B24E-4C13-805D-DB5E4B9A8E27}"/>
    <cellStyle name="Normal 336" xfId="50191" xr:uid="{A4294E43-AAF3-4135-99BA-EF293A69F307}"/>
    <cellStyle name="Normal 337" xfId="50198" xr:uid="{02C0706D-89B7-4D23-A6CC-6A2D4F5BFC2B}"/>
    <cellStyle name="Normal 338" xfId="29712" xr:uid="{00DB2227-72DE-474E-95B6-0F762C3F6109}"/>
    <cellStyle name="Normal 339" xfId="21803" xr:uid="{52B39209-C586-40D2-944E-A23955A91AB5}"/>
    <cellStyle name="Normal 34" xfId="50210" xr:uid="{35BC5C24-8F10-4B01-8E32-5183F3D37C76}"/>
    <cellStyle name="Normal 34 2" xfId="50212" xr:uid="{72182B3C-A719-4BF2-BD84-7CF6CC406C34}"/>
    <cellStyle name="Normal 34 2 10" xfId="51803" xr:uid="{8777B332-8792-4776-AC06-0F3E2604F92E}"/>
    <cellStyle name="Normal 34 2 11" xfId="51804" xr:uid="{6A21088C-21B3-4280-9146-5F4E93806D2B}"/>
    <cellStyle name="Normal 34 2 12" xfId="51805" xr:uid="{D57959CE-8533-480D-BA25-E9601BA9BE07}"/>
    <cellStyle name="Normal 34 2 13" xfId="51806" xr:uid="{34880413-7462-47A4-8B16-275870BF9DDC}"/>
    <cellStyle name="Normal 34 2 14" xfId="51807" xr:uid="{76476C4B-CD39-462E-A60B-3F610D44A2B9}"/>
    <cellStyle name="Normal 34 2 2" xfId="50214" xr:uid="{C89FB7E1-002D-4627-A9DB-467EC3AF3EFF}"/>
    <cellStyle name="Normal 34 2 2 2" xfId="51808" xr:uid="{06F55D3D-9209-47D9-AC1E-EC6A7642ED0D}"/>
    <cellStyle name="Normal 34 2 3" xfId="50216" xr:uid="{EAAE196A-0B87-4B8C-AB7A-8B7809C62243}"/>
    <cellStyle name="Normal 34 2 4" xfId="51809" xr:uid="{747B3568-3AF7-444B-A31A-29275C170AD4}"/>
    <cellStyle name="Normal 34 2 5" xfId="51810" xr:uid="{94BBD5CB-707E-4725-ACD6-AA8EE0453165}"/>
    <cellStyle name="Normal 34 2 6" xfId="51811" xr:uid="{4651C593-2FF2-4DAB-BADD-485FD70813F1}"/>
    <cellStyle name="Normal 34 2 7" xfId="51812" xr:uid="{994F5A20-4381-496F-859D-E965F9E9B1ED}"/>
    <cellStyle name="Normal 34 2 8" xfId="51813" xr:uid="{9947762D-82DD-4365-A682-9640AE2CDA1E}"/>
    <cellStyle name="Normal 34 2 9" xfId="51814" xr:uid="{A563BF56-4D59-44E6-A665-80FB72F86140}"/>
    <cellStyle name="Normal 34 3" xfId="50218" xr:uid="{063F5A5D-25C2-42EF-B2C1-26EEC9BEC85B}"/>
    <cellStyle name="Normal 34 4" xfId="50220" xr:uid="{ABCE0667-0A09-4231-B377-4E7B98D08D68}"/>
    <cellStyle name="Normal 34 5" xfId="50222" xr:uid="{472DBB38-B69B-4874-BDBC-872B0FB8EFA3}"/>
    <cellStyle name="Normal 34 5 2" xfId="50224" xr:uid="{6A4C90A0-4C59-43D9-BDBE-6F2ADCFA26A8}"/>
    <cellStyle name="Normal 34 5 3" xfId="50226" xr:uid="{ADF5AE7A-B1CD-4E42-B8CF-FFA76ABBD211}"/>
    <cellStyle name="Normal 34 6" xfId="50228" xr:uid="{C4F14304-0D47-4A74-9B16-8CC76B84E330}"/>
    <cellStyle name="Normal 34 6 2" xfId="50230" xr:uid="{C3307939-886B-4ECB-B720-8B0D23978CED}"/>
    <cellStyle name="Normal 34 6 3" xfId="50232" xr:uid="{3A2AEBFA-2BFD-4E0D-84A1-EC038964B239}"/>
    <cellStyle name="Normal 340" xfId="50184" xr:uid="{38015B1C-7004-4C0D-8597-8E1143CD56D8}"/>
    <cellStyle name="Normal 341" xfId="50190" xr:uid="{27FB5B11-D777-495B-9038-64D90A64B11F}"/>
    <cellStyle name="Normal 342" xfId="50197" xr:uid="{1D2B825E-70C9-4C0A-A800-23A12F99ECDD}"/>
    <cellStyle name="Normal 343" xfId="29711" xr:uid="{A1E633FD-C43B-4EBC-A945-26CFC333D09E}"/>
    <cellStyle name="Normal 344" xfId="21802" xr:uid="{18FB2E1A-0F3E-4F10-82B6-9057AFF08A22}"/>
    <cellStyle name="Normal 345" xfId="21819" xr:uid="{4863FC28-82B6-4D25-967B-17ECB38DE2E2}"/>
    <cellStyle name="Normal 346" xfId="29720" xr:uid="{A64EFC23-436D-485A-B7CB-4E1DA08268FD}"/>
    <cellStyle name="Normal 347" xfId="29727" xr:uid="{68289565-2CCE-4593-87B5-423D3B8D340C}"/>
    <cellStyle name="Normal 348" xfId="50241" xr:uid="{C63E4F0A-4EBB-4634-BC04-0A0B1A67F028}"/>
    <cellStyle name="Normal 349" xfId="50246" xr:uid="{AE0616FB-2DC5-4D66-879A-3D1F5A01506D}"/>
    <cellStyle name="Normal 35" xfId="51816" xr:uid="{E2CF3A70-8285-414A-9AE6-6DDBF77C1880}"/>
    <cellStyle name="Normal 35 2" xfId="31895" xr:uid="{9171EABE-E1E1-45B5-9D30-7EEE4EDD98FC}"/>
    <cellStyle name="Normal 35 3" xfId="31898" xr:uid="{E3FAE99B-714B-4AA1-B944-67CE0BE1AD22}"/>
    <cellStyle name="Normal 35 4" xfId="31901" xr:uid="{F69CE2C4-58EE-4739-A031-A90A27A5818B}"/>
    <cellStyle name="Normal 35 4 2" xfId="51818" xr:uid="{15EEE41F-432C-4884-A3B3-95002F1BD7BE}"/>
    <cellStyle name="Normal 35 5" xfId="51820" xr:uid="{DEB8CD28-8994-4F74-83DE-A6F0F9E03177}"/>
    <cellStyle name="Normal 35 5 2" xfId="51822" xr:uid="{54709FC9-BE7F-4C15-8E23-055F9A0182F7}"/>
    <cellStyle name="Normal 35 5 3" xfId="51824" xr:uid="{C578D709-1DFE-424F-86A7-27CB05E4F705}"/>
    <cellStyle name="Normal 35 6" xfId="51826" xr:uid="{153E194E-87C4-4E9D-A398-928CFE30D9D7}"/>
    <cellStyle name="Normal 35 6 2" xfId="51828" xr:uid="{0AB99DEB-FCE3-40FC-85B3-2F08FADE0265}"/>
    <cellStyle name="Normal 35 6 3" xfId="51830" xr:uid="{394B5256-538F-4D94-B6EC-92D746E35DEC}"/>
    <cellStyle name="Normal 350" xfId="21818" xr:uid="{A7D81DD2-A975-4646-93D2-623EBD6E709D}"/>
    <cellStyle name="Normal 351" xfId="29719" xr:uid="{59C7C162-D5EB-4E8A-8197-377066D9041B}"/>
    <cellStyle name="Normal 352" xfId="29726" xr:uid="{1D75412E-C43B-4144-BBC6-FD3932CDF165}"/>
    <cellStyle name="Normal 353" xfId="50240" xr:uid="{FF41579B-BD77-4E19-9B9F-A12C03C7FCB9}"/>
    <cellStyle name="Normal 354" xfId="50245" xr:uid="{E2EC4BA1-B7A6-4752-AA3C-390FAFCD8217}"/>
    <cellStyle name="Normal 355" xfId="32144" xr:uid="{22E1289D-9726-4920-AA65-1BF60272544D}"/>
    <cellStyle name="Normal 356" xfId="32147" xr:uid="{2ED3AFEB-EFEE-4572-ABAC-1E7AD165F949}"/>
    <cellStyle name="Normal 357" xfId="27286" xr:uid="{D0666945-B6A1-4FDA-8F48-0EC024DB3839}"/>
    <cellStyle name="Normal 358" xfId="27290" xr:uid="{5B1510CC-8265-41D4-B1B8-5AB1EC6CFA59}"/>
    <cellStyle name="Normal 359" xfId="27294" xr:uid="{F1B9F2DF-D952-4197-9F7C-BB2598AFD9E0}"/>
    <cellStyle name="Normal 36" xfId="51832" xr:uid="{EFE82426-66EA-4EFF-A4BB-3E2D9DF18123}"/>
    <cellStyle name="Normal 36 2" xfId="51834" xr:uid="{3FC758EB-827C-48C6-A285-356ECB89AF8E}"/>
    <cellStyle name="Normal 36 2 2" xfId="51836" xr:uid="{531DBE96-9C88-49B6-AB5D-45E282750C5B}"/>
    <cellStyle name="Normal 36 3" xfId="51838" xr:uid="{DF5B94F9-8614-4E37-B07E-7234603A9D23}"/>
    <cellStyle name="Normal 36 3 2" xfId="51840" xr:uid="{A5273E61-0D1C-48E5-9C52-AD29033A8E59}"/>
    <cellStyle name="Normal 36 4" xfId="51842" xr:uid="{95456F6F-FC46-48B3-8AE0-7A05B1D4F5F2}"/>
    <cellStyle name="Normal 36 5" xfId="51844" xr:uid="{891A46E2-7513-4141-8C34-E7C73FACAD2C}"/>
    <cellStyle name="Normal 36 5 2" xfId="51846" xr:uid="{AAED4820-809A-4F96-AAE4-ADBC73330595}"/>
    <cellStyle name="Normal 36 5 3" xfId="51848" xr:uid="{B810103F-26C8-4C50-B556-BF0C2AAEA3DA}"/>
    <cellStyle name="Normal 36 6" xfId="51850" xr:uid="{BA8014F5-41BD-466D-B38F-6F7DA04D00F9}"/>
    <cellStyle name="Normal 36 6 2" xfId="51852" xr:uid="{B6C73A8E-653D-4DDD-9E22-6F599C92A7C5}"/>
    <cellStyle name="Normal 36 6 3" xfId="51854" xr:uid="{AC9EE388-AAB6-44FB-94EB-0AF67FB51C62}"/>
    <cellStyle name="Normal 360" xfId="32143" xr:uid="{5738FF36-DD1A-48DA-98F9-C4AA24A16F8A}"/>
    <cellStyle name="Normal 361" xfId="32146" xr:uid="{F1E6091D-1C22-499A-965C-D41568E2BA8B}"/>
    <cellStyle name="Normal 362" xfId="27285" xr:uid="{B1DF2356-8E89-4356-9A75-16F4D01E2731}"/>
    <cellStyle name="Normal 363" xfId="27289" xr:uid="{E341421A-A776-4443-A31F-90802FBC62F1}"/>
    <cellStyle name="Normal 364" xfId="27293" xr:uid="{250BAA90-209C-43E2-8F35-C588A044F5C7}"/>
    <cellStyle name="Normal 365" xfId="51855" xr:uid="{0A0A2E97-EE80-464B-9182-F83C25930A0B}"/>
    <cellStyle name="Normal 366" xfId="51857" xr:uid="{EC10080C-834B-4533-89F4-7ADB56FF2423}"/>
    <cellStyle name="Normal 367" xfId="51858" xr:uid="{CB0CB2CF-E645-4FFA-BAEE-A6D1CCFBC5FB}"/>
    <cellStyle name="Normal 368" xfId="62221" xr:uid="{62335609-F0DF-4481-A24B-C5237CEF8669}"/>
    <cellStyle name="Normal 368 2" xfId="63247" xr:uid="{02810125-57E3-4ED5-89BD-C2419E786E45}"/>
    <cellStyle name="Normal 368 2 2" xfId="63269" xr:uid="{2D1B4583-7885-4C2F-BAA2-11C1AE595016}"/>
    <cellStyle name="Normal 369" xfId="62223" xr:uid="{C1C7A494-192B-4F54-9C4D-DD6C98D191E9}"/>
    <cellStyle name="Normal 37" xfId="51860" xr:uid="{04745F0F-18F1-4FF6-87D2-6F4B8C192460}"/>
    <cellStyle name="Normal 37 10" xfId="32394" xr:uid="{6D4EFC08-A676-43BD-A85C-791BE5006D70}"/>
    <cellStyle name="Normal 37 10 2" xfId="51861" xr:uid="{68DD9AC9-ABD4-4A0E-896A-1E0CD4E3B89B}"/>
    <cellStyle name="Normal 37 11" xfId="32396" xr:uid="{77403795-D3B4-4DA2-A28E-4B2342365A6F}"/>
    <cellStyle name="Normal 37 11 2" xfId="51862" xr:uid="{A26BD32F-D87A-44D9-9A91-C9AB031DB673}"/>
    <cellStyle name="Normal 37 12" xfId="32398" xr:uid="{8D558639-7289-4BD5-A0D7-699D753460BF}"/>
    <cellStyle name="Normal 37 13" xfId="51863" xr:uid="{21C8AB77-EBC6-4A55-908A-28A2833C4874}"/>
    <cellStyle name="Normal 37 14" xfId="51864" xr:uid="{EC03DF4F-5136-4FDB-A4B5-236D9C517C86}"/>
    <cellStyle name="Normal 37 15" xfId="51865" xr:uid="{CC0CA963-2A07-444D-9B91-A723E2C94C3E}"/>
    <cellStyle name="Normal 37 2" xfId="18063" xr:uid="{5730E02A-459F-4799-A708-1581DEC4467A}"/>
    <cellStyle name="Normal 37 2 10" xfId="51866" xr:uid="{95671B8F-F5C5-4527-8BAF-38E3EEDC0010}"/>
    <cellStyle name="Normal 37 2 11" xfId="51867" xr:uid="{C3FFABAE-F248-42BA-A6E3-EEBBF6E9C285}"/>
    <cellStyle name="Normal 37 2 12" xfId="51868" xr:uid="{D037D5A3-8138-4E20-9264-BA5B2E95ED77}"/>
    <cellStyle name="Normal 37 2 13" xfId="38498" xr:uid="{0AD269F1-8780-4661-9F6B-F9E17EA22398}"/>
    <cellStyle name="Normal 37 2 14" xfId="38505" xr:uid="{DAA09B48-EE37-489D-81CC-A704DE5464EF}"/>
    <cellStyle name="Normal 37 2 2" xfId="51870" xr:uid="{07ECFA5E-696B-4878-B316-B6B834A8CD25}"/>
    <cellStyle name="Normal 37 2 2 10" xfId="51871" xr:uid="{6EB89D45-E920-435D-B97C-41C37384BFC3}"/>
    <cellStyle name="Normal 37 2 2 2" xfId="51873" xr:uid="{7783AB8C-085A-4925-A4F7-96F5AF07608C}"/>
    <cellStyle name="Normal 37 2 2 2 2" xfId="51874" xr:uid="{1AC97859-C9C9-4D4A-9551-8CDD6B75DB47}"/>
    <cellStyle name="Normal 37 2 2 2 2 2" xfId="51875" xr:uid="{8F4567DB-062E-42F0-9F75-152B3904D777}"/>
    <cellStyle name="Normal 37 2 2 2 2 3" xfId="51876" xr:uid="{55FBFD15-4A2B-4FFC-A25C-C9BD3E91E3D7}"/>
    <cellStyle name="Normal 37 2 2 2 2 4" xfId="51877" xr:uid="{9172331E-B209-43B9-AAF3-1910D368A80C}"/>
    <cellStyle name="Normal 37 2 2 2 2 5" xfId="51878" xr:uid="{B3661E62-E7EB-41C9-88D4-8BCB1E82357B}"/>
    <cellStyle name="Normal 37 2 2 2 2 6" xfId="51879" xr:uid="{87F63822-DFF7-4EBC-B556-EB5BE1D6CA09}"/>
    <cellStyle name="Normal 37 2 2 2 3" xfId="51880" xr:uid="{53EFE3AD-D6D1-4CAD-8517-6E0096D541E5}"/>
    <cellStyle name="Normal 37 2 2 2 4" xfId="51881" xr:uid="{B3B4780D-A566-44DE-8C1E-B6EDD6CA943D}"/>
    <cellStyle name="Normal 37 2 2 2 5" xfId="51882" xr:uid="{D20FB257-ECF2-4817-9992-F19722275479}"/>
    <cellStyle name="Normal 37 2 2 2 6" xfId="51883" xr:uid="{0AB9F58E-CD8E-4824-886A-F13133F661B5}"/>
    <cellStyle name="Normal 37 2 2 2 7" xfId="51884" xr:uid="{6DC618D9-9258-44CA-92BA-89682A6CD8EE}"/>
    <cellStyle name="Normal 37 2 2 3" xfId="51885" xr:uid="{3E10E976-D93C-4580-86A9-64B307CEB4D9}"/>
    <cellStyle name="Normal 37 2 2 3 2" xfId="51886" xr:uid="{A05BB762-0288-47F9-B4C8-48CA26CCE2A9}"/>
    <cellStyle name="Normal 37 2 2 3 3" xfId="51887" xr:uid="{335AF4BC-E75D-4259-9B6C-1F0C6A270B64}"/>
    <cellStyle name="Normal 37 2 2 4" xfId="51888" xr:uid="{F6EF61CF-29C2-4B83-AED1-C67F6604F7AC}"/>
    <cellStyle name="Normal 37 2 2 5" xfId="49370" xr:uid="{CE27542A-20D9-426B-B851-ED8B4EB0DB64}"/>
    <cellStyle name="Normal 37 2 2 5 2" xfId="51890" xr:uid="{9C8690FC-B31D-44B3-8261-32AF6DAE209A}"/>
    <cellStyle name="Normal 37 2 2 5 3" xfId="51892" xr:uid="{A1B5B8DF-ADA5-4EF9-BC75-505B14C9AE83}"/>
    <cellStyle name="Normal 37 2 2 5 4" xfId="51894" xr:uid="{629836A7-4F79-406A-9BE1-AFA292DE8777}"/>
    <cellStyle name="Normal 37 2 2 5 5" xfId="51896" xr:uid="{6AB6A03F-4DD7-48DB-938B-97959A6F8DDC}"/>
    <cellStyle name="Normal 37 2 2 5 6" xfId="51898" xr:uid="{93B80B2E-4D33-4FE6-A018-3D2F2A511777}"/>
    <cellStyle name="Normal 37 2 2 6" xfId="49372" xr:uid="{69208479-CF5C-48DF-8BBF-5F3605DE63EE}"/>
    <cellStyle name="Normal 37 2 2 7" xfId="51899" xr:uid="{B70C1FA2-F031-4BE6-8168-B39EEADA3E56}"/>
    <cellStyle name="Normal 37 2 2 8" xfId="51900" xr:uid="{D543CE4E-8ACD-42B0-A941-E6CE598D2595}"/>
    <cellStyle name="Normal 37 2 2 9" xfId="51901" xr:uid="{51160D8B-1C4F-49DF-B0EB-C3212D03AEC9}"/>
    <cellStyle name="Normal 37 2 3" xfId="51903" xr:uid="{4105E94C-5B7C-401C-85DD-B9D4F7C4C59F}"/>
    <cellStyle name="Normal 37 2 3 10" xfId="51904" xr:uid="{942B3C71-292F-481E-BB3B-ADAB65CAA367}"/>
    <cellStyle name="Normal 37 2 3 2" xfId="51905" xr:uid="{F3E926BB-ADF7-4C53-B134-899D96B6B2D0}"/>
    <cellStyle name="Normal 37 2 3 2 2" xfId="51906" xr:uid="{D1E73E1C-C9B2-4CED-B79C-41939F6F7E1F}"/>
    <cellStyle name="Normal 37 2 3 2 2 2" xfId="51907" xr:uid="{E278DFA8-02CF-4F52-8CD0-817921327C50}"/>
    <cellStyle name="Normal 37 2 3 2 2 3" xfId="51908" xr:uid="{B332B0C7-A487-424F-9422-CD5BB0D75FD7}"/>
    <cellStyle name="Normal 37 2 3 2 2 4" xfId="51909" xr:uid="{7D42B441-C2AE-42C6-A3F8-9C26FFD10E46}"/>
    <cellStyle name="Normal 37 2 3 2 2 5" xfId="51910" xr:uid="{AE6A8E0A-08D5-495E-A38B-E63D3BAC8A48}"/>
    <cellStyle name="Normal 37 2 3 2 2 6" xfId="51911" xr:uid="{62418273-93C4-411A-8E9F-EAE9C507E82C}"/>
    <cellStyle name="Normal 37 2 3 2 3" xfId="51912" xr:uid="{129E8775-D5A6-4FAA-9E46-B401290432DF}"/>
    <cellStyle name="Normal 37 2 3 2 4" xfId="51913" xr:uid="{A8650FE7-11A9-497C-916E-90A84657B2B2}"/>
    <cellStyle name="Normal 37 2 3 2 5" xfId="51914" xr:uid="{878AD50B-7192-4D76-BC18-AF574462F5B9}"/>
    <cellStyle name="Normal 37 2 3 2 6" xfId="51915" xr:uid="{4A27FB2A-0DBC-4B29-90E1-CDF31804FFBB}"/>
    <cellStyle name="Normal 37 2 3 2 7" xfId="51916" xr:uid="{B92F8D85-1D25-4071-8A2F-BF9B1A771CC6}"/>
    <cellStyle name="Normal 37 2 3 3" xfId="51917" xr:uid="{3F4559D1-11B0-4847-971C-1F8976305CBA}"/>
    <cellStyle name="Normal 37 2 3 3 2" xfId="51918" xr:uid="{F209B7F0-E3AA-4791-8BDF-10AB13D45FF0}"/>
    <cellStyle name="Normal 37 2 3 3 3" xfId="51919" xr:uid="{55C5261B-B141-41DC-BAF5-FB00DDB28E8E}"/>
    <cellStyle name="Normal 37 2 3 4" xfId="51920" xr:uid="{2C81859C-0F72-4BD3-B4CF-8797391D330F}"/>
    <cellStyle name="Normal 37 2 3 5" xfId="51921" xr:uid="{4CEA94FF-DFEB-4B58-B2FF-8D0EDE1A7930}"/>
    <cellStyle name="Normal 37 2 3 5 2" xfId="51923" xr:uid="{7E47CE0B-0B92-4512-93B5-59F7B69AEECC}"/>
    <cellStyle name="Normal 37 2 3 5 3" xfId="51925" xr:uid="{10D7469D-4894-4812-91FD-A12BBD23ED20}"/>
    <cellStyle name="Normal 37 2 3 5 4" xfId="51927" xr:uid="{E8C39F24-9431-4E1F-ABAD-C00A9C0E511C}"/>
    <cellStyle name="Normal 37 2 3 5 5" xfId="51929" xr:uid="{74A7476C-E081-4975-9A00-109B2FD526E2}"/>
    <cellStyle name="Normal 37 2 3 5 6" xfId="15121" xr:uid="{9A71DF0B-FA29-4C61-9114-82D69370B3FC}"/>
    <cellStyle name="Normal 37 2 3 6" xfId="51930" xr:uid="{0CEFC039-9819-41F2-8F60-88A63C3C7DAD}"/>
    <cellStyle name="Normal 37 2 3 7" xfId="51931" xr:uid="{221C32F1-BE59-47A3-8972-32A4D7FA5C86}"/>
    <cellStyle name="Normal 37 2 3 8" xfId="51932" xr:uid="{22101F64-09BC-4A04-8C27-A608F38658B7}"/>
    <cellStyle name="Normal 37 2 3 9" xfId="51933" xr:uid="{4E878F57-4BBB-4053-A379-70F59D5826DC}"/>
    <cellStyle name="Normal 37 2 4" xfId="51935" xr:uid="{84617E70-B15D-4FDE-9014-5BA3E418DF2F}"/>
    <cellStyle name="Normal 37 2 4 10" xfId="27620" xr:uid="{355BA1F3-D448-4656-981B-463FADA7BB08}"/>
    <cellStyle name="Normal 37 2 4 2" xfId="51936" xr:uid="{B74ADC25-CC00-4B1B-AC7D-B31ED745A4F7}"/>
    <cellStyle name="Normal 37 2 4 2 2" xfId="51937" xr:uid="{193CF5F6-D4F0-4152-B9B6-703AC52621F7}"/>
    <cellStyle name="Normal 37 2 4 2 2 2" xfId="51938" xr:uid="{AEDAC3CA-8B60-4C40-8460-EC50DE0CB358}"/>
    <cellStyle name="Normal 37 2 4 2 2 3" xfId="51939" xr:uid="{000FA9C0-B4E3-4575-A599-FBDEA0EB0AE3}"/>
    <cellStyle name="Normal 37 2 4 2 2 4" xfId="51940" xr:uid="{C665B34D-2C30-4F93-9B3E-22C6E924A51B}"/>
    <cellStyle name="Normal 37 2 4 2 2 5" xfId="51941" xr:uid="{34EACA27-EC06-4F41-AE12-8E43D1610EA8}"/>
    <cellStyle name="Normal 37 2 4 2 2 6" xfId="51942" xr:uid="{AC03C9B2-B65D-4F56-8EF6-47EB58E73A36}"/>
    <cellStyle name="Normal 37 2 4 2 3" xfId="51943" xr:uid="{772E2703-59A8-4186-9627-3570E4C4858B}"/>
    <cellStyle name="Normal 37 2 4 2 4" xfId="51944" xr:uid="{3250CBEF-AA64-4430-A891-CA3010D2D5F3}"/>
    <cellStyle name="Normal 37 2 4 2 5" xfId="51945" xr:uid="{EA47C4AF-E802-4B80-B7C5-51389EF6BFE9}"/>
    <cellStyle name="Normal 37 2 4 2 6" xfId="51946" xr:uid="{B91565A3-A1D0-4E13-A5A4-BA0CAB98F746}"/>
    <cellStyle name="Normal 37 2 4 2 7" xfId="51947" xr:uid="{E868AEB2-767E-4E54-A32F-56F7F137FCA8}"/>
    <cellStyle name="Normal 37 2 4 3" xfId="51948" xr:uid="{A5304150-DD06-40AD-81D0-BB19B5CFD8AF}"/>
    <cellStyle name="Normal 37 2 4 3 2" xfId="51949" xr:uid="{3DB47EB2-0066-43E0-B835-AA8E03110B4A}"/>
    <cellStyle name="Normal 37 2 4 3 3" xfId="51950" xr:uid="{ED87338A-FE8F-425B-B439-B18616EF10B2}"/>
    <cellStyle name="Normal 37 2 4 4" xfId="51951" xr:uid="{1D890C03-F0AA-41FB-AF9E-2A6192BBC191}"/>
    <cellStyle name="Normal 37 2 4 5" xfId="49376" xr:uid="{FA78C24F-95DD-4617-A935-8EDBA90CC950}"/>
    <cellStyle name="Normal 37 2 4 5 2" xfId="51953" xr:uid="{3A922C8D-3EA6-4A20-B646-F0EF50EFF498}"/>
    <cellStyle name="Normal 37 2 4 5 3" xfId="51955" xr:uid="{EE6D8B92-67FB-41BE-AB3C-9FB86F88160D}"/>
    <cellStyle name="Normal 37 2 4 5 4" xfId="51957" xr:uid="{4BAA354D-8229-40A0-AC05-C7AD3B0968C0}"/>
    <cellStyle name="Normal 37 2 4 5 5" xfId="51959" xr:uid="{5070FF0D-F0EA-469A-8D90-242414D89A57}"/>
    <cellStyle name="Normal 37 2 4 5 6" xfId="51961" xr:uid="{720D1A3C-D072-4061-BE62-D7423AFB0ACF}"/>
    <cellStyle name="Normal 37 2 4 6" xfId="49378" xr:uid="{90D7E661-5E65-45ED-AAA1-0C8FDE903769}"/>
    <cellStyle name="Normal 37 2 4 7" xfId="49380" xr:uid="{3B631A75-6242-4261-8BA7-1A7696D75DA4}"/>
    <cellStyle name="Normal 37 2 4 8" xfId="49382" xr:uid="{9064CF5C-915F-415A-B137-1585E6CED0E6}"/>
    <cellStyle name="Normal 37 2 4 9" xfId="49384" xr:uid="{7181147E-0A2F-43F4-ADEB-580B9254E5C8}"/>
    <cellStyle name="Normal 37 2 5" xfId="51962" xr:uid="{EC390FC1-0C6E-4B74-A1CD-224E77111F9D}"/>
    <cellStyle name="Normal 37 2 5 2" xfId="51963" xr:uid="{B9E006CB-9CE6-41F5-8B00-E4C8052C5D88}"/>
    <cellStyle name="Normal 37 2 5 2 2" xfId="51964" xr:uid="{34C7D04A-29BA-49F8-A720-3D97EABF1605}"/>
    <cellStyle name="Normal 37 2 5 2 3" xfId="51965" xr:uid="{B332830D-69B4-4ADA-A97A-6EE11DBD6D71}"/>
    <cellStyle name="Normal 37 2 5 2 4" xfId="51966" xr:uid="{62FE3460-6AAC-46AA-AEFC-EE137B9D583F}"/>
    <cellStyle name="Normal 37 2 5 2 5" xfId="51967" xr:uid="{78771366-1DDF-4AF8-AB31-26438EEF4F2E}"/>
    <cellStyle name="Normal 37 2 5 2 6" xfId="51968" xr:uid="{3A7D3ECF-EAB9-4E13-9F50-9DA752724EF2}"/>
    <cellStyle name="Normal 37 2 5 3" xfId="51969" xr:uid="{FA34CA7E-0C97-4F45-9D87-5A9B249D8E49}"/>
    <cellStyle name="Normal 37 2 5 4" xfId="51970" xr:uid="{0E9A60CC-56F4-46C4-BA4C-D5D1A0DB1900}"/>
    <cellStyle name="Normal 37 2 5 5" xfId="51971" xr:uid="{7FCF8F29-C7EB-4459-9D64-F5D735F13CBE}"/>
    <cellStyle name="Normal 37 2 5 6" xfId="51972" xr:uid="{7D272025-9DF7-447E-926B-D0A24DAFD080}"/>
    <cellStyle name="Normal 37 2 5 7" xfId="31407" xr:uid="{31B2DF19-7E80-493A-A714-70F1066060EC}"/>
    <cellStyle name="Normal 37 2 6" xfId="51973" xr:uid="{9FC6B389-3932-497E-AAD1-1DB5CB734BB7}"/>
    <cellStyle name="Normal 37 2 6 2" xfId="51974" xr:uid="{97781951-C774-4D52-8A53-51C1DF9CC238}"/>
    <cellStyle name="Normal 37 2 6 3" xfId="51975" xr:uid="{FAC5A8A8-7D31-4B98-A0BB-86C0F3164FBE}"/>
    <cellStyle name="Normal 37 2 7" xfId="51976" xr:uid="{E1D7C1D5-B146-4754-8DB0-11561E15AFF7}"/>
    <cellStyle name="Normal 37 2 8" xfId="51977" xr:uid="{A859062B-382A-401D-8FD3-2613F8E967E3}"/>
    <cellStyle name="Normal 37 2 8 2" xfId="51978" xr:uid="{5F801691-79FE-41E8-9E3D-E520FC486440}"/>
    <cellStyle name="Normal 37 2 8 3" xfId="51979" xr:uid="{5427113E-2AEA-4332-A101-1CBF94E921D6}"/>
    <cellStyle name="Normal 37 2 8 4" xfId="51980" xr:uid="{BF635E1C-B544-45A5-95A6-BEF68EAB2C85}"/>
    <cellStyle name="Normal 37 2 8 5" xfId="51981" xr:uid="{027DDA9F-0FC8-4E04-8DB6-33568A2F9A35}"/>
    <cellStyle name="Normal 37 2 8 6" xfId="51982" xr:uid="{38440129-42E6-41E3-B9E8-543E1EDBF22A}"/>
    <cellStyle name="Normal 37 2 9" xfId="51983" xr:uid="{C71F3ACA-5C15-4287-9775-755AA27D5AFB}"/>
    <cellStyle name="Normal 37 3" xfId="51985" xr:uid="{48944703-33C6-4E2A-A12D-74FC2A8BC506}"/>
    <cellStyle name="Normal 37 3 10" xfId="51986" xr:uid="{78076833-EF72-45F3-9161-3FD8F0E39AE1}"/>
    <cellStyle name="Normal 37 3 11" xfId="51987" xr:uid="{70C59F58-C0A1-4FB7-AC63-86001A67D65E}"/>
    <cellStyle name="Normal 37 3 12" xfId="51988" xr:uid="{4842BB7C-12F0-4039-945A-F871AB069C0E}"/>
    <cellStyle name="Normal 37 3 2" xfId="51990" xr:uid="{4B49DA16-452B-46D9-9E72-AEDC678AEAD7}"/>
    <cellStyle name="Normal 37 3 2 2" xfId="51992" xr:uid="{C72EF95F-7877-4EE6-B1DE-05AD8BD84D93}"/>
    <cellStyle name="Normal 37 3 2 2 2" xfId="51993" xr:uid="{210772E9-B4E4-4585-BBA6-C3AA794E39C3}"/>
    <cellStyle name="Normal 37 3 2 2 3" xfId="51994" xr:uid="{1D87711C-9636-495A-96E0-E358A32B56B3}"/>
    <cellStyle name="Normal 37 3 2 2 4" xfId="51995" xr:uid="{BAB5B5DF-4909-487E-A932-F9C2DE878638}"/>
    <cellStyle name="Normal 37 3 2 2 5" xfId="51996" xr:uid="{D7910F0C-AB4E-40C7-B40D-8FDA29646E67}"/>
    <cellStyle name="Normal 37 3 2 2 6" xfId="51997" xr:uid="{114CF8FB-104A-4ABE-A237-FF3E142AA1A9}"/>
    <cellStyle name="Normal 37 3 2 3" xfId="51998" xr:uid="{1517CB24-AE62-4797-9F41-C5E7E35C34E5}"/>
    <cellStyle name="Normal 37 3 2 4" xfId="51999" xr:uid="{203D06FE-A078-40D3-B26D-9A8AAE5F41D2}"/>
    <cellStyle name="Normal 37 3 2 5" xfId="49470" xr:uid="{DA9CD279-DAB1-4906-AB34-0A55657449B6}"/>
    <cellStyle name="Normal 37 3 2 6" xfId="5460" xr:uid="{2C8F252E-E638-45D5-9F17-683B183872D0}"/>
    <cellStyle name="Normal 37 3 2 7" xfId="5996" xr:uid="{4ABDA4EC-2ADF-41E6-8F67-091F70AC3AA2}"/>
    <cellStyle name="Normal 37 3 3" xfId="52001" xr:uid="{5E291E1C-0BF5-450E-AC4C-3758F4DBD759}"/>
    <cellStyle name="Normal 37 3 3 2" xfId="52002" xr:uid="{DD49B5B1-209D-4CB3-9225-58250A40ECE0}"/>
    <cellStyle name="Normal 37 3 4" xfId="52004" xr:uid="{81018ADE-608B-41AF-BC1D-4A167A664CAC}"/>
    <cellStyle name="Normal 37 3 4 2" xfId="52005" xr:uid="{F9340A5F-209B-42FD-B1FF-5551566F81CA}"/>
    <cellStyle name="Normal 37 3 5" xfId="52006" xr:uid="{197308EB-7E36-454D-9B52-A6D35A11E1D1}"/>
    <cellStyle name="Normal 37 3 6" xfId="52007" xr:uid="{B8BBF61E-7255-464A-8494-ABB0D9DF343E}"/>
    <cellStyle name="Normal 37 3 6 2" xfId="52008" xr:uid="{94C5D98A-828B-42A0-A909-6CCC50615D21}"/>
    <cellStyle name="Normal 37 3 6 3" xfId="52009" xr:uid="{74665B66-ABD3-4D9D-8B6E-F2312E5DED07}"/>
    <cellStyle name="Normal 37 3 6 4" xfId="52010" xr:uid="{764FD603-EE60-4CEA-BBA5-377122241D29}"/>
    <cellStyle name="Normal 37 3 6 5" xfId="52011" xr:uid="{BA5DDE7E-8A4F-4D9F-AEE3-BA5FC4FC677F}"/>
    <cellStyle name="Normal 37 3 6 6" xfId="6015" xr:uid="{353D5372-DFE3-4E94-867B-EFF5B8FD1565}"/>
    <cellStyle name="Normal 37 3 7" xfId="52012" xr:uid="{784B894A-8D1C-4F67-B824-EC4C5B149450}"/>
    <cellStyle name="Normal 37 3 8" xfId="52013" xr:uid="{0B7C52E4-BC97-46EA-BF0F-D787BF3E2DC0}"/>
    <cellStyle name="Normal 37 3 9" xfId="52014" xr:uid="{B0619696-9D46-49DA-9932-65DBC41F5A71}"/>
    <cellStyle name="Normal 37 4" xfId="52016" xr:uid="{A5CC84E3-2A01-4255-9F8F-7EEDE43077F7}"/>
    <cellStyle name="Normal 37 4 10" xfId="52017" xr:uid="{C7E19894-7148-4199-89AD-AEDB3E1F6DDB}"/>
    <cellStyle name="Normal 37 4 2" xfId="52019" xr:uid="{F6976805-314B-4DC8-9C38-6030DEFB5012}"/>
    <cellStyle name="Normal 37 4 2 2" xfId="52021" xr:uid="{A4904A3A-7B4E-474F-8B64-1F99066279AF}"/>
    <cellStyle name="Normal 37 4 2 2 2" xfId="52022" xr:uid="{A221613F-F292-4DA0-BBBC-154E78E2B857}"/>
    <cellStyle name="Normal 37 4 2 2 3" xfId="52023" xr:uid="{E4DE27A7-4C55-4339-B673-519B632A342C}"/>
    <cellStyle name="Normal 37 4 2 2 4" xfId="52024" xr:uid="{8C7E4E20-FAF0-464C-A231-6EE1D745A4AC}"/>
    <cellStyle name="Normal 37 4 2 2 5" xfId="52025" xr:uid="{B1B3A1F5-416E-444B-949D-E90759AD3505}"/>
    <cellStyle name="Normal 37 4 2 2 6" xfId="52026" xr:uid="{DE3959F8-6EFF-492F-B563-AF163527349A}"/>
    <cellStyle name="Normal 37 4 2 3" xfId="52027" xr:uid="{12BB2A24-B215-4DBF-AC53-AA74F21824E6}"/>
    <cellStyle name="Normal 37 4 2 4" xfId="52028" xr:uid="{C1F55A4C-8115-4A65-81DE-AD297F1B559B}"/>
    <cellStyle name="Normal 37 4 2 5" xfId="52029" xr:uid="{C8E03B6C-9CA7-4832-88B5-8137C2E8206C}"/>
    <cellStyle name="Normal 37 4 2 6" xfId="52030" xr:uid="{647055C6-CC16-48C6-9105-DEAED789A48B}"/>
    <cellStyle name="Normal 37 4 2 7" xfId="52031" xr:uid="{C5FDEABC-AA0F-4C0A-92BD-90A707015617}"/>
    <cellStyle name="Normal 37 4 3" xfId="52032" xr:uid="{92E4EA0D-8E02-445D-AB1F-9A5B3A569EA4}"/>
    <cellStyle name="Normal 37 4 3 2" xfId="52033" xr:uid="{FEEE06E2-34FF-4707-8E27-BC48F5E2EA8E}"/>
    <cellStyle name="Normal 37 4 3 3" xfId="45179" xr:uid="{FD3C71C5-49C7-4B1E-9646-9830C331E9C1}"/>
    <cellStyle name="Normal 37 4 4" xfId="52034" xr:uid="{1BB45033-B014-4C4B-B179-54F7B7A3B7C6}"/>
    <cellStyle name="Normal 37 4 5" xfId="52035" xr:uid="{994BEE01-A101-430D-8541-94404CBA2B1C}"/>
    <cellStyle name="Normal 37 4 5 2" xfId="52036" xr:uid="{1AEA33E5-E386-41AD-8E59-84828BEF3C99}"/>
    <cellStyle name="Normal 37 4 5 3" xfId="52037" xr:uid="{8A36DD2A-496A-4B1C-BF56-BAA08182FA91}"/>
    <cellStyle name="Normal 37 4 5 4" xfId="52038" xr:uid="{30DBE9F0-36FF-4805-970C-0FCB4F37702F}"/>
    <cellStyle name="Normal 37 4 5 5" xfId="52039" xr:uid="{8A884376-FD7A-482A-8AAE-FA5FF972A46C}"/>
    <cellStyle name="Normal 37 4 5 6" xfId="52040" xr:uid="{73057730-7452-4B1F-B0B5-1B898D3EDF6C}"/>
    <cellStyle name="Normal 37 4 6" xfId="52041" xr:uid="{26A7ECFF-70AD-4F95-8DBE-E8BFCA961D63}"/>
    <cellStyle name="Normal 37 4 7" xfId="52042" xr:uid="{27BE5883-2F76-4900-8AE3-44CE1FB20CF3}"/>
    <cellStyle name="Normal 37 4 8" xfId="52043" xr:uid="{0CD61CAF-CA7E-4AC0-B22B-A609570536CF}"/>
    <cellStyle name="Normal 37 4 9" xfId="52044" xr:uid="{F842E898-7A32-413B-B4A7-2C31182D48C3}"/>
    <cellStyle name="Normal 37 5" xfId="52046" xr:uid="{564B7B34-CD39-474F-9C5F-96B0284FA149}"/>
    <cellStyle name="Normal 37 5 10" xfId="52047" xr:uid="{06425A3D-825F-4AB0-9CB7-F9F8AE6C9C9A}"/>
    <cellStyle name="Normal 37 5 2" xfId="52048" xr:uid="{5B9BA125-74A8-45CF-9924-A8A53EC313DF}"/>
    <cellStyle name="Normal 37 5 2 2" xfId="52049" xr:uid="{F01D4B78-A9EC-400E-AA1E-94B876418DAD}"/>
    <cellStyle name="Normal 37 5 2 2 2" xfId="52050" xr:uid="{DC938C3A-F26A-40E6-9DDB-B1EF4360EBC5}"/>
    <cellStyle name="Normal 37 5 2 2 3" xfId="52051" xr:uid="{7AEF4CE2-2854-4FD1-B82A-FEE7C6790521}"/>
    <cellStyle name="Normal 37 5 2 2 4" xfId="52052" xr:uid="{CCB141A2-9214-46AA-A924-0011629051AE}"/>
    <cellStyle name="Normal 37 5 2 2 5" xfId="52053" xr:uid="{7AF0B979-0CD7-4C1E-A035-56C4FED40646}"/>
    <cellStyle name="Normal 37 5 2 2 6" xfId="52054" xr:uid="{4EEAE076-EC88-46A5-9157-8236B4F6EDFA}"/>
    <cellStyle name="Normal 37 5 2 3" xfId="52055" xr:uid="{CB4CEFC6-EC93-4EDF-A4C8-89D91DA6D83F}"/>
    <cellStyle name="Normal 37 5 2 4" xfId="52056" xr:uid="{ED255AF8-9980-4557-85F4-8E10B6B2E75D}"/>
    <cellStyle name="Normal 37 5 2 5" xfId="52057" xr:uid="{036BD938-8F3A-4DED-93E5-6BA37BAC5639}"/>
    <cellStyle name="Normal 37 5 2 6" xfId="52058" xr:uid="{41B83720-61DB-4CEE-AA1B-995DC1B8E3C4}"/>
    <cellStyle name="Normal 37 5 2 7" xfId="52059" xr:uid="{A9C5058D-151D-4804-8C39-B303D49A8246}"/>
    <cellStyle name="Normal 37 5 3" xfId="52060" xr:uid="{817D1A90-C7B0-4517-94A6-0187492A18CA}"/>
    <cellStyle name="Normal 37 5 3 2" xfId="52061" xr:uid="{44DBE160-0817-4BFD-A95E-DBC3772F05EC}"/>
    <cellStyle name="Normal 37 5 3 3" xfId="52062" xr:uid="{CFE773D1-4CB9-40F7-8E31-DA08809EB726}"/>
    <cellStyle name="Normal 37 5 4" xfId="52063" xr:uid="{03DB7F7D-6929-4DF3-8366-00572E2E17E5}"/>
    <cellStyle name="Normal 37 5 5" xfId="52064" xr:uid="{C844F838-4859-44D3-94AB-C22555F53090}"/>
    <cellStyle name="Normal 37 5 5 2" xfId="52065" xr:uid="{29365526-25E6-4D85-9790-E116FF7EB01D}"/>
    <cellStyle name="Normal 37 5 5 3" xfId="52066" xr:uid="{2D56C14B-B573-4B41-AE79-A297CF1D6FB8}"/>
    <cellStyle name="Normal 37 5 5 4" xfId="52067" xr:uid="{9D824E0D-5C6B-43E9-93F2-FAC8EB6094E5}"/>
    <cellStyle name="Normal 37 5 5 5" xfId="52068" xr:uid="{4E74A4A9-74E4-4E26-A16A-6BB6287162BF}"/>
    <cellStyle name="Normal 37 5 5 6" xfId="52069" xr:uid="{AD62341B-FCFB-40EA-8341-FAFFA70B841D}"/>
    <cellStyle name="Normal 37 5 6" xfId="52070" xr:uid="{17FECA50-A246-4AD2-8079-53EEA9C87200}"/>
    <cellStyle name="Normal 37 5 7" xfId="52071" xr:uid="{37AC710C-B8DB-47A6-A131-FF455989AFF3}"/>
    <cellStyle name="Normal 37 5 8" xfId="52072" xr:uid="{EEB9EA7A-073E-43A8-934A-AA46D4195413}"/>
    <cellStyle name="Normal 37 5 9" xfId="52073" xr:uid="{F678D9E4-8A34-4221-9421-E9992F4045D5}"/>
    <cellStyle name="Normal 37 6" xfId="52075" xr:uid="{046AAE78-9236-4804-BCD5-0633D49C9671}"/>
    <cellStyle name="Normal 37 6 2" xfId="52076" xr:uid="{BD70C639-85D6-40F4-9949-49E5A7616264}"/>
    <cellStyle name="Normal 37 6 2 2" xfId="52077" xr:uid="{B8812775-5A92-4950-A780-38DB77994BFA}"/>
    <cellStyle name="Normal 37 6 2 3" xfId="52078" xr:uid="{3709CB31-3B3D-4E97-AB58-EF9B73FE3575}"/>
    <cellStyle name="Normal 37 6 2 4" xfId="52079" xr:uid="{C4B03507-49DE-421A-914E-96FE1DB86BD3}"/>
    <cellStyle name="Normal 37 6 2 5" xfId="52080" xr:uid="{A9992802-2C28-40F3-8711-1B06B47AE841}"/>
    <cellStyle name="Normal 37 6 2 6" xfId="52081" xr:uid="{D2D75713-91E4-4647-9D75-34D84BCE41A4}"/>
    <cellStyle name="Normal 37 6 3" xfId="52082" xr:uid="{031BDDFE-3A61-46B0-8E7B-A62185E59037}"/>
    <cellStyle name="Normal 37 6 4" xfId="52083" xr:uid="{2B63A155-1A81-416B-8D8B-2628B2D58DDA}"/>
    <cellStyle name="Normal 37 6 5" xfId="52084" xr:uid="{44648B2F-4B3D-47F9-AA14-8178468971E8}"/>
    <cellStyle name="Normal 37 6 6" xfId="52085" xr:uid="{C5DC0C6A-6BCA-4D00-B0FB-14E8BECAE3BF}"/>
    <cellStyle name="Normal 37 6 7" xfId="52086" xr:uid="{76353C2A-3B5A-4554-9966-32613B00C3DD}"/>
    <cellStyle name="Normal 37 7" xfId="52088" xr:uid="{148B00E4-03EB-47B0-A745-722D3E0DCD3A}"/>
    <cellStyle name="Normal 37 7 2" xfId="51589" xr:uid="{9130588E-2C27-45A4-B8AB-865E8F25437C}"/>
    <cellStyle name="Normal 37 7 3" xfId="51591" xr:uid="{6926F498-1342-47F2-94B4-82DB52610343}"/>
    <cellStyle name="Normal 37 8" xfId="52090" xr:uid="{952B0240-93B9-4263-8164-D6EB54B6C148}"/>
    <cellStyle name="Normal 37 8 2" xfId="52091" xr:uid="{9737D778-FBA9-4D44-B15D-E5CF3151D457}"/>
    <cellStyle name="Normal 37 9" xfId="52093" xr:uid="{39F30A2A-F983-4F37-99FC-130B4341D5DF}"/>
    <cellStyle name="Normal 37 9 2" xfId="52094" xr:uid="{C9E2B38A-BC3A-4869-9055-985945894690}"/>
    <cellStyle name="Normal 37 9 3" xfId="52095" xr:uid="{E354D719-B014-4DA8-90EF-06AC193AB69C}"/>
    <cellStyle name="Normal 37 9 4" xfId="52096" xr:uid="{6A07DF13-4FDD-4335-8529-0A7BFF9ECE3B}"/>
    <cellStyle name="Normal 37 9 5" xfId="52097" xr:uid="{C4442C50-100F-4597-8607-776679831ED1}"/>
    <cellStyle name="Normal 37 9 6" xfId="52098" xr:uid="{B7AA3027-B19F-4E47-8674-A7880AF8D354}"/>
    <cellStyle name="Normal 370" xfId="63243" xr:uid="{0CC76E50-2D06-48CC-B22B-3F81B6F38D1C}"/>
    <cellStyle name="Normal 371" xfId="51856" xr:uid="{C7F78E5B-2BD4-4D2D-8409-4BA4CF4A3C2D}"/>
    <cellStyle name="Normal 372" xfId="63244" xr:uid="{C275DAB4-874E-4210-9768-FED8E23B5D8D}"/>
    <cellStyle name="Normal 372 2" xfId="63266" xr:uid="{9E82852B-7BC1-41C6-9B56-A9E69DFF53C4}"/>
    <cellStyle name="Normal 373" xfId="4" xr:uid="{13B05DC5-93D5-411B-A3A9-4F4883A7BC7F}"/>
    <cellStyle name="Normal 374" xfId="63275" xr:uid="{1F752092-D1D2-4FDE-B765-48EEBA4ECD59}"/>
    <cellStyle name="Normal 38" xfId="52100" xr:uid="{8D48E41A-3831-42BC-9BAD-4AE12F6AD617}"/>
    <cellStyle name="Normal 38 10" xfId="52102" xr:uid="{0D5A0E5E-4C12-4C41-BE1F-D72A0738496D}"/>
    <cellStyle name="Normal 38 11" xfId="52104" xr:uid="{E71A8371-8AC5-4110-9ED8-D797372A40C3}"/>
    <cellStyle name="Normal 38 12" xfId="52106" xr:uid="{1FD17DB7-DA9F-414A-B10D-62E13E365CA2}"/>
    <cellStyle name="Normal 38 13" xfId="52108" xr:uid="{07980DB5-E59C-47DE-B0D1-B3A21408DC61}"/>
    <cellStyle name="Normal 38 14" xfId="52110" xr:uid="{DFFEBC4B-34A5-4AC6-96F6-7F4500196601}"/>
    <cellStyle name="Normal 38 15" xfId="52112" xr:uid="{A7A7EA74-7254-463C-A4A8-15A0D26730BB}"/>
    <cellStyle name="Normal 38 2" xfId="52114" xr:uid="{EA0B0B88-7CB6-453F-9726-D3B9EF860356}"/>
    <cellStyle name="Normal 38 2 10" xfId="52116" xr:uid="{963EC0D1-4C4A-4B17-81D7-F95EAB3F5E9C}"/>
    <cellStyle name="Normal 38 2 2" xfId="52118" xr:uid="{EBD1632A-2688-43A4-B363-7A34684AF620}"/>
    <cellStyle name="Normal 38 2 2 2" xfId="52120" xr:uid="{D06D16B9-1D92-4800-8E91-876FD98DCC9C}"/>
    <cellStyle name="Normal 38 2 2 2 2" xfId="52122" xr:uid="{D60C9BC7-1943-4C31-A681-C3A1F8BE1EAD}"/>
    <cellStyle name="Normal 38 2 2 2 3" xfId="52124" xr:uid="{14864272-AC21-4A27-A90A-8306B7BE28B6}"/>
    <cellStyle name="Normal 38 2 2 2 4" xfId="52126" xr:uid="{CFA5FA16-D867-4B1A-AA5C-6597AC6CE6D2}"/>
    <cellStyle name="Normal 38 2 2 2 5" xfId="52128" xr:uid="{35CFF9BF-8D94-4683-9BA7-F5F81C791C78}"/>
    <cellStyle name="Normal 38 2 2 2 6" xfId="52130" xr:uid="{298CFCE9-7B41-4DE8-9BDD-07B9FD93C8E7}"/>
    <cellStyle name="Normal 38 2 2 3" xfId="52132" xr:uid="{3C4833CC-9C96-4C3A-B781-BDA8A17C90DF}"/>
    <cellStyle name="Normal 38 2 2 4" xfId="52134" xr:uid="{265A853F-36CA-4337-A4FD-53278C4459DF}"/>
    <cellStyle name="Normal 38 2 2 5" xfId="52136" xr:uid="{64FA4455-EAF9-47D9-A696-DF324EFFEF82}"/>
    <cellStyle name="Normal 38 2 2 6" xfId="52138" xr:uid="{FD676EDA-710E-4A43-80F1-70C626D5E4EC}"/>
    <cellStyle name="Normal 38 2 2 7" xfId="52140" xr:uid="{9545A81E-CF12-4624-9DC4-A7622198BE41}"/>
    <cellStyle name="Normal 38 2 3" xfId="52142" xr:uid="{9F18C12F-4AD0-4758-888E-C4F1FCB0C5B1}"/>
    <cellStyle name="Normal 38 2 3 2" xfId="52144" xr:uid="{474260C2-BDAC-4B98-80C1-408C4665ECC6}"/>
    <cellStyle name="Normal 38 2 3 3" xfId="52146" xr:uid="{8D3AFB1B-3B23-4A39-8749-AF92E25FC007}"/>
    <cellStyle name="Normal 38 2 4" xfId="52148" xr:uid="{DC3725C9-868E-40AD-9155-84E7E1C1656F}"/>
    <cellStyle name="Normal 38 2 5" xfId="52150" xr:uid="{38DEB93F-FCCE-46D8-8305-BD8992C819E8}"/>
    <cellStyle name="Normal 38 2 5 2" xfId="52152" xr:uid="{DAC8A3C7-1E69-4971-AA1C-6ED02868253A}"/>
    <cellStyle name="Normal 38 2 5 3" xfId="52154" xr:uid="{62437DA9-D7C6-4CAB-AB75-ECEBE85FC989}"/>
    <cellStyle name="Normal 38 2 5 4" xfId="52156" xr:uid="{DB6A145B-5062-4FD6-857C-94328C8AA8B6}"/>
    <cellStyle name="Normal 38 2 5 5" xfId="52158" xr:uid="{58548CEF-8481-45B1-860C-C0F008CFA3B6}"/>
    <cellStyle name="Normal 38 2 5 6" xfId="52160" xr:uid="{5F5F96EC-1037-4420-8035-879D13C63078}"/>
    <cellStyle name="Normal 38 2 6" xfId="52162" xr:uid="{750BF14D-3BD2-4AC6-978F-A2BCDFC725D2}"/>
    <cellStyle name="Normal 38 2 7" xfId="52164" xr:uid="{9B038CFF-4C2A-4549-BCEF-5230284B7B0D}"/>
    <cellStyle name="Normal 38 2 8" xfId="52166" xr:uid="{642D5BD8-036C-4EBF-B26F-A551361FB3BA}"/>
    <cellStyle name="Normal 38 2 9" xfId="52168" xr:uid="{D2DE46C0-AF11-45CF-B966-B52CFB215EA2}"/>
    <cellStyle name="Normal 38 3" xfId="52170" xr:uid="{38214086-B264-4CAC-9819-E146F4E35E3E}"/>
    <cellStyle name="Normal 38 3 10" xfId="52172" xr:uid="{86BAC40F-0227-48DC-9754-CECB78D29FE7}"/>
    <cellStyle name="Normal 38 3 2" xfId="52174" xr:uid="{293CDE87-5888-4B4D-92B2-E4569D08EF0E}"/>
    <cellStyle name="Normal 38 3 2 2" xfId="52176" xr:uid="{3511A3EF-1757-418B-AB9D-697252C05305}"/>
    <cellStyle name="Normal 38 3 2 2 2" xfId="46236" xr:uid="{232964FB-A4AD-493C-9A2D-B0F2E26891B2}"/>
    <cellStyle name="Normal 38 3 2 2 3" xfId="52178" xr:uid="{61AB1F7B-B441-4B41-A00C-F267C7597F91}"/>
    <cellStyle name="Normal 38 3 2 2 4" xfId="52180" xr:uid="{2830409D-3CFB-4347-B481-6A1D3340785F}"/>
    <cellStyle name="Normal 38 3 2 2 5" xfId="52182" xr:uid="{934EA766-7507-4980-A2D2-F277A3A5BE58}"/>
    <cellStyle name="Normal 38 3 2 2 6" xfId="52184" xr:uid="{CFEFD884-F332-4375-A3BE-3F2FCD6F334B}"/>
    <cellStyle name="Normal 38 3 2 3" xfId="52186" xr:uid="{BF5CD6E0-9740-4E43-B3CD-881AE572E41B}"/>
    <cellStyle name="Normal 38 3 2 4" xfId="8464" xr:uid="{D162DBF2-FCAF-43DB-AC3C-8090FF92083B}"/>
    <cellStyle name="Normal 38 3 2 5" xfId="52188" xr:uid="{9CF6BEB5-C866-4F5C-BAC8-2A1DDD285839}"/>
    <cellStyle name="Normal 38 3 2 6" xfId="52190" xr:uid="{032C9042-322F-45AD-8AA6-D8B2908BC430}"/>
    <cellStyle name="Normal 38 3 2 7" xfId="52192" xr:uid="{82CE1509-F4C2-44C9-83F3-D8D3AFC377BE}"/>
    <cellStyle name="Normal 38 3 3" xfId="52194" xr:uid="{1CEB5B5E-2518-45BA-B5C7-AD0D48F6FD48}"/>
    <cellStyle name="Normal 38 3 3 2" xfId="52196" xr:uid="{72E44185-A3B1-4741-AF5E-58ED6E1C9F83}"/>
    <cellStyle name="Normal 38 3 3 3" xfId="52198" xr:uid="{9FBD3848-1E6D-49B3-AA5F-20E58E88D31A}"/>
    <cellStyle name="Normal 38 3 4" xfId="52200" xr:uid="{874242A9-BCB7-403F-84CE-5770CDF3F710}"/>
    <cellStyle name="Normal 38 3 5" xfId="52202" xr:uid="{5055F567-6CD7-49BA-A1FB-0B0A5F063C19}"/>
    <cellStyle name="Normal 38 3 5 2" xfId="52204" xr:uid="{915535D9-FA14-4C75-915E-40D94A37C5C9}"/>
    <cellStyle name="Normal 38 3 5 3" xfId="52206" xr:uid="{E612C7A5-3913-4F71-B964-3CAD324EC9CF}"/>
    <cellStyle name="Normal 38 3 5 4" xfId="52208" xr:uid="{685A7835-BA28-47DD-A90E-D8F7F21F6D33}"/>
    <cellStyle name="Normal 38 3 5 5" xfId="52210" xr:uid="{F4A59F85-E02A-4C31-BD7A-63D7924B8B75}"/>
    <cellStyle name="Normal 38 3 5 6" xfId="52212" xr:uid="{D71589E7-5850-4C51-B404-9F6FA03BE715}"/>
    <cellStyle name="Normal 38 3 6" xfId="52214" xr:uid="{6F8260C4-51CC-45E0-93CB-E83A6B96C96E}"/>
    <cellStyle name="Normal 38 3 7" xfId="52216" xr:uid="{7002F216-DF00-4B0E-BB1A-92C2351B8A88}"/>
    <cellStyle name="Normal 38 3 8" xfId="52218" xr:uid="{E91323EE-E2E6-4817-A9BF-8B49FB17B26A}"/>
    <cellStyle name="Normal 38 3 9" xfId="52220" xr:uid="{9C6B546C-006C-4F17-81D2-98861C623EA1}"/>
    <cellStyle name="Normal 38 4" xfId="52222" xr:uid="{DD3E1DFF-F5B1-4A4D-8015-F6F86D4B030E}"/>
    <cellStyle name="Normal 38 4 10" xfId="52224" xr:uid="{384477E0-56FD-4A55-8D80-81B3F48C1D8C}"/>
    <cellStyle name="Normal 38 4 2" xfId="52226" xr:uid="{B4D20ACD-457C-476C-AD0E-6770FF741940}"/>
    <cellStyle name="Normal 38 4 2 2" xfId="52228" xr:uid="{91CD1DEA-1F00-4715-93C9-32B87ED0EBDA}"/>
    <cellStyle name="Normal 38 4 2 2 2" xfId="46360" xr:uid="{D1E01D8B-023B-4919-BE81-9C08BF05DA26}"/>
    <cellStyle name="Normal 38 4 2 2 3" xfId="52230" xr:uid="{994476E2-36B0-4BD1-B1B7-7D90773FC065}"/>
    <cellStyle name="Normal 38 4 2 2 4" xfId="52232" xr:uid="{FF0E0396-07DA-4987-AC80-F2215B24E7D0}"/>
    <cellStyle name="Normal 38 4 2 2 5" xfId="52234" xr:uid="{0773C66F-DA68-49FD-8D86-290D78EB0EC2}"/>
    <cellStyle name="Normal 38 4 2 2 6" xfId="52236" xr:uid="{DE5E1F2E-21C6-4C23-976C-033A9AD34217}"/>
    <cellStyle name="Normal 38 4 2 3" xfId="52238" xr:uid="{F244A5B1-C7F2-4EEF-A067-278110578501}"/>
    <cellStyle name="Normal 38 4 2 4" xfId="52240" xr:uid="{5A7F7CF2-2E74-43EE-B6DA-DE17428207D9}"/>
    <cellStyle name="Normal 38 4 2 5" xfId="52242" xr:uid="{B7BB4EC7-3BF7-45B8-99F0-60BC07F8FB73}"/>
    <cellStyle name="Normal 38 4 2 6" xfId="52244" xr:uid="{79FBA35C-CA56-42CC-A38C-F83E3EB12D2B}"/>
    <cellStyle name="Normal 38 4 2 7" xfId="52246" xr:uid="{63FFE8EA-FFEA-4814-B95E-4B4E6A9BCCD2}"/>
    <cellStyle name="Normal 38 4 3" xfId="52248" xr:uid="{0EE93E36-D424-4F76-9B73-E5964CA1C550}"/>
    <cellStyle name="Normal 38 4 3 2" xfId="52250" xr:uid="{A26749BB-BAE8-406A-8927-438AEC22246B}"/>
    <cellStyle name="Normal 38 4 3 3" xfId="52252" xr:uid="{7CEB3333-5FA4-467E-B884-86F6CC85F6E5}"/>
    <cellStyle name="Normal 38 4 4" xfId="52254" xr:uid="{2D741C6B-D85B-483B-AE50-44EA1A83A8C5}"/>
    <cellStyle name="Normal 38 4 5" xfId="52256" xr:uid="{F22E9787-5D5C-4372-A337-8E0D2AE195F4}"/>
    <cellStyle name="Normal 38 4 5 2" xfId="52258" xr:uid="{547B4B34-7592-4FC2-8FD0-86D555A5665D}"/>
    <cellStyle name="Normal 38 4 5 3" xfId="52260" xr:uid="{43E15591-F4F9-4B1A-9D01-7097FDF232EF}"/>
    <cellStyle name="Normal 38 4 5 4" xfId="52262" xr:uid="{7FB13CDE-A4E3-46E0-B2AA-10D925EFB102}"/>
    <cellStyle name="Normal 38 4 5 5" xfId="52264" xr:uid="{0500375E-80B6-456A-AAC1-EEDC5DB7971B}"/>
    <cellStyle name="Normal 38 4 5 6" xfId="52266" xr:uid="{22C5B86B-C10E-43B6-9CB4-9FE2ACC2E944}"/>
    <cellStyle name="Normal 38 4 6" xfId="52268" xr:uid="{B011A357-FE23-499D-9C51-67E318CBFDAA}"/>
    <cellStyle name="Normal 38 4 7" xfId="52270" xr:uid="{AAC12ADE-E09C-4A1B-BA3F-CE995C230159}"/>
    <cellStyle name="Normal 38 4 8" xfId="52272" xr:uid="{2E1F4991-2C8E-423B-8CB3-E52A423FDF02}"/>
    <cellStyle name="Normal 38 4 9" xfId="52274" xr:uid="{9DB35A35-20A1-4FF0-9E8D-076443E208C8}"/>
    <cellStyle name="Normal 38 5" xfId="52276" xr:uid="{42289AAF-E7D3-470C-9793-DB2C4A333A7F}"/>
    <cellStyle name="Normal 38 5 2" xfId="52278" xr:uid="{4857030C-DAE1-4A2A-A68B-2B109310AEA4}"/>
    <cellStyle name="Normal 38 5 2 2" xfId="52280" xr:uid="{0F603CCD-A1D1-4060-BA19-E5B84E05EC30}"/>
    <cellStyle name="Normal 38 5 2 3" xfId="52282" xr:uid="{0A17311C-C0CE-405D-ACC5-712A2A307871}"/>
    <cellStyle name="Normal 38 5 2 4" xfId="52284" xr:uid="{1BC724B3-8BED-42CE-87D1-5D2EE513FF86}"/>
    <cellStyle name="Normal 38 5 2 5" xfId="52286" xr:uid="{1ACE52C3-7AA9-4024-8544-FFBF45C3A4DB}"/>
    <cellStyle name="Normal 38 5 2 6" xfId="52288" xr:uid="{6B07FB9D-ACE5-4A1A-9FDC-BECB05BE614C}"/>
    <cellStyle name="Normal 38 5 3" xfId="52290" xr:uid="{9F95CCDA-A2ED-4D44-A09C-07B14831C7AC}"/>
    <cellStyle name="Normal 38 5 4" xfId="52292" xr:uid="{B5AF9866-7696-461F-94D5-0130D5288835}"/>
    <cellStyle name="Normal 38 5 5" xfId="52294" xr:uid="{2755E83B-6574-4C1C-B688-C71BAE35FE1F}"/>
    <cellStyle name="Normal 38 5 6" xfId="52296" xr:uid="{5EE86D9F-37E6-4466-B78A-231015F30F3A}"/>
    <cellStyle name="Normal 38 5 7" xfId="52299" xr:uid="{95BC19FB-642F-4AAC-87EF-37434F6E1825}"/>
    <cellStyle name="Normal 38 6" xfId="52301" xr:uid="{0CF2FBC6-9BFD-48FC-804E-0B9ABAD56AD3}"/>
    <cellStyle name="Normal 38 6 2" xfId="52303" xr:uid="{8DBF5E0D-C5C2-4060-8C22-5CE303CD8030}"/>
    <cellStyle name="Normal 38 6 3" xfId="52305" xr:uid="{41458265-3F4B-4A8C-9FF8-BF5B2FBE640A}"/>
    <cellStyle name="Normal 38 7" xfId="52307" xr:uid="{54290232-5734-4D42-8EEA-A3C34941A2FF}"/>
    <cellStyle name="Normal 38 8" xfId="52309" xr:uid="{D22E23E6-B050-4501-956A-EFE802CDC750}"/>
    <cellStyle name="Normal 38 8 2" xfId="52311" xr:uid="{3C421FE4-9227-400F-AEB2-D2399B8366EC}"/>
    <cellStyle name="Normal 38 8 3" xfId="52313" xr:uid="{640B1BD4-E506-4105-BF7E-56F116F35CA7}"/>
    <cellStyle name="Normal 38 8 4" xfId="52315" xr:uid="{33D0DCBB-BC6E-45CD-9566-28BDE7730EE0}"/>
    <cellStyle name="Normal 38 8 5" xfId="52317" xr:uid="{61E7C213-2710-4925-9999-BD79A2749A29}"/>
    <cellStyle name="Normal 38 8 6" xfId="52319" xr:uid="{9F3119A8-6D09-4D74-A7BC-3D04EC764C91}"/>
    <cellStyle name="Normal 38 9" xfId="52321" xr:uid="{798FFFD2-29D9-48D5-8935-A3612EF9AC27}"/>
    <cellStyle name="Normal 39" xfId="52323" xr:uid="{936641EB-1481-48E6-BB5C-0306FFD86FF7}"/>
    <cellStyle name="Normal 39 10" xfId="52325" xr:uid="{F0A2D3AA-C105-43A1-8C95-4535E819F0B0}"/>
    <cellStyle name="Normal 39 11" xfId="52327" xr:uid="{5192364E-874A-44AE-8EF7-43EF48D38935}"/>
    <cellStyle name="Normal 39 12" xfId="52329" xr:uid="{562D4688-43C0-4C0E-9F2B-A7C31DF15C9B}"/>
    <cellStyle name="Normal 39 13" xfId="52331" xr:uid="{253104F4-4939-4BC2-997E-111CD36D3E4B}"/>
    <cellStyle name="Normal 39 14" xfId="52333" xr:uid="{4A0275EF-3CED-45EE-B2B2-FC3CBDBD4C69}"/>
    <cellStyle name="Normal 39 15" xfId="52334" xr:uid="{BE79242C-763D-49CC-98C2-DCF190990820}"/>
    <cellStyle name="Normal 39 2" xfId="52336" xr:uid="{4ABE888B-9A7A-4FAE-8333-380434CA1C58}"/>
    <cellStyle name="Normal 39 2 10" xfId="52338" xr:uid="{6DAE6CFA-72C8-4A73-BDAA-B4C7BD09D8AB}"/>
    <cellStyle name="Normal 39 2 2" xfId="52340" xr:uid="{979E9691-64FB-423B-A2B1-81E5A0A065B3}"/>
    <cellStyle name="Normal 39 2 2 2" xfId="52342" xr:uid="{28CE096B-ABB4-487D-9C05-52F7A43238DE}"/>
    <cellStyle name="Normal 39 2 2 2 2" xfId="52344" xr:uid="{1E114C5E-D65B-4CEA-9DFF-7F46C99890EE}"/>
    <cellStyle name="Normal 39 2 2 2 3" xfId="52346" xr:uid="{C105DD9D-66CA-4DCE-8A52-29927A3245B8}"/>
    <cellStyle name="Normal 39 2 2 2 4" xfId="40659" xr:uid="{08472858-727B-4CE7-92BA-5662758B357C}"/>
    <cellStyle name="Normal 39 2 2 2 5" xfId="40670" xr:uid="{3ACC19CB-4CF4-45D2-BE1A-2C985E0FEDDA}"/>
    <cellStyle name="Normal 39 2 2 2 6" xfId="40673" xr:uid="{464B347B-0812-4E32-87BC-01012AB2DB50}"/>
    <cellStyle name="Normal 39 2 2 3" xfId="52348" xr:uid="{B19E367B-2EA8-48C7-8D92-9434A7D4FCCE}"/>
    <cellStyle name="Normal 39 2 2 4" xfId="52350" xr:uid="{816E0B58-66F3-4BBA-A89E-8B3B595026DA}"/>
    <cellStyle name="Normal 39 2 2 5" xfId="52352" xr:uid="{B1F027DF-0B24-4E95-9909-A46C8E146C33}"/>
    <cellStyle name="Normal 39 2 2 6" xfId="52354" xr:uid="{54C7DC63-2D8C-4F8B-A437-FBB5030D4D58}"/>
    <cellStyle name="Normal 39 2 2 7" xfId="52356" xr:uid="{8511FF26-2ADA-44A2-A4EA-11A02B5373FD}"/>
    <cellStyle name="Normal 39 2 3" xfId="52358" xr:uid="{597B2B64-3336-41F5-863B-BDD95C1BB5FB}"/>
    <cellStyle name="Normal 39 2 3 2" xfId="52360" xr:uid="{BD3232B1-BF19-4651-BC16-F56143161A47}"/>
    <cellStyle name="Normal 39 2 3 3" xfId="52362" xr:uid="{2212DD4B-7B1E-4281-ACC5-0056BFE8CA4F}"/>
    <cellStyle name="Normal 39 2 4" xfId="52364" xr:uid="{504EC36C-BEB6-4C5F-BB67-9230A827FFCB}"/>
    <cellStyle name="Normal 39 2 5" xfId="52366" xr:uid="{47ECAA8C-22B2-4F00-B33A-D89C6C751491}"/>
    <cellStyle name="Normal 39 2 5 2" xfId="52368" xr:uid="{B4299D5B-04DD-4BE4-892A-93DC4AFD8E85}"/>
    <cellStyle name="Normal 39 2 5 3" xfId="52370" xr:uid="{143E4656-B042-4D8C-96B7-59E51F422540}"/>
    <cellStyle name="Normal 39 2 5 4" xfId="52372" xr:uid="{B7E37114-7A53-44A8-BEB3-EF172D959044}"/>
    <cellStyle name="Normal 39 2 5 5" xfId="52374" xr:uid="{A878F3AD-3489-498E-8B5C-0B5A72F783EE}"/>
    <cellStyle name="Normal 39 2 5 6" xfId="52376" xr:uid="{B1049CC2-85C0-4AE5-84ED-B16E8F484065}"/>
    <cellStyle name="Normal 39 2 6" xfId="52378" xr:uid="{B8BF93CC-FEE0-4C23-B567-FC6D16B4724D}"/>
    <cellStyle name="Normal 39 2 7" xfId="52380" xr:uid="{3FD36D6B-81F9-49F7-9DCA-A54D8520365E}"/>
    <cellStyle name="Normal 39 2 8" xfId="52382" xr:uid="{16A7DEA8-EB79-430D-BD8B-D1EEC262B72A}"/>
    <cellStyle name="Normal 39 2 9" xfId="52384" xr:uid="{7147F247-A0F0-4440-BA61-F59592E57D7B}"/>
    <cellStyle name="Normal 39 3" xfId="52386" xr:uid="{A781CC73-D8B2-40AA-90FA-AE96F232F392}"/>
    <cellStyle name="Normal 39 3 10" xfId="52388" xr:uid="{CBDE7D47-48C2-4D9D-8FAB-A617DE2AC34D}"/>
    <cellStyle name="Normal 39 3 2" xfId="52390" xr:uid="{D652ED4E-6139-48D9-9CFF-DC0772641AEA}"/>
    <cellStyle name="Normal 39 3 2 2" xfId="52392" xr:uid="{C6E1C76C-AE34-49DE-936C-E4B0879EF989}"/>
    <cellStyle name="Normal 39 3 2 2 2" xfId="36529" xr:uid="{79646F6A-529C-4AB7-B64B-7A52700468AD}"/>
    <cellStyle name="Normal 39 3 2 2 3" xfId="52394" xr:uid="{35929EA4-6D7E-4530-AD51-2BF75EB3A82C}"/>
    <cellStyle name="Normal 39 3 2 2 4" xfId="52396" xr:uid="{5A19F3A2-3A46-482D-96F3-8DE72A9414D7}"/>
    <cellStyle name="Normal 39 3 2 2 5" xfId="52398" xr:uid="{FFF938B3-CB26-406B-B25A-F576AC1B0F61}"/>
    <cellStyle name="Normal 39 3 2 2 6" xfId="52400" xr:uid="{06AEC62C-222E-4FEF-90BB-F8BDF819AAAC}"/>
    <cellStyle name="Normal 39 3 2 3" xfId="52402" xr:uid="{4786D7CE-4A46-4985-8446-61BA2660EC43}"/>
    <cellStyle name="Normal 39 3 2 4" xfId="52404" xr:uid="{EA0EC740-EFBA-4308-9D0D-BB5DE5F97632}"/>
    <cellStyle name="Normal 39 3 2 5" xfId="52406" xr:uid="{5CAC20CE-9B29-4280-B258-166EB0888F28}"/>
    <cellStyle name="Normal 39 3 2 6" xfId="52408" xr:uid="{08AF5BA8-879E-4154-92FF-82DEA6F8F13E}"/>
    <cellStyle name="Normal 39 3 2 7" xfId="52410" xr:uid="{C83769CE-1D3A-4DA6-B814-EEE74A3C266E}"/>
    <cellStyle name="Normal 39 3 3" xfId="52412" xr:uid="{BCEA1F48-1FC6-41F3-ACDD-2B27D5B4DB7C}"/>
    <cellStyle name="Normal 39 3 3 2" xfId="52414" xr:uid="{3236365A-B4E2-409F-89AB-E9B470B8021B}"/>
    <cellStyle name="Normal 39 3 3 3" xfId="52416" xr:uid="{86DCA60A-A244-4295-BFB7-DA232F021352}"/>
    <cellStyle name="Normal 39 3 4" xfId="52418" xr:uid="{B7226226-E5BF-4635-AEDF-DD39F3A612F6}"/>
    <cellStyle name="Normal 39 3 5" xfId="52420" xr:uid="{648A0081-389B-42D0-86D1-069F3710D97D}"/>
    <cellStyle name="Normal 39 3 5 2" xfId="52422" xr:uid="{B76891E9-8556-44C3-A07F-42CA229A3E51}"/>
    <cellStyle name="Normal 39 3 5 3" xfId="52424" xr:uid="{E4833514-6814-4C70-A7EE-459C2E3CDA27}"/>
    <cellStyle name="Normal 39 3 5 4" xfId="52426" xr:uid="{20927C8C-BD5D-4A76-889F-D55185A4A47B}"/>
    <cellStyle name="Normal 39 3 5 5" xfId="52428" xr:uid="{351F9166-77E9-428D-BAA2-88FACDCA1A1C}"/>
    <cellStyle name="Normal 39 3 5 6" xfId="52430" xr:uid="{6AD4ED47-4843-4317-A186-3F8021D03769}"/>
    <cellStyle name="Normal 39 3 6" xfId="52432" xr:uid="{A4D16F49-AB6D-433D-BD81-3F921FF94D1B}"/>
    <cellStyle name="Normal 39 3 7" xfId="52434" xr:uid="{BC65EF16-72F4-4272-A8B4-C588B6AF43CF}"/>
    <cellStyle name="Normal 39 3 8" xfId="52436" xr:uid="{8B2FBF37-BD25-4C87-89C1-73CB620F0125}"/>
    <cellStyle name="Normal 39 3 9" xfId="52438" xr:uid="{3DA0EFE5-525E-4402-8F94-DC2542FF0BC5}"/>
    <cellStyle name="Normal 39 4" xfId="52440" xr:uid="{1EFA2639-4075-41EE-847B-6806E34669C6}"/>
    <cellStyle name="Normal 39 4 10" xfId="52442" xr:uid="{011C3BB8-6B48-4AB8-B4DE-F3892AC452D0}"/>
    <cellStyle name="Normal 39 4 2" xfId="52444" xr:uid="{8AFD92A5-3FE7-4488-B0DF-48858C2FF7CC}"/>
    <cellStyle name="Normal 39 4 2 2" xfId="52446" xr:uid="{13246836-5FE2-4AFC-BAE8-4852C50FD375}"/>
    <cellStyle name="Normal 39 4 2 2 2" xfId="52448" xr:uid="{576832BC-CED8-4302-8D86-890C4E3C504B}"/>
    <cellStyle name="Normal 39 4 2 2 3" xfId="52450" xr:uid="{DC661AA3-5F33-4FC2-83E2-8AEDE716814E}"/>
    <cellStyle name="Normal 39 4 2 2 4" xfId="52452" xr:uid="{A3D8A106-9B9D-4153-8D44-76529FBFB749}"/>
    <cellStyle name="Normal 39 4 2 2 5" xfId="52454" xr:uid="{1F8D31E2-0593-4FFB-8868-941C0E4B4571}"/>
    <cellStyle name="Normal 39 4 2 2 6" xfId="52456" xr:uid="{6F5EE02D-D92F-4E48-804F-326DBFDD0DAC}"/>
    <cellStyle name="Normal 39 4 2 3" xfId="52458" xr:uid="{BD824FF1-0004-4578-9333-F1313B20A05E}"/>
    <cellStyle name="Normal 39 4 2 4" xfId="52460" xr:uid="{FD46BAA6-D93A-4EF0-B9E8-A3AA799728A3}"/>
    <cellStyle name="Normal 39 4 2 5" xfId="52462" xr:uid="{57A39C77-4DB7-415B-B756-AE079F336533}"/>
    <cellStyle name="Normal 39 4 2 6" xfId="33726" xr:uid="{226E13C6-A824-43F9-9242-BCCE7DFD7677}"/>
    <cellStyle name="Normal 39 4 2 7" xfId="33729" xr:uid="{E2C9CD3E-B635-4C5C-B873-0F4E4E31C622}"/>
    <cellStyle name="Normal 39 4 3" xfId="52464" xr:uid="{E4AB986D-FD1A-4080-BB3E-A15C470039FB}"/>
    <cellStyle name="Normal 39 4 3 2" xfId="52466" xr:uid="{45A5E623-C378-48E1-9DAB-72181DD5A777}"/>
    <cellStyle name="Normal 39 4 3 3" xfId="52468" xr:uid="{4D540532-5BC4-41B4-A042-136D33FDF52A}"/>
    <cellStyle name="Normal 39 4 4" xfId="52470" xr:uid="{40F20458-3F0D-4D6D-BB55-44467E010023}"/>
    <cellStyle name="Normal 39 4 5" xfId="52472" xr:uid="{EC971479-726E-457D-A0FD-3DF8ABDC6E59}"/>
    <cellStyle name="Normal 39 4 5 2" xfId="52474" xr:uid="{90E86668-086E-4E32-A7C2-2BD2975690E6}"/>
    <cellStyle name="Normal 39 4 5 3" xfId="52476" xr:uid="{5E42C0A7-675F-426E-9C8D-6D10B65AB8BB}"/>
    <cellStyle name="Normal 39 4 5 4" xfId="52478" xr:uid="{115BA499-C4C2-47D3-AC7D-FFCC2509207A}"/>
    <cellStyle name="Normal 39 4 5 5" xfId="52480" xr:uid="{F4DA7216-5263-4C71-8055-351DFDDAEDD8}"/>
    <cellStyle name="Normal 39 4 5 6" xfId="52482" xr:uid="{35DAFA79-DCFF-4E3C-8D2F-F527C58A5ACF}"/>
    <cellStyle name="Normal 39 4 6" xfId="52484" xr:uid="{A615D85A-097C-4BF6-B47C-DE7E0E0EBE45}"/>
    <cellStyle name="Normal 39 4 7" xfId="52486" xr:uid="{67C7A84B-265E-438C-B294-165F1D4BFFA2}"/>
    <cellStyle name="Normal 39 4 8" xfId="52488" xr:uid="{CCF9B9C4-C6EC-4CED-ADE6-AB5E972BF73D}"/>
    <cellStyle name="Normal 39 4 9" xfId="52490" xr:uid="{6FF9F4DE-B14F-4788-8287-13EBF4A466E0}"/>
    <cellStyle name="Normal 39 5" xfId="52492" xr:uid="{08B449B0-9F44-4130-8AEB-932BCFC33765}"/>
    <cellStyle name="Normal 39 5 2" xfId="52494" xr:uid="{DB47E2CB-58AD-421C-A539-F530A06E1BE9}"/>
    <cellStyle name="Normal 39 5 2 2" xfId="52496" xr:uid="{1485B928-7995-4F5F-9E70-98EBBD14F530}"/>
    <cellStyle name="Normal 39 5 2 3" xfId="52498" xr:uid="{12C0A7D7-C777-40B2-9449-359E290B2B8E}"/>
    <cellStyle name="Normal 39 5 2 4" xfId="52500" xr:uid="{1FEB1670-3723-4681-9CC7-424E0A35F416}"/>
    <cellStyle name="Normal 39 5 2 5" xfId="52502" xr:uid="{DD65B284-05F6-40E4-B0B1-CAD863F1FBC9}"/>
    <cellStyle name="Normal 39 5 2 6" xfId="52504" xr:uid="{1D3DC95F-1006-4D9B-864D-E914B1990B28}"/>
    <cellStyle name="Normal 39 5 3" xfId="52506" xr:uid="{351C2DDD-23FF-4609-B6D8-BAD7C3097863}"/>
    <cellStyle name="Normal 39 5 4" xfId="52508" xr:uid="{36B61838-2505-4474-B7F7-0777963D13F4}"/>
    <cellStyle name="Normal 39 5 5" xfId="52510" xr:uid="{A137E660-BA32-4801-BED4-9B4227114CF8}"/>
    <cellStyle name="Normal 39 5 6" xfId="52512" xr:uid="{FC9C8073-750A-4A81-B718-B005A18EC331}"/>
    <cellStyle name="Normal 39 5 7" xfId="52514" xr:uid="{F03F8EAC-A676-4D23-BBDA-018FB0D977FD}"/>
    <cellStyle name="Normal 39 6" xfId="52516" xr:uid="{10A17391-7186-4324-9278-A21EBD947F5F}"/>
    <cellStyle name="Normal 39 6 2" xfId="52518" xr:uid="{3AA292D4-421E-407F-B5C0-BED2D5749DB9}"/>
    <cellStyle name="Normal 39 6 3" xfId="17651" xr:uid="{40CBC72D-A26B-4DFB-A384-FF73784AE6C0}"/>
    <cellStyle name="Normal 39 7" xfId="52520" xr:uid="{C2B550B7-D49E-419B-B2D0-D1D8EFE32798}"/>
    <cellStyle name="Normal 39 8" xfId="52522" xr:uid="{E78343AA-6838-432D-87B5-D657CB55566E}"/>
    <cellStyle name="Normal 39 8 2" xfId="52524" xr:uid="{DA240DC7-F9EC-470B-9FFA-FEEED62C8F90}"/>
    <cellStyle name="Normal 39 8 3" xfId="52526" xr:uid="{48795453-56F8-418C-AB5E-2C835118F0C6}"/>
    <cellStyle name="Normal 39 8 4" xfId="52528" xr:uid="{C88C9670-EC8F-410E-AFBE-9DAF10F31AED}"/>
    <cellStyle name="Normal 39 8 5" xfId="52530" xr:uid="{0B7A193F-BAEB-4575-929C-2F4B7EF8F105}"/>
    <cellStyle name="Normal 39 8 6" xfId="52532" xr:uid="{171EC16F-50C3-4BFB-BDA8-1865C140700B}"/>
    <cellStyle name="Normal 39 9" xfId="52534" xr:uid="{3A00C201-02B1-45B5-AF9E-3196C0807E2D}"/>
    <cellStyle name="Normal 39 9 2" xfId="52535" xr:uid="{AE12F521-4849-43DC-9283-DAC605C8A513}"/>
    <cellStyle name="Normal 4" xfId="52536" xr:uid="{45DA8AFB-03ED-4959-9CFC-EE87A4004283}"/>
    <cellStyle name="Normal 4 10" xfId="30092" xr:uid="{12861AAA-8A4D-42D6-9FA3-6336F869BB44}"/>
    <cellStyle name="Normal 4 10 2" xfId="52537" xr:uid="{69160BE3-6FF9-42CD-BC21-6510268A51DC}"/>
    <cellStyle name="Normal 4 10 3" xfId="52538" xr:uid="{F20A7FD2-F107-47BE-AD1D-653F5DF28322}"/>
    <cellStyle name="Normal 4 11" xfId="13481" xr:uid="{7A6CDE73-D303-4BAD-A6EF-D43D9181A9BA}"/>
    <cellStyle name="Normal 4 11 2" xfId="30095" xr:uid="{384F0FC3-34A2-4345-B740-6AFE1DB866B8}"/>
    <cellStyle name="Normal 4 11 2 2" xfId="5443" xr:uid="{0F678FA6-0AD5-4E43-86C4-E0DB66929FC1}"/>
    <cellStyle name="Normal 4 11 3" xfId="30098" xr:uid="{43139C0C-BD68-4BA8-A8CE-AAB11E0BE202}"/>
    <cellStyle name="Normal 4 11 4" xfId="30101" xr:uid="{3F7AB3AA-6D68-4E8E-994A-D5DA67AA3D2A}"/>
    <cellStyle name="Normal 4 12" xfId="13486" xr:uid="{1B8888F3-DBCF-4808-BB22-E673DE8478F9}"/>
    <cellStyle name="Normal 4 12 10" xfId="52539" xr:uid="{A1DE0087-F2CF-484F-8FD0-126526F880EF}"/>
    <cellStyle name="Normal 4 12 11" xfId="52540" xr:uid="{21ED9165-78F0-4666-A98E-125DCA733178}"/>
    <cellStyle name="Normal 4 12 12" xfId="52541" xr:uid="{41F169F2-FF2C-46FB-BF9A-E7A21EA4F5DF}"/>
    <cellStyle name="Normal 4 12 13" xfId="52542" xr:uid="{21BF7A42-CAB5-442A-93B7-04BDE3623D9B}"/>
    <cellStyle name="Normal 4 12 2" xfId="52543" xr:uid="{FD8A28EF-59F6-4D07-8972-CDEF35DE31EC}"/>
    <cellStyle name="Normal 4 12 2 10" xfId="52544" xr:uid="{66DD228F-F7B3-498A-ACDB-6CCCD906846C}"/>
    <cellStyle name="Normal 4 12 2 2" xfId="1119" xr:uid="{E4075A1E-7C75-4C75-B32D-E78768A21925}"/>
    <cellStyle name="Normal 4 12 2 2 2" xfId="52545" xr:uid="{88ED184A-2913-4CC6-BE30-D629E78E3530}"/>
    <cellStyle name="Normal 4 12 2 2 2 2" xfId="52546" xr:uid="{B06EC79E-88A2-4DB5-BA50-2A7A4D3872BA}"/>
    <cellStyle name="Normal 4 12 2 2 2 3" xfId="52547" xr:uid="{41A63C74-D652-4D7B-BFE9-F883F299632B}"/>
    <cellStyle name="Normal 4 12 2 2 2 4" xfId="52548" xr:uid="{A75B1C04-5275-4A12-808E-74F4532297C0}"/>
    <cellStyle name="Normal 4 12 2 2 2 5" xfId="52549" xr:uid="{06871B4D-88A1-41D3-8DA3-D6C36DD9D55C}"/>
    <cellStyle name="Normal 4 12 2 2 2 6" xfId="52550" xr:uid="{9966E0E4-61F6-4AB7-95F5-803F0E00E89B}"/>
    <cellStyle name="Normal 4 12 2 2 3" xfId="52551" xr:uid="{63AC766E-0333-4D3E-99DD-AEAF4AF95515}"/>
    <cellStyle name="Normal 4 12 2 2 4" xfId="52552" xr:uid="{16506A48-AE4D-4FA3-AF33-7E405F1AC390}"/>
    <cellStyle name="Normal 4 12 2 2 5" xfId="52553" xr:uid="{EDF19555-2755-44BF-B3AB-FE7C2BB65B10}"/>
    <cellStyle name="Normal 4 12 2 2 6" xfId="52554" xr:uid="{EDE082FC-D9EA-42B4-AC29-9305DF79BC10}"/>
    <cellStyle name="Normal 4 12 2 2 7" xfId="52555" xr:uid="{F5E560FC-7C15-4546-9127-676A41228038}"/>
    <cellStyle name="Normal 4 12 2 3" xfId="52556" xr:uid="{269D2B0B-5A0F-4964-BC9F-3229A3500075}"/>
    <cellStyle name="Normal 4 12 2 3 2" xfId="52557" xr:uid="{08E91FA7-75B8-47CE-9921-9FC23A21EF27}"/>
    <cellStyle name="Normal 4 12 2 3 3" xfId="52558" xr:uid="{20CAE4B9-580C-4506-A9A2-28A656433EA3}"/>
    <cellStyle name="Normal 4 12 2 4" xfId="52559" xr:uid="{1E79E329-B8BA-42F5-90D4-D4FD839E2CC8}"/>
    <cellStyle name="Normal 4 12 2 5" xfId="52560" xr:uid="{2F7F406D-13CC-448A-98D2-DE00E7094AA5}"/>
    <cellStyle name="Normal 4 12 2 5 2" xfId="52562" xr:uid="{8D46802A-5990-4ABC-9D63-59BA4B073BAF}"/>
    <cellStyle name="Normal 4 12 2 5 3" xfId="52563" xr:uid="{77841C8D-3035-4D9B-8055-E36FC4F50ABE}"/>
    <cellStyle name="Normal 4 12 2 5 4" xfId="52564" xr:uid="{02A62596-FE9B-4605-A8C1-922DDAA0C523}"/>
    <cellStyle name="Normal 4 12 2 5 5" xfId="52565" xr:uid="{2AB80B83-62E9-45D1-8C05-FFD2C7ECE452}"/>
    <cellStyle name="Normal 4 12 2 5 6" xfId="52566" xr:uid="{6E6B228D-A034-4FC5-95B7-8A14EEA983A0}"/>
    <cellStyle name="Normal 4 12 2 6" xfId="52567" xr:uid="{FEB468A3-0D03-46EA-94DD-217ADE3E174B}"/>
    <cellStyle name="Normal 4 12 2 7" xfId="52568" xr:uid="{373EBBFD-6E4D-4060-9DCF-D64BAEB7517B}"/>
    <cellStyle name="Normal 4 12 2 8" xfId="18604" xr:uid="{C1D206CA-4CC4-4BD2-9D53-EB973421E7F8}"/>
    <cellStyle name="Normal 4 12 2 9" xfId="52569" xr:uid="{2DEB7FC5-0677-4299-8433-FB4BE22DAA2B}"/>
    <cellStyle name="Normal 4 12 3" xfId="52570" xr:uid="{E1073E0E-9CD0-4975-99A7-FA51F5E79E4D}"/>
    <cellStyle name="Normal 4 12 3 10" xfId="52571" xr:uid="{9EB0F148-0427-44D3-902B-54C50B915B83}"/>
    <cellStyle name="Normal 4 12 3 2" xfId="1206" xr:uid="{BEB62A62-2169-45DF-831B-8674CA6AD0FC}"/>
    <cellStyle name="Normal 4 12 3 2 2" xfId="52572" xr:uid="{53D34CF7-79B3-4F50-A285-6A51C60B3823}"/>
    <cellStyle name="Normal 4 12 3 2 2 2" xfId="52573" xr:uid="{CBDB7A0D-B232-4C58-A9B1-DB8FBD1F4F87}"/>
    <cellStyle name="Normal 4 12 3 2 2 3" xfId="52574" xr:uid="{297FC9DF-3285-43F9-A536-44F5EF780D96}"/>
    <cellStyle name="Normal 4 12 3 2 2 4" xfId="52575" xr:uid="{1A082AFF-F871-4D63-86E1-A19BFE7C2AF9}"/>
    <cellStyle name="Normal 4 12 3 2 2 5" xfId="52576" xr:uid="{37A846D1-A670-4207-9E7B-3EED42FFA101}"/>
    <cellStyle name="Normal 4 12 3 2 2 6" xfId="52577" xr:uid="{038CC436-FF6B-4F2A-AF16-6E39B7EA296B}"/>
    <cellStyle name="Normal 4 12 3 2 3" xfId="52578" xr:uid="{A804E7F4-C581-4B69-814F-52B21832495D}"/>
    <cellStyle name="Normal 4 12 3 2 4" xfId="52579" xr:uid="{5ABA4CBC-BE51-4C2A-B092-37C27B9C3C88}"/>
    <cellStyle name="Normal 4 12 3 2 5" xfId="52580" xr:uid="{0129B758-C8CB-4953-98D2-A1B4A2D5731A}"/>
    <cellStyle name="Normal 4 12 3 2 6" xfId="52581" xr:uid="{BA06AD52-BDF8-4B55-AA00-986E21BFC369}"/>
    <cellStyle name="Normal 4 12 3 2 7" xfId="52582" xr:uid="{9E3C79A2-F8A6-4306-9387-D3E32757DD47}"/>
    <cellStyle name="Normal 4 12 3 3" xfId="52583" xr:uid="{EF6C3407-9E17-4478-92F5-41CA26D97C12}"/>
    <cellStyle name="Normal 4 12 3 3 2" xfId="52586" xr:uid="{2F872DB2-C3D3-4E05-B1BC-EBBA28AD526A}"/>
    <cellStyle name="Normal 4 12 3 3 3" xfId="52588" xr:uid="{88365932-8ECD-4208-B07A-B9C67A8C9EAF}"/>
    <cellStyle name="Normal 4 12 3 4" xfId="52589" xr:uid="{BCC666D7-EB39-4B92-8845-9BD88B42B2F9}"/>
    <cellStyle name="Normal 4 12 3 5" xfId="52590" xr:uid="{41E75EE3-389C-433A-B48E-0D2C28E345FC}"/>
    <cellStyle name="Normal 4 12 3 5 2" xfId="52592" xr:uid="{5322ACC0-7F55-4831-AFAA-6D7FAFEEA170}"/>
    <cellStyle name="Normal 4 12 3 5 3" xfId="52593" xr:uid="{E0160D56-F58D-4A86-A96B-7E567786CCE9}"/>
    <cellStyle name="Normal 4 12 3 5 4" xfId="52594" xr:uid="{F939CCA3-9D4B-462C-9DE3-7CD640D0E87B}"/>
    <cellStyle name="Normal 4 12 3 5 5" xfId="52595" xr:uid="{BA1F2022-E409-42BF-AD4A-D81AB64D596B}"/>
    <cellStyle name="Normal 4 12 3 5 6" xfId="52596" xr:uid="{4BB55F29-0996-418B-88E4-5946B7C418C9}"/>
    <cellStyle name="Normal 4 12 3 6" xfId="52597" xr:uid="{5FF3256A-3778-4D60-8F27-380DC2DFE03A}"/>
    <cellStyle name="Normal 4 12 3 7" xfId="52598" xr:uid="{CB31D7C8-9B87-4FB7-9221-7CD8C2370590}"/>
    <cellStyle name="Normal 4 12 3 8" xfId="52599" xr:uid="{0C495B58-B406-4051-99BB-7FF9585C13AE}"/>
    <cellStyle name="Normal 4 12 3 9" xfId="52600" xr:uid="{3FBDA7E1-E344-4793-911C-74862CE27BFD}"/>
    <cellStyle name="Normal 4 12 4" xfId="52601" xr:uid="{0535A622-03FB-4CBA-BD71-3B0B7E826617}"/>
    <cellStyle name="Normal 4 12 4 2" xfId="52602" xr:uid="{132FD030-6CDF-4E2F-B989-193E59B6EFDB}"/>
    <cellStyle name="Normal 4 12 4 2 2" xfId="52603" xr:uid="{EEAC5AC3-A55D-4F57-BE06-7473587F88DD}"/>
    <cellStyle name="Normal 4 12 4 2 3" xfId="52604" xr:uid="{3068C84C-CE23-4A9D-AA97-6EB82ED5A250}"/>
    <cellStyle name="Normal 4 12 4 2 4" xfId="52605" xr:uid="{D65B3F7C-E35C-4F93-9892-D5AA51D2E1D1}"/>
    <cellStyle name="Normal 4 12 4 2 5" xfId="52606" xr:uid="{9FBF3343-09F7-4ECC-B577-61155605CF32}"/>
    <cellStyle name="Normal 4 12 4 2 6" xfId="52607" xr:uid="{E9583255-375D-4D68-8A8E-A1F2FCE03908}"/>
    <cellStyle name="Normal 4 12 4 3" xfId="52608" xr:uid="{5A89196C-B04E-4517-B4AC-C87D1A1FC517}"/>
    <cellStyle name="Normal 4 12 4 4" xfId="52609" xr:uid="{3A9DD264-0A0E-4E99-A450-87845003EAED}"/>
    <cellStyle name="Normal 4 12 4 5" xfId="52610" xr:uid="{D8564F67-AFE4-412D-A4D4-90794EC1B9F9}"/>
    <cellStyle name="Normal 4 12 4 6" xfId="52611" xr:uid="{EC9E0CAC-CA4A-45BC-AEDE-9A6044051B60}"/>
    <cellStyle name="Normal 4 12 4 7" xfId="52612" xr:uid="{613785CE-B381-4366-A766-C1A3A702F7A9}"/>
    <cellStyle name="Normal 4 12 5" xfId="52613" xr:uid="{429B2FD3-EBBB-4C61-BE1A-A34629B285AF}"/>
    <cellStyle name="Normal 4 12 5 2" xfId="52614" xr:uid="{54B3F431-69DB-420B-87C4-E731E93DCCA4}"/>
    <cellStyle name="Normal 4 12 5 3" xfId="52615" xr:uid="{D5545F61-AD4E-4755-AD30-7DFA329FD397}"/>
    <cellStyle name="Normal 4 12 6" xfId="52616" xr:uid="{965C451D-0C01-4D08-97DC-1A7BBF6C6490}"/>
    <cellStyle name="Normal 4 12 7" xfId="52617" xr:uid="{6C878542-E10F-4AFB-BC33-D1A5C852957F}"/>
    <cellStyle name="Normal 4 12 7 2" xfId="52618" xr:uid="{B015FC1C-7DE9-4E60-9449-B3742DF1D8F7}"/>
    <cellStyle name="Normal 4 12 7 3" xfId="52619" xr:uid="{7087E2B3-73E2-4538-9870-71224BE72F97}"/>
    <cellStyle name="Normal 4 12 7 4" xfId="52620" xr:uid="{C63E9725-552F-4E48-B5CB-C278AF150AFF}"/>
    <cellStyle name="Normal 4 12 7 5" xfId="52621" xr:uid="{4C20BABE-FFF8-4C0C-8C6E-AE4360FA1466}"/>
    <cellStyle name="Normal 4 12 7 6" xfId="52622" xr:uid="{69520656-D5D0-4108-8DCC-E40F9CEC91E1}"/>
    <cellStyle name="Normal 4 12 8" xfId="52623" xr:uid="{10D45439-B626-4F8C-976F-67D97A757CBE}"/>
    <cellStyle name="Normal 4 12 9" xfId="52624" xr:uid="{F86C3008-B3F7-40A3-90C6-EB0F871EF161}"/>
    <cellStyle name="Normal 4 13" xfId="30104" xr:uid="{132107F0-DBAE-4BBD-85ED-A290BEBF41D9}"/>
    <cellStyle name="Normal 4 13 2" xfId="30108" xr:uid="{95D31717-639E-4760-B427-9FFEBDFD0AD7}"/>
    <cellStyle name="Normal 4 13 3" xfId="52625" xr:uid="{9F33CD4C-780A-47F0-92A9-A85C2C3C255E}"/>
    <cellStyle name="Normal 4 14" xfId="25661" xr:uid="{811B93D5-00F2-4942-8DE5-DAC2AA13B820}"/>
    <cellStyle name="Normal 4 14 2" xfId="16397" xr:uid="{9E663893-D227-4D9C-86E5-96146AF6384E}"/>
    <cellStyle name="Normal 4 14 3" xfId="16402" xr:uid="{68EACB3A-7D96-4CD9-9DFB-654285AE95AF}"/>
    <cellStyle name="Normal 4 15" xfId="25668" xr:uid="{4CFFE5FE-F881-4DE5-AD10-65CDBD84ED29}"/>
    <cellStyle name="Normal 4 15 2" xfId="52626" xr:uid="{205688CD-8441-43EF-BAB5-49F1B4AA7FC2}"/>
    <cellStyle name="Normal 4 15 3" xfId="52627" xr:uid="{A0FE6295-E237-4C1A-A848-E3C72A2360FF}"/>
    <cellStyle name="Normal 4 16" xfId="25674" xr:uid="{936497B2-8717-40C5-B0AF-D76F1105BAC9}"/>
    <cellStyle name="Normal 4 17" xfId="52629" xr:uid="{F721925A-2526-49F4-AAE1-6345C27983B5}"/>
    <cellStyle name="Normal 4 17 2" xfId="52630" xr:uid="{E4C66574-C16B-4D6F-97CB-33CC7CDDDCC1}"/>
    <cellStyle name="Normal 4 17 3" xfId="52632" xr:uid="{A5B63BCB-9166-4846-8A08-CA85B8F211D9}"/>
    <cellStyle name="Normal 4 18" xfId="52634" xr:uid="{68928745-593A-49E6-BCBE-903548161BD5}"/>
    <cellStyle name="Normal 4 18 2" xfId="52635" xr:uid="{3EDE39F1-CF30-4384-AC48-EDCDD6A07E70}"/>
    <cellStyle name="Normal 4 18 3" xfId="52636" xr:uid="{D38783A3-FDB9-414D-8CDD-3D573C7238B5}"/>
    <cellStyle name="Normal 4 19" xfId="52638" xr:uid="{ABDF68E6-51BB-4F90-8EFF-A6EF50DCA067}"/>
    <cellStyle name="Normal 4 2" xfId="52639" xr:uid="{8FA38A62-E4CE-4F5E-8B07-1E4145747D0D}"/>
    <cellStyle name="Normal 4 2 10" xfId="52640" xr:uid="{8C219899-E9DF-4F5B-AB6A-17AB62E40996}"/>
    <cellStyle name="Normal 4 2 10 2" xfId="52641" xr:uid="{BB7D56B6-85AB-47BE-85B2-D9D3946754B1}"/>
    <cellStyle name="Normal 4 2 10 3" xfId="52642" xr:uid="{574AFB9E-5325-4323-B605-E148E9026B37}"/>
    <cellStyle name="Normal 4 2 11" xfId="52643" xr:uid="{2212B188-8E53-4288-A5A2-793107569F3A}"/>
    <cellStyle name="Normal 4 2 11 2" xfId="52644" xr:uid="{E3F0E7C5-A03B-4A48-9780-E72BCFAF57A7}"/>
    <cellStyle name="Normal 4 2 11 3" xfId="52645" xr:uid="{5B85DE13-7E43-4F81-9ECB-AABAABA4F828}"/>
    <cellStyle name="Normal 4 2 12" xfId="52646" xr:uid="{E7ACE6FC-9DB8-45B2-A9B8-97044402B63D}"/>
    <cellStyle name="Normal 4 2 12 2" xfId="52647" xr:uid="{064CA5E6-C537-4744-B181-2AE00FAF64B5}"/>
    <cellStyle name="Normal 4 2 12 3" xfId="52648" xr:uid="{509B54E3-D574-4F78-9CE7-AF5271CB8D3A}"/>
    <cellStyle name="Normal 4 2 13" xfId="52649" xr:uid="{20DB0074-722E-4429-BE8D-F0CCE9C2F6BF}"/>
    <cellStyle name="Normal 4 2 14" xfId="52650" xr:uid="{77E5510B-F066-4553-ABB3-7DC0EDA841B3}"/>
    <cellStyle name="Normal 4 2 15" xfId="26617" xr:uid="{C62333D4-909B-4558-BAC0-FBC8D41BB017}"/>
    <cellStyle name="Normal 4 2 16" xfId="26619" xr:uid="{23D45945-02A4-4E5A-AF1F-3DBF5B2B503F}"/>
    <cellStyle name="Normal 4 2 17" xfId="26621" xr:uid="{2332C833-71DB-4C14-9B2B-05124DDFC9B8}"/>
    <cellStyle name="Normal 4 2 18" xfId="26623" xr:uid="{16B26F87-09A9-47E6-9AE9-F70266F045B0}"/>
    <cellStyle name="Normal 4 2 19" xfId="26628" xr:uid="{E62BF27E-EFBE-4F4B-8552-F7113616D9C1}"/>
    <cellStyle name="Normal 4 2 2" xfId="11312" xr:uid="{932A98FC-4901-4FF4-B21F-38879CFAD01C}"/>
    <cellStyle name="Normal 4 2 2 10" xfId="15984" xr:uid="{5567A22B-F30E-4887-913B-6DD6B9E32A79}"/>
    <cellStyle name="Normal 4 2 2 10 2" xfId="38036" xr:uid="{E160B63C-4D4B-4F20-A3A7-FE9D5D8B3EA5}"/>
    <cellStyle name="Normal 4 2 2 10 3" xfId="38038" xr:uid="{CAF20F44-57E6-44DF-A986-FB720E032717}"/>
    <cellStyle name="Normal 4 2 2 10 4" xfId="19763" xr:uid="{F9894E07-1065-41B7-94DF-AABEE47F81EC}"/>
    <cellStyle name="Normal 4 2 2 10 5" xfId="52651" xr:uid="{47F67CD3-CDB7-4CA4-9628-CCC0CAE7DF86}"/>
    <cellStyle name="Normal 4 2 2 10 6" xfId="52652" xr:uid="{C2FAB98D-E448-40E5-89EA-54CAA0FAA398}"/>
    <cellStyle name="Normal 4 2 2 11" xfId="15986" xr:uid="{70C41AA8-6345-4651-82F1-1A2E63778718}"/>
    <cellStyle name="Normal 4 2 2 11 2" xfId="52653" xr:uid="{6B7C4F8B-B24E-4B7C-AB49-BD7AFBBB1375}"/>
    <cellStyle name="Normal 4 2 2 12" xfId="15988" xr:uid="{D90DA9BA-6D31-4355-805C-8B374E81DDEF}"/>
    <cellStyle name="Normal 4 2 2 13" xfId="52654" xr:uid="{D574149C-D7BA-4442-AFF3-4ECF028B7265}"/>
    <cellStyle name="Normal 4 2 2 14" xfId="52655" xr:uid="{3D3BFF29-8DBF-4D40-8B57-014A06F6809D}"/>
    <cellStyle name="Normal 4 2 2 15" xfId="52656" xr:uid="{62C70E5E-D2A4-4A68-AD16-4ED57CADD973}"/>
    <cellStyle name="Normal 4 2 2 16" xfId="52657" xr:uid="{27A9CE4F-FA8E-436F-B31E-A577F2F22391}"/>
    <cellStyle name="Normal 4 2 2 2" xfId="52658" xr:uid="{D106A828-E9C6-4669-8A4C-2BF346593D82}"/>
    <cellStyle name="Normal 4 2 2 2 10" xfId="39497" xr:uid="{43D3F3E0-78B0-4945-977E-C689D88F72CA}"/>
    <cellStyle name="Normal 4 2 2 2 11" xfId="39499" xr:uid="{7D29F1CF-8E1B-4D35-9736-072CDA184329}"/>
    <cellStyle name="Normal 4 2 2 2 12" xfId="39501" xr:uid="{FD156AE2-0C14-47AC-A412-80463017998E}"/>
    <cellStyle name="Normal 4 2 2 2 13" xfId="39503" xr:uid="{CB1B36DE-D189-4932-8B54-2B5D5CF77C2C}"/>
    <cellStyle name="Normal 4 2 2 2 14" xfId="39505" xr:uid="{461530A6-61BD-4F2E-9E9F-CBD83C4EC35E}"/>
    <cellStyle name="Normal 4 2 2 2 2" xfId="52659" xr:uid="{B1F5EAF4-3F64-4D8A-94AC-43C771E6B433}"/>
    <cellStyle name="Normal 4 2 2 2 2 10" xfId="52660" xr:uid="{531C10E8-C91F-4DF3-9D5D-A4CEC67C84E4}"/>
    <cellStyle name="Normal 4 2 2 2 2 2" xfId="52661" xr:uid="{5B36199F-C076-4338-AB2E-899EE37ECF48}"/>
    <cellStyle name="Normal 4 2 2 2 2 2 2" xfId="52662" xr:uid="{B172B5A7-6E48-4913-819E-080981A28E4D}"/>
    <cellStyle name="Normal 4 2 2 2 2 2 2 2" xfId="52663" xr:uid="{D4777048-B1B8-47DC-9421-62537B89BD02}"/>
    <cellStyle name="Normal 4 2 2 2 2 2 2 3" xfId="52664" xr:uid="{12686CB3-FBE0-4813-990C-D9A1345931F4}"/>
    <cellStyle name="Normal 4 2 2 2 2 2 2 4" xfId="52665" xr:uid="{500E3178-5898-4948-B075-568008A0E135}"/>
    <cellStyle name="Normal 4 2 2 2 2 2 2 5" xfId="52666" xr:uid="{CB700D8F-1B2A-4414-BAFA-80A43A27E632}"/>
    <cellStyle name="Normal 4 2 2 2 2 2 2 6" xfId="52667" xr:uid="{01C9A361-0B6D-4639-86DB-8E5B6CDD516C}"/>
    <cellStyle name="Normal 4 2 2 2 2 2 3" xfId="52668" xr:uid="{82B46325-B594-4C67-B0FC-0D0B634E7969}"/>
    <cellStyle name="Normal 4 2 2 2 2 2 4" xfId="52669" xr:uid="{7C6F45C4-55DC-408B-A6C7-4704AAC766AB}"/>
    <cellStyle name="Normal 4 2 2 2 2 2 5" xfId="52670" xr:uid="{F24930C1-749A-49A6-98A9-BAF80D32BD86}"/>
    <cellStyle name="Normal 4 2 2 2 2 2 6" xfId="52671" xr:uid="{84FA2843-2066-4C51-B223-EE36C3EE02E9}"/>
    <cellStyle name="Normal 4 2 2 2 2 2 7" xfId="52672" xr:uid="{B3F7548C-41A6-446A-B31C-CD44C9E98365}"/>
    <cellStyle name="Normal 4 2 2 2 2 3" xfId="52673" xr:uid="{3D493DE2-0DDE-4983-A2E5-1D3A0B3620DB}"/>
    <cellStyle name="Normal 4 2 2 2 2 3 2" xfId="52674" xr:uid="{A2D0B349-40EE-4927-96C2-6335D0D7B832}"/>
    <cellStyle name="Normal 4 2 2 2 2 3 3" xfId="52676" xr:uid="{8D52CED4-8386-4C00-834C-8FDB4578406C}"/>
    <cellStyle name="Normal 4 2 2 2 2 4" xfId="52677" xr:uid="{A5F194DD-4EEA-4D08-BAE5-D4A109441068}"/>
    <cellStyle name="Normal 4 2 2 2 2 5" xfId="52678" xr:uid="{91F3A322-B852-422A-9BFB-E2D9E67852A4}"/>
    <cellStyle name="Normal 4 2 2 2 2 5 2" xfId="52679" xr:uid="{7E9F5413-6D7D-4397-9E98-4CF7E8C3E851}"/>
    <cellStyle name="Normal 4 2 2 2 2 5 3" xfId="45861" xr:uid="{7CFE6EEA-D6E9-4DF2-821E-2EB9E8E885B4}"/>
    <cellStyle name="Normal 4 2 2 2 2 5 4" xfId="52680" xr:uid="{E80C7F2A-9F4F-4A2D-8B62-576B49B1A8E4}"/>
    <cellStyle name="Normal 4 2 2 2 2 5 5" xfId="52681" xr:uid="{96C3259A-8AB7-4F65-92D2-A7C47C086484}"/>
    <cellStyle name="Normal 4 2 2 2 2 5 6" xfId="52682" xr:uid="{E80D7B92-6C38-4FB3-8E7A-7C819D0A4521}"/>
    <cellStyle name="Normal 4 2 2 2 2 6" xfId="52683" xr:uid="{FF9D44A2-13E0-46C3-B776-5E7AFD2A4D6A}"/>
    <cellStyle name="Normal 4 2 2 2 2 7" xfId="3115" xr:uid="{D8B91CFF-DEE7-4FCB-BDDA-E775B2CED7E9}"/>
    <cellStyle name="Normal 4 2 2 2 2 8" xfId="52684" xr:uid="{7FDFD037-458B-4929-917A-B07BB2898E70}"/>
    <cellStyle name="Normal 4 2 2 2 2 9" xfId="52685" xr:uid="{AC91DC52-14CC-4B79-96CE-D553F3654552}"/>
    <cellStyle name="Normal 4 2 2 2 3" xfId="52686" xr:uid="{0E34A85A-EBDC-44D4-AE74-F7A2CFF9FA37}"/>
    <cellStyle name="Normal 4 2 2 2 3 10" xfId="52687" xr:uid="{F00EFD5F-8034-4F1B-846D-5A928C8291E4}"/>
    <cellStyle name="Normal 4 2 2 2 3 2" xfId="52689" xr:uid="{3316F3F4-A8E6-4A79-91C9-8F5B4B73490D}"/>
    <cellStyle name="Normal 4 2 2 2 3 2 2" xfId="52690" xr:uid="{107CA3D1-BD84-4419-98E8-8FD9EC33619A}"/>
    <cellStyle name="Normal 4 2 2 2 3 2 2 2" xfId="52691" xr:uid="{8FD855B8-D51F-471E-8812-DC7EF235338C}"/>
    <cellStyle name="Normal 4 2 2 2 3 2 2 3" xfId="52692" xr:uid="{D6F84DBC-55EA-4FA2-AA42-C0AD144D7542}"/>
    <cellStyle name="Normal 4 2 2 2 3 2 2 4" xfId="52693" xr:uid="{42DBC74A-E4FB-4738-8AD7-C1B5350BF638}"/>
    <cellStyle name="Normal 4 2 2 2 3 2 2 5" xfId="52694" xr:uid="{3D1CCB1C-1DD9-4063-9DFA-D29475F41D08}"/>
    <cellStyle name="Normal 4 2 2 2 3 2 2 6" xfId="52695" xr:uid="{F80F0B74-1884-441A-808B-D21EE23B9BED}"/>
    <cellStyle name="Normal 4 2 2 2 3 2 3" xfId="52696" xr:uid="{3D896E2D-7445-49DA-91DF-4745EA217155}"/>
    <cellStyle name="Normal 4 2 2 2 3 2 4" xfId="52697" xr:uid="{9583D28B-85EE-4305-B018-4CF44F4632E3}"/>
    <cellStyle name="Normal 4 2 2 2 3 2 5" xfId="52698" xr:uid="{B6530A5E-C55E-4856-8850-FD6219A82C58}"/>
    <cellStyle name="Normal 4 2 2 2 3 2 6" xfId="52699" xr:uid="{0C440F01-2861-4414-8614-CA1C5B7EB025}"/>
    <cellStyle name="Normal 4 2 2 2 3 2 7" xfId="52700" xr:uid="{F6FEDC62-7A65-420F-A521-012AE2D1C40F}"/>
    <cellStyle name="Normal 4 2 2 2 3 3" xfId="52702" xr:uid="{7EDFE8A0-DA89-4A9D-A2A7-1E4F665CE613}"/>
    <cellStyle name="Normal 4 2 2 2 3 3 2" xfId="52703" xr:uid="{D89C533F-2D80-417F-8C6E-86992443FA9D}"/>
    <cellStyle name="Normal 4 2 2 2 3 3 3" xfId="52704" xr:uid="{677FD9DF-1E9B-41D9-8D5C-AFDFF289CD1D}"/>
    <cellStyle name="Normal 4 2 2 2 3 4" xfId="52705" xr:uid="{43908284-4510-45EB-9E33-81E190B79D77}"/>
    <cellStyle name="Normal 4 2 2 2 3 5" xfId="52706" xr:uid="{7B621B70-E41B-4FF6-8110-6A01A3D588BA}"/>
    <cellStyle name="Normal 4 2 2 2 3 5 2" xfId="52707" xr:uid="{4C3485FD-88F7-4A49-8742-16AB9AB88EC3}"/>
    <cellStyle name="Normal 4 2 2 2 3 5 3" xfId="52708" xr:uid="{B6B37A74-CB14-4D6D-B130-B51A12A75731}"/>
    <cellStyle name="Normal 4 2 2 2 3 5 4" xfId="52709" xr:uid="{08F54E46-2E57-45B7-AE39-62DF79139847}"/>
    <cellStyle name="Normal 4 2 2 2 3 5 5" xfId="52710" xr:uid="{46294F78-0451-4043-9A5E-9BDCFDFFAF29}"/>
    <cellStyle name="Normal 4 2 2 2 3 5 6" xfId="52711" xr:uid="{69979938-4362-4650-B190-9868DE7DB165}"/>
    <cellStyle name="Normal 4 2 2 2 3 6" xfId="52712" xr:uid="{9F881EC6-ABF5-434A-B3F2-7A4B9873CE6F}"/>
    <cellStyle name="Normal 4 2 2 2 3 7" xfId="52713" xr:uid="{A16297C2-89A3-4443-84DC-E05A9E53F9C6}"/>
    <cellStyle name="Normal 4 2 2 2 3 8" xfId="52714" xr:uid="{C30DCB11-A70F-457F-A21F-5AD385609FEC}"/>
    <cellStyle name="Normal 4 2 2 2 3 9" xfId="52715" xr:uid="{D571260C-A837-41A3-A471-221A65F2CD23}"/>
    <cellStyle name="Normal 4 2 2 2 4" xfId="52716" xr:uid="{4ECBB1F8-4943-46AF-95B5-E04B2E5C8740}"/>
    <cellStyle name="Normal 4 2 2 2 4 10" xfId="52717" xr:uid="{E4879552-4B65-426E-BCC0-43C916EA86E6}"/>
    <cellStyle name="Normal 4 2 2 2 4 2" xfId="52718" xr:uid="{42DDEB16-F593-4533-A11F-A0A4C55BE411}"/>
    <cellStyle name="Normal 4 2 2 2 4 2 2" xfId="52719" xr:uid="{36C500EB-5E38-45C1-A40F-14ED9FD8FB3E}"/>
    <cellStyle name="Normal 4 2 2 2 4 2 2 2" xfId="52720" xr:uid="{CDF7EE8F-D5D4-4A1F-8C5C-3BB241F16931}"/>
    <cellStyle name="Normal 4 2 2 2 4 2 2 3" xfId="52721" xr:uid="{917440B4-8999-4A5E-845B-224074A23437}"/>
    <cellStyle name="Normal 4 2 2 2 4 2 2 4" xfId="52722" xr:uid="{D0DE2486-7277-4E83-9B1C-104FEE1DC074}"/>
    <cellStyle name="Normal 4 2 2 2 4 2 2 5" xfId="52723" xr:uid="{9A5D2CE7-207C-4282-A812-3144ADA23F43}"/>
    <cellStyle name="Normal 4 2 2 2 4 2 2 6" xfId="7827" xr:uid="{D5EF9DC7-D0E6-4D14-8850-D5970E86E93A}"/>
    <cellStyle name="Normal 4 2 2 2 4 2 3" xfId="52724" xr:uid="{2658D2EB-5D1B-4BCC-8BA5-7D16C6CAAC17}"/>
    <cellStyle name="Normal 4 2 2 2 4 2 4" xfId="52725" xr:uid="{C9FD5695-17AA-42A7-AE5E-0C2019AED0BE}"/>
    <cellStyle name="Normal 4 2 2 2 4 2 5" xfId="52726" xr:uid="{DF682359-4AB1-4417-8EFF-278EBB464075}"/>
    <cellStyle name="Normal 4 2 2 2 4 2 6" xfId="52727" xr:uid="{AF542DDC-8359-4D97-889B-D5632DB59A86}"/>
    <cellStyle name="Normal 4 2 2 2 4 2 7" xfId="52728" xr:uid="{CD0B3FAF-BE85-4EDF-B3AB-F628B197A637}"/>
    <cellStyle name="Normal 4 2 2 2 4 3" xfId="52729" xr:uid="{40307943-1BAF-4A9A-9729-2FCC5AC35143}"/>
    <cellStyle name="Normal 4 2 2 2 4 3 2" xfId="5042" xr:uid="{B9A01A7E-85C4-4DC1-A8DE-CDBCDBFE5474}"/>
    <cellStyle name="Normal 4 2 2 2 4 3 3" xfId="52730" xr:uid="{64EA175C-4A0D-4186-9B0E-31DC6B4C464E}"/>
    <cellStyle name="Normal 4 2 2 2 4 4" xfId="52731" xr:uid="{A7E00788-8B54-4F92-B651-DC3C6EF39762}"/>
    <cellStyle name="Normal 4 2 2 2 4 5" xfId="52732" xr:uid="{55A90EAA-F6A6-42BC-9604-B4C943D89DFC}"/>
    <cellStyle name="Normal 4 2 2 2 4 5 2" xfId="52733" xr:uid="{2C5E621D-17E8-4DC5-94A9-96C6A936EC22}"/>
    <cellStyle name="Normal 4 2 2 2 4 5 3" xfId="52734" xr:uid="{C58163D9-AB56-4476-A159-F6DA107421B4}"/>
    <cellStyle name="Normal 4 2 2 2 4 5 4" xfId="52735" xr:uid="{A7E6169F-DFEE-4542-997F-099956C885A5}"/>
    <cellStyle name="Normal 4 2 2 2 4 5 5" xfId="52736" xr:uid="{D16B02A1-B044-4D71-8CCF-7654AFEC63EA}"/>
    <cellStyle name="Normal 4 2 2 2 4 5 6" xfId="52737" xr:uid="{CE96BBAE-48C8-4CC2-95ED-35CE719DF79C}"/>
    <cellStyle name="Normal 4 2 2 2 4 6" xfId="52738" xr:uid="{22825BA6-4BF5-4EDE-88C5-DCB7028350B0}"/>
    <cellStyle name="Normal 4 2 2 2 4 7" xfId="52739" xr:uid="{B324E0A4-27CB-413F-B433-22AC29E587A4}"/>
    <cellStyle name="Normal 4 2 2 2 4 8" xfId="52740" xr:uid="{E5E167D9-C4B1-4F3B-B167-CF9AD841F7E8}"/>
    <cellStyle name="Normal 4 2 2 2 4 9" xfId="52741" xr:uid="{190FDF4D-6CB5-4C11-8E29-1215B9099694}"/>
    <cellStyle name="Normal 4 2 2 2 5" xfId="52742" xr:uid="{AD2BD439-CA1C-46EB-9931-83A979DCC200}"/>
    <cellStyle name="Normal 4 2 2 2 5 2" xfId="52743" xr:uid="{9CD5B690-C908-4F67-9337-33F2EC88993E}"/>
    <cellStyle name="Normal 4 2 2 2 5 2 2" xfId="52744" xr:uid="{514FE2CC-0911-496A-AA2E-CD95543B47B7}"/>
    <cellStyle name="Normal 4 2 2 2 5 2 3" xfId="52745" xr:uid="{100AD9A4-8B10-45A7-A90A-5D7E2BB8B2C3}"/>
    <cellStyle name="Normal 4 2 2 2 5 2 4" xfId="52746" xr:uid="{9156ED75-EACD-4981-8952-A5B66250FE37}"/>
    <cellStyle name="Normal 4 2 2 2 5 2 5" xfId="52747" xr:uid="{886A8ED1-B7B3-4595-9031-088ABE40ED42}"/>
    <cellStyle name="Normal 4 2 2 2 5 2 6" xfId="52748" xr:uid="{059BB4D5-6904-4A2C-8E1A-FD10D9695564}"/>
    <cellStyle name="Normal 4 2 2 2 5 3" xfId="52749" xr:uid="{1E803F5A-1658-4EAB-A211-6E41815913E1}"/>
    <cellStyle name="Normal 4 2 2 2 5 4" xfId="52750" xr:uid="{92F9404D-B4F6-4C2D-96FB-7F60F6E41CB7}"/>
    <cellStyle name="Normal 4 2 2 2 5 5" xfId="52751" xr:uid="{01014CBF-AD8A-43B4-A3B7-0B20463AE808}"/>
    <cellStyle name="Normal 4 2 2 2 5 6" xfId="52753" xr:uid="{6918FDA4-4C4D-483F-B01C-F1A5D2AD796E}"/>
    <cellStyle name="Normal 4 2 2 2 5 7" xfId="52755" xr:uid="{0B8FA922-8694-4BC5-BB0F-A78D002F0A7A}"/>
    <cellStyle name="Normal 4 2 2 2 6" xfId="52756" xr:uid="{D6186A8F-EBE6-4C0F-B448-FD75769612C6}"/>
    <cellStyle name="Normal 4 2 2 2 6 2" xfId="52757" xr:uid="{B472DC5F-1936-43BF-A453-EABC678B92A1}"/>
    <cellStyle name="Normal 4 2 2 2 6 3" xfId="52758" xr:uid="{E769D9DD-290C-4F0F-86A8-586ED4C420BF}"/>
    <cellStyle name="Normal 4 2 2 2 7" xfId="52759" xr:uid="{114432BC-C624-44E3-A064-F49068186D34}"/>
    <cellStyle name="Normal 4 2 2 2 8" xfId="52760" xr:uid="{A8AC36FC-1D85-4320-83E1-80EE8C04B485}"/>
    <cellStyle name="Normal 4 2 2 2 8 2" xfId="52761" xr:uid="{860EFBAF-CA50-4CF5-AD1E-115DB13108C3}"/>
    <cellStyle name="Normal 4 2 2 2 8 3" xfId="52762" xr:uid="{A9CD3ADC-FB25-4E7F-A263-2E76225BC3D4}"/>
    <cellStyle name="Normal 4 2 2 2 8 4" xfId="52763" xr:uid="{D0C5EC68-34FD-43DD-B2F4-D1F1271744BE}"/>
    <cellStyle name="Normal 4 2 2 2 8 5" xfId="52764" xr:uid="{AD8422C5-FA7D-464A-8171-54711BB1E43A}"/>
    <cellStyle name="Normal 4 2 2 2 8 6" xfId="52766" xr:uid="{F0DF7FD9-0F55-473B-98E4-5C8473410E48}"/>
    <cellStyle name="Normal 4 2 2 2 9" xfId="52767" xr:uid="{68CA4129-D95F-4C9A-8184-26C3C5888150}"/>
    <cellStyle name="Normal 4 2 2 3" xfId="52768" xr:uid="{0841A8E8-8DD6-46A7-B66C-F8DDBD042023}"/>
    <cellStyle name="Normal 4 2 2 3 10" xfId="52769" xr:uid="{483B88B3-9902-4438-9A61-013FF622E7BF}"/>
    <cellStyle name="Normal 4 2 2 3 11" xfId="52770" xr:uid="{53B4CFF3-1AEE-43C9-90B3-F13A3CF0E35F}"/>
    <cellStyle name="Normal 4 2 2 3 12" xfId="52771" xr:uid="{C627FD18-9488-44AA-BFAC-6D97A217B6FD}"/>
    <cellStyle name="Normal 4 2 2 3 13" xfId="52772" xr:uid="{12C97447-3E34-4BFC-99A9-67F717799F4D}"/>
    <cellStyle name="Normal 4 2 2 3 14" xfId="52773" xr:uid="{F176B933-A06E-4492-9011-14E5614311FA}"/>
    <cellStyle name="Normal 4 2 2 3 2" xfId="52774" xr:uid="{2ABD62D1-4CFA-4CDD-A952-9036BBEE8677}"/>
    <cellStyle name="Normal 4 2 2 3 2 10" xfId="52775" xr:uid="{EBB8018F-4389-42D2-BC9F-0B4541D1CCF0}"/>
    <cellStyle name="Normal 4 2 2 3 2 2" xfId="52776" xr:uid="{76A95802-D8DC-4585-B85B-B8F9EB605996}"/>
    <cellStyle name="Normal 4 2 2 3 2 2 2" xfId="52777" xr:uid="{CC0B693D-800D-421D-B505-63A10CA5E4BE}"/>
    <cellStyle name="Normal 4 2 2 3 2 2 2 2" xfId="52778" xr:uid="{12CF452D-AE18-4118-9E9B-3327D6976E58}"/>
    <cellStyle name="Normal 4 2 2 3 2 2 2 3" xfId="52780" xr:uid="{FF14BC7C-0C6C-4F98-9AEB-2FA2494A2E65}"/>
    <cellStyle name="Normal 4 2 2 3 2 2 2 4" xfId="52782" xr:uid="{2CAC7BEB-94A2-4BF2-BA21-53C040E2F9CD}"/>
    <cellStyle name="Normal 4 2 2 3 2 2 2 5" xfId="52783" xr:uid="{A36A3EF9-CF38-40BD-8273-A54FA9F9417F}"/>
    <cellStyle name="Normal 4 2 2 3 2 2 2 6" xfId="52784" xr:uid="{9E1392EB-9B06-4377-AA63-8026BD29C93C}"/>
    <cellStyle name="Normal 4 2 2 3 2 2 3" xfId="52785" xr:uid="{C0D7CD9C-D0CB-4247-A95D-9484187323D1}"/>
    <cellStyle name="Normal 4 2 2 3 2 2 4" xfId="52786" xr:uid="{5C3AB5D2-07A9-43C4-BF86-EA79245F866D}"/>
    <cellStyle name="Normal 4 2 2 3 2 2 5" xfId="52787" xr:uid="{78A4EBD0-9C93-4A2D-B597-3FE69E9ABFE5}"/>
    <cellStyle name="Normal 4 2 2 3 2 2 6" xfId="52788" xr:uid="{D739B393-95D5-422F-BE8F-CDB84CFA6C0C}"/>
    <cellStyle name="Normal 4 2 2 3 2 2 7" xfId="52789" xr:uid="{402B4897-F2D8-4605-8D25-4AF981026A7F}"/>
    <cellStyle name="Normal 4 2 2 3 2 3" xfId="52790" xr:uid="{F1E7FF52-1313-4E30-A3F0-F646635FD4C9}"/>
    <cellStyle name="Normal 4 2 2 3 2 3 2" xfId="52791" xr:uid="{040DD758-F7A3-42BB-BB67-9DBE4F1409DA}"/>
    <cellStyle name="Normal 4 2 2 3 2 3 3" xfId="52792" xr:uid="{C5244306-441C-40E1-9E15-C1CB12B2F226}"/>
    <cellStyle name="Normal 4 2 2 3 2 4" xfId="52793" xr:uid="{9973A407-4AE8-48C6-824C-18C88B7EFC92}"/>
    <cellStyle name="Normal 4 2 2 3 2 5" xfId="52794" xr:uid="{0CDB40D5-D1DE-4633-BCEA-8B874E4921FC}"/>
    <cellStyle name="Normal 4 2 2 3 2 5 2" xfId="52795" xr:uid="{2B23C81B-27FB-49AA-90CA-409C490680B0}"/>
    <cellStyle name="Normal 4 2 2 3 2 5 3" xfId="52796" xr:uid="{271B9BF6-06B3-4922-AD1E-679ADEA94765}"/>
    <cellStyle name="Normal 4 2 2 3 2 5 4" xfId="52797" xr:uid="{F756062D-9CE4-42E3-ABFB-0CFA22E51452}"/>
    <cellStyle name="Normal 4 2 2 3 2 5 5" xfId="52798" xr:uid="{87D88B97-B277-4744-9FEF-9308925FA959}"/>
    <cellStyle name="Normal 4 2 2 3 2 5 6" xfId="52799" xr:uid="{41D68B24-87EC-4D5A-9A59-174A2BBE2F12}"/>
    <cellStyle name="Normal 4 2 2 3 2 6" xfId="52800" xr:uid="{F38925AD-4637-43DB-ABC2-BDE09D761D56}"/>
    <cellStyle name="Normal 4 2 2 3 2 7" xfId="52801" xr:uid="{8CAAE8CD-5B59-4441-A941-FAC4CC6C980C}"/>
    <cellStyle name="Normal 4 2 2 3 2 8" xfId="52802" xr:uid="{006F10C3-EBB1-4190-9A4F-48E0603AF445}"/>
    <cellStyle name="Normal 4 2 2 3 2 9" xfId="52803" xr:uid="{21DD79A4-9805-4FA3-9628-0810B5CADF13}"/>
    <cellStyle name="Normal 4 2 2 3 3" xfId="52804" xr:uid="{283B9E2D-86F7-4C1F-9EF3-C8CD27CEAB61}"/>
    <cellStyle name="Normal 4 2 2 3 3 10" xfId="52805" xr:uid="{DA38890B-21C1-4197-88DC-A4870688CC37}"/>
    <cellStyle name="Normal 4 2 2 3 3 2" xfId="52806" xr:uid="{A0073D9D-1781-43C0-9018-2F9F88A9CE8E}"/>
    <cellStyle name="Normal 4 2 2 3 3 2 2" xfId="52807" xr:uid="{50E66545-6224-4134-AC9B-F12108C09E45}"/>
    <cellStyle name="Normal 4 2 2 3 3 2 2 2" xfId="52808" xr:uid="{F3F4996F-48AA-485C-98E7-B3AC70CC56D6}"/>
    <cellStyle name="Normal 4 2 2 3 3 2 2 3" xfId="52809" xr:uid="{0EBC7875-805D-4CE4-97A2-50698D34D9D9}"/>
    <cellStyle name="Normal 4 2 2 3 3 2 2 4" xfId="52810" xr:uid="{4A07FD18-0F25-4737-AC7F-18C035BB3F4B}"/>
    <cellStyle name="Normal 4 2 2 3 3 2 2 5" xfId="52811" xr:uid="{28968908-ED20-4278-98CD-82C63B6EB60A}"/>
    <cellStyle name="Normal 4 2 2 3 3 2 2 6" xfId="52812" xr:uid="{2EAE74A0-5BA4-4347-B887-B68BD7C29F96}"/>
    <cellStyle name="Normal 4 2 2 3 3 2 3" xfId="52813" xr:uid="{9EE1350F-9958-489B-9CDF-2ADB84A16C87}"/>
    <cellStyle name="Normal 4 2 2 3 3 2 4" xfId="52814" xr:uid="{97F97FCD-BD93-4432-A404-11F99F5A960F}"/>
    <cellStyle name="Normal 4 2 2 3 3 2 5" xfId="52815" xr:uid="{3044B37C-0B45-4621-80A8-9F6A86A9D548}"/>
    <cellStyle name="Normal 4 2 2 3 3 2 6" xfId="52816" xr:uid="{FE0E7656-FAFC-47F3-B98A-9E2DD6702626}"/>
    <cellStyle name="Normal 4 2 2 3 3 2 7" xfId="52817" xr:uid="{12A9EBD5-84AC-424E-B193-7F77F9E68536}"/>
    <cellStyle name="Normal 4 2 2 3 3 3" xfId="52818" xr:uid="{47330188-0D72-489E-9B44-CCBCBC887B5D}"/>
    <cellStyle name="Normal 4 2 2 3 3 3 2" xfId="52819" xr:uid="{7599D446-1F05-4D40-A4B1-FDF8AA981B53}"/>
    <cellStyle name="Normal 4 2 2 3 3 3 3" xfId="52820" xr:uid="{F8202F04-887C-4641-80BA-987DB623B639}"/>
    <cellStyle name="Normal 4 2 2 3 3 4" xfId="52821" xr:uid="{201423D4-D961-463D-9205-3A69B9BA66B3}"/>
    <cellStyle name="Normal 4 2 2 3 3 5" xfId="52822" xr:uid="{71C0D866-A196-4B9F-83D5-09C67429931A}"/>
    <cellStyle name="Normal 4 2 2 3 3 5 2" xfId="52823" xr:uid="{8434BEC4-5D66-478C-8B7C-C2A32414FC83}"/>
    <cellStyle name="Normal 4 2 2 3 3 5 3" xfId="52824" xr:uid="{7C656A9A-72BC-4B3B-AC30-4816047D1451}"/>
    <cellStyle name="Normal 4 2 2 3 3 5 4" xfId="52825" xr:uid="{E45F1E04-81EF-4175-8DF2-EC2647977A96}"/>
    <cellStyle name="Normal 4 2 2 3 3 5 5" xfId="52826" xr:uid="{64C0E375-84FB-4541-BC12-F9DE56B83F7C}"/>
    <cellStyle name="Normal 4 2 2 3 3 5 6" xfId="52827" xr:uid="{45857155-A3D2-40B4-A405-ACC8B3164CF6}"/>
    <cellStyle name="Normal 4 2 2 3 3 6" xfId="52828" xr:uid="{3D53C3E3-A8C1-4335-81CA-CE114DC0E5D7}"/>
    <cellStyle name="Normal 4 2 2 3 3 7" xfId="52829" xr:uid="{B77E4005-1DA1-4872-9A25-A403586643FC}"/>
    <cellStyle name="Normal 4 2 2 3 3 8" xfId="52830" xr:uid="{459AA118-1CB6-4A52-AFAC-253FD3286558}"/>
    <cellStyle name="Normal 4 2 2 3 3 9" xfId="52831" xr:uid="{47BEF8C2-157B-4520-B027-8B596053202F}"/>
    <cellStyle name="Normal 4 2 2 3 4" xfId="52832" xr:uid="{18914E35-CDA8-4EAA-871D-D5FD13E25EF2}"/>
    <cellStyle name="Normal 4 2 2 3 4 10" xfId="52833" xr:uid="{2C64D7C0-1956-43A1-B59C-5721A822CFFB}"/>
    <cellStyle name="Normal 4 2 2 3 4 2" xfId="52834" xr:uid="{14B806C0-75E2-46EB-880A-199B0D4D213C}"/>
    <cellStyle name="Normal 4 2 2 3 4 2 2" xfId="52835" xr:uid="{7A0C9599-AA2C-42A3-9023-BA4DD190FC42}"/>
    <cellStyle name="Normal 4 2 2 3 4 2 2 2" xfId="49141" xr:uid="{5280682E-5B6D-4330-9A6B-8FAD59791B77}"/>
    <cellStyle name="Normal 4 2 2 3 4 2 2 3" xfId="49143" xr:uid="{012BB4DD-0730-4FB9-85A2-58C121360373}"/>
    <cellStyle name="Normal 4 2 2 3 4 2 2 4" xfId="52836" xr:uid="{0DB91908-CC5E-4C39-8B18-261C65AF3E51}"/>
    <cellStyle name="Normal 4 2 2 3 4 2 2 5" xfId="36195" xr:uid="{2D7796D1-4A00-4A97-A627-4B381A28B152}"/>
    <cellStyle name="Normal 4 2 2 3 4 2 2 6" xfId="36197" xr:uid="{9839DB8A-D33A-44EF-8338-BAF55BB4CCED}"/>
    <cellStyle name="Normal 4 2 2 3 4 2 3" xfId="52837" xr:uid="{5BE482EB-4326-4F05-BBA6-FA5778C598C2}"/>
    <cellStyle name="Normal 4 2 2 3 4 2 4" xfId="52838" xr:uid="{2BE4C51E-BCCF-4AA4-B455-63A5712887D4}"/>
    <cellStyle name="Normal 4 2 2 3 4 2 5" xfId="52839" xr:uid="{21AA5090-8580-41D9-93D5-4F909EE0C9A2}"/>
    <cellStyle name="Normal 4 2 2 3 4 2 6" xfId="52840" xr:uid="{6BA205F8-DCF2-408D-9C6B-5E7AE5FCCD82}"/>
    <cellStyle name="Normal 4 2 2 3 4 2 7" xfId="52841" xr:uid="{2792598A-AF1A-4494-B557-A94EA2225BB4}"/>
    <cellStyle name="Normal 4 2 2 3 4 3" xfId="52842" xr:uid="{300E92A5-9274-4C84-94DE-246D05A493A9}"/>
    <cellStyle name="Normal 4 2 2 3 4 3 2" xfId="52843" xr:uid="{A49E558D-5F62-49EC-8A33-7A0F96C08E77}"/>
    <cellStyle name="Normal 4 2 2 3 4 3 3" xfId="52844" xr:uid="{BB2109F2-0BE6-4512-9CD3-021802252DA5}"/>
    <cellStyle name="Normal 4 2 2 3 4 4" xfId="52845" xr:uid="{8F18A997-EE7B-4589-BB3A-60CD1F16572F}"/>
    <cellStyle name="Normal 4 2 2 3 4 5" xfId="52846" xr:uid="{A3D0182C-363A-4483-978F-89067B38A03C}"/>
    <cellStyle name="Normal 4 2 2 3 4 5 2" xfId="52847" xr:uid="{FF324527-E30C-46EB-936C-CE60F8EBF774}"/>
    <cellStyle name="Normal 4 2 2 3 4 5 3" xfId="52848" xr:uid="{D592DB22-481A-4E55-A8FF-CC2115A2CA47}"/>
    <cellStyle name="Normal 4 2 2 3 4 5 4" xfId="52849" xr:uid="{084034BC-0D69-4CC5-BF98-3CEBF7863066}"/>
    <cellStyle name="Normal 4 2 2 3 4 5 5" xfId="52850" xr:uid="{92EA15CD-265C-49FE-B57A-931DD58D4F5B}"/>
    <cellStyle name="Normal 4 2 2 3 4 5 6" xfId="52851" xr:uid="{D9B9849E-D6B0-4B19-8D22-C7B511FEB32A}"/>
    <cellStyle name="Normal 4 2 2 3 4 6" xfId="52852" xr:uid="{23744122-B3C6-4315-90C5-5E3211E2D6A6}"/>
    <cellStyle name="Normal 4 2 2 3 4 7" xfId="52853" xr:uid="{EEA77BB6-64DA-4871-AC64-D00039EA9A67}"/>
    <cellStyle name="Normal 4 2 2 3 4 8" xfId="52854" xr:uid="{7360345F-09E0-4720-BEB3-962EDF0F76C8}"/>
    <cellStyle name="Normal 4 2 2 3 4 9" xfId="52855" xr:uid="{24630A7D-2D9D-4C3C-B259-9935504E1CCD}"/>
    <cellStyle name="Normal 4 2 2 3 5" xfId="52856" xr:uid="{86F402B7-66CF-4A3F-A7C4-2DCA38A73573}"/>
    <cellStyle name="Normal 4 2 2 3 5 2" xfId="52857" xr:uid="{A8AA487D-45C2-4CAB-BBFE-C19CB2018E5B}"/>
    <cellStyle name="Normal 4 2 2 3 5 2 2" xfId="52858" xr:uid="{0BB8D096-FE4F-4205-BBD6-42B5204BC642}"/>
    <cellStyle name="Normal 4 2 2 3 5 2 3" xfId="52859" xr:uid="{5AEF51CD-FD96-4E74-89DF-A9F3D63D7AB7}"/>
    <cellStyle name="Normal 4 2 2 3 5 2 4" xfId="52860" xr:uid="{AEA08C3D-D0A6-48BE-B8A1-BCB2C8FCDD52}"/>
    <cellStyle name="Normal 4 2 2 3 5 2 5" xfId="52861" xr:uid="{05E4E039-FD7B-460A-B809-11453C3945EF}"/>
    <cellStyle name="Normal 4 2 2 3 5 2 6" xfId="52862" xr:uid="{49658C4D-3539-4345-9060-BAE0BA5890C0}"/>
    <cellStyle name="Normal 4 2 2 3 5 3" xfId="52863" xr:uid="{112B63CD-EE98-4167-AFE0-58D1145A57CE}"/>
    <cellStyle name="Normal 4 2 2 3 5 4" xfId="52864" xr:uid="{D40C2CA0-0C5D-446E-B931-E219822DB4E4}"/>
    <cellStyle name="Normal 4 2 2 3 5 5" xfId="52865" xr:uid="{A6A023EE-7CC9-4AFC-AF01-C0780238437D}"/>
    <cellStyle name="Normal 4 2 2 3 5 6" xfId="52867" xr:uid="{A53D16EC-1BD5-4AD0-B3D0-4CAA46CD22DD}"/>
    <cellStyle name="Normal 4 2 2 3 5 7" xfId="52869" xr:uid="{05AD84A0-FDA5-4389-90B4-F0E5951A9609}"/>
    <cellStyle name="Normal 4 2 2 3 6" xfId="52870" xr:uid="{09A63E2E-B340-4779-89CC-6F1BF41EF549}"/>
    <cellStyle name="Normal 4 2 2 3 6 2" xfId="52871" xr:uid="{CD03D4E1-78FC-497A-B71E-2627CD4F1C90}"/>
    <cellStyle name="Normal 4 2 2 3 6 3" xfId="52872" xr:uid="{6EB93AE7-9EC4-47B6-92E4-534C4EE11917}"/>
    <cellStyle name="Normal 4 2 2 3 7" xfId="52873" xr:uid="{0622DE3D-F48B-41E1-8757-8B66D20902BA}"/>
    <cellStyle name="Normal 4 2 2 3 8" xfId="52874" xr:uid="{13F250E1-0E00-4C82-AA11-AE744CADA902}"/>
    <cellStyle name="Normal 4 2 2 3 8 2" xfId="52875" xr:uid="{88632D7F-FC30-4376-B577-224BE9FA2FEC}"/>
    <cellStyle name="Normal 4 2 2 3 8 3" xfId="52876" xr:uid="{D13B950F-90B3-4C5B-A916-485155FD3EC1}"/>
    <cellStyle name="Normal 4 2 2 3 8 4" xfId="52877" xr:uid="{4D190FC6-8794-45B3-AF61-FBBEAF187E8A}"/>
    <cellStyle name="Normal 4 2 2 3 8 5" xfId="52878" xr:uid="{91AAACA2-DD15-47BE-94F2-F3703D8B12AE}"/>
    <cellStyle name="Normal 4 2 2 3 8 6" xfId="52879" xr:uid="{A6A0D5E9-79BB-4631-8FC9-345593A0CDBF}"/>
    <cellStyle name="Normal 4 2 2 3 9" xfId="52880" xr:uid="{6EA4BACF-241A-43AF-9BF0-931FB2CA7D3F}"/>
    <cellStyle name="Normal 4 2 2 4" xfId="52881" xr:uid="{FC3BDB91-DC97-4E31-A20E-5C9AD2AC245E}"/>
    <cellStyle name="Normal 4 2 2 4 10" xfId="52882" xr:uid="{28C2AE1F-9129-48E2-BBD9-F0F266C9938A}"/>
    <cellStyle name="Normal 4 2 2 4 2" xfId="52883" xr:uid="{D9AFE3ED-4DAD-4943-A5AB-AE28B5D8CDC2}"/>
    <cellStyle name="Normal 4 2 2 4 2 2" xfId="52884" xr:uid="{15DE4F56-F569-465F-9A2A-2F12E7F3A47F}"/>
    <cellStyle name="Normal 4 2 2 4 2 2 2" xfId="52885" xr:uid="{068C256D-C572-4B9D-8509-B2E6F363884D}"/>
    <cellStyle name="Normal 4 2 2 4 2 2 3" xfId="52886" xr:uid="{E0F862F8-86D6-4DA3-BE45-FE5E0E4C2FD7}"/>
    <cellStyle name="Normal 4 2 2 4 2 2 4" xfId="52887" xr:uid="{5D237553-BC1B-4D2A-87D4-379AFE031D23}"/>
    <cellStyle name="Normal 4 2 2 4 2 2 5" xfId="52888" xr:uid="{7FE9A0A2-B819-4275-8DAD-5F57C371C454}"/>
    <cellStyle name="Normal 4 2 2 4 2 2 6" xfId="52889" xr:uid="{CBF07FF9-29FD-4A4D-AECA-F461F25B5AED}"/>
    <cellStyle name="Normal 4 2 2 4 2 3" xfId="52890" xr:uid="{C635D923-7597-4092-B6C6-F0DFAB32F582}"/>
    <cellStyle name="Normal 4 2 2 4 2 4" xfId="52891" xr:uid="{89D44468-2647-45F7-A5B8-29B27698488F}"/>
    <cellStyle name="Normal 4 2 2 4 2 5" xfId="52892" xr:uid="{273D1BBC-2E5D-4235-8589-9D22157F4676}"/>
    <cellStyle name="Normal 4 2 2 4 2 6" xfId="52893" xr:uid="{357E668F-7DFC-46A4-8A2F-BF21700889CF}"/>
    <cellStyle name="Normal 4 2 2 4 2 7" xfId="52894" xr:uid="{A8C1BC96-E79F-497F-81DB-9E290FA2A2A0}"/>
    <cellStyle name="Normal 4 2 2 4 3" xfId="52895" xr:uid="{527F69E0-7A5E-4E37-B4D1-9A56DDE997E0}"/>
    <cellStyle name="Normal 4 2 2 4 3 2" xfId="52896" xr:uid="{A26F92BC-3414-43BF-94C5-7F5F5E666B53}"/>
    <cellStyle name="Normal 4 2 2 4 3 3" xfId="52897" xr:uid="{210E2624-F416-4641-BA17-CA444E6DF4BE}"/>
    <cellStyle name="Normal 4 2 2 4 4" xfId="52898" xr:uid="{2071F627-926E-44A4-8619-7ECD5DC8DAF5}"/>
    <cellStyle name="Normal 4 2 2 4 5" xfId="52899" xr:uid="{F41356BD-95E1-4E58-A57C-5A9944B7D1D3}"/>
    <cellStyle name="Normal 4 2 2 4 5 2" xfId="52900" xr:uid="{764018F4-42EC-4C16-BF89-D0F0A53AFD0C}"/>
    <cellStyle name="Normal 4 2 2 4 5 3" xfId="52901" xr:uid="{BF4274F3-FA55-4766-83C0-EC209DDBE477}"/>
    <cellStyle name="Normal 4 2 2 4 5 4" xfId="52902" xr:uid="{9B5753DF-A4CD-4493-AA16-269E191FEF5B}"/>
    <cellStyle name="Normal 4 2 2 4 5 5" xfId="52903" xr:uid="{17A5400E-09AA-440D-B4F7-997C3D4CFCD2}"/>
    <cellStyle name="Normal 4 2 2 4 5 6" xfId="52904" xr:uid="{28F7874C-9218-406C-B227-10DA0BF849DC}"/>
    <cellStyle name="Normal 4 2 2 4 6" xfId="52905" xr:uid="{A728030E-F496-4D0A-8F9F-FAF332B05A80}"/>
    <cellStyle name="Normal 4 2 2 4 7" xfId="52906" xr:uid="{5278A007-C4E5-44E8-8A51-58AEE79BB7AD}"/>
    <cellStyle name="Normal 4 2 2 4 8" xfId="52907" xr:uid="{F7F05C94-8776-4BDD-9DB9-B76040FBD766}"/>
    <cellStyle name="Normal 4 2 2 4 9" xfId="52908" xr:uid="{E09FD5BE-AFDF-4646-B6D5-DDA7648562F4}"/>
    <cellStyle name="Normal 4 2 2 5" xfId="52909" xr:uid="{EE6FD393-7F82-444A-A5BD-36B9C1D80A1B}"/>
    <cellStyle name="Normal 4 2 2 5 10" xfId="52910" xr:uid="{BD93EFD4-4080-487E-88CF-BC2E782E9B09}"/>
    <cellStyle name="Normal 4 2 2 5 2" xfId="52911" xr:uid="{97C2214A-8F8A-48F7-AD6E-899E6A833F2B}"/>
    <cellStyle name="Normal 4 2 2 5 2 2" xfId="52912" xr:uid="{F3990200-C57C-4E97-9890-7922A63A4991}"/>
    <cellStyle name="Normal 4 2 2 5 2 2 2" xfId="52913" xr:uid="{4B4B6610-3E54-40D7-BDAF-325CF6A29D78}"/>
    <cellStyle name="Normal 4 2 2 5 2 2 3" xfId="52914" xr:uid="{C4BB7C56-777E-463C-B7A5-223DC39925C6}"/>
    <cellStyle name="Normal 4 2 2 5 2 2 4" xfId="52915" xr:uid="{1FE4A1FC-73A3-498B-8E8F-AB6C4842A72C}"/>
    <cellStyle name="Normal 4 2 2 5 2 2 5" xfId="52916" xr:uid="{BDD69C5D-A83A-4ED9-8DE7-79900EFD2BD7}"/>
    <cellStyle name="Normal 4 2 2 5 2 2 6" xfId="52917" xr:uid="{4C535C92-140A-4E6B-8B8D-E9602469F315}"/>
    <cellStyle name="Normal 4 2 2 5 2 3" xfId="52918" xr:uid="{56FE03BA-D0B7-4004-ABE1-7A415B36E962}"/>
    <cellStyle name="Normal 4 2 2 5 2 4" xfId="52919" xr:uid="{5F6796F9-DD7A-422D-A7E9-439754F4D162}"/>
    <cellStyle name="Normal 4 2 2 5 2 5" xfId="52920" xr:uid="{BD06E422-A872-4F5E-A74D-CA20EAE09B64}"/>
    <cellStyle name="Normal 4 2 2 5 2 6" xfId="52921" xr:uid="{91C3F52A-989F-4269-B9FC-AB378064782D}"/>
    <cellStyle name="Normal 4 2 2 5 2 7" xfId="52922" xr:uid="{E5F4482F-2518-456B-89AF-4A9A435E74D1}"/>
    <cellStyle name="Normal 4 2 2 5 3" xfId="52923" xr:uid="{E8BA78F7-A0FC-4F52-9D0C-45007BCFB126}"/>
    <cellStyle name="Normal 4 2 2 5 3 2" xfId="52924" xr:uid="{39391A86-C96E-4C19-B8D1-3DE0FF72EE37}"/>
    <cellStyle name="Normal 4 2 2 5 3 3" xfId="52925" xr:uid="{4CE20245-716C-4F9C-875F-A78E19E4F559}"/>
    <cellStyle name="Normal 4 2 2 5 4" xfId="52926" xr:uid="{6B647C00-48F0-47A4-B5DC-98F469E76922}"/>
    <cellStyle name="Normal 4 2 2 5 5" xfId="52927" xr:uid="{DA9287FA-CAAB-4595-86AF-940090805704}"/>
    <cellStyle name="Normal 4 2 2 5 5 2" xfId="52928" xr:uid="{A413A509-15DE-4059-851E-460EAF181C6E}"/>
    <cellStyle name="Normal 4 2 2 5 5 3" xfId="52929" xr:uid="{84B1BC25-AE8D-416C-90D4-38362B5D5C5F}"/>
    <cellStyle name="Normal 4 2 2 5 5 4" xfId="52930" xr:uid="{1F941FF8-2958-4230-943A-FFF30623E9FA}"/>
    <cellStyle name="Normal 4 2 2 5 5 5" xfId="52931" xr:uid="{E29FF630-1859-4060-AEFF-362C27DEE0F3}"/>
    <cellStyle name="Normal 4 2 2 5 5 6" xfId="52932" xr:uid="{56E5B0E6-9C52-4920-9E71-1F7013A1AB9C}"/>
    <cellStyle name="Normal 4 2 2 5 6" xfId="52933" xr:uid="{929F9869-D21F-4849-B2D2-8B2145C1986E}"/>
    <cellStyle name="Normal 4 2 2 5 7" xfId="52934" xr:uid="{C6BA6BDA-C770-4527-90E0-5381A989BFE5}"/>
    <cellStyle name="Normal 4 2 2 5 8" xfId="52935" xr:uid="{F392F590-BB1F-4790-AFBD-3C5297E2D8E1}"/>
    <cellStyle name="Normal 4 2 2 5 9" xfId="52936" xr:uid="{62FC72A8-6B33-43E1-B2AB-E24370B6C50D}"/>
    <cellStyle name="Normal 4 2 2 6" xfId="52937" xr:uid="{C5BA6949-C008-448C-B584-0FF8305E2FF3}"/>
    <cellStyle name="Normal 4 2 2 6 10" xfId="52938" xr:uid="{759103F6-F0D7-449B-BD63-C99A9D0B9A4E}"/>
    <cellStyle name="Normal 4 2 2 6 2" xfId="52939" xr:uid="{ACE1DD8D-23F1-4A68-80A3-C9210A1A7D32}"/>
    <cellStyle name="Normal 4 2 2 6 2 2" xfId="52940" xr:uid="{04E32937-7F04-4ABB-9E17-84E70C61E865}"/>
    <cellStyle name="Normal 4 2 2 6 2 2 2" xfId="52941" xr:uid="{0B147FCA-3210-488C-8733-0CC4118714F3}"/>
    <cellStyle name="Normal 4 2 2 6 2 2 3" xfId="52942" xr:uid="{97B1846E-53CE-423E-9BC0-C0EB5AF75722}"/>
    <cellStyle name="Normal 4 2 2 6 2 2 4" xfId="52943" xr:uid="{71EF94B4-48B2-4092-B815-B6DE4AA49C88}"/>
    <cellStyle name="Normal 4 2 2 6 2 2 5" xfId="52944" xr:uid="{114B6BA8-C323-4FB4-8CAF-1D8108A9837F}"/>
    <cellStyle name="Normal 4 2 2 6 2 2 6" xfId="52945" xr:uid="{7FEF7D4F-51A2-4A85-BEEF-4266214589F8}"/>
    <cellStyle name="Normal 4 2 2 6 2 3" xfId="52946" xr:uid="{23537B54-44B8-43CB-A2C0-D47C048FCF76}"/>
    <cellStyle name="Normal 4 2 2 6 2 4" xfId="52947" xr:uid="{61225F4C-CF02-492D-A6B6-1497CDF2DFE0}"/>
    <cellStyle name="Normal 4 2 2 6 2 5" xfId="52948" xr:uid="{1303B554-C4DC-4753-A966-9E9DC35FEDE0}"/>
    <cellStyle name="Normal 4 2 2 6 2 6" xfId="52949" xr:uid="{C7BA7B37-D09A-4936-8178-397BA0E45DE8}"/>
    <cellStyle name="Normal 4 2 2 6 2 7" xfId="52950" xr:uid="{0614D09D-BA51-4DAA-8F16-41C317B9D581}"/>
    <cellStyle name="Normal 4 2 2 6 3" xfId="52951" xr:uid="{EEF46E87-AFAC-47EF-9799-3C435A4E09D6}"/>
    <cellStyle name="Normal 4 2 2 6 3 2" xfId="52952" xr:uid="{B4A78222-2326-4572-AB15-EA1F4280BB28}"/>
    <cellStyle name="Normal 4 2 2 6 3 3" xfId="52953" xr:uid="{EB147474-F7ED-4998-92C0-9ABE680443E3}"/>
    <cellStyle name="Normal 4 2 2 6 4" xfId="52954" xr:uid="{38F0958E-FB9A-4B05-9404-4D14CC265B99}"/>
    <cellStyle name="Normal 4 2 2 6 5" xfId="52955" xr:uid="{1923F6FE-AFD6-49EA-B0FC-FB1B16DB1CE6}"/>
    <cellStyle name="Normal 4 2 2 6 5 2" xfId="52956" xr:uid="{1F749E47-3A62-40FB-804B-37020304DFC5}"/>
    <cellStyle name="Normal 4 2 2 6 5 3" xfId="52957" xr:uid="{534830A1-B5D7-41CF-865B-FD2349C15E83}"/>
    <cellStyle name="Normal 4 2 2 6 5 4" xfId="52958" xr:uid="{595E2326-AB1E-4E39-B330-F60326D9D40C}"/>
    <cellStyle name="Normal 4 2 2 6 5 5" xfId="52959" xr:uid="{C32C6A4E-2043-4E62-84D4-5CE14BA9C974}"/>
    <cellStyle name="Normal 4 2 2 6 5 6" xfId="52960" xr:uid="{2FF3C1A0-0EA3-4383-8172-B58948714A17}"/>
    <cellStyle name="Normal 4 2 2 6 6" xfId="52961" xr:uid="{362B6E40-7CB6-4A66-8296-02C04B776409}"/>
    <cellStyle name="Normal 4 2 2 6 7" xfId="52962" xr:uid="{C1B96F4F-CBB1-4BBC-BD15-D9164BE1E9BB}"/>
    <cellStyle name="Normal 4 2 2 6 8" xfId="52963" xr:uid="{3C7E6EE1-8C77-485B-A5B1-A7055D166AD0}"/>
    <cellStyle name="Normal 4 2 2 6 9" xfId="52964" xr:uid="{F1E7BF28-CD6D-4E6F-9DCB-10A7CDAC65C4}"/>
    <cellStyle name="Normal 4 2 2 7" xfId="52965" xr:uid="{25888D5A-D47A-4FB2-973B-BB936719954D}"/>
    <cellStyle name="Normal 4 2 2 7 2" xfId="52966" xr:uid="{F2A30B1D-FAED-4655-8F23-705FCD50DC5F}"/>
    <cellStyle name="Normal 4 2 2 7 2 2" xfId="52967" xr:uid="{21644327-769E-45F7-96E3-E1AC02086932}"/>
    <cellStyle name="Normal 4 2 2 7 2 3" xfId="52968" xr:uid="{F7DD2BE6-9BBC-467B-824E-BCBC9CE881C5}"/>
    <cellStyle name="Normal 4 2 2 7 2 4" xfId="52969" xr:uid="{9B5593B5-E6E3-46EE-AF83-E491DF784AE0}"/>
    <cellStyle name="Normal 4 2 2 7 2 5" xfId="52970" xr:uid="{220AC0BC-A5C4-45C2-9F82-0BC5525D586D}"/>
    <cellStyle name="Normal 4 2 2 7 2 6" xfId="52971" xr:uid="{01FB2F24-DDA5-4A14-842D-0586D1E7784D}"/>
    <cellStyle name="Normal 4 2 2 7 3" xfId="52972" xr:uid="{11F7A184-A9CD-424E-9C4A-CA2543CC4E02}"/>
    <cellStyle name="Normal 4 2 2 7 4" xfId="52973" xr:uid="{7ADC73BB-8C98-4656-AAE2-9E1E8319F5E3}"/>
    <cellStyle name="Normal 4 2 2 7 5" xfId="52974" xr:uid="{2BD2908E-4091-43A8-AE83-A769A37EDBF7}"/>
    <cellStyle name="Normal 4 2 2 7 6" xfId="52975" xr:uid="{D56C2E19-4497-466D-930E-E84C8BEFC6AF}"/>
    <cellStyle name="Normal 4 2 2 7 7" xfId="52976" xr:uid="{EF5E67C9-510C-45BC-B43A-A738E4A56503}"/>
    <cellStyle name="Normal 4 2 2 8" xfId="52977" xr:uid="{D287BD80-33E3-49D2-A26E-9FF4601FF795}"/>
    <cellStyle name="Normal 4 2 2 8 2" xfId="52978" xr:uid="{4E7C6F9E-EA29-4EAF-BC3D-3022A8FDA487}"/>
    <cellStyle name="Normal 4 2 2 8 3" xfId="52979" xr:uid="{1CD8CE0A-80FB-4871-ACB3-5C20082C4581}"/>
    <cellStyle name="Normal 4 2 2 8 4" xfId="52980" xr:uid="{8EB50A27-1668-49E9-96DC-68A52458D9C0}"/>
    <cellStyle name="Normal 4 2 2 9" xfId="52981" xr:uid="{7246B46F-BCEF-44A2-8FF4-718E3377092C}"/>
    <cellStyle name="Normal 4 2 2 9 2" xfId="52982" xr:uid="{570C7F09-9AD9-43B9-8EF4-1A60EB9D2F54}"/>
    <cellStyle name="Normal 4 2 3" xfId="52983" xr:uid="{B9BAF35D-B1A0-4950-A5C4-67C5DBEFFF69}"/>
    <cellStyle name="Normal 4 2 3 10" xfId="30922" xr:uid="{FEE5D30D-BF52-4D4B-8A7B-045E0343179E}"/>
    <cellStyle name="Normal 4 2 3 2" xfId="11320" xr:uid="{AB9D8481-BFFE-4066-A62B-FCBD6047D746}"/>
    <cellStyle name="Normal 4 2 3 2 2" xfId="52984" xr:uid="{216DE014-F338-4FDC-A7FB-AB7721F7A858}"/>
    <cellStyle name="Normal 4 2 3 2 2 2" xfId="52985" xr:uid="{F1DC5F99-12C1-4558-8A35-067EF5535C19}"/>
    <cellStyle name="Normal 4 2 3 2 2 3" xfId="52986" xr:uid="{E0431E0B-A1E3-483F-BC85-1C296B538427}"/>
    <cellStyle name="Normal 4 2 3 2 3" xfId="52987" xr:uid="{B9AA7026-943D-4786-AD4A-42BFD26E1FD6}"/>
    <cellStyle name="Normal 4 2 3 2 4" xfId="52988" xr:uid="{5E80DDA4-245D-469B-9561-E6F0B9C92F58}"/>
    <cellStyle name="Normal 4 2 3 3" xfId="52989" xr:uid="{FBEB9158-161D-4B4E-91DC-159F317E3520}"/>
    <cellStyle name="Normal 4 2 3 3 2" xfId="52990" xr:uid="{C2945298-D36A-4C89-8A75-6088DDFC543D}"/>
    <cellStyle name="Normal 4 2 3 3 3" xfId="52991" xr:uid="{0051B040-8EEE-40AD-9D64-802E16D627DC}"/>
    <cellStyle name="Normal 4 2 3 4" xfId="52992" xr:uid="{42F1067F-5CFD-40AF-9646-605123160064}"/>
    <cellStyle name="Normal 4 2 3 4 2" xfId="52993" xr:uid="{6E280CDE-ACEF-4D17-970A-29F1FD0FB9C3}"/>
    <cellStyle name="Normal 4 2 3 4 3" xfId="52994" xr:uid="{299A2EDC-3F0A-41C9-989D-352E26B256BB}"/>
    <cellStyle name="Normal 4 2 3 5" xfId="52995" xr:uid="{C664EB6D-6BDE-49CB-941F-E8C094CB0A01}"/>
    <cellStyle name="Normal 4 2 3 5 2" xfId="52996" xr:uid="{71CD1FDB-185C-4B3A-88A9-378EC4BFE78C}"/>
    <cellStyle name="Normal 4 2 3 5 3" xfId="52997" xr:uid="{5726834F-B9BA-410E-9A77-E58EA3B0CF0B}"/>
    <cellStyle name="Normal 4 2 3 6" xfId="52998" xr:uid="{CB137666-423B-4554-AECE-1742B58B4184}"/>
    <cellStyle name="Normal 4 2 3 6 2" xfId="52999" xr:uid="{DBF87465-CCD1-4498-AB44-346F870F0968}"/>
    <cellStyle name="Normal 4 2 3 6 3" xfId="53000" xr:uid="{08439DC2-7E66-4F63-9139-0DB4A5C43404}"/>
    <cellStyle name="Normal 4 2 3 7" xfId="53001" xr:uid="{02208456-341A-4354-8CA2-E1A41A1A91AA}"/>
    <cellStyle name="Normal 4 2 3 7 2" xfId="53002" xr:uid="{8695C460-D550-49E1-8D17-E038D136B186}"/>
    <cellStyle name="Normal 4 2 3 7 3" xfId="53003" xr:uid="{EC6CB8A9-1422-4ED8-84DF-5A23959315D2}"/>
    <cellStyle name="Normal 4 2 3 8" xfId="53004" xr:uid="{27474CE2-D843-49A7-BD91-62447AD5D20B}"/>
    <cellStyle name="Normal 4 2 3 8 2" xfId="53005" xr:uid="{AE7B4A1E-4235-4B34-B987-7B919C1BBF99}"/>
    <cellStyle name="Normal 4 2 3 8 3" xfId="53006" xr:uid="{53C36319-6398-445B-8D26-499789869AB5}"/>
    <cellStyle name="Normal 4 2 3 9" xfId="53007" xr:uid="{22D11478-F571-4BD8-90E4-418D5EA016B0}"/>
    <cellStyle name="Normal 4 2 4" xfId="53008" xr:uid="{7E4D726D-C8CC-466A-BF31-752C3C4DF638}"/>
    <cellStyle name="Normal 4 2 4 10" xfId="53009" xr:uid="{0B6BCAD1-EAFB-4272-A1D7-A7AC14DFBBAD}"/>
    <cellStyle name="Normal 4 2 4 11" xfId="53010" xr:uid="{CCD75F49-7B0F-4240-B291-C80E8611B1F5}"/>
    <cellStyle name="Normal 4 2 4 2" xfId="53011" xr:uid="{A375FF98-B823-4100-BB99-6D68AD17427F}"/>
    <cellStyle name="Normal 4 2 4 2 2" xfId="53012" xr:uid="{DC4A0D4D-9031-4809-9E5A-5AD3AD33D47B}"/>
    <cellStyle name="Normal 4 2 4 2 2 2" xfId="53013" xr:uid="{89CDD809-2377-42D2-A4CF-98B6C5B5F3A3}"/>
    <cellStyle name="Normal 4 2 4 2 2 3" xfId="53014" xr:uid="{56D6E16C-3C6C-4934-9E5C-439E884A942A}"/>
    <cellStyle name="Normal 4 2 4 2 2 4" xfId="53015" xr:uid="{EE734B5E-C28C-43F9-B8EB-EF198975599A}"/>
    <cellStyle name="Normal 4 2 4 2 2 5" xfId="53016" xr:uid="{004BBBB3-482D-4609-81D8-DD6753956A5A}"/>
    <cellStyle name="Normal 4 2 4 2 2 6" xfId="53017" xr:uid="{8DDA5676-6737-4808-91CA-ABDD93365F8B}"/>
    <cellStyle name="Normal 4 2 4 2 3" xfId="53018" xr:uid="{B91D8E82-5C60-4FA5-B3C4-527C3677663C}"/>
    <cellStyle name="Normal 4 2 4 2 3 2" xfId="53019" xr:uid="{84D3751C-1F90-4EE2-85BC-657751618E8F}"/>
    <cellStyle name="Normal 4 2 4 2 4" xfId="53020" xr:uid="{69BA1E36-7F4F-4A40-8E21-A4D8CF8C408D}"/>
    <cellStyle name="Normal 4 2 4 2 5" xfId="53021" xr:uid="{4BE71807-7EE6-444C-8130-578C31B16FEA}"/>
    <cellStyle name="Normal 4 2 4 2 6" xfId="53022" xr:uid="{AF1B2023-28BF-47D2-B850-C424062B5F9E}"/>
    <cellStyle name="Normal 4 2 4 2 7" xfId="53023" xr:uid="{EF3EB15B-7E43-4D5C-86D0-673705C92AA9}"/>
    <cellStyle name="Normal 4 2 4 3" xfId="53024" xr:uid="{66C31055-672A-44CE-97C1-858D95059FF2}"/>
    <cellStyle name="Normal 4 2 4 3 2" xfId="53025" xr:uid="{DB9145BF-60D7-4E65-96BA-1A83047F4FF0}"/>
    <cellStyle name="Normal 4 2 4 3 3" xfId="53026" xr:uid="{81D30D05-10F7-4394-A943-16D7C17BE365}"/>
    <cellStyle name="Normal 4 2 4 4" xfId="53027" xr:uid="{95760720-C46B-483B-BA40-BDC633047F88}"/>
    <cellStyle name="Normal 4 2 4 4 2" xfId="53028" xr:uid="{59CAE1EF-8DF3-4859-969A-1A49F0383758}"/>
    <cellStyle name="Normal 4 2 4 4 3" xfId="53029" xr:uid="{F46EB7FA-B9FE-454E-9A3F-3B40837839A6}"/>
    <cellStyle name="Normal 4 2 4 5" xfId="53030" xr:uid="{B08987D3-C6E1-4BEE-8B5E-8CBEB600AA96}"/>
    <cellStyle name="Normal 4 2 4 5 2" xfId="53031" xr:uid="{A227D1B9-C082-4E87-BC7E-A1A9002610CC}"/>
    <cellStyle name="Normal 4 2 4 5 3" xfId="53032" xr:uid="{0741652A-9CF0-4A88-87BD-FAF93CF3BD1C}"/>
    <cellStyle name="Normal 4 2 4 6" xfId="53033" xr:uid="{D10CF18E-0750-45C7-9F62-EFEDD31DF965}"/>
    <cellStyle name="Normal 4 2 4 6 2" xfId="53034" xr:uid="{0EDD2B1A-CA3B-46B3-A37A-58F102D8B4E1}"/>
    <cellStyle name="Normal 4 2 4 6 3" xfId="53035" xr:uid="{61CEDDA5-EE11-472A-B3AB-52E3BEDF3544}"/>
    <cellStyle name="Normal 4 2 4 6 4" xfId="53036" xr:uid="{1FF07FAC-409B-4817-BB7F-A8E8F26AFB44}"/>
    <cellStyle name="Normal 4 2 4 6 5" xfId="53037" xr:uid="{95A9FEF2-9F0D-4C73-8316-D8E9C236FB95}"/>
    <cellStyle name="Normal 4 2 4 6 6" xfId="53038" xr:uid="{29302ACB-5DC8-4BAD-AE56-115BD3F960DA}"/>
    <cellStyle name="Normal 4 2 4 7" xfId="53039" xr:uid="{8AE103AA-88B2-433C-894C-0EB698F6B06B}"/>
    <cellStyle name="Normal 4 2 4 7 2" xfId="53040" xr:uid="{B0281722-FF70-4DC0-9C0B-F4E5B70CEBBA}"/>
    <cellStyle name="Normal 4 2 4 7 3" xfId="53041" xr:uid="{D6F0E888-3113-43C8-8337-F4DECA50C0FF}"/>
    <cellStyle name="Normal 4 2 4 8" xfId="53042" xr:uid="{4220B6C8-5E43-4BAB-A2D8-92C8723C0017}"/>
    <cellStyle name="Normal 4 2 4 8 2" xfId="53043" xr:uid="{EA6AC728-9A0C-41DA-B65D-B34FCC26FDAC}"/>
    <cellStyle name="Normal 4 2 4 8 3" xfId="53044" xr:uid="{7F7E8BEE-4E6F-4446-ACD3-9BD27D21FC3B}"/>
    <cellStyle name="Normal 4 2 4 9" xfId="53045" xr:uid="{33BC617A-7F24-43FD-8410-9572875D79EF}"/>
    <cellStyle name="Normal 4 2 5" xfId="53046" xr:uid="{B0192E56-6733-47CA-80C2-2A01820A387E}"/>
    <cellStyle name="Normal 4 2 5 10" xfId="53047" xr:uid="{8BA02D43-5525-4645-BC58-2C67CE56EAEF}"/>
    <cellStyle name="Normal 4 2 5 2" xfId="53048" xr:uid="{2F438BC9-09DA-4259-AD9C-EE8A07DC6C27}"/>
    <cellStyle name="Normal 4 2 5 2 2" xfId="53049" xr:uid="{AEE6F64B-D4F6-42BD-A738-2F79FCD166FB}"/>
    <cellStyle name="Normal 4 2 5 2 2 2" xfId="53050" xr:uid="{8B211B82-285D-4D4F-A3C0-EB743CEBC3F0}"/>
    <cellStyle name="Normal 4 2 5 2 2 3" xfId="53051" xr:uid="{A0523A4F-8B2F-4C51-8724-D662DE7C70AB}"/>
    <cellStyle name="Normal 4 2 5 2 2 4" xfId="53052" xr:uid="{58CC1344-4F47-4B34-BE69-ED19845DC537}"/>
    <cellStyle name="Normal 4 2 5 2 2 5" xfId="53053" xr:uid="{AB3C42BD-5EF0-45CC-98E9-50751BD0624D}"/>
    <cellStyle name="Normal 4 2 5 2 2 6" xfId="53054" xr:uid="{375E2F2F-DC66-4B50-ADA1-20C43E8DDD51}"/>
    <cellStyle name="Normal 4 2 5 2 3" xfId="53055" xr:uid="{34FF875E-52E7-47BC-91B7-9A326878AEB2}"/>
    <cellStyle name="Normal 4 2 5 2 4" xfId="53056" xr:uid="{EAE7C353-FEF9-49CB-8E07-FC3F460EA4A0}"/>
    <cellStyle name="Normal 4 2 5 2 5" xfId="53057" xr:uid="{C847709D-EB3D-434B-998D-BCC92E0A9185}"/>
    <cellStyle name="Normal 4 2 5 2 6" xfId="53058" xr:uid="{234E2946-5D40-4AD6-AD0E-1DA080FEB79F}"/>
    <cellStyle name="Normal 4 2 5 2 7" xfId="53059" xr:uid="{E7FAAC60-1296-4AEF-B3E3-35669E412849}"/>
    <cellStyle name="Normal 4 2 5 3" xfId="53060" xr:uid="{E44EA3AF-EDC6-47B8-844A-2A2FA1E1789B}"/>
    <cellStyle name="Normal 4 2 5 3 2" xfId="53061" xr:uid="{CDDF0FA0-4C70-45E5-ACA8-3BCE0B95CEE2}"/>
    <cellStyle name="Normal 4 2 5 3 3" xfId="53062" xr:uid="{ADD7C8DC-1977-46C5-924B-F12BE0D3E5FD}"/>
    <cellStyle name="Normal 4 2 5 4" xfId="53063" xr:uid="{AB301EFE-F046-4602-84C6-4E4E451A0449}"/>
    <cellStyle name="Normal 4 2 5 4 2" xfId="53064" xr:uid="{AD7C7ED4-79D9-4146-8F12-2AF8E4C5DD30}"/>
    <cellStyle name="Normal 4 2 5 4 3" xfId="53065" xr:uid="{D0F5D761-8105-4A05-B5D6-05927FBAC2E8}"/>
    <cellStyle name="Normal 4 2 5 5" xfId="53066" xr:uid="{9FBA19C1-1DD5-459B-B500-78D7497697EF}"/>
    <cellStyle name="Normal 4 2 5 5 2" xfId="53067" xr:uid="{A322EEDD-E68C-4F79-8C0F-10726B0922A7}"/>
    <cellStyle name="Normal 4 2 5 5 3" xfId="53068" xr:uid="{04B3E47D-4894-4998-943C-95080A00AFD5}"/>
    <cellStyle name="Normal 4 2 5 5 4" xfId="53069" xr:uid="{A74CABA5-CDE0-41E9-A907-21EA0203197B}"/>
    <cellStyle name="Normal 4 2 5 5 5" xfId="53070" xr:uid="{AD890C22-38F9-4201-AF5E-0DAAEA8259D4}"/>
    <cellStyle name="Normal 4 2 5 5 6" xfId="53071" xr:uid="{CA03E60E-6EE7-45CE-8C98-ABC64E6F0307}"/>
    <cellStyle name="Normal 4 2 5 6" xfId="53072" xr:uid="{DDC32BB0-CA65-4D2A-8F8A-CA717FFEAEBD}"/>
    <cellStyle name="Normal 4 2 5 6 2" xfId="53073" xr:uid="{69381529-F160-46CD-94F1-0FBF9E0BCBBE}"/>
    <cellStyle name="Normal 4 2 5 6 3" xfId="53074" xr:uid="{1EDA16E5-059B-43DA-BE36-DD232B4C5060}"/>
    <cellStyle name="Normal 4 2 5 7" xfId="53075" xr:uid="{C0EA04BD-98D7-4BDB-A635-2D546F1BE05C}"/>
    <cellStyle name="Normal 4 2 5 7 2" xfId="53076" xr:uid="{A74A2F89-465C-4EF6-A1AB-871293DC32C3}"/>
    <cellStyle name="Normal 4 2 5 7 3" xfId="53077" xr:uid="{5FF2ADE5-D244-4545-B6EA-DC1D7460852D}"/>
    <cellStyle name="Normal 4 2 5 8" xfId="53078" xr:uid="{E511ECBB-5A73-4919-8C9B-3FC8C2BBB569}"/>
    <cellStyle name="Normal 4 2 5 9" xfId="53079" xr:uid="{EECFAD57-280E-44A1-A363-AD200EAAE149}"/>
    <cellStyle name="Normal 4 2 6" xfId="53080" xr:uid="{0C387EE1-4981-4A1A-9994-959E4D83D50F}"/>
    <cellStyle name="Normal 4 2 6 2" xfId="53081" xr:uid="{4B8BDE24-AF25-4EDF-930F-7F255AD94D60}"/>
    <cellStyle name="Normal 4 2 6 2 2" xfId="53082" xr:uid="{C9A35F7D-042B-46D3-97AE-C699C8751E82}"/>
    <cellStyle name="Normal 4 2 6 2 3" xfId="53083" xr:uid="{82FBDC30-4BC6-4BC3-8609-4A4F051F8FC4}"/>
    <cellStyle name="Normal 4 2 6 2 4" xfId="53084" xr:uid="{F41863CE-ED55-4776-B6F9-3E5178F0DE11}"/>
    <cellStyle name="Normal 4 2 6 2 5" xfId="53085" xr:uid="{6013725C-82E1-4185-B95D-963D8962F8D9}"/>
    <cellStyle name="Normal 4 2 6 2 6" xfId="53086" xr:uid="{3093D155-7BEF-4AEF-A2F1-BC48F63477D0}"/>
    <cellStyle name="Normal 4 2 6 3" xfId="53087" xr:uid="{6CE01F55-F79D-4787-869D-CDDBDA1951FD}"/>
    <cellStyle name="Normal 4 2 6 4" xfId="53088" xr:uid="{CD21389F-BE35-46D0-9557-CF695CF47CFE}"/>
    <cellStyle name="Normal 4 2 6 5" xfId="53089" xr:uid="{2803D5A3-C572-42E1-8A17-BDC5D040FB17}"/>
    <cellStyle name="Normal 4 2 6 6" xfId="53090" xr:uid="{4FB2F4FA-07B7-4D8A-9083-D63B0F587774}"/>
    <cellStyle name="Normal 4 2 6 7" xfId="53091" xr:uid="{4AE2BE9B-E534-42E3-88B1-F6D3AED6D7BB}"/>
    <cellStyle name="Normal 4 2 7" xfId="53092" xr:uid="{8F66CCB7-F953-49A2-9A4D-B700CEF64D24}"/>
    <cellStyle name="Normal 4 2 7 2" xfId="53093" xr:uid="{B2F03904-06DC-457A-B329-E7AB23C294C9}"/>
    <cellStyle name="Normal 4 2 7 3" xfId="53094" xr:uid="{C2E9B463-74E2-41D6-B7B2-75A1D3576E2C}"/>
    <cellStyle name="Normal 4 2 7 4" xfId="53095" xr:uid="{3B567090-ED1F-4534-B0B3-9A978D60F576}"/>
    <cellStyle name="Normal 4 2 7 5" xfId="53096" xr:uid="{60F04F3C-58F7-4D0B-BF01-BBF3604A7F4B}"/>
    <cellStyle name="Normal 4 2 7 6" xfId="53097" xr:uid="{BA241292-CDB1-4063-8E0C-BA3374FA149B}"/>
    <cellStyle name="Normal 4 2 8" xfId="31756" xr:uid="{787C7D82-4432-4650-B261-EFAC8EB81251}"/>
    <cellStyle name="Normal 4 2 8 2" xfId="12104" xr:uid="{F22D711A-0C04-411F-8795-68891CA52602}"/>
    <cellStyle name="Normal 4 2 8 3" xfId="31759" xr:uid="{BFDAE2D8-53B5-42B2-A758-95F78B5BA829}"/>
    <cellStyle name="Normal 4 2 9" xfId="31765" xr:uid="{781C2656-F754-4048-848C-5D88CD09E2E2}"/>
    <cellStyle name="Normal 4 2 9 2" xfId="15248" xr:uid="{F7FC8FED-166A-4F01-AE97-5BC30A562B83}"/>
    <cellStyle name="Normal 4 2 9 3" xfId="31767" xr:uid="{48029934-1980-4840-ADA2-360219B85D15}"/>
    <cellStyle name="Normal 4 20" xfId="25667" xr:uid="{DFA9596B-EAA7-4961-A722-A81A6992778C}"/>
    <cellStyle name="Normal 4 21" xfId="25673" xr:uid="{ED6E242C-5E93-4CA2-B7A5-E1A70EE9E16D}"/>
    <cellStyle name="Normal 4 22" xfId="52628" xr:uid="{25E9B89A-D345-4679-B819-6FB7D28966F2}"/>
    <cellStyle name="Normal 4 23" xfId="52633" xr:uid="{F47072D7-5CDF-4ECD-BC99-3C93CC19F111}"/>
    <cellStyle name="Normal 4 24" xfId="52637" xr:uid="{A5443E2F-8C71-413E-AA56-46A59C4A107B}"/>
    <cellStyle name="Normal 4 25" xfId="53099" xr:uid="{E0D0603C-56A1-482B-B9BF-62665E5A9A28}"/>
    <cellStyle name="Normal 4 26" xfId="53101" xr:uid="{53ACB72D-1C44-4F3A-AEDB-6AF4D6EF8DFF}"/>
    <cellStyle name="Normal 4 27" xfId="53103" xr:uid="{795266C6-A52E-4303-AC02-43CA59EB099F}"/>
    <cellStyle name="Normal 4 28" xfId="53105" xr:uid="{DA61378C-1DFF-4C1C-B179-88C04C2CF8ED}"/>
    <cellStyle name="Normal 4 29" xfId="53107" xr:uid="{03FC8B01-B6CB-42E8-A325-B431DB099398}"/>
    <cellStyle name="Normal 4 3" xfId="29702" xr:uid="{711BD5DF-4EC7-4086-BB1F-2633A8885152}"/>
    <cellStyle name="Normal 4 3 10" xfId="53108" xr:uid="{9BA0097F-1E3F-4400-9C1C-69A1BB27954E}"/>
    <cellStyle name="Normal 4 3 10 2" xfId="53109" xr:uid="{9F10CF77-0E81-49C9-B4AE-26612DC3B00A}"/>
    <cellStyle name="Normal 4 3 10 3" xfId="53110" xr:uid="{E0ECF813-D665-4314-B836-30DEA12AB186}"/>
    <cellStyle name="Normal 4 3 11" xfId="53111" xr:uid="{D608DE24-A3BE-45E7-B9E2-6F8444640D83}"/>
    <cellStyle name="Normal 4 3 11 2" xfId="53112" xr:uid="{3BC91F4B-3498-4BA0-A77E-1602EBDDF12B}"/>
    <cellStyle name="Normal 4 3 11 3" xfId="53113" xr:uid="{2B63BF93-B956-4E95-A3B5-38703A8092CF}"/>
    <cellStyle name="Normal 4 3 2" xfId="12827" xr:uid="{35B0CC30-89A5-4CE3-9F4F-AC8E50FAA6FF}"/>
    <cellStyle name="Normal 4 3 2 2" xfId="53114" xr:uid="{70936827-E37B-4629-91C4-E5467A6FDB1D}"/>
    <cellStyle name="Normal 4 3 2 2 2" xfId="53115" xr:uid="{A6281938-86B7-4AF9-8417-134546075EFC}"/>
    <cellStyle name="Normal 4 3 2 2 3" xfId="53116" xr:uid="{577CEE7A-9C73-4BB5-8002-3598D128FB99}"/>
    <cellStyle name="Normal 4 3 2 3" xfId="53117" xr:uid="{453E8320-4546-42C4-969D-BB10EC5C00CE}"/>
    <cellStyle name="Normal 4 3 2 3 2" xfId="53118" xr:uid="{E06E487B-6EC2-46C4-BEE0-FE3EE5C2ECF5}"/>
    <cellStyle name="Normal 4 3 2 3 3" xfId="2389" xr:uid="{2924EF1C-1B91-4F0D-8926-735D33C51233}"/>
    <cellStyle name="Normal 4 3 2 4" xfId="53119" xr:uid="{6C4C1036-D512-4A97-ACBC-09362B96509C}"/>
    <cellStyle name="Normal 4 3 2 4 2" xfId="53120" xr:uid="{3A0760E1-2C16-43FD-9FB8-97DAB532A992}"/>
    <cellStyle name="Normal 4 3 2 4 3" xfId="2568" xr:uid="{5A3C3CCF-B330-4FEF-B2AD-1A97FDD9CC1B}"/>
    <cellStyle name="Normal 4 3 2 5" xfId="53121" xr:uid="{513D4795-1482-4527-BEE9-5C7D3ABC9B3F}"/>
    <cellStyle name="Normal 4 3 2 5 2" xfId="53122" xr:uid="{B74C73F5-112D-4BE0-9204-7A4196196BAF}"/>
    <cellStyle name="Normal 4 3 2 5 3" xfId="53123" xr:uid="{9E03EDFC-BD82-4A0E-B3DB-6467C6A1923E}"/>
    <cellStyle name="Normal 4 3 2 6" xfId="53124" xr:uid="{B533D009-55D0-4E0A-9CEF-93B6E57F846E}"/>
    <cellStyle name="Normal 4 3 2 6 2" xfId="53125" xr:uid="{DC6606DE-65AD-4355-B607-084304FF9497}"/>
    <cellStyle name="Normal 4 3 2 6 3" xfId="53126" xr:uid="{CF852ABE-5296-4E08-9AD5-8A26C41A4061}"/>
    <cellStyle name="Normal 4 3 2 7" xfId="53127" xr:uid="{6588388E-7799-4569-A435-C771E3EC97D6}"/>
    <cellStyle name="Normal 4 3 2 7 2" xfId="53128" xr:uid="{4757201A-2C0B-475B-AC78-C6074C5930A3}"/>
    <cellStyle name="Normal 4 3 2 7 3" xfId="2647" xr:uid="{4E88981E-844D-4F68-AE14-23B089BA3903}"/>
    <cellStyle name="Normal 4 3 2 8" xfId="53129" xr:uid="{6B32F291-874C-46B2-8168-C4F352584F9A}"/>
    <cellStyle name="Normal 4 3 2 8 2" xfId="53130" xr:uid="{CA0A283D-0B66-4811-A114-8D886AA348C2}"/>
    <cellStyle name="Normal 4 3 2 8 3" xfId="2681" xr:uid="{AFA84D93-94CF-494E-8F09-2AFD7EF482C1}"/>
    <cellStyle name="Normal 4 3 3" xfId="53131" xr:uid="{B51640B1-433D-4406-9DB1-058539CBB62C}"/>
    <cellStyle name="Normal 4 3 3 2" xfId="53132" xr:uid="{921EDAA9-4F2F-4F5F-B3B0-A21F634EE475}"/>
    <cellStyle name="Normal 4 3 3 2 2" xfId="53133" xr:uid="{BF288991-54A2-4B80-9420-1DAF5EED26DE}"/>
    <cellStyle name="Normal 4 3 3 2 3" xfId="53134" xr:uid="{AA700D04-8E68-4D2D-9220-973805D28564}"/>
    <cellStyle name="Normal 4 3 3 3" xfId="53135" xr:uid="{82E73C7C-36CF-4094-A8BB-CC072E5657AC}"/>
    <cellStyle name="Normal 4 3 3 3 2" xfId="53136" xr:uid="{A0FA1813-A053-4B99-A834-CE73466996AE}"/>
    <cellStyle name="Normal 4 3 3 3 3" xfId="53137" xr:uid="{AA240F16-BF56-4777-A7AC-D89219620D11}"/>
    <cellStyle name="Normal 4 3 3 4" xfId="53138" xr:uid="{A1E8634B-02D3-4452-A6AE-AE70B601CC5F}"/>
    <cellStyle name="Normal 4 3 3 4 2" xfId="53139" xr:uid="{B4907E0C-6DDC-49C5-9DB2-8B63A6EE3FE4}"/>
    <cellStyle name="Normal 4 3 3 4 3" xfId="2730" xr:uid="{BF4BF43F-954C-4E21-A826-08A0FFE32836}"/>
    <cellStyle name="Normal 4 3 3 5" xfId="53140" xr:uid="{526C92BD-E49C-46FE-A57A-1420515B0537}"/>
    <cellStyle name="Normal 4 3 3 5 2" xfId="53141" xr:uid="{38763269-91D2-48FC-AA1F-A0209ADF1564}"/>
    <cellStyle name="Normal 4 3 3 5 3" xfId="53142" xr:uid="{EB1D3BBA-6589-4507-94FB-A170EB8760B0}"/>
    <cellStyle name="Normal 4 3 3 6" xfId="53143" xr:uid="{42838C0E-BB3A-4ADF-B84E-6F46C9F04495}"/>
    <cellStyle name="Normal 4 3 3 6 2" xfId="53144" xr:uid="{D8E3B9B1-E2F1-4B99-BDBA-ABFF220AFB1D}"/>
    <cellStyle name="Normal 4 3 3 6 3" xfId="53145" xr:uid="{FD3BB5E1-0808-4562-A9A7-B81015A18B23}"/>
    <cellStyle name="Normal 4 3 3 7" xfId="53146" xr:uid="{3D3A91F9-C46B-4CA1-8339-999D92B11D30}"/>
    <cellStyle name="Normal 4 3 3 7 2" xfId="53147" xr:uid="{FE4FF2C7-7550-42AF-AEBE-430EBACB8B90}"/>
    <cellStyle name="Normal 4 3 3 7 3" xfId="53148" xr:uid="{98BB27BD-7649-4E2A-AC7D-1215751EC89D}"/>
    <cellStyle name="Normal 4 3 3 8" xfId="53149" xr:uid="{884F1696-004B-4F10-AE4C-E59A897EC41D}"/>
    <cellStyle name="Normal 4 3 3 9" xfId="53150" xr:uid="{3D1B28B7-1E00-44AE-92CB-B67A1974C3E5}"/>
    <cellStyle name="Normal 4 3 4" xfId="53151" xr:uid="{9B127AA1-1AFE-42A3-94DF-CD566AE1B2EF}"/>
    <cellStyle name="Normal 4 3 4 2" xfId="53152" xr:uid="{BC0986C9-E14A-426B-863A-35334CA53ABF}"/>
    <cellStyle name="Normal 4 3 4 2 2" xfId="53153" xr:uid="{A98DC31F-E210-42CE-A303-2BD205F61529}"/>
    <cellStyle name="Normal 4 3 4 2 3" xfId="53154" xr:uid="{6C20E554-8F95-4264-8289-AEB1BA29417F}"/>
    <cellStyle name="Normal 4 3 4 3" xfId="53155" xr:uid="{A99CA33E-B25E-43FA-A492-7C74B98BE3C3}"/>
    <cellStyle name="Normal 4 3 4 3 2" xfId="53156" xr:uid="{F31DA7A0-CF1E-4232-938B-F538A944BAC0}"/>
    <cellStyle name="Normal 4 3 4 3 3" xfId="53157" xr:uid="{1EA6542C-E4A1-4486-A994-433484CD8D1D}"/>
    <cellStyle name="Normal 4 3 4 4" xfId="53158" xr:uid="{29E42057-E666-4C45-BF03-3B72FA2383D2}"/>
    <cellStyle name="Normal 4 3 4 4 2" xfId="53159" xr:uid="{7B21E3DB-46AE-4277-8722-BC585C02307A}"/>
    <cellStyle name="Normal 4 3 4 4 3" xfId="53160" xr:uid="{C431597F-F527-45EB-BC13-C86CB95C9537}"/>
    <cellStyle name="Normal 4 3 4 5" xfId="53161" xr:uid="{9DDFDB86-168D-4180-B991-4B52E89A6131}"/>
    <cellStyle name="Normal 4 3 4 5 2" xfId="53162" xr:uid="{A41DE83B-BEB6-4881-B84D-C94B8CCC6012}"/>
    <cellStyle name="Normal 4 3 4 5 3" xfId="53163" xr:uid="{357ACBFB-9045-4428-ACA8-6F7B1475C11E}"/>
    <cellStyle name="Normal 4 3 4 6" xfId="53164" xr:uid="{1C0889F2-EF33-44D8-995F-F18BB3476C09}"/>
    <cellStyle name="Normal 4 3 4 6 2" xfId="53165" xr:uid="{805870AF-6A09-4D49-BA15-07FEADA6F94D}"/>
    <cellStyle name="Normal 4 3 4 6 3" xfId="53166" xr:uid="{C80EA427-9831-48D2-A804-014339C49602}"/>
    <cellStyle name="Normal 4 3 4 7" xfId="53167" xr:uid="{6DAFE6E2-15CE-43A9-B757-C5682E3B19D0}"/>
    <cellStyle name="Normal 4 3 4 7 2" xfId="53168" xr:uid="{6B6988CC-AA11-4E53-B11F-9E1D6C7542C9}"/>
    <cellStyle name="Normal 4 3 4 7 3" xfId="53169" xr:uid="{84243927-E1CD-44B4-8D09-D81A8C1F9C6C}"/>
    <cellStyle name="Normal 4 3 4 8" xfId="53170" xr:uid="{E3F360A5-E8DA-42CC-9A95-49495539601B}"/>
    <cellStyle name="Normal 4 3 4 9" xfId="53171" xr:uid="{B95D8178-A92F-407D-B58A-61976CC77C9D}"/>
    <cellStyle name="Normal 4 3 5" xfId="53172" xr:uid="{AD0F5BAD-8AEC-4147-89E9-BED3FCF07276}"/>
    <cellStyle name="Normal 4 3 5 2" xfId="53173" xr:uid="{175CD14F-611B-4B25-B996-52FC83FCB8E8}"/>
    <cellStyle name="Normal 4 3 5 2 2" xfId="53174" xr:uid="{E657084A-C5CE-49E5-B1D9-1F902CE12F6D}"/>
    <cellStyle name="Normal 4 3 5 2 3" xfId="53175" xr:uid="{5AC8395F-A8A4-40C8-A0EA-A70F354A936B}"/>
    <cellStyle name="Normal 4 3 5 3" xfId="53176" xr:uid="{98A7739B-F7A4-49C6-B972-63B5072A28AB}"/>
    <cellStyle name="Normal 4 3 5 3 2" xfId="25611" xr:uid="{342432E8-9B5E-4249-A7F3-C1BBB8BE5E73}"/>
    <cellStyle name="Normal 4 3 5 3 3" xfId="25614" xr:uid="{27782731-A6D9-4ACC-B7FF-76599044A3CF}"/>
    <cellStyle name="Normal 4 3 5 4" xfId="53177" xr:uid="{7240B9A0-1C54-4619-82C2-DB8996CC9E05}"/>
    <cellStyle name="Normal 4 3 5 4 2" xfId="33002" xr:uid="{CA714B1A-91F6-493E-9C7E-0DD52A7B0C06}"/>
    <cellStyle name="Normal 4 3 5 4 3" xfId="26427" xr:uid="{2225318F-9BB1-4455-921B-7AB92E20F86C}"/>
    <cellStyle name="Normal 4 3 5 5" xfId="53178" xr:uid="{5D3A9A5E-ED44-4956-BD3D-0A6878D48F32}"/>
    <cellStyle name="Normal 4 3 5 5 2" xfId="53179" xr:uid="{5AE88794-8A91-407B-9AB4-11C33D7D5B2B}"/>
    <cellStyle name="Normal 4 3 5 5 3" xfId="53180" xr:uid="{BC7DF328-AEAA-4F85-B616-7CA301ADD703}"/>
    <cellStyle name="Normal 4 3 5 6" xfId="53181" xr:uid="{88B5DC4A-546B-4E94-96A3-B7259B474269}"/>
    <cellStyle name="Normal 4 3 5 6 2" xfId="53182" xr:uid="{CFF2D99B-F377-4BB1-9EB0-F6BADAFD9715}"/>
    <cellStyle name="Normal 4 3 5 6 3" xfId="53183" xr:uid="{277D2D63-B433-414D-BA3A-BFE7350FBAC9}"/>
    <cellStyle name="Normal 4 3 5 7" xfId="53184" xr:uid="{DD33DF7F-9307-4DD4-8267-C1761C606B77}"/>
    <cellStyle name="Normal 4 3 5 7 2" xfId="53185" xr:uid="{AF9134F0-D721-4AF3-A836-31C8D6030140}"/>
    <cellStyle name="Normal 4 3 5 7 3" xfId="53186" xr:uid="{24CB3E6F-FFFF-481D-8153-32E2CB73DB36}"/>
    <cellStyle name="Normal 4 3 5 8" xfId="53187" xr:uid="{1C9CA616-80A0-4819-B88E-CD88FF8A8266}"/>
    <cellStyle name="Normal 4 3 5 9" xfId="53188" xr:uid="{2D3923AE-6E8B-41E0-B14A-2090DD1BD376}"/>
    <cellStyle name="Normal 4 3 6" xfId="53189" xr:uid="{EB4644CD-6CF3-426C-A7D5-D2DC97FBC747}"/>
    <cellStyle name="Normal 4 3 6 2" xfId="53190" xr:uid="{C687AEEA-DC10-448B-B7B6-8BA12D317B75}"/>
    <cellStyle name="Normal 4 3 6 3" xfId="53191" xr:uid="{62148D2E-B7F8-4748-A706-6310CEC5515B}"/>
    <cellStyle name="Normal 4 3 7" xfId="53192" xr:uid="{23D261D1-A0CA-4C21-9C8C-A4355B79B68E}"/>
    <cellStyle name="Normal 4 3 7 2" xfId="53193" xr:uid="{1D7FBD48-A018-41C8-AB54-6DCD694DE610}"/>
    <cellStyle name="Normal 4 3 7 3" xfId="53194" xr:uid="{6C4D76C0-0AEB-4F1D-BE6F-C8BBACB44655}"/>
    <cellStyle name="Normal 4 3 8" xfId="31786" xr:uid="{C10BF9F4-87B3-45B7-88F9-5384D111D3C9}"/>
    <cellStyle name="Normal 4 3 8 2" xfId="31788" xr:uid="{357E7389-6BC1-4CC9-8166-DE3451AF6FC2}"/>
    <cellStyle name="Normal 4 3 8 3" xfId="2982" xr:uid="{8240FC12-55C0-4F2E-98EC-01897C059F3C}"/>
    <cellStyle name="Normal 4 3 9" xfId="403" xr:uid="{F71D72A8-6F3F-42E9-8775-7A1E4364743B}"/>
    <cellStyle name="Normal 4 3 9 2" xfId="53195" xr:uid="{1149FEDF-7447-467B-8810-69D0CFEAE3A2}"/>
    <cellStyle name="Normal 4 3 9 3" xfId="53196" xr:uid="{F5F5CC98-13E2-4D26-89F9-3F6536E62FC7}"/>
    <cellStyle name="Normal 4 30" xfId="53098" xr:uid="{4233AB37-DAC0-418B-A952-1FF0F2097CAA}"/>
    <cellStyle name="Normal 4 31" xfId="53100" xr:uid="{D7A0DE44-7F7A-4D53-91B7-13F6BA633623}"/>
    <cellStyle name="Normal 4 32" xfId="53102" xr:uid="{712601AA-D790-4299-9A0E-61E528390399}"/>
    <cellStyle name="Normal 4 33" xfId="53104" xr:uid="{3C401AE3-2854-4F63-9DBF-CF2FE83D6D89}"/>
    <cellStyle name="Normal 4 34" xfId="53106" xr:uid="{5D8665A7-3594-4A7B-971B-12BA735CCE0F}"/>
    <cellStyle name="Normal 4 35" xfId="53198" xr:uid="{0D3ADD7B-6FBB-4A9B-A3E2-D51F48C2F371}"/>
    <cellStyle name="Normal 4 36" xfId="53200" xr:uid="{4FAE761E-DB0C-4BC3-BD9F-9076624B2A0F}"/>
    <cellStyle name="Normal 4 37" xfId="19239" xr:uid="{7082FC41-0D93-421B-87B7-CA6320334540}"/>
    <cellStyle name="Normal 4 38" xfId="19260" xr:uid="{8BF6944A-B86B-488C-A6BA-26D6BAA8A908}"/>
    <cellStyle name="Normal 4 39" xfId="35929" xr:uid="{C4D08903-9C32-4EAB-AEAF-83308A8099D3}"/>
    <cellStyle name="Normal 4 4" xfId="21751" xr:uid="{BC04EB4A-FDC0-488E-8E66-FE3DEF1AA30E}"/>
    <cellStyle name="Normal 4 4 2" xfId="12848" xr:uid="{5F2B917D-51DD-4310-84CD-810E98635550}"/>
    <cellStyle name="Normal 4 4 2 2" xfId="53201" xr:uid="{CE6565B0-3C0A-4626-A4E2-30E1CCA6905A}"/>
    <cellStyle name="Normal 4 4 2 2 2" xfId="53202" xr:uid="{DF9E3A71-E6CA-4931-AEA5-5C3DFD62BE61}"/>
    <cellStyle name="Normal 4 4 3" xfId="53203" xr:uid="{36FB9742-3829-41E0-8143-843FFE67B460}"/>
    <cellStyle name="Normal 4 4 3 2" xfId="11801" xr:uid="{ACAC6C63-229B-406F-9681-6E1A420A73BF}"/>
    <cellStyle name="Normal 4 4 3 2 2" xfId="53204" xr:uid="{9FACC859-4DF8-437A-A22E-AEE6BF2FB98B}"/>
    <cellStyle name="Normal 4 4 4" xfId="53205" xr:uid="{8A7C2142-D6FD-4E8B-991A-6DCCFEF28250}"/>
    <cellStyle name="Normal 4 4 4 2" xfId="53206" xr:uid="{65FDCD84-6170-4521-9E55-4804DB0DA406}"/>
    <cellStyle name="Normal 4 4 5" xfId="53207" xr:uid="{AF7AE889-60B4-4C4A-B59D-A2DBEDD7A60D}"/>
    <cellStyle name="Normal 4 4 6" xfId="53208" xr:uid="{F6817FE8-066B-4731-8D33-0F412AE8D3A8}"/>
    <cellStyle name="Normal 4 4 7" xfId="53209" xr:uid="{D10D3956-EF08-4103-8D84-D59F596CDC88}"/>
    <cellStyle name="Normal 4 4 8" xfId="53210" xr:uid="{94B39F26-128C-4E3F-B14D-C3BD179ECFBA}"/>
    <cellStyle name="Normal 4 40" xfId="53197" xr:uid="{2F4046C1-FC5B-43FA-ACBC-69EDC6DBD4AF}"/>
    <cellStyle name="Normal 4 41" xfId="53199" xr:uid="{24560126-C844-4062-8C17-07AB441F5F11}"/>
    <cellStyle name="Normal 4 42" xfId="19238" xr:uid="{9D2BCB17-34E6-4A20-B942-182C1F946407}"/>
    <cellStyle name="Normal 4 43" xfId="19259" xr:uid="{1D882866-FE03-4A5D-91C9-A6B32D0DB657}"/>
    <cellStyle name="Normal 4 44" xfId="35928" xr:uid="{BBD95C1E-9429-4699-8D85-08DECED132CB}"/>
    <cellStyle name="Normal 4 45" xfId="36074" xr:uid="{3EAA07C3-8A0C-47E3-83F0-24AB629B6C8A}"/>
    <cellStyle name="Normal 4 46" xfId="36079" xr:uid="{1CB6A1B5-EC3D-43B5-8036-1CAA1BCF7493}"/>
    <cellStyle name="Normal 4 47" xfId="36086" xr:uid="{6EECCB68-F444-4E8F-882A-9298F2BC25EB}"/>
    <cellStyle name="Normal 4 48" xfId="36091" xr:uid="{4A8EE032-A3FF-4D20-B192-FC080F9F9D67}"/>
    <cellStyle name="Normal 4 5" xfId="21756" xr:uid="{B05CFA7D-2E44-49CF-982A-7946BFE957D8}"/>
    <cellStyle name="Normal 4 5 2" xfId="27598" xr:uid="{7C1C7CCF-C300-4F7E-97C6-75E496B8EDD4}"/>
    <cellStyle name="Normal 4 5 2 2" xfId="35081" xr:uid="{89CEB8A2-6703-4409-B832-EF2DE30C988A}"/>
    <cellStyle name="Normal 4 5 2 2 2" xfId="53211" xr:uid="{BF048A99-CFAA-497C-88D0-77BBD6BB37BE}"/>
    <cellStyle name="Normal 4 5 2 2 3" xfId="53212" xr:uid="{AC8A7FBF-21BF-4891-A4DE-5E7914F0AAF8}"/>
    <cellStyle name="Normal 4 5 3" xfId="30327" xr:uid="{5C85D444-F748-4362-B43C-B480653D1ED9}"/>
    <cellStyle name="Normal 4 5 3 2" xfId="26680" xr:uid="{5D1D6076-B365-49B2-8E2A-37D8A8DF5363}"/>
    <cellStyle name="Normal 4 5 3 3" xfId="26688" xr:uid="{FE8E0D4D-BE79-46A4-8A99-881DAE41E7EE}"/>
    <cellStyle name="Normal 4 5 4" xfId="30777" xr:uid="{7CA745DA-104B-4EF9-87A3-5ED7BA57CFEF}"/>
    <cellStyle name="Normal 4 5 4 2" xfId="53213" xr:uid="{3CA9DB93-7528-4484-81C0-C470355342E3}"/>
    <cellStyle name="Normal 4 5 4 3" xfId="53214" xr:uid="{062DAF34-FC06-4BD5-9213-4953E202EB8A}"/>
    <cellStyle name="Normal 4 5 5" xfId="30780" xr:uid="{401E6C12-38D6-4D1E-B559-53ABA21E2397}"/>
    <cellStyle name="Normal 4 5 5 2" xfId="53215" xr:uid="{395D4CF3-3D4B-463F-84D7-34082CEB026F}"/>
    <cellStyle name="Normal 4 5 5 3" xfId="53216" xr:uid="{BFA9E212-862B-48FD-BD15-7F295E5547FF}"/>
    <cellStyle name="Normal 4 5 6" xfId="35083" xr:uid="{E45F34CF-4817-4D33-83BD-F3392524B74C}"/>
    <cellStyle name="Normal 4 5 6 2" xfId="53217" xr:uid="{C18CA97C-72BE-41D2-9BFE-9E9E6C08A1AB}"/>
    <cellStyle name="Normal 4 5 6 3" xfId="53218" xr:uid="{54B957BF-C0A2-4078-BB6F-E13B3EFED1C8}"/>
    <cellStyle name="Normal 4 5 7" xfId="35085" xr:uid="{665894AB-4986-47EE-9C2A-0288CC8C14A5}"/>
    <cellStyle name="Normal 4 5 7 2" xfId="53219" xr:uid="{156D2083-902E-4270-87FF-5BBBC5267BB0}"/>
    <cellStyle name="Normal 4 5 7 3" xfId="53220" xr:uid="{8EA12384-0138-44F0-B69B-AB7A0597D981}"/>
    <cellStyle name="Normal 4 6" xfId="30331" xr:uid="{AE0A6937-4166-40FB-8C82-BC718F02A54A}"/>
    <cellStyle name="Normal 4 6 2" xfId="35089" xr:uid="{6C491829-75A5-4A19-A17D-BF90348F537E}"/>
    <cellStyle name="Normal 4 6 2 2" xfId="35091" xr:uid="{C6C99D56-6523-47EE-85A7-8D736C3A2017}"/>
    <cellStyle name="Normal 4 6 2 3" xfId="53221" xr:uid="{2132A25F-207D-402B-B5C2-514131FB2CC0}"/>
    <cellStyle name="Normal 4 6 3" xfId="35093" xr:uid="{1C1874A3-0E42-45DF-984A-E23D64FCE277}"/>
    <cellStyle name="Normal 4 6 3 2" xfId="27215" xr:uid="{5D0A710E-F966-4118-9E33-EE168CAFFB21}"/>
    <cellStyle name="Normal 4 6 3 3" xfId="27218" xr:uid="{F5D88830-ABFA-4F83-B002-A582A4577FD9}"/>
    <cellStyle name="Normal 4 6 4" xfId="35095" xr:uid="{D2AC3E53-D5C5-44F7-9259-DD3209F02945}"/>
    <cellStyle name="Normal 4 6 4 2" xfId="53222" xr:uid="{731A108D-6421-4EB2-898B-61166E6D16A7}"/>
    <cellStyle name="Normal 4 6 4 3" xfId="53223" xr:uid="{1AB750AA-0CCA-4034-96CB-A62D1C564F2C}"/>
    <cellStyle name="Normal 4 6 5" xfId="35097" xr:uid="{8A953FF3-9D6A-4D93-93EE-34D477402D8A}"/>
    <cellStyle name="Normal 4 6 5 2" xfId="53224" xr:uid="{5A2A6154-499A-4163-A622-82A2061F53E2}"/>
    <cellStyle name="Normal 4 6 5 3" xfId="53225" xr:uid="{87FC3D76-626B-4DA0-84BB-BC026380E8E4}"/>
    <cellStyle name="Normal 4 6 6" xfId="53226" xr:uid="{BA5C84A4-4EB4-4707-8A0C-FFC8F15ADD66}"/>
    <cellStyle name="Normal 4 6 6 2" xfId="53227" xr:uid="{F45D3CB9-DA22-4AE1-B1EE-5BA9F3398DFA}"/>
    <cellStyle name="Normal 4 6 6 3" xfId="53228" xr:uid="{740FB4DC-E850-4B32-A85D-42AE32DED5A3}"/>
    <cellStyle name="Normal 4 6 7" xfId="53229" xr:uid="{402F889E-BD2B-4E2A-B646-981130DA6FA4}"/>
    <cellStyle name="Normal 4 6 7 2" xfId="53230" xr:uid="{3D9D4C9C-D4E0-4F8D-99E7-827148EB58D3}"/>
    <cellStyle name="Normal 4 6 7 3" xfId="53231" xr:uid="{CF63CC9F-2985-4725-B2AC-ABE79DA2E759}"/>
    <cellStyle name="Normal 4 6 8" xfId="53232" xr:uid="{C78B6371-DA10-47C5-937E-91F28A2C58F0}"/>
    <cellStyle name="Normal 4 6 8 2" xfId="25516" xr:uid="{D9DAABC4-027F-4A71-A3CB-16B04930C9D9}"/>
    <cellStyle name="Normal 4 6 8 3" xfId="27257" xr:uid="{AB255DA2-CFBE-4481-B93F-2E7DFCC945D6}"/>
    <cellStyle name="Normal 4 7" xfId="30335" xr:uid="{D158E7C9-8603-4716-B3D0-3A6DF4314A74}"/>
    <cellStyle name="Normal 4 7 10" xfId="53233" xr:uid="{09581984-D9A9-43CD-B684-4C738137683F}"/>
    <cellStyle name="Normal 4 7 11" xfId="53234" xr:uid="{51D71E92-F453-4A25-B983-B26CB866D528}"/>
    <cellStyle name="Normal 4 7 11 2" xfId="53235" xr:uid="{DDBE85D9-EB8A-4176-9220-C0BA9FB1E34D}"/>
    <cellStyle name="Normal 4 7 11 3" xfId="53236" xr:uid="{7852A8CC-E9C4-4D39-8D88-10B591B9EFBD}"/>
    <cellStyle name="Normal 4 7 11 4" xfId="53237" xr:uid="{A638C837-7C99-4ED1-8FB0-50EFC46EE22E}"/>
    <cellStyle name="Normal 4 7 11 5" xfId="53238" xr:uid="{4DF9C240-1A7F-471C-8EC8-D849E8BBE7EC}"/>
    <cellStyle name="Normal 4 7 11 6" xfId="53239" xr:uid="{1AAE0E0E-BDF1-419C-B8D7-F9AD0D20B31F}"/>
    <cellStyle name="Normal 4 7 12" xfId="53240" xr:uid="{4BA88C88-871F-4ABD-9131-0B0834712A46}"/>
    <cellStyle name="Normal 4 7 13" xfId="53241" xr:uid="{D24FEB2B-3027-4C46-A166-B8DD7FDC9186}"/>
    <cellStyle name="Normal 4 7 14" xfId="53242" xr:uid="{88925D7A-0123-4E7F-AE4E-98681A584ABF}"/>
    <cellStyle name="Normal 4 7 15" xfId="53244" xr:uid="{077874A9-CD2F-4204-B8EB-BFA4CB390A2B}"/>
    <cellStyle name="Normal 4 7 16" xfId="53245" xr:uid="{F2565A80-6DC2-4F17-A607-C44C21487297}"/>
    <cellStyle name="Normal 4 7 17" xfId="53246" xr:uid="{19DF1931-9002-4D6A-905C-4D5C4790425C}"/>
    <cellStyle name="Normal 4 7 18" xfId="53247" xr:uid="{AF28F584-04AB-49DD-A45D-FAC689671A06}"/>
    <cellStyle name="Normal 4 7 19" xfId="53248" xr:uid="{B4CA89FE-2AE1-4470-942B-519B4FC8F7B5}"/>
    <cellStyle name="Normal 4 7 2" xfId="31592" xr:uid="{357CD35D-F9D7-4D5D-BFAA-5F18DAABA5DF}"/>
    <cellStyle name="Normal 4 7 2 10" xfId="9018" xr:uid="{24335A90-4CB1-40BE-B34B-40BEB7B1194A}"/>
    <cellStyle name="Normal 4 7 2 11" xfId="26758" xr:uid="{9CE2EB9E-2D7B-40E5-B78F-E4C061A8ED71}"/>
    <cellStyle name="Normal 4 7 2 12" xfId="53249" xr:uid="{AEDE5B5F-35AB-43FC-8DF8-3E1B630EA091}"/>
    <cellStyle name="Normal 4 7 2 13" xfId="53250" xr:uid="{E1ABAF3A-0A43-43BA-840C-1D4D496A6830}"/>
    <cellStyle name="Normal 4 7 2 14" xfId="53251" xr:uid="{0BD75021-BB38-4DA3-9CFF-71406F9D408F}"/>
    <cellStyle name="Normal 4 7 2 2" xfId="21995" xr:uid="{54DB962C-7076-47D8-9354-F07EEBC07DAC}"/>
    <cellStyle name="Normal 4 7 2 2 10" xfId="53252" xr:uid="{B51063B3-33DC-4DBE-ACAD-7A92E4D0CF21}"/>
    <cellStyle name="Normal 4 7 2 2 2" xfId="20422" xr:uid="{B2B59711-5CE6-4F65-8F9A-4720B340191F}"/>
    <cellStyle name="Normal 4 7 2 2 2 2" xfId="53253" xr:uid="{72BE367E-FE54-4D5A-960C-17CF954468C4}"/>
    <cellStyle name="Normal 4 7 2 2 2 2 2" xfId="53254" xr:uid="{BC878960-7087-4105-BEC3-407F04286F83}"/>
    <cellStyle name="Normal 4 7 2 2 2 2 3" xfId="53255" xr:uid="{B149DE38-67A2-4611-9F30-416F55B3C3BA}"/>
    <cellStyle name="Normal 4 7 2 2 2 2 4" xfId="53256" xr:uid="{4F234DA9-04F7-4C74-8550-D9980AA6D6C6}"/>
    <cellStyle name="Normal 4 7 2 2 2 2 5" xfId="53257" xr:uid="{8182FF38-50BB-4DE0-810C-B7CA4EE3EDF7}"/>
    <cellStyle name="Normal 4 7 2 2 2 2 6" xfId="53258" xr:uid="{BA1EA1F4-A066-4DB2-8278-7A4B524C7D8F}"/>
    <cellStyle name="Normal 4 7 2 2 2 3" xfId="53259" xr:uid="{FEDDF234-A10B-4E47-BA56-499B78F22F06}"/>
    <cellStyle name="Normal 4 7 2 2 2 4" xfId="53260" xr:uid="{0A7BCBC4-9E29-4E83-B956-E27AF5B0696B}"/>
    <cellStyle name="Normal 4 7 2 2 2 5" xfId="53261" xr:uid="{45C03202-E229-4F3A-BF86-A0BE476E7C77}"/>
    <cellStyle name="Normal 4 7 2 2 2 6" xfId="53262" xr:uid="{6BFE0771-F5E6-4207-8980-10FAC3316040}"/>
    <cellStyle name="Normal 4 7 2 2 2 7" xfId="53263" xr:uid="{BB469FED-143B-46FF-B2C7-691925609237}"/>
    <cellStyle name="Normal 4 7 2 2 3" xfId="3703" xr:uid="{C7FD557F-A25A-4D58-9A34-9DB84C1F93B6}"/>
    <cellStyle name="Normal 4 7 2 2 3 2" xfId="49283" xr:uid="{B3785D68-C5CF-488D-981E-9C260998048E}"/>
    <cellStyle name="Normal 4 7 2 2 3 3" xfId="49285" xr:uid="{F442E343-8494-4D2B-9521-62F154587356}"/>
    <cellStyle name="Normal 4 7 2 2 4" xfId="3715" xr:uid="{31530E13-0DFA-448F-AA00-D47128AA2E15}"/>
    <cellStyle name="Normal 4 7 2 2 5" xfId="20439" xr:uid="{6B0561CB-7059-48C8-B103-D0F649AA4F8E}"/>
    <cellStyle name="Normal 4 7 2 2 5 2" xfId="53264" xr:uid="{180AAD24-967A-457C-BD4F-CEC050BA37EA}"/>
    <cellStyle name="Normal 4 7 2 2 5 3" xfId="53265" xr:uid="{E916953C-8F35-4DBC-94A7-DD0D758EF36E}"/>
    <cellStyle name="Normal 4 7 2 2 5 4" xfId="53266" xr:uid="{F8BA21FF-1EBE-4D30-956B-95225290AA50}"/>
    <cellStyle name="Normal 4 7 2 2 5 5" xfId="53267" xr:uid="{A292A0FA-C9D2-45BA-BF1E-79B748270AE4}"/>
    <cellStyle name="Normal 4 7 2 2 5 6" xfId="53268" xr:uid="{7ED207DA-68F8-485F-BA33-0861B73172DF}"/>
    <cellStyle name="Normal 4 7 2 2 6" xfId="20447" xr:uid="{159696AA-C2B5-47CB-B198-0FDA31C9D55C}"/>
    <cellStyle name="Normal 4 7 2 2 7" xfId="49290" xr:uid="{5E88F071-FDA6-4F07-8F02-7BBFEEC26360}"/>
    <cellStyle name="Normal 4 7 2 2 8" xfId="49292" xr:uid="{1A6AAE49-55AE-422E-84AF-C008A6595FF1}"/>
    <cellStyle name="Normal 4 7 2 2 9" xfId="53269" xr:uid="{5C92A079-D816-43D7-AEB1-FA9A27CA2D0A}"/>
    <cellStyle name="Normal 4 7 2 3" xfId="21999" xr:uid="{66879CEC-D66F-4503-9653-70E6E149B2F7}"/>
    <cellStyle name="Normal 4 7 2 3 10" xfId="53270" xr:uid="{38772D99-1300-418C-96AC-8806AD9E3442}"/>
    <cellStyle name="Normal 4 7 2 3 2" xfId="35099" xr:uid="{12B47652-A86B-46A0-A5D0-86106E2A2DE5}"/>
    <cellStyle name="Normal 4 7 2 3 2 2" xfId="53271" xr:uid="{63103C9D-F70E-4C3E-A84C-8C2B9494831A}"/>
    <cellStyle name="Normal 4 7 2 3 2 2 2" xfId="53272" xr:uid="{A6EF041F-0256-41E5-A518-B06C452B2B80}"/>
    <cellStyle name="Normal 4 7 2 3 2 2 3" xfId="53273" xr:uid="{8BC0749E-6625-4201-83F2-88A4DF52976E}"/>
    <cellStyle name="Normal 4 7 2 3 2 2 4" xfId="53274" xr:uid="{00B3CED2-E680-4F55-959F-FC1A34DB42F8}"/>
    <cellStyle name="Normal 4 7 2 3 2 2 5" xfId="53275" xr:uid="{61E33ABC-EEED-4A52-B716-6D16EE5D4938}"/>
    <cellStyle name="Normal 4 7 2 3 2 2 6" xfId="53276" xr:uid="{4B839300-9DB7-4C4A-AACA-4DB48B66DEDD}"/>
    <cellStyle name="Normal 4 7 2 3 2 3" xfId="53277" xr:uid="{85EDD7B8-2D15-4F50-92AB-7E680969F312}"/>
    <cellStyle name="Normal 4 7 2 3 2 4" xfId="53278" xr:uid="{0A034222-8F3F-43E8-86AD-9FBEC7508CEC}"/>
    <cellStyle name="Normal 4 7 2 3 2 5" xfId="53279" xr:uid="{6664202F-FBEF-4976-97CA-60B6DCBB0F19}"/>
    <cellStyle name="Normal 4 7 2 3 2 6" xfId="53280" xr:uid="{8B8C033F-C99D-4D7B-B62D-72D0DFC928FD}"/>
    <cellStyle name="Normal 4 7 2 3 2 7" xfId="53281" xr:uid="{6D79BD11-0608-4D6C-88EA-0B3D827C6FDD}"/>
    <cellStyle name="Normal 4 7 2 3 3" xfId="3731" xr:uid="{3EF0E986-A5E5-4A5A-9005-E5F25592BA7C}"/>
    <cellStyle name="Normal 4 7 2 3 3 2" xfId="53282" xr:uid="{0696B0AD-90FA-4C33-BA7F-3DA750976857}"/>
    <cellStyle name="Normal 4 7 2 3 3 3" xfId="53283" xr:uid="{F169B73E-ABAF-4B35-AA1D-8CFC60748B4F}"/>
    <cellStyle name="Normal 4 7 2 3 4" xfId="3740" xr:uid="{9FB0D55F-E30C-49C3-989C-1045D71C1E10}"/>
    <cellStyle name="Normal 4 7 2 3 5" xfId="35101" xr:uid="{82E1EB84-96E9-444F-A034-147656017E5F}"/>
    <cellStyle name="Normal 4 7 2 3 5 2" xfId="53284" xr:uid="{E0C2F2B5-DE8B-427D-914E-94A3ED4B19B2}"/>
    <cellStyle name="Normal 4 7 2 3 5 3" xfId="53285" xr:uid="{091660B5-B189-4D2D-B881-0408FEE1945D}"/>
    <cellStyle name="Normal 4 7 2 3 5 4" xfId="53286" xr:uid="{5DEBC34D-EC82-4551-AE0B-338377A14BF4}"/>
    <cellStyle name="Normal 4 7 2 3 5 5" xfId="53287" xr:uid="{EEBD353B-2797-485B-B38A-718EAC11FA7A}"/>
    <cellStyle name="Normal 4 7 2 3 5 6" xfId="53288" xr:uid="{7E56DEE6-C000-4252-85DC-3ABB75E60E33}"/>
    <cellStyle name="Normal 4 7 2 3 6" xfId="35103" xr:uid="{B18C6200-E90E-4156-996A-500296C6B4B5}"/>
    <cellStyle name="Normal 4 7 2 3 7" xfId="53289" xr:uid="{D88AE3B0-6002-4861-B1CD-25CCC8959366}"/>
    <cellStyle name="Normal 4 7 2 3 8" xfId="53290" xr:uid="{BCE1D4D6-D861-4AE2-961D-0BCE335952F4}"/>
    <cellStyle name="Normal 4 7 2 3 9" xfId="53291" xr:uid="{6E7E9C05-F4F6-4D02-99A7-9F7BBC3BBAAE}"/>
    <cellStyle name="Normal 4 7 2 4" xfId="22002" xr:uid="{A7532683-F06A-4E26-8C6D-478C6F9BC214}"/>
    <cellStyle name="Normal 4 7 2 4 10" xfId="53292" xr:uid="{AF5CA6F2-E5E8-4D79-A1D3-60DAC0D3FB0F}"/>
    <cellStyle name="Normal 4 7 2 4 2" xfId="53293" xr:uid="{298A122E-BE2A-44AD-973A-8DC41B43C4AE}"/>
    <cellStyle name="Normal 4 7 2 4 2 2" xfId="53294" xr:uid="{6DBC11BE-7E5B-41F5-8F1B-BED3180AF3D9}"/>
    <cellStyle name="Normal 4 7 2 4 2 2 2" xfId="53295" xr:uid="{48123398-B2DF-465B-83ED-5BB6D343E672}"/>
    <cellStyle name="Normal 4 7 2 4 2 2 3" xfId="53296" xr:uid="{7D3DDFA6-C6F2-4EBE-8666-2E685565889F}"/>
    <cellStyle name="Normal 4 7 2 4 2 2 4" xfId="53297" xr:uid="{8F0439D4-2BBC-49E3-9005-6A2D5E41A633}"/>
    <cellStyle name="Normal 4 7 2 4 2 2 5" xfId="53298" xr:uid="{F415B4CC-FFCF-442B-A33B-6F2A0E99AF1B}"/>
    <cellStyle name="Normal 4 7 2 4 2 2 6" xfId="53299" xr:uid="{E57FC095-0B5B-441A-A8E3-F2A5C7ADF5AC}"/>
    <cellStyle name="Normal 4 7 2 4 2 3" xfId="53300" xr:uid="{24749195-1D94-404C-B5C0-F75EAED3B459}"/>
    <cellStyle name="Normal 4 7 2 4 2 4" xfId="53301" xr:uid="{5F9BD746-CC7F-4C11-BA88-6D7D9B6D6904}"/>
    <cellStyle name="Normal 4 7 2 4 2 5" xfId="53302" xr:uid="{DE9633B8-6975-40CA-B9F8-DC1DD25D8E12}"/>
    <cellStyle name="Normal 4 7 2 4 2 6" xfId="53303" xr:uid="{9885CB6C-7579-422A-B174-B7CEC04BE20F}"/>
    <cellStyle name="Normal 4 7 2 4 2 7" xfId="53304" xr:uid="{66C68583-02EF-4DDE-B16D-41FABCA510AF}"/>
    <cellStyle name="Normal 4 7 2 4 3" xfId="53305" xr:uid="{9ABF4949-C8EC-4052-BE08-D7A061E3979C}"/>
    <cellStyle name="Normal 4 7 2 4 3 2" xfId="53306" xr:uid="{2625C840-9C27-4A4C-83CC-F32B8B815411}"/>
    <cellStyle name="Normal 4 7 2 4 3 3" xfId="53307" xr:uid="{C5BF4342-2ACA-4C24-8D79-CAB154C879FE}"/>
    <cellStyle name="Normal 4 7 2 4 4" xfId="53308" xr:uid="{AF386BE1-FE10-4D2F-9465-87CB2FBDF491}"/>
    <cellStyle name="Normal 4 7 2 4 5" xfId="53309" xr:uid="{0DBB7030-7B6C-4557-BABB-6F52A68A9CE1}"/>
    <cellStyle name="Normal 4 7 2 4 5 2" xfId="53310" xr:uid="{ADC96E7B-FB77-45D4-96D9-6DA0EE47B278}"/>
    <cellStyle name="Normal 4 7 2 4 5 3" xfId="53311" xr:uid="{D18C5FCC-4A5A-458B-B241-B4E0FA1DDEFC}"/>
    <cellStyle name="Normal 4 7 2 4 5 4" xfId="53312" xr:uid="{B584AB6A-D2B4-4DA8-A16E-CA7E40DE5FB0}"/>
    <cellStyle name="Normal 4 7 2 4 5 5" xfId="53313" xr:uid="{BE0F8B5A-B123-4546-9C73-AD86BDCC93ED}"/>
    <cellStyle name="Normal 4 7 2 4 5 6" xfId="53314" xr:uid="{BBA414FA-228C-4B7A-BBA5-E2736C5840F8}"/>
    <cellStyle name="Normal 4 7 2 4 6" xfId="53315" xr:uid="{4D81EE0D-CF50-4018-B8FF-4687345F6C66}"/>
    <cellStyle name="Normal 4 7 2 4 7" xfId="53316" xr:uid="{D2AA54D4-5D50-4B55-BE07-46F835FD5BCF}"/>
    <cellStyle name="Normal 4 7 2 4 8" xfId="53317" xr:uid="{3E800939-EEA5-402B-AB8B-89A9BDCA1B3F}"/>
    <cellStyle name="Normal 4 7 2 4 9" xfId="53318" xr:uid="{DEB2635D-F2BD-430E-B709-386BF857EC5F}"/>
    <cellStyle name="Normal 4 7 2 5" xfId="35105" xr:uid="{C3392792-F5BB-4B32-BAB0-0387FD57AA60}"/>
    <cellStyle name="Normal 4 7 2 5 2" xfId="53319" xr:uid="{C46926BE-9E5E-45BB-8C2B-99DFC2C32E1D}"/>
    <cellStyle name="Normal 4 7 2 5 2 2" xfId="53320" xr:uid="{BA60F119-BCDF-41C6-9893-39FD86469D52}"/>
    <cellStyle name="Normal 4 7 2 5 2 3" xfId="53321" xr:uid="{F6159E8B-CD42-43A9-A182-C8EAFCB60255}"/>
    <cellStyle name="Normal 4 7 2 5 2 4" xfId="53322" xr:uid="{C72508F8-170E-4565-BCB0-101F840FB237}"/>
    <cellStyle name="Normal 4 7 2 5 2 5" xfId="53323" xr:uid="{F3700A26-6D8D-4EDC-9061-2C4B99DB7753}"/>
    <cellStyle name="Normal 4 7 2 5 2 6" xfId="53324" xr:uid="{87BED649-3441-4989-BB9C-7E42F735EBA5}"/>
    <cellStyle name="Normal 4 7 2 5 3" xfId="49297" xr:uid="{FC7B3FAA-6BE9-4332-814C-66AB054F4E53}"/>
    <cellStyle name="Normal 4 7 2 5 4" xfId="49299" xr:uid="{F764664B-4DFB-4A62-AADB-F4F2B2620B68}"/>
    <cellStyle name="Normal 4 7 2 5 5" xfId="49301" xr:uid="{D42ACB76-8D64-468A-B19C-58504C531EA2}"/>
    <cellStyle name="Normal 4 7 2 5 6" xfId="49303" xr:uid="{007992C4-6930-420E-BFAD-F56EFDF682F2}"/>
    <cellStyle name="Normal 4 7 2 5 7" xfId="49305" xr:uid="{9F4171E0-EA0E-4ED6-9713-1200DA6BC0E0}"/>
    <cellStyle name="Normal 4 7 2 6" xfId="4375" xr:uid="{72D9952B-0F8B-4662-AA31-7505148AE9FF}"/>
    <cellStyle name="Normal 4 7 2 6 2" xfId="53325" xr:uid="{207AF166-9C90-4275-B3BA-5EA82CAE24E6}"/>
    <cellStyle name="Normal 4 7 2 6 3" xfId="53326" xr:uid="{CC3C583B-E780-4B4B-BB3B-F456764DF262}"/>
    <cellStyle name="Normal 4 7 2 7" xfId="4380" xr:uid="{A15DCF47-CAB3-4F7A-B272-7104EDAFE4FA}"/>
    <cellStyle name="Normal 4 7 2 8" xfId="4385" xr:uid="{DD0D0BA7-467E-4A75-ADF0-426F0B186591}"/>
    <cellStyle name="Normal 4 7 2 8 2" xfId="53327" xr:uid="{B2550AE3-16DD-4073-BD61-75A81E91D297}"/>
    <cellStyle name="Normal 4 7 2 8 3" xfId="53328" xr:uid="{879A68A8-8904-4E97-BD86-41226352A403}"/>
    <cellStyle name="Normal 4 7 2 8 4" xfId="53329" xr:uid="{21706B26-6B29-41FB-9753-89A6D7921DBE}"/>
    <cellStyle name="Normal 4 7 2 8 5" xfId="53330" xr:uid="{D472DD1F-6C0A-4A1A-A6FC-D21CBB9FB824}"/>
    <cellStyle name="Normal 4 7 2 8 6" xfId="53331" xr:uid="{B1A44C10-C747-4B60-B285-A98C4C885DBD}"/>
    <cellStyle name="Normal 4 7 2 9" xfId="53332" xr:uid="{E50060A3-C031-4283-AB30-42650822E9A6}"/>
    <cellStyle name="Normal 4 7 20" xfId="53243" xr:uid="{12605D32-A7EC-48C1-9946-36C101858C2A}"/>
    <cellStyle name="Normal 4 7 3" xfId="31595" xr:uid="{44D29666-CC3A-4E20-A6FA-6D6782C64E76}"/>
    <cellStyle name="Normal 4 7 3 10" xfId="53333" xr:uid="{01FCD354-1949-46FC-87FB-CDDBC1B10EAF}"/>
    <cellStyle name="Normal 4 7 3 11" xfId="53334" xr:uid="{BA44FD27-FA9E-4916-8C2B-8D0DB2AE26B8}"/>
    <cellStyle name="Normal 4 7 3 12" xfId="53335" xr:uid="{635CDB23-7F14-4411-82CD-0946720B7BF7}"/>
    <cellStyle name="Normal 4 7 3 13" xfId="53336" xr:uid="{D78AF9D8-B137-4254-ACB4-34F19307EAA8}"/>
    <cellStyle name="Normal 4 7 3 14" xfId="53337" xr:uid="{17803E02-572B-46E6-BAFC-A06E844B6600}"/>
    <cellStyle name="Normal 4 7 3 2" xfId="22012" xr:uid="{7D15FB7B-7572-4E92-811B-966895E9CEF9}"/>
    <cellStyle name="Normal 4 7 3 2 10" xfId="53338" xr:uid="{EB280892-F476-4690-8A0E-04ED8B2E4BA6}"/>
    <cellStyle name="Normal 4 7 3 2 2" xfId="46717" xr:uid="{7BA81F64-1B70-4A5C-9753-515EC8BD19C2}"/>
    <cellStyle name="Normal 4 7 3 2 2 2" xfId="53340" xr:uid="{5AD5040E-DC7D-4C5B-817B-3937039E2A4D}"/>
    <cellStyle name="Normal 4 7 3 2 2 2 2" xfId="53341" xr:uid="{7EABD8F5-9D8F-4779-B0FE-AA69F7AFD561}"/>
    <cellStyle name="Normal 4 7 3 2 2 2 3" xfId="53342" xr:uid="{7F21CC4D-22D5-492E-AC48-7067DCB158C5}"/>
    <cellStyle name="Normal 4 7 3 2 2 2 4" xfId="53343" xr:uid="{B3806491-440E-47BD-853F-B4556206CA23}"/>
    <cellStyle name="Normal 4 7 3 2 2 2 5" xfId="53344" xr:uid="{92561ADE-B4C5-4C5C-AC06-5611EA8DE4F5}"/>
    <cellStyle name="Normal 4 7 3 2 2 2 6" xfId="53345" xr:uid="{8D7783DE-E006-47B7-B429-E0290773B61E}"/>
    <cellStyle name="Normal 4 7 3 2 2 3" xfId="53346" xr:uid="{40E225C1-2D24-4C92-BD90-B93DB79695C2}"/>
    <cellStyle name="Normal 4 7 3 2 2 4" xfId="53347" xr:uid="{0300C7FF-D96B-4339-9FBA-6E44E9F0AB24}"/>
    <cellStyle name="Normal 4 7 3 2 2 5" xfId="53348" xr:uid="{77AC99E3-C244-4F12-9769-AF1DE7C26299}"/>
    <cellStyle name="Normal 4 7 3 2 2 6" xfId="53349" xr:uid="{6328A428-8CE9-499B-9CE4-FBD9051D340F}"/>
    <cellStyle name="Normal 4 7 3 2 2 7" xfId="53350" xr:uid="{F84552B7-68CD-4975-865F-32D264FDBE36}"/>
    <cellStyle name="Normal 4 7 3 2 3" xfId="46719" xr:uid="{5884CC8F-21D8-4FAB-84A3-FEA56EEC29E2}"/>
    <cellStyle name="Normal 4 7 3 2 3 2" xfId="49314" xr:uid="{E5A886EE-8E9A-42D4-91D7-B14ADC1BCD1C}"/>
    <cellStyle name="Normal 4 7 3 2 3 3" xfId="49316" xr:uid="{ABD7D227-98DA-4DE2-92A5-9C103A142823}"/>
    <cellStyle name="Normal 4 7 3 2 4" xfId="49321" xr:uid="{29B2FB33-BBE3-420B-9B67-099502529F29}"/>
    <cellStyle name="Normal 4 7 3 2 5" xfId="49323" xr:uid="{A83530CE-B342-45CE-8CE6-CE7FDE766C7C}"/>
    <cellStyle name="Normal 4 7 3 2 5 2" xfId="53351" xr:uid="{EE0F8296-5CC5-4BC3-ABBC-BF13A1E28449}"/>
    <cellStyle name="Normal 4 7 3 2 5 3" xfId="53352" xr:uid="{D3AB41AD-8EF7-4D37-9EF1-36C039FB0023}"/>
    <cellStyle name="Normal 4 7 3 2 5 4" xfId="53353" xr:uid="{D0B69355-1731-4C2E-9811-D696257CE21B}"/>
    <cellStyle name="Normal 4 7 3 2 5 5" xfId="53354" xr:uid="{ADEEF517-A3F5-4803-BF38-725FD05D33D1}"/>
    <cellStyle name="Normal 4 7 3 2 5 6" xfId="53355" xr:uid="{1342CDF0-BEDF-4C7B-9AE7-AEB1B371F3A0}"/>
    <cellStyle name="Normal 4 7 3 2 6" xfId="49325" xr:uid="{683F84AC-D138-4304-91B7-02E2C185BE4F}"/>
    <cellStyle name="Normal 4 7 3 2 7" xfId="49327" xr:uid="{56D4E792-018B-4F70-81CC-DC5CFCECA18F}"/>
    <cellStyle name="Normal 4 7 3 2 8" xfId="49329" xr:uid="{130E3E8D-309C-46B2-86C3-60F2EB093F98}"/>
    <cellStyle name="Normal 4 7 3 2 9" xfId="53356" xr:uid="{C3655393-3964-4333-AA6B-7026BD4C177A}"/>
    <cellStyle name="Normal 4 7 3 3" xfId="22021" xr:uid="{D8D19D47-D140-4E14-B813-92FA2CD26C36}"/>
    <cellStyle name="Normal 4 7 3 3 10" xfId="18594" xr:uid="{6C21E228-B1A9-4C5A-B745-82DB2286C3E0}"/>
    <cellStyle name="Normal 4 7 3 3 2" xfId="53357" xr:uid="{97658FA7-F438-4C79-9160-1D65DC08E424}"/>
    <cellStyle name="Normal 4 7 3 3 2 2" xfId="53358" xr:uid="{64E0C53A-CF4A-462F-909A-02D458BB524E}"/>
    <cellStyle name="Normal 4 7 3 3 2 2 2" xfId="53359" xr:uid="{12798587-1C8B-4118-BD89-1216F13D3ACC}"/>
    <cellStyle name="Normal 4 7 3 3 2 2 3" xfId="53360" xr:uid="{707B4207-6E79-4170-952F-04BF49933DED}"/>
    <cellStyle name="Normal 4 7 3 3 2 2 4" xfId="53361" xr:uid="{45B4EB7F-0723-4A16-8B42-AE1FCC6C670D}"/>
    <cellStyle name="Normal 4 7 3 3 2 2 5" xfId="53362" xr:uid="{D1FE7D4D-00DE-4AE8-B976-4F418C9E466B}"/>
    <cellStyle name="Normal 4 7 3 3 2 2 6" xfId="53363" xr:uid="{DFDB3CF6-D4E6-430D-B236-977A138383B6}"/>
    <cellStyle name="Normal 4 7 3 3 2 3" xfId="53364" xr:uid="{3414C573-FAAB-488F-8DBC-CF1F89A558D1}"/>
    <cellStyle name="Normal 4 7 3 3 2 4" xfId="53365" xr:uid="{2CB68A31-4B76-4665-9353-A98A106A8D6D}"/>
    <cellStyle name="Normal 4 7 3 3 2 5" xfId="53366" xr:uid="{B3284387-CFB9-48D1-9FCD-41E9B40FDD6E}"/>
    <cellStyle name="Normal 4 7 3 3 2 6" xfId="53367" xr:uid="{E752E1B6-A9D5-4650-8364-C8926D4372BF}"/>
    <cellStyle name="Normal 4 7 3 3 2 7" xfId="53368" xr:uid="{2524623F-8C1C-46BD-A1CB-F834E51C97C3}"/>
    <cellStyle name="Normal 4 7 3 3 3" xfId="49332" xr:uid="{B0D80020-C1D7-4501-B240-CAD73332B1AC}"/>
    <cellStyle name="Normal 4 7 3 3 3 2" xfId="53369" xr:uid="{9F946156-8E40-48EC-BB91-2C05EA8140F9}"/>
    <cellStyle name="Normal 4 7 3 3 3 3" xfId="53370" xr:uid="{27699E62-DBDB-4B05-BACB-97D6EFDCA059}"/>
    <cellStyle name="Normal 4 7 3 3 4" xfId="49334" xr:uid="{35376925-DA74-42E8-B360-CB7EC4E1517D}"/>
    <cellStyle name="Normal 4 7 3 3 5" xfId="53371" xr:uid="{528AC54E-4C0D-4D68-9157-217442561211}"/>
    <cellStyle name="Normal 4 7 3 3 5 2" xfId="53372" xr:uid="{82F07B21-A4E1-45EB-B326-85BDAD40DA22}"/>
    <cellStyle name="Normal 4 7 3 3 5 3" xfId="53373" xr:uid="{21B29534-0CA8-4DD4-AD3D-882DC3A132C2}"/>
    <cellStyle name="Normal 4 7 3 3 5 4" xfId="53374" xr:uid="{AAD6402D-5948-452D-9C22-6F96D9565042}"/>
    <cellStyle name="Normal 4 7 3 3 5 5" xfId="53375" xr:uid="{CD5B8B48-9C78-448D-85FF-3CCF0F318051}"/>
    <cellStyle name="Normal 4 7 3 3 5 6" xfId="53376" xr:uid="{86875EF2-A5A1-441B-BFFC-D65A4E840C0F}"/>
    <cellStyle name="Normal 4 7 3 3 6" xfId="53377" xr:uid="{C27A1777-7B33-4182-B2F5-A647BFFDE902}"/>
    <cellStyle name="Normal 4 7 3 3 7" xfId="53378" xr:uid="{0ACC65CB-FF98-4B0E-A556-79F877B77132}"/>
    <cellStyle name="Normal 4 7 3 3 8" xfId="53379" xr:uid="{DC3EB6D0-79B3-4E6F-9D76-DD63C467F4CA}"/>
    <cellStyle name="Normal 4 7 3 3 9" xfId="53380" xr:uid="{D050DB90-438D-4802-82CB-2FD34E3E6ADF}"/>
    <cellStyle name="Normal 4 7 3 4" xfId="22024" xr:uid="{CCB1079E-E9DB-45D6-A9C8-46C494AF162C}"/>
    <cellStyle name="Normal 4 7 3 4 10" xfId="18838" xr:uid="{EDB3B583-E8C1-434C-A316-C7C290B5727C}"/>
    <cellStyle name="Normal 4 7 3 4 2" xfId="53381" xr:uid="{A5D52BC7-195E-4D71-8AEB-08BE6ED7186D}"/>
    <cellStyle name="Normal 4 7 3 4 2 2" xfId="53382" xr:uid="{35C07DA6-ED05-4D85-98E2-D52935CA6AA8}"/>
    <cellStyle name="Normal 4 7 3 4 2 2 2" xfId="53383" xr:uid="{F254265D-DF13-42A0-BD3E-674416FBC498}"/>
    <cellStyle name="Normal 4 7 3 4 2 2 3" xfId="53384" xr:uid="{A534FE59-D01F-4C2C-9453-C6ED3F2F359E}"/>
    <cellStyle name="Normal 4 7 3 4 2 2 4" xfId="53385" xr:uid="{24D17FD4-C7AE-4FAA-8273-C74726936FF2}"/>
    <cellStyle name="Normal 4 7 3 4 2 2 5" xfId="53386" xr:uid="{E2406C59-2652-4DFA-967B-DB72CC0C1BDF}"/>
    <cellStyle name="Normal 4 7 3 4 2 2 6" xfId="53387" xr:uid="{AAF40A66-26F5-4484-8B19-4300E3993CDF}"/>
    <cellStyle name="Normal 4 7 3 4 2 3" xfId="53388" xr:uid="{4B912E3F-DDE1-4A44-A12C-DB945D3F439D}"/>
    <cellStyle name="Normal 4 7 3 4 2 4" xfId="53389" xr:uid="{24AC92FD-0A6E-4CD0-9DAF-B9B5B970B313}"/>
    <cellStyle name="Normal 4 7 3 4 2 5" xfId="53390" xr:uid="{1EE0ED7C-27AF-490E-BB90-84196ACD3041}"/>
    <cellStyle name="Normal 4 7 3 4 2 6" xfId="53391" xr:uid="{025B377A-D250-4ED7-B0F3-66F39190D942}"/>
    <cellStyle name="Normal 4 7 3 4 2 7" xfId="53392" xr:uid="{F18939F2-2340-4753-93D9-A53D24232FAD}"/>
    <cellStyle name="Normal 4 7 3 4 3" xfId="53393" xr:uid="{86236CD8-04AA-4A54-B637-52FED4508324}"/>
    <cellStyle name="Normal 4 7 3 4 3 2" xfId="53394" xr:uid="{60AFCABF-0DDB-4C66-95C9-E8444FB3A334}"/>
    <cellStyle name="Normal 4 7 3 4 3 3" xfId="53395" xr:uid="{AC3CAC19-ABD8-4D0D-AD85-81C0862CB633}"/>
    <cellStyle name="Normal 4 7 3 4 4" xfId="53396" xr:uid="{AC3E692B-B61D-4FF1-984C-78DEB49A544C}"/>
    <cellStyle name="Normal 4 7 3 4 5" xfId="53397" xr:uid="{CE8F9C6C-9C3B-4189-B7EA-576AA3AA8056}"/>
    <cellStyle name="Normal 4 7 3 4 5 2" xfId="53398" xr:uid="{8EF5615C-FC3D-44FF-901E-55F99607D32B}"/>
    <cellStyle name="Normal 4 7 3 4 5 3" xfId="53399" xr:uid="{7BE941A1-4C97-4416-AF05-20E2640F9FB1}"/>
    <cellStyle name="Normal 4 7 3 4 5 4" xfId="53400" xr:uid="{88AAEC7A-ACAE-43E7-8683-DB0093BD16B9}"/>
    <cellStyle name="Normal 4 7 3 4 5 5" xfId="53401" xr:uid="{4273D9A0-F084-4210-9E4E-57BE199CBDBD}"/>
    <cellStyle name="Normal 4 7 3 4 5 6" xfId="53402" xr:uid="{F20A84C3-FE54-40FF-9E9D-ACC7E797AE3E}"/>
    <cellStyle name="Normal 4 7 3 4 6" xfId="53403" xr:uid="{E5633E0D-5777-4BB8-825B-C4980F970FB5}"/>
    <cellStyle name="Normal 4 7 3 4 7" xfId="53404" xr:uid="{C5DAAC86-5324-4574-A0E1-8C62D511ADFD}"/>
    <cellStyle name="Normal 4 7 3 4 8" xfId="53405" xr:uid="{F5EEFEF8-A4FC-41BF-9B96-E8ACFBA196C0}"/>
    <cellStyle name="Normal 4 7 3 4 9" xfId="53406" xr:uid="{1E8B7458-8AFF-46DA-BB3B-63224A6A80A9}"/>
    <cellStyle name="Normal 4 7 3 5" xfId="35107" xr:uid="{E4B92E3E-EAA7-4995-BBB0-55CF1020D5BD}"/>
    <cellStyle name="Normal 4 7 3 5 2" xfId="53407" xr:uid="{B81DC8D8-7DE2-4408-BB59-D325CD5A08E3}"/>
    <cellStyle name="Normal 4 7 3 5 2 2" xfId="53408" xr:uid="{DA496371-CB16-43B8-B49D-EEC3136581B1}"/>
    <cellStyle name="Normal 4 7 3 5 2 3" xfId="53409" xr:uid="{C3626939-123B-4949-8F45-921BCA71C03B}"/>
    <cellStyle name="Normal 4 7 3 5 2 4" xfId="53410" xr:uid="{C705D415-089C-4BE5-9868-34E8D78D7F26}"/>
    <cellStyle name="Normal 4 7 3 5 2 5" xfId="53411" xr:uid="{F042440F-5211-4697-9CF0-3876395FE0D3}"/>
    <cellStyle name="Normal 4 7 3 5 2 6" xfId="53412" xr:uid="{10E2B655-B96B-4011-8B11-2B3A5954EA97}"/>
    <cellStyle name="Normal 4 7 3 5 3" xfId="49338" xr:uid="{094CA743-A30D-41E1-B82B-99BA37266E43}"/>
    <cellStyle name="Normal 4 7 3 5 4" xfId="49340" xr:uid="{D8986D23-42DB-49E8-A69A-1142CA1E552C}"/>
    <cellStyle name="Normal 4 7 3 5 5" xfId="49342" xr:uid="{54B9405B-FA37-410C-9366-FF9D8E4B6D60}"/>
    <cellStyle name="Normal 4 7 3 5 6" xfId="49344" xr:uid="{199C14D0-A041-4182-BA33-C1AA356233E4}"/>
    <cellStyle name="Normal 4 7 3 5 7" xfId="49346" xr:uid="{87EE7651-F6EF-4BBE-BBB6-6326DDABBA38}"/>
    <cellStyle name="Normal 4 7 3 6" xfId="35109" xr:uid="{7C444444-68E5-45FB-8642-7D7EEA367669}"/>
    <cellStyle name="Normal 4 7 3 6 2" xfId="53413" xr:uid="{59EA27AF-2111-42B7-A7B8-8C4AC9DD4084}"/>
    <cellStyle name="Normal 4 7 3 6 3" xfId="53414" xr:uid="{9F10A86E-7187-4C8E-9B71-3D64E67E4A69}"/>
    <cellStyle name="Normal 4 7 3 7" xfId="53415" xr:uid="{FEDF4408-B85A-489B-A722-D497CC55A906}"/>
    <cellStyle name="Normal 4 7 3 8" xfId="53416" xr:uid="{C634BE1D-CAFB-45AE-8E61-339FDEDF2E4E}"/>
    <cellStyle name="Normal 4 7 3 8 2" xfId="53417" xr:uid="{9D19FF03-C864-4F44-AE74-C595B006F82A}"/>
    <cellStyle name="Normal 4 7 3 8 3" xfId="53418" xr:uid="{265F309B-3FFC-4375-9052-36E82684A7F2}"/>
    <cellStyle name="Normal 4 7 3 8 4" xfId="53419" xr:uid="{5F2A456B-9C99-4C14-80E5-C722561C4BBF}"/>
    <cellStyle name="Normal 4 7 3 8 5" xfId="53420" xr:uid="{853651A7-B2F9-4F68-BA46-DDF03D7F9FA3}"/>
    <cellStyle name="Normal 4 7 3 8 6" xfId="53421" xr:uid="{D8BF7CE5-5AFC-462D-9C60-D0688C345377}"/>
    <cellStyle name="Normal 4 7 3 9" xfId="53422" xr:uid="{466E5D9F-CE1B-45F7-A123-192E54273CCE}"/>
    <cellStyle name="Normal 4 7 4" xfId="35111" xr:uid="{BC5C014F-624C-40C0-B01B-84B789857F41}"/>
    <cellStyle name="Normal 4 7 4 10" xfId="53423" xr:uid="{DA17E8D6-248F-489C-B68E-F9CAB032560A}"/>
    <cellStyle name="Normal 4 7 4 11" xfId="53424" xr:uid="{DFDDFFCE-0F64-4A06-8525-566288210739}"/>
    <cellStyle name="Normal 4 7 4 12" xfId="53425" xr:uid="{5EB26774-6859-4742-B9EA-D4242ADA1A22}"/>
    <cellStyle name="Normal 4 7 4 13" xfId="53426" xr:uid="{3465FA46-400F-47F5-835E-7FD864F25734}"/>
    <cellStyle name="Normal 4 7 4 14" xfId="53427" xr:uid="{2D3AA2FB-C6AE-4A6D-B5D4-952244A57639}"/>
    <cellStyle name="Normal 4 7 4 2" xfId="53428" xr:uid="{2DC68617-6F2B-44BA-80BB-536D5338B73A}"/>
    <cellStyle name="Normal 4 7 4 2 10" xfId="53429" xr:uid="{FC380A66-EE6A-4155-9619-A3E86C8C6E1B}"/>
    <cellStyle name="Normal 4 7 4 2 2" xfId="53430" xr:uid="{A97B8F7A-23F9-4E0E-8D95-E512B5F16959}"/>
    <cellStyle name="Normal 4 7 4 2 2 2" xfId="53432" xr:uid="{F58979DB-766F-4100-AE52-66961658D5B4}"/>
    <cellStyle name="Normal 4 7 4 2 2 2 2" xfId="53433" xr:uid="{33B10D46-3D87-4A50-A6A8-6E2AC3F78B30}"/>
    <cellStyle name="Normal 4 7 4 2 2 2 3" xfId="53434" xr:uid="{47DF3F89-1ABA-42E1-8E67-018208F198B9}"/>
    <cellStyle name="Normal 4 7 4 2 2 2 4" xfId="53435" xr:uid="{289B3937-B54D-4205-849E-0937C2947171}"/>
    <cellStyle name="Normal 4 7 4 2 2 2 5" xfId="53436" xr:uid="{07F3E72D-1678-4EE4-ACBE-CE0A0AF36902}"/>
    <cellStyle name="Normal 4 7 4 2 2 2 6" xfId="1196" xr:uid="{6912D422-8819-4633-9BC3-C4CB4B7C4C8C}"/>
    <cellStyle name="Normal 4 7 4 2 2 3" xfId="53437" xr:uid="{BDD7B8F0-DEBA-49F1-A54B-EEEECD73120C}"/>
    <cellStyle name="Normal 4 7 4 2 2 4" xfId="53438" xr:uid="{3391848E-D489-47A5-B4DE-CABFA283A072}"/>
    <cellStyle name="Normal 4 7 4 2 2 5" xfId="53439" xr:uid="{95326B04-A933-474B-B71D-162F347CEB54}"/>
    <cellStyle name="Normal 4 7 4 2 2 6" xfId="53440" xr:uid="{E263739F-1B3B-4F76-98AE-D58774AF5B93}"/>
    <cellStyle name="Normal 4 7 4 2 2 7" xfId="53441" xr:uid="{A81C56D3-6347-4CFD-BEDB-670E4F643804}"/>
    <cellStyle name="Normal 4 7 4 2 3" xfId="49354" xr:uid="{76731AA9-2DD2-42B1-9F2A-5989D440E871}"/>
    <cellStyle name="Normal 4 7 4 2 3 2" xfId="53442" xr:uid="{2FC1ECD4-EF6F-40D7-85CD-7EE58449A14A}"/>
    <cellStyle name="Normal 4 7 4 2 3 3" xfId="53443" xr:uid="{455DF59F-69B6-412B-8D5A-283190CA09E3}"/>
    <cellStyle name="Normal 4 7 4 2 4" xfId="49356" xr:uid="{AFAFCDD0-976E-4187-AF83-1B26523E9644}"/>
    <cellStyle name="Normal 4 7 4 2 5" xfId="49358" xr:uid="{E920FF4F-6238-4BBE-8420-50BE61063D29}"/>
    <cellStyle name="Normal 4 7 4 2 5 2" xfId="53444" xr:uid="{FECB0C78-9BC1-40EF-BA37-C9785D91024B}"/>
    <cellStyle name="Normal 4 7 4 2 5 3" xfId="53445" xr:uid="{54FB830A-D7FC-4221-A902-AEE2E814B32B}"/>
    <cellStyle name="Normal 4 7 4 2 5 4" xfId="53446" xr:uid="{F3B25390-3C5C-4A4D-9E08-0DCE17D2CE24}"/>
    <cellStyle name="Normal 4 7 4 2 5 5" xfId="53447" xr:uid="{EF93C19A-F241-4467-9459-61841FC22A46}"/>
    <cellStyle name="Normal 4 7 4 2 5 6" xfId="53448" xr:uid="{1D38D770-7C49-4BCD-A674-51BFCBF634BE}"/>
    <cellStyle name="Normal 4 7 4 2 6" xfId="49360" xr:uid="{8B11DC55-7859-4C66-A508-A6CBEB640EFB}"/>
    <cellStyle name="Normal 4 7 4 2 7" xfId="49362" xr:uid="{BEA0FC8D-ECA1-4822-8B93-1030FE32507D}"/>
    <cellStyle name="Normal 4 7 4 2 8" xfId="53449" xr:uid="{498F9847-D8EB-4C22-90F5-793E9132C5C6}"/>
    <cellStyle name="Normal 4 7 4 2 9" xfId="53450" xr:uid="{1B4B814B-C47A-4BA6-AC98-5804C8A47EB3}"/>
    <cellStyle name="Normal 4 7 4 3" xfId="53451" xr:uid="{E2D5570B-8823-4B33-954B-54CC2D9C2FBB}"/>
    <cellStyle name="Normal 4 7 4 3 10" xfId="53452" xr:uid="{E5E8F201-B5BE-47D6-8CC0-0F451DBC3536}"/>
    <cellStyle name="Normal 4 7 4 3 2" xfId="53453" xr:uid="{128ED48B-0967-4B13-8A8C-A1F118AEB852}"/>
    <cellStyle name="Normal 4 7 4 3 2 2" xfId="53454" xr:uid="{4C8D8423-2351-4948-8905-491784DD95DA}"/>
    <cellStyle name="Normal 4 7 4 3 2 2 2" xfId="53455" xr:uid="{8C29B74E-6577-4EC5-9270-14FCE25B6386}"/>
    <cellStyle name="Normal 4 7 4 3 2 2 3" xfId="53456" xr:uid="{ABF2F75A-486D-4067-9B9F-0DCF8614D89A}"/>
    <cellStyle name="Normal 4 7 4 3 2 2 4" xfId="53457" xr:uid="{C4231572-A2CA-4E2C-B7BF-97DE96720A50}"/>
    <cellStyle name="Normal 4 7 4 3 2 2 5" xfId="53458" xr:uid="{E44310AC-84B7-423F-857B-739292C6DCA7}"/>
    <cellStyle name="Normal 4 7 4 3 2 2 6" xfId="6547" xr:uid="{E7B25133-18DC-4764-B148-34C4A1A946C5}"/>
    <cellStyle name="Normal 4 7 4 3 2 3" xfId="53459" xr:uid="{DCA4806F-6EA7-4EA0-A5B1-1D67AA5678A4}"/>
    <cellStyle name="Normal 4 7 4 3 2 4" xfId="53460" xr:uid="{83387BEE-2E27-47FC-8724-DB4A2EA21329}"/>
    <cellStyle name="Normal 4 7 4 3 2 5" xfId="53461" xr:uid="{23B2381D-185C-4B01-9AFF-5519C82F655C}"/>
    <cellStyle name="Normal 4 7 4 3 2 6" xfId="53462" xr:uid="{74EDEF49-E2D9-4202-A187-ACFD3B06F8C3}"/>
    <cellStyle name="Normal 4 7 4 3 2 7" xfId="53463" xr:uid="{55854F5F-4A2C-41FC-ACC3-631D2DC24B78}"/>
    <cellStyle name="Normal 4 7 4 3 3" xfId="53464" xr:uid="{B949EC22-0DC2-4AE0-B117-15D7B1339DA0}"/>
    <cellStyle name="Normal 4 7 4 3 3 2" xfId="53465" xr:uid="{435DB80E-0A88-41AB-AA10-1C695A33AE3D}"/>
    <cellStyle name="Normal 4 7 4 3 3 3" xfId="53466" xr:uid="{4A294780-CFEB-48E2-9676-18E013DDA1F1}"/>
    <cellStyle name="Normal 4 7 4 3 4" xfId="53467" xr:uid="{1D5CE468-5877-4717-9E22-09F56AF94E41}"/>
    <cellStyle name="Normal 4 7 4 3 5" xfId="53468" xr:uid="{5244C703-3101-4A6F-8F9E-9F9CEEFAEA64}"/>
    <cellStyle name="Normal 4 7 4 3 5 2" xfId="53469" xr:uid="{19E309D8-E1B7-457B-B4CA-C35D541EEBC8}"/>
    <cellStyle name="Normal 4 7 4 3 5 3" xfId="53470" xr:uid="{ADE4C66A-5164-44F8-882D-1021F5CC7366}"/>
    <cellStyle name="Normal 4 7 4 3 5 4" xfId="53471" xr:uid="{46010EBA-C4E5-403F-9711-FBC56A495F4F}"/>
    <cellStyle name="Normal 4 7 4 3 5 5" xfId="53472" xr:uid="{7439C52E-C4ED-42A4-8975-8B53F164D7E2}"/>
    <cellStyle name="Normal 4 7 4 3 5 6" xfId="53473" xr:uid="{DEF618A6-0284-47AE-884D-418FBE87C771}"/>
    <cellStyle name="Normal 4 7 4 3 6" xfId="53474" xr:uid="{638B24D9-B6F8-48D7-B616-F379EDBCC300}"/>
    <cellStyle name="Normal 4 7 4 3 7" xfId="53475" xr:uid="{25B05181-659A-4461-A7B4-CB172E1580EF}"/>
    <cellStyle name="Normal 4 7 4 3 8" xfId="53476" xr:uid="{2BBFC529-EAFA-421C-AA43-D15B6D551F63}"/>
    <cellStyle name="Normal 4 7 4 3 9" xfId="53477" xr:uid="{C6EA8F95-DB1B-4EEA-BD14-643AD355FBCC}"/>
    <cellStyle name="Normal 4 7 4 4" xfId="53478" xr:uid="{6C2C77CF-6501-47C9-BB05-58F7A229126E}"/>
    <cellStyle name="Normal 4 7 4 4 10" xfId="53479" xr:uid="{2CB8A097-442C-4FE9-80AE-6AB1DC2BDC1E}"/>
    <cellStyle name="Normal 4 7 4 4 2" xfId="53480" xr:uid="{FC92A6F6-1DED-49D9-A784-08F70E45E32C}"/>
    <cellStyle name="Normal 4 7 4 4 2 2" xfId="53481" xr:uid="{72164951-4EB9-4FA8-8509-589221411A1D}"/>
    <cellStyle name="Normal 4 7 4 4 2 2 2" xfId="53482" xr:uid="{0D188B72-A606-4821-9CC3-8766B94F964D}"/>
    <cellStyle name="Normal 4 7 4 4 2 2 3" xfId="53483" xr:uid="{853EB6A4-7432-4D16-8DE1-8F48D4494DCF}"/>
    <cellStyle name="Normal 4 7 4 4 2 2 4" xfId="53484" xr:uid="{AC0A1BF7-468C-4F56-B7B2-C9CBDE90CCEB}"/>
    <cellStyle name="Normal 4 7 4 4 2 2 5" xfId="53485" xr:uid="{6D278AB8-580E-4DEA-9B8B-3C5E9AA1A12F}"/>
    <cellStyle name="Normal 4 7 4 4 2 2 6" xfId="6754" xr:uid="{F41A0322-E4A5-48C8-839B-F2ED93942FBC}"/>
    <cellStyle name="Normal 4 7 4 4 2 3" xfId="53486" xr:uid="{B9C6DA28-ACF4-4920-810E-1DE70FDF7859}"/>
    <cellStyle name="Normal 4 7 4 4 2 4" xfId="53487" xr:uid="{9C31CE61-F7D2-49FD-8AE4-9954729DA9AB}"/>
    <cellStyle name="Normal 4 7 4 4 2 5" xfId="53488" xr:uid="{90F90AEB-5FD3-4D75-B889-632FEB93502E}"/>
    <cellStyle name="Normal 4 7 4 4 2 6" xfId="53489" xr:uid="{9A970DDF-6D2C-4AA8-A0A2-74107B0E0A79}"/>
    <cellStyle name="Normal 4 7 4 4 2 7" xfId="53490" xr:uid="{12F65166-9D84-48BF-91AB-A2174EAE2582}"/>
    <cellStyle name="Normal 4 7 4 4 3" xfId="53491" xr:uid="{4B365CD6-A1D3-4262-A7ED-A52A5E36AC6A}"/>
    <cellStyle name="Normal 4 7 4 4 3 2" xfId="53492" xr:uid="{EECD9628-9AA7-4C86-91D8-F243A499BE3E}"/>
    <cellStyle name="Normal 4 7 4 4 3 3" xfId="53493" xr:uid="{E39DEC14-2D90-43A1-B33C-CB77FA0FD980}"/>
    <cellStyle name="Normal 4 7 4 4 4" xfId="53494" xr:uid="{88A9DAF8-CB22-46AA-82C1-8AACCE9FE2E2}"/>
    <cellStyle name="Normal 4 7 4 4 5" xfId="53495" xr:uid="{FE6BE3CF-DA63-42AA-92A6-FC16EE0F566F}"/>
    <cellStyle name="Normal 4 7 4 4 5 2" xfId="53496" xr:uid="{4470FF86-98A9-4327-8007-CF54B357B53D}"/>
    <cellStyle name="Normal 4 7 4 4 5 3" xfId="53497" xr:uid="{0669244E-F067-44F2-930E-BDAB87C9D1CE}"/>
    <cellStyle name="Normal 4 7 4 4 5 4" xfId="53498" xr:uid="{4A1A3731-9570-48DF-833A-88A2A751B14E}"/>
    <cellStyle name="Normal 4 7 4 4 5 5" xfId="53499" xr:uid="{E4F05F8A-9C70-4EB5-B349-2B957C772F4A}"/>
    <cellStyle name="Normal 4 7 4 4 5 6" xfId="53500" xr:uid="{0A123BFE-B214-4B0A-B6DB-6FC6635FEB64}"/>
    <cellStyle name="Normal 4 7 4 4 6" xfId="53501" xr:uid="{E6524736-2C2F-4EFC-B13A-64EC94B4CC75}"/>
    <cellStyle name="Normal 4 7 4 4 7" xfId="53502" xr:uid="{7586E552-D40A-4F99-90FA-7502AF2F551F}"/>
    <cellStyle name="Normal 4 7 4 4 8" xfId="53503" xr:uid="{A31EF817-038B-44C9-9149-33A9C72BB39F}"/>
    <cellStyle name="Normal 4 7 4 4 9" xfId="53504" xr:uid="{5D32D5D9-150F-4279-9A34-B2277678BB3D}"/>
    <cellStyle name="Normal 4 7 4 5" xfId="53505" xr:uid="{3D2EB61B-E0C4-493A-A9AD-7C8CF2D846DE}"/>
    <cellStyle name="Normal 4 7 4 5 2" xfId="53506" xr:uid="{E32340A8-614B-4CE2-A51E-01C0BE7C4AC6}"/>
    <cellStyle name="Normal 4 7 4 5 2 2" xfId="53507" xr:uid="{79298516-9373-4794-BC93-629159B148C6}"/>
    <cellStyle name="Normal 4 7 4 5 2 3" xfId="53508" xr:uid="{A0FCB779-4379-435A-8DFC-FE2F0048A075}"/>
    <cellStyle name="Normal 4 7 4 5 2 4" xfId="53509" xr:uid="{A3D903D5-368E-4927-87F0-80D4A763405A}"/>
    <cellStyle name="Normal 4 7 4 5 2 5" xfId="53510" xr:uid="{84762243-FF2A-4EA9-9D4A-4D21F079E6F3}"/>
    <cellStyle name="Normal 4 7 4 5 2 6" xfId="53511" xr:uid="{95AC5398-9778-4523-80F8-9B5CAD97D634}"/>
    <cellStyle name="Normal 4 7 4 5 3" xfId="53512" xr:uid="{5430E637-70C6-4580-B1EA-8A0C6360C8BE}"/>
    <cellStyle name="Normal 4 7 4 5 4" xfId="53513" xr:uid="{12E7D72F-C596-4A04-BB1A-9D804BDF0B7B}"/>
    <cellStyle name="Normal 4 7 4 5 5" xfId="53514" xr:uid="{48502CB3-E0FD-47C4-A798-A85332B93E5C}"/>
    <cellStyle name="Normal 4 7 4 5 6" xfId="53515" xr:uid="{1B691111-7623-4DB6-96A0-230B8B581510}"/>
    <cellStyle name="Normal 4 7 4 5 7" xfId="53516" xr:uid="{74E1C781-E580-4EAD-9E86-EDE9795A567C}"/>
    <cellStyle name="Normal 4 7 4 6" xfId="53517" xr:uid="{755EA6A7-653D-45F5-BB6B-554979A93833}"/>
    <cellStyle name="Normal 4 7 4 6 2" xfId="53518" xr:uid="{9021272F-F0F0-4D84-9F35-71F66CE7203B}"/>
    <cellStyle name="Normal 4 7 4 6 3" xfId="53519" xr:uid="{BC401ABE-710F-47EA-BBAB-98B04455DE6E}"/>
    <cellStyle name="Normal 4 7 4 7" xfId="53520" xr:uid="{E4807A00-14D1-45D6-B8CE-28C261E6BD33}"/>
    <cellStyle name="Normal 4 7 4 8" xfId="53521" xr:uid="{72A13A0D-C0D2-4894-BDB5-7B767852F924}"/>
    <cellStyle name="Normal 4 7 4 8 2" xfId="53522" xr:uid="{1E0BBBCB-0497-4845-87FF-A468C3DAE9AD}"/>
    <cellStyle name="Normal 4 7 4 8 3" xfId="53523" xr:uid="{8FE1EEC7-DF0D-4621-8E63-7C45EF8D6A87}"/>
    <cellStyle name="Normal 4 7 4 8 4" xfId="53524" xr:uid="{6D5F1486-224E-48E8-822B-E5637CDDB773}"/>
    <cellStyle name="Normal 4 7 4 8 5" xfId="53525" xr:uid="{6C92E7DF-D041-45F0-8A92-9B9B891AD63F}"/>
    <cellStyle name="Normal 4 7 4 8 6" xfId="53526" xr:uid="{75BD4855-2DB9-4D70-8447-F7F20D980F3F}"/>
    <cellStyle name="Normal 4 7 4 9" xfId="53527" xr:uid="{1A0D6543-5806-4FBB-9AA5-B9ED7BD27CC7}"/>
    <cellStyle name="Normal 4 7 5" xfId="35114" xr:uid="{9435EB74-F51A-44F7-BC15-BE9533744D3F}"/>
    <cellStyle name="Normal 4 7 5 10" xfId="53528" xr:uid="{B4A7CB3B-CCFE-4717-9A04-99622AFFE8DC}"/>
    <cellStyle name="Normal 4 7 5 2" xfId="53529" xr:uid="{6A7CFE90-EE92-4786-9BA0-60D4E9491D81}"/>
    <cellStyle name="Normal 4 7 5 2 2" xfId="53530" xr:uid="{67307B23-66BA-49D1-998E-18EF02114F6D}"/>
    <cellStyle name="Normal 4 7 5 2 2 2" xfId="53532" xr:uid="{39C68956-ADFA-4E9B-9272-95AA52833D63}"/>
    <cellStyle name="Normal 4 7 5 2 2 3" xfId="53533" xr:uid="{AB907F93-315E-4E5F-9010-4D033377FFB2}"/>
    <cellStyle name="Normal 4 7 5 2 2 4" xfId="53534" xr:uid="{93F4E897-EC50-4232-9885-FFDDCAEB6CC9}"/>
    <cellStyle name="Normal 4 7 5 2 2 5" xfId="53535" xr:uid="{243D2B6E-23BD-42EB-BF46-CED8136017E2}"/>
    <cellStyle name="Normal 4 7 5 2 2 6" xfId="53536" xr:uid="{1E6FD418-73A4-4C00-A5CE-94DC30ED3D35}"/>
    <cellStyle name="Normal 4 7 5 2 3" xfId="51889" xr:uid="{93A46DC4-6C36-4F56-94A0-95B7FD4D9DC8}"/>
    <cellStyle name="Normal 4 7 5 2 4" xfId="51891" xr:uid="{CD3BB238-86D3-4600-B134-4E509AAE8657}"/>
    <cellStyle name="Normal 4 7 5 2 5" xfId="51893" xr:uid="{A9B195D8-4BC3-4997-9910-FFAB31208012}"/>
    <cellStyle name="Normal 4 7 5 2 6" xfId="51895" xr:uid="{798BA1BB-35F2-4E75-99C9-935C3B8C8CC7}"/>
    <cellStyle name="Normal 4 7 5 2 7" xfId="51897" xr:uid="{369967B1-42D2-4E7C-96A1-7D6C0E88034C}"/>
    <cellStyle name="Normal 4 7 5 3" xfId="53537" xr:uid="{7FAFE5C1-8445-4B84-9C9C-A82787D27D7C}"/>
    <cellStyle name="Normal 4 7 5 3 2" xfId="53538" xr:uid="{185C0D44-805B-46AD-B9B0-6F807D7EF7D7}"/>
    <cellStyle name="Normal 4 7 5 3 3" xfId="53539" xr:uid="{A3E7EF7E-EC65-4B1B-B9CF-FB0C65B71558}"/>
    <cellStyle name="Normal 4 7 5 4" xfId="53540" xr:uid="{DAF8D774-ACA0-4BB0-BCEB-FE225EC88EA1}"/>
    <cellStyle name="Normal 4 7 5 5" xfId="53541" xr:uid="{1FAE06D4-12BE-49AB-88A8-3A34E075FD9C}"/>
    <cellStyle name="Normal 4 7 5 5 2" xfId="53542" xr:uid="{36575B33-3B33-47FE-B059-236B9610D87D}"/>
    <cellStyle name="Normal 4 7 5 5 3" xfId="53543" xr:uid="{B8172DAC-4CD4-4CB2-A998-7D34B41D8AF1}"/>
    <cellStyle name="Normal 4 7 5 5 4" xfId="53544" xr:uid="{0A860AA3-9019-489D-B165-D77672A5DFE8}"/>
    <cellStyle name="Normal 4 7 5 5 5" xfId="53545" xr:uid="{0D86B87E-BF37-4514-86EE-3EFCBD17A534}"/>
    <cellStyle name="Normal 4 7 5 5 6" xfId="53546" xr:uid="{20FABEC7-4C84-4411-94D1-6F874BE7F431}"/>
    <cellStyle name="Normal 4 7 5 6" xfId="53547" xr:uid="{7000B09C-7394-4305-BA18-6B26C9C37ACE}"/>
    <cellStyle name="Normal 4 7 5 7" xfId="53548" xr:uid="{3926A692-DDB7-4973-BE44-985E52DE26A5}"/>
    <cellStyle name="Normal 4 7 5 8" xfId="53549" xr:uid="{3CD8E0D0-C93E-441D-A47D-01821F95245E}"/>
    <cellStyle name="Normal 4 7 5 9" xfId="53550" xr:uid="{134B4A22-2347-42F6-A6F6-0619704D3D5B}"/>
    <cellStyle name="Normal 4 7 6" xfId="35117" xr:uid="{95DCFA02-EC5A-4B2C-B0E1-D1AAD827BBB7}"/>
    <cellStyle name="Normal 4 7 6 10" xfId="53551" xr:uid="{7B6A46CA-2694-4FFD-B59D-A48B6031066B}"/>
    <cellStyle name="Normal 4 7 6 2" xfId="53552" xr:uid="{A7E78400-22BA-45CA-95B4-23439E44C865}"/>
    <cellStyle name="Normal 4 7 6 2 2" xfId="53553" xr:uid="{8413B4FE-1E38-4AB9-A508-83C699E1FDEB}"/>
    <cellStyle name="Normal 4 7 6 2 2 2" xfId="53555" xr:uid="{A469BC19-AB8F-489C-87F8-B184FF566FD1}"/>
    <cellStyle name="Normal 4 7 6 2 2 3" xfId="53556" xr:uid="{8CA0EA6F-B918-4DA7-BE84-33940C376DCE}"/>
    <cellStyle name="Normal 4 7 6 2 2 4" xfId="53557" xr:uid="{56A620E8-96D4-47E8-B2B5-184AADF975B2}"/>
    <cellStyle name="Normal 4 7 6 2 2 5" xfId="53558" xr:uid="{51FF65F3-78BA-44FC-BD25-59106F9E8898}"/>
    <cellStyle name="Normal 4 7 6 2 2 6" xfId="53559" xr:uid="{EE9AEF5F-DB7F-468A-89AB-FE40CBDB19BB}"/>
    <cellStyle name="Normal 4 7 6 2 3" xfId="51922" xr:uid="{E8E092A6-DBF8-467C-9D34-601521FA276C}"/>
    <cellStyle name="Normal 4 7 6 2 4" xfId="51924" xr:uid="{4AD0DC1A-CC59-4DA7-922D-ADF371FF69F6}"/>
    <cellStyle name="Normal 4 7 6 2 5" xfId="51926" xr:uid="{BE02741E-06CC-481C-8EA6-69DB186EE896}"/>
    <cellStyle name="Normal 4 7 6 2 6" xfId="51928" xr:uid="{960C6FCF-EB80-4966-82E3-C0885D0FA6DC}"/>
    <cellStyle name="Normal 4 7 6 2 7" xfId="15120" xr:uid="{E6BFD2A2-0A20-4C2E-B7E7-768F74C73370}"/>
    <cellStyle name="Normal 4 7 6 3" xfId="53560" xr:uid="{E4E0CEA9-913C-47AF-9EC2-ED1A9E3CE096}"/>
    <cellStyle name="Normal 4 7 6 3 2" xfId="53561" xr:uid="{04859772-9519-43AD-835C-2380D561EEF1}"/>
    <cellStyle name="Normal 4 7 6 3 3" xfId="53562" xr:uid="{6E131FD3-9892-48DD-9864-E97E1CAC38F3}"/>
    <cellStyle name="Normal 4 7 6 4" xfId="53563" xr:uid="{298864BC-D9F8-4624-862B-0C598086247E}"/>
    <cellStyle name="Normal 4 7 6 5" xfId="53564" xr:uid="{415CE0C4-0C1E-4F93-980A-018581AE9CAF}"/>
    <cellStyle name="Normal 4 7 6 5 2" xfId="53565" xr:uid="{06CC7443-C93C-48C9-B760-5DEA080FFAA2}"/>
    <cellStyle name="Normal 4 7 6 5 3" xfId="53566" xr:uid="{789A5185-3042-44CA-94A9-A1181CE05893}"/>
    <cellStyle name="Normal 4 7 6 5 4" xfId="53567" xr:uid="{FAB48A72-4661-4456-A346-4FEF9188BB62}"/>
    <cellStyle name="Normal 4 7 6 5 5" xfId="53568" xr:uid="{ACC68813-3512-447C-9F5C-E290E4D76DBF}"/>
    <cellStyle name="Normal 4 7 6 5 6" xfId="53569" xr:uid="{81B2C480-45C1-417E-AF61-F4101B4EC752}"/>
    <cellStyle name="Normal 4 7 6 6" xfId="53570" xr:uid="{21C2A19E-6106-4947-87E8-EAC96C773363}"/>
    <cellStyle name="Normal 4 7 6 7" xfId="53571" xr:uid="{2B6B05EC-625B-4350-BC6C-8B8BB03F759D}"/>
    <cellStyle name="Normal 4 7 6 8" xfId="53572" xr:uid="{29B290A4-323B-4536-B97A-C7441180866D}"/>
    <cellStyle name="Normal 4 7 6 9" xfId="53573" xr:uid="{A8A169E3-CEBC-4DBF-A357-3F702D8E26E0}"/>
    <cellStyle name="Normal 4 7 7" xfId="35120" xr:uid="{3084B321-DF12-4D92-B6C0-08193972BB86}"/>
    <cellStyle name="Normal 4 7 7 10" xfId="53574" xr:uid="{2DCC0960-983F-468C-8E46-92B0D139E3CF}"/>
    <cellStyle name="Normal 4 7 7 2" xfId="53575" xr:uid="{9100E4A8-ED87-4060-BA9D-39BE4A2A58AA}"/>
    <cellStyle name="Normal 4 7 7 2 2" xfId="53576" xr:uid="{99E5B33D-4FD4-48F9-8F22-042F806AB25E}"/>
    <cellStyle name="Normal 4 7 7 2 2 2" xfId="53577" xr:uid="{2D48F41F-BF03-42B2-A65C-EFA32486E19C}"/>
    <cellStyle name="Normal 4 7 7 2 2 3" xfId="53578" xr:uid="{3901D288-0A1E-4D47-80EC-C3D79254857E}"/>
    <cellStyle name="Normal 4 7 7 2 2 4" xfId="53579" xr:uid="{77F46E70-3517-4059-B8FD-B0F995F976F3}"/>
    <cellStyle name="Normal 4 7 7 2 2 5" xfId="53580" xr:uid="{5DC13523-DEC5-4C7B-B788-BFC2126E685A}"/>
    <cellStyle name="Normal 4 7 7 2 2 6" xfId="53581" xr:uid="{4398FD6E-AA3D-4998-9971-C92D8A8BE3E8}"/>
    <cellStyle name="Normal 4 7 7 2 3" xfId="51952" xr:uid="{CC1EA794-616C-402E-B1BE-B781455D0191}"/>
    <cellStyle name="Normal 4 7 7 2 4" xfId="51954" xr:uid="{2A6C5564-039A-4DDB-9A90-C6938E410441}"/>
    <cellStyle name="Normal 4 7 7 2 5" xfId="51956" xr:uid="{FDCD5416-120B-4497-BB88-80818CD0B0B6}"/>
    <cellStyle name="Normal 4 7 7 2 6" xfId="51958" xr:uid="{284A3AE8-E93F-4645-867E-4C67D7228DD4}"/>
    <cellStyle name="Normal 4 7 7 2 7" xfId="51960" xr:uid="{60000CF3-B352-411C-AA6F-544582DF71D8}"/>
    <cellStyle name="Normal 4 7 7 3" xfId="53582" xr:uid="{608E05EF-B924-4BFC-B3FC-D2B50CEE4F6B}"/>
    <cellStyle name="Normal 4 7 7 3 2" xfId="53583" xr:uid="{A47F3F56-D301-4A75-B9D0-BF0E8FFE8D39}"/>
    <cellStyle name="Normal 4 7 7 3 3" xfId="53584" xr:uid="{75DB7156-628C-4B1E-8C8C-FF5B7AF8BAC0}"/>
    <cellStyle name="Normal 4 7 7 4" xfId="53585" xr:uid="{B7BAD6EC-9201-4DBC-A6A5-7300839EB452}"/>
    <cellStyle name="Normal 4 7 7 5" xfId="53586" xr:uid="{DED0B278-6E35-4433-A185-7A784DFA644A}"/>
    <cellStyle name="Normal 4 7 7 5 2" xfId="53587" xr:uid="{817C400C-9890-452A-804D-64E36325625F}"/>
    <cellStyle name="Normal 4 7 7 5 3" xfId="53588" xr:uid="{B413B8B9-3C28-43C9-899C-5CAF1BD81EFA}"/>
    <cellStyle name="Normal 4 7 7 5 4" xfId="53589" xr:uid="{17E7747E-FA00-4D78-BC26-2922F6612E2D}"/>
    <cellStyle name="Normal 4 7 7 5 5" xfId="53590" xr:uid="{8C21A98D-245C-408A-AA93-0D57A2D56082}"/>
    <cellStyle name="Normal 4 7 7 5 6" xfId="53591" xr:uid="{04BFF9DD-7778-4192-8597-60F25369E889}"/>
    <cellStyle name="Normal 4 7 7 6" xfId="53592" xr:uid="{9A7669C0-27B4-4C2A-8573-08D1D451F79A}"/>
    <cellStyle name="Normal 4 7 7 7" xfId="53593" xr:uid="{27EC7C5F-742E-46B4-BFC6-A415F5D3C9C1}"/>
    <cellStyle name="Normal 4 7 7 8" xfId="53594" xr:uid="{9B1BE016-D1F2-458F-A654-834E4D6C0128}"/>
    <cellStyle name="Normal 4 7 7 9" xfId="53595" xr:uid="{ACBE4F43-C50D-49C3-A6E1-CC2364AB3273}"/>
    <cellStyle name="Normal 4 7 8" xfId="35123" xr:uid="{DCF9EB79-B054-41A5-82E4-CC354B85E7E8}"/>
    <cellStyle name="Normal 4 7 8 2" xfId="53596" xr:uid="{5F1F1E5D-E1A7-4EE4-BCB8-8BDF4DE9255B}"/>
    <cellStyle name="Normal 4 7 8 2 2" xfId="53597" xr:uid="{E1FB3CB6-815B-4843-BAE5-6FFC3044BF62}"/>
    <cellStyle name="Normal 4 7 8 2 3" xfId="53598" xr:uid="{DEE28DB1-ED54-413D-A736-26665A3C5A78}"/>
    <cellStyle name="Normal 4 7 8 2 4" xfId="53599" xr:uid="{3818D7AE-A740-45C4-B5D7-AEC5041190CB}"/>
    <cellStyle name="Normal 4 7 8 2 5" xfId="53600" xr:uid="{3F23B472-75B5-4484-8514-67E8FDC22887}"/>
    <cellStyle name="Normal 4 7 8 2 6" xfId="53601" xr:uid="{574674EB-3553-486E-8234-14CB4A73DFDC}"/>
    <cellStyle name="Normal 4 7 8 3" xfId="53602" xr:uid="{EACC4601-33D6-4C1A-8F8F-542C9B6E904E}"/>
    <cellStyle name="Normal 4 7 8 4" xfId="53603" xr:uid="{125C6A6F-EC1B-42FD-88DC-5E6620D5F6FA}"/>
    <cellStyle name="Normal 4 7 8 5" xfId="53604" xr:uid="{15E62CE9-B40D-4D18-8395-49CAEAC5EA71}"/>
    <cellStyle name="Normal 4 7 8 6" xfId="53605" xr:uid="{CFC9FE01-C4A7-4CFC-8CB2-3F88FEADAAE9}"/>
    <cellStyle name="Normal 4 7 8 7" xfId="53606" xr:uid="{0B1BEF1D-113D-4B2B-B82F-64D86AC37033}"/>
    <cellStyle name="Normal 4 7 9" xfId="53607" xr:uid="{94B67646-7FF8-4E94-98E5-1E384FB4544B}"/>
    <cellStyle name="Normal 4 7 9 2" xfId="53608" xr:uid="{D345D26B-52C3-4F0A-92C4-458CBCD511E1}"/>
    <cellStyle name="Normal 4 7 9 3" xfId="53609" xr:uid="{97BCDA0E-8AC3-48DA-A67B-B59253844673}"/>
    <cellStyle name="Normal 4 8" xfId="27001" xr:uid="{51A3923C-F44C-4F9B-BC19-B75150A29C01}"/>
    <cellStyle name="Normal 4 8 10" xfId="53610" xr:uid="{3A37D984-B4C1-4133-B13B-4FF7772BE863}"/>
    <cellStyle name="Normal 4 8 11" xfId="53611" xr:uid="{E7261F73-690A-4428-8470-A8CBE00A38D7}"/>
    <cellStyle name="Normal 4 8 12" xfId="53612" xr:uid="{FC4F1FF5-0324-4247-8D30-800F7D41FDF9}"/>
    <cellStyle name="Normal 4 8 2" xfId="30339" xr:uid="{17B02ACD-5180-4E7B-A9B6-8D184833A5E8}"/>
    <cellStyle name="Normal 4 8 2 2" xfId="35125" xr:uid="{2D376BF9-BF2E-46BC-8ED4-697D6192E0DA}"/>
    <cellStyle name="Normal 4 8 2 3" xfId="35127" xr:uid="{5235457E-4103-4736-9206-EFC21ADE7191}"/>
    <cellStyle name="Normal 4 8 3" xfId="30342" xr:uid="{368B3ED8-76FD-4059-9D99-CE34EC456D59}"/>
    <cellStyle name="Normal 4 8 3 10" xfId="53613" xr:uid="{F0F91FB1-17FF-4D09-9347-01D9FB412C8D}"/>
    <cellStyle name="Normal 4 8 3 11" xfId="53614" xr:uid="{9400DFBD-9402-41E6-B31A-9A9603CFFDBF}"/>
    <cellStyle name="Normal 4 8 3 12" xfId="53615" xr:uid="{2ED4A387-FACF-4DC4-B59B-CEFAE8274906}"/>
    <cellStyle name="Normal 4 8 3 2" xfId="53616" xr:uid="{D18B8721-E503-4C63-B55E-42C4DB53CC2C}"/>
    <cellStyle name="Normal 4 8 3 2 10" xfId="53617" xr:uid="{79996EC3-0D4D-4E77-881E-919E79EBEC66}"/>
    <cellStyle name="Normal 4 8 3 2 2" xfId="46832" xr:uid="{A4893AFE-4351-4DD2-A6ED-3940482E7CDC}"/>
    <cellStyle name="Normal 4 8 3 2 2 2" xfId="52752" xr:uid="{4DE4A984-4D98-4D5E-92B6-437276957341}"/>
    <cellStyle name="Normal 4 8 3 2 2 2 2" xfId="53618" xr:uid="{FBE27B3D-572D-4A55-89E8-E16A1D786BCD}"/>
    <cellStyle name="Normal 4 8 3 2 2 2 3" xfId="53619" xr:uid="{98C3A068-A229-4C74-BE84-861EC9CD5C15}"/>
    <cellStyle name="Normal 4 8 3 2 2 2 4" xfId="53620" xr:uid="{B5651E3E-CB63-4345-A3D0-D0EC0FA35E04}"/>
    <cellStyle name="Normal 4 8 3 2 2 2 5" xfId="53621" xr:uid="{1D84E7FC-9411-44D4-A573-2EC21DD8C400}"/>
    <cellStyle name="Normal 4 8 3 2 2 2 6" xfId="53622" xr:uid="{FEE80B25-5408-4546-97E6-BE0569C748CF}"/>
    <cellStyle name="Normal 4 8 3 2 2 3" xfId="52754" xr:uid="{03695272-C112-4CC5-BAC7-7EAF03E86098}"/>
    <cellStyle name="Normal 4 8 3 2 2 4" xfId="53623" xr:uid="{005CA221-E12F-4974-97CB-DECEB029E3D2}"/>
    <cellStyle name="Normal 4 8 3 2 2 5" xfId="53626" xr:uid="{75846EE6-A9E6-49A3-B157-5E4FE55F2073}"/>
    <cellStyle name="Normal 4 8 3 2 2 6" xfId="53629" xr:uid="{40510B8E-5666-4307-9F18-DE77E063EC03}"/>
    <cellStyle name="Normal 4 8 3 2 2 7" xfId="53632" xr:uid="{ACC13FF7-FA10-45B8-B3E3-AE01798A38AC}"/>
    <cellStyle name="Normal 4 8 3 2 3" xfId="46834" xr:uid="{202D3456-BCD5-451B-9433-83D77A7D1B5D}"/>
    <cellStyle name="Normal 4 8 3 2 3 2" xfId="49423" xr:uid="{59F92027-1A28-4E8F-A2F4-7ADE460FA225}"/>
    <cellStyle name="Normal 4 8 3 2 3 3" xfId="49425" xr:uid="{C48D1717-1B61-478E-964A-1CC86042751F}"/>
    <cellStyle name="Normal 4 8 3 2 4" xfId="49434" xr:uid="{09315D42-4596-42E4-BC81-BFB6037A87A8}"/>
    <cellStyle name="Normal 4 8 3 2 5" xfId="49436" xr:uid="{DE7095B2-C5EE-4B50-9B20-6EA9167A5E83}"/>
    <cellStyle name="Normal 4 8 3 2 5 2" xfId="52765" xr:uid="{A296C247-0EEE-4EDB-8D42-7D795C1C2E00}"/>
    <cellStyle name="Normal 4 8 3 2 5 3" xfId="53633" xr:uid="{712FE98F-2780-47C1-A183-93510BC3C93D}"/>
    <cellStyle name="Normal 4 8 3 2 5 4" xfId="53634" xr:uid="{B2F90EA4-E51F-4575-B26F-D76D92F261E7}"/>
    <cellStyle name="Normal 4 8 3 2 5 5" xfId="53635" xr:uid="{2A7B2D58-BC7E-4B52-804B-C2E3B4060187}"/>
    <cellStyle name="Normal 4 8 3 2 5 6" xfId="53636" xr:uid="{A4EDFFDB-96C8-4AF7-8EEE-3A5D622CA954}"/>
    <cellStyle name="Normal 4 8 3 2 6" xfId="49438" xr:uid="{82CD2534-291F-4B81-9054-7B4D62CE87B2}"/>
    <cellStyle name="Normal 4 8 3 2 7" xfId="49440" xr:uid="{9BF99670-36C3-44D2-8901-A274F6B55AC2}"/>
    <cellStyle name="Normal 4 8 3 2 8" xfId="49443" xr:uid="{BE071C3A-BD42-4290-9B22-C3B08454E418}"/>
    <cellStyle name="Normal 4 8 3 2 9" xfId="53638" xr:uid="{7B04BA62-0082-4417-9E62-D491242CE15E}"/>
    <cellStyle name="Normal 4 8 3 3" xfId="53639" xr:uid="{99DAA2C8-47BA-40E3-9B1A-E9AE2D29971B}"/>
    <cellStyle name="Normal 4 8 3 3 2" xfId="53640" xr:uid="{EAC7292A-8B65-4440-90E7-5C15F9D17BE9}"/>
    <cellStyle name="Normal 4 8 3 3 2 2" xfId="52866" xr:uid="{8ECC8F69-2D87-479E-8996-0F69AF3C5B53}"/>
    <cellStyle name="Normal 4 8 3 3 2 3" xfId="52868" xr:uid="{737249D8-904E-4A05-AB35-8C0BC90873B0}"/>
    <cellStyle name="Normal 4 8 3 3 2 4" xfId="53641" xr:uid="{BF1E3F99-FC31-4234-AC21-CF4931529ECB}"/>
    <cellStyle name="Normal 4 8 3 3 2 5" xfId="53644" xr:uid="{6428644C-3B0D-4140-9DED-7D5E19CA7DCB}"/>
    <cellStyle name="Normal 4 8 3 3 2 6" xfId="53647" xr:uid="{7A4EA708-CADE-4F20-B6AC-1378CA24A4E7}"/>
    <cellStyle name="Normal 4 8 3 3 3" xfId="49445" xr:uid="{33B916AA-080B-4545-93A3-AD0A0B039B4A}"/>
    <cellStyle name="Normal 4 8 3 3 4" xfId="49447" xr:uid="{7B2C3694-AC60-49EC-B08E-1073F25BB8C1}"/>
    <cellStyle name="Normal 4 8 3 3 5" xfId="53648" xr:uid="{769A5EF4-8532-4AC5-8761-575326B187B0}"/>
    <cellStyle name="Normal 4 8 3 3 6" xfId="53649" xr:uid="{7125A1E4-F551-4435-BFB1-9B4676E2901F}"/>
    <cellStyle name="Normal 4 8 3 3 7" xfId="53650" xr:uid="{367B3373-674B-4C59-AEAD-761370E535D4}"/>
    <cellStyle name="Normal 4 8 3 4" xfId="53651" xr:uid="{B0BB1B3A-6BB1-4A69-ADB2-76165C9C5616}"/>
    <cellStyle name="Normal 4 8 3 4 2" xfId="53652" xr:uid="{DB9CD56E-2BC6-4D04-B83D-A6651D10CE8E}"/>
    <cellStyle name="Normal 4 8 3 4 3" xfId="1804" xr:uid="{7B94EDA3-31FE-47C7-8C8E-C08EBC958C41}"/>
    <cellStyle name="Normal 4 8 3 5" xfId="53653" xr:uid="{BEC15903-2252-4275-9688-816FF76139B4}"/>
    <cellStyle name="Normal 4 8 3 6" xfId="53654" xr:uid="{CD4633B2-23DE-44D5-BD0A-4E44A07FE1AE}"/>
    <cellStyle name="Normal 4 8 3 6 2" xfId="53656" xr:uid="{80BF38EB-AC46-4B22-9E62-4D0D2EFDE982}"/>
    <cellStyle name="Normal 4 8 3 6 3" xfId="53658" xr:uid="{E151EC7D-1442-434B-A18E-2CEE1BADA092}"/>
    <cellStyle name="Normal 4 8 3 6 4" xfId="53660" xr:uid="{996E545B-FFE5-453B-9492-A3B8FCE3764F}"/>
    <cellStyle name="Normal 4 8 3 6 5" xfId="53661" xr:uid="{FA0B95C2-2587-442F-9FC0-00214F5D3A94}"/>
    <cellStyle name="Normal 4 8 3 6 6" xfId="53662" xr:uid="{AA334284-5583-4617-A7A1-1F860994BDC9}"/>
    <cellStyle name="Normal 4 8 3 7" xfId="53663" xr:uid="{7A09AE30-4070-483D-9316-31872FD99CBA}"/>
    <cellStyle name="Normal 4 8 3 8" xfId="53664" xr:uid="{6EF3979F-090F-4C49-89D1-52F03C7F62D6}"/>
    <cellStyle name="Normal 4 8 3 9" xfId="53665" xr:uid="{2FC33CFC-BFDB-4E41-A4DF-29DA430569A1}"/>
    <cellStyle name="Normal 4 8 4" xfId="30345" xr:uid="{DF39DA5D-554B-4E10-AF5D-125166D659BD}"/>
    <cellStyle name="Normal 4 8 4 10" xfId="53666" xr:uid="{1DDB52C4-0B83-4CC4-8711-C0D2351CE1BE}"/>
    <cellStyle name="Normal 4 8 4 2" xfId="53667" xr:uid="{2C8E561D-448B-4409-AF5C-CDBCED9260AA}"/>
    <cellStyle name="Normal 4 8 4 2 2" xfId="53668" xr:uid="{112FF235-DADE-4CD9-90F3-A94CCA9FA0C4}"/>
    <cellStyle name="Normal 4 8 4 2 2 2" xfId="30534" xr:uid="{9A99C561-590A-4308-B991-909B72BE7F5C}"/>
    <cellStyle name="Normal 4 8 4 2 2 3" xfId="30538" xr:uid="{167BCD6E-6521-49FF-9EF6-CAEBDF00E92B}"/>
    <cellStyle name="Normal 4 8 4 2 2 4" xfId="30540" xr:uid="{23EED813-0300-48B6-8816-17764413E943}"/>
    <cellStyle name="Normal 4 8 4 2 2 5" xfId="53669" xr:uid="{FF241EBE-9DAE-4C6E-B105-647327000924}"/>
    <cellStyle name="Normal 4 8 4 2 2 6" xfId="53670" xr:uid="{AA99189E-D341-4C1F-B61A-AB3210E2EF90}"/>
    <cellStyle name="Normal 4 8 4 2 3" xfId="49459" xr:uid="{BEAF594C-6AF3-422F-8C09-44BC9E014F3B}"/>
    <cellStyle name="Normal 4 8 4 2 4" xfId="49461" xr:uid="{C7552E0D-2BEF-4BF4-A4FC-29523CE970F5}"/>
    <cellStyle name="Normal 4 8 4 2 5" xfId="49463" xr:uid="{B8CAAD3C-463B-479B-BA91-B797EE3476E2}"/>
    <cellStyle name="Normal 4 8 4 2 6" xfId="49465" xr:uid="{AACC8B8E-B042-4F2A-9FCB-A752F1BD72B1}"/>
    <cellStyle name="Normal 4 8 4 2 7" xfId="49467" xr:uid="{6DF17625-27CB-4B00-96EC-85DB161D2E84}"/>
    <cellStyle name="Normal 4 8 4 3" xfId="53671" xr:uid="{9B224101-704A-4809-B5C4-2AF525F623D0}"/>
    <cellStyle name="Normal 4 8 4 3 2" xfId="53672" xr:uid="{978F9765-DD52-4FFD-98F9-02F5D21BF48A}"/>
    <cellStyle name="Normal 4 8 4 3 3" xfId="53673" xr:uid="{8C239E81-014C-48C8-B211-7AC51A5FBC2E}"/>
    <cellStyle name="Normal 4 8 4 4" xfId="53674" xr:uid="{74729F97-0C71-4140-BBCF-6C5E5E02643B}"/>
    <cellStyle name="Normal 4 8 4 5" xfId="53675" xr:uid="{C92F38FF-5766-4B30-AF58-3C265A93CE1B}"/>
    <cellStyle name="Normal 4 8 4 5 2" xfId="53676" xr:uid="{0B296956-34E8-4739-BDBF-3C3C74AFAAF1}"/>
    <cellStyle name="Normal 4 8 4 5 3" xfId="53677" xr:uid="{F259EA6E-7DC7-40D9-852B-838BAFC13B76}"/>
    <cellStyle name="Normal 4 8 4 5 4" xfId="53678" xr:uid="{DDE91DB7-4BCB-4AE6-B0C3-08F78726ABA3}"/>
    <cellStyle name="Normal 4 8 4 5 5" xfId="53679" xr:uid="{F20E66CD-D537-495A-906D-DB6B5456BDC1}"/>
    <cellStyle name="Normal 4 8 4 5 6" xfId="53680" xr:uid="{A5C65321-B67C-4D25-8DA4-4F46D1BF9579}"/>
    <cellStyle name="Normal 4 8 4 6" xfId="53681" xr:uid="{7E226029-7226-47A9-B066-CC7E876B4A90}"/>
    <cellStyle name="Normal 4 8 4 7" xfId="53682" xr:uid="{27C7EF40-7B39-42DC-BBEC-9B3EA3DDC50C}"/>
    <cellStyle name="Normal 4 8 4 8" xfId="53683" xr:uid="{F4240DAE-FA62-4CB3-8C2A-D6FFD92D7923}"/>
    <cellStyle name="Normal 4 8 4 9" xfId="53684" xr:uid="{8C1D275B-95F8-42AA-BC5D-11CE47F1EAA9}"/>
    <cellStyle name="Normal 4 8 5" xfId="30348" xr:uid="{A4AB8C94-1B41-4B44-B79B-318610FD26D0}"/>
    <cellStyle name="Normal 4 8 5 10" xfId="53685" xr:uid="{63C0988E-7346-4B2A-B560-7EBDABB23C29}"/>
    <cellStyle name="Normal 4 8 5 2" xfId="53686" xr:uid="{0637396A-6AAC-46EF-80E0-D51F132DCEAB}"/>
    <cellStyle name="Normal 4 8 5 2 2" xfId="53687" xr:uid="{9A57BB13-873A-40C1-9979-4D3801E23338}"/>
    <cellStyle name="Normal 4 8 5 2 2 2" xfId="53688" xr:uid="{4EBCCC52-DE96-42E2-AD6A-6539E6BC623D}"/>
    <cellStyle name="Normal 4 8 5 2 2 3" xfId="53689" xr:uid="{65BF7E2D-1D7A-405E-A5A3-296E40DE4621}"/>
    <cellStyle name="Normal 4 8 5 2 2 4" xfId="53690" xr:uid="{C4B8ACE8-31AB-4F69-8F4C-920A682FD047}"/>
    <cellStyle name="Normal 4 8 5 2 2 5" xfId="53691" xr:uid="{E19ECDC7-703A-4D0D-9E3A-FB304D671E6F}"/>
    <cellStyle name="Normal 4 8 5 2 2 6" xfId="53692" xr:uid="{24324A27-63EB-41A7-AF2F-1729D4D03624}"/>
    <cellStyle name="Normal 4 8 5 2 3" xfId="53693" xr:uid="{4DB3AFAD-717D-417C-81DB-62CDC2F71410}"/>
    <cellStyle name="Normal 4 8 5 2 4" xfId="53694" xr:uid="{C13BB5A8-86E1-4904-90D1-EED93F87FA64}"/>
    <cellStyle name="Normal 4 8 5 2 5" xfId="53695" xr:uid="{4581E4C7-5388-41E1-9826-781DCAC0E5F0}"/>
    <cellStyle name="Normal 4 8 5 2 6" xfId="53696" xr:uid="{5F3E4F78-3638-4C57-8A7B-6E5F15AA51F0}"/>
    <cellStyle name="Normal 4 8 5 2 7" xfId="53697" xr:uid="{6AA24982-158E-469D-B613-E9085DB1C2BD}"/>
    <cellStyle name="Normal 4 8 5 3" xfId="53698" xr:uid="{C954C9DE-3032-413B-8E24-BCD537F244EF}"/>
    <cellStyle name="Normal 4 8 5 3 2" xfId="53699" xr:uid="{64399AEE-32DF-4E79-B3AA-10EC30F5D8F7}"/>
    <cellStyle name="Normal 4 8 5 3 3" xfId="53700" xr:uid="{3A93FA9A-C787-4403-83C1-BE405BB6F4E3}"/>
    <cellStyle name="Normal 4 8 5 4" xfId="53701" xr:uid="{847CDA34-08CC-410D-A550-16CFB17EA35F}"/>
    <cellStyle name="Normal 4 8 5 5" xfId="53702" xr:uid="{59CF443C-A1F8-446B-B176-89550E9BE10A}"/>
    <cellStyle name="Normal 4 8 5 5 2" xfId="53703" xr:uid="{8EB63E1F-0157-4420-BC8C-4366B48BAA69}"/>
    <cellStyle name="Normal 4 8 5 5 3" xfId="53704" xr:uid="{6ADBBC79-2835-4F9F-AE08-83739D346FE1}"/>
    <cellStyle name="Normal 4 8 5 5 4" xfId="53705" xr:uid="{1ED96ED4-FC5A-4857-ACF2-95E2A15E2360}"/>
    <cellStyle name="Normal 4 8 5 5 5" xfId="53706" xr:uid="{49184B88-3E58-4681-A588-B791D46A03DF}"/>
    <cellStyle name="Normal 4 8 5 5 6" xfId="53707" xr:uid="{965DE749-9512-4B99-9FAB-E79A279E3735}"/>
    <cellStyle name="Normal 4 8 5 6" xfId="53708" xr:uid="{6FD3DE7F-12A2-4FB9-907C-B974FF3A36B7}"/>
    <cellStyle name="Normal 4 8 5 7" xfId="53709" xr:uid="{BF20E339-B819-4721-8617-B86C4A6A42A9}"/>
    <cellStyle name="Normal 4 8 5 8" xfId="53710" xr:uid="{F4BD4A2A-EE89-4F3A-B5E2-D64095126BFE}"/>
    <cellStyle name="Normal 4 8 5 9" xfId="53711" xr:uid="{A1B5A225-3C48-4DCF-BDB9-D0D344591093}"/>
    <cellStyle name="Normal 4 8 6" xfId="30351" xr:uid="{CF6802B5-5A22-41CC-90AF-4B03BE8D2898}"/>
    <cellStyle name="Normal 4 8 6 2" xfId="53712" xr:uid="{13860E31-6A2E-4C39-96CC-7B8B18F7A97E}"/>
    <cellStyle name="Normal 4 8 6 2 2" xfId="53713" xr:uid="{9197844B-9C23-459D-92B6-B82BD63160C1}"/>
    <cellStyle name="Normal 4 8 6 2 3" xfId="53714" xr:uid="{0C1C4ADF-26EA-4BFE-BB6E-38E8FF31C6CA}"/>
    <cellStyle name="Normal 4 8 6 2 4" xfId="53715" xr:uid="{2EF9A5E2-2AB0-4DED-BA6A-8823DE2A448C}"/>
    <cellStyle name="Normal 4 8 6 2 5" xfId="53716" xr:uid="{9C77E40A-03ED-44E6-8E66-3E1470EE45C5}"/>
    <cellStyle name="Normal 4 8 6 2 6" xfId="53717" xr:uid="{6088C2D3-C11B-4AE9-921E-BD961F49C147}"/>
    <cellStyle name="Normal 4 8 6 3" xfId="53718" xr:uid="{D4E6007B-CD26-4377-9F8A-AEDDEFC86624}"/>
    <cellStyle name="Normal 4 8 6 4" xfId="53719" xr:uid="{53E7F18B-5BC9-4C31-9E56-7F42817A8222}"/>
    <cellStyle name="Normal 4 8 6 5" xfId="53720" xr:uid="{5ABF08C9-9844-4AC3-ACA2-1A794FE7EF04}"/>
    <cellStyle name="Normal 4 8 6 6" xfId="53721" xr:uid="{E293932F-E842-4C66-AAB6-D9A55E7E9091}"/>
    <cellStyle name="Normal 4 8 6 7" xfId="53722" xr:uid="{4CDC1606-2C8A-453C-88CF-1B54FB4FA0DB}"/>
    <cellStyle name="Normal 4 8 7" xfId="35131" xr:uid="{AD8DCB0C-A591-43BF-8606-08D024179B06}"/>
    <cellStyle name="Normal 4 8 7 2" xfId="53723" xr:uid="{B040F7F7-FA31-49B6-A525-0D161DCCB8C3}"/>
    <cellStyle name="Normal 4 8 7 3" xfId="53724" xr:uid="{69BC3CA5-C4D0-499D-8322-D79387066082}"/>
    <cellStyle name="Normal 4 8 7 4" xfId="53725" xr:uid="{9CE82B90-1646-4589-8C69-B64A3D94C3EE}"/>
    <cellStyle name="Normal 4 8 7 5" xfId="53726" xr:uid="{DA19DBFD-0C0A-4389-9D79-3998FF297D77}"/>
    <cellStyle name="Normal 4 8 7 6" xfId="53727" xr:uid="{353C70C7-2E60-4C4D-911F-1796470EF18D}"/>
    <cellStyle name="Normal 4 8 8" xfId="53728" xr:uid="{605402E1-F99A-43FF-92C3-003320846FDA}"/>
    <cellStyle name="Normal 4 8 9" xfId="53729" xr:uid="{22810D04-9FBC-4DE9-8AAC-6F79D871A831}"/>
    <cellStyle name="Normal 4 9" xfId="27006" xr:uid="{188FD853-C272-4F08-9FA5-A84924C985A5}"/>
    <cellStyle name="Normal 4 9 10" xfId="53730" xr:uid="{BDF868A5-C1DF-4580-9133-1A2770398DF2}"/>
    <cellStyle name="Normal 4 9 11" xfId="53731" xr:uid="{C2159B7C-91B1-4E9D-9EDE-5A77605831D8}"/>
    <cellStyle name="Normal 4 9 12" xfId="53732" xr:uid="{94D989E3-F787-4D88-BE47-86EAA31ED160}"/>
    <cellStyle name="Normal 4 9 13" xfId="53733" xr:uid="{0942439C-1A84-4A8F-BA23-9F4308D1CAE8}"/>
    <cellStyle name="Normal 4 9 14" xfId="53734" xr:uid="{3AB3EB33-12DA-404A-A8E3-099ABE461387}"/>
    <cellStyle name="Normal 4 9 2" xfId="35133" xr:uid="{811B6216-0BD5-42D8-96B9-226C42B32366}"/>
    <cellStyle name="Normal 4 9 2 10" xfId="53735" xr:uid="{42867E88-D1FA-46C5-927D-1C55DB8033D0}"/>
    <cellStyle name="Normal 4 9 2 2" xfId="53736" xr:uid="{26B798DE-4FAD-4BD2-8205-591617D3B264}"/>
    <cellStyle name="Normal 4 9 2 2 2" xfId="46925" xr:uid="{82F4B95A-765F-437A-977E-53FE2F104619}"/>
    <cellStyle name="Normal 4 9 2 2 2 2" xfId="53737" xr:uid="{9225956F-7AE4-449A-BB3B-9CD03BF3F5F4}"/>
    <cellStyle name="Normal 4 9 2 2 2 3" xfId="53738" xr:uid="{E4F87E46-1279-4FCC-B585-CD90A0E5E8A8}"/>
    <cellStyle name="Normal 4 9 2 2 2 4" xfId="53739" xr:uid="{87C78CA6-48B4-41D2-9D40-B32FB3288750}"/>
    <cellStyle name="Normal 4 9 2 2 2 5" xfId="15619" xr:uid="{8364BE5C-F02C-497F-9BD7-FAD133537F6B}"/>
    <cellStyle name="Normal 4 9 2 2 2 6" xfId="15630" xr:uid="{1A5F5929-9B83-4650-9635-ADD03E74A64B}"/>
    <cellStyle name="Normal 4 9 2 2 3" xfId="46927" xr:uid="{7C298279-9019-4582-B4F9-795614A4666B}"/>
    <cellStyle name="Normal 4 9 2 2 4" xfId="53740" xr:uid="{3860906B-47D2-4EAF-B788-2A17DC8F3B2E}"/>
    <cellStyle name="Normal 4 9 2 2 5" xfId="53741" xr:uid="{E05A78DB-F4DC-415A-AC12-D49A5BA73FFC}"/>
    <cellStyle name="Normal 4 9 2 2 6" xfId="53742" xr:uid="{AEB8F29D-F82B-4B28-B10F-E1BBC9280A1E}"/>
    <cellStyle name="Normal 4 9 2 2 7" xfId="53743" xr:uid="{432E4777-8105-42F4-A599-6A1591361490}"/>
    <cellStyle name="Normal 4 9 2 3" xfId="53744" xr:uid="{AB852A37-09FE-4580-B954-415559DBE7FA}"/>
    <cellStyle name="Normal 4 9 2 3 2" xfId="53745" xr:uid="{C5B3EDB0-FE64-432A-9D70-E4C0276723A2}"/>
    <cellStyle name="Normal 4 9 2 3 3" xfId="53746" xr:uid="{D2E04BD3-6333-4795-8B8C-2275989E5C79}"/>
    <cellStyle name="Normal 4 9 2 4" xfId="53747" xr:uid="{ECAB3ECB-1CF1-4FAF-9992-1CF20641F8B8}"/>
    <cellStyle name="Normal 4 9 2 5" xfId="53748" xr:uid="{869A4E01-A248-4B4E-9E6D-438A4D4AAA3C}"/>
    <cellStyle name="Normal 4 9 2 5 2" xfId="53749" xr:uid="{E2789C69-6552-4952-9E49-18A275A717CA}"/>
    <cellStyle name="Normal 4 9 2 5 3" xfId="53750" xr:uid="{34354830-DB98-4DF7-ADF4-34E97085DCA4}"/>
    <cellStyle name="Normal 4 9 2 5 4" xfId="53751" xr:uid="{633D4885-F2EB-47D8-9E34-67B2A7359764}"/>
    <cellStyle name="Normal 4 9 2 5 5" xfId="53752" xr:uid="{0A9F1B59-78F8-4337-98EE-57AAF079E4C4}"/>
    <cellStyle name="Normal 4 9 2 5 6" xfId="53753" xr:uid="{81937E14-B2F8-46B9-A32F-87CD98A032C3}"/>
    <cellStyle name="Normal 4 9 2 6" xfId="53754" xr:uid="{A8B3B69E-D15F-43E1-B9CF-289C465A0F4A}"/>
    <cellStyle name="Normal 4 9 2 7" xfId="53755" xr:uid="{A2ACDC5C-2E3F-4AF6-B916-B2D84EA9DF5F}"/>
    <cellStyle name="Normal 4 9 2 8" xfId="53756" xr:uid="{228ECEFB-3AD8-46EA-8BF0-796FEDC08AB4}"/>
    <cellStyle name="Normal 4 9 2 9" xfId="53757" xr:uid="{8DCD6FA3-8BF3-46EC-A952-A4299B8F7E60}"/>
    <cellStyle name="Normal 4 9 3" xfId="35135" xr:uid="{653E4651-38E7-4686-B45C-D16BED67916B}"/>
    <cellStyle name="Normal 4 9 3 10" xfId="53758" xr:uid="{46864607-5B13-4A8D-BB80-82E2694E0490}"/>
    <cellStyle name="Normal 4 9 3 2" xfId="53759" xr:uid="{437A7C4E-924B-4F16-B357-AF7CEE42CF42}"/>
    <cellStyle name="Normal 4 9 3 2 2" xfId="46955" xr:uid="{5D6BA050-7DE1-45E2-B14A-5D59AB218DDD}"/>
    <cellStyle name="Normal 4 9 3 2 2 2" xfId="53760" xr:uid="{257A75E6-D69F-44FC-A2C7-DDAF12CD7FFA}"/>
    <cellStyle name="Normal 4 9 3 2 2 3" xfId="53761" xr:uid="{FADD66B6-698B-4163-9F9C-EC39D1926F39}"/>
    <cellStyle name="Normal 4 9 3 2 2 4" xfId="53762" xr:uid="{3D946FE1-2F84-4F75-9B62-B9C9FC9007AC}"/>
    <cellStyle name="Normal 4 9 3 2 2 5" xfId="53763" xr:uid="{BBF63BE7-F034-47FC-8A14-F04F60B5CABC}"/>
    <cellStyle name="Normal 4 9 3 2 2 6" xfId="53764" xr:uid="{F68A3055-FB5E-49B6-9685-BA09A48DBC54}"/>
    <cellStyle name="Normal 4 9 3 2 3" xfId="46957" xr:uid="{40CB73AB-B91B-4C3A-BC63-090042B2A61E}"/>
    <cellStyle name="Normal 4 9 3 2 4" xfId="53765" xr:uid="{50DEE439-FE41-4EA1-9C0B-3A0B8853D2F8}"/>
    <cellStyle name="Normal 4 9 3 2 5" xfId="53766" xr:uid="{7EA02F61-3C72-4B57-BD17-3DC3E5432E8C}"/>
    <cellStyle name="Normal 4 9 3 2 6" xfId="53767" xr:uid="{D917E93B-9716-4408-93B5-4356963902AD}"/>
    <cellStyle name="Normal 4 9 3 2 7" xfId="53768" xr:uid="{60184AC4-9974-42D7-B41A-CCF4EFD3F069}"/>
    <cellStyle name="Normal 4 9 3 3" xfId="53769" xr:uid="{234C03C2-B249-4251-85E7-E2B1AE43C968}"/>
    <cellStyle name="Normal 4 9 3 3 2" xfId="53770" xr:uid="{9DD9D85A-6A06-451E-8AC5-31BB7275B192}"/>
    <cellStyle name="Normal 4 9 3 3 3" xfId="53771" xr:uid="{F3677047-28D1-4AC6-B53F-20218EB260B2}"/>
    <cellStyle name="Normal 4 9 3 4" xfId="53772" xr:uid="{52A497FF-1F43-4F4C-9C3C-B90D671166E8}"/>
    <cellStyle name="Normal 4 9 3 5" xfId="53773" xr:uid="{AED98ECD-3E96-4CC4-8D61-06E8FED19313}"/>
    <cellStyle name="Normal 4 9 3 5 2" xfId="53774" xr:uid="{0C8AB195-1C97-4F18-A2CD-AF9801E8CD92}"/>
    <cellStyle name="Normal 4 9 3 5 3" xfId="53775" xr:uid="{142106A3-92D8-46C3-AD46-7B7036551821}"/>
    <cellStyle name="Normal 4 9 3 5 4" xfId="320" xr:uid="{771CFD03-0FE9-4EF8-85B0-6275A81F10AD}"/>
    <cellStyle name="Normal 4 9 3 5 5" xfId="340" xr:uid="{305706ED-3C9E-4166-A099-5F4DBFE48CAA}"/>
    <cellStyle name="Normal 4 9 3 5 6" xfId="358" xr:uid="{11C8BDFD-DE40-4545-A075-F8A0A60462EA}"/>
    <cellStyle name="Normal 4 9 3 6" xfId="53776" xr:uid="{B4CF3197-CDFA-47F9-9A91-54181BE05430}"/>
    <cellStyle name="Normal 4 9 3 7" xfId="53777" xr:uid="{1290BE03-818F-45BF-8942-8D551F07874C}"/>
    <cellStyle name="Normal 4 9 3 8" xfId="53778" xr:uid="{07FE2F84-2154-4CDA-BDCC-D42A6AEFC3AC}"/>
    <cellStyle name="Normal 4 9 3 9" xfId="53779" xr:uid="{A9251D4D-A17D-4322-B02B-C8F183CADCFD}"/>
    <cellStyle name="Normal 4 9 4" xfId="35137" xr:uid="{EB141033-D2E5-4F45-B94A-C3867D837566}"/>
    <cellStyle name="Normal 4 9 4 10" xfId="53780" xr:uid="{FEF69097-B73A-4F6F-B865-D55B78A1FFDB}"/>
    <cellStyle name="Normal 4 9 4 2" xfId="53781" xr:uid="{DE6608F8-74C2-429C-B9E6-A2D9BA4E3DE4}"/>
    <cellStyle name="Normal 4 9 4 2 2" xfId="53782" xr:uid="{309F91A8-F7D1-4CB2-B735-A2868F0C6423}"/>
    <cellStyle name="Normal 4 9 4 2 2 2" xfId="53783" xr:uid="{84246C1F-FA83-4603-A5A0-E4D3B8706D47}"/>
    <cellStyle name="Normal 4 9 4 2 2 3" xfId="53784" xr:uid="{4C670A0C-9728-42B1-BC05-6DFE55EF2040}"/>
    <cellStyle name="Normal 4 9 4 2 2 4" xfId="53785" xr:uid="{35D29BC1-54A7-4EA9-A88F-41CF9AC732A2}"/>
    <cellStyle name="Normal 4 9 4 2 2 5" xfId="53786" xr:uid="{B59C1062-66C8-442E-9A8C-20138C441E14}"/>
    <cellStyle name="Normal 4 9 4 2 2 6" xfId="53787" xr:uid="{9422B0D5-2621-408C-8D28-CC1760A8A652}"/>
    <cellStyle name="Normal 4 9 4 2 3" xfId="53788" xr:uid="{A248E92F-854E-43BC-B781-BA6E84BF82D3}"/>
    <cellStyle name="Normal 4 9 4 2 4" xfId="53789" xr:uid="{7BAE5166-1B6A-4B06-B53D-53CD8E3249FB}"/>
    <cellStyle name="Normal 4 9 4 2 5" xfId="53790" xr:uid="{1F7F5EAC-EE92-4647-AC72-5EF4BCF70405}"/>
    <cellStyle name="Normal 4 9 4 2 6" xfId="53791" xr:uid="{F479A07D-53E7-4785-82A0-02AFCE3B0EFC}"/>
    <cellStyle name="Normal 4 9 4 2 7" xfId="53792" xr:uid="{6DF781A6-CE9C-485D-AF46-07E6CE1708EB}"/>
    <cellStyle name="Normal 4 9 4 3" xfId="53793" xr:uid="{32F29F53-EE01-4463-B7CC-7641347B0536}"/>
    <cellStyle name="Normal 4 9 4 3 2" xfId="53794" xr:uid="{065C9E6A-22B9-4EDC-B0BF-925F923DF86C}"/>
    <cellStyle name="Normal 4 9 4 3 3" xfId="53795" xr:uid="{7346F58B-72F7-4503-BE53-D8AD9F018057}"/>
    <cellStyle name="Normal 4 9 4 4" xfId="53796" xr:uid="{E838AF9A-DD33-4442-99AC-F4B4456F96C1}"/>
    <cellStyle name="Normal 4 9 4 5" xfId="53797" xr:uid="{CFC0E00F-4F49-42F4-9943-8EBE30B097F7}"/>
    <cellStyle name="Normal 4 9 4 5 2" xfId="53798" xr:uid="{E77EDEA3-693F-42CE-9152-0819A0D2B58A}"/>
    <cellStyle name="Normal 4 9 4 5 3" xfId="53799" xr:uid="{0896ECD0-EDB0-4F3A-9DC5-F5E6CC4B422A}"/>
    <cellStyle name="Normal 4 9 4 5 4" xfId="53800" xr:uid="{273C7881-D343-4ACF-BECA-DABF6154D745}"/>
    <cellStyle name="Normal 4 9 4 5 5" xfId="53801" xr:uid="{0561A39A-B167-4454-B5C2-7EF3B46AD6AD}"/>
    <cellStyle name="Normal 4 9 4 5 6" xfId="53802" xr:uid="{F4A211C1-DC84-4F76-B997-4625E53D2432}"/>
    <cellStyle name="Normal 4 9 4 6" xfId="53803" xr:uid="{FF4C5109-359B-43DA-B225-74C29A8C1D09}"/>
    <cellStyle name="Normal 4 9 4 7" xfId="53804" xr:uid="{AE5BFB29-B15F-48EA-8239-A3D4C47187E5}"/>
    <cellStyle name="Normal 4 9 4 8" xfId="53805" xr:uid="{763C0BF9-5DD9-4862-9D29-EA49AEFEACC3}"/>
    <cellStyle name="Normal 4 9 4 9" xfId="53806" xr:uid="{22576B75-16F0-4C39-8DDD-D1AAB5498B78}"/>
    <cellStyle name="Normal 4 9 5" xfId="35139" xr:uid="{4C26E22C-71A9-4B83-AB73-1B0DAE7E84E5}"/>
    <cellStyle name="Normal 4 9 5 2" xfId="53807" xr:uid="{1AD4EBAE-00F9-4626-8518-E4B8FCB734BF}"/>
    <cellStyle name="Normal 4 9 5 2 2" xfId="53808" xr:uid="{C86D919B-5D21-45EC-BE89-9FF3C7C687E2}"/>
    <cellStyle name="Normal 4 9 5 2 3" xfId="53809" xr:uid="{600A984B-6FF9-4BA0-914A-B708538675C5}"/>
    <cellStyle name="Normal 4 9 5 2 4" xfId="53810" xr:uid="{7D9FA345-F028-4A69-BB9E-10F8FA952BD5}"/>
    <cellStyle name="Normal 4 9 5 2 5" xfId="53811" xr:uid="{61D66176-C333-4645-891E-AE5FB62EA75B}"/>
    <cellStyle name="Normal 4 9 5 2 6" xfId="53812" xr:uid="{D8869D1B-C8EA-4F47-AD89-BB4A19DE24B5}"/>
    <cellStyle name="Normal 4 9 5 3" xfId="53813" xr:uid="{56E32CD3-B4FF-4038-8CB6-C3ACE0E40BA3}"/>
    <cellStyle name="Normal 4 9 5 4" xfId="53814" xr:uid="{B5FE65AA-E8B7-4ABE-9129-BE17120A9A76}"/>
    <cellStyle name="Normal 4 9 5 5" xfId="53815" xr:uid="{B2578A2B-5B77-4B09-B6C2-9AC3659156A1}"/>
    <cellStyle name="Normal 4 9 5 6" xfId="53816" xr:uid="{4D185025-2FC9-4071-BD90-409E84534254}"/>
    <cellStyle name="Normal 4 9 5 7" xfId="53817" xr:uid="{15DF50AB-6A00-4854-9E2E-E94437D2234E}"/>
    <cellStyle name="Normal 4 9 6" xfId="35141" xr:uid="{988A89D8-EF8A-4943-AEB5-CCCF0D01A85D}"/>
    <cellStyle name="Normal 4 9 6 2" xfId="33095" xr:uid="{D975BAC6-96BB-48E6-9590-224B73A61E2B}"/>
    <cellStyle name="Normal 4 9 6 3" xfId="33097" xr:uid="{E759ED9C-422E-48E1-AD5B-810F71888ED8}"/>
    <cellStyle name="Normal 4 9 7" xfId="35143" xr:uid="{EB42CDB0-76BD-49B4-89AB-A631FF729B96}"/>
    <cellStyle name="Normal 4 9 8" xfId="32500" xr:uid="{8B8340C7-A2F3-43D5-A61B-101F12FAA4D3}"/>
    <cellStyle name="Normal 4 9 8 2" xfId="53818" xr:uid="{0FED9A66-634B-436D-87F9-EEB5D9F1C6CA}"/>
    <cellStyle name="Normal 4 9 8 3" xfId="53819" xr:uid="{2F1F619A-BB37-4FDD-9E11-458E30BB5A05}"/>
    <cellStyle name="Normal 4 9 8 4" xfId="53820" xr:uid="{3A7D6C12-DDBE-4AF1-976E-5AFD1472DBF1}"/>
    <cellStyle name="Normal 4 9 8 5" xfId="53821" xr:uid="{FB92943E-A0EE-487B-A369-A6D77EEE4030}"/>
    <cellStyle name="Normal 4 9 8 6" xfId="53822" xr:uid="{D794C250-CB96-4B16-89C0-D57070B213FD}"/>
    <cellStyle name="Normal 4 9 9" xfId="24280" xr:uid="{F3E9FE49-CCFA-460B-865E-22A0539B7595}"/>
    <cellStyle name="Normal 4_1) Additions &amp; Disposals -(sep-dec 2009)" xfId="53823" xr:uid="{794F6B36-78A7-46C6-8B6D-59D5E37AACF3}"/>
    <cellStyle name="Normal 40" xfId="51815" xr:uid="{A380F9A6-FF3E-4978-AA5B-57AF69A17411}"/>
    <cellStyle name="Normal 40 10" xfId="53824" xr:uid="{EB811F89-F2A7-4A7A-816F-8FA99FC40D08}"/>
    <cellStyle name="Normal 40 11" xfId="53825" xr:uid="{2D1F145D-D5AC-4AD7-8690-CF2003B05276}"/>
    <cellStyle name="Normal 40 12" xfId="53826" xr:uid="{6076639A-2722-4173-9510-D3DFC4C6B89E}"/>
    <cellStyle name="Normal 40 13" xfId="53827" xr:uid="{39629FF7-1C77-4EBD-916A-D2D5C5BEEC76}"/>
    <cellStyle name="Normal 40 14" xfId="53828" xr:uid="{910F6128-72F0-449F-8C80-C13C565A0D3D}"/>
    <cellStyle name="Normal 40 15" xfId="25409" xr:uid="{86D6E8A8-021D-459E-AF65-69F27936D851}"/>
    <cellStyle name="Normal 40 2" xfId="31894" xr:uid="{1F5497B5-9BB0-4F3B-9074-87A671E77940}"/>
    <cellStyle name="Normal 40 2 10" xfId="53829" xr:uid="{D1A0B5F3-2A42-4715-8DC0-1F9099758F49}"/>
    <cellStyle name="Normal 40 2 2" xfId="53830" xr:uid="{DA2875DE-C57C-4BD4-850F-3CA143F79D70}"/>
    <cellStyle name="Normal 40 2 2 2" xfId="53831" xr:uid="{F31D4DE1-9ED0-4A8A-ACE6-87911040FD85}"/>
    <cellStyle name="Normal 40 2 2 2 2" xfId="53832" xr:uid="{1C98E233-5430-42F8-8170-5BD1F649512A}"/>
    <cellStyle name="Normal 40 2 2 2 3" xfId="53833" xr:uid="{D5C747AF-775D-4BE6-A102-1C3A6E6616A6}"/>
    <cellStyle name="Normal 40 2 2 2 4" xfId="53834" xr:uid="{26F9B792-EECD-4F15-BFBF-19750F8A195B}"/>
    <cellStyle name="Normal 40 2 2 2 5" xfId="53835" xr:uid="{7C12964F-D55E-48A3-B968-46E79754E3DB}"/>
    <cellStyle name="Normal 40 2 2 2 6" xfId="53836" xr:uid="{C169162C-6DD7-410E-BF03-BD7484272D41}"/>
    <cellStyle name="Normal 40 2 2 3" xfId="53837" xr:uid="{B9009747-048C-439F-A464-B68628515C8D}"/>
    <cellStyle name="Normal 40 2 2 4" xfId="47863" xr:uid="{0E2D7428-1D2A-4D1E-91A3-BF7DE95C52D1}"/>
    <cellStyle name="Normal 40 2 2 5" xfId="33698" xr:uid="{51C94856-D4A9-435B-A622-C498CEA519FF}"/>
    <cellStyle name="Normal 40 2 2 6" xfId="33701" xr:uid="{DFC47BED-B925-4B26-9FC8-CEE621DCFC8F}"/>
    <cellStyle name="Normal 40 2 2 7" xfId="24815" xr:uid="{6B46734E-A099-4158-904E-F33CBD8F00AD}"/>
    <cellStyle name="Normal 40 2 3" xfId="53838" xr:uid="{43066C99-48FE-4287-B604-BE407DC51249}"/>
    <cellStyle name="Normal 40 2 3 2" xfId="53839" xr:uid="{C97FAB98-FC78-42B4-831F-8DC9EDB8A23F}"/>
    <cellStyle name="Normal 40 2 3 3" xfId="53840" xr:uid="{E8B049EE-D992-47AF-B22D-BEB1BE2BF32E}"/>
    <cellStyle name="Normal 40 2 4" xfId="53841" xr:uid="{FA486768-DE0A-4D2F-B452-3514E599C9C2}"/>
    <cellStyle name="Normal 40 2 5" xfId="53842" xr:uid="{1C4BA592-EE71-40D1-B64F-590540E1B721}"/>
    <cellStyle name="Normal 40 2 5 2" xfId="53843" xr:uid="{25616D19-5950-47E0-8ABF-3482336FA09D}"/>
    <cellStyle name="Normal 40 2 5 3" xfId="53844" xr:uid="{FDBCD054-E005-4D87-8C6D-0AD21992BC93}"/>
    <cellStyle name="Normal 40 2 5 4" xfId="53845" xr:uid="{58E0E6DB-0C4F-4210-912E-838E6BE59F85}"/>
    <cellStyle name="Normal 40 2 5 5" xfId="53846" xr:uid="{92B9D8AC-5930-4936-8173-476707896688}"/>
    <cellStyle name="Normal 40 2 5 6" xfId="53847" xr:uid="{46CA5760-D578-4BE0-83F5-07A77B121F67}"/>
    <cellStyle name="Normal 40 2 6" xfId="53848" xr:uid="{FCCE06A7-8C81-4DA2-9335-95A53DFCB84A}"/>
    <cellStyle name="Normal 40 2 7" xfId="53849" xr:uid="{9721D2B6-7B04-4B4D-96AF-F97C76455B0E}"/>
    <cellStyle name="Normal 40 2 8" xfId="53850" xr:uid="{7F8656E3-EB5D-4FAC-97F3-EA828A202902}"/>
    <cellStyle name="Normal 40 2 9" xfId="53851" xr:uid="{8C1FABCB-1F91-46D7-8055-1F26E0E5EB49}"/>
    <cellStyle name="Normal 40 3" xfId="31897" xr:uid="{D2B6A322-09F6-498A-8762-9986DD22DFE5}"/>
    <cellStyle name="Normal 40 3 10" xfId="33035" xr:uid="{C8DD0B89-8F0B-4ABB-9A75-F6E673D1C2F7}"/>
    <cellStyle name="Normal 40 3 2" xfId="53852" xr:uid="{156090BB-5443-4CCF-87D2-2A932D4F77BC}"/>
    <cellStyle name="Normal 40 3 2 2" xfId="53853" xr:uid="{F9D5A090-9056-4014-8076-D4DBFC9A838B}"/>
    <cellStyle name="Normal 40 3 2 2 2" xfId="53854" xr:uid="{8EE00969-DA9F-489E-88DD-B2C154E2539B}"/>
    <cellStyle name="Normal 40 3 2 2 3" xfId="53855" xr:uid="{010EE7A2-326F-490C-9319-C4BA64CFF246}"/>
    <cellStyle name="Normal 40 3 2 2 4" xfId="53856" xr:uid="{4619F5AC-8C7C-4A6B-8092-6411A7F27555}"/>
    <cellStyle name="Normal 40 3 2 2 5" xfId="53857" xr:uid="{6981353C-A74C-4562-A4CF-310FDD72C6D9}"/>
    <cellStyle name="Normal 40 3 2 2 6" xfId="53858" xr:uid="{6B72FA81-3862-49CB-91D5-AD182081DF21}"/>
    <cellStyle name="Normal 40 3 2 3" xfId="53859" xr:uid="{097E926B-8823-48C3-83AA-D8D88B1419C3}"/>
    <cellStyle name="Normal 40 3 2 4" xfId="53860" xr:uid="{D07A86CA-89D7-4E11-9E11-AD74E5DA040F}"/>
    <cellStyle name="Normal 40 3 2 5" xfId="48568" xr:uid="{D360D016-F755-453F-87DD-E999023A24F2}"/>
    <cellStyle name="Normal 40 3 2 6" xfId="48570" xr:uid="{4151599F-31F5-455E-8729-A5CB6D78D093}"/>
    <cellStyle name="Normal 40 3 2 7" xfId="53861" xr:uid="{FA950FF8-50BB-45B0-B924-316C479C9D65}"/>
    <cellStyle name="Normal 40 3 3" xfId="53862" xr:uid="{F950480F-13BF-4ED9-8DC5-9623EDA68C27}"/>
    <cellStyle name="Normal 40 3 3 2" xfId="53863" xr:uid="{35EA1CD8-B5B0-4F92-BC52-F68EA72B7985}"/>
    <cellStyle name="Normal 40 3 3 3" xfId="53864" xr:uid="{92325AAE-6DED-43F8-88B4-D0A9C68CCF51}"/>
    <cellStyle name="Normal 40 3 4" xfId="53865" xr:uid="{5C012682-62AA-4B34-9671-7F05C64E96DC}"/>
    <cellStyle name="Normal 40 3 5" xfId="53866" xr:uid="{DB052466-F62D-49FB-8B93-EF07A00143EE}"/>
    <cellStyle name="Normal 40 3 5 2" xfId="53867" xr:uid="{3352EF65-9D9C-493A-8D98-70FA9D498FCB}"/>
    <cellStyle name="Normal 40 3 5 3" xfId="53868" xr:uid="{41A608A2-38F1-4FD8-9A3D-4AB3138C4B1A}"/>
    <cellStyle name="Normal 40 3 5 4" xfId="53869" xr:uid="{7E5F01D9-E5D8-4B82-95F1-F16C029E00A8}"/>
    <cellStyle name="Normal 40 3 5 5" xfId="53870" xr:uid="{F87B661F-E9AE-4D63-9D0A-8EFE9684414F}"/>
    <cellStyle name="Normal 40 3 5 6" xfId="53871" xr:uid="{ECE26D60-E099-4B0D-BA87-CB53C87CFD83}"/>
    <cellStyle name="Normal 40 3 6" xfId="53872" xr:uid="{E922BB22-C7E5-4279-82F2-32C5183C3C26}"/>
    <cellStyle name="Normal 40 3 7" xfId="53873" xr:uid="{22CB3C44-4BF6-420C-BD10-1CE7178EA7CD}"/>
    <cellStyle name="Normal 40 3 8" xfId="53874" xr:uid="{56D4B3D7-37F2-434F-843D-128C98F99D03}"/>
    <cellStyle name="Normal 40 3 9" xfId="53875" xr:uid="{3CE2DE77-FCB8-4565-8FBE-4CCB6F183664}"/>
    <cellStyle name="Normal 40 4" xfId="31900" xr:uid="{DE037888-16C6-46FA-AB5D-E5506920F547}"/>
    <cellStyle name="Normal 40 4 10" xfId="33051" xr:uid="{735A61F1-E6BF-4E52-A9C7-42CD9EC37A7F}"/>
    <cellStyle name="Normal 40 4 2" xfId="51817" xr:uid="{D9E3B347-4514-421F-8482-C0440A3BE554}"/>
    <cellStyle name="Normal 40 4 2 2" xfId="53876" xr:uid="{07CFE906-8EA2-4F9E-8D89-1989E9E88C16}"/>
    <cellStyle name="Normal 40 4 2 2 2" xfId="53877" xr:uid="{22A0D298-1EA6-434D-B7A4-654ACD7656ED}"/>
    <cellStyle name="Normal 40 4 2 2 3" xfId="53878" xr:uid="{A530C210-3D9E-4EE6-8E55-4173B3071C79}"/>
    <cellStyle name="Normal 40 4 2 2 4" xfId="53879" xr:uid="{4D1D4F1C-7077-451F-9BBD-5B2B154060BD}"/>
    <cellStyle name="Normal 40 4 2 2 5" xfId="53880" xr:uid="{57E5824A-DFA7-4242-A231-F569D28807D0}"/>
    <cellStyle name="Normal 40 4 2 2 6" xfId="53881" xr:uid="{248F36CE-2A67-44CF-8479-0ABEB08C7FEC}"/>
    <cellStyle name="Normal 40 4 2 3" xfId="53882" xr:uid="{580242DA-D50F-4203-8C60-B1B04CC998A7}"/>
    <cellStyle name="Normal 40 4 2 4" xfId="53883" xr:uid="{64884C0F-DDA1-4BCE-81F3-2DE3F5D2C424}"/>
    <cellStyle name="Normal 40 4 2 5" xfId="53884" xr:uid="{D5450C8D-D1BD-4C1F-AD92-A2196B654E16}"/>
    <cellStyle name="Normal 40 4 2 6" xfId="53885" xr:uid="{1889E9B6-2843-474B-B940-5A7FCFB51D10}"/>
    <cellStyle name="Normal 40 4 2 7" xfId="53886" xr:uid="{7B825530-D54F-4D1E-AA43-4BEA7EC2DA2D}"/>
    <cellStyle name="Normal 40 4 3" xfId="53887" xr:uid="{84B38F93-6759-416A-966D-9A5286245C7E}"/>
    <cellStyle name="Normal 40 4 3 2" xfId="53888" xr:uid="{6A87B1C6-4929-4F48-95A0-017EADBEB249}"/>
    <cellStyle name="Normal 40 4 3 3" xfId="53889" xr:uid="{310EFF49-6965-4DD3-AEB8-3CC37F2C9694}"/>
    <cellStyle name="Normal 40 4 4" xfId="53890" xr:uid="{8F6E1619-851D-4F81-B707-F0DA37CCAF05}"/>
    <cellStyle name="Normal 40 4 5" xfId="53891" xr:uid="{6BFC45E7-5E8E-494F-B15F-EB36AC3FEAB4}"/>
    <cellStyle name="Normal 40 4 5 2" xfId="53892" xr:uid="{9A4625D6-50BC-46F7-99AB-2CA1D29398D0}"/>
    <cellStyle name="Normal 40 4 5 3" xfId="53893" xr:uid="{196B8F05-FAA3-429F-8498-174AE010885E}"/>
    <cellStyle name="Normal 40 4 5 4" xfId="53894" xr:uid="{AC306A6F-1E0D-4130-81F1-9B0C859A4842}"/>
    <cellStyle name="Normal 40 4 5 5" xfId="53895" xr:uid="{58A6D314-F7D2-412C-91A8-A597FF59DF5B}"/>
    <cellStyle name="Normal 40 4 5 6" xfId="53896" xr:uid="{C6EC96D6-F9EE-4C73-A9EB-9ACA698351ED}"/>
    <cellStyle name="Normal 40 4 6" xfId="53897" xr:uid="{11B25DA6-7957-45C4-BF72-7D29B315B2CF}"/>
    <cellStyle name="Normal 40 4 7" xfId="53898" xr:uid="{763097A5-E552-4919-A998-27F00DB4ADF1}"/>
    <cellStyle name="Normal 40 4 8" xfId="53899" xr:uid="{DDBD6FD6-0A0D-4EA8-897A-5CD850497F99}"/>
    <cellStyle name="Normal 40 4 9" xfId="53900" xr:uid="{0F3F0CC5-6F72-4D44-BECB-DA1F67FF6CD6}"/>
    <cellStyle name="Normal 40 5" xfId="51819" xr:uid="{4CA0D565-9CA7-4257-85F0-93F5217C7083}"/>
    <cellStyle name="Normal 40 5 2" xfId="51821" xr:uid="{A27543C1-75C3-4716-84F2-B87227118062}"/>
    <cellStyle name="Normal 40 5 2 2" xfId="53901" xr:uid="{E868150F-02E9-48C4-87DD-2F128714890E}"/>
    <cellStyle name="Normal 40 5 2 3" xfId="53902" xr:uid="{D1074285-499B-4C3C-9DA6-877107B89363}"/>
    <cellStyle name="Normal 40 5 2 4" xfId="53903" xr:uid="{DC834821-DCE5-4BC8-995E-2F4B445E8F5A}"/>
    <cellStyle name="Normal 40 5 2 5" xfId="53904" xr:uid="{7C044003-76CD-4A98-8D99-07921B9F7B07}"/>
    <cellStyle name="Normal 40 5 2 6" xfId="53905" xr:uid="{0FBBF2EA-477B-4478-AD9E-6DF3DF0385D0}"/>
    <cellStyle name="Normal 40 5 3" xfId="51823" xr:uid="{A0F2BE11-DE60-4B95-930A-2C4C0211E1D5}"/>
    <cellStyle name="Normal 40 5 4" xfId="53906" xr:uid="{65442474-5D43-4E1B-9BC8-8A57FC89A07D}"/>
    <cellStyle name="Normal 40 5 5" xfId="53907" xr:uid="{23FAF5CD-472E-473A-BA06-30F6D1EDB5D6}"/>
    <cellStyle name="Normal 40 5 6" xfId="53908" xr:uid="{930A32E2-82DE-478E-BA02-35DA027E452A}"/>
    <cellStyle name="Normal 40 5 7" xfId="53909" xr:uid="{12B5A48F-F88B-4D83-BF5C-270B58C803A7}"/>
    <cellStyle name="Normal 40 6" xfId="51825" xr:uid="{BE51EE8D-54FF-4738-97FB-C6CBD711DF03}"/>
    <cellStyle name="Normal 40 6 2" xfId="51827" xr:uid="{F42EDC4D-82CA-4F90-8B31-C50611C3F195}"/>
    <cellStyle name="Normal 40 6 3" xfId="51829" xr:uid="{7F11F7FD-E8DA-412B-9307-2456EB133196}"/>
    <cellStyle name="Normal 40 7" xfId="53910" xr:uid="{53D71ADB-5351-46AF-A31F-F94919EC7050}"/>
    <cellStyle name="Normal 40 8" xfId="53911" xr:uid="{E4F9523E-B33A-4F37-9BFA-5F61EA0EA894}"/>
    <cellStyle name="Normal 40 8 2" xfId="53912" xr:uid="{9D4E28B8-70CA-4FC2-AD59-9C02E2E89879}"/>
    <cellStyle name="Normal 40 8 3" xfId="53913" xr:uid="{3E8F375D-4FE8-4A3F-8197-7421B6A15A10}"/>
    <cellStyle name="Normal 40 8 4" xfId="53914" xr:uid="{FFFB028D-1850-482F-8173-B0AC8B327C8E}"/>
    <cellStyle name="Normal 40 8 5" xfId="53915" xr:uid="{34A53CAD-3B3A-4901-96D0-1C350FDEDA73}"/>
    <cellStyle name="Normal 40 8 6" xfId="53916" xr:uid="{2B4CF577-178F-4B90-8869-DB7C1ACEC1D7}"/>
    <cellStyle name="Normal 40 9" xfId="53917" xr:uid="{CE6EEAE8-7DE8-45A9-ADCB-723C639F7DA5}"/>
    <cellStyle name="Normal 41" xfId="51831" xr:uid="{43587878-D45D-4BB6-A91C-42FB920C2189}"/>
    <cellStyle name="Normal 41 10" xfId="32347" xr:uid="{C9B2D12B-3F3C-4475-842A-FE536392A0B7}"/>
    <cellStyle name="Normal 41 11" xfId="32349" xr:uid="{B601C8AA-85E9-465F-8035-316AB3A7F21A}"/>
    <cellStyle name="Normal 41 12" xfId="32351" xr:uid="{FCEE0506-B0D6-4EE0-A3E8-5B52DDC19A72}"/>
    <cellStyle name="Normal 41 2" xfId="51833" xr:uid="{31B551F6-6401-40EA-9D08-BEC8D4EBC9AA}"/>
    <cellStyle name="Normal 41 2 10" xfId="3342" xr:uid="{CC67995F-16A1-4718-85D6-611420466A1E}"/>
    <cellStyle name="Normal 41 2 2" xfId="51835" xr:uid="{457EB159-1428-4CED-BBA7-3CBE394C6EFC}"/>
    <cellStyle name="Normal 41 2 2 2" xfId="53918" xr:uid="{089126D9-0A7D-49A4-8662-5007FA8628BC}"/>
    <cellStyle name="Normal 41 2 3" xfId="53919" xr:uid="{D9082E9C-9BDC-4D02-9E78-94F5439AAC3D}"/>
    <cellStyle name="Normal 41 2 4" xfId="53920" xr:uid="{F24E8089-5279-440E-8A76-570D13FB0C51}"/>
    <cellStyle name="Normal 41 2 5" xfId="53921" xr:uid="{286A0B13-C69D-4A4E-B674-20E659F275D1}"/>
    <cellStyle name="Normal 41 2 6" xfId="53922" xr:uid="{25580E25-0CFD-4E6D-ACBA-C8A9B3F3ADF1}"/>
    <cellStyle name="Normal 41 2 7" xfId="53923" xr:uid="{AB835E80-D8EE-4D4B-86B9-C0AC57FCF79D}"/>
    <cellStyle name="Normal 41 2 8" xfId="53924" xr:uid="{585BA649-79E0-423A-A068-952BDF45DF55}"/>
    <cellStyle name="Normal 41 2 9" xfId="53925" xr:uid="{E3D7C643-0BAE-4897-962D-9B9F00E9652F}"/>
    <cellStyle name="Normal 41 3" xfId="51837" xr:uid="{A757A8BE-7119-4B50-AD6F-AD8A36D701BB}"/>
    <cellStyle name="Normal 41 3 10" xfId="3532" xr:uid="{679EB3BF-4BD0-4588-8C8D-0C29CDECC642}"/>
    <cellStyle name="Normal 41 3 2" xfId="51839" xr:uid="{A30119ED-DAF4-41BC-93BB-D2BADFE42471}"/>
    <cellStyle name="Normal 41 3 2 2" xfId="53926" xr:uid="{3E44FE79-18EA-4293-96F3-D95BE0FAC319}"/>
    <cellStyle name="Normal 41 3 3" xfId="53927" xr:uid="{F604D2F5-A5E9-4A95-8758-09B54FFEC78A}"/>
    <cellStyle name="Normal 41 3 4" xfId="53928" xr:uid="{9AC4AE43-2022-438C-9C5A-80EC9724F76C}"/>
    <cellStyle name="Normal 41 3 5" xfId="53929" xr:uid="{D7D30805-3F48-4003-8C56-B4D2633B11C0}"/>
    <cellStyle name="Normal 41 3 6" xfId="53930" xr:uid="{F8059AB0-96D5-439F-9379-5A4544DFB56E}"/>
    <cellStyle name="Normal 41 3 7" xfId="53931" xr:uid="{D6653F66-8468-49BA-9FA1-BC7AAEA74547}"/>
    <cellStyle name="Normal 41 3 8" xfId="53932" xr:uid="{1B5DB552-E822-429C-9265-87F7AE7A0BFC}"/>
    <cellStyle name="Normal 41 3 9" xfId="53933" xr:uid="{F2754294-8E11-4DBD-A28F-8A5ACBF5ED3F}"/>
    <cellStyle name="Normal 41 4" xfId="51841" xr:uid="{FF0FF632-F921-466A-A887-36D4F7E091E9}"/>
    <cellStyle name="Normal 41 4 2" xfId="53934" xr:uid="{AD215181-5DD0-49A6-A54A-002EFDE37E83}"/>
    <cellStyle name="Normal 41 4 3" xfId="53935" xr:uid="{F9AE74AC-17D2-40F5-937E-E9B061F0D066}"/>
    <cellStyle name="Normal 41 4 4" xfId="53936" xr:uid="{D5526D0A-1015-4A57-8B4A-A8754485BF93}"/>
    <cellStyle name="Normal 41 5" xfId="51843" xr:uid="{945987FB-C0D4-46C8-8E78-711EE068F54A}"/>
    <cellStyle name="Normal 41 5 2" xfId="51845" xr:uid="{F70E4EF2-1931-4856-9574-21FF249CAF56}"/>
    <cellStyle name="Normal 41 5 2 2" xfId="53937" xr:uid="{81F30AAF-6007-47B4-84B2-AE824C189CE8}"/>
    <cellStyle name="Normal 41 5 3" xfId="51847" xr:uid="{F9A8FD0D-B639-4A98-BBCE-AACED5D351A2}"/>
    <cellStyle name="Normal 41 5 4" xfId="53938" xr:uid="{844056EC-E541-48E1-96C4-9B9D3309C9DA}"/>
    <cellStyle name="Normal 41 6" xfId="51849" xr:uid="{1ECC9998-2BFB-482B-98F4-D2EEFD99A4D0}"/>
    <cellStyle name="Normal 41 6 2" xfId="51851" xr:uid="{AFEEE263-804E-4095-9884-0509263A603B}"/>
    <cellStyle name="Normal 41 6 3" xfId="51853" xr:uid="{13E6E317-8B41-45AF-8897-D73A5028437C}"/>
    <cellStyle name="Normal 41 6 4" xfId="53939" xr:uid="{F63087A1-E39C-429F-AFE3-A2B6FFE55DAA}"/>
    <cellStyle name="Normal 41 7" xfId="53940" xr:uid="{8C3EA7B7-A6B9-4F6F-90AD-DEF0D00BAB24}"/>
    <cellStyle name="Normal 41 7 2" xfId="51564" xr:uid="{9B8E513D-43D1-43EB-97C6-ED55180D129C}"/>
    <cellStyle name="Normal 41 7 3" xfId="51566" xr:uid="{3C3A79E7-BEB4-4ADF-8D85-21FE69ACD616}"/>
    <cellStyle name="Normal 41 7 4" xfId="51568" xr:uid="{5E190B3A-8774-4F13-9B10-0F5C28C6A25B}"/>
    <cellStyle name="Normal 41 8" xfId="53941" xr:uid="{2DE33F1D-16D8-4E01-A2BE-419E5B8232B0}"/>
    <cellStyle name="Normal 41 9" xfId="53942" xr:uid="{8A43E7BA-832F-463E-9E02-FF66D0D6B3F7}"/>
    <cellStyle name="Normal 42" xfId="51859" xr:uid="{95AEAA0D-E55E-47E5-A846-B40BB92EFC79}"/>
    <cellStyle name="Normal 42 2" xfId="18062" xr:uid="{080756AE-ACA7-4458-9897-70C138C3A2C3}"/>
    <cellStyle name="Normal 42 2 2" xfId="51869" xr:uid="{1B63EEF2-2F3C-4C8A-80EA-6346705277F0}"/>
    <cellStyle name="Normal 42 2 2 2" xfId="51872" xr:uid="{E34F510E-31E5-4EBD-A115-AF874D0F6C0A}"/>
    <cellStyle name="Normal 42 2 3" xfId="51902" xr:uid="{A720D771-11DE-4D95-B9C6-4B29835C1E28}"/>
    <cellStyle name="Normal 42 2 4" xfId="51934" xr:uid="{6A849731-970F-41DF-BFDD-9ABD04ABDD85}"/>
    <cellStyle name="Normal 42 3" xfId="51984" xr:uid="{7FC3C111-0E07-4330-8FB5-4A60F372D9F3}"/>
    <cellStyle name="Normal 42 3 2" xfId="51989" xr:uid="{9016AE9D-C7FE-485B-956C-8C7825E35235}"/>
    <cellStyle name="Normal 42 3 2 2" xfId="51991" xr:uid="{5E57D3E5-0931-4F3A-8563-3E57484FB1B3}"/>
    <cellStyle name="Normal 42 3 3" xfId="52000" xr:uid="{D37F918E-7B3E-4B66-B17F-E61E2565B5C5}"/>
    <cellStyle name="Normal 42 3 4" xfId="52003" xr:uid="{7A090940-AC5B-4E4B-BB36-69B882820C61}"/>
    <cellStyle name="Normal 42 4" xfId="52015" xr:uid="{CB98B363-FCBB-40C9-A009-B3F828B16C2A}"/>
    <cellStyle name="Normal 42 4 2" xfId="52018" xr:uid="{E299002D-E22F-42E8-933F-C59645F13661}"/>
    <cellStyle name="Normal 42 4 2 2" xfId="52020" xr:uid="{36DA32F2-D0EB-4CE4-AB7D-69998F017C4F}"/>
    <cellStyle name="Normal 42 5" xfId="52045" xr:uid="{B14547E6-F6D1-40A9-BFA5-53C09E4A7EE2}"/>
    <cellStyle name="Normal 42 6" xfId="52074" xr:uid="{BA2B4BF0-6E26-47EB-8A8A-BC9A960B4F4A}"/>
    <cellStyle name="Normal 42 7" xfId="52087" xr:uid="{58D9E3C2-F03B-433D-829C-BF313F5F8C2C}"/>
    <cellStyle name="Normal 42 8" xfId="52089" xr:uid="{20BF42B1-6319-4E90-8793-76848C78512D}"/>
    <cellStyle name="Normal 42 9" xfId="52092" xr:uid="{D11C4C36-BE02-4D94-BB68-E303E7E14A77}"/>
    <cellStyle name="Normal 43" xfId="52099" xr:uid="{030AC604-020D-49B9-AC53-FE55C61DEF38}"/>
    <cellStyle name="Normal 43 10" xfId="52101" xr:uid="{588F7CB5-0784-47FD-B83C-61C1905F87D3}"/>
    <cellStyle name="Normal 43 11" xfId="52103" xr:uid="{D7E758B6-F389-4ACE-9175-D7D4EFC1E5BC}"/>
    <cellStyle name="Normal 43 12" xfId="52105" xr:uid="{49FF5B8D-4CC7-461D-A31F-0200A459BD27}"/>
    <cellStyle name="Normal 43 13" xfId="52107" xr:uid="{8AAB5787-4A59-473A-815C-25C6FA8AB1E7}"/>
    <cellStyle name="Normal 43 14" xfId="52109" xr:uid="{3EDAD19A-486F-4FC3-8802-927895680D53}"/>
    <cellStyle name="Normal 43 15" xfId="52111" xr:uid="{62E9E8AA-890D-42F8-A1EC-8A725BE945D6}"/>
    <cellStyle name="Normal 43 16" xfId="53943" xr:uid="{12403DF7-C12D-4F04-9534-16095F02BCF4}"/>
    <cellStyle name="Normal 43 17" xfId="53944" xr:uid="{BA4B908B-6CE8-45C5-B9A3-2B771463B62C}"/>
    <cellStyle name="Normal 43 18" xfId="53945" xr:uid="{04B6CBE3-5C32-4DB7-BCD6-67063956A88B}"/>
    <cellStyle name="Normal 43 19" xfId="53946" xr:uid="{D69E2C6C-66C8-46FA-B6D8-480AE73D4A62}"/>
    <cellStyle name="Normal 43 2" xfId="52113" xr:uid="{2DEA690B-7A09-49E2-AF2B-502482FFCEEE}"/>
    <cellStyle name="Normal 43 2 10" xfId="52115" xr:uid="{9B024CBF-4122-4BE3-A307-C6191954482B}"/>
    <cellStyle name="Normal 43 2 2" xfId="52117" xr:uid="{5B1CA569-473F-41D8-8177-80FD0EF61824}"/>
    <cellStyle name="Normal 43 2 2 2" xfId="52119" xr:uid="{FEADEFD7-E703-4B54-8229-27B04918D7EF}"/>
    <cellStyle name="Normal 43 2 2 2 2" xfId="52121" xr:uid="{9A6F875C-99E6-4D20-83F4-57194587D339}"/>
    <cellStyle name="Normal 43 2 2 2 3" xfId="52123" xr:uid="{CB3EAF55-F0CA-47A8-85A6-B825F4E47DD0}"/>
    <cellStyle name="Normal 43 2 2 2 4" xfId="52125" xr:uid="{80B3C639-F9F9-47D2-A795-6A4AFE45819D}"/>
    <cellStyle name="Normal 43 2 2 2 5" xfId="52127" xr:uid="{210F5178-AD0A-458F-964C-7524953F2BE2}"/>
    <cellStyle name="Normal 43 2 2 2 6" xfId="52129" xr:uid="{08E0E33F-2972-4D93-AAC1-8556FFAA6024}"/>
    <cellStyle name="Normal 43 2 2 3" xfId="52131" xr:uid="{0B7FDC8B-7F7B-49F9-97EF-1A8416BB8DED}"/>
    <cellStyle name="Normal 43 2 2 4" xfId="52133" xr:uid="{E5C41397-78F7-475F-843E-87D29DE463AA}"/>
    <cellStyle name="Normal 43 2 2 5" xfId="52135" xr:uid="{0A68369F-80E9-41A6-8C11-F90F57CEAB14}"/>
    <cellStyle name="Normal 43 2 2 6" xfId="52137" xr:uid="{42E1AE72-D19E-4312-870D-CB0113D85B95}"/>
    <cellStyle name="Normal 43 2 2 7" xfId="52139" xr:uid="{F371C9D3-600C-49FC-9B3D-2D99966E74D5}"/>
    <cellStyle name="Normal 43 2 3" xfId="52141" xr:uid="{F6ECA94E-AB19-4A87-8480-56F244C01D9B}"/>
    <cellStyle name="Normal 43 2 3 2" xfId="52143" xr:uid="{47771106-CE9E-47CF-A100-EEF4C178DA0E}"/>
    <cellStyle name="Normal 43 2 3 3" xfId="52145" xr:uid="{D052D664-0674-48E6-B971-7FFE5284597A}"/>
    <cellStyle name="Normal 43 2 4" xfId="52147" xr:uid="{4A130F19-5A56-43DD-A520-C8D42B24B040}"/>
    <cellStyle name="Normal 43 2 5" xfId="52149" xr:uid="{CB5CB0EC-0498-4D71-8BAB-D3271D87D23E}"/>
    <cellStyle name="Normal 43 2 5 2" xfId="52151" xr:uid="{D9AC63F1-95F0-4871-B113-53E0735B3260}"/>
    <cellStyle name="Normal 43 2 5 3" xfId="52153" xr:uid="{8466036C-DEDE-4920-92EB-6D6A6EB2EBB9}"/>
    <cellStyle name="Normal 43 2 5 4" xfId="52155" xr:uid="{0B915067-8441-4AA7-A512-AA9F898EE211}"/>
    <cellStyle name="Normal 43 2 5 5" xfId="52157" xr:uid="{526B8AAE-0455-48D1-8F5D-2DE9A08B1B78}"/>
    <cellStyle name="Normal 43 2 5 6" xfId="52159" xr:uid="{00D655B5-780E-4DDC-82E6-CC91C13079C3}"/>
    <cellStyle name="Normal 43 2 6" xfId="52161" xr:uid="{6F939D7E-3E9F-4228-9722-20B09ED28DA8}"/>
    <cellStyle name="Normal 43 2 7" xfId="52163" xr:uid="{015A3187-BB7A-4076-80B6-7D846ECE5208}"/>
    <cellStyle name="Normal 43 2 8" xfId="52165" xr:uid="{4147E569-E02D-4082-B1A1-9A3B9759B77C}"/>
    <cellStyle name="Normal 43 2 9" xfId="52167" xr:uid="{A5BF8579-F3CC-4DF9-8EB3-A803F6D0F180}"/>
    <cellStyle name="Normal 43 3" xfId="52169" xr:uid="{EA46E47B-7127-4880-9F0E-03BFE3F2D6F3}"/>
    <cellStyle name="Normal 43 3 10" xfId="52171" xr:uid="{A5EB52DA-32DB-4EA7-A0D9-B8530B7B568F}"/>
    <cellStyle name="Normal 43 3 2" xfId="52173" xr:uid="{74FE9C07-587E-43B2-8E72-37CCCB71ABD1}"/>
    <cellStyle name="Normal 43 3 2 2" xfId="52175" xr:uid="{BAAEC975-FB7F-450F-A742-48D0B518A749}"/>
    <cellStyle name="Normal 43 3 2 2 2" xfId="46235" xr:uid="{3A1FEEA4-A4C0-4907-AF5E-00EF6FACA544}"/>
    <cellStyle name="Normal 43 3 2 2 3" xfId="52177" xr:uid="{44765EA5-AD1B-4294-BD1A-9C9CD03EC324}"/>
    <cellStyle name="Normal 43 3 2 2 4" xfId="52179" xr:uid="{AA632CAA-38AC-4D27-9C77-82D4FF0F0AA5}"/>
    <cellStyle name="Normal 43 3 2 2 5" xfId="52181" xr:uid="{F3735FE0-723E-45F5-A340-E707FD6A4AED}"/>
    <cellStyle name="Normal 43 3 2 2 6" xfId="52183" xr:uid="{D3FD19BC-938E-480D-931B-B360CB7C1545}"/>
    <cellStyle name="Normal 43 3 2 3" xfId="52185" xr:uid="{7CFECDBD-F36A-47FA-9C4B-3BB98FEC7AEF}"/>
    <cellStyle name="Normal 43 3 2 4" xfId="8463" xr:uid="{5879E8FC-EA07-43CC-BE10-922CAA946B3A}"/>
    <cellStyle name="Normal 43 3 2 5" xfId="52187" xr:uid="{72D67EAA-7804-4659-8846-1020BC2A9500}"/>
    <cellStyle name="Normal 43 3 2 6" xfId="52189" xr:uid="{3D2007DB-E826-4ADB-B329-7490297F3B72}"/>
    <cellStyle name="Normal 43 3 2 7" xfId="52191" xr:uid="{C346EE8B-251D-4AEC-B144-BA911A71766E}"/>
    <cellStyle name="Normal 43 3 3" xfId="52193" xr:uid="{6720770C-482F-45A8-B810-108A08DBC828}"/>
    <cellStyle name="Normal 43 3 3 2" xfId="52195" xr:uid="{30251057-954D-4C1C-8288-1D050896D902}"/>
    <cellStyle name="Normal 43 3 3 3" xfId="52197" xr:uid="{B39326F2-99AB-476A-A32C-513A2C36FC03}"/>
    <cellStyle name="Normal 43 3 4" xfId="52199" xr:uid="{14395308-2D08-4A41-B508-F9592D711807}"/>
    <cellStyle name="Normal 43 3 5" xfId="52201" xr:uid="{98141C59-E804-41CE-BC17-A38FE3DA4ABB}"/>
    <cellStyle name="Normal 43 3 5 2" xfId="52203" xr:uid="{DDA04969-79FE-449A-9D91-FB896AADA4AF}"/>
    <cellStyle name="Normal 43 3 5 3" xfId="52205" xr:uid="{829147A6-432B-4D07-B625-878DF8135458}"/>
    <cellStyle name="Normal 43 3 5 4" xfId="52207" xr:uid="{7AF0019C-378E-4603-9364-A1424CB07307}"/>
    <cellStyle name="Normal 43 3 5 5" xfId="52209" xr:uid="{EBD8F6D1-8B05-43F2-9B8D-B2FD5DF52E79}"/>
    <cellStyle name="Normal 43 3 5 6" xfId="52211" xr:uid="{7AC05180-19A5-4274-850D-DCDD3F3434FB}"/>
    <cellStyle name="Normal 43 3 6" xfId="52213" xr:uid="{5AE7BFC7-FB0E-4EF3-A1EA-351F97C41578}"/>
    <cellStyle name="Normal 43 3 7" xfId="52215" xr:uid="{D8343660-1D65-43E0-B2DE-50B0FE340D47}"/>
    <cellStyle name="Normal 43 3 8" xfId="52217" xr:uid="{9B82EF05-0D83-4A34-B4B9-79F6FEAE7854}"/>
    <cellStyle name="Normal 43 3 9" xfId="52219" xr:uid="{98F3E84E-E48A-44BA-9740-069FE62E5EF1}"/>
    <cellStyle name="Normal 43 4" xfId="52221" xr:uid="{4A14CDEA-7422-45F6-940D-D160A4F30CEE}"/>
    <cellStyle name="Normal 43 4 10" xfId="52223" xr:uid="{8A439CD4-EB6E-4F6D-B417-9BD45522CF2B}"/>
    <cellStyle name="Normal 43 4 2" xfId="52225" xr:uid="{7DC52309-AD6F-4267-8C8F-168BCEB5DC3E}"/>
    <cellStyle name="Normal 43 4 2 2" xfId="52227" xr:uid="{487FAD71-48FB-493E-9520-4ADD177BDFF1}"/>
    <cellStyle name="Normal 43 4 2 2 2" xfId="46359" xr:uid="{F26D5800-2FD3-4A93-8963-908DB9F7A1A2}"/>
    <cellStyle name="Normal 43 4 2 2 3" xfId="52229" xr:uid="{8520D02C-87EA-4EBA-AEE4-5059F450C028}"/>
    <cellStyle name="Normal 43 4 2 2 4" xfId="52231" xr:uid="{8B8E6681-E9A0-4FA1-A994-7F7D2F10E23B}"/>
    <cellStyle name="Normal 43 4 2 2 5" xfId="52233" xr:uid="{DFD8C978-74CF-420A-A592-9D536FBD2843}"/>
    <cellStyle name="Normal 43 4 2 2 6" xfId="52235" xr:uid="{E97133BC-B445-40C5-87BE-6084748AF75A}"/>
    <cellStyle name="Normal 43 4 2 3" xfId="52237" xr:uid="{388F0525-88C1-44FA-9EEC-62331B933CB4}"/>
    <cellStyle name="Normal 43 4 2 3 2" xfId="53947" xr:uid="{33F8B225-471F-4A6E-885A-02DDFCF3E7C2}"/>
    <cellStyle name="Normal 43 4 2 4" xfId="52239" xr:uid="{629B5BB4-BAB0-4A16-A160-D7C929F30FEE}"/>
    <cellStyle name="Normal 43 4 2 5" xfId="52241" xr:uid="{F16E31E8-EC80-47A9-AA60-40939DDDECBA}"/>
    <cellStyle name="Normal 43 4 2 6" xfId="52243" xr:uid="{743C6444-AC74-4757-B096-790511CC5D27}"/>
    <cellStyle name="Normal 43 4 2 7" xfId="52245" xr:uid="{5047E951-8C0D-4024-9335-1A97775B66E3}"/>
    <cellStyle name="Normal 43 4 3" xfId="52247" xr:uid="{12EF78D6-45A0-4EED-B1B6-F40687E40CE4}"/>
    <cellStyle name="Normal 43 4 3 2" xfId="52249" xr:uid="{CEB31A37-FC89-4256-963E-978774C96314}"/>
    <cellStyle name="Normal 43 4 3 3" xfId="52251" xr:uid="{54798327-4631-4A95-8CC2-4FD9BF33326C}"/>
    <cellStyle name="Normal 43 4 4" xfId="52253" xr:uid="{9B114595-1120-40FA-A225-59909B848D0A}"/>
    <cellStyle name="Normal 43 4 5" xfId="52255" xr:uid="{C953FB68-2C64-4201-804B-80FE54AFAA16}"/>
    <cellStyle name="Normal 43 4 5 2" xfId="52257" xr:uid="{C2A46B13-9592-4FF7-9806-610BE9B06130}"/>
    <cellStyle name="Normal 43 4 5 3" xfId="52259" xr:uid="{58045D87-2960-4A88-89DD-082C2E26E0E2}"/>
    <cellStyle name="Normal 43 4 5 4" xfId="52261" xr:uid="{C8A5B782-C41E-4703-8A78-5E7BEDA752A2}"/>
    <cellStyle name="Normal 43 4 5 5" xfId="52263" xr:uid="{CADCA2A3-EBBB-4FCF-9C41-3D0BAD8E2283}"/>
    <cellStyle name="Normal 43 4 5 6" xfId="52265" xr:uid="{7F0C804A-838D-4D54-A7E8-7015367A1DCE}"/>
    <cellStyle name="Normal 43 4 6" xfId="52267" xr:uid="{882950B3-2BFE-477B-8F5E-11FAA259FE33}"/>
    <cellStyle name="Normal 43 4 6 2" xfId="53948" xr:uid="{3833982D-1423-4A30-AFB0-006FACA1EBB6}"/>
    <cellStyle name="Normal 43 4 7" xfId="52269" xr:uid="{75E0C9E8-FBE2-4511-BBD0-9CF1F77C1B1B}"/>
    <cellStyle name="Normal 43 4 8" xfId="52271" xr:uid="{8F385651-4F53-4184-AA69-7623F31728C9}"/>
    <cellStyle name="Normal 43 4 9" xfId="52273" xr:uid="{0B222E98-F6A8-47E0-94D5-0C750170DA80}"/>
    <cellStyle name="Normal 43 5" xfId="52275" xr:uid="{382C1C23-38A7-494E-8DE1-8143825197D0}"/>
    <cellStyle name="Normal 43 5 2" xfId="52277" xr:uid="{312B2AB5-446F-47C0-9B63-CA1A1F1BA9A4}"/>
    <cellStyle name="Normal 43 5 2 2" xfId="52279" xr:uid="{CBBA6893-02B3-4FA0-B5CC-496B32A6178B}"/>
    <cellStyle name="Normal 43 5 2 3" xfId="52281" xr:uid="{F729EA62-0048-4765-9CCE-4D66D30651E3}"/>
    <cellStyle name="Normal 43 5 2 4" xfId="52283" xr:uid="{EA8589D4-8F39-430C-8058-D5341C828830}"/>
    <cellStyle name="Normal 43 5 2 5" xfId="52285" xr:uid="{FF5181B8-547E-441E-9453-69EEC6DD1A80}"/>
    <cellStyle name="Normal 43 5 2 6" xfId="52287" xr:uid="{6B6C9164-0019-419A-B9BE-860700F6D844}"/>
    <cellStyle name="Normal 43 5 3" xfId="52289" xr:uid="{C644D97B-D98D-46D6-B454-34D52C57D457}"/>
    <cellStyle name="Normal 43 5 4" xfId="52291" xr:uid="{89FFDD92-0C48-4BFF-83F1-D039C2F84E0F}"/>
    <cellStyle name="Normal 43 5 5" xfId="52293" xr:uid="{2FE0388D-A6CB-4301-861C-865663BE589C}"/>
    <cellStyle name="Normal 43 5 6" xfId="52295" xr:uid="{397DB9CD-F54A-48F7-B667-1D45D1597C1A}"/>
    <cellStyle name="Normal 43 5 7" xfId="52298" xr:uid="{99C73CF6-CF89-4223-94B6-D1A3ABE9579B}"/>
    <cellStyle name="Normal 43 6" xfId="52300" xr:uid="{C08D11D2-1524-422F-8A89-6AC8D2BB0F32}"/>
    <cellStyle name="Normal 43 6 2" xfId="52302" xr:uid="{83348214-07F2-499D-BF05-2320712616D5}"/>
    <cellStyle name="Normal 43 6 3" xfId="52304" xr:uid="{1FC9C462-55E0-4A97-A242-14C1B2564A77}"/>
    <cellStyle name="Normal 43 6 4" xfId="53949" xr:uid="{CA4EC743-9BC6-4EC4-91C6-FEBC5C8194FD}"/>
    <cellStyle name="Normal 43 7" xfId="52306" xr:uid="{52E2C4E1-850B-4ACF-BED3-9E6E989DEEFC}"/>
    <cellStyle name="Normal 43 7 2" xfId="53950" xr:uid="{599B092B-0168-4E87-B59B-F634D853156D}"/>
    <cellStyle name="Normal 43 8" xfId="52308" xr:uid="{FB100214-C7F9-419D-B6CF-133AC9068E18}"/>
    <cellStyle name="Normal 43 8 2" xfId="52310" xr:uid="{CF13E04E-B2F5-4416-8D01-1EC0443A61D3}"/>
    <cellStyle name="Normal 43 8 3" xfId="52312" xr:uid="{F1B4E689-B14C-4494-9186-9A3E52D9D745}"/>
    <cellStyle name="Normal 43 8 4" xfId="52314" xr:uid="{3C31B94D-0821-42FD-AB30-3A8E0740C13C}"/>
    <cellStyle name="Normal 43 8 5" xfId="52316" xr:uid="{026D8116-3645-48B9-855C-37C3D78DAB2F}"/>
    <cellStyle name="Normal 43 8 6" xfId="52318" xr:uid="{A005382B-E39A-491E-BC2A-52378C10FDE6}"/>
    <cellStyle name="Normal 43 9" xfId="52320" xr:uid="{A7F0D8EE-44C3-4254-B327-AF43306879A2}"/>
    <cellStyle name="Normal 44" xfId="52322" xr:uid="{4507772E-57EF-4F1C-870C-3B046E6DCDB9}"/>
    <cellStyle name="Normal 44 10" xfId="52324" xr:uid="{524D3A47-27F4-48E5-AD15-2172B93FB371}"/>
    <cellStyle name="Normal 44 11" xfId="52326" xr:uid="{D7399EC1-8A22-4B90-8D6E-361AA88F470F}"/>
    <cellStyle name="Normal 44 12" xfId="52328" xr:uid="{861FE2B1-C03E-422B-8BD9-EECC1A136263}"/>
    <cellStyle name="Normal 44 13" xfId="52330" xr:uid="{4CD37906-69AF-4E29-A845-65DAAAC87A9D}"/>
    <cellStyle name="Normal 44 14" xfId="52332" xr:uid="{122AA065-FFAF-4225-B99B-84BF8609A0B9}"/>
    <cellStyle name="Normal 44 2" xfId="52335" xr:uid="{31BD2002-1868-496A-96A2-435E80FC2C0D}"/>
    <cellStyle name="Normal 44 2 10" xfId="52337" xr:uid="{63D0A268-3231-4553-AC80-4052C6EA8B4E}"/>
    <cellStyle name="Normal 44 2 2" xfId="52339" xr:uid="{9B3AE3B9-E8CE-468C-91B2-0491CA8B9E83}"/>
    <cellStyle name="Normal 44 2 2 2" xfId="52341" xr:uid="{F2E994F0-1CEF-4C0F-8750-6A2CE84A4908}"/>
    <cellStyle name="Normal 44 2 2 2 2" xfId="52343" xr:uid="{32A546D8-E874-4959-B0F8-07543A3064D5}"/>
    <cellStyle name="Normal 44 2 2 2 3" xfId="52345" xr:uid="{FB2E7B9B-175D-4B84-8B5D-BB538930D0CC}"/>
    <cellStyle name="Normal 44 2 2 2 4" xfId="40658" xr:uid="{0D0C199B-73E7-4F95-A17E-41F6E6EC10A6}"/>
    <cellStyle name="Normal 44 2 2 2 5" xfId="40669" xr:uid="{5D3AE161-9AC5-4885-8F24-A996CAABD063}"/>
    <cellStyle name="Normal 44 2 2 2 6" xfId="40672" xr:uid="{C2E91636-AA94-43A8-ABD4-98BDCC32B0A3}"/>
    <cellStyle name="Normal 44 2 2 3" xfId="52347" xr:uid="{45485BAF-9F01-4751-951D-EC5B6428D64C}"/>
    <cellStyle name="Normal 44 2 2 3 2" xfId="53951" xr:uid="{7516C657-979D-4033-B77E-362BE5146611}"/>
    <cellStyle name="Normal 44 2 2 4" xfId="52349" xr:uid="{3964EBB3-16A0-434F-BCD1-F452EDDD4615}"/>
    <cellStyle name="Normal 44 2 2 4 2" xfId="53952" xr:uid="{E1CC4252-DA03-43A3-BC37-6A2B37B2C847}"/>
    <cellStyle name="Normal 44 2 2 5" xfId="52351" xr:uid="{42B27E93-9445-4D67-AC91-DB537B276F4F}"/>
    <cellStyle name="Normal 44 2 2 6" xfId="52353" xr:uid="{5B2FB083-4576-45F1-98CD-9B0CDC060E2A}"/>
    <cellStyle name="Normal 44 2 2 7" xfId="52355" xr:uid="{86679D98-6C01-48F0-9314-D51BE7130DD6}"/>
    <cellStyle name="Normal 44 2 3" xfId="52357" xr:uid="{0198E6D8-8617-4437-AA7B-560300A56945}"/>
    <cellStyle name="Normal 44 2 3 2" xfId="52359" xr:uid="{4B6102D1-4651-44DE-9C6E-E7347CD7D7C8}"/>
    <cellStyle name="Normal 44 2 3 3" xfId="52361" xr:uid="{A712510A-548F-4874-A026-147EEC8269B5}"/>
    <cellStyle name="Normal 44 2 3 4" xfId="53953" xr:uid="{E1C1C602-D055-458E-9020-F6C1700D876B}"/>
    <cellStyle name="Normal 44 2 4" xfId="52363" xr:uid="{38117218-5BE1-4F1D-BBE9-E52931AA1538}"/>
    <cellStyle name="Normal 44 2 4 2" xfId="53954" xr:uid="{34A32BE5-9D94-4DE0-94FE-060D9E23923E}"/>
    <cellStyle name="Normal 44 2 5" xfId="52365" xr:uid="{BD2061E2-73FC-4C9E-8E29-C51F70C5B17B}"/>
    <cellStyle name="Normal 44 2 5 2" xfId="52367" xr:uid="{7712E38F-3D03-450A-B0AD-2FEA76DA2AB9}"/>
    <cellStyle name="Normal 44 2 5 3" xfId="52369" xr:uid="{FCFE0BF1-1547-4575-AC9B-04B993627542}"/>
    <cellStyle name="Normal 44 2 5 4" xfId="52371" xr:uid="{75F616DB-B8F6-437F-AE0F-ADECBB4DD5EF}"/>
    <cellStyle name="Normal 44 2 5 5" xfId="52373" xr:uid="{DB3E76F0-9ECA-47AB-BCF4-0CED512F535F}"/>
    <cellStyle name="Normal 44 2 5 6" xfId="52375" xr:uid="{2D3E3D5A-04C6-4898-AB94-C7A6B8957BD0}"/>
    <cellStyle name="Normal 44 2 6" xfId="52377" xr:uid="{B4E192DF-6B58-48AB-816E-AC9B8177FA91}"/>
    <cellStyle name="Normal 44 2 7" xfId="52379" xr:uid="{1E57BE4C-477B-431A-B052-FBF89BA4393F}"/>
    <cellStyle name="Normal 44 2 8" xfId="52381" xr:uid="{BD583D4D-602E-47B3-9452-0D1A92AD6CDD}"/>
    <cellStyle name="Normal 44 2 9" xfId="52383" xr:uid="{3A00C333-EDF4-4F14-A157-D34A8AE89667}"/>
    <cellStyle name="Normal 44 3" xfId="52385" xr:uid="{9131ED6C-EA83-4705-831D-C0A80FFA9FAA}"/>
    <cellStyle name="Normal 44 3 10" xfId="52387" xr:uid="{D2C00FCD-0CC7-4E6F-A0C0-D372394F369B}"/>
    <cellStyle name="Normal 44 3 2" xfId="52389" xr:uid="{C2A54329-72A4-486F-9AD3-1CCF15F38DBF}"/>
    <cellStyle name="Normal 44 3 2 2" xfId="52391" xr:uid="{7A28FD57-4D24-4039-A8E8-D1E19C064C76}"/>
    <cellStyle name="Normal 44 3 2 2 2" xfId="36528" xr:uid="{4E423F36-1044-4EB2-9F06-8302C1D6BCD4}"/>
    <cellStyle name="Normal 44 3 2 2 3" xfId="52393" xr:uid="{0A2F7649-187D-43B2-920C-285BE0334286}"/>
    <cellStyle name="Normal 44 3 2 2 4" xfId="52395" xr:uid="{61C366B3-C0E0-41F3-9095-D5D920AE939A}"/>
    <cellStyle name="Normal 44 3 2 2 5" xfId="52397" xr:uid="{B040F2D8-166A-4E93-BA6F-3C6316006962}"/>
    <cellStyle name="Normal 44 3 2 2 6" xfId="52399" xr:uid="{806F2A0D-B553-435E-A112-CF8BB7595772}"/>
    <cellStyle name="Normal 44 3 2 3" xfId="52401" xr:uid="{FE995D45-7615-4683-8451-20207E3B7BDD}"/>
    <cellStyle name="Normal 44 3 2 4" xfId="52403" xr:uid="{395FCF17-7A12-4CB1-860D-282FA549CCAF}"/>
    <cellStyle name="Normal 44 3 2 5" xfId="52405" xr:uid="{1D90BBDD-855D-43A8-8653-9C339DE76176}"/>
    <cellStyle name="Normal 44 3 2 6" xfId="52407" xr:uid="{F06FE4B8-5D38-4D44-820C-0F1CBF0713A7}"/>
    <cellStyle name="Normal 44 3 2 7" xfId="52409" xr:uid="{B99371A1-8782-4B1A-B3E5-9606A66D8A83}"/>
    <cellStyle name="Normal 44 3 3" xfId="52411" xr:uid="{FD5C4F73-A92D-4477-B93A-62755C0D8B3E}"/>
    <cellStyle name="Normal 44 3 3 2" xfId="52413" xr:uid="{592F9600-35C8-4FA4-AFF9-99D5EC11A182}"/>
    <cellStyle name="Normal 44 3 3 3" xfId="52415" xr:uid="{905DB7AE-B586-4873-BFFE-35E460BF6E4A}"/>
    <cellStyle name="Normal 44 3 3 4" xfId="53955" xr:uid="{9C95D05F-0468-4B06-A938-27184EC6F448}"/>
    <cellStyle name="Normal 44 3 4" xfId="52417" xr:uid="{4A8891BD-FFA1-4C3A-B943-52040C606901}"/>
    <cellStyle name="Normal 44 3 4 2" xfId="53956" xr:uid="{B7E2D3CF-D827-4191-A497-C975C8D174A6}"/>
    <cellStyle name="Normal 44 3 5" xfId="52419" xr:uid="{09789B36-3E1C-4EDC-AC0E-69835196131B}"/>
    <cellStyle name="Normal 44 3 5 2" xfId="52421" xr:uid="{3DEBB61A-C55C-4856-BEA1-EFE93CB57DCA}"/>
    <cellStyle name="Normal 44 3 5 3" xfId="52423" xr:uid="{2799B7D9-57E2-49E8-B03F-94FBAE942661}"/>
    <cellStyle name="Normal 44 3 5 4" xfId="52425" xr:uid="{3C502A4E-0CDE-4A77-B488-5EA239E457F5}"/>
    <cellStyle name="Normal 44 3 5 5" xfId="52427" xr:uid="{9AB900E6-6A17-408E-A0CE-CDB25A67D64F}"/>
    <cellStyle name="Normal 44 3 5 6" xfId="52429" xr:uid="{636A1A2A-862B-4C39-AAF5-C2B34148100A}"/>
    <cellStyle name="Normal 44 3 6" xfId="52431" xr:uid="{CC343FCE-E36A-4382-BB4E-49274867479A}"/>
    <cellStyle name="Normal 44 3 7" xfId="52433" xr:uid="{63ED1BAC-EF04-4553-B1EB-0D24ED67A6AC}"/>
    <cellStyle name="Normal 44 3 8" xfId="52435" xr:uid="{879B8F79-0E09-42E3-ABE4-1785913E1D07}"/>
    <cellStyle name="Normal 44 3 9" xfId="52437" xr:uid="{1BE0C644-E12F-41EF-A606-DB97CE3C530D}"/>
    <cellStyle name="Normal 44 4" xfId="52439" xr:uid="{51A9B798-AA00-4F9F-98C3-7FA865D356D4}"/>
    <cellStyle name="Normal 44 4 10" xfId="52441" xr:uid="{D9D252EB-A066-4A4C-9920-1588D4850655}"/>
    <cellStyle name="Normal 44 4 2" xfId="52443" xr:uid="{7761F1F6-D9B5-4FB2-9745-374AF01D1F64}"/>
    <cellStyle name="Normal 44 4 2 2" xfId="52445" xr:uid="{974F23D0-2F23-41E5-91DC-FE858F4B2CF3}"/>
    <cellStyle name="Normal 44 4 2 2 2" xfId="52447" xr:uid="{5869F04E-46E5-4934-90CF-21D31A5F6B7C}"/>
    <cellStyle name="Normal 44 4 2 2 3" xfId="52449" xr:uid="{87F8F52D-6A1F-40C1-A9E4-63CFFE530F2D}"/>
    <cellStyle name="Normal 44 4 2 2 4" xfId="52451" xr:uid="{A0502A03-A226-462B-9ED3-D6F875704452}"/>
    <cellStyle name="Normal 44 4 2 2 5" xfId="52453" xr:uid="{1B71753D-13B1-44E4-A2C6-E857A2D4AE53}"/>
    <cellStyle name="Normal 44 4 2 2 6" xfId="52455" xr:uid="{686154CD-F382-4EFC-A6D2-64A45C60F995}"/>
    <cellStyle name="Normal 44 4 2 3" xfId="52457" xr:uid="{A07CE584-5AAB-425F-AFB7-1037E3EC3E44}"/>
    <cellStyle name="Normal 44 4 2 4" xfId="52459" xr:uid="{B1FB8CB3-DBFE-4142-8B25-4A98389875FE}"/>
    <cellStyle name="Normal 44 4 2 5" xfId="52461" xr:uid="{AB2F4016-53D9-4770-B564-AA701C3C51A4}"/>
    <cellStyle name="Normal 44 4 2 6" xfId="33725" xr:uid="{89F885C1-F099-40AF-A7AC-1F36E52C178F}"/>
    <cellStyle name="Normal 44 4 2 7" xfId="33728" xr:uid="{E4A36B40-1BFF-4282-A578-187C8425FFF6}"/>
    <cellStyle name="Normal 44 4 3" xfId="52463" xr:uid="{4E0F500F-CC18-4F89-B230-83AEE78D91B6}"/>
    <cellStyle name="Normal 44 4 3 2" xfId="52465" xr:uid="{13DC2373-D592-475F-83CC-33A1B9A936A7}"/>
    <cellStyle name="Normal 44 4 3 3" xfId="52467" xr:uid="{9937F17B-F1A7-4919-B268-82990248E134}"/>
    <cellStyle name="Normal 44 4 4" xfId="52469" xr:uid="{DDE06B03-5CB9-4353-9918-9A5DB5AA54C1}"/>
    <cellStyle name="Normal 44 4 5" xfId="52471" xr:uid="{16E0EC40-B83C-4172-AB98-F5E691636905}"/>
    <cellStyle name="Normal 44 4 5 2" xfId="52473" xr:uid="{99026354-83FB-44B4-A63E-6DD20C04C861}"/>
    <cellStyle name="Normal 44 4 5 3" xfId="52475" xr:uid="{90668EE5-3160-4BF7-8CA9-76C98A2C144C}"/>
    <cellStyle name="Normal 44 4 5 4" xfId="52477" xr:uid="{97BDA209-FCD8-4F3B-B461-DA55B8EA2773}"/>
    <cellStyle name="Normal 44 4 5 5" xfId="52479" xr:uid="{FFB9E38F-0A67-4453-BD81-8EDE29BE2D37}"/>
    <cellStyle name="Normal 44 4 5 6" xfId="52481" xr:uid="{8DED51FF-F494-47BB-90D1-6B41E41EA01E}"/>
    <cellStyle name="Normal 44 4 6" xfId="52483" xr:uid="{106A67B2-6C9A-4718-8D7F-6A07699A125A}"/>
    <cellStyle name="Normal 44 4 7" xfId="52485" xr:uid="{335F4974-6DD6-4B03-8E4D-A8DED53F700F}"/>
    <cellStyle name="Normal 44 4 8" xfId="52487" xr:uid="{ACA068F2-DC68-4B09-8752-CB760F06EA98}"/>
    <cellStyle name="Normal 44 4 9" xfId="52489" xr:uid="{CC9B1B5B-84E3-4E8C-B4E2-48AB02201F3C}"/>
    <cellStyle name="Normal 44 5" xfId="52491" xr:uid="{73758B70-46C3-48FC-8E03-CD6C59B8B7D3}"/>
    <cellStyle name="Normal 44 5 2" xfId="52493" xr:uid="{F085E01F-5886-49E9-94B4-9458481A5A30}"/>
    <cellStyle name="Normal 44 5 2 2" xfId="52495" xr:uid="{57F3932E-BE15-4E04-BB21-F4A336F41BBE}"/>
    <cellStyle name="Normal 44 5 2 3" xfId="52497" xr:uid="{FD319EC2-139E-4F4C-834E-A0280DF6838E}"/>
    <cellStyle name="Normal 44 5 2 4" xfId="52499" xr:uid="{88E51577-9625-46B5-ACAE-CA39867D5560}"/>
    <cellStyle name="Normal 44 5 2 5" xfId="52501" xr:uid="{44DB76B5-5463-46A4-9070-CC844BB4B9C8}"/>
    <cellStyle name="Normal 44 5 2 6" xfId="52503" xr:uid="{FFFBA74B-F120-4DCC-B6DE-A70466411E99}"/>
    <cellStyle name="Normal 44 5 3" xfId="52505" xr:uid="{95A41AA3-4335-468C-A07C-3F55284A8CBA}"/>
    <cellStyle name="Normal 44 5 4" xfId="52507" xr:uid="{D608F9A8-19E7-4EBD-B183-32DC4DBA7316}"/>
    <cellStyle name="Normal 44 5 5" xfId="52509" xr:uid="{B09035D9-0A5C-4BFE-82C0-B4DFAD27C905}"/>
    <cellStyle name="Normal 44 5 6" xfId="52511" xr:uid="{CFB492CB-64DC-4B6A-A112-C295E1302BDA}"/>
    <cellStyle name="Normal 44 5 7" xfId="52513" xr:uid="{EC672351-0DF6-447A-B3EB-732292A6EE4C}"/>
    <cellStyle name="Normal 44 6" xfId="52515" xr:uid="{97F49192-9CE0-4318-9A30-A0E8B822A461}"/>
    <cellStyle name="Normal 44 6 2" xfId="52517" xr:uid="{1D6D35D3-C815-42A7-B827-528E4899C5EE}"/>
    <cellStyle name="Normal 44 6 3" xfId="17650" xr:uid="{B776227B-7400-46FC-B295-FA0E463F6C00}"/>
    <cellStyle name="Normal 44 7" xfId="52519" xr:uid="{F532A679-4983-4A33-BA18-079D8AEC0849}"/>
    <cellStyle name="Normal 44 8" xfId="52521" xr:uid="{37E39509-6E62-47A9-B024-43CD1894809C}"/>
    <cellStyle name="Normal 44 8 2" xfId="52523" xr:uid="{A719FAC1-9367-4B1B-A129-A5C02E9EE687}"/>
    <cellStyle name="Normal 44 8 3" xfId="52525" xr:uid="{D72F9694-A3FE-455B-9F00-30AEAAD0AFC2}"/>
    <cellStyle name="Normal 44 8 4" xfId="52527" xr:uid="{C72EA63A-49F6-4B29-A9C4-CF634413EB3B}"/>
    <cellStyle name="Normal 44 8 5" xfId="52529" xr:uid="{24F693C4-3212-4FF8-B6F8-307B4A2628FE}"/>
    <cellStyle name="Normal 44 8 6" xfId="52531" xr:uid="{49B7E94A-8F0E-4AF3-B870-B0DB96114252}"/>
    <cellStyle name="Normal 44 9" xfId="52533" xr:uid="{FE0BBB11-63EF-4FDC-B317-5A446394D762}"/>
    <cellStyle name="Normal 45" xfId="53958" xr:uid="{880C59D6-6C9F-4A56-A210-35D7B8E6DB40}"/>
    <cellStyle name="Normal 45 10" xfId="53959" xr:uid="{F8EEA549-BA61-4294-A320-9163F65B9C8D}"/>
    <cellStyle name="Normal 45 11" xfId="53960" xr:uid="{C735788A-8D8E-499F-BE13-D9B121F4351B}"/>
    <cellStyle name="Normal 45 12" xfId="53961" xr:uid="{D20AB2F6-CCE3-43E5-A38B-2E4CD9932624}"/>
    <cellStyle name="Normal 45 2" xfId="21102" xr:uid="{8ADACA0A-0D51-4EB5-A0EB-13A0FE2B31FB}"/>
    <cellStyle name="Normal 45 2 2" xfId="53963" xr:uid="{5B34A6AA-AAFB-40E5-88ED-F234FDA4A1B3}"/>
    <cellStyle name="Normal 45 2 2 2" xfId="53964" xr:uid="{4B8D2EA0-0EFF-4065-98A8-627B666B461F}"/>
    <cellStyle name="Normal 45 2 2 2 2" xfId="53965" xr:uid="{BE7EF1C3-68EE-44A1-A026-E752781BDB02}"/>
    <cellStyle name="Normal 45 2 2 3" xfId="53966" xr:uid="{8266DF48-5AB0-4BE8-8A91-8D15D53F5BC6}"/>
    <cellStyle name="Normal 45 2 2 4" xfId="53967" xr:uid="{F530C101-499F-4FE5-866C-05D121E77788}"/>
    <cellStyle name="Normal 45 2 2 5" xfId="53968" xr:uid="{CA41E680-BB4C-44B4-A1B7-88AEAE0C3467}"/>
    <cellStyle name="Normal 45 2 2 6" xfId="53969" xr:uid="{D6E1872A-0786-41F1-BD44-F639354EA9B9}"/>
    <cellStyle name="Normal 45 2 2 7" xfId="53970" xr:uid="{3DFFA459-AA7E-4B13-869E-704891DD654B}"/>
    <cellStyle name="Normal 45 2 3" xfId="53971" xr:uid="{F7B89484-44E6-4819-81DD-DFA78ECAFCA3}"/>
    <cellStyle name="Normal 45 2 3 2" xfId="53972" xr:uid="{D0E833C9-9443-4403-8A68-E1F9E595BDA4}"/>
    <cellStyle name="Normal 45 2 4" xfId="53973" xr:uid="{32756671-5725-4BE7-9B52-246E78880216}"/>
    <cellStyle name="Normal 45 2 5" xfId="53974" xr:uid="{6AFD43C5-124F-4CCA-80A9-96A4D36A31A3}"/>
    <cellStyle name="Normal 45 2 6" xfId="53975" xr:uid="{178141B3-1405-468F-BB56-B36B4C178949}"/>
    <cellStyle name="Normal 45 2 7" xfId="53976" xr:uid="{F288F837-52BB-4617-AF6A-2C13EA82AE22}"/>
    <cellStyle name="Normal 45 3" xfId="21105" xr:uid="{4D6BAF60-8B84-4602-84FC-366C86395852}"/>
    <cellStyle name="Normal 45 3 10" xfId="53977" xr:uid="{2ACF55D0-CB4F-4F78-9E74-0943947D1B5D}"/>
    <cellStyle name="Normal 45 3 2" xfId="21152" xr:uid="{D3A028E0-FD85-41C1-941E-E900D74ED040}"/>
    <cellStyle name="Normal 45 3 2 2" xfId="53978" xr:uid="{41CA07CF-16F5-4550-9B6C-9A7F458A7654}"/>
    <cellStyle name="Normal 45 3 2 3" xfId="53979" xr:uid="{47A25E6C-9E5D-49D7-B2D0-31861BC8DEA1}"/>
    <cellStyle name="Normal 45 3 3" xfId="21155" xr:uid="{D9FB137B-2817-46B8-9B84-390256BB32DC}"/>
    <cellStyle name="Normal 45 3 3 2" xfId="53980" xr:uid="{771E9F1B-A595-498D-8E5B-5ED25EFABA92}"/>
    <cellStyle name="Normal 45 3 3 2 2" xfId="53981" xr:uid="{9675DA4F-3B88-44B2-B42E-D1334399ABA3}"/>
    <cellStyle name="Normal 45 3 3 3" xfId="53982" xr:uid="{4EA7446D-C437-4A24-9319-5558DD6D02D2}"/>
    <cellStyle name="Normal 45 3 3 4" xfId="53983" xr:uid="{1B741B87-4D26-450C-8070-06E72693C5EF}"/>
    <cellStyle name="Normal 45 3 4" xfId="21158" xr:uid="{EEAC3868-3151-43C8-B92F-3BD0E8EA56B0}"/>
    <cellStyle name="Normal 45 3 4 2" xfId="53984" xr:uid="{C233B50D-A703-400F-8C79-251283689756}"/>
    <cellStyle name="Normal 45 3 4 3" xfId="53985" xr:uid="{36DDB9DB-B0B0-440C-9338-9A3B8FCE0293}"/>
    <cellStyle name="Normal 45 3 5" xfId="21161" xr:uid="{0DD39056-2E8D-4D69-AC9C-A27610220890}"/>
    <cellStyle name="Normal 45 3 5 2" xfId="53986" xr:uid="{AF9D79F4-FC70-42AA-A335-AF3D91C182BE}"/>
    <cellStyle name="Normal 45 3 6" xfId="21164" xr:uid="{5F58B122-9A1D-484C-ADDF-88CC2716C8E8}"/>
    <cellStyle name="Normal 45 3 6 2" xfId="53987" xr:uid="{E41D4431-2A75-431D-8A3C-45BB332A5058}"/>
    <cellStyle name="Normal 45 3 7" xfId="53988" xr:uid="{17B8F50B-0679-487E-9362-229D771FE8FD}"/>
    <cellStyle name="Normal 45 3 8" xfId="53989" xr:uid="{226F38B9-FF1B-44CC-BEFE-FE95442BD846}"/>
    <cellStyle name="Normal 45 3 9" xfId="53990" xr:uid="{BA115B1F-CF56-49EB-B5A8-9F145AA83ADE}"/>
    <cellStyle name="Normal 45 4" xfId="21109" xr:uid="{E8BF8C16-2425-4496-8EE0-E4ED7A32EE29}"/>
    <cellStyle name="Normal 45 4 2" xfId="21167" xr:uid="{BFC14D9A-51D0-480E-AB5B-F45BE227C78A}"/>
    <cellStyle name="Normal 45 4 2 2" xfId="53991" xr:uid="{BF54A54A-A4DA-4B55-94CA-1EC34659CA3E}"/>
    <cellStyle name="Normal 45 4 2 2 2" xfId="53992" xr:uid="{B7BBF58D-7E81-4C23-B0CE-AC60F57AF74D}"/>
    <cellStyle name="Normal 45 4 2 3" xfId="53993" xr:uid="{94E186A9-716B-45E1-A027-3C6F170EB108}"/>
    <cellStyle name="Normal 45 4 3" xfId="21170" xr:uid="{7104C64E-AAF6-4AD6-BF6E-FCC6F22B650A}"/>
    <cellStyle name="Normal 45 5" xfId="179" xr:uid="{8BBEE073-F227-40E9-A865-B26A417A944B}"/>
    <cellStyle name="Normal 45 5 2" xfId="20559" xr:uid="{0C24C478-1C62-4120-8BD1-71C7C2212BE8}"/>
    <cellStyle name="Normal 45 5 3" xfId="53994" xr:uid="{6CA6D759-B9F2-4BA4-BA61-6C69B7156FE7}"/>
    <cellStyle name="Normal 45 6" xfId="217" xr:uid="{D8844EAA-4B8D-459C-BF06-F7E2BA82CB15}"/>
    <cellStyle name="Normal 45 6 2" xfId="53995" xr:uid="{538BDEB7-A7A3-40C8-B5D7-BEF0578BFCFB}"/>
    <cellStyle name="Normal 45 6 2 2" xfId="53996" xr:uid="{639E4EF8-9DEC-4945-B879-F13E1B154F5F}"/>
    <cellStyle name="Normal 45 6 3" xfId="53997" xr:uid="{B8D154EE-8E76-4486-AA31-DE66472ED54D}"/>
    <cellStyle name="Normal 45 6 4" xfId="53998" xr:uid="{86FC528A-79A6-401F-97C6-6F31BE8AD4E9}"/>
    <cellStyle name="Normal 45 7" xfId="105" xr:uid="{8A0E6044-D73C-4ED7-A4CD-6C6E4DE5F005}"/>
    <cellStyle name="Normal 45 8" xfId="59" xr:uid="{767015D2-F80A-42B2-9C5C-362FF7B54DEA}"/>
    <cellStyle name="Normal 45 8 2" xfId="53999" xr:uid="{6E6F2EFF-851F-4F88-8222-34C6AFABA35F}"/>
    <cellStyle name="Normal 45 9" xfId="296" xr:uid="{3A0562B0-5177-4835-849A-646596FD4737}"/>
    <cellStyle name="Normal 46" xfId="54001" xr:uid="{BE67A2D0-62E8-4E57-AD66-478618C73B83}"/>
    <cellStyle name="Normal 46 10" xfId="5874" xr:uid="{ECD80BF4-9A0B-4BEE-8D19-D7DC29FA7114}"/>
    <cellStyle name="Normal 46 11" xfId="5879" xr:uid="{CBC2BC60-C290-4FB1-8A48-F42BEEB5A5F1}"/>
    <cellStyle name="Normal 46 12" xfId="5884" xr:uid="{31EFD0F5-0426-430D-840B-5357A4B0B847}"/>
    <cellStyle name="Normal 46 13" xfId="5891" xr:uid="{17E042E9-6C2F-4C7B-8257-3806AFAC9AC1}"/>
    <cellStyle name="Normal 46 14" xfId="5897" xr:uid="{81D75EB2-8AEE-4E99-8638-019174BA00B2}"/>
    <cellStyle name="Normal 46 15" xfId="5907" xr:uid="{67EF34D7-4E23-4052-B541-1413E7DD827A}"/>
    <cellStyle name="Normal 46 16" xfId="54002" xr:uid="{36FE668B-6027-4A95-AC7C-9D74C3ED5408}"/>
    <cellStyle name="Normal 46 17" xfId="54003" xr:uid="{39F5DF8B-15D0-4FA2-B7F2-6CBB1BE479F2}"/>
    <cellStyle name="Normal 46 18" xfId="54004" xr:uid="{0A3B13D6-5EDE-4BC3-AC5E-C35ED0EBA365}"/>
    <cellStyle name="Normal 46 19" xfId="54005" xr:uid="{E44F95D1-962A-402B-A03E-DDB0300D8220}"/>
    <cellStyle name="Normal 46 2" xfId="54007" xr:uid="{90468783-00E6-43FD-8F33-E8A153BBAA72}"/>
    <cellStyle name="Normal 46 2 2" xfId="54009" xr:uid="{BA19B806-4D2C-4F09-BDEB-436271CE06B2}"/>
    <cellStyle name="Normal 46 2 2 2" xfId="54010" xr:uid="{82909280-F825-4B20-80BE-EF0B1F244A85}"/>
    <cellStyle name="Normal 46 2 3" xfId="54011" xr:uid="{74D3A09A-82F7-427D-81F8-3308BD6DD9DD}"/>
    <cellStyle name="Normal 46 2 3 2" xfId="54012" xr:uid="{8AAB95D0-4E77-45EF-A2BB-6E117919B360}"/>
    <cellStyle name="Normal 46 2 4" xfId="54013" xr:uid="{71A971EC-2380-454B-BA6F-9B36F00F521E}"/>
    <cellStyle name="Normal 46 3" xfId="54015" xr:uid="{A476DFEA-3D39-446F-B6A0-68554A63FAC0}"/>
    <cellStyle name="Normal 46 3 2" xfId="54017" xr:uid="{9D28BD26-7660-4362-A00A-A3AE5ECEE64C}"/>
    <cellStyle name="Normal 46 3 2 2" xfId="54018" xr:uid="{B034F4F8-2B7F-4285-BE1B-2F6B1ECF0B96}"/>
    <cellStyle name="Normal 46 3 2 3" xfId="54019" xr:uid="{D0C8297B-4BA7-43A6-802C-826782AE8FAC}"/>
    <cellStyle name="Normal 46 3 3" xfId="54020" xr:uid="{44573726-B917-41A2-87F6-C0EAD9736ED0}"/>
    <cellStyle name="Normal 46 3 3 2" xfId="54021" xr:uid="{8321F554-F0E4-4446-A673-8E9CA4D74361}"/>
    <cellStyle name="Normal 46 3 4" xfId="54022" xr:uid="{94EDA546-19A3-4B94-8A15-EB57CC72017C}"/>
    <cellStyle name="Normal 46 3 4 2" xfId="54023" xr:uid="{BC099E0C-FF09-4771-8C45-957CEB128629}"/>
    <cellStyle name="Normal 46 4" xfId="54025" xr:uid="{320266A6-FD43-4C18-991D-089FF01C7731}"/>
    <cellStyle name="Normal 46 4 10" xfId="16300" xr:uid="{2AE9F596-3BBE-43A6-9353-B7FB77B9602E}"/>
    <cellStyle name="Normal 46 4 2" xfId="54026" xr:uid="{189F849A-5AEE-43B6-B1D8-89B970394868}"/>
    <cellStyle name="Normal 46 4 2 2" xfId="54027" xr:uid="{2C5FD774-127B-447E-B048-D1232B7A15E2}"/>
    <cellStyle name="Normal 46 4 2 3" xfId="54028" xr:uid="{093C97FF-EB54-4FBA-B071-6F2694B101F5}"/>
    <cellStyle name="Normal 46 4 2 4" xfId="37402" xr:uid="{4B118FE6-04E2-4141-AE17-439E57ADCA56}"/>
    <cellStyle name="Normal 46 4 2 5" xfId="37407" xr:uid="{340A9012-BAED-4E48-AB38-0F115E87EEC1}"/>
    <cellStyle name="Normal 46 4 2 6" xfId="51767" xr:uid="{76CF0460-50F6-4530-BE2C-8E9873E142D7}"/>
    <cellStyle name="Normal 46 4 2 7" xfId="51770" xr:uid="{FE3DDAB8-82BB-4C45-95A4-5441C15FEC06}"/>
    <cellStyle name="Normal 46 4 3" xfId="54029" xr:uid="{4216E0A7-1A39-4C2F-AA09-214C66619411}"/>
    <cellStyle name="Normal 46 4 4" xfId="54030" xr:uid="{A50BE3C7-F95E-4932-AD5E-C27C2D64E949}"/>
    <cellStyle name="Normal 46 4 5" xfId="54031" xr:uid="{6A1A4F15-236C-46E3-AE82-1D2C9DE1F73E}"/>
    <cellStyle name="Normal 46 4 6" xfId="54032" xr:uid="{EAD0EF14-5CF8-40D8-AADD-FF6F7BC94F8A}"/>
    <cellStyle name="Normal 46 4 7" xfId="54033" xr:uid="{851212C9-59D1-4BC5-BEAC-9304F2DB7753}"/>
    <cellStyle name="Normal 46 4 8" xfId="54034" xr:uid="{F0F9E29C-0C1E-4E2B-BF02-7BDE13087430}"/>
    <cellStyle name="Normal 46 4 9" xfId="54035" xr:uid="{62666DD2-CD26-435F-AF0A-5CFA8832E654}"/>
    <cellStyle name="Normal 46 5" xfId="54037" xr:uid="{4E0B1A76-A179-408E-B786-61720D39616B}"/>
    <cellStyle name="Normal 46 5 2" xfId="54038" xr:uid="{D61B437F-C041-4D29-917F-96E5CE1075FA}"/>
    <cellStyle name="Normal 46 5 3" xfId="54039" xr:uid="{0AB844D9-9B21-4A34-AE83-9D1F03B2EA2F}"/>
    <cellStyle name="Normal 46 5 4" xfId="54040" xr:uid="{FB9268F5-50C4-4B90-9E57-23BA0077111D}"/>
    <cellStyle name="Normal 46 6" xfId="54042" xr:uid="{7CB63AAB-F405-4097-A525-FDD2D86CD838}"/>
    <cellStyle name="Normal 46 6 2" xfId="54043" xr:uid="{E906CAEE-F0D8-44E1-9FEA-4E05F9F02677}"/>
    <cellStyle name="Normal 46 6 3" xfId="54044" xr:uid="{8C3160A5-BF3C-48FA-95B9-E3A513440C23}"/>
    <cellStyle name="Normal 46 6 4" xfId="54045" xr:uid="{679178DF-82F6-4161-B1F7-11BA904B165E}"/>
    <cellStyle name="Normal 46 7" xfId="54047" xr:uid="{9ECA6D82-F77C-45F5-83FE-1B2DE126FEF7}"/>
    <cellStyle name="Normal 46 7 2" xfId="54048" xr:uid="{96244830-96EF-47A9-8076-102667120347}"/>
    <cellStyle name="Normal 46 7 3" xfId="54049" xr:uid="{9CF964BB-73DE-46F8-B253-31DA93199913}"/>
    <cellStyle name="Normal 46 7 4" xfId="54050" xr:uid="{3D8A5C14-F989-4E88-929B-DCC8A8BF49CB}"/>
    <cellStyle name="Normal 46 8" xfId="54052" xr:uid="{5700D0BD-D5C9-4073-ACB9-35F01591598E}"/>
    <cellStyle name="Normal 46 8 2" xfId="54053" xr:uid="{8841E6E2-9F3B-4826-9AEB-4CEF9CEC03D6}"/>
    <cellStyle name="Normal 46 8 3" xfId="54054" xr:uid="{800FF3A8-77F7-4899-9E33-75F77FBC3292}"/>
    <cellStyle name="Normal 46 8 4" xfId="54055" xr:uid="{4196E87D-18BC-4A15-92F1-B8F0C9B7EC89}"/>
    <cellStyle name="Normal 46 9" xfId="54057" xr:uid="{B7BEF3A0-B74C-4856-A643-88335249A287}"/>
    <cellStyle name="Normal 46 9 2" xfId="54058" xr:uid="{2EEB416F-7500-46B4-AB31-33B90C60ACEB}"/>
    <cellStyle name="Normal 46 9 3" xfId="54059" xr:uid="{66F6277A-95FC-4913-A230-A9DB906C723D}"/>
    <cellStyle name="Normal 46 9 4" xfId="54060" xr:uid="{18AA2DEE-1F72-4020-9F76-52F411BA6152}"/>
    <cellStyle name="Normal 47" xfId="54062" xr:uid="{5227C958-D1E7-4CB2-B47B-B2602362B9BB}"/>
    <cellStyle name="Normal 47 2" xfId="38655" xr:uid="{39699F94-A735-4AEF-95CE-ABCA5763445B}"/>
    <cellStyle name="Normal 47 2 2" xfId="54064" xr:uid="{A99F43F2-AB45-41F5-AB87-4F6F69905E26}"/>
    <cellStyle name="Normal 47 2 3" xfId="54065" xr:uid="{3D236E3E-FE01-442E-822B-28D0D166AADF}"/>
    <cellStyle name="Normal 47 3" xfId="54067" xr:uid="{B9445984-2596-4375-904D-5630E75AAD78}"/>
    <cellStyle name="Normal 47 3 2" xfId="54069" xr:uid="{8B80C657-20B3-4A6F-9D11-6268E101CDAD}"/>
    <cellStyle name="Normal 47 3 2 2" xfId="54070" xr:uid="{37391046-C385-4B9D-AE50-E3F5BD566B98}"/>
    <cellStyle name="Normal 47 3 2 3" xfId="54071" xr:uid="{0E5B8C7A-3F59-4A34-A8FD-7ED0590E3304}"/>
    <cellStyle name="Normal 47 3 3" xfId="54072" xr:uid="{DE2170CF-1DAE-478A-BDE2-AB2231EAD714}"/>
    <cellStyle name="Normal 47 3 3 2" xfId="62233" xr:uid="{954C3761-21C6-4D9B-A1F2-A02DF61FFDF0}"/>
    <cellStyle name="Normal 47 3 4" xfId="62234" xr:uid="{39DB430F-648D-40EC-AB5F-19970C2EBA3B}"/>
    <cellStyle name="Normal 47 3 5" xfId="62235" xr:uid="{8EA79CAD-592F-4369-A4CF-2A0381AA1A50}"/>
    <cellStyle name="Normal 47 3 6" xfId="62236" xr:uid="{A01C0C34-CC74-4A03-B851-1B2B3DD66CA3}"/>
    <cellStyle name="Normal 47 3 7" xfId="62237" xr:uid="{F954F240-05EC-489F-819A-0F551079AF5C}"/>
    <cellStyle name="Normal 47 4" xfId="54074" xr:uid="{EE5B12B6-47D6-45BA-AA20-DC28D4B2ECE9}"/>
    <cellStyle name="Normal 47 4 2" xfId="62238" xr:uid="{A6F60760-7F96-4BD8-9FF7-9EABFBF56C85}"/>
    <cellStyle name="Normal 47 4 2 2" xfId="62239" xr:uid="{0DD78AC5-187A-46A3-8ACF-5F45E9AD1F1D}"/>
    <cellStyle name="Normal 47 4 2 2 2" xfId="62240" xr:uid="{09A3C70B-DA47-4AA5-8062-65E5C062DFD2}"/>
    <cellStyle name="Normal 47 4 2 3" xfId="62241" xr:uid="{D039A26F-E249-4405-8E0F-25167B153B7F}"/>
    <cellStyle name="Normal 47 4 2 4" xfId="62242" xr:uid="{130E68BC-7452-46E6-A91D-64A0C9364DF5}"/>
    <cellStyle name="Normal 47 4 2 5" xfId="62243" xr:uid="{4ABA3EFA-D253-43A5-81D5-DDE33F7F313D}"/>
    <cellStyle name="Normal 47 4 2 6" xfId="62244" xr:uid="{813AB81B-D8E3-44D9-8B53-87A6507875A1}"/>
    <cellStyle name="Normal 47 4 2 7" xfId="62245" xr:uid="{4BC3340D-AA89-4275-B2FD-5163676C4118}"/>
    <cellStyle name="Normal 47 4 3" xfId="62246" xr:uid="{5047F08C-4066-490E-91EC-44E87E7AAA84}"/>
    <cellStyle name="Normal 47 4 4" xfId="62247" xr:uid="{CB2776DC-B397-497A-AB45-E2A4179F2AC1}"/>
    <cellStyle name="Normal 47 4 5" xfId="62248" xr:uid="{F823A4D1-D4E3-418E-9928-28793519E0E0}"/>
    <cellStyle name="Normal 47 4 6" xfId="62249" xr:uid="{8588F935-93F8-441C-A2D2-0E616E1C24F3}"/>
    <cellStyle name="Normal 47 4 7" xfId="62250" xr:uid="{08AB59D3-1172-44CC-ADF6-97FE75217A21}"/>
    <cellStyle name="Normal 47 5" xfId="54076" xr:uid="{4582D3D6-F542-448A-BF94-F323978F3473}"/>
    <cellStyle name="Normal 47 6" xfId="54078" xr:uid="{D6C2F73F-1DF2-4909-B229-5468BB180503}"/>
    <cellStyle name="Normal 47 7" xfId="54080" xr:uid="{7C1D15A1-260D-40F7-B0DC-C0DA84E74976}"/>
    <cellStyle name="Normal 47 8" xfId="54082" xr:uid="{62E752E0-D999-46F3-B6FB-3C33A27D0522}"/>
    <cellStyle name="Normal 47 9" xfId="54084" xr:uid="{7FBC4B52-7098-42E6-8015-A43D67AB95E9}"/>
    <cellStyle name="Normal 48" xfId="54086" xr:uid="{61EE5E2E-46A9-4A01-B60E-11481C282048}"/>
    <cellStyle name="Normal 48 2" xfId="54088" xr:uid="{6750CF31-D1B8-4329-9936-9DDD878EF390}"/>
    <cellStyle name="Normal 48 2 2" xfId="54090" xr:uid="{F277AAC7-9AF8-4B16-8B86-77ADC7224495}"/>
    <cellStyle name="Normal 48 2 2 2" xfId="62251" xr:uid="{F9C6D3FF-693A-4A6C-A35F-4D52AC36D808}"/>
    <cellStyle name="Normal 48 2 3" xfId="62252" xr:uid="{4C379750-F669-43F9-954A-4BA8E08F0AA0}"/>
    <cellStyle name="Normal 48 2 3 2" xfId="62253" xr:uid="{36DC6BA5-53E1-4984-88A3-66B8256534B2}"/>
    <cellStyle name="Normal 48 2 4" xfId="62254" xr:uid="{ACD94E60-F1ED-4F6E-9A7E-DE1FE674B2DD}"/>
    <cellStyle name="Normal 48 2 5" xfId="62255" xr:uid="{C0FB1121-4C9B-4DE9-86FF-F83AB401DD6F}"/>
    <cellStyle name="Normal 48 2 6" xfId="62256" xr:uid="{35C5069F-A28A-49ED-9CBB-4D2974CFBF35}"/>
    <cellStyle name="Normal 48 2 7" xfId="62257" xr:uid="{C53AE319-3617-4C5A-BF64-2C2C98CCF3BC}"/>
    <cellStyle name="Normal 48 3" xfId="54092" xr:uid="{AC8559B3-1847-4A6A-B87E-DC2DAB1F5494}"/>
    <cellStyle name="Normal 48 3 2" xfId="54094" xr:uid="{E55FE28E-906C-48CD-AB13-D6B3B14E9848}"/>
    <cellStyle name="Normal 48 3 2 2" xfId="54096" xr:uid="{7C29CCE4-A475-4981-AB80-B51B5C896D7D}"/>
    <cellStyle name="Normal 48 3 2 3" xfId="54097" xr:uid="{FE1DACC8-F76C-4B57-968D-DCEF3D1D828C}"/>
    <cellStyle name="Normal 48 3 3" xfId="54099" xr:uid="{9B2A337F-C674-402B-BF8B-940882C56C6C}"/>
    <cellStyle name="Normal 48 3 4" xfId="54100" xr:uid="{A76719E1-CA1E-4F62-BAEB-F7D8EF5CF6B4}"/>
    <cellStyle name="Normal 48 4" xfId="54102" xr:uid="{7ED46A9E-0845-400B-A531-817047F15158}"/>
    <cellStyle name="Normal 48 4 2" xfId="62258" xr:uid="{4E1A5D50-EDCE-476A-BF80-39F22230A8FA}"/>
    <cellStyle name="Normal 48 5" xfId="54104" xr:uid="{D622DBF6-B5CE-4221-AB4E-8F04B4F0AA97}"/>
    <cellStyle name="Normal 48 5 2" xfId="62259" xr:uid="{4CC8E794-9132-4215-8E1A-F3A44E721ED0}"/>
    <cellStyle name="Normal 48 6" xfId="54106" xr:uid="{A7DCEFC9-9B1A-44A3-95F3-8887335A7E46}"/>
    <cellStyle name="Normal 48 7" xfId="54108" xr:uid="{B0A0C8E8-D8A5-411E-8BB2-62542D6BE4D9}"/>
    <cellStyle name="Normal 48 8" xfId="54110" xr:uid="{4707CEF1-1073-4169-93E9-8BC210F41343}"/>
    <cellStyle name="Normal 48 9" xfId="54112" xr:uid="{0DB30B16-32E9-4F09-9506-4AD3CD53CC79}"/>
    <cellStyle name="Normal 49" xfId="54114" xr:uid="{2126F3ED-0A33-4DE1-B9F1-2100600B2807}"/>
    <cellStyle name="Normal 49 10" xfId="62260" xr:uid="{971CC820-DB38-4E78-AAEB-C49B50E400BE}"/>
    <cellStyle name="Normal 49 11" xfId="62261" xr:uid="{C0D57D14-44B5-456A-BD88-70C5E92C7F78}"/>
    <cellStyle name="Normal 49 12" xfId="62262" xr:uid="{2112BDA3-6273-485B-A427-2CA8E707E41C}"/>
    <cellStyle name="Normal 49 13" xfId="62263" xr:uid="{A05BBA3A-D649-4376-B259-264CB9BF74AB}"/>
    <cellStyle name="Normal 49 14" xfId="62264" xr:uid="{DE15B17F-8F47-4DDC-9906-EFFF0E42CDB8}"/>
    <cellStyle name="Normal 49 2" xfId="54116" xr:uid="{7942EF00-5731-4790-9156-8E06BEECECF5}"/>
    <cellStyle name="Normal 49 2 10" xfId="62265" xr:uid="{E5631B77-26BB-4E81-BB6F-4CBA72133911}"/>
    <cellStyle name="Normal 49 2 2" xfId="54118" xr:uid="{20DB1569-40E9-4AD9-879F-5262772C32B7}"/>
    <cellStyle name="Normal 49 2 2 2" xfId="62266" xr:uid="{FF5B8518-F848-4A03-9C4C-92E686CE2841}"/>
    <cellStyle name="Normal 49 2 3" xfId="62267" xr:uid="{320A6DC4-C38C-4971-9234-4430B6BDC8F3}"/>
    <cellStyle name="Normal 49 2 3 2" xfId="62268" xr:uid="{8C9C4342-0668-4BD2-9E36-1E206F41E24B}"/>
    <cellStyle name="Normal 49 2 4" xfId="62269" xr:uid="{CD032865-4411-48CF-9010-02B57EEA7BBB}"/>
    <cellStyle name="Normal 49 2 5" xfId="62270" xr:uid="{17D172C7-AA38-4217-B74E-CA2FF9A0C517}"/>
    <cellStyle name="Normal 49 2 6" xfId="62271" xr:uid="{5FB53320-0698-4C78-AFCD-26AA4789F5E8}"/>
    <cellStyle name="Normal 49 2 7" xfId="62272" xr:uid="{63AB265E-397A-4031-B60F-9C82F794BA09}"/>
    <cellStyle name="Normal 49 2 8" xfId="62273" xr:uid="{46FD41F3-3F29-4EE8-9491-70DEB0A63A0C}"/>
    <cellStyle name="Normal 49 2 9" xfId="62274" xr:uid="{629F2441-3A3F-43E0-BEF0-4FC3D1C8650C}"/>
    <cellStyle name="Normal 49 3" xfId="54120" xr:uid="{88939B96-E83A-41F9-8D59-4F4318F82D7B}"/>
    <cellStyle name="Normal 49 3 10" xfId="62275" xr:uid="{B54C5A79-E13A-4969-BB9A-A298F983D1BF}"/>
    <cellStyle name="Normal 49 3 2" xfId="54122" xr:uid="{A4EAD5E6-A717-485B-A10C-0796E2138441}"/>
    <cellStyle name="Normal 49 3 2 2" xfId="62276" xr:uid="{0D160235-1D0B-4F61-959E-0778D4826F93}"/>
    <cellStyle name="Normal 49 3 2 3" xfId="62277" xr:uid="{504209BF-081A-4DBD-8535-60C8709A9E65}"/>
    <cellStyle name="Normal 49 3 3" xfId="62278" xr:uid="{8A501C8C-9EDA-4547-8EEA-965FB2F6FE39}"/>
    <cellStyle name="Normal 49 3 3 2" xfId="62279" xr:uid="{4DC12222-01A5-4EFF-8821-15DB6B86EA20}"/>
    <cellStyle name="Normal 49 3 4" xfId="62280" xr:uid="{8A040B87-3E66-4836-A800-07F8B967987B}"/>
    <cellStyle name="Normal 49 3 4 2" xfId="62281" xr:uid="{354EA91C-B5F0-489C-A17B-6804E3858B70}"/>
    <cellStyle name="Normal 49 3 5" xfId="62282" xr:uid="{4732D98A-583B-490A-B89D-F1C72F02C537}"/>
    <cellStyle name="Normal 49 3 6" xfId="62283" xr:uid="{ADABB1B8-0FBD-423B-81B5-AF46E559A71F}"/>
    <cellStyle name="Normal 49 3 7" xfId="62284" xr:uid="{4CBEE4F6-55A7-4D8F-BE3F-1582C2E9D761}"/>
    <cellStyle name="Normal 49 3 8" xfId="62285" xr:uid="{007F26CD-E3DA-434F-98C7-8A7CDEF12A50}"/>
    <cellStyle name="Normal 49 3 9" xfId="62286" xr:uid="{4C86931B-0DDA-49E3-81B8-C0901018866A}"/>
    <cellStyle name="Normal 49 4" xfId="54124" xr:uid="{4176467A-5035-4807-AB8D-C83533A698EC}"/>
    <cellStyle name="Normal 49 4 2" xfId="62287" xr:uid="{783A481C-A60D-4515-B4AD-EBCF50766E62}"/>
    <cellStyle name="Normal 49 4 2 2" xfId="62288" xr:uid="{B605C93C-20A1-4B5B-9E80-04E414F25CCB}"/>
    <cellStyle name="Normal 49 4 3" xfId="62289" xr:uid="{36D5844E-B124-412D-A4B7-C86BE7E390A9}"/>
    <cellStyle name="Normal 49 4 4" xfId="62290" xr:uid="{2DA68374-830B-49B1-B3FD-77CF1E270096}"/>
    <cellStyle name="Normal 49 5" xfId="54126" xr:uid="{A38F7DCB-BE8D-4CD1-91B5-8B65A67DED24}"/>
    <cellStyle name="Normal 49 6" xfId="54128" xr:uid="{8BDE4420-F8DE-4AD2-A175-FA871B37F297}"/>
    <cellStyle name="Normal 49 7" xfId="54130" xr:uid="{8DFDC3D9-B766-446E-BACD-52A364D4C06B}"/>
    <cellStyle name="Normal 49 8" xfId="54132" xr:uid="{0DF3411E-0481-40E4-BE68-702B1D461DEE}"/>
    <cellStyle name="Normal 49 9" xfId="54134" xr:uid="{2E3A9B1F-4E73-40B3-941D-6758BDD72242}"/>
    <cellStyle name="Normal 5" xfId="54135" xr:uid="{40753314-D194-4046-9BF6-344EF8D92922}"/>
    <cellStyle name="Normal 5 10" xfId="30231" xr:uid="{A9EB94EF-8A37-4D50-9A1A-C8310FD68AF6}"/>
    <cellStyle name="Normal 5 10 10" xfId="25881" xr:uid="{6D4BBD2D-9EC4-4CB9-B03F-98616DC02125}"/>
    <cellStyle name="Normal 5 10 2" xfId="54136" xr:uid="{1C7F8E0D-CBA0-4072-91D9-DBE7786AB1A0}"/>
    <cellStyle name="Normal 5 10 2 2" xfId="2320" xr:uid="{566F24F8-63EB-4AD2-AFE6-5C5A2D166BB9}"/>
    <cellStyle name="Normal 5 10 2 2 2" xfId="54137" xr:uid="{273BDE42-2D03-49C5-9D56-A9BB82B4513D}"/>
    <cellStyle name="Normal 5 10 2 2 3" xfId="54138" xr:uid="{90BDEB2C-F510-429B-A6A4-6812428EE66A}"/>
    <cellStyle name="Normal 5 10 2 2 4" xfId="54139" xr:uid="{844A8064-83D1-4B85-A20B-43B64D837C0C}"/>
    <cellStyle name="Normal 5 10 2 2 5" xfId="54140" xr:uid="{7E8AC79B-A039-464F-A395-A9C88F261D75}"/>
    <cellStyle name="Normal 5 10 2 2 6" xfId="41938" xr:uid="{594BE988-F7E8-4608-A698-C59411CDED2C}"/>
    <cellStyle name="Normal 5 10 2 3" xfId="54141" xr:uid="{5A665532-42D8-4512-B2FD-5AFE0E920498}"/>
    <cellStyle name="Normal 5 10 2 4" xfId="54142" xr:uid="{BD850CEF-6D39-44FF-9F6A-3F4FC8C7B3F7}"/>
    <cellStyle name="Normal 5 10 2 5" xfId="54143" xr:uid="{162F8AA4-D7B6-48A9-AF89-324266F5EDBE}"/>
    <cellStyle name="Normal 5 10 2 6" xfId="54144" xr:uid="{600913CB-35AD-4C9D-B9DC-36D38ADA681C}"/>
    <cellStyle name="Normal 5 10 2 7" xfId="54145" xr:uid="{3B0DDF08-7743-4282-870E-81E06B09CE22}"/>
    <cellStyle name="Normal 5 10 3" xfId="54146" xr:uid="{D91203FC-C3B8-4032-AA8D-CE31D5393A3A}"/>
    <cellStyle name="Normal 5 10 3 2" xfId="62291" xr:uid="{C12DA4E9-7BE5-458A-A949-8C262223B53B}"/>
    <cellStyle name="Normal 5 10 3 3" xfId="62292" xr:uid="{F915E066-1C97-4486-9E19-CB7120F3BEFB}"/>
    <cellStyle name="Normal 5 10 4" xfId="54147" xr:uid="{9C694D1F-D38B-42F5-BF08-436AA843E1BE}"/>
    <cellStyle name="Normal 5 10 5" xfId="54148" xr:uid="{435B9F41-F24D-4EA8-870B-743836B5AC0F}"/>
    <cellStyle name="Normal 5 10 5 2" xfId="54149" xr:uid="{58B0A52E-9B80-4488-86B9-554295BEA235}"/>
    <cellStyle name="Normal 5 10 5 3" xfId="54150" xr:uid="{5451184F-DC63-4E55-B299-1AE8D3279B36}"/>
    <cellStyle name="Normal 5 10 5 4" xfId="54151" xr:uid="{5E83827A-C1CE-4945-9450-D81587F92EB8}"/>
    <cellStyle name="Normal 5 10 5 5" xfId="54152" xr:uid="{D463FEDC-F437-4F1E-9F7F-0E7014C9A49A}"/>
    <cellStyle name="Normal 5 10 5 6" xfId="54153" xr:uid="{32AC3638-267A-47FA-BDA7-18CB1D4D147D}"/>
    <cellStyle name="Normal 5 10 6" xfId="54154" xr:uid="{631C7A03-4BDB-4150-A550-D345946002BA}"/>
    <cellStyle name="Normal 5 10 7" xfId="54155" xr:uid="{E1103DE3-FA01-4E67-9473-0B0874590B72}"/>
    <cellStyle name="Normal 5 10 8" xfId="54156" xr:uid="{1F774071-EEB7-4452-BA03-4CCB554E1D27}"/>
    <cellStyle name="Normal 5 10 9" xfId="54157" xr:uid="{572592F9-88E3-439D-9030-750B9390F004}"/>
    <cellStyle name="Normal 5 11" xfId="30233" xr:uid="{F6E579B5-0DD3-4827-A4ED-ECA6E919F0D7}"/>
    <cellStyle name="Normal 5 11 2" xfId="54158" xr:uid="{28FDA947-67F2-4E8A-BFE4-42B51C8F106D}"/>
    <cellStyle name="Normal 5 11 2 2" xfId="37602" xr:uid="{DE379283-A69D-42BC-80EF-4951D3E4FF45}"/>
    <cellStyle name="Normal 5 11 2 3" xfId="37609" xr:uid="{855630EF-9814-45BB-958A-CE054A476F72}"/>
    <cellStyle name="Normal 5 11 2 4" xfId="54160" xr:uid="{C0F5ADFB-B670-4005-95C7-2EA6D004B567}"/>
    <cellStyle name="Normal 5 11 2 5" xfId="54162" xr:uid="{8600CEFF-B38C-47C5-BF39-88062C06B52E}"/>
    <cellStyle name="Normal 5 11 2 6" xfId="54164" xr:uid="{4114F574-5DA9-4C34-B5F2-DA4BCA4D96D0}"/>
    <cellStyle name="Normal 5 11 3" xfId="54165" xr:uid="{8045AF3E-B9DB-4819-A9D8-8A49957C29A4}"/>
    <cellStyle name="Normal 5 11 4" xfId="54166" xr:uid="{05E8BB1E-46FD-4CEC-B666-F7D268B91C3A}"/>
    <cellStyle name="Normal 5 11 5" xfId="54167" xr:uid="{78817855-199C-4F34-8D58-354D23CC538B}"/>
    <cellStyle name="Normal 5 11 6" xfId="54168" xr:uid="{289AB2A7-2F9F-43DC-A4FD-21E7E34F471F}"/>
    <cellStyle name="Normal 5 11 7" xfId="54169" xr:uid="{0021FC60-2567-450B-AF5C-CE2E4715527A}"/>
    <cellStyle name="Normal 5 12" xfId="54170" xr:uid="{9EB00B4E-84B5-4E28-BC04-9CAF76E08B48}"/>
    <cellStyle name="Normal 5 12 2" xfId="54171" xr:uid="{E6D1E0AD-2CC9-4558-B33B-5A1410E0EE1D}"/>
    <cellStyle name="Normal 5 12 3" xfId="54172" xr:uid="{7247990E-4355-4AD5-99AB-E3D48304020D}"/>
    <cellStyle name="Normal 5 12 4" xfId="54173" xr:uid="{52E68F07-7253-4D57-B676-1136CBEBD459}"/>
    <cellStyle name="Normal 5 12 5" xfId="54174" xr:uid="{31F08BF6-DE81-4545-9D60-C49A18046711}"/>
    <cellStyle name="Normal 5 12 6" xfId="54175" xr:uid="{971A5300-B2AE-4D7B-99B1-6862E81F27E0}"/>
    <cellStyle name="Normal 5 13" xfId="54176" xr:uid="{267C853A-6470-4FB0-8CCD-32FD676D1D06}"/>
    <cellStyle name="Normal 5 14" xfId="54177" xr:uid="{311B8328-7DDA-4C88-B455-558373DAF1AE}"/>
    <cellStyle name="Normal 5 15" xfId="54179" xr:uid="{AFC96A40-8D7D-49CF-9FA6-0760BF4D667D}"/>
    <cellStyle name="Normal 5 16" xfId="54181" xr:uid="{66757AA1-BF41-4C03-ACB6-5169E764545A}"/>
    <cellStyle name="Normal 5 17" xfId="54183" xr:uid="{FF418534-66C7-44BA-AFC2-2BFD0BCDBE99}"/>
    <cellStyle name="Normal 5 18" xfId="54185" xr:uid="{95CC6B6B-2096-4BEB-ADC1-E5BACD3E4D74}"/>
    <cellStyle name="Normal 5 19" xfId="54187" xr:uid="{6BB71A41-2D31-4268-BA50-9F3F53E4B2D7}"/>
    <cellStyle name="Normal 5 2" xfId="36143" xr:uid="{A504AF84-4BB0-4AD1-82AF-3656F657CA4C}"/>
    <cellStyle name="Normal 5 2 10" xfId="62293" xr:uid="{A46C73ED-1F94-4A63-A8AC-DCF5AFE3BBBF}"/>
    <cellStyle name="Normal 5 2 11" xfId="62294" xr:uid="{F9BCAB70-FE4A-4A48-844E-4A936BD8157F}"/>
    <cellStyle name="Normal 5 2 12" xfId="62295" xr:uid="{9551CB02-20B2-4505-93D9-9939AED028A5}"/>
    <cellStyle name="Normal 5 2 13" xfId="62296" xr:uid="{BF0AF51E-F220-4774-8C5F-89ACF9AADF55}"/>
    <cellStyle name="Normal 5 2 14" xfId="62297" xr:uid="{F1A82306-7F55-488B-92E8-886AB8EB8191}"/>
    <cellStyle name="Normal 5 2 15" xfId="62298" xr:uid="{0C954D08-BA36-47B5-96FA-A2D3AE0DAAC8}"/>
    <cellStyle name="Normal 5 2 16" xfId="62299" xr:uid="{C232EB72-CDD0-43A9-8E9A-B248A8FD3E1A}"/>
    <cellStyle name="Normal 5 2 17" xfId="62300" xr:uid="{AC72DE44-A6C0-41BC-9577-F4D79FF2662D}"/>
    <cellStyle name="Normal 5 2 18" xfId="62301" xr:uid="{8231A1E4-3821-4F5D-84D9-87D98F1FCB7B}"/>
    <cellStyle name="Normal 5 2 19" xfId="62302" xr:uid="{D025BAD5-5FB4-45A4-9760-FF87ECA3B6B5}"/>
    <cellStyle name="Normal 5 2 2" xfId="36146" xr:uid="{E409DDBA-F5AE-4D74-BC8D-6DF4F1E61EE5}"/>
    <cellStyle name="Normal 5 2 2 10" xfId="62303" xr:uid="{C029E14B-8088-4FDC-8D35-71E1EA621650}"/>
    <cellStyle name="Normal 5 2 2 11" xfId="62304" xr:uid="{2931609A-64C0-4735-9125-ECBAE1C85E38}"/>
    <cellStyle name="Normal 5 2 2 12" xfId="62305" xr:uid="{50612B31-C2D5-488D-9AA8-AEDC9E945034}"/>
    <cellStyle name="Normal 5 2 2 13" xfId="62306" xr:uid="{BADB524D-22CD-43C7-A674-2FFE9FAD2111}"/>
    <cellStyle name="Normal 5 2 2 14" xfId="62307" xr:uid="{64441763-AF49-4064-8116-EAE32385AED0}"/>
    <cellStyle name="Normal 5 2 2 15" xfId="62308" xr:uid="{20046034-83F1-496D-86DC-1FF07015F54C}"/>
    <cellStyle name="Normal 5 2 2 16" xfId="62309" xr:uid="{EC49960B-E427-40FD-B0E3-16F61C65DE00}"/>
    <cellStyle name="Normal 5 2 2 2" xfId="36272" xr:uid="{E658E3DE-CA9F-4861-9A88-3511A7B9FE3C}"/>
    <cellStyle name="Normal 5 2 2 2 2" xfId="54188" xr:uid="{E5860159-2EC5-4D62-981C-2F69926613C0}"/>
    <cellStyle name="Normal 5 2 2 2 2 2" xfId="44711" xr:uid="{30EAE9F2-2340-4A7C-BE52-E0EDD347D696}"/>
    <cellStyle name="Normal 5 2 2 2 2 2 2" xfId="62310" xr:uid="{96213EF4-BD23-40D2-9C04-C427FFF30558}"/>
    <cellStyle name="Normal 5 2 2 2 2 3" xfId="44713" xr:uid="{13389D71-AC9B-4302-BB24-47508CECF3F3}"/>
    <cellStyle name="Normal 5 2 2 2 3" xfId="54189" xr:uid="{AF4664D3-4642-43C0-A94C-FDBDA95B94E0}"/>
    <cellStyle name="Normal 5 2 2 2 3 2" xfId="62311" xr:uid="{A91716C1-B96E-4D2F-9BA9-3924E1AE36B1}"/>
    <cellStyle name="Normal 5 2 2 2 4" xfId="54190" xr:uid="{35F2C229-4BB8-4F43-A003-FD945D8DAB6E}"/>
    <cellStyle name="Normal 5 2 2 2 4 2" xfId="62312" xr:uid="{B1657B3F-0134-42CB-8F1B-7E3E1070BEAD}"/>
    <cellStyle name="Normal 5 2 2 2 5" xfId="62313" xr:uid="{FFDCC345-1C5B-495C-B658-DC021DE7D33E}"/>
    <cellStyle name="Normal 5 2 2 2 5 2" xfId="62314" xr:uid="{B41EC012-A3BC-4CDE-A5B2-77FEA31295A8}"/>
    <cellStyle name="Normal 5 2 2 2 6" xfId="62315" xr:uid="{9DE4ABB0-C1E4-4D48-BF98-38E67999F909}"/>
    <cellStyle name="Normal 5 2 2 2 7" xfId="62316" xr:uid="{B0D5B394-9728-4E46-BC26-6FB077CDBDFB}"/>
    <cellStyle name="Normal 5 2 2 3" xfId="54191" xr:uid="{5FD4C8D7-157E-4248-A840-A041C321954C}"/>
    <cellStyle name="Normal 5 2 2 3 2" xfId="62317" xr:uid="{17C12F22-C231-4CD8-AE4C-0EC722633741}"/>
    <cellStyle name="Normal 5 2 2 3 2 2" xfId="62318" xr:uid="{6772B66B-2B1C-4D40-9E29-5901889D5293}"/>
    <cellStyle name="Normal 5 2 2 3 3" xfId="62319" xr:uid="{EBB7F34F-FF7F-4CC4-89EA-37342F603D04}"/>
    <cellStyle name="Normal 5 2 2 3 4" xfId="62320" xr:uid="{F371E795-7671-4CA6-8672-69A5FAC10855}"/>
    <cellStyle name="Normal 5 2 2 4" xfId="54192" xr:uid="{245B04A2-B615-4357-A30D-147DC08752C0}"/>
    <cellStyle name="Normal 5 2 2 4 2" xfId="62321" xr:uid="{7BA20692-5511-4CF1-A10F-96FE8B46AEB4}"/>
    <cellStyle name="Normal 5 2 2 5" xfId="62322" xr:uid="{02F3F18C-0C6C-49F0-A0C8-FEA348E78AA9}"/>
    <cellStyle name="Normal 5 2 2 5 2" xfId="62323" xr:uid="{52535F66-78BA-4CFD-9AB3-36B3CE274E59}"/>
    <cellStyle name="Normal 5 2 2 6" xfId="62324" xr:uid="{5AAC64EB-44B4-4CA1-B04D-9BCA683745F3}"/>
    <cellStyle name="Normal 5 2 2 6 2" xfId="62325" xr:uid="{3DE4739C-04D8-4510-81BA-942232733052}"/>
    <cellStyle name="Normal 5 2 2 7" xfId="62326" xr:uid="{BD0D5602-00F5-4C8C-AF6E-34CE88102A3D}"/>
    <cellStyle name="Normal 5 2 2 7 2" xfId="62327" xr:uid="{08A2747D-7473-494A-8E0B-D86998C2B8B6}"/>
    <cellStyle name="Normal 5 2 2 8" xfId="62328" xr:uid="{E9E50E89-7CCA-4C4D-9935-91E5E4410295}"/>
    <cellStyle name="Normal 5 2 2 9" xfId="62329" xr:uid="{8B96A711-B533-40B9-A11A-7F99AF25A150}"/>
    <cellStyle name="Normal 5 2 20" xfId="62330" xr:uid="{74B0EBF5-2DD4-4F44-BF27-553E9490975B}"/>
    <cellStyle name="Normal 5 2 21" xfId="62331" xr:uid="{AF4F9F93-E7E8-4D5C-BECC-A1E3146E9082}"/>
    <cellStyle name="Normal 5 2 22" xfId="62332" xr:uid="{5928EC36-32ED-4AA9-9E0A-68120D5AA6EE}"/>
    <cellStyle name="Normal 5 2 23" xfId="62333" xr:uid="{58006EAD-92B0-4826-9734-2A720A6A2013}"/>
    <cellStyle name="Normal 5 2 24" xfId="62334" xr:uid="{B49AFF46-6BCC-4394-B0CA-6251E049EE2E}"/>
    <cellStyle name="Normal 5 2 25" xfId="62335" xr:uid="{5E765C57-1ACF-42BF-891B-1CC3C702FB35}"/>
    <cellStyle name="Normal 5 2 26" xfId="62336" xr:uid="{63F46A0A-C85E-4683-99E3-8353BFEE0EB8}"/>
    <cellStyle name="Normal 5 2 27" xfId="62337" xr:uid="{52F2F8DE-B0D4-4B7E-97D3-F29675AA572E}"/>
    <cellStyle name="Normal 5 2 28" xfId="62338" xr:uid="{641B777A-22A2-4E13-96E3-8CD5E278BA04}"/>
    <cellStyle name="Normal 5 2 29" xfId="62339" xr:uid="{36F84163-F7CF-4A59-99A9-3FF36BD7F0E8}"/>
    <cellStyle name="Normal 5 2 3" xfId="36149" xr:uid="{606EC87C-ADA1-45A4-B243-3401D8A432EA}"/>
    <cellStyle name="Normal 5 2 3 10" xfId="62340" xr:uid="{6B1ACD77-1010-482A-B25F-AFC3751009B3}"/>
    <cellStyle name="Normal 5 2 3 11" xfId="62341" xr:uid="{56E21EC8-8F6B-4315-9D37-3280E5B8BD44}"/>
    <cellStyle name="Normal 5 2 3 12" xfId="62342" xr:uid="{8F70B4B0-0E89-472C-AF8D-674AE891038D}"/>
    <cellStyle name="Normal 5 2 3 13" xfId="62343" xr:uid="{72C936C5-E768-4A94-912F-52CB65007EDD}"/>
    <cellStyle name="Normal 5 2 3 14" xfId="62344" xr:uid="{533F52E3-31EE-4BCB-B326-FB7B491F2B69}"/>
    <cellStyle name="Normal 5 2 3 15" xfId="62345" xr:uid="{9B04B51B-F443-45D0-8DAC-9C32341E57FD}"/>
    <cellStyle name="Normal 5 2 3 2" xfId="11893" xr:uid="{829A4937-4F85-41C1-A73E-EB9745289D9C}"/>
    <cellStyle name="Normal 5 2 3 2 2" xfId="62346" xr:uid="{D77087FC-B49C-4C58-9735-0FD1497FBBC4}"/>
    <cellStyle name="Normal 5 2 3 3" xfId="54193" xr:uid="{E6BFC508-F4F2-4492-A590-BCB6335CCD0C}"/>
    <cellStyle name="Normal 5 2 3 3 2" xfId="62347" xr:uid="{0C927825-DC9B-422F-81AB-7204A55E201E}"/>
    <cellStyle name="Normal 5 2 3 4" xfId="62348" xr:uid="{6378643F-800B-4C7A-B086-16F4FEF66487}"/>
    <cellStyle name="Normal 5 2 3 5" xfId="62349" xr:uid="{F90811E2-11C9-469A-81D6-F796778D899D}"/>
    <cellStyle name="Normal 5 2 3 6" xfId="62350" xr:uid="{D6515C25-A775-43CA-A8EA-9D14663795EC}"/>
    <cellStyle name="Normal 5 2 3 7" xfId="62351" xr:uid="{D33A01BB-651E-42C0-BB8A-1A17596F42F2}"/>
    <cellStyle name="Normal 5 2 3 8" xfId="62352" xr:uid="{052DE600-05F6-46C2-BC70-B31AAA53AA50}"/>
    <cellStyle name="Normal 5 2 3 9" xfId="62353" xr:uid="{4FEA5623-2800-4B76-9CDD-125EE0D74C7F}"/>
    <cellStyle name="Normal 5 2 30" xfId="62354" xr:uid="{4919E038-FA1B-438A-B80D-612A5F8F29EE}"/>
    <cellStyle name="Normal 5 2 31" xfId="62355" xr:uid="{D8A6C850-253D-416E-88D3-4D36698A2A29}"/>
    <cellStyle name="Normal 5 2 32" xfId="62356" xr:uid="{DDE59F75-9E1E-492A-ABFF-EC1B357E75B3}"/>
    <cellStyle name="Normal 5 2 33" xfId="62357" xr:uid="{A2D825B4-3853-486C-B3DA-8F1B7428BF84}"/>
    <cellStyle name="Normal 5 2 34" xfId="62358" xr:uid="{B0C8C661-29A0-4071-B6E8-F8A7B345442A}"/>
    <cellStyle name="Normal 5 2 35" xfId="63258" xr:uid="{6082B40F-FFBC-4661-90A3-9DBE0CD34C17}"/>
    <cellStyle name="Normal 5 2 36" xfId="63264" xr:uid="{74016D27-13AD-4A66-91D3-4CB72011F2A6}"/>
    <cellStyle name="Normal 5 2 4" xfId="54194" xr:uid="{F4C27E2E-E116-407E-ABEC-77A96D703E4F}"/>
    <cellStyle name="Normal 5 2 4 2" xfId="62359" xr:uid="{7BDF5250-3AF4-4783-B9D4-4C4FEBA87277}"/>
    <cellStyle name="Normal 5 2 5" xfId="54195" xr:uid="{4543EA82-51BE-43BA-8FC2-5CA7C2ADDB01}"/>
    <cellStyle name="Normal 5 2 5 2" xfId="54196" xr:uid="{AA3AB123-AA04-4D56-B097-E83F275A2645}"/>
    <cellStyle name="Normal 5 2 5 3" xfId="54197" xr:uid="{027EAC3C-5344-4879-B6FF-545877E3FF9D}"/>
    <cellStyle name="Normal 5 2 6" xfId="54198" xr:uid="{8E0C8E70-0823-4454-A572-450D6F8F2487}"/>
    <cellStyle name="Normal 5 2 6 2" xfId="54199" xr:uid="{BBF29147-CD12-4CF6-A916-5584102542F8}"/>
    <cellStyle name="Normal 5 2 6 3" xfId="54200" xr:uid="{5D2C949B-C269-4821-AEEB-51C2D6C8FF94}"/>
    <cellStyle name="Normal 5 2 7" xfId="54201" xr:uid="{C00F075F-A351-41E3-8CCA-23517E760059}"/>
    <cellStyle name="Normal 5 2 8" xfId="32168" xr:uid="{1F7B3AB2-2AE1-4284-9FF0-F4A9D596D957}"/>
    <cellStyle name="Normal 5 2 9" xfId="32171" xr:uid="{158EB2AF-4B53-425D-897D-27DF1023F2FB}"/>
    <cellStyle name="Normal 5 20" xfId="54178" xr:uid="{584E1505-C7CC-4DC6-AFED-4A09194B0E3C}"/>
    <cellStyle name="Normal 5 21" xfId="54180" xr:uid="{F9DEC450-1630-431C-99B4-644DBFAD87F2}"/>
    <cellStyle name="Normal 5 22" xfId="54182" xr:uid="{BF778A9C-8DF9-40AE-93DE-9F3E4778A1B7}"/>
    <cellStyle name="Normal 5 23" xfId="54184" xr:uid="{AFE65823-A3B4-4D4D-A0F9-CF1F7753FA13}"/>
    <cellStyle name="Normal 5 24" xfId="54186" xr:uid="{0EEFA7FC-4FA0-457A-BD9A-437C3F0A0DB4}"/>
    <cellStyle name="Normal 5 24 2" xfId="54202" xr:uid="{AA973A49-45BD-4512-8B03-DB3A902C325D}"/>
    <cellStyle name="Normal 5 24 3" xfId="63248" xr:uid="{222D674E-A429-4066-85C1-7B5C4B3554C1}"/>
    <cellStyle name="Normal 5 24 4" xfId="63249" xr:uid="{2106ED7E-3A58-482C-8ABD-92F0A736721B}"/>
    <cellStyle name="Normal 5 24 5" xfId="63250" xr:uid="{FA210D8A-13E5-4FA1-9F7B-BF8971049768}"/>
    <cellStyle name="Normal 5 24 5 2" xfId="63259" xr:uid="{BE1473E9-996A-499A-AB9D-04A6F845ED47}"/>
    <cellStyle name="Normal 5 24 5 3" xfId="63265" xr:uid="{4CBB606E-232E-44A7-AA46-9652F6F88A02}"/>
    <cellStyle name="Normal 5 24 6" xfId="63251" xr:uid="{6FE51966-FB33-417F-BDCF-79756DD92D13}"/>
    <cellStyle name="Normal 5 25" xfId="54203" xr:uid="{480D2D7E-13A9-4060-BB9A-8AF1832FFF1F}"/>
    <cellStyle name="Normal 5 26" xfId="54204" xr:uid="{66F0E488-EA8A-4473-A984-53B6F1490851}"/>
    <cellStyle name="Normal 5 27" xfId="63245" xr:uid="{2DC14010-6A74-477C-9B25-99530568ADB7}"/>
    <cellStyle name="Normal 5 27 2" xfId="63268" xr:uid="{AD1AB9AF-C91D-4AB8-946E-CF3BD60E3D1D}"/>
    <cellStyle name="Normal 5 3" xfId="36152" xr:uid="{92BE89F5-516E-422A-9B47-3D05B8E82FFD}"/>
    <cellStyle name="Normal 5 3 10" xfId="62360" xr:uid="{B559B822-492D-48AD-ABDB-82151D0DC5B7}"/>
    <cellStyle name="Normal 5 3 11" xfId="62361" xr:uid="{CFBCB78A-3596-4153-9E78-27CA13807E72}"/>
    <cellStyle name="Normal 5 3 12" xfId="62362" xr:uid="{E475055A-C71D-4D50-9EF2-2CBB10E93527}"/>
    <cellStyle name="Normal 5 3 13" xfId="62363" xr:uid="{96CC0340-5A6C-436D-837D-3EE02BE61B75}"/>
    <cellStyle name="Normal 5 3 14" xfId="62364" xr:uid="{FE9005F5-CD73-4EB1-9547-B88D9C2CEFD7}"/>
    <cellStyle name="Normal 5 3 15" xfId="62365" xr:uid="{A9D1AD2F-E19A-4EAF-8A6D-33DDAB5273DA}"/>
    <cellStyle name="Normal 5 3 16" xfId="62366" xr:uid="{80D68FE6-D830-468B-B5A2-9928F94B63D6}"/>
    <cellStyle name="Normal 5 3 17" xfId="62367" xr:uid="{43A8A50A-612B-487A-A4D6-591F21C754EA}"/>
    <cellStyle name="Normal 5 3 18" xfId="62368" xr:uid="{16716895-2FB3-4E4B-B4C8-D6129B2EA05E}"/>
    <cellStyle name="Normal 5 3 19" xfId="62369" xr:uid="{8B6B86E3-67ED-490A-AC29-94E80E94AAE9}"/>
    <cellStyle name="Normal 5 3 2" xfId="12955" xr:uid="{59D9F6FF-F2D7-49C2-86D4-88BC4D111E07}"/>
    <cellStyle name="Normal 5 3 2 2" xfId="36155" xr:uid="{1B42FD38-B5DE-4557-B029-EF6EC12B69E3}"/>
    <cellStyle name="Normal 5 3 2 2 2" xfId="54205" xr:uid="{12CE4A7E-23F1-4A4D-AE03-F24D15701925}"/>
    <cellStyle name="Normal 5 3 2 2 3" xfId="54206" xr:uid="{AF4ED10F-138D-4BD3-BC72-B1CF8FC257E1}"/>
    <cellStyle name="Normal 5 3 2 3" xfId="54207" xr:uid="{608B70E3-1E86-4B9D-8C66-715E2E391667}"/>
    <cellStyle name="Normal 5 3 2 3 2" xfId="54208" xr:uid="{24D0A280-3AC7-476B-A0CE-A304465EEB62}"/>
    <cellStyle name="Normal 5 3 2 3 3" xfId="54209" xr:uid="{D0D70570-EDD7-4899-B34A-CA3AC67686A6}"/>
    <cellStyle name="Normal 5 3 2 4" xfId="54210" xr:uid="{7773FE23-F598-4C13-A6C7-BCBD0C387D4B}"/>
    <cellStyle name="Normal 5 3 2 5" xfId="54211" xr:uid="{AEE4118D-2187-4430-B6DF-10E9B8B1BEA0}"/>
    <cellStyle name="Normal 5 3 20" xfId="62370" xr:uid="{F0117E62-0279-4DCC-93C5-28954F85D29E}"/>
    <cellStyle name="Normal 5 3 21" xfId="62371" xr:uid="{1A760447-9D49-4819-89A4-546191E0A18E}"/>
    <cellStyle name="Normal 5 3 22" xfId="62372" xr:uid="{B44ECA27-4D36-4558-81A7-C9230B6CFFD6}"/>
    <cellStyle name="Normal 5 3 23" xfId="62373" xr:uid="{B19CA1BB-8678-4B79-B6F8-F4D81DC15DFD}"/>
    <cellStyle name="Normal 5 3 24" xfId="62374" xr:uid="{F34DF320-3CD5-44E2-A328-F9E586139E4E}"/>
    <cellStyle name="Normal 5 3 25" xfId="62375" xr:uid="{BEEBC86D-6DF2-4F3E-8189-149ADBBCA9C1}"/>
    <cellStyle name="Normal 5 3 26" xfId="62376" xr:uid="{D93E1125-7503-42EE-A626-E0CAF5B9EBE2}"/>
    <cellStyle name="Normal 5 3 27" xfId="62377" xr:uid="{4FB03B5A-953A-4200-B889-840E167C3F6B}"/>
    <cellStyle name="Normal 5 3 3" xfId="36158" xr:uid="{E18DC72C-505B-4D6C-BFEF-08B31428A9FA}"/>
    <cellStyle name="Normal 5 3 3 2" xfId="11924" xr:uid="{2A77768C-6CF2-4B0C-B03D-8AE80EEB2ED1}"/>
    <cellStyle name="Normal 5 3 3 2 2" xfId="62378" xr:uid="{761B8349-D907-4974-A8CF-55EC7FBAAC86}"/>
    <cellStyle name="Normal 5 3 3 2 2 2" xfId="62379" xr:uid="{A328FABF-6715-4362-8CC5-ECE591BEC739}"/>
    <cellStyle name="Normal 5 3 3 2 3" xfId="62380" xr:uid="{BE617D17-BD1E-43AD-A649-E6EE71B71C77}"/>
    <cellStyle name="Normal 5 3 3 2 4" xfId="62381" xr:uid="{DC30A3CD-54E0-4439-9886-1AFE4E00222C}"/>
    <cellStyle name="Normal 5 3 3 3" xfId="54212" xr:uid="{DE2A0DAE-4F45-4019-A1D3-F93290BE490B}"/>
    <cellStyle name="Normal 5 3 3 3 2" xfId="62382" xr:uid="{DA713D44-94CA-4D39-93C0-0B6964E33751}"/>
    <cellStyle name="Normal 5 3 3 3 2 2" xfId="62383" xr:uid="{7DE3DED2-413D-4FB4-BDD7-C3B7D4B7965E}"/>
    <cellStyle name="Normal 5 3 3 3 3" xfId="62384" xr:uid="{31EE0053-3327-439D-80D7-DB523868161C}"/>
    <cellStyle name="Normal 5 3 3 4" xfId="62385" xr:uid="{4F274477-D05E-40D0-8E22-73032B779066}"/>
    <cellStyle name="Normal 5 3 3 4 2" xfId="62386" xr:uid="{77D4AF1A-8C97-4F5C-A014-9B08D3A05401}"/>
    <cellStyle name="Normal 5 3 3 5" xfId="62387" xr:uid="{36B9EEAE-9101-4FED-8064-749F9BE56E67}"/>
    <cellStyle name="Normal 5 3 3 5 2" xfId="62388" xr:uid="{40706B57-0753-4289-9510-B73BAC17F94C}"/>
    <cellStyle name="Normal 5 3 3 6" xfId="62389" xr:uid="{0B26DC13-54DA-4AB9-8A00-77BECE44A4AC}"/>
    <cellStyle name="Normal 5 3 3 7" xfId="62390" xr:uid="{66A38E09-94BD-44A2-9AF0-0B96082C0E00}"/>
    <cellStyle name="Normal 5 3 4" xfId="36161" xr:uid="{21C9E03E-C12F-46C3-8172-6C978D6758E8}"/>
    <cellStyle name="Normal 5 3 4 2" xfId="36163" xr:uid="{40BF8CC5-E5FB-4B4E-A879-22049A9B506A}"/>
    <cellStyle name="Normal 5 3 4 3" xfId="36165" xr:uid="{B2672440-1AA1-4DA0-9B3A-77003658AE0C}"/>
    <cellStyle name="Normal 5 3 5" xfId="36167" xr:uid="{8417BE18-6485-47EB-9FF8-B70E7AF04CDB}"/>
    <cellStyle name="Normal 5 3 6" xfId="54213" xr:uid="{91CEA766-273A-40AF-8B1B-E40CB25840A5}"/>
    <cellStyle name="Normal 5 3 7" xfId="54214" xr:uid="{941E0FBB-8D76-4868-9D10-F17DB0F98762}"/>
    <cellStyle name="Normal 5 3 8" xfId="32179" xr:uid="{94D65C9A-EBEF-4409-9568-B93A14A1E2C5}"/>
    <cellStyle name="Normal 5 3 9" xfId="62391" xr:uid="{566B6995-C69B-4649-ABFB-8C3DF857D59F}"/>
    <cellStyle name="Normal 5 4" xfId="36171" xr:uid="{337C50F6-241A-47F1-B870-675585604F5F}"/>
    <cellStyle name="Normal 5 4 10" xfId="62392" xr:uid="{13D1CA56-1134-4E9A-A522-914349CAF08C}"/>
    <cellStyle name="Normal 5 4 11" xfId="62393" xr:uid="{FCE9757F-D7C1-46E3-A2CF-328161B54E44}"/>
    <cellStyle name="Normal 5 4 2" xfId="36174" xr:uid="{38FAA797-2201-48FA-8FDE-52AC50A43DC3}"/>
    <cellStyle name="Normal 5 4 2 2" xfId="36177" xr:uid="{C63A3470-C927-4FCD-9B8A-272DB18E8C91}"/>
    <cellStyle name="Normal 5 4 2 2 2" xfId="54215" xr:uid="{EF657B3E-56C6-456D-B926-D2A00FDF31DC}"/>
    <cellStyle name="Normal 5 4 2 2 2 2" xfId="62394" xr:uid="{C09CB192-4493-45C4-AAE6-069236772545}"/>
    <cellStyle name="Normal 5 4 2 2 3" xfId="54216" xr:uid="{8B77A8EE-A635-4173-B09B-2CE99D9A5529}"/>
    <cellStyle name="Normal 5 4 2 3" xfId="13049" xr:uid="{19B5246F-BE61-40E5-96AF-42EC8026EA16}"/>
    <cellStyle name="Normal 5 4 2 3 2" xfId="62395" xr:uid="{F3E28EB7-86F6-4370-8B3A-054428105FAE}"/>
    <cellStyle name="Normal 5 4 2 4" xfId="13052" xr:uid="{F260F9CD-D4DB-402E-8ED1-A18C828A9937}"/>
    <cellStyle name="Normal 5 4 2 5" xfId="62396" xr:uid="{8378CD84-7554-4D0C-8FA6-5FCC556DFA50}"/>
    <cellStyle name="Normal 5 4 3" xfId="36180" xr:uid="{812CCA4B-BEAF-4FD7-B0CE-85C81FD6E263}"/>
    <cellStyle name="Normal 5 4 3 2" xfId="62397" xr:uid="{0E43D64B-3AA1-42D5-A3BC-344108E4E957}"/>
    <cellStyle name="Normal 5 4 3 2 2" xfId="62398" xr:uid="{6C35D397-1FFC-4CA1-BBF1-A2AA11F8994F}"/>
    <cellStyle name="Normal 5 4 3 3" xfId="62399" xr:uid="{7E76906A-5E48-48A5-B85A-FD5476A1CFF9}"/>
    <cellStyle name="Normal 5 4 3 4" xfId="62400" xr:uid="{1B430954-0850-46C1-A72B-A383FCCF5EF5}"/>
    <cellStyle name="Normal 5 4 4" xfId="36274" xr:uid="{CDC44CF4-654C-494C-9DEA-17BC6ADA439E}"/>
    <cellStyle name="Normal 5 4 4 2" xfId="62401" xr:uid="{1CA4FCFB-4CBF-4128-AB9D-51502BF03EE2}"/>
    <cellStyle name="Normal 5 4 5" xfId="36276" xr:uid="{1B01EEE1-7BFC-45F8-9ED0-1C111D59F4AF}"/>
    <cellStyle name="Normal 5 4 5 2" xfId="62402" xr:uid="{32EFCBBC-31F7-4F51-9CE5-A2172684B812}"/>
    <cellStyle name="Normal 5 4 6" xfId="36278" xr:uid="{E03D6AC5-9FCC-434B-BBE2-8F81AE1B4A75}"/>
    <cellStyle name="Normal 5 4 6 2" xfId="62403" xr:uid="{D417201C-E941-4FB6-A96E-03B3430C906B}"/>
    <cellStyle name="Normal 5 4 7" xfId="36280" xr:uid="{348F69B9-39CD-487E-8BB9-8E4D0D1C040E}"/>
    <cellStyle name="Normal 5 4 7 2" xfId="62404" xr:uid="{CD726761-40B2-4E5E-A0B6-9F6FE2B18563}"/>
    <cellStyle name="Normal 5 4 8" xfId="36282" xr:uid="{31792E78-E4C7-42CB-86BA-4E6102212C98}"/>
    <cellStyle name="Normal 5 4 9" xfId="62405" xr:uid="{CE6EC9A3-5C31-47A6-B6B5-2B7A496C0748}"/>
    <cellStyle name="Normal 5 5" xfId="36285" xr:uid="{1071C271-99AD-4E6F-9D04-B601F1B8B718}"/>
    <cellStyle name="Normal 5 5 10" xfId="63261" xr:uid="{93B20376-9BF1-47E1-B850-FB7EBCDCC800}"/>
    <cellStyle name="Normal 5 5 2" xfId="36289" xr:uid="{56D53B1E-9D90-4E9C-86ED-98B10FC72DFA}"/>
    <cellStyle name="Normal 5 5 2 2" xfId="36293" xr:uid="{2902342A-8670-4105-9325-6FDA1496D512}"/>
    <cellStyle name="Normal 5 5 2 2 2" xfId="54217" xr:uid="{13F67035-5020-43A1-99BC-023B3344FF2E}"/>
    <cellStyle name="Normal 5 5 2 2 3" xfId="54218" xr:uid="{647CB4C7-B3D0-4D58-BB8D-368400CF2CC0}"/>
    <cellStyle name="Normal 5 5 2 3" xfId="62406" xr:uid="{BA500BC1-77F7-4525-A382-4A8B5698EE47}"/>
    <cellStyle name="Normal 5 5 2 4" xfId="62407" xr:uid="{1E7B5E6B-E066-4FB3-8BD7-3C9B33E53BF6}"/>
    <cellStyle name="Normal 5 5 3" xfId="36298" xr:uid="{0EAEE553-BE4E-462D-963A-2286788A7A33}"/>
    <cellStyle name="Normal 5 5 3 2" xfId="62408" xr:uid="{B1C316AA-97D3-436B-B7DA-D50A7F73C5E3}"/>
    <cellStyle name="Normal 5 5 3 2 2" xfId="62409" xr:uid="{6FA637E7-8927-4B51-81B6-03A97E67C994}"/>
    <cellStyle name="Normal 5 5 3 3" xfId="62410" xr:uid="{2EA41101-22F9-46D8-B1B9-130A37C64013}"/>
    <cellStyle name="Normal 5 5 4" xfId="54219" xr:uid="{88BE439D-1F4C-442F-AF73-A0D64C7F529E}"/>
    <cellStyle name="Normal 5 5 4 2" xfId="62411" xr:uid="{FF45750C-A74A-40AA-9214-9343F523520F}"/>
    <cellStyle name="Normal 5 5 5" xfId="54220" xr:uid="{DE75A794-553B-435A-A2B2-283DABD54C00}"/>
    <cellStyle name="Normal 5 5 5 2" xfId="62412" xr:uid="{B746B78E-C625-4752-A53A-0FE24AD97B9E}"/>
    <cellStyle name="Normal 5 5 6" xfId="54221" xr:uid="{EC489F5F-B51B-48CE-874A-D9568B4A97B6}"/>
    <cellStyle name="Normal 5 5 6 2" xfId="62413" xr:uid="{8700F9AA-E1B1-4CBD-8A89-A43B1B72070F}"/>
    <cellStyle name="Normal 5 5 7" xfId="54222" xr:uid="{A8664C49-797C-44B8-A0C9-F20A70906287}"/>
    <cellStyle name="Normal 5 5 7 2" xfId="62414" xr:uid="{02B63BF3-4DAC-44E9-9236-7C742DF6EAD1}"/>
    <cellStyle name="Normal 5 5 8" xfId="54223" xr:uid="{55F0063E-549F-461E-BED2-6074E05BDBF0}"/>
    <cellStyle name="Normal 5 5 9" xfId="63254" xr:uid="{4E8CD262-D4C5-4D35-B236-F4FDC9690F2A}"/>
    <cellStyle name="Normal 5 6" xfId="36302" xr:uid="{82F3551D-F428-4B98-B105-B770FE507CD1}"/>
    <cellStyle name="Normal 5 6 2" xfId="36306" xr:uid="{A00899E1-62C4-4553-9633-1694E18528B1}"/>
    <cellStyle name="Normal 5 6 2 2" xfId="36310" xr:uid="{90204A31-925E-48D3-865A-25B3FD782CE1}"/>
    <cellStyle name="Normal 5 6 2 2 2" xfId="54224" xr:uid="{1DA29DA0-7EF0-4214-9D2C-18F5F9FCE7FF}"/>
    <cellStyle name="Normal 5 6 2 2 3" xfId="54225" xr:uid="{80B162C7-74A7-4F12-A583-277CFD391567}"/>
    <cellStyle name="Normal 5 6 2 3" xfId="54226" xr:uid="{682940CC-9D4A-4CFB-8ADA-836D852ECE57}"/>
    <cellStyle name="Normal 5 6 2 4" xfId="54227" xr:uid="{140D7913-2310-4907-A8CC-CE29EDA65C6F}"/>
    <cellStyle name="Normal 5 6 3" xfId="62415" xr:uid="{6C45B374-2BDA-4ACB-8B0E-28965F8D8B4D}"/>
    <cellStyle name="Normal 5 7" xfId="36317" xr:uid="{16B13733-5482-453C-8822-201715FACF41}"/>
    <cellStyle name="Normal 5 7 10" xfId="54228" xr:uid="{C6C0D86C-30EC-4D44-AC43-AEE214FD6F85}"/>
    <cellStyle name="Normal 5 7 10 2" xfId="54229" xr:uid="{67371507-B383-4A22-95E0-CF4865B93077}"/>
    <cellStyle name="Normal 5 7 10 3" xfId="54230" xr:uid="{01044C56-7BEF-431F-9405-F0CAB86508E3}"/>
    <cellStyle name="Normal 5 7 10 4" xfId="54231" xr:uid="{82AE1F61-93BD-4D59-9539-230300DE8129}"/>
    <cellStyle name="Normal 5 7 10 5" xfId="54232" xr:uid="{CCE5FBFA-5FE9-404F-BA2D-DD7DD353A5D1}"/>
    <cellStyle name="Normal 5 7 10 6" xfId="54233" xr:uid="{18B40D3D-7E9F-4D6B-8CFB-4AC673C21388}"/>
    <cellStyle name="Normal 5 7 11" xfId="54234" xr:uid="{4C7D50B4-8EC1-467F-83BB-80DF70B3CB57}"/>
    <cellStyle name="Normal 5 7 12" xfId="54235" xr:uid="{7077F74A-695F-456F-B5AC-009882B0F258}"/>
    <cellStyle name="Normal 5 7 13" xfId="54236" xr:uid="{627113CA-DEDC-49EB-B1BF-4BFB17291DCF}"/>
    <cellStyle name="Normal 5 7 14" xfId="54237" xr:uid="{FDB19283-D34E-41CF-821A-D5FCA9CB7F52}"/>
    <cellStyle name="Normal 5 7 15" xfId="54238" xr:uid="{482A3264-D9AB-4F52-8216-BF8921828139}"/>
    <cellStyle name="Normal 5 7 16" xfId="54239" xr:uid="{BD0D64AE-7DA3-4465-B5AB-1C38F6198985}"/>
    <cellStyle name="Normal 5 7 2" xfId="36321" xr:uid="{C5291CF8-80B7-4627-BDD0-8A8283972F1F}"/>
    <cellStyle name="Normal 5 7 2 10" xfId="54240" xr:uid="{4E7FEF45-C959-429C-BA20-0B553E376350}"/>
    <cellStyle name="Normal 5 7 2 11" xfId="54241" xr:uid="{CC600184-0D3B-4811-A2C7-AB5A74ABF155}"/>
    <cellStyle name="Normal 5 7 2 12" xfId="54242" xr:uid="{64A7B93A-276B-4F03-8617-91A0F124ADCB}"/>
    <cellStyle name="Normal 5 7 2 13" xfId="54243" xr:uid="{A10B4DCA-1D1B-46D3-A78D-F3DA1726CEA1}"/>
    <cellStyle name="Normal 5 7 2 14" xfId="54244" xr:uid="{328442AB-5D65-4BA7-AF9C-DF0A885AECBC}"/>
    <cellStyle name="Normal 5 7 2 2" xfId="36325" xr:uid="{D55E5D73-5C98-4429-90A3-03D60354AF69}"/>
    <cellStyle name="Normal 5 7 2 2 10" xfId="22908" xr:uid="{CB766552-119F-4EAA-85AB-E46908305394}"/>
    <cellStyle name="Normal 5 7 2 2 2" xfId="47177" xr:uid="{AA084FD3-394F-4E01-AA09-ADDE14DD7FCE}"/>
    <cellStyle name="Normal 5 7 2 2 2 2" xfId="54245" xr:uid="{BBCF8C6A-AC95-478E-946B-736582EC565E}"/>
    <cellStyle name="Normal 5 7 2 2 2 2 2" xfId="54246" xr:uid="{6ACA210F-D13D-44BE-86A3-66ADFF261F1E}"/>
    <cellStyle name="Normal 5 7 2 2 2 2 3" xfId="54247" xr:uid="{36F4140F-D294-490C-A0A2-456C35E51A18}"/>
    <cellStyle name="Normal 5 7 2 2 2 2 4" xfId="54248" xr:uid="{AEEFBF96-B7FE-4DD5-8D5B-A244562171EB}"/>
    <cellStyle name="Normal 5 7 2 2 2 2 5" xfId="54249" xr:uid="{CE893F76-F664-48CC-80E8-108254B36983}"/>
    <cellStyle name="Normal 5 7 2 2 2 2 6" xfId="54250" xr:uid="{7843A4D8-E557-4159-953E-9765C5E4384B}"/>
    <cellStyle name="Normal 5 7 2 2 2 3" xfId="54251" xr:uid="{4A3EEBCA-270B-46A2-8810-ECE1362D2413}"/>
    <cellStyle name="Normal 5 7 2 2 2 4" xfId="54252" xr:uid="{82453671-987D-4DFD-A768-9E99AEA45B4C}"/>
    <cellStyle name="Normal 5 7 2 2 2 5" xfId="54253" xr:uid="{86F0FECD-B360-4644-8E10-6181ECF8291D}"/>
    <cellStyle name="Normal 5 7 2 2 2 6" xfId="54254" xr:uid="{13AC4503-98D0-49E3-A628-6FC0C96F75AD}"/>
    <cellStyle name="Normal 5 7 2 2 2 7" xfId="54255" xr:uid="{CFFC48F9-CE6B-43DD-AE6B-C2CC40E656FB}"/>
    <cellStyle name="Normal 5 7 2 2 3" xfId="47179" xr:uid="{E606CEB7-8B62-4C02-8C11-FC9F40FB9DD4}"/>
    <cellStyle name="Normal 5 7 2 2 3 2" xfId="62416" xr:uid="{97D517ED-22FB-4585-905F-AC1B02EFAEBB}"/>
    <cellStyle name="Normal 5 7 2 2 3 3" xfId="62417" xr:uid="{1A12F6EF-7950-467A-A0B1-489E353D92D4}"/>
    <cellStyle name="Normal 5 7 2 2 4" xfId="54256" xr:uid="{E8A1E37E-2780-4143-8877-721366DA640B}"/>
    <cellStyle name="Normal 5 7 2 2 5" xfId="54257" xr:uid="{FFBC1D4B-5254-4861-B9AC-671B9F98AD8C}"/>
    <cellStyle name="Normal 5 7 2 2 5 2" xfId="54258" xr:uid="{2E6779D5-6BF5-4E80-B881-06A59D6D746E}"/>
    <cellStyle name="Normal 5 7 2 2 5 3" xfId="54259" xr:uid="{8BAA5CE8-4EB9-47DB-B436-7EA534AE765F}"/>
    <cellStyle name="Normal 5 7 2 2 5 4" xfId="54260" xr:uid="{85D75983-BE41-42D9-96ED-8DB0159255C0}"/>
    <cellStyle name="Normal 5 7 2 2 5 5" xfId="54261" xr:uid="{912E224C-2F53-4137-A447-624655337298}"/>
    <cellStyle name="Normal 5 7 2 2 5 6" xfId="54262" xr:uid="{4300173F-7620-4D34-A5C7-B18A4DBD736E}"/>
    <cellStyle name="Normal 5 7 2 2 6" xfId="54263" xr:uid="{FE10CE4F-CF8A-4385-9BA0-3630608DA134}"/>
    <cellStyle name="Normal 5 7 2 2 7" xfId="54264" xr:uid="{BEBB2E82-72A4-4784-BC53-6AAC5B6FAE00}"/>
    <cellStyle name="Normal 5 7 2 2 8" xfId="54265" xr:uid="{89A1917B-D7A8-4AD6-BAB3-5F1A9521A6FC}"/>
    <cellStyle name="Normal 5 7 2 2 9" xfId="54266" xr:uid="{5B4420DD-6EA3-4C08-B611-2F816A101C41}"/>
    <cellStyle name="Normal 5 7 2 3" xfId="54267" xr:uid="{CC80978E-0F0B-445B-BD8F-D5D26C14B381}"/>
    <cellStyle name="Normal 5 7 2 3 10" xfId="23007" xr:uid="{FEF54ADB-CE12-4542-8C04-6B64AEF426CD}"/>
    <cellStyle name="Normal 5 7 2 3 2" xfId="54268" xr:uid="{506B5856-B93B-4634-A4D4-6671152A2E89}"/>
    <cellStyle name="Normal 5 7 2 3 2 2" xfId="54269" xr:uid="{D0A1CA4C-33E6-496C-9666-F5B898D2456A}"/>
    <cellStyle name="Normal 5 7 2 3 2 2 2" xfId="54270" xr:uid="{28A51F9B-D9B2-4839-A5AE-445865837633}"/>
    <cellStyle name="Normal 5 7 2 3 2 2 3" xfId="54271" xr:uid="{54425635-5E1B-46BB-8AF9-8F580617CA01}"/>
    <cellStyle name="Normal 5 7 2 3 2 2 4" xfId="54272" xr:uid="{144566AE-C4B0-4129-8513-C35199F971D9}"/>
    <cellStyle name="Normal 5 7 2 3 2 2 5" xfId="54273" xr:uid="{78E87F7E-9E7E-4D7C-8CE9-7D37C635B87B}"/>
    <cellStyle name="Normal 5 7 2 3 2 2 6" xfId="54274" xr:uid="{250FF248-1F72-4EB8-8607-BDEC32C4CD97}"/>
    <cellStyle name="Normal 5 7 2 3 2 3" xfId="54275" xr:uid="{CF3B3305-24CF-4B35-A1C6-A02C9407F269}"/>
    <cellStyle name="Normal 5 7 2 3 2 4" xfId="54276" xr:uid="{4570B22A-1224-4D74-AE98-58090D6A1AAB}"/>
    <cellStyle name="Normal 5 7 2 3 2 5" xfId="54277" xr:uid="{51269F96-975F-46CE-A5C5-2AEF105A5C70}"/>
    <cellStyle name="Normal 5 7 2 3 2 6" xfId="54278" xr:uid="{9EBA7CBE-751E-4355-A05B-C17B5DA531D3}"/>
    <cellStyle name="Normal 5 7 2 3 2 7" xfId="54279" xr:uid="{E530EFD6-14AF-4F92-885E-AE0754B320B6}"/>
    <cellStyle name="Normal 5 7 2 3 3" xfId="16499" xr:uid="{6861564C-1C6D-44E7-8E64-B1CC830CBEBE}"/>
    <cellStyle name="Normal 5 7 2 3 3 2" xfId="62418" xr:uid="{063E303B-C652-4332-9384-023F2F340319}"/>
    <cellStyle name="Normal 5 7 2 3 3 3" xfId="62419" xr:uid="{50978C89-33A1-46E8-8B5C-01A46ACE0F17}"/>
    <cellStyle name="Normal 5 7 2 3 4" xfId="16502" xr:uid="{B581F074-CC61-4C47-9713-B852D172BEC9}"/>
    <cellStyle name="Normal 5 7 2 3 5" xfId="16505" xr:uid="{33AD0AA2-4D64-4B8E-B2D7-FADA42A8D127}"/>
    <cellStyle name="Normal 5 7 2 3 5 2" xfId="32190" xr:uid="{5CA15E6D-4D3F-483B-B356-61F4EB0E7C93}"/>
    <cellStyle name="Normal 5 7 2 3 5 3" xfId="32215" xr:uid="{C32975E5-45F2-42CB-B668-AC6F5D18CA8E}"/>
    <cellStyle name="Normal 5 7 2 3 5 4" xfId="20768" xr:uid="{94B96477-ACD8-4BD1-A70F-A6B294653B94}"/>
    <cellStyle name="Normal 5 7 2 3 5 5" xfId="20772" xr:uid="{269527DF-B323-4E93-AE79-7A6C44C553AF}"/>
    <cellStyle name="Normal 5 7 2 3 5 6" xfId="31986" xr:uid="{221C117E-6892-4EB6-A3CD-B6CD6F920FA7}"/>
    <cellStyle name="Normal 5 7 2 3 6" xfId="16508" xr:uid="{60A673C8-256D-41B0-9A51-0631F7666768}"/>
    <cellStyle name="Normal 5 7 2 3 7" xfId="32401" xr:uid="{4AF4534F-8A73-4A20-8C7C-608126749228}"/>
    <cellStyle name="Normal 5 7 2 3 8" xfId="32481" xr:uid="{501E9DEB-FD2D-4C05-B86E-FFE608829A0B}"/>
    <cellStyle name="Normal 5 7 2 3 9" xfId="32520" xr:uid="{89B827D5-5667-4C92-95FE-BE56F762D30B}"/>
    <cellStyle name="Normal 5 7 2 4" xfId="54280" xr:uid="{04A5B199-DD53-40FA-8462-3D357E44E9FC}"/>
    <cellStyle name="Normal 5 7 2 4 10" xfId="23151" xr:uid="{8E6DA2D3-4878-4306-939E-9025C0FE716F}"/>
    <cellStyle name="Normal 5 7 2 4 2" xfId="54281" xr:uid="{D3CAD1D7-2DDC-4E32-B756-4439CC25BB3A}"/>
    <cellStyle name="Normal 5 7 2 4 2 2" xfId="54282" xr:uid="{795D8B0A-C9A7-4C38-964C-86B1D2CE1543}"/>
    <cellStyle name="Normal 5 7 2 4 2 2 2" xfId="54283" xr:uid="{956A7E8A-54AB-42FC-AC2E-C196A0D041D6}"/>
    <cellStyle name="Normal 5 7 2 4 2 2 3" xfId="54284" xr:uid="{B86FF4C0-5910-4DC9-8187-43C5827AB9C6}"/>
    <cellStyle name="Normal 5 7 2 4 2 2 4" xfId="54285" xr:uid="{5F08DB13-B873-4762-ADC8-878774F1097B}"/>
    <cellStyle name="Normal 5 7 2 4 2 2 5" xfId="54286" xr:uid="{4260C818-E0B2-497C-8218-E13CDD3D3522}"/>
    <cellStyle name="Normal 5 7 2 4 2 2 6" xfId="54287" xr:uid="{4D58B705-949C-48C2-8AC8-ADD1DF404727}"/>
    <cellStyle name="Normal 5 7 2 4 2 3" xfId="54288" xr:uid="{A03DF08E-2F50-443C-B719-34248AAD368D}"/>
    <cellStyle name="Normal 5 7 2 4 2 4" xfId="54289" xr:uid="{A88126C5-BD99-4B4F-8808-E341009024FD}"/>
    <cellStyle name="Normal 5 7 2 4 2 5" xfId="54290" xr:uid="{0A232DC8-D690-48E5-BE15-E99CE3762EC9}"/>
    <cellStyle name="Normal 5 7 2 4 2 6" xfId="54291" xr:uid="{E7BB1736-B145-4DD8-AD6D-06AE4D81AE2C}"/>
    <cellStyle name="Normal 5 7 2 4 2 7" xfId="54292" xr:uid="{0A5ED91B-A7A6-4239-92FF-3C876FE31286}"/>
    <cellStyle name="Normal 5 7 2 4 3" xfId="16518" xr:uid="{1D8AEBF2-7A1C-49F2-94D5-6FA8D58F8F60}"/>
    <cellStyle name="Normal 5 7 2 4 3 2" xfId="62420" xr:uid="{8EAC04F7-8245-44FB-9DB3-49B496DF6424}"/>
    <cellStyle name="Normal 5 7 2 4 3 3" xfId="62421" xr:uid="{E2B5409A-DAF8-47DA-AE41-15C7FE6B058B}"/>
    <cellStyle name="Normal 5 7 2 4 4" xfId="16521" xr:uid="{D415DB79-5BD7-4C55-920C-1AD4A0D1C12A}"/>
    <cellStyle name="Normal 5 7 2 4 5" xfId="16526" xr:uid="{FF6F81D6-A37F-4782-8BBD-56928B5AA9C2}"/>
    <cellStyle name="Normal 5 7 2 4 5 2" xfId="54293" xr:uid="{16B93DD4-F0CA-452B-95E9-C89C2DCFEDB1}"/>
    <cellStyle name="Normal 5 7 2 4 5 3" xfId="54294" xr:uid="{08D739DB-DEEE-42FE-990E-12D48D5D692A}"/>
    <cellStyle name="Normal 5 7 2 4 5 4" xfId="54295" xr:uid="{DC8182F7-232A-4D98-87AC-381336F2FC6D}"/>
    <cellStyle name="Normal 5 7 2 4 5 5" xfId="54296" xr:uid="{AC67BAB5-7368-4FED-A518-445E5E544826}"/>
    <cellStyle name="Normal 5 7 2 4 5 6" xfId="54297" xr:uid="{2F18C838-8283-4A9C-A8AA-2562F9F44F5F}"/>
    <cellStyle name="Normal 5 7 2 4 6" xfId="16532" xr:uid="{8505CAFB-1F99-4C27-A6A1-3E97171C9FF1}"/>
    <cellStyle name="Normal 5 7 2 4 7" xfId="32630" xr:uid="{7E7BF73A-2AFF-4987-96C4-D0D2BF382F4D}"/>
    <cellStyle name="Normal 5 7 2 4 8" xfId="32632" xr:uid="{E111B51A-6D06-46F5-BAEA-602364CE8DC2}"/>
    <cellStyle name="Normal 5 7 2 4 9" xfId="54298" xr:uid="{DB65076F-E67E-4365-B684-D39AA339E496}"/>
    <cellStyle name="Normal 5 7 2 5" xfId="54299" xr:uid="{E9D7B325-166D-44BD-82C9-A5470AFE983C}"/>
    <cellStyle name="Normal 5 7 2 5 2" xfId="54300" xr:uid="{9C3ED896-9317-42A7-BCC4-05BAE0D0ECBF}"/>
    <cellStyle name="Normal 5 7 2 5 2 2" xfId="54301" xr:uid="{83D30AD4-5F8B-4B7F-8D85-BF6E62E6C607}"/>
    <cellStyle name="Normal 5 7 2 5 2 3" xfId="54302" xr:uid="{1F9438EB-B7E9-48C1-B12C-D69E7D6F2890}"/>
    <cellStyle name="Normal 5 7 2 5 2 4" xfId="54303" xr:uid="{664B295C-6745-4C14-BA50-3C7EDE01DB99}"/>
    <cellStyle name="Normal 5 7 2 5 2 5" xfId="54304" xr:uid="{278C28CB-8046-4D26-98E2-9A3C66C68E2B}"/>
    <cellStyle name="Normal 5 7 2 5 2 6" xfId="54305" xr:uid="{94BF813B-8DF2-41B6-9437-C635C8B5BD2E}"/>
    <cellStyle name="Normal 5 7 2 5 3" xfId="16542" xr:uid="{E2A885FF-A837-4A8C-B966-A95B00F563E0}"/>
    <cellStyle name="Normal 5 7 2 5 4" xfId="16546" xr:uid="{C963E533-7F29-49C0-AE74-14FE84CF7895}"/>
    <cellStyle name="Normal 5 7 2 5 5" xfId="16550" xr:uid="{4D9D78A3-7AFA-4024-BEBE-4612BE333A60}"/>
    <cellStyle name="Normal 5 7 2 5 6" xfId="32695" xr:uid="{4C3202B4-D394-4C0F-94A5-84F277E8112F}"/>
    <cellStyle name="Normal 5 7 2 5 7" xfId="32726" xr:uid="{569F596C-A1B5-4C6A-B6D0-535F90043B73}"/>
    <cellStyle name="Normal 5 7 2 6" xfId="54306" xr:uid="{8B745E10-3329-41DF-9D0A-242B24D760F8}"/>
    <cellStyle name="Normal 5 7 2 6 2" xfId="62422" xr:uid="{E77E8EDF-9851-4C17-912A-CB52B49AE2EE}"/>
    <cellStyle name="Normal 5 7 2 6 3" xfId="62423" xr:uid="{0D9F4A32-C9A4-4AE8-BCDD-8C06BB37C56A}"/>
    <cellStyle name="Normal 5 7 2 7" xfId="54307" xr:uid="{E339EC94-69BA-4065-980D-F1E8F3906488}"/>
    <cellStyle name="Normal 5 7 2 8" xfId="54308" xr:uid="{ABE73A00-0207-47FE-92AB-C212547A3D00}"/>
    <cellStyle name="Normal 5 7 2 8 2" xfId="54309" xr:uid="{FEA649B7-4E58-4732-B377-D9BAD4BDD238}"/>
    <cellStyle name="Normal 5 7 2 8 3" xfId="32832" xr:uid="{54F365B8-D692-4422-8608-EC810FCA93AF}"/>
    <cellStyle name="Normal 5 7 2 8 4" xfId="32844" xr:uid="{D87F0215-7CCF-4290-958B-4E2C8E2D4935}"/>
    <cellStyle name="Normal 5 7 2 8 5" xfId="20678" xr:uid="{2099EA16-E770-48E6-B111-9E8C1B06EF4F}"/>
    <cellStyle name="Normal 5 7 2 8 6" xfId="20681" xr:uid="{6C4B68DC-6C0A-43C1-B349-D0D64C171587}"/>
    <cellStyle name="Normal 5 7 2 9" xfId="54310" xr:uid="{D25E6051-4F07-4704-A866-BA93B694CDDE}"/>
    <cellStyle name="Normal 5 7 3" xfId="36329" xr:uid="{993286D1-2A3C-43EE-B3D1-D677B490F37D}"/>
    <cellStyle name="Normal 5 7 3 10" xfId="54311" xr:uid="{203E7ED6-442D-43BA-AA1C-B18232EB87A3}"/>
    <cellStyle name="Normal 5 7 3 11" xfId="54312" xr:uid="{B1761145-9EC9-4B20-BE2C-0668D46960EB}"/>
    <cellStyle name="Normal 5 7 3 12" xfId="54313" xr:uid="{39E4AA55-AE40-4251-8A05-3C3649362079}"/>
    <cellStyle name="Normal 5 7 3 13" xfId="54314" xr:uid="{2435BA1D-EB25-40D5-832D-F818A789B3EC}"/>
    <cellStyle name="Normal 5 7 3 14" xfId="54315" xr:uid="{C406E66D-26A7-444C-A169-0AC4FD853238}"/>
    <cellStyle name="Normal 5 7 3 2" xfId="54316" xr:uid="{58968259-2A43-47ED-8DF2-8784F3EC1629}"/>
    <cellStyle name="Normal 5 7 3 2 10" xfId="54317" xr:uid="{6D7FA7D8-9B8A-4546-A320-805D8C8760BB}"/>
    <cellStyle name="Normal 5 7 3 2 2" xfId="47205" xr:uid="{EA920148-CB65-4095-8850-A4A444669458}"/>
    <cellStyle name="Normal 5 7 3 2 2 2" xfId="54318" xr:uid="{DDDE7600-8036-4074-9C1C-FE888D19B1AB}"/>
    <cellStyle name="Normal 5 7 3 2 2 2 2" xfId="54319" xr:uid="{088DB608-DB8A-4692-AA25-C825993C11B9}"/>
    <cellStyle name="Normal 5 7 3 2 2 2 3" xfId="54320" xr:uid="{3761C595-58C3-434F-B737-11F505B2C224}"/>
    <cellStyle name="Normal 5 7 3 2 2 2 4" xfId="54321" xr:uid="{E8DD5364-A00A-49A7-AA48-D26D710334FA}"/>
    <cellStyle name="Normal 5 7 3 2 2 2 5" xfId="54322" xr:uid="{1C2C11D3-0D65-4211-9BBD-8376108E8CFB}"/>
    <cellStyle name="Normal 5 7 3 2 2 2 6" xfId="54323" xr:uid="{346BCE7C-4574-4BB2-922B-BE8C0C4B5CB9}"/>
    <cellStyle name="Normal 5 7 3 2 2 3" xfId="54324" xr:uid="{F2019872-E272-4BC6-9339-B00F783D8B1B}"/>
    <cellStyle name="Normal 5 7 3 2 2 4" xfId="54325" xr:uid="{80473723-0097-4145-9CFA-A924BB7726FA}"/>
    <cellStyle name="Normal 5 7 3 2 2 5" xfId="54326" xr:uid="{F131BA5E-98D8-495A-A20C-1B7679942936}"/>
    <cellStyle name="Normal 5 7 3 2 2 6" xfId="54327" xr:uid="{50AFDDC5-C5D1-491D-B034-26CABB792F28}"/>
    <cellStyle name="Normal 5 7 3 2 2 7" xfId="54328" xr:uid="{3A5F066A-1453-4068-B972-8529C015BAF1}"/>
    <cellStyle name="Normal 5 7 3 2 3" xfId="47207" xr:uid="{08964D65-DDAC-466A-95BC-8F14AE2B4F83}"/>
    <cellStyle name="Normal 5 7 3 2 3 2" xfId="62424" xr:uid="{B09D8B67-EF40-43D6-B3C0-7E9AEC640023}"/>
    <cellStyle name="Normal 5 7 3 2 3 3" xfId="62425" xr:uid="{226761CC-B546-448A-B309-3845E0673894}"/>
    <cellStyle name="Normal 5 7 3 2 4" xfId="54329" xr:uid="{F17079FD-437F-46BC-A3E9-ABEA04B32528}"/>
    <cellStyle name="Normal 5 7 3 2 5" xfId="54330" xr:uid="{7455E659-41FF-48D1-8247-B4E746FE482C}"/>
    <cellStyle name="Normal 5 7 3 2 5 2" xfId="54332" xr:uid="{BC0AEBAF-9B3E-4382-9743-88A08BC43FF1}"/>
    <cellStyle name="Normal 5 7 3 2 5 3" xfId="54334" xr:uid="{812EBF33-B021-419B-BB9B-94DA0B7C9744}"/>
    <cellStyle name="Normal 5 7 3 2 5 4" xfId="54335" xr:uid="{722A6485-11ED-4E79-A114-CA905FEF5F9A}"/>
    <cellStyle name="Normal 5 7 3 2 5 5" xfId="54336" xr:uid="{B0899C61-3723-47EF-B2F5-AE3B894C6991}"/>
    <cellStyle name="Normal 5 7 3 2 5 6" xfId="54337" xr:uid="{1D1EA936-B7E9-4E16-8BE1-FC263EED7DFB}"/>
    <cellStyle name="Normal 5 7 3 2 6" xfId="54338" xr:uid="{B3518FAB-E117-4465-8FB7-EF8D45080C9D}"/>
    <cellStyle name="Normal 5 7 3 2 7" xfId="54339" xr:uid="{CADDBF0E-4C90-4F0B-8327-973D55AB030C}"/>
    <cellStyle name="Normal 5 7 3 2 8" xfId="54340" xr:uid="{3AE3E215-72B8-4462-AF10-1855EBC4F993}"/>
    <cellStyle name="Normal 5 7 3 2 9" xfId="54341" xr:uid="{526815C3-2654-4B93-B35F-2C51BF940064}"/>
    <cellStyle name="Normal 5 7 3 3" xfId="54342" xr:uid="{D054C60B-3A5B-47AF-8589-EA5DF6D1610B}"/>
    <cellStyle name="Normal 5 7 3 3 10" xfId="24598" xr:uid="{3B718853-F617-438B-93F4-86FBB31AEA1B}"/>
    <cellStyle name="Normal 5 7 3 3 2" xfId="54343" xr:uid="{57C09C5F-9E51-4AD5-A526-0C21F403A6D3}"/>
    <cellStyle name="Normal 5 7 3 3 2 2" xfId="54344" xr:uid="{F61D944B-B66B-40C1-9470-573BCD43D6E8}"/>
    <cellStyle name="Normal 5 7 3 3 2 2 2" xfId="54345" xr:uid="{66CCB80D-3FCB-49C0-AB1E-0548F757A1EB}"/>
    <cellStyle name="Normal 5 7 3 3 2 2 3" xfId="54346" xr:uid="{92F5EE7D-C272-4198-A403-F413BDAE7356}"/>
    <cellStyle name="Normal 5 7 3 3 2 2 4" xfId="54347" xr:uid="{EFD5ADD4-AE0A-482E-9DD7-4A11C6463871}"/>
    <cellStyle name="Normal 5 7 3 3 2 2 5" xfId="54348" xr:uid="{BAC1220E-1785-40A9-BCD3-E6137FD7F5C4}"/>
    <cellStyle name="Normal 5 7 3 3 2 2 6" xfId="54349" xr:uid="{ADF3A595-B56D-4980-8060-EA65A6921DA5}"/>
    <cellStyle name="Normal 5 7 3 3 2 3" xfId="54350" xr:uid="{6FA3FF0B-05F4-455E-916B-E81D743FB3FF}"/>
    <cellStyle name="Normal 5 7 3 3 2 4" xfId="54351" xr:uid="{2F9E2B52-D7AD-4821-A7CF-F7FA37B390F6}"/>
    <cellStyle name="Normal 5 7 3 3 2 5" xfId="54352" xr:uid="{EE522E7B-B32D-4942-8CCF-21B85EAAC20C}"/>
    <cellStyle name="Normal 5 7 3 3 2 6" xfId="54353" xr:uid="{557AEB91-71B4-448F-83E7-4E89D6B35388}"/>
    <cellStyle name="Normal 5 7 3 3 2 7" xfId="54354" xr:uid="{CD7EDCA3-C66A-4F7F-B6BF-9310E7E8111D}"/>
    <cellStyle name="Normal 5 7 3 3 3" xfId="16591" xr:uid="{64AF5A52-96AC-48A0-92DB-99F6F1492285}"/>
    <cellStyle name="Normal 5 7 3 3 3 2" xfId="62426" xr:uid="{16AF9D35-6818-42C1-A756-F3995FBEEE96}"/>
    <cellStyle name="Normal 5 7 3 3 3 3" xfId="62427" xr:uid="{75806C76-A48D-44C8-93A7-2F8E169E8B99}"/>
    <cellStyle name="Normal 5 7 3 3 4" xfId="16594" xr:uid="{C5FD8DC6-778A-49E2-834F-70E41D425313}"/>
    <cellStyle name="Normal 5 7 3 3 5" xfId="16597" xr:uid="{6E77F0E0-49B8-4FD2-9440-D4DBBDE2E598}"/>
    <cellStyle name="Normal 5 7 3 3 5 2" xfId="32905" xr:uid="{1F2DB90D-B52A-4E64-93B4-AC8FE2EE49DB}"/>
    <cellStyle name="Normal 5 7 3 3 5 3" xfId="54355" xr:uid="{4F023510-E5C9-4724-8611-8EDA51CB1364}"/>
    <cellStyle name="Normal 5 7 3 3 5 4" xfId="54356" xr:uid="{E7EC8AE4-D51C-4328-A405-6950EEF22EB6}"/>
    <cellStyle name="Normal 5 7 3 3 5 5" xfId="54357" xr:uid="{7E654A10-0C0D-4E97-A071-C4FB25398663}"/>
    <cellStyle name="Normal 5 7 3 3 5 6" xfId="54358" xr:uid="{14D5AF47-F2FB-407E-92C8-501893BCCEB7}"/>
    <cellStyle name="Normal 5 7 3 3 6" xfId="16600" xr:uid="{859226D5-240B-4AEB-890D-3FD7C39B44CE}"/>
    <cellStyle name="Normal 5 7 3 3 7" xfId="32907" xr:uid="{45279B59-05E0-43BC-B4CD-9C05F33843C1}"/>
    <cellStyle name="Normal 5 7 3 3 8" xfId="32909" xr:uid="{E58C1567-F8BB-4617-BC08-DC38D68B9B34}"/>
    <cellStyle name="Normal 5 7 3 3 9" xfId="32914" xr:uid="{8133878E-9D4D-4C71-82F0-F75BF6BC9FD7}"/>
    <cellStyle name="Normal 5 7 3 4" xfId="54359" xr:uid="{C6119910-3C95-4E05-803B-8EBE4A5BE6E2}"/>
    <cellStyle name="Normal 5 7 3 4 10" xfId="54360" xr:uid="{FAD1B2B5-8565-4EDE-BA34-184BCF3433F2}"/>
    <cellStyle name="Normal 5 7 3 4 2" xfId="54361" xr:uid="{E2DDDB68-C02D-4BE0-ADDA-95D77C951D4C}"/>
    <cellStyle name="Normal 5 7 3 4 2 2" xfId="54362" xr:uid="{F3FFB71D-10F3-433F-81C2-295F8FB5FE0B}"/>
    <cellStyle name="Normal 5 7 3 4 2 2 2" xfId="54363" xr:uid="{22305890-138E-4E01-ABA1-B1565A9AD2CD}"/>
    <cellStyle name="Normal 5 7 3 4 2 2 3" xfId="54364" xr:uid="{FFDD5983-C03D-4DEF-A966-41FFA02BE613}"/>
    <cellStyle name="Normal 5 7 3 4 2 2 4" xfId="54365" xr:uid="{045D9E2F-52DF-447D-AF18-D8AB394CD171}"/>
    <cellStyle name="Normal 5 7 3 4 2 2 5" xfId="54366" xr:uid="{C89472CF-82AB-4726-9596-91D4FB34BD1F}"/>
    <cellStyle name="Normal 5 7 3 4 2 2 6" xfId="54367" xr:uid="{B5E8A0EC-84E4-49D3-97D1-45A757FB5832}"/>
    <cellStyle name="Normal 5 7 3 4 2 3" xfId="54368" xr:uid="{0E0A943D-FA6D-4A44-8CB7-D5DDABEAE2EC}"/>
    <cellStyle name="Normal 5 7 3 4 2 4" xfId="54369" xr:uid="{81241C8E-9F6D-4F8A-905D-F75BBDC8FA2A}"/>
    <cellStyle name="Normal 5 7 3 4 2 5" xfId="54370" xr:uid="{ECA5B503-E5D6-43C3-8B79-C22A1E42796B}"/>
    <cellStyle name="Normal 5 7 3 4 2 6" xfId="54371" xr:uid="{5E7F0551-6873-4D1A-82B8-6B850601AEDA}"/>
    <cellStyle name="Normal 5 7 3 4 2 7" xfId="54372" xr:uid="{04876508-BA23-4F0D-A482-85C1A1FFFDD5}"/>
    <cellStyle name="Normal 5 7 3 4 3" xfId="16616" xr:uid="{0DF6C836-4E68-4DF7-944D-AFD4CA7A865B}"/>
    <cellStyle name="Normal 5 7 3 4 3 2" xfId="62428" xr:uid="{82F14B00-46F5-4E3E-AD45-C8A00C3D16FD}"/>
    <cellStyle name="Normal 5 7 3 4 3 3" xfId="62429" xr:uid="{324B7F84-E0BD-442F-9D09-D0A725E5790F}"/>
    <cellStyle name="Normal 5 7 3 4 4" xfId="16620" xr:uid="{04454855-59E4-4F3F-A0D7-42E1D9670C64}"/>
    <cellStyle name="Normal 5 7 3 4 5" xfId="16624" xr:uid="{37FF3F6C-B598-49EE-AE31-3ABCF1F42471}"/>
    <cellStyle name="Normal 5 7 3 4 5 2" xfId="54373" xr:uid="{B712B1A4-DA94-46B3-B541-8906F6F6EA9A}"/>
    <cellStyle name="Normal 5 7 3 4 5 3" xfId="54374" xr:uid="{39763050-E436-425F-A228-BB9DFC6D9683}"/>
    <cellStyle name="Normal 5 7 3 4 5 4" xfId="54375" xr:uid="{C423CB05-8E93-4630-ABBA-F5ED8BB19789}"/>
    <cellStyle name="Normal 5 7 3 4 5 5" xfId="54376" xr:uid="{09A46FFB-635E-4160-8347-F45724E18CBD}"/>
    <cellStyle name="Normal 5 7 3 4 5 6" xfId="54377" xr:uid="{467E69E6-3541-4EBB-9D18-2382D210675B}"/>
    <cellStyle name="Normal 5 7 3 4 6" xfId="54378" xr:uid="{A801A935-A92B-4BCE-919C-71D261C027BA}"/>
    <cellStyle name="Normal 5 7 3 4 7" xfId="54379" xr:uid="{268F5D47-7B84-4565-BE9A-03A437555A3E}"/>
    <cellStyle name="Normal 5 7 3 4 8" xfId="54380" xr:uid="{BE754715-C51E-425E-B086-9E928F164681}"/>
    <cellStyle name="Normal 5 7 3 4 9" xfId="43181" xr:uid="{D7521F9B-32D3-43C1-A5E4-DB4C597354BB}"/>
    <cellStyle name="Normal 5 7 3 5" xfId="54381" xr:uid="{3E1A040E-C4D7-400A-B1DC-341C9D6D8B2C}"/>
    <cellStyle name="Normal 5 7 3 5 2" xfId="54382" xr:uid="{FF31BB98-CC1F-43BA-AE13-F9139F1FAF8C}"/>
    <cellStyle name="Normal 5 7 3 5 2 2" xfId="54383" xr:uid="{8B1020A4-50AB-4D8E-99C4-AF5A03E2DDF2}"/>
    <cellStyle name="Normal 5 7 3 5 2 3" xfId="54384" xr:uid="{7B6319AD-7E27-447C-AFF3-B7432939FA69}"/>
    <cellStyle name="Normal 5 7 3 5 2 4" xfId="54385" xr:uid="{EF2F336F-5628-4880-A20F-78B4B0878067}"/>
    <cellStyle name="Normal 5 7 3 5 2 5" xfId="54386" xr:uid="{70299AA1-9186-4E0C-8B60-213054F9E466}"/>
    <cellStyle name="Normal 5 7 3 5 2 6" xfId="54387" xr:uid="{A87DEBCF-446C-4F19-B7A4-79465D8F3060}"/>
    <cellStyle name="Normal 5 7 3 5 3" xfId="16632" xr:uid="{CE160C57-8CB0-4376-AC6D-18BF8A3751D1}"/>
    <cellStyle name="Normal 5 7 3 5 4" xfId="54388" xr:uid="{D95A9600-B7B4-4D39-B14B-FC7271B46BA4}"/>
    <cellStyle name="Normal 5 7 3 5 5" xfId="54389" xr:uid="{A57E09F6-040D-48D0-92DB-0AC2D1F4AA69}"/>
    <cellStyle name="Normal 5 7 3 5 6" xfId="54390" xr:uid="{B57FEC8F-AC1C-4DE5-A246-156FB40854EE}"/>
    <cellStyle name="Normal 5 7 3 5 7" xfId="54391" xr:uid="{A46F4F36-ED3D-47BC-A584-8E625D386AE2}"/>
    <cellStyle name="Normal 5 7 3 6" xfId="54392" xr:uid="{5AEBDCFB-9F66-4735-87B2-FC856240B4EF}"/>
    <cellStyle name="Normal 5 7 3 6 2" xfId="62430" xr:uid="{50EBD597-4890-4932-9945-B9AEC8285C91}"/>
    <cellStyle name="Normal 5 7 3 6 3" xfId="62431" xr:uid="{91C3A764-A55D-4723-9F82-73AC7F2095DE}"/>
    <cellStyle name="Normal 5 7 3 7" xfId="54393" xr:uid="{00DA9722-B43A-482E-942B-798347303954}"/>
    <cellStyle name="Normal 5 7 3 8" xfId="54394" xr:uid="{F6963EB2-83C7-496B-A477-A5EC8F136CEC}"/>
    <cellStyle name="Normal 5 7 3 8 2" xfId="54395" xr:uid="{DCF21B5A-3380-4AF9-88E3-A5E5D5317A48}"/>
    <cellStyle name="Normal 5 7 3 8 3" xfId="54396" xr:uid="{5D864C35-CF96-43EE-8EC4-A8C2165DDBB5}"/>
    <cellStyle name="Normal 5 7 3 8 4" xfId="54397" xr:uid="{61E423B9-50DF-4856-AD17-75081E9E5F8C}"/>
    <cellStyle name="Normal 5 7 3 8 5" xfId="54398" xr:uid="{E1B8CBD2-711F-4194-A2C6-2A63FF1BFDEF}"/>
    <cellStyle name="Normal 5 7 3 8 6" xfId="54399" xr:uid="{DFE46E1F-C4C3-4AF8-9725-54828DB71E22}"/>
    <cellStyle name="Normal 5 7 3 9" xfId="54400" xr:uid="{07DF2CE4-FBB0-4FFA-942F-045D63840663}"/>
    <cellStyle name="Normal 5 7 4" xfId="54401" xr:uid="{A4BA4B9C-0B2F-40D8-93E3-CE9C0A93679F}"/>
    <cellStyle name="Normal 5 7 4 10" xfId="54402" xr:uid="{7E539CEC-DE1F-4272-86A4-11E0139CD221}"/>
    <cellStyle name="Normal 5 7 4 2" xfId="54403" xr:uid="{8145622C-9FFF-4BAA-A819-83AECA2FD27C}"/>
    <cellStyle name="Normal 5 7 4 2 2" xfId="54404" xr:uid="{28E6EE88-20F1-4C81-B9D1-89C26A54E8AA}"/>
    <cellStyle name="Normal 5 7 4 2 2 2" xfId="54405" xr:uid="{98F156ED-F862-493B-9E77-EB8BD78BAE7B}"/>
    <cellStyle name="Normal 5 7 4 2 2 3" xfId="54406" xr:uid="{4C00316A-536F-4B7A-9DFA-B8765E6B38B1}"/>
    <cellStyle name="Normal 5 7 4 2 2 4" xfId="54407" xr:uid="{B0FF8CEA-F52C-4FF6-8E0B-D77FBEF3F787}"/>
    <cellStyle name="Normal 5 7 4 2 2 5" xfId="54408" xr:uid="{19239C27-163F-479E-A5E4-7934C7A99A68}"/>
    <cellStyle name="Normal 5 7 4 2 2 6" xfId="54409" xr:uid="{44F7C003-DBEF-4FE6-9560-0E8C91F17657}"/>
    <cellStyle name="Normal 5 7 4 2 3" xfId="54410" xr:uid="{F0368FCA-1BEC-4730-8696-2CEEBF70D300}"/>
    <cellStyle name="Normal 5 7 4 2 4" xfId="54411" xr:uid="{5468FA37-DF18-4519-84DF-AF6408CE7887}"/>
    <cellStyle name="Normal 5 7 4 2 5" xfId="54412" xr:uid="{041BD467-A75F-475C-B382-4949D3D728F2}"/>
    <cellStyle name="Normal 5 7 4 2 6" xfId="54413" xr:uid="{7BF26FAE-863D-444E-9A39-FBAAB8FDC76F}"/>
    <cellStyle name="Normal 5 7 4 2 7" xfId="54414" xr:uid="{836C1DB5-E26D-4C5F-BCA3-0BB5A435969F}"/>
    <cellStyle name="Normal 5 7 4 3" xfId="54415" xr:uid="{40A33947-AA5D-4167-BCE5-78B5AC08DFCA}"/>
    <cellStyle name="Normal 5 7 4 3 2" xfId="62432" xr:uid="{F2C59B58-FA47-4998-BDE2-9ADCE37FE25B}"/>
    <cellStyle name="Normal 5 7 4 3 3" xfId="62433" xr:uid="{948E1F18-37AB-49A7-927B-E912F34053AF}"/>
    <cellStyle name="Normal 5 7 4 4" xfId="54416" xr:uid="{894F9FAE-E89E-4850-B4EF-47A4F2ADBB3F}"/>
    <cellStyle name="Normal 5 7 4 5" xfId="54417" xr:uid="{8A8DF050-7983-4099-8ED3-F894A69F1A7C}"/>
    <cellStyle name="Normal 5 7 4 5 2" xfId="54418" xr:uid="{5D6D1449-53AF-4CDF-8C79-4EBBD84A2214}"/>
    <cellStyle name="Normal 5 7 4 5 3" xfId="54419" xr:uid="{3B9CEE03-F6C3-4DEC-9CE3-8542F269DF3A}"/>
    <cellStyle name="Normal 5 7 4 5 4" xfId="54420" xr:uid="{B21A2DC2-F3F0-493B-8590-AA914C604EDA}"/>
    <cellStyle name="Normal 5 7 4 5 5" xfId="54421" xr:uid="{6A990ABF-4C92-44AC-8F40-F5285C153676}"/>
    <cellStyle name="Normal 5 7 4 5 6" xfId="54422" xr:uid="{E62BD8D8-BD8D-472E-9024-0D7EBDF8E013}"/>
    <cellStyle name="Normal 5 7 4 6" xfId="54423" xr:uid="{9D9F24CE-A3CE-453A-9E7B-EE60ED08FE17}"/>
    <cellStyle name="Normal 5 7 4 7" xfId="54424" xr:uid="{4A61C219-F572-4A4F-A1D3-86E443D6F24A}"/>
    <cellStyle name="Normal 5 7 4 8" xfId="54425" xr:uid="{DC57CB9B-CD03-43E6-81D4-8161D4FAED50}"/>
    <cellStyle name="Normal 5 7 4 9" xfId="54426" xr:uid="{0D328E11-1526-4714-B069-A79CD3F12419}"/>
    <cellStyle name="Normal 5 7 5" xfId="54427" xr:uid="{AF7D86BE-746E-4D17-90DB-5FEBEA78D74A}"/>
    <cellStyle name="Normal 5 7 5 10" xfId="54428" xr:uid="{1CF385F4-9E93-41B5-9020-520134900F1C}"/>
    <cellStyle name="Normal 5 7 5 2" xfId="54429" xr:uid="{37C7F102-1F3B-4E62-B606-1F4C37B3206F}"/>
    <cellStyle name="Normal 5 7 5 2 2" xfId="54430" xr:uid="{0D6E2A50-E387-43FA-8EB3-2CA580B63505}"/>
    <cellStyle name="Normal 5 7 5 2 2 2" xfId="54431" xr:uid="{45786CE6-58A0-4F09-95F2-310C25EA0AF0}"/>
    <cellStyle name="Normal 5 7 5 2 2 3" xfId="54432" xr:uid="{D02C929E-79D2-4377-AA9D-3DF60013025E}"/>
    <cellStyle name="Normal 5 7 5 2 2 4" xfId="5808" xr:uid="{C43CE871-9A81-4A16-A59E-A2FEC12983EB}"/>
    <cellStyle name="Normal 5 7 5 2 2 5" xfId="5818" xr:uid="{C8D0548A-A0EE-4383-A3DF-3A60A02327F3}"/>
    <cellStyle name="Normal 5 7 5 2 2 6" xfId="54433" xr:uid="{011E3C4C-6A14-425F-A866-FE225834B7E6}"/>
    <cellStyle name="Normal 5 7 5 2 3" xfId="54434" xr:uid="{DB57CADD-BA0D-41B8-A89A-F3C5A437A29D}"/>
    <cellStyle name="Normal 5 7 5 2 4" xfId="54435" xr:uid="{20599769-C5D9-420A-932B-7EE6F6717EA7}"/>
    <cellStyle name="Normal 5 7 5 2 5" xfId="54436" xr:uid="{D9C0B86E-0B37-41A1-9CA9-BCD4752D9B40}"/>
    <cellStyle name="Normal 5 7 5 2 6" xfId="54437" xr:uid="{5D8AB4CD-1CD8-4E74-8724-380105B7B36B}"/>
    <cellStyle name="Normal 5 7 5 2 7" xfId="54438" xr:uid="{5272F190-E077-4F4D-A83A-98F32A984A5B}"/>
    <cellStyle name="Normal 5 7 5 3" xfId="54439" xr:uid="{414931E7-F2E5-4EF4-A820-B48B408CF7E8}"/>
    <cellStyle name="Normal 5 7 5 3 2" xfId="62434" xr:uid="{3D844C2D-6548-46CB-BCF4-05D61E854DEA}"/>
    <cellStyle name="Normal 5 7 5 3 3" xfId="62435" xr:uid="{C244D964-D15E-4170-8C68-3674343D436E}"/>
    <cellStyle name="Normal 5 7 5 4" xfId="54440" xr:uid="{32B40A41-D8BF-4850-9867-DAA36827431C}"/>
    <cellStyle name="Normal 5 7 5 5" xfId="54441" xr:uid="{762FB4BF-0B2F-42B7-A8C3-F27A4BAC995F}"/>
    <cellStyle name="Normal 5 7 5 5 2" xfId="54442" xr:uid="{D5C8EAC3-4701-4E03-903A-6E028D6F37BD}"/>
    <cellStyle name="Normal 5 7 5 5 3" xfId="54443" xr:uid="{C524E72A-53A5-4500-9E4A-34AB7E96F4D3}"/>
    <cellStyle name="Normal 5 7 5 5 4" xfId="54444" xr:uid="{E031E018-8C55-4E79-AAE1-D4D55CD3C62E}"/>
    <cellStyle name="Normal 5 7 5 5 5" xfId="54445" xr:uid="{F278AE56-AC1E-4350-93C2-408126A85349}"/>
    <cellStyle name="Normal 5 7 5 5 6" xfId="54446" xr:uid="{9D1D18A7-A1C1-490F-A317-2F8FA2CA008B}"/>
    <cellStyle name="Normal 5 7 5 6" xfId="54447" xr:uid="{D84A78BB-F969-4C63-9B96-2BF7258ABDC8}"/>
    <cellStyle name="Normal 5 7 5 7" xfId="54448" xr:uid="{9C739724-D146-4AB7-91DC-5422316EE45C}"/>
    <cellStyle name="Normal 5 7 5 8" xfId="54449" xr:uid="{4C7D5743-D6A4-488F-BEA5-17E23A895618}"/>
    <cellStyle name="Normal 5 7 5 9" xfId="54450" xr:uid="{A1FE128A-4F20-47B3-9AA7-86B1ED4EC7B5}"/>
    <cellStyle name="Normal 5 7 6" xfId="54451" xr:uid="{1AE37E4A-56AB-41C2-AE3D-674C23C94500}"/>
    <cellStyle name="Normal 5 7 6 10" xfId="54452" xr:uid="{CB9271CC-DE8F-42EF-B065-EF134E8FEB3B}"/>
    <cellStyle name="Normal 5 7 6 2" xfId="54453" xr:uid="{15745D25-DD32-47C6-95B9-D0A97BF405E7}"/>
    <cellStyle name="Normal 5 7 6 2 2" xfId="16692" xr:uid="{0568F7E5-680F-479A-89DD-897CD47BBF11}"/>
    <cellStyle name="Normal 5 7 6 2 2 2" xfId="54454" xr:uid="{B149AF7B-81F2-44DF-B949-7C9929EE1A9F}"/>
    <cellStyle name="Normal 5 7 6 2 2 3" xfId="54455" xr:uid="{697D91B7-77E1-4496-9F64-451F168F3416}"/>
    <cellStyle name="Normal 5 7 6 2 2 4" xfId="6051" xr:uid="{B0F3776C-81C2-4539-AF97-6797DA1BADDF}"/>
    <cellStyle name="Normal 5 7 6 2 2 5" xfId="6053" xr:uid="{C8FDBFB0-8042-4B85-9C27-842F815F795C}"/>
    <cellStyle name="Normal 5 7 6 2 2 6" xfId="54456" xr:uid="{DDA06FB1-37A4-453A-AA77-7517530D5435}"/>
    <cellStyle name="Normal 5 7 6 2 3" xfId="54457" xr:uid="{3BDE7F51-E04D-42C3-AEF1-A307BFB954CA}"/>
    <cellStyle name="Normal 5 7 6 2 4" xfId="54458" xr:uid="{6EED173C-3FA8-4B21-9B8F-2E97DFE6DE52}"/>
    <cellStyle name="Normal 5 7 6 2 5" xfId="54459" xr:uid="{41331329-DDB9-47EE-B3E5-3C937011CA07}"/>
    <cellStyle name="Normal 5 7 6 2 6" xfId="54460" xr:uid="{052064FD-B821-4050-A740-D1659E760455}"/>
    <cellStyle name="Normal 5 7 6 2 7" xfId="54461" xr:uid="{E795CB30-7EC8-4418-B52A-276BF7EAC5BE}"/>
    <cellStyle name="Normal 5 7 6 3" xfId="54462" xr:uid="{34ACE3C7-38B0-4894-9313-2A2CE8BEEFF8}"/>
    <cellStyle name="Normal 5 7 6 3 2" xfId="62436" xr:uid="{A009A334-7387-476D-B36F-11CBEF0287A8}"/>
    <cellStyle name="Normal 5 7 6 3 3" xfId="62437" xr:uid="{6CEC14E4-6EBB-4163-8338-76F85F7ADA37}"/>
    <cellStyle name="Normal 5 7 6 4" xfId="54463" xr:uid="{2C4DBBC7-A126-49CF-A3A7-B3E4D783B8B6}"/>
    <cellStyle name="Normal 5 7 6 5" xfId="54464" xr:uid="{E1E9A288-E892-4459-BC6C-58AD8035E97A}"/>
    <cellStyle name="Normal 5 7 6 5 2" xfId="54465" xr:uid="{65FE45E7-7A58-4C71-8EF8-22B83AA9492D}"/>
    <cellStyle name="Normal 5 7 6 5 3" xfId="54466" xr:uid="{DC278AA9-6449-4D33-941E-68EB204A53F0}"/>
    <cellStyle name="Normal 5 7 6 5 4" xfId="54467" xr:uid="{62998C79-F199-42E0-90BC-67CE65150676}"/>
    <cellStyle name="Normal 5 7 6 5 5" xfId="54468" xr:uid="{74E6E1AC-D19C-40D9-926C-5DD11EAF221B}"/>
    <cellStyle name="Normal 5 7 6 5 6" xfId="54469" xr:uid="{2CE79E61-AA69-4F58-A6D4-94C60F914B78}"/>
    <cellStyle name="Normal 5 7 6 6" xfId="54470" xr:uid="{F557371E-3062-4A30-BA94-5EDC65B44C58}"/>
    <cellStyle name="Normal 5 7 6 7" xfId="54471" xr:uid="{4719FA5B-37FC-4E1C-8E4D-36D94E0C78AA}"/>
    <cellStyle name="Normal 5 7 6 8" xfId="54472" xr:uid="{7C7E07C1-BE68-4265-986F-6CBF2FDECDAE}"/>
    <cellStyle name="Normal 5 7 6 9" xfId="54473" xr:uid="{8C33C9C0-BCA1-4C37-BE33-E87C09976851}"/>
    <cellStyle name="Normal 5 7 7" xfId="54474" xr:uid="{5F5FEF4E-6849-4C4E-9358-A521CC3BA7A3}"/>
    <cellStyle name="Normal 5 7 7 2" xfId="54475" xr:uid="{3ADCEF69-842E-408F-B3D3-6D9EC9512085}"/>
    <cellStyle name="Normal 5 7 7 2 2" xfId="54476" xr:uid="{FCA658B1-4EB0-456C-A012-4311C6D71A1E}"/>
    <cellStyle name="Normal 5 7 7 2 3" xfId="54477" xr:uid="{59F6E887-A352-4C45-920B-FBB93BE463DC}"/>
    <cellStyle name="Normal 5 7 7 2 4" xfId="54478" xr:uid="{B323BE80-E085-4164-A661-446326B1BC92}"/>
    <cellStyle name="Normal 5 7 7 2 5" xfId="54479" xr:uid="{7E33B2DB-9CF0-48A8-A953-ECF23D7ED646}"/>
    <cellStyle name="Normal 5 7 7 2 6" xfId="54480" xr:uid="{B2300EA5-8BA0-472E-B5D9-DA153532AB63}"/>
    <cellStyle name="Normal 5 7 7 3" xfId="54481" xr:uid="{BC054A7A-F45C-42A4-A467-C5E34F3DDBD7}"/>
    <cellStyle name="Normal 5 7 7 4" xfId="54482" xr:uid="{91DD6FBD-D18D-420F-BBCB-8F8B7077DDBE}"/>
    <cellStyle name="Normal 5 7 7 5" xfId="54483" xr:uid="{782CC0C7-D606-4E38-B3E2-B88936C0144C}"/>
    <cellStyle name="Normal 5 7 7 6" xfId="54484" xr:uid="{A4BF1000-5D2C-4B3B-8035-600999DF4DC4}"/>
    <cellStyle name="Normal 5 7 7 7" xfId="54485" xr:uid="{BC4E69FA-6863-4974-8CD1-3C2FAE466200}"/>
    <cellStyle name="Normal 5 7 8" xfId="54486" xr:uid="{3B8DF406-0DD2-4AC1-9CD3-DF249A43F3FD}"/>
    <cellStyle name="Normal 5 7 8 2" xfId="62438" xr:uid="{45A3112A-53E6-49BE-AE77-641363CBB5DD}"/>
    <cellStyle name="Normal 5 7 8 3" xfId="62439" xr:uid="{B2F47B52-86AC-48BE-9804-E1FBE7394CF7}"/>
    <cellStyle name="Normal 5 7 9" xfId="54487" xr:uid="{4A32F8E7-2928-4F9F-96BE-34ECD138F854}"/>
    <cellStyle name="Normal 5 8" xfId="36333" xr:uid="{37755F93-2E57-422F-B5E1-8858E697A363}"/>
    <cellStyle name="Normal 5 8 2" xfId="36337" xr:uid="{5462DCDB-3E96-4FBA-BDDA-48519A9323A5}"/>
    <cellStyle name="Normal 5 8 2 2" xfId="36341" xr:uid="{684ACFEF-4516-49A5-AFA1-66FAFF69F04A}"/>
    <cellStyle name="Normal 5 8 2 2 2" xfId="47275" xr:uid="{AA5446F9-BC03-4211-9D1C-0812AB66A53A}"/>
    <cellStyle name="Normal 5 8 2 2 3" xfId="47277" xr:uid="{52FC757F-CE62-42B0-B1F7-619DAA0EDF36}"/>
    <cellStyle name="Normal 5 8 2 3" xfId="36463" xr:uid="{E4F6471C-FB2B-4CC3-A22E-C4BD4E447DEF}"/>
    <cellStyle name="Normal 5 8 2 4" xfId="54488" xr:uid="{8ED92606-9321-476D-9BC5-16C9E04C44D5}"/>
    <cellStyle name="Normal 5 8 3" xfId="36345" xr:uid="{BECA3F21-9596-4DED-802A-A4544C0C0749}"/>
    <cellStyle name="Normal 5 8 3 2" xfId="62440" xr:uid="{EC93E94D-CFA8-4AAC-BC1B-EDA4C7A146A8}"/>
    <cellStyle name="Normal 5 8 4" xfId="62441" xr:uid="{E4D382B5-BE61-4AF8-8278-11DCEF5DD5DA}"/>
    <cellStyle name="Normal 5 9" xfId="36349" xr:uid="{06613CB5-5F06-4462-AD56-3E79B223B844}"/>
    <cellStyle name="Normal 5 9 10" xfId="54489" xr:uid="{FDF69248-BCF0-4859-9A41-33C15A45432A}"/>
    <cellStyle name="Normal 5 9 11" xfId="54490" xr:uid="{0A30A4E2-4A7A-431D-A207-72D2E2CD33E0}"/>
    <cellStyle name="Normal 5 9 2" xfId="36353" xr:uid="{9F2E16B3-73ED-4992-8CDC-57A2C2843B69}"/>
    <cellStyle name="Normal 5 9 2 2" xfId="36357" xr:uid="{499A5054-FBBA-406B-8DCF-4BB3FFAEEAB5}"/>
    <cellStyle name="Normal 5 9 2 2 2" xfId="17114" xr:uid="{B6053BA6-9814-4831-9648-A9313BD79945}"/>
    <cellStyle name="Normal 5 9 2 2 3" xfId="47348" xr:uid="{4C4391A1-46BD-4D28-9D2F-9068ACF4C4A1}"/>
    <cellStyle name="Normal 5 9 2 2 4" xfId="54491" xr:uid="{A67E9E8A-3CBA-431B-B563-D2E2CC2C3911}"/>
    <cellStyle name="Normal 5 9 2 2 5" xfId="43541" xr:uid="{4220E443-D37C-465C-B859-69AAB2FE94C6}"/>
    <cellStyle name="Normal 5 9 2 2 6" xfId="43543" xr:uid="{14B59C79-61C9-489E-8B39-9F7C3CB7BFC3}"/>
    <cellStyle name="Normal 5 9 2 3" xfId="13301" xr:uid="{3607D32D-7583-44D5-8C50-64AB40ADAAC8}"/>
    <cellStyle name="Normal 5 9 2 4" xfId="13304" xr:uid="{A3C33343-942E-4B78-889A-D7B367037E3E}"/>
    <cellStyle name="Normal 5 9 2 5" xfId="54492" xr:uid="{DCC1054A-C740-4ECE-93FB-D7F01AF2EC43}"/>
    <cellStyle name="Normal 5 9 2 6" xfId="54493" xr:uid="{6D100549-950E-44ED-B439-E25FE853D447}"/>
    <cellStyle name="Normal 5 9 2 7" xfId="54494" xr:uid="{98C94259-4353-4564-A92D-68ACC50B66F9}"/>
    <cellStyle name="Normal 5 9 3" xfId="36361" xr:uid="{1192DFDB-3A56-44CD-BF8D-D3ADC7A778DE}"/>
    <cellStyle name="Normal 5 9 3 2" xfId="62442" xr:uid="{6216BF5C-D37C-4180-88DD-280C36D65A7B}"/>
    <cellStyle name="Normal 5 9 3 3" xfId="62443" xr:uid="{33C26A2A-5C7B-4786-89E6-E96EB099992D}"/>
    <cellStyle name="Normal 5 9 4" xfId="36466" xr:uid="{ADE8149D-54C3-420B-A0AC-135712B8096A}"/>
    <cellStyle name="Normal 5 9 4 2" xfId="62444" xr:uid="{9842EB96-2521-4BE3-98DB-F089C2E3E56A}"/>
    <cellStyle name="Normal 5 9 5" xfId="54495" xr:uid="{551B0F5A-8C12-4FEE-98F6-209FBDFC5DD7}"/>
    <cellStyle name="Normal 5 9 6" xfId="54496" xr:uid="{135CEF7A-AF72-401A-9554-17341F966D04}"/>
    <cellStyle name="Normal 5 9 6 2" xfId="54497" xr:uid="{9D27C3E5-F958-4827-862D-38C879F4109F}"/>
    <cellStyle name="Normal 5 9 6 3" xfId="54498" xr:uid="{38E1421E-9304-45FB-BDA0-11F86BC6C71E}"/>
    <cellStyle name="Normal 5 9 6 4" xfId="54499" xr:uid="{1D1B91F7-BC80-40BE-AB32-692162E9B470}"/>
    <cellStyle name="Normal 5 9 6 5" xfId="54500" xr:uid="{AB7988AC-CA10-440E-A6D2-496979A017DA}"/>
    <cellStyle name="Normal 5 9 6 6" xfId="54501" xr:uid="{036B4BC8-D226-42D3-8294-F8CC1606C1BB}"/>
    <cellStyle name="Normal 5 9 7" xfId="54502" xr:uid="{30309375-7FA8-4C74-BE31-E2F9D96D4E53}"/>
    <cellStyle name="Normal 5 9 8" xfId="54503" xr:uid="{7D1A181F-08A0-4262-A0EF-94765D108D35}"/>
    <cellStyle name="Normal 5 9 9" xfId="54504" xr:uid="{FA403CB5-8CCF-4C1F-9788-86AABBEC5966}"/>
    <cellStyle name="Normal 5_C10400" xfId="54505" xr:uid="{D78311F0-440B-4862-B848-E67B30CE4937}"/>
    <cellStyle name="Normal 50" xfId="53957" xr:uid="{15E59937-023F-48B8-A417-389E6E00616A}"/>
    <cellStyle name="Normal 50 10" xfId="62445" xr:uid="{3D246B8E-76B4-4D26-B23E-82A0125913F4}"/>
    <cellStyle name="Normal 50 11" xfId="62446" xr:uid="{C4F2FD0E-A85C-4BEA-A0DF-647EA7622202}"/>
    <cellStyle name="Normal 50 12" xfId="62447" xr:uid="{7F1181D4-317A-4292-869E-23DC67BC9E21}"/>
    <cellStyle name="Normal 50 2" xfId="21101" xr:uid="{0666B0BA-2320-4255-AB0A-3CC9EAFF6C0C}"/>
    <cellStyle name="Normal 50 2 10" xfId="62448" xr:uid="{A3CBC196-2089-4BBF-9393-56B62D70FB08}"/>
    <cellStyle name="Normal 50 2 11" xfId="62449" xr:uid="{50996B2B-CE20-423C-B3F7-9DDC4FC99608}"/>
    <cellStyle name="Normal 50 2 12" xfId="62450" xr:uid="{BCA24A27-D69D-4075-BFA4-03DBEE6C0C38}"/>
    <cellStyle name="Normal 50 2 13" xfId="62451" xr:uid="{3FCC18A3-067C-4CAE-BA2A-1F2C3A27ABCB}"/>
    <cellStyle name="Normal 50 2 2" xfId="53962" xr:uid="{DB5D48A2-C71C-4596-99A4-F52786609CA6}"/>
    <cellStyle name="Normal 50 2 2 2" xfId="62452" xr:uid="{EB1C4E85-EF88-4038-A248-1137B369FA64}"/>
    <cellStyle name="Normal 50 2 3" xfId="62453" xr:uid="{669D0926-2B2F-4142-991E-559B152F7D2D}"/>
    <cellStyle name="Normal 50 2 3 2" xfId="62454" xr:uid="{2B827118-A023-4693-85D2-6059B51D81B3}"/>
    <cellStyle name="Normal 50 2 4" xfId="62455" xr:uid="{8B317E4B-D6DD-4BFE-BE44-73D43962E881}"/>
    <cellStyle name="Normal 50 2 5" xfId="62456" xr:uid="{A28A218C-6A7E-428F-9349-D50C1F506FCE}"/>
    <cellStyle name="Normal 50 2 6" xfId="62457" xr:uid="{C8F62C57-BA1F-4986-A4AA-6543EECC5C2F}"/>
    <cellStyle name="Normal 50 2 7" xfId="62458" xr:uid="{E7817C78-0246-4318-AEC5-F8E92C352FEB}"/>
    <cellStyle name="Normal 50 2 8" xfId="62459" xr:uid="{B25A4F8D-EB26-484E-A7D8-77178A481D67}"/>
    <cellStyle name="Normal 50 2 9" xfId="62460" xr:uid="{2E67E703-4DC7-4E95-B4E5-CCCAA7E4FAFA}"/>
    <cellStyle name="Normal 50 3" xfId="21104" xr:uid="{C04FA591-B398-4221-81F9-52D6ADA16BDB}"/>
    <cellStyle name="Normal 50 3 10" xfId="62461" xr:uid="{2F7D3B52-171E-4945-B993-5C32678A1BE6}"/>
    <cellStyle name="Normal 50 3 11" xfId="62462" xr:uid="{5C85C352-3E5E-4692-A772-9D98D07DEF00}"/>
    <cellStyle name="Normal 50 3 12" xfId="62463" xr:uid="{E44E8079-5611-460C-A672-85FD80FAE7E2}"/>
    <cellStyle name="Normal 50 3 13" xfId="62464" xr:uid="{1785E5C6-5581-40A6-B9C3-D4D780F7C31A}"/>
    <cellStyle name="Normal 50 3 2" xfId="21151" xr:uid="{700A0571-2AF0-4DB2-926A-F86E999B87D6}"/>
    <cellStyle name="Normal 50 3 2 2" xfId="62465" xr:uid="{79BFFF78-4644-4993-971E-454247FFE837}"/>
    <cellStyle name="Normal 50 3 2 3" xfId="62466" xr:uid="{12A2C9D7-CDF6-4385-9993-C21630332A56}"/>
    <cellStyle name="Normal 50 3 3" xfId="62467" xr:uid="{B21F7007-6987-4C87-89D6-F2439F333C4C}"/>
    <cellStyle name="Normal 50 3 3 2" xfId="62468" xr:uid="{3A09DCD6-6403-4566-8049-9AC2C9592543}"/>
    <cellStyle name="Normal 50 3 4" xfId="62469" xr:uid="{284A80F4-923A-4EB2-99BB-49F1E076130C}"/>
    <cellStyle name="Normal 50 3 4 2" xfId="62470" xr:uid="{0DF04BBE-6EA4-4D35-BEBE-5EBA4A54660B}"/>
    <cellStyle name="Normal 50 3 5" xfId="62471" xr:uid="{26AF959F-5C10-4523-93AE-07DE242B2165}"/>
    <cellStyle name="Normal 50 3 6" xfId="62472" xr:uid="{2CA9919A-A7FC-450A-BDAC-28A8956FF41F}"/>
    <cellStyle name="Normal 50 3 7" xfId="62473" xr:uid="{4D09D487-D4FE-4A4F-991A-603D3A23EC3B}"/>
    <cellStyle name="Normal 50 3 8" xfId="62474" xr:uid="{DF95C5A7-0B79-4F5F-B29D-B52B28E3B745}"/>
    <cellStyle name="Normal 50 3 9" xfId="62475" xr:uid="{92E91E3E-426F-40C2-83B7-5F1AE6E35904}"/>
    <cellStyle name="Normal 50 4" xfId="21108" xr:uid="{94EEE97A-607A-4880-8232-8C3255543924}"/>
    <cellStyle name="Normal 50 4 2" xfId="62476" xr:uid="{A99D4A65-65C1-4689-A61A-A91C1849AD65}"/>
    <cellStyle name="Normal 50 5" xfId="178" xr:uid="{773A75AA-0B68-430C-9F14-1FD47552C27F}"/>
    <cellStyle name="Normal 50 5 2" xfId="62477" xr:uid="{9971C019-72AA-41FD-B15A-56D75705B79C}"/>
    <cellStyle name="Normal 50 6" xfId="216" xr:uid="{E4F9AF32-9D81-43DB-B34B-06D1644494FF}"/>
    <cellStyle name="Normal 50 7" xfId="104" xr:uid="{6AA1B68A-D529-4C00-802F-4D18635F897D}"/>
    <cellStyle name="Normal 50 8" xfId="58" xr:uid="{CE2A5523-61DA-478B-8D28-C81B728832C5}"/>
    <cellStyle name="Normal 50 9" xfId="295" xr:uid="{78756238-9495-46D0-9A3C-5F9A090A4786}"/>
    <cellStyle name="Normal 51" xfId="54000" xr:uid="{57F9A3C4-581D-42A2-B03E-8AF8C1899340}"/>
    <cellStyle name="Normal 51 10" xfId="62478" xr:uid="{757F3123-E368-47C9-AF42-0034843FF78C}"/>
    <cellStyle name="Normal 51 11" xfId="62479" xr:uid="{E2105467-4E8D-4C1C-ACD4-3C0C14FFB146}"/>
    <cellStyle name="Normal 51 12" xfId="62480" xr:uid="{D02C2AB4-DEB6-43C1-98FA-A8C4171CC324}"/>
    <cellStyle name="Normal 51 13" xfId="62481" xr:uid="{07BDD0E5-47FD-4784-BE51-25B94A9A86CB}"/>
    <cellStyle name="Normal 51 14" xfId="62482" xr:uid="{F53E971C-CD81-4AD6-A857-A6E196672492}"/>
    <cellStyle name="Normal 51 2" xfId="54006" xr:uid="{75A5D89F-2997-439D-994F-5B708355F143}"/>
    <cellStyle name="Normal 51 2 2" xfId="54008" xr:uid="{AB5B8093-BB7D-405D-9CC4-25124D268807}"/>
    <cellStyle name="Normal 51 2 2 2" xfId="62483" xr:uid="{33173BFC-DD40-40C2-9B96-C533C432F262}"/>
    <cellStyle name="Normal 51 2 3" xfId="62484" xr:uid="{5C132B21-5258-46A4-87E9-2C5C4DC7CA6A}"/>
    <cellStyle name="Normal 51 2 3 2" xfId="62485" xr:uid="{99AEC35B-F0EB-483F-A604-35181F09F1EB}"/>
    <cellStyle name="Normal 51 2 4" xfId="62486" xr:uid="{C0511D35-C129-4825-9E52-FED0C59EF8C5}"/>
    <cellStyle name="Normal 51 3" xfId="54014" xr:uid="{99A87823-4F3C-4D2A-BA0B-1D16419CE1B4}"/>
    <cellStyle name="Normal 51 3 2" xfId="54016" xr:uid="{B8E9BB32-F417-493C-A300-FF8E630ECA80}"/>
    <cellStyle name="Normal 51 3 2 2" xfId="62487" xr:uid="{DB5661DF-0403-46C4-BAE3-DB106B8DED05}"/>
    <cellStyle name="Normal 51 3 2 3" xfId="62488" xr:uid="{0120390E-4D36-4EBC-9936-62C43ED36381}"/>
    <cellStyle name="Normal 51 3 3" xfId="62489" xr:uid="{AFB57D39-B166-44A2-B304-98A4AED3A86A}"/>
    <cellStyle name="Normal 51 3 3 2" xfId="62490" xr:uid="{58F71819-CEED-472A-9AB8-19A0A2BE1F7B}"/>
    <cellStyle name="Normal 51 3 4" xfId="62491" xr:uid="{93F487FF-E191-4753-A243-D1141EBD5871}"/>
    <cellStyle name="Normal 51 3 4 2" xfId="62492" xr:uid="{5E8BD1DF-0769-4D5F-B808-A5E909B7BEF2}"/>
    <cellStyle name="Normal 51 4" xfId="54024" xr:uid="{A76387BE-3109-4871-88C0-A7184CC6EFAF}"/>
    <cellStyle name="Normal 51 4 2" xfId="62493" xr:uid="{D9DA2275-5487-46B8-8B1B-AB2BECC08677}"/>
    <cellStyle name="Normal 51 4 2 2" xfId="62494" xr:uid="{5B24ACEF-339E-450B-93A5-BBBF12ED98A1}"/>
    <cellStyle name="Normal 51 4 3" xfId="62495" xr:uid="{EDAC7025-F933-492D-8ABF-E6F693D075A6}"/>
    <cellStyle name="Normal 51 4 4" xfId="62496" xr:uid="{11BAF6B9-4104-41B2-A887-F206A58C90DC}"/>
    <cellStyle name="Normal 51 5" xfId="54036" xr:uid="{D17FCCC8-FCCF-4566-A97E-F22CCF06539A}"/>
    <cellStyle name="Normal 51 5 2" xfId="62497" xr:uid="{ECBB94DC-1951-481D-8880-42F921B487CD}"/>
    <cellStyle name="Normal 51 5 2 2" xfId="62498" xr:uid="{1CE7EF6A-68BB-4A0E-9D56-F238D18B5540}"/>
    <cellStyle name="Normal 51 5 3" xfId="62499" xr:uid="{F9FB4846-EC58-4E4E-869B-A337611559B2}"/>
    <cellStyle name="Normal 51 5 4" xfId="62500" xr:uid="{3BA9314E-40F2-4DFC-97CD-FC7ACDC32A6D}"/>
    <cellStyle name="Normal 51 5 5" xfId="62501" xr:uid="{4E91A35B-8CD1-4661-98B3-F07A4660945B}"/>
    <cellStyle name="Normal 51 6" xfId="54041" xr:uid="{7CF284AD-3106-4B4E-BCF4-DEA622B779CB}"/>
    <cellStyle name="Normal 51 7" xfId="54046" xr:uid="{DFB1298D-7CAC-4B96-8D03-9C8AEBC7BAA0}"/>
    <cellStyle name="Normal 51 8" xfId="54051" xr:uid="{ADCEB7DD-BF34-4926-8CE1-26D61F239C72}"/>
    <cellStyle name="Normal 51 9" xfId="54056" xr:uid="{1D048CF3-A184-4F6E-9EC0-42421ACACD35}"/>
    <cellStyle name="Normal 52" xfId="54061" xr:uid="{65704955-66D7-4036-B834-97B45BA22833}"/>
    <cellStyle name="Normal 52 10" xfId="62502" xr:uid="{84C8CBE6-6D64-4616-9293-FF429CEFC0DC}"/>
    <cellStyle name="Normal 52 11" xfId="62503" xr:uid="{676266C7-A09D-42AA-8343-E51983456EA0}"/>
    <cellStyle name="Normal 52 2" xfId="38654" xr:uid="{E84075BF-0DD6-4D2E-B24F-EA67D6614D55}"/>
    <cellStyle name="Normal 52 2 2" xfId="54063" xr:uid="{0BBEA781-B83D-457D-9B24-C2CD7014416D}"/>
    <cellStyle name="Normal 52 2 3" xfId="62504" xr:uid="{D17458AB-72B5-4B16-93FF-566CCE9DDD23}"/>
    <cellStyle name="Normal 52 3" xfId="54066" xr:uid="{5AD96180-CE1A-4221-92EC-7A1B88A2C12D}"/>
    <cellStyle name="Normal 52 3 2" xfId="54068" xr:uid="{4CFF5EC2-654B-4F81-A56D-CD3526C083B6}"/>
    <cellStyle name="Normal 52 3 2 2" xfId="62505" xr:uid="{53F27714-859D-4531-832B-04EA602580D5}"/>
    <cellStyle name="Normal 52 3 3" xfId="62506" xr:uid="{6632A1C1-07B5-4794-A90B-C3546BC84D36}"/>
    <cellStyle name="Normal 52 3 4" xfId="62507" xr:uid="{30CB5015-C8CF-4A7E-806A-28E546725B05}"/>
    <cellStyle name="Normal 52 4" xfId="54073" xr:uid="{25413482-EF41-4751-A8AB-45600290C765}"/>
    <cellStyle name="Normal 52 4 2" xfId="62508" xr:uid="{BC21F287-85F8-4211-A959-B3741FDD96B0}"/>
    <cellStyle name="Normal 52 5" xfId="54075" xr:uid="{407A5700-736E-4B5A-96D0-DC5658A36E53}"/>
    <cellStyle name="Normal 52 5 2" xfId="62509" xr:uid="{AD93D523-AD16-4D31-A900-04C56FC47270}"/>
    <cellStyle name="Normal 52 6" xfId="54077" xr:uid="{23A45D0C-977E-48FD-8A44-6DBFF543EDEC}"/>
    <cellStyle name="Normal 52 7" xfId="54079" xr:uid="{501E9E28-72A6-4443-920A-E6080026C5BC}"/>
    <cellStyle name="Normal 52 8" xfId="54081" xr:uid="{F4A26FB8-CFBC-43FE-B3AA-DA359BD005C3}"/>
    <cellStyle name="Normal 52 9" xfId="54083" xr:uid="{E0C58A50-CD7B-4F55-8AAA-3472DBC7F377}"/>
    <cellStyle name="Normal 53" xfId="54085" xr:uid="{A0115011-5FB5-478E-8096-5A14E9F70B10}"/>
    <cellStyle name="Normal 53 10" xfId="54506" xr:uid="{B78F8F3E-883E-47B0-B85F-E591B79ECCE4}"/>
    <cellStyle name="Normal 53 11" xfId="54507" xr:uid="{68672417-BEEF-47EC-8A6C-2ACDA21D8331}"/>
    <cellStyle name="Normal 53 12" xfId="54508" xr:uid="{4185914A-D232-4202-B170-89A2A7E8EE74}"/>
    <cellStyle name="Normal 53 13" xfId="54509" xr:uid="{4728C48C-080F-4365-9373-8711948A3AE6}"/>
    <cellStyle name="Normal 53 2" xfId="54087" xr:uid="{40CCBDB0-AFEB-4DCB-AF6A-1E87F0471305}"/>
    <cellStyle name="Normal 53 2 10" xfId="54510" xr:uid="{205E84DD-4630-477C-A993-6F32A0554C97}"/>
    <cellStyle name="Normal 53 2 2" xfId="54089" xr:uid="{7985E847-F8A0-4069-A3D1-A9655D6F47A3}"/>
    <cellStyle name="Normal 53 2 2 2" xfId="62510" xr:uid="{2708F75C-812D-4A5B-A014-FB824039FFDE}"/>
    <cellStyle name="Normal 53 2 3" xfId="54511" xr:uid="{0A8FFD5A-8B86-464E-9A0B-119FA85E4AAC}"/>
    <cellStyle name="Normal 53 2 3 2" xfId="62511" xr:uid="{1E1B80D7-3FA1-4419-9F13-E49C758DDEF4}"/>
    <cellStyle name="Normal 53 2 3 3" xfId="62512" xr:uid="{78418110-CC7E-4A5E-B8B6-DA6D2984CBFC}"/>
    <cellStyle name="Normal 53 2 4" xfId="54512" xr:uid="{69AF0A2A-81FC-49C1-ABE7-02A2FB9F2C07}"/>
    <cellStyle name="Normal 53 2 4 2" xfId="54513" xr:uid="{538FF74A-043C-4577-A940-D75011A78B46}"/>
    <cellStyle name="Normal 53 2 4 3" xfId="54514" xr:uid="{2D13B4C1-771D-456C-B4BE-10CB558B1755}"/>
    <cellStyle name="Normal 53 2 4 4" xfId="54515" xr:uid="{35EA20E4-F7C3-4BF5-A194-D78F59096257}"/>
    <cellStyle name="Normal 53 2 4 5" xfId="54516" xr:uid="{88662D99-1FEA-44DD-A34B-3F3DF758594A}"/>
    <cellStyle name="Normal 53 2 4 6" xfId="54517" xr:uid="{0FBBB14C-ED37-4171-B179-B1174AE39CBE}"/>
    <cellStyle name="Normal 53 2 5" xfId="54518" xr:uid="{371EE203-DB58-4DCB-97D4-92B6AE2F2550}"/>
    <cellStyle name="Normal 53 2 6" xfId="54519" xr:uid="{64515CA3-40BA-4E02-B300-74BC03BC5074}"/>
    <cellStyle name="Normal 53 2 7" xfId="54520" xr:uid="{150FA4B2-5009-4F92-AF0D-2F9114933AD3}"/>
    <cellStyle name="Normal 53 2 8" xfId="54521" xr:uid="{404256B7-856C-440E-92BF-4509E869508F}"/>
    <cellStyle name="Normal 53 2 9" xfId="54522" xr:uid="{04FD34BF-A201-4C2F-834B-88AF4E101B54}"/>
    <cellStyle name="Normal 53 3" xfId="54091" xr:uid="{3AA52646-0841-4A79-9A5C-D97E989CD04F}"/>
    <cellStyle name="Normal 53 3 2" xfId="54093" xr:uid="{CB7B1636-5352-41D9-87FB-C49315FCA676}"/>
    <cellStyle name="Normal 53 3 2 2" xfId="54095" xr:uid="{D0338679-6A60-4097-A870-B996D55C7350}"/>
    <cellStyle name="Normal 53 3 2 2 2" xfId="62513" xr:uid="{9842E754-F188-461E-8A60-55792FCCDE57}"/>
    <cellStyle name="Normal 53 3 2 2 3" xfId="62514" xr:uid="{312D076F-A711-4825-824E-9B7CF57AC8CF}"/>
    <cellStyle name="Normal 53 3 2 3" xfId="62515" xr:uid="{9DB1921D-9DE6-4F49-9CB9-ADEE308C1C08}"/>
    <cellStyle name="Normal 53 3 3" xfId="54098" xr:uid="{3E100CE0-4C3C-4971-9E58-D292CBEC2F36}"/>
    <cellStyle name="Normal 53 3 3 2" xfId="62516" xr:uid="{2A2477CB-85B6-4C94-BB76-3C473EA741AC}"/>
    <cellStyle name="Normal 53 3 3 3" xfId="62517" xr:uid="{FAC44FDF-BC81-4F71-9584-0FD560A9653E}"/>
    <cellStyle name="Normal 53 3 4" xfId="62518" xr:uid="{AF277B43-1B22-4BC8-B9B1-84351CE3003F}"/>
    <cellStyle name="Normal 53 3 5" xfId="62519" xr:uid="{FF28290B-A89E-48B4-95EF-08D2BBE56E2A}"/>
    <cellStyle name="Normal 53 4" xfId="54101" xr:uid="{9E6AD53F-8611-4945-A2B9-66B3D96A7FFB}"/>
    <cellStyle name="Normal 53 4 2" xfId="62520" xr:uid="{F23E93DF-E516-4F40-B262-F7F3D415AE75}"/>
    <cellStyle name="Normal 53 4 3" xfId="62521" xr:uid="{0C825F4F-4BC5-4F1D-BB00-FC074F3F0925}"/>
    <cellStyle name="Normal 53 4 4" xfId="62522" xr:uid="{A8EE7193-6C60-432A-A6DC-C283125A50DE}"/>
    <cellStyle name="Normal 53 5" xfId="54103" xr:uid="{C7DE7D69-18BD-428D-AADB-DA0544ED6646}"/>
    <cellStyle name="Normal 53 5 2" xfId="62523" xr:uid="{B73497B7-1490-4ED0-8216-54C21BB1FD38}"/>
    <cellStyle name="Normal 53 6" xfId="54105" xr:uid="{71BCFEB3-D3E5-4485-842D-440761AC5292}"/>
    <cellStyle name="Normal 53 7" xfId="54107" xr:uid="{FEFD4A5B-64D7-4022-B3D8-5D5547CF1078}"/>
    <cellStyle name="Normal 53 7 2" xfId="54523" xr:uid="{675A6CF1-29ED-4238-BA46-BBAE5E15A522}"/>
    <cellStyle name="Normal 53 7 3" xfId="54524" xr:uid="{B42E54EF-BF36-4AEF-90A5-314615DC0A66}"/>
    <cellStyle name="Normal 53 7 4" xfId="54525" xr:uid="{802A68D0-22A1-4491-9A2D-DBDF9265ECE6}"/>
    <cellStyle name="Normal 53 7 5" xfId="54526" xr:uid="{23ED881E-AE93-439A-A9D8-9D4BF5F3A391}"/>
    <cellStyle name="Normal 53 7 6" xfId="54527" xr:uid="{30C3F316-2C66-45E1-B27E-CE108DD5D0E4}"/>
    <cellStyle name="Normal 53 8" xfId="54109" xr:uid="{7D81507F-3059-4CB1-B119-977CC882D2F8}"/>
    <cellStyle name="Normal 53 9" xfId="54111" xr:uid="{FA66914A-A404-4A75-BF24-4F3CE0426C29}"/>
    <cellStyle name="Normal 54" xfId="54113" xr:uid="{1333B51A-94BA-455D-97C0-E30EE21E6BB2}"/>
    <cellStyle name="Normal 54 10" xfId="54528" xr:uid="{E69DA4F2-F250-4601-BEB9-4ED24D57E55C}"/>
    <cellStyle name="Normal 54 11" xfId="54529" xr:uid="{CA5E04F3-A5E9-401C-81F5-723306B2108D}"/>
    <cellStyle name="Normal 54 12" xfId="54531" xr:uid="{886265FD-6D3F-4E2F-BF4E-1474DF26D628}"/>
    <cellStyle name="Normal 54 13" xfId="54533" xr:uid="{58863DB1-1AA0-40A4-B00A-C8A42F91D9C2}"/>
    <cellStyle name="Normal 54 14" xfId="54535" xr:uid="{14F1A8D0-E604-4728-9B08-ACAC05415FB0}"/>
    <cellStyle name="Normal 54 2" xfId="54115" xr:uid="{DF112790-B738-49C7-B130-2052580DFD81}"/>
    <cellStyle name="Normal 54 2 2" xfId="54117" xr:uid="{52EBECC1-5079-43BC-B0A4-AE862DDEE477}"/>
    <cellStyle name="Normal 54 2 2 2" xfId="62524" xr:uid="{73DD618B-E305-4B58-AE7B-A7CD8B3A803A}"/>
    <cellStyle name="Normal 54 2 2 3" xfId="62525" xr:uid="{BE3DF5D3-AFF3-47FC-866E-B493862B6D78}"/>
    <cellStyle name="Normal 54 2 2 4" xfId="62526" xr:uid="{4D5EF00C-B8DB-4CEF-BDF5-A2574C73BBF1}"/>
    <cellStyle name="Normal 54 2 3" xfId="54536" xr:uid="{A3FDE288-12F9-407B-9D5E-47F51A0ECBF2}"/>
    <cellStyle name="Normal 54 2 3 2" xfId="54537" xr:uid="{C3030703-A44E-4BEC-A3EE-7BE0CA08B2AB}"/>
    <cellStyle name="Normal 54 2 3 2 2" xfId="62527" xr:uid="{7E4A4044-34FA-40B3-BEF4-263FBC0A9BCC}"/>
    <cellStyle name="Normal 54 2 3 2 3" xfId="62528" xr:uid="{465DBB53-5DB7-4F82-B1F4-7B3A5A1365DC}"/>
    <cellStyle name="Normal 54 2 3 3" xfId="62529" xr:uid="{CABC5B53-0229-4A5E-B798-0EA4883D6EAB}"/>
    <cellStyle name="Normal 54 2 3 4" xfId="62530" xr:uid="{0FCDDE96-CDD7-4B20-AA9B-A08017A0CD95}"/>
    <cellStyle name="Normal 54 2 3 5" xfId="62531" xr:uid="{C20F8988-18E9-4D32-B01C-4F6F6460A192}"/>
    <cellStyle name="Normal 54 2 4" xfId="54538" xr:uid="{494A06FF-0D26-4F50-A6CB-607AB8F3A8A2}"/>
    <cellStyle name="Normal 54 2 4 2" xfId="62532" xr:uid="{9A870877-AB47-4010-B8EA-CA937EA3EB8E}"/>
    <cellStyle name="Normal 54 2 4 3" xfId="62533" xr:uid="{18381D3A-C881-4DB0-BCFF-23FFDD62D72C}"/>
    <cellStyle name="Normal 54 2 4 4" xfId="62534" xr:uid="{1B31C546-E963-422C-B480-6DDAB9218C54}"/>
    <cellStyle name="Normal 54 2 5" xfId="54539" xr:uid="{1B0EEBCD-9F04-4270-BA2C-60EE5544FF44}"/>
    <cellStyle name="Normal 54 2 6" xfId="62535" xr:uid="{2E8670D5-185C-4588-BD65-E61538712C3A}"/>
    <cellStyle name="Normal 54 3" xfId="54119" xr:uid="{B4AC62E8-77AE-47BD-85A0-4E9ABDF57C9F}"/>
    <cellStyle name="Normal 54 3 2" xfId="54121" xr:uid="{D2E7C5A5-7EBD-4A48-8C2B-8B38D3E4E40A}"/>
    <cellStyle name="Normal 54 3 2 2" xfId="54540" xr:uid="{74D97DBA-E968-4E54-A145-C0E365EC3BE6}"/>
    <cellStyle name="Normal 54 3 2 2 2" xfId="62536" xr:uid="{DD71C16F-B464-4527-A33D-B47BF8E8AF77}"/>
    <cellStyle name="Normal 54 3 2 2 3" xfId="62537" xr:uid="{3583E9E0-CAFE-4186-8D6D-73060FF70951}"/>
    <cellStyle name="Normal 54 3 2 3" xfId="62538" xr:uid="{716EEE35-C418-4933-817E-3ADB70120C44}"/>
    <cellStyle name="Normal 54 3 2 4" xfId="62539" xr:uid="{7D04AE7F-9258-461D-86F1-D265A102926C}"/>
    <cellStyle name="Normal 54 3 2 5" xfId="62540" xr:uid="{F1FD029D-4EDE-4923-9BA5-7A2DD0E41F87}"/>
    <cellStyle name="Normal 54 3 3" xfId="54541" xr:uid="{DF6290DB-F661-4334-A8CA-CF2E33F8BBA4}"/>
    <cellStyle name="Normal 54 3 3 2" xfId="62541" xr:uid="{B40E994B-1AB2-4FCF-96DB-B3B2208370A7}"/>
    <cellStyle name="Normal 54 3 3 3" xfId="62542" xr:uid="{11D7A2E0-05B4-4404-BCAC-E6CB92DDBF55}"/>
    <cellStyle name="Normal 54 3 3 4" xfId="62543" xr:uid="{D1A927B9-7C89-4D0A-B2CA-25D26BCC8524}"/>
    <cellStyle name="Normal 54 3 4" xfId="62544" xr:uid="{0C9018C5-0FE1-4BCC-B2D3-7CADF8A87F48}"/>
    <cellStyle name="Normal 54 3 4 2" xfId="62545" xr:uid="{AFB5437C-F44A-429F-B553-C60A49937B33}"/>
    <cellStyle name="Normal 54 3 5" xfId="62546" xr:uid="{6E7C5025-CD92-49AD-A8BF-BB5780BC3E81}"/>
    <cellStyle name="Normal 54 4" xfId="54123" xr:uid="{640A7565-8DF5-4F4F-80CD-838AD08667E5}"/>
    <cellStyle name="Normal 54 4 2" xfId="54543" xr:uid="{540501A0-BCF9-4DF9-BF41-987A5E3F1A8C}"/>
    <cellStyle name="Normal 54 4 2 2" xfId="62547" xr:uid="{DA649FB1-AAB9-424A-B09E-0D2BEDF572D6}"/>
    <cellStyle name="Normal 54 4 2 3" xfId="62548" xr:uid="{38D79212-2672-4397-8217-15CF0260D2D1}"/>
    <cellStyle name="Normal 54 4 2 4" xfId="62549" xr:uid="{4BFB3563-C895-42D5-B818-28747C9CABB3}"/>
    <cellStyle name="Normal 54 4 3" xfId="62550" xr:uid="{076D3646-AFF2-40AD-AC30-F00F8FC4E8A4}"/>
    <cellStyle name="Normal 54 4 3 2" xfId="62551" xr:uid="{6FB83D34-46AC-4E91-812F-4B8EC0FE28C3}"/>
    <cellStyle name="Normal 54 4 4" xfId="62552" xr:uid="{0FD25D65-C990-446F-977B-4B69409004CA}"/>
    <cellStyle name="Normal 54 4 4 2" xfId="62553" xr:uid="{53B6B3BD-277E-46B4-B693-8D1063FF24BE}"/>
    <cellStyle name="Normal 54 4 5" xfId="62554" xr:uid="{FCF0BD74-10FF-43D4-AA61-E0B97D6CD1EE}"/>
    <cellStyle name="Normal 54 5" xfId="54125" xr:uid="{DEB9866D-BA53-43DF-AA73-24506D8B9728}"/>
    <cellStyle name="Normal 54 5 2" xfId="62555" xr:uid="{D86FF004-252E-42DB-A90E-D97CF5FC697A}"/>
    <cellStyle name="Normal 54 5 2 2" xfId="62556" xr:uid="{CD3EDF94-4DD5-4032-BED4-A4ACDD3F9C23}"/>
    <cellStyle name="Normal 54 5 3" xfId="62557" xr:uid="{AC0A27C3-5E28-4540-A6C7-02D884DCED51}"/>
    <cellStyle name="Normal 54 5 3 2" xfId="62558" xr:uid="{D76357C9-DDCD-4BA3-BD67-50FCA569277D}"/>
    <cellStyle name="Normal 54 5 4" xfId="62559" xr:uid="{770CE08C-A92D-42BC-9C36-8702CD328936}"/>
    <cellStyle name="Normal 54 5 4 2" xfId="62560" xr:uid="{D501A398-5283-41D9-9F5E-0F9C5FD89BB7}"/>
    <cellStyle name="Normal 54 6" xfId="54127" xr:uid="{F930F1FF-FBB8-42D3-B0BD-286557176B04}"/>
    <cellStyle name="Normal 54 6 2" xfId="62561" xr:uid="{EBE25C8F-1F5F-44B4-9377-3164EEDD68BD}"/>
    <cellStyle name="Normal 54 6 2 2" xfId="62562" xr:uid="{64EF70DC-1C91-4105-9B23-DC11827E61DC}"/>
    <cellStyle name="Normal 54 6 3" xfId="62563" xr:uid="{8A892159-F5D7-4C6F-AC8B-2C0840B49170}"/>
    <cellStyle name="Normal 54 6 3 2" xfId="62564" xr:uid="{1EE1BC80-57DD-4A5D-8FD5-452A427DFB52}"/>
    <cellStyle name="Normal 54 6 4" xfId="62565" xr:uid="{7B503350-EBE7-4118-A96B-EF70D0726970}"/>
    <cellStyle name="Normal 54 7" xfId="54129" xr:uid="{BF0BA014-4D14-44FB-BA56-9E50AFC891C5}"/>
    <cellStyle name="Normal 54 7 2" xfId="62566" xr:uid="{AAD8475A-270C-4F6C-8FC2-5FECC746C2C2}"/>
    <cellStyle name="Normal 54 7 2 2" xfId="62567" xr:uid="{68586E96-3C1E-4448-914A-27AA857FB035}"/>
    <cellStyle name="Normal 54 7 3" xfId="62568" xr:uid="{9A5194CD-0F03-4A59-8B72-6F24B965243B}"/>
    <cellStyle name="Normal 54 7 3 2" xfId="62569" xr:uid="{2CDF3C0C-5980-4093-820C-0B799A8F987A}"/>
    <cellStyle name="Normal 54 7 4" xfId="62570" xr:uid="{005CB589-3C10-4DC7-8E6F-E28BFED06A1F}"/>
    <cellStyle name="Normal 54 8" xfId="54131" xr:uid="{A2CEF239-B120-418E-A71A-8906909FE0A9}"/>
    <cellStyle name="Normal 54 8 2" xfId="62571" xr:uid="{F69E5D4E-2080-4045-B062-51D2BA3CDB23}"/>
    <cellStyle name="Normal 54 9" xfId="54133" xr:uid="{E50278F8-3336-460D-9E05-DAB853A6B3B5}"/>
    <cellStyle name="Normal 54 9 2" xfId="62572" xr:uid="{65FB2C2B-B076-4323-A050-93590C808D2D}"/>
    <cellStyle name="Normal 55" xfId="54545" xr:uid="{CEFF88BF-432F-4D38-8CAF-CD0BF6F82D88}"/>
    <cellStyle name="Normal 55 10" xfId="54547" xr:uid="{7408F61B-508B-4132-B33B-9EFC39CA4290}"/>
    <cellStyle name="Normal 55 11" xfId="54549" xr:uid="{91BE517F-4953-4B67-8E13-17ECAC4444F2}"/>
    <cellStyle name="Normal 55 12" xfId="54552" xr:uid="{3CD9BACF-5163-48A7-B6F3-A6BAC60D2A5F}"/>
    <cellStyle name="Normal 55 13" xfId="54555" xr:uid="{57B4127A-A577-4C27-9C5F-F351F771637C}"/>
    <cellStyle name="Normal 55 14" xfId="54558" xr:uid="{ECB85FDB-74AB-44FD-8229-48C837AD3238}"/>
    <cellStyle name="Normal 55 15" xfId="62573" xr:uid="{725A7A84-CCE7-48C5-8006-75626B33D980}"/>
    <cellStyle name="Normal 55 16" xfId="62574" xr:uid="{88265A71-2FAB-4227-9FAA-29519F97712A}"/>
    <cellStyle name="Normal 55 17" xfId="62575" xr:uid="{D8EB47C1-CB2A-462C-AB5D-303BB3A928E1}"/>
    <cellStyle name="Normal 55 18" xfId="62576" xr:uid="{763FD323-2DD8-4E24-839F-7B86FA9C0409}"/>
    <cellStyle name="Normal 55 19" xfId="62577" xr:uid="{4D6F21A8-EDA8-4E9A-A630-50639C1245BB}"/>
    <cellStyle name="Normal 55 2" xfId="21205" xr:uid="{16EC0216-5D14-4D76-A1BC-E6CBA3816C6A}"/>
    <cellStyle name="Normal 55 2 10" xfId="62578" xr:uid="{25941C5F-3EC8-4EBD-96BE-EB73DD4A4242}"/>
    <cellStyle name="Normal 55 2 2" xfId="54560" xr:uid="{F15E7AD8-D197-4942-BFFF-F012330DA439}"/>
    <cellStyle name="Normal 55 2 2 2" xfId="62579" xr:uid="{B9AB2127-DD1C-479A-B4AA-64BEC22E74C0}"/>
    <cellStyle name="Normal 55 2 2 3" xfId="62580" xr:uid="{7A930803-2859-4254-A0D4-9A2DB4E1FFB9}"/>
    <cellStyle name="Normal 55 2 2 4" xfId="62581" xr:uid="{3CFC9A50-DAFC-4465-A913-9B3121B137F9}"/>
    <cellStyle name="Normal 55 2 3" xfId="54562" xr:uid="{EC360D28-ED73-4D0B-AB93-612CC5A9273E}"/>
    <cellStyle name="Normal 55 2 3 2" xfId="54564" xr:uid="{8F1A2C90-444D-41B2-B2A2-1C8EB458DCC1}"/>
    <cellStyle name="Normal 55 2 3 2 2" xfId="62582" xr:uid="{256725BB-8D37-4850-8BF6-2DB32FCA49CC}"/>
    <cellStyle name="Normal 55 2 3 2 3" xfId="62583" xr:uid="{6325B7B4-456F-40A1-ADF2-5E369EC6E000}"/>
    <cellStyle name="Normal 55 2 3 3" xfId="62584" xr:uid="{BF353D7E-88E7-4872-A1B7-6C6BC428C636}"/>
    <cellStyle name="Normal 55 2 3 4" xfId="62585" xr:uid="{588864D8-749D-48E0-9AB8-6B3E14CB1AC9}"/>
    <cellStyle name="Normal 55 2 3 5" xfId="62586" xr:uid="{7E408640-265D-4E22-A347-7B5CB894B876}"/>
    <cellStyle name="Normal 55 2 4" xfId="54566" xr:uid="{FF457FC7-F06A-499A-BEF5-606158C89F88}"/>
    <cellStyle name="Normal 55 2 4 2" xfId="62587" xr:uid="{DF59A9D3-901A-4CC7-A767-B7674A8B6984}"/>
    <cellStyle name="Normal 55 2 4 3" xfId="62588" xr:uid="{A9FA9FC2-896E-42EC-9786-7C82CF061859}"/>
    <cellStyle name="Normal 55 2 4 4" xfId="62589" xr:uid="{28E0E048-C93F-4190-B2D5-F64BB9D3D35C}"/>
    <cellStyle name="Normal 55 2 5" xfId="54568" xr:uid="{D0D832FB-F318-474E-9169-4372C7861B2C}"/>
    <cellStyle name="Normal 55 2 5 2" xfId="62590" xr:uid="{1557E6D5-B769-488B-8358-B76BF71AA72A}"/>
    <cellStyle name="Normal 55 2 6" xfId="62591" xr:uid="{727A8F0B-7058-4ACA-A124-3C08EA5C951C}"/>
    <cellStyle name="Normal 55 2 6 2" xfId="62592" xr:uid="{7A7EAF53-D1FB-47A6-88EA-06857DE657EE}"/>
    <cellStyle name="Normal 55 2 7" xfId="62593" xr:uid="{EC9E616E-52BB-471A-A07E-808F6E457E48}"/>
    <cellStyle name="Normal 55 2 8" xfId="62594" xr:uid="{079485F4-D8B7-434B-97E1-BABCE76316B9}"/>
    <cellStyle name="Normal 55 2 9" xfId="62595" xr:uid="{15817474-3A87-427E-A461-2C8CC9084D09}"/>
    <cellStyle name="Normal 55 3" xfId="21209" xr:uid="{1705CD7D-0C68-43EA-8F20-436913A023AA}"/>
    <cellStyle name="Normal 55 3 2" xfId="21248" xr:uid="{0678C23C-EE4D-4042-83A3-66D678F00AF0}"/>
    <cellStyle name="Normal 55 3 2 2" xfId="54570" xr:uid="{C1CE21AF-BC5B-4DAC-AC62-1EB3745C3B2B}"/>
    <cellStyle name="Normal 55 3 2 2 2" xfId="62596" xr:uid="{B0542F23-4198-48F9-883A-788AEE06C557}"/>
    <cellStyle name="Normal 55 3 2 2 3" xfId="62597" xr:uid="{85A78F6A-078E-44B6-AA9A-B5D4E6A08435}"/>
    <cellStyle name="Normal 55 3 2 3" xfId="62598" xr:uid="{C816B9FA-9782-473A-AA30-A5A1E64D287C}"/>
    <cellStyle name="Normal 55 3 2 4" xfId="62599" xr:uid="{FDB6BD18-0F05-4D97-A36D-85C5A5F1CCCA}"/>
    <cellStyle name="Normal 55 3 2 5" xfId="62600" xr:uid="{BB462E46-8B8F-43CF-8031-6DA039875D6C}"/>
    <cellStyle name="Normal 55 3 3" xfId="54572" xr:uid="{D8AF1059-0DB4-48D8-9D9B-4ACF136ABAE1}"/>
    <cellStyle name="Normal 55 3 3 2" xfId="62601" xr:uid="{E3A334CB-E0E9-4B6D-A7E5-E9877A2F5869}"/>
    <cellStyle name="Normal 55 3 3 3" xfId="62602" xr:uid="{733E963F-96A6-4F80-922E-C3E03FF7FBA1}"/>
    <cellStyle name="Normal 55 3 3 4" xfId="62603" xr:uid="{0A6AD3B3-05EE-42CB-8545-F869CBE7C5B5}"/>
    <cellStyle name="Normal 55 3 4" xfId="62604" xr:uid="{421403C8-D721-45BF-974C-C3C90B7CF853}"/>
    <cellStyle name="Normal 55 3 4 2" xfId="62605" xr:uid="{A5EC886C-50FD-4148-84DC-CC273919815C}"/>
    <cellStyle name="Normal 55 3 5" xfId="62606" xr:uid="{2123418A-6DDA-4CEC-873C-05AB5626A32C}"/>
    <cellStyle name="Normal 55 4" xfId="21214" xr:uid="{897702FB-5F4F-402F-BAA0-5148770F2AC6}"/>
    <cellStyle name="Normal 55 4 2" xfId="54574" xr:uid="{4C80A97A-F660-475B-9D2C-B20079EDEB3C}"/>
    <cellStyle name="Normal 55 4 2 2" xfId="62607" xr:uid="{6642D0D0-49A7-4FB3-BBC1-E02E07FFEC05}"/>
    <cellStyle name="Normal 55 4 2 3" xfId="62608" xr:uid="{5D6186A1-18C9-4583-8EF0-A7DE6FE0F7D6}"/>
    <cellStyle name="Normal 55 4 3" xfId="62609" xr:uid="{6A767C2B-D910-4FA0-97C4-D27DC3C3F85E}"/>
    <cellStyle name="Normal 55 4 4" xfId="62610" xr:uid="{69D7BE45-77A9-48CB-980F-6743F5C578C4}"/>
    <cellStyle name="Normal 55 4 5" xfId="62611" xr:uid="{F18F6A59-6A9D-47BA-8B24-24D38EFF984A}"/>
    <cellStyle name="Normal 55 5" xfId="21219" xr:uid="{58F3EDF7-70C9-4469-AFAA-FD5704DCC466}"/>
    <cellStyle name="Normal 55 5 2" xfId="62612" xr:uid="{394D39AF-CA13-4DDF-BA8F-DFE9B6A02EFE}"/>
    <cellStyle name="Normal 55 5 3" xfId="62613" xr:uid="{4C34AD69-5078-4674-AD25-877BE5463836}"/>
    <cellStyle name="Normal 55 5 4" xfId="62614" xr:uid="{3537A0D3-3391-4BA6-B4F1-43E7C63A1F94}"/>
    <cellStyle name="Normal 55 6" xfId="21224" xr:uid="{EB7EF1AB-B52D-48A3-A87B-44699C57F252}"/>
    <cellStyle name="Normal 55 6 2" xfId="62615" xr:uid="{02D838AC-16EC-4B98-A5F8-90A1A679800A}"/>
    <cellStyle name="Normal 55 6 3" xfId="62616" xr:uid="{B65968A9-1A80-46C9-816E-6EAB6F2D0B55}"/>
    <cellStyle name="Normal 55 7" xfId="21234" xr:uid="{F66BEDBF-8F8D-4C01-A3E0-47507385F20E}"/>
    <cellStyle name="Normal 55 7 2" xfId="62617" xr:uid="{72AF05EA-7E68-4AA5-B90B-E5994071DC6C}"/>
    <cellStyle name="Normal 55 7 3" xfId="62618" xr:uid="{5420029C-9195-46AF-9C55-4474EA8B9E9E}"/>
    <cellStyle name="Normal 55 8" xfId="17350" xr:uid="{9A6FD5B4-4055-4BEF-9D05-EEC0430691F4}"/>
    <cellStyle name="Normal 55 8 2" xfId="62619" xr:uid="{490DF466-9C5B-4EBA-A54E-93D8A51CA118}"/>
    <cellStyle name="Normal 55 8 2 2" xfId="62620" xr:uid="{2DC0B5FD-DEB6-49F9-AD17-DE1A23241406}"/>
    <cellStyle name="Normal 55 8 3" xfId="62621" xr:uid="{AA0D3417-33B0-4C13-83F5-4F7C62FAC717}"/>
    <cellStyle name="Normal 55 8 4" xfId="62622" xr:uid="{CEDE356D-66DA-46AE-99DB-685133C2E2CD}"/>
    <cellStyle name="Normal 55 9" xfId="17355" xr:uid="{208D972E-7EF5-4BDF-B2BF-23BAAC343296}"/>
    <cellStyle name="Normal 56" xfId="54576" xr:uid="{EA5E4EB1-ABEF-4C8C-808C-480BC100CA10}"/>
    <cellStyle name="Normal 56 10" xfId="5017" xr:uid="{0BA52A46-F10E-47A6-9DC9-86B764BE1117}"/>
    <cellStyle name="Normal 56 11" xfId="5027" xr:uid="{86143D6C-527F-403A-A589-33916129BA0B}"/>
    <cellStyle name="Normal 56 12" xfId="5038" xr:uid="{FAA08AB2-1DAE-44C8-98A4-3A1F56C74DBC}"/>
    <cellStyle name="Normal 56 13" xfId="5050" xr:uid="{3E4D48AD-39E5-41FE-A715-CC0D4328B9F4}"/>
    <cellStyle name="Normal 56 14" xfId="5060" xr:uid="{B43FF77C-7BB0-4154-9B25-D8033016E769}"/>
    <cellStyle name="Normal 56 2" xfId="54578" xr:uid="{59E5C162-820F-477C-A1B0-A81EAA65A192}"/>
    <cellStyle name="Normal 56 2 2" xfId="54580" xr:uid="{7E2EFBAC-EF65-419C-80D5-E93505D265E3}"/>
    <cellStyle name="Normal 56 2 2 2" xfId="62623" xr:uid="{BE5E273B-DF13-4E15-A7B0-070A792E3061}"/>
    <cellStyle name="Normal 56 2 2 3" xfId="62624" xr:uid="{625EBDD2-2516-4354-8D38-19CD6BE74D82}"/>
    <cellStyle name="Normal 56 2 3" xfId="54582" xr:uid="{73C70806-B15A-4D5E-A4EC-916D85487343}"/>
    <cellStyle name="Normal 56 2 3 2" xfId="54584" xr:uid="{41C6020A-91D4-4B6C-95B9-933351CED8E5}"/>
    <cellStyle name="Normal 56 2 3 2 2" xfId="62625" xr:uid="{50890B23-DCF0-474D-87D5-FC09CFD1A613}"/>
    <cellStyle name="Normal 56 2 3 2 3" xfId="62626" xr:uid="{E8A4CD98-4D26-4BBD-B43C-C2480BD78B8D}"/>
    <cellStyle name="Normal 56 2 3 3" xfId="62627" xr:uid="{58382498-E8CC-48F8-A4EA-B7EFE09F546E}"/>
    <cellStyle name="Normal 56 2 3 4" xfId="62628" xr:uid="{A4A1BCE5-681B-41F1-80E6-65A2C283A18A}"/>
    <cellStyle name="Normal 56 2 4" xfId="54586" xr:uid="{654CDE74-085C-42BD-9FEC-AD07F71F92C5}"/>
    <cellStyle name="Normal 56 2 4 2" xfId="62629" xr:uid="{376D0747-F14A-44E7-BEDE-CA650ADD279D}"/>
    <cellStyle name="Normal 56 2 4 3" xfId="62630" xr:uid="{3FE55BE4-9D59-4093-997C-2459E7386778}"/>
    <cellStyle name="Normal 56 2 5" xfId="54588" xr:uid="{26425FC5-2015-44CF-8410-8DDD8E705319}"/>
    <cellStyle name="Normal 56 2 6" xfId="62631" xr:uid="{FEA450DF-DDC7-42F7-8817-1CD8F3BAC549}"/>
    <cellStyle name="Normal 56 3" xfId="54590" xr:uid="{D78C979E-7354-4108-89AD-F84D2665C679}"/>
    <cellStyle name="Normal 56 3 2" xfId="54592" xr:uid="{1C902750-6C58-489A-BB0C-3DAF5DC3A104}"/>
    <cellStyle name="Normal 56 3 2 2" xfId="54594" xr:uid="{EFB7E564-793E-4E05-A642-1805A312C590}"/>
    <cellStyle name="Normal 56 3 2 2 2" xfId="62632" xr:uid="{FBF46351-EFC8-47E6-A686-6275932E3B8A}"/>
    <cellStyle name="Normal 56 3 2 2 3" xfId="62633" xr:uid="{9522FE75-70DE-42C1-A019-99CD4EC851C8}"/>
    <cellStyle name="Normal 56 3 2 3" xfId="62634" xr:uid="{BD74BCAD-100C-4E55-9063-D7FD2693BF68}"/>
    <cellStyle name="Normal 56 3 2 4" xfId="62635" xr:uid="{0FD7CD2B-8B9D-4F05-81C0-EDBE20D1353C}"/>
    <cellStyle name="Normal 56 3 3" xfId="54596" xr:uid="{2F202D1D-856A-455B-B954-CAB19B8373CE}"/>
    <cellStyle name="Normal 56 3 3 2" xfId="62636" xr:uid="{39B7A67B-D184-47A4-95E9-713EB9330D09}"/>
    <cellStyle name="Normal 56 3 3 3" xfId="62637" xr:uid="{9E8EEA8B-2C34-4ABA-94B8-D62D507F7512}"/>
    <cellStyle name="Normal 56 3 4" xfId="62638" xr:uid="{8D2649A7-9AA7-4CE0-965D-965867537E19}"/>
    <cellStyle name="Normal 56 3 5" xfId="62639" xr:uid="{9CEF7F4D-4175-48FA-B4BC-51048BE1D491}"/>
    <cellStyle name="Normal 56 4" xfId="54598" xr:uid="{07EFDA45-643F-413C-9673-DD1B33CC9FE7}"/>
    <cellStyle name="Normal 56 4 2" xfId="54600" xr:uid="{75F060E9-1F94-4D3E-8B80-3DCB7B903714}"/>
    <cellStyle name="Normal 56 4 2 2" xfId="62640" xr:uid="{D0FD0E9D-E51B-4D25-9246-C5F90A2EC814}"/>
    <cellStyle name="Normal 56 4 2 3" xfId="62641" xr:uid="{12919169-5565-4F7B-86E5-86476079B55D}"/>
    <cellStyle name="Normal 56 4 3" xfId="62642" xr:uid="{CF323FE5-B1B0-4230-9C51-D288FDD752F9}"/>
    <cellStyle name="Normal 56 4 4" xfId="62643" xr:uid="{81F7BCE0-6920-454A-BD22-F038C8818DB8}"/>
    <cellStyle name="Normal 56 4 5" xfId="62644" xr:uid="{BF0A3E86-A844-43DF-849A-194C4A539194}"/>
    <cellStyle name="Normal 56 5" xfId="54602" xr:uid="{EDCDE912-7F27-4DD1-877B-5F4626CB527B}"/>
    <cellStyle name="Normal 56 5 2" xfId="62645" xr:uid="{DFAC5F13-CE38-42A2-9CDD-F0FEEC70F488}"/>
    <cellStyle name="Normal 56 5 3" xfId="62646" xr:uid="{FD72AD9D-5C2F-4F9C-BCBE-734AD08F5761}"/>
    <cellStyle name="Normal 56 5 4" xfId="62647" xr:uid="{9F84FF4B-6D7D-4751-A08F-1A60FE7E9712}"/>
    <cellStyle name="Normal 56 6" xfId="54604" xr:uid="{802C632A-9581-4387-9ADA-169C45F539C5}"/>
    <cellStyle name="Normal 56 6 2" xfId="62648" xr:uid="{0E4A17B7-1B36-41EF-A307-3C6B36E05823}"/>
    <cellStyle name="Normal 56 6 3" xfId="62649" xr:uid="{5795F667-C0FE-43F8-B953-F949433D7E9D}"/>
    <cellStyle name="Normal 56 7" xfId="54606" xr:uid="{10100519-9D3B-4582-B8AF-68DB59F4C8EA}"/>
    <cellStyle name="Normal 56 7 2" xfId="62650" xr:uid="{FC45475C-5501-4E96-ACEB-5A852873835E}"/>
    <cellStyle name="Normal 56 7 3" xfId="62651" xr:uid="{85A76D09-996A-4AFE-9E81-9C86293111B0}"/>
    <cellStyle name="Normal 56 8" xfId="54608" xr:uid="{F971054E-44E4-48A1-846E-962240A1ABF7}"/>
    <cellStyle name="Normal 56 9" xfId="54610" xr:uid="{411D4ACF-D127-4108-8A1D-3465F04F2864}"/>
    <cellStyle name="Normal 57" xfId="54612" xr:uid="{C1E8F8A9-86F7-4748-A462-D7A2CC5228E6}"/>
    <cellStyle name="Normal 57 10" xfId="4812" xr:uid="{37000457-22FC-40A4-9601-2C132A5EE772}"/>
    <cellStyle name="Normal 57 11" xfId="3769" xr:uid="{57D94385-394A-4D66-A41E-10BB9EA444C2}"/>
    <cellStyle name="Normal 57 12" xfId="3780" xr:uid="{B127A471-00FF-46E5-9E5A-51A8C12ED715}"/>
    <cellStyle name="Normal 57 13" xfId="3796" xr:uid="{3B77EDC3-843D-41A4-8904-400CA4F97DCC}"/>
    <cellStyle name="Normal 57 14" xfId="3808" xr:uid="{0F3CEA1C-B335-41B4-915C-9E1CC7C56257}"/>
    <cellStyle name="Normal 57 2" xfId="54614" xr:uid="{77012D14-4CAF-4719-B117-38A8AC0ED3E8}"/>
    <cellStyle name="Normal 57 2 10" xfId="62652" xr:uid="{20A5B807-9AD1-4527-853E-515502A1AF98}"/>
    <cellStyle name="Normal 57 2 11" xfId="62653" xr:uid="{4E3C45A7-B3D2-455F-9213-D66F683D4B6C}"/>
    <cellStyle name="Normal 57 2 12" xfId="62654" xr:uid="{E506DF2B-FA1B-497A-9B3C-726AF0E42C2B}"/>
    <cellStyle name="Normal 57 2 13" xfId="62655" xr:uid="{B7520243-39D8-4049-BEE8-F08D386C7E41}"/>
    <cellStyle name="Normal 57 2 14" xfId="62656" xr:uid="{D4CD6552-3190-45DA-A74E-3C0F82674284}"/>
    <cellStyle name="Normal 57 2 15" xfId="62657" xr:uid="{375B9005-617D-4DBB-A3E2-0A7DA44CB512}"/>
    <cellStyle name="Normal 57 2 16" xfId="62658" xr:uid="{36B56F03-1A73-486B-B1E3-E2AA2F0A030F}"/>
    <cellStyle name="Normal 57 2 2" xfId="53625" xr:uid="{D8BBBD7C-FB61-4345-9AE2-B9AF0563800A}"/>
    <cellStyle name="Normal 57 2 2 2" xfId="62659" xr:uid="{9D381AD9-FC6C-48CF-87AB-5F71C1BB0CE9}"/>
    <cellStyle name="Normal 57 2 2 3" xfId="62660" xr:uid="{C372DED4-089A-45E2-A273-6EFBD47A1F6D}"/>
    <cellStyle name="Normal 57 2 2 4" xfId="62661" xr:uid="{9EB799BA-62D0-4A0D-BB22-07A98B8719C9}"/>
    <cellStyle name="Normal 57 2 3" xfId="53628" xr:uid="{356D1BBC-6DEE-43BE-BC41-5D703B2B0294}"/>
    <cellStyle name="Normal 57 2 3 2" xfId="5448" xr:uid="{50B0E8D5-8B39-4896-8DFF-FFC05405354A}"/>
    <cellStyle name="Normal 57 2 3 2 2" xfId="62662" xr:uid="{2D523C22-6209-4797-9AFC-810694B3A8A4}"/>
    <cellStyle name="Normal 57 2 3 2 3" xfId="62663" xr:uid="{BCEAE12C-072A-41E2-95E2-C5772A229BC2}"/>
    <cellStyle name="Normal 57 2 3 3" xfId="62664" xr:uid="{C01B7D49-20F3-4DE7-BF7D-1022645A3FA4}"/>
    <cellStyle name="Normal 57 2 3 4" xfId="62665" xr:uid="{35D3F236-EB5B-405A-BFD4-F755B8661376}"/>
    <cellStyle name="Normal 57 2 3 5" xfId="62666" xr:uid="{A3567211-1F0C-47F5-BDC2-58330162DACB}"/>
    <cellStyle name="Normal 57 2 4" xfId="53631" xr:uid="{901C0DF3-1621-484C-8F46-F32BBA9FC3D4}"/>
    <cellStyle name="Normal 57 2 4 2" xfId="62667" xr:uid="{9586AD51-A67B-483C-BF94-2BAF8A2D4942}"/>
    <cellStyle name="Normal 57 2 4 3" xfId="62668" xr:uid="{2E256DC6-AFAB-4AAD-AA8D-88BE64BE2F8C}"/>
    <cellStyle name="Normal 57 2 4 4" xfId="62669" xr:uid="{92BA1C0C-3EF7-4EE4-8DF2-83D03B86891C}"/>
    <cellStyle name="Normal 57 2 5" xfId="54616" xr:uid="{2B2E392D-F865-48D6-9BF0-A40DE5447A2E}"/>
    <cellStyle name="Normal 57 2 5 2" xfId="62670" xr:uid="{AC92C661-D15E-4175-B292-3A26FB0A8ACB}"/>
    <cellStyle name="Normal 57 2 6" xfId="62671" xr:uid="{04B3C46D-DE50-4691-BC21-10F3B7C3FB2B}"/>
    <cellStyle name="Normal 57 2 6 2" xfId="62672" xr:uid="{CC325415-A46C-4E63-99AB-EEFE1BB0CEAF}"/>
    <cellStyle name="Normal 57 2 7" xfId="62673" xr:uid="{DFE4E7F6-738A-43DF-9DD7-0C4E5416362A}"/>
    <cellStyle name="Normal 57 2 8" xfId="62674" xr:uid="{36832AEE-1832-4C5F-8D8D-B79D1C5E7660}"/>
    <cellStyle name="Normal 57 2 9" xfId="62675" xr:uid="{1DC812F5-1B79-4476-9776-3C474E118D99}"/>
    <cellStyle name="Normal 57 3" xfId="54618" xr:uid="{A59D740A-FCD7-4DCB-BDEE-FB2101CFBFFC}"/>
    <cellStyle name="Normal 57 3 10" xfId="62676" xr:uid="{E971B044-4749-46F6-8849-26A503D62BF0}"/>
    <cellStyle name="Normal 57 3 2" xfId="49429" xr:uid="{A50BFBB0-5940-4BF3-911C-498031F059DB}"/>
    <cellStyle name="Normal 57 3 2 2" xfId="36775" xr:uid="{E9C9F090-704C-48C8-8E14-DD7BBE351840}"/>
    <cellStyle name="Normal 57 3 2 2 2" xfId="62677" xr:uid="{9DDA54D9-BDD8-4FF0-AAC1-C7FFA28C1DBF}"/>
    <cellStyle name="Normal 57 3 2 2 3" xfId="62678" xr:uid="{0F094EEF-2593-4A7E-98CA-0FB5F84282F9}"/>
    <cellStyle name="Normal 57 3 2 3" xfId="62679" xr:uid="{AA5964CE-E040-48D4-BA09-C0F1D1508FBD}"/>
    <cellStyle name="Normal 57 3 2 4" xfId="62680" xr:uid="{F9362553-14DB-4998-8FD9-8B6CEE7BAEB3}"/>
    <cellStyle name="Normal 57 3 2 5" xfId="62681" xr:uid="{4769789D-0833-4708-BC15-02F15D25418C}"/>
    <cellStyle name="Normal 57 3 3" xfId="49432" xr:uid="{6665300E-F029-4C7E-A335-41179DAE1E5A}"/>
    <cellStyle name="Normal 57 3 3 2" xfId="62682" xr:uid="{0056437A-244F-4501-865E-E0C22B546A94}"/>
    <cellStyle name="Normal 57 3 3 3" xfId="62683" xr:uid="{D3B46E93-40CD-4756-952B-9EDF10C83168}"/>
    <cellStyle name="Normal 57 3 3 4" xfId="62684" xr:uid="{F15D7F94-49B4-4B14-B9FD-864C50BE2532}"/>
    <cellStyle name="Normal 57 3 4" xfId="62685" xr:uid="{23FEC841-4479-4A6F-8DAC-A517D2F0D600}"/>
    <cellStyle name="Normal 57 3 4 2" xfId="62686" xr:uid="{99A1D3BE-2839-4826-9CB1-B497381FDA27}"/>
    <cellStyle name="Normal 57 3 5" xfId="62687" xr:uid="{6524FCD3-0021-4D7C-A55B-E45DDB89F2E8}"/>
    <cellStyle name="Normal 57 3 5 2" xfId="62688" xr:uid="{07B2EC44-A71A-47CA-836A-1119ACCE54E6}"/>
    <cellStyle name="Normal 57 3 6" xfId="62689" xr:uid="{4BD1F3CC-619B-48D4-BDEF-AE710040B4B0}"/>
    <cellStyle name="Normal 57 3 7" xfId="62690" xr:uid="{F898C241-3EA9-4EF0-8D86-7EC72AEC2427}"/>
    <cellStyle name="Normal 57 3 8" xfId="62691" xr:uid="{CE4D2370-C32F-40A8-B32B-F3F94AC48814}"/>
    <cellStyle name="Normal 57 3 9" xfId="62692" xr:uid="{B4DA2173-47DE-4572-AA43-A7BC2C0F5CE7}"/>
    <cellStyle name="Normal 57 4" xfId="54620" xr:uid="{AA77C789-1E6C-4B56-83B8-31FEAE0DE663}"/>
    <cellStyle name="Normal 57 4 2" xfId="54622" xr:uid="{4BA9E58F-4AAF-4041-90FA-6743B141704A}"/>
    <cellStyle name="Normal 57 4 2 2" xfId="62693" xr:uid="{3475183F-13F7-4A73-B641-BD292868A5DC}"/>
    <cellStyle name="Normal 57 4 2 3" xfId="62694" xr:uid="{EB3D42C6-F773-481A-BF6F-6E287B1C3505}"/>
    <cellStyle name="Normal 57 4 3" xfId="62695" xr:uid="{0F581C51-B3F0-4AFD-BC75-19A0AF8AE3C5}"/>
    <cellStyle name="Normal 57 4 4" xfId="62696" xr:uid="{C253EAB3-090B-4A8A-8556-A1CE36B5599E}"/>
    <cellStyle name="Normal 57 4 5" xfId="62697" xr:uid="{EB7C0742-03E8-4F03-BE0B-659A9089C33F}"/>
    <cellStyle name="Normal 57 5" xfId="54624" xr:uid="{0F237F4D-D388-4D16-8B9B-27C72B4C285C}"/>
    <cellStyle name="Normal 57 5 2" xfId="62698" xr:uid="{9C4252A0-07B8-4463-837A-27547AFF970F}"/>
    <cellStyle name="Normal 57 5 2 2" xfId="62699" xr:uid="{BCED6C19-3831-422F-8732-DC33285621F1}"/>
    <cellStyle name="Normal 57 5 3" xfId="62700" xr:uid="{69012537-8188-4CBA-9D7A-A0A430689B99}"/>
    <cellStyle name="Normal 57 5 3 2" xfId="62701" xr:uid="{CE965F48-AEAF-4B57-BA9C-E0CA2CBC9323}"/>
    <cellStyle name="Normal 57 5 4" xfId="62702" xr:uid="{0A722CFF-A36F-419A-8246-38D89D765A5B}"/>
    <cellStyle name="Normal 57 5 4 2" xfId="62703" xr:uid="{DD424C2E-325A-4A3E-B8CE-40CBC5568E1D}"/>
    <cellStyle name="Normal 57 6" xfId="54626" xr:uid="{0CF8F464-7E3A-444E-BC15-A68F42EC4BBB}"/>
    <cellStyle name="Normal 57 6 2" xfId="62704" xr:uid="{F3382BA2-1C2B-4CF3-9759-B7BFFCD754B5}"/>
    <cellStyle name="Normal 57 6 3" xfId="62705" xr:uid="{3F809910-B1A5-4B77-A524-B716E4C17937}"/>
    <cellStyle name="Normal 57 7" xfId="54628" xr:uid="{6BE24858-DD4D-4ACD-ADA8-A3031BE44369}"/>
    <cellStyle name="Normal 57 7 2" xfId="62706" xr:uid="{49CF30FE-AF51-4792-A974-CE6C092B516D}"/>
    <cellStyle name="Normal 57 7 3" xfId="62707" xr:uid="{AD16DB8F-CF70-4B97-8798-CE31827396B9}"/>
    <cellStyle name="Normal 57 8" xfId="54630" xr:uid="{9C82CD30-B79E-48D9-95F9-6E33875319A5}"/>
    <cellStyle name="Normal 57 8 2" xfId="62708" xr:uid="{B0FDAD72-4B59-4573-A733-F03EE31ACBDA}"/>
    <cellStyle name="Normal 57 9" xfId="17367" xr:uid="{0786D1CA-8514-4DB6-98DC-971CBA1E379F}"/>
    <cellStyle name="Normal 58" xfId="54632" xr:uid="{E8A3FEB1-58CC-4D36-AB06-8D57A232C834}"/>
    <cellStyle name="Normal 58 10" xfId="54634" xr:uid="{EC25FDBC-969E-4F8F-BA31-9E7AF7728327}"/>
    <cellStyle name="Normal 58 11" xfId="54636" xr:uid="{139AC222-0424-45F0-A200-6BD63EF2FE18}"/>
    <cellStyle name="Normal 58 12" xfId="54638" xr:uid="{9838612C-62EA-42F1-9005-45F84C696C70}"/>
    <cellStyle name="Normal 58 13" xfId="54640" xr:uid="{B6491CE0-A00B-4D55-A92A-84490C61874B}"/>
    <cellStyle name="Normal 58 14" xfId="54642" xr:uid="{973F4C5F-651C-49DE-AB72-F1595C5B697D}"/>
    <cellStyle name="Normal 58 15" xfId="62709" xr:uid="{71DABBB6-6CE0-4EFD-9CFC-7786DD0ECFE9}"/>
    <cellStyle name="Normal 58 16" xfId="62710" xr:uid="{754E3AD7-7868-47F6-8533-279624A43051}"/>
    <cellStyle name="Normal 58 17" xfId="62711" xr:uid="{D4DE28F0-4FCF-45FA-8A76-9FD5FF495E46}"/>
    <cellStyle name="Normal 58 18" xfId="62712" xr:uid="{9C780D6B-41F9-4211-9B62-E4251749F1F0}"/>
    <cellStyle name="Normal 58 2" xfId="54644" xr:uid="{E75F0282-8093-4440-B83D-001B20D36C8F}"/>
    <cellStyle name="Normal 58 2 2" xfId="53643" xr:uid="{BE03F58A-A51C-4D36-9305-3638BD71EF98}"/>
    <cellStyle name="Normal 58 2 2 2" xfId="62713" xr:uid="{D0EB957B-07D2-4E74-A4C8-CD07FB1D5749}"/>
    <cellStyle name="Normal 58 2 2 3" xfId="62714" xr:uid="{EC64A622-A1D1-41F9-B8E3-E9D4B174FDEA}"/>
    <cellStyle name="Normal 58 2 3" xfId="53646" xr:uid="{F48099A4-5D69-465B-BA75-357DD0242138}"/>
    <cellStyle name="Normal 58 2 3 2" xfId="54647" xr:uid="{C7047991-901D-4A6C-96D5-EA46ED6B8728}"/>
    <cellStyle name="Normal 58 2 3 2 2" xfId="62715" xr:uid="{C1275946-EE96-483E-8161-396F95EC1D81}"/>
    <cellStyle name="Normal 58 2 3 2 3" xfId="62716" xr:uid="{C6CA367E-88BC-41C8-9A7C-D51C22D577D6}"/>
    <cellStyle name="Normal 58 2 3 3" xfId="62717" xr:uid="{6BDC4EC8-1AF1-4863-A5A6-9CBF375EECF3}"/>
    <cellStyle name="Normal 58 2 3 4" xfId="62718" xr:uid="{076D1288-F68B-4D77-9D4A-D3F1D961F2C9}"/>
    <cellStyle name="Normal 58 2 4" xfId="54649" xr:uid="{CD8A5AD3-9B6E-436D-A635-8DDD1842651A}"/>
    <cellStyle name="Normal 58 2 4 2" xfId="62719" xr:uid="{17491562-C3D6-49FE-B731-93E2F79FA2D0}"/>
    <cellStyle name="Normal 58 2 4 3" xfId="62720" xr:uid="{2410B245-B178-4C93-98B1-1817E416528F}"/>
    <cellStyle name="Normal 58 2 5" xfId="54651" xr:uid="{B3A5C5F4-0D7E-4DC7-B361-1258679D4BB7}"/>
    <cellStyle name="Normal 58 2 6" xfId="62721" xr:uid="{2883F086-3235-413B-8D78-33BD68CCE2E4}"/>
    <cellStyle name="Normal 58 3" xfId="54653" xr:uid="{FBC28869-9C25-4ED3-B03B-A052873E83C8}"/>
    <cellStyle name="Normal 58 3 2" xfId="54655" xr:uid="{6B72C0BB-BFB2-4C77-B619-406105FE10A6}"/>
    <cellStyle name="Normal 58 3 2 2" xfId="54657" xr:uid="{1BFDACE9-5E26-4937-A440-339E8DB6E279}"/>
    <cellStyle name="Normal 58 3 2 2 2" xfId="62722" xr:uid="{E39C6831-D94E-4396-9A26-EF12848DEE28}"/>
    <cellStyle name="Normal 58 3 2 2 3" xfId="62723" xr:uid="{43B304F1-9038-4915-BCA8-C3A2FB8D283B}"/>
    <cellStyle name="Normal 58 3 2 3" xfId="62724" xr:uid="{3F6DBF96-2C9E-40E8-B10F-060607D81766}"/>
    <cellStyle name="Normal 58 3 2 4" xfId="62725" xr:uid="{742C37D2-32D5-4AF7-B309-7A41CB503EB9}"/>
    <cellStyle name="Normal 58 3 3" xfId="54659" xr:uid="{87376BA8-96A9-4B1F-A567-5F0AC524138D}"/>
    <cellStyle name="Normal 58 3 3 2" xfId="62726" xr:uid="{726F9FB7-456D-4D34-BA74-2FBEBF71E418}"/>
    <cellStyle name="Normal 58 3 3 3" xfId="62727" xr:uid="{9DD066AF-3D0A-4CD3-8CB2-34F709552E9E}"/>
    <cellStyle name="Normal 58 3 4" xfId="62728" xr:uid="{7DD063C5-03D4-4F07-9E56-694FFAF357A8}"/>
    <cellStyle name="Normal 58 3 5" xfId="62729" xr:uid="{5945BCB9-B615-4B5D-A47C-565268F8C4A9}"/>
    <cellStyle name="Normal 58 4" xfId="54661" xr:uid="{5278F711-F509-4AD8-B82C-459BAD24003E}"/>
    <cellStyle name="Normal 58 4 2" xfId="54663" xr:uid="{8060DDB0-6847-4448-9B48-F4EAB20DF628}"/>
    <cellStyle name="Normal 58 4 2 2" xfId="62730" xr:uid="{810CEA4B-D333-4E5D-BB47-607E2DC5E7AD}"/>
    <cellStyle name="Normal 58 4 2 3" xfId="62731" xr:uid="{38720D8C-65B7-4EB9-8413-EF05382AC851}"/>
    <cellStyle name="Normal 58 4 3" xfId="62732" xr:uid="{B88CB7E4-EC9B-40B1-ACD3-32084F4CCFBC}"/>
    <cellStyle name="Normal 58 4 4" xfId="62733" xr:uid="{8A865CE5-8881-41DE-B18A-0B829CF37005}"/>
    <cellStyle name="Normal 58 4 5" xfId="62734" xr:uid="{82689249-E0E5-4EC1-AC32-C73B740E6830}"/>
    <cellStyle name="Normal 58 5" xfId="54665" xr:uid="{736818D7-62E7-4D95-B2C3-18A49B9A6148}"/>
    <cellStyle name="Normal 58 5 2" xfId="62735" xr:uid="{ED74D68A-30A1-439D-A788-8CB8718C8158}"/>
    <cellStyle name="Normal 58 5 3" xfId="62736" xr:uid="{A5B07B0A-D053-46D1-BEF0-FCA51A33D2A7}"/>
    <cellStyle name="Normal 58 5 4" xfId="62737" xr:uid="{2986BDE2-D66F-4027-97B3-515FD497E123}"/>
    <cellStyle name="Normal 58 6" xfId="54667" xr:uid="{B6BEBCCD-536C-49FF-AC5D-CAC7A7C71A06}"/>
    <cellStyle name="Normal 58 6 2" xfId="62738" xr:uid="{A56662DD-9F1F-4B81-A273-12DCEBA0497B}"/>
    <cellStyle name="Normal 58 6 3" xfId="62739" xr:uid="{70F22FBA-79E8-4F09-B23D-0CFAD187BE85}"/>
    <cellStyle name="Normal 58 7" xfId="54669" xr:uid="{C514E427-FE69-41FC-A3B5-7CE118D36428}"/>
    <cellStyle name="Normal 58 7 2" xfId="62740" xr:uid="{F1B54534-C2C6-4204-9176-3AEB4A1BCF90}"/>
    <cellStyle name="Normal 58 7 3" xfId="62741" xr:uid="{65124C58-1083-450B-925D-89CE827C6948}"/>
    <cellStyle name="Normal 58 8" xfId="54671" xr:uid="{B67930C3-A82F-4CCB-A1C0-2126E0C302BC}"/>
    <cellStyle name="Normal 58 8 2" xfId="62742" xr:uid="{3A95DA4E-CE5C-4EFE-93A0-2BD2BB39EB4E}"/>
    <cellStyle name="Normal 58 9" xfId="30246" xr:uid="{9CA2A99D-7F2B-4A5F-84C2-B8EAD4B034DC}"/>
    <cellStyle name="Normal 59" xfId="54673" xr:uid="{EACB81F4-03B1-404B-B6D2-10754FA7D3B3}"/>
    <cellStyle name="Normal 59 10" xfId="54675" xr:uid="{BBFDBA43-D9D0-4F9B-8096-7B128436C0DB}"/>
    <cellStyle name="Normal 59 11" xfId="54677" xr:uid="{6BBECA71-87B4-40B5-AA13-8D6B172F3E26}"/>
    <cellStyle name="Normal 59 12" xfId="54679" xr:uid="{0EBF3045-0F0C-41A0-A2F7-2CCF83726509}"/>
    <cellStyle name="Normal 59 13" xfId="54681" xr:uid="{D9FC2388-DAF1-41E7-904F-A4744D1DABE9}"/>
    <cellStyle name="Normal 59 14" xfId="54683" xr:uid="{D8EB44C2-46DB-449C-B6F7-EE195DDA67B2}"/>
    <cellStyle name="Normal 59 2" xfId="54685" xr:uid="{D044A2B8-CAF2-4C9E-8C91-13AC77C60AA4}"/>
    <cellStyle name="Normal 59 2 2" xfId="54687" xr:uid="{B856CECB-BBFA-4E70-97FD-EA7C9C56D780}"/>
    <cellStyle name="Normal 59 2 2 2" xfId="62743" xr:uid="{E07C7A94-B7CD-45B1-BC08-E119EE166452}"/>
    <cellStyle name="Normal 59 2 2 3" xfId="62744" xr:uid="{C1706F80-6F60-45D1-8674-4E41E1DA1CFD}"/>
    <cellStyle name="Normal 59 2 2 4" xfId="62745" xr:uid="{4883D091-9AC6-417F-B200-8C524A940C9D}"/>
    <cellStyle name="Normal 59 2 3" xfId="54689" xr:uid="{8B945244-41CA-402F-A8B6-0BF8F852F0F4}"/>
    <cellStyle name="Normal 59 2 3 2" xfId="54691" xr:uid="{683C570C-4553-48A1-ABFA-2C8779C5961F}"/>
    <cellStyle name="Normal 59 2 3 2 2" xfId="62746" xr:uid="{64C8DC05-2AFC-44C5-90B4-1B333854442F}"/>
    <cellStyle name="Normal 59 2 3 2 3" xfId="62747" xr:uid="{F1F4D61F-969C-4CDA-90B4-23A8A13130A1}"/>
    <cellStyle name="Normal 59 2 3 3" xfId="62748" xr:uid="{5BB11072-E370-4C10-A805-1E74F5C55A7F}"/>
    <cellStyle name="Normal 59 2 3 4" xfId="62749" xr:uid="{ADE37A99-DC37-41EB-86A2-FEED5F3966B9}"/>
    <cellStyle name="Normal 59 2 3 5" xfId="62750" xr:uid="{F9CD1B0E-40C2-41C4-BC4B-936013CA0CC4}"/>
    <cellStyle name="Normal 59 2 4" xfId="54693" xr:uid="{2D926C85-32CB-44D5-B132-24EBF60D5F0E}"/>
    <cellStyle name="Normal 59 2 4 2" xfId="62751" xr:uid="{874946AF-0DAC-4676-9969-D59019B3CDFB}"/>
    <cellStyle name="Normal 59 2 4 3" xfId="62752" xr:uid="{61950ED1-289E-4EDE-A595-C1177F28FD71}"/>
    <cellStyle name="Normal 59 2 4 4" xfId="62753" xr:uid="{16EF3664-4557-4B06-AF96-B7F7FC017B06}"/>
    <cellStyle name="Normal 59 2 5" xfId="54695" xr:uid="{5B4E6BB4-8BD9-490F-88F2-081AC06E73D1}"/>
    <cellStyle name="Normal 59 2 6" xfId="62754" xr:uid="{09E0F2DD-3D53-4B6E-B2E0-27A1BBF1CBF4}"/>
    <cellStyle name="Normal 59 3" xfId="54697" xr:uid="{2DCB4226-AFF8-42B2-BDF6-FDED39ADEA2D}"/>
    <cellStyle name="Normal 59 3 2" xfId="54699" xr:uid="{88A8A50A-3996-4AD9-ACBE-CF861661BA45}"/>
    <cellStyle name="Normal 59 3 2 2" xfId="36969" xr:uid="{1383E247-D748-422A-A93C-9E78BAD73C30}"/>
    <cellStyle name="Normal 59 3 2 2 2" xfId="62755" xr:uid="{2DCD6064-91AD-463F-AB2C-B610736DE305}"/>
    <cellStyle name="Normal 59 3 2 2 3" xfId="62756" xr:uid="{91071759-F50F-4834-BD74-05C01A002BA4}"/>
    <cellStyle name="Normal 59 3 2 3" xfId="62757" xr:uid="{20BC9FBC-5D12-41DC-B7CA-505802AB46D8}"/>
    <cellStyle name="Normal 59 3 2 4" xfId="62758" xr:uid="{D160CE42-C3D7-4B8D-A8FE-BE357C762EAE}"/>
    <cellStyle name="Normal 59 3 2 5" xfId="62759" xr:uid="{74955009-57D1-415D-8160-499127F5168D}"/>
    <cellStyle name="Normal 59 3 3" xfId="54701" xr:uid="{0ED818E5-6524-4BC3-9E66-D0AD49D0477D}"/>
    <cellStyle name="Normal 59 3 3 2" xfId="62760" xr:uid="{9D45B5E8-B99D-4349-997B-40016AEBC2A3}"/>
    <cellStyle name="Normal 59 3 3 3" xfId="62761" xr:uid="{1796DBF9-6726-497A-BF7B-71513DDE3957}"/>
    <cellStyle name="Normal 59 3 3 4" xfId="62762" xr:uid="{DBDDEC8D-69A6-4764-BF06-0F70446CC866}"/>
    <cellStyle name="Normal 59 3 4" xfId="62763" xr:uid="{C2F408FB-81CA-45EB-830F-C67D772806CB}"/>
    <cellStyle name="Normal 59 3 4 2" xfId="62764" xr:uid="{78B8394E-DDE3-4919-BDBC-E3CF6B73BCB7}"/>
    <cellStyle name="Normal 59 3 5" xfId="62765" xr:uid="{43306F17-2C79-4102-BE17-42D46715576C}"/>
    <cellStyle name="Normal 59 4" xfId="54703" xr:uid="{C6412ACE-CFDF-4818-BAD4-4E2EDBEB8A6F}"/>
    <cellStyle name="Normal 59 4 2" xfId="54705" xr:uid="{4CB45058-E583-4080-86B4-4D09CD29BE8A}"/>
    <cellStyle name="Normal 59 4 2 2" xfId="62766" xr:uid="{FF7A592C-5D6D-4658-8B53-6E8E722DF16A}"/>
    <cellStyle name="Normal 59 4 2 3" xfId="62767" xr:uid="{AA5AB8C8-A765-4256-B6F8-638ABCAC844D}"/>
    <cellStyle name="Normal 59 4 3" xfId="62768" xr:uid="{08639783-896F-4F7C-8A1C-F700CB050CE1}"/>
    <cellStyle name="Normal 59 4 4" xfId="62769" xr:uid="{CA99D2CE-614C-48F3-9766-10FF472ED05F}"/>
    <cellStyle name="Normal 59 4 5" xfId="62770" xr:uid="{20B05995-F9C4-405E-A224-0731A27C1898}"/>
    <cellStyle name="Normal 59 5" xfId="54707" xr:uid="{1AECC3B4-946F-4323-B433-8E055112532B}"/>
    <cellStyle name="Normal 59 5 2" xfId="62771" xr:uid="{D2C702EF-F401-4E1D-9753-CB706E28ED13}"/>
    <cellStyle name="Normal 59 5 3" xfId="62772" xr:uid="{30A180B4-D69C-4BFD-A62D-036BA24AD00A}"/>
    <cellStyle name="Normal 59 5 4" xfId="62773" xr:uid="{774212C8-1609-48D4-9E32-E210873D93B4}"/>
    <cellStyle name="Normal 59 6" xfId="54709" xr:uid="{7FA596A9-EF60-43AA-8D19-B76D944F107E}"/>
    <cellStyle name="Normal 59 6 2" xfId="62774" xr:uid="{1A7C2338-E1CA-474C-AB9E-025FD9DA52DC}"/>
    <cellStyle name="Normal 59 6 2 2" xfId="62775" xr:uid="{52A855FC-D58A-4BD1-A6F4-9A540C052CF3}"/>
    <cellStyle name="Normal 59 6 3" xfId="62776" xr:uid="{32AF97D5-B475-487D-8EAB-0CF06A391170}"/>
    <cellStyle name="Normal 59 6 3 2" xfId="62777" xr:uid="{8C3269F7-C0CC-4172-9261-AD4D82754488}"/>
    <cellStyle name="Normal 59 6 4" xfId="62778" xr:uid="{3565FE32-0C2D-4225-9034-E33F1D643816}"/>
    <cellStyle name="Normal 59 7" xfId="54711" xr:uid="{DE41C07E-40A6-4A8F-954F-4AA07169AC5D}"/>
    <cellStyle name="Normal 59 7 2" xfId="62779" xr:uid="{DEAC80F6-81D4-4E27-A627-1D9564E5B118}"/>
    <cellStyle name="Normal 59 7 3" xfId="62780" xr:uid="{AE1F75B1-2ED5-4DA4-8965-AE1E7E326130}"/>
    <cellStyle name="Normal 59 8" xfId="54713" xr:uid="{85914FCD-29A5-4C2A-B581-958FA26B0892}"/>
    <cellStyle name="Normal 59 8 2" xfId="62781" xr:uid="{8D7A7C04-297A-4B62-8CEF-303CB4BDE072}"/>
    <cellStyle name="Normal 59 9" xfId="30250" xr:uid="{833E5F57-8862-4F1A-9C92-9CE0497AF7C8}"/>
    <cellStyle name="Normal 6" xfId="54714" xr:uid="{F244036A-96B1-4F93-B6AD-413256A767A4}"/>
    <cellStyle name="Normal 6 10" xfId="54715" xr:uid="{8E857258-A268-4178-AD7A-589C1178A115}"/>
    <cellStyle name="Normal 6 11" xfId="54716" xr:uid="{1A71FC99-883B-40B0-87A2-C768BF68D734}"/>
    <cellStyle name="Normal 6 12" xfId="54717" xr:uid="{AECF5AB3-2DEE-49CE-B59C-715A3524C0C1}"/>
    <cellStyle name="Normal 6 12 2" xfId="54718" xr:uid="{2653C6D4-1B8F-43CA-8290-05D0436591D8}"/>
    <cellStyle name="Normal 6 12 2 2" xfId="54719" xr:uid="{413E09B7-2ED5-498B-8204-D0AA61C32579}"/>
    <cellStyle name="Normal 6 12 2 3" xfId="54720" xr:uid="{485F787C-130B-4AA3-BBFB-742401BF6C1B}"/>
    <cellStyle name="Normal 6 12 3" xfId="54721" xr:uid="{556970A5-63C2-4AA9-A1F9-E5E726907693}"/>
    <cellStyle name="Normal 6 12 4" xfId="54722" xr:uid="{3A060582-71A7-4318-8D27-F069162A142A}"/>
    <cellStyle name="Normal 6 13" xfId="54723" xr:uid="{9DC9498A-7B16-4730-A8CE-09E6C8D2AE67}"/>
    <cellStyle name="Normal 6 14" xfId="62782" xr:uid="{AB7F2A8D-95A6-4081-913F-D1AF755B02E5}"/>
    <cellStyle name="Normal 6 15" xfId="62783" xr:uid="{3688303F-148F-4B50-952A-107F6E458E4F}"/>
    <cellStyle name="Normal 6 16" xfId="62784" xr:uid="{D22C1D19-6838-4888-9767-D312611940E3}"/>
    <cellStyle name="Normal 6 17" xfId="62785" xr:uid="{07647A6E-D554-4012-A77C-2CC6BE29B9EE}"/>
    <cellStyle name="Normal 6 18" xfId="62786" xr:uid="{6072DA56-3313-4226-9926-3FBF7738E9FF}"/>
    <cellStyle name="Normal 6 19" xfId="62787" xr:uid="{6A049112-A549-4A39-8243-6F53BE81B697}"/>
    <cellStyle name="Normal 6 2" xfId="37231" xr:uid="{EA75AEBA-81D3-4417-BB6C-2440912D0BAB}"/>
    <cellStyle name="Normal 6 2 2" xfId="37236" xr:uid="{C88ABCF9-8E9E-4CC5-8035-5D2BDAA7628F}"/>
    <cellStyle name="Normal 6 2 2 2" xfId="37241" xr:uid="{706500EE-D2B5-427C-B223-028398AF64AC}"/>
    <cellStyle name="Normal 6 2 2 2 2" xfId="54724" xr:uid="{6A14F3DE-6600-4FB7-ABB5-06E515F84EEB}"/>
    <cellStyle name="Normal 6 2 2 2 2 2" xfId="54725" xr:uid="{9B73A911-98F7-4E8F-A5CE-96F8927C7C89}"/>
    <cellStyle name="Normal 6 2 2 2 2 3" xfId="54726" xr:uid="{9C6F61D2-92BE-41AE-96FB-C2219D323458}"/>
    <cellStyle name="Normal 6 2 2 2 3" xfId="54727" xr:uid="{8375993C-79E4-42B8-B556-87FFBDED6A96}"/>
    <cellStyle name="Normal 6 2 2 2 4" xfId="54728" xr:uid="{E6794841-1143-4913-92E0-D2C2119E9BA0}"/>
    <cellStyle name="Normal 6 2 2 3" xfId="62788" xr:uid="{D3AE7076-4D98-4792-83C7-2B45FBE000BA}"/>
    <cellStyle name="Normal 6 2 2 3 2" xfId="62789" xr:uid="{C5E54041-B094-4E1C-9EA3-69486948FDBF}"/>
    <cellStyle name="Normal 6 2 2 4" xfId="62790" xr:uid="{CB0B5BA3-A128-419B-B8FB-59778F0EC067}"/>
    <cellStyle name="Normal 6 2 3" xfId="37245" xr:uid="{F34B515D-6F14-4E10-8A2B-3C24B8181E18}"/>
    <cellStyle name="Normal 6 2 3 2" xfId="54729" xr:uid="{A6E1713C-A832-4862-A9EE-91C76ED5223D}"/>
    <cellStyle name="Normal 6 2 3 2 2" xfId="54730" xr:uid="{29E57344-A71F-4ECD-8EEA-1352E690C7BA}"/>
    <cellStyle name="Normal 6 2 3 2 3" xfId="54731" xr:uid="{558C22CE-40F9-48E4-A982-C53923B0808D}"/>
    <cellStyle name="Normal 6 2 3 3" xfId="54732" xr:uid="{DDD39181-C0FF-44D7-BD66-45CB8D25B0CE}"/>
    <cellStyle name="Normal 6 2 3 4" xfId="44844" xr:uid="{775049B9-E8AD-4741-9EEE-559CE21866A1}"/>
    <cellStyle name="Normal 6 2 4" xfId="54733" xr:uid="{41F6CBC0-05DC-49B6-A5E7-A4E7F0372039}"/>
    <cellStyle name="Normal 6 2 4 2" xfId="62791" xr:uid="{18214DA9-80CC-4F9D-A60E-26E7248A9C08}"/>
    <cellStyle name="Normal 6 2 5" xfId="54734" xr:uid="{C8652487-CA1D-4C33-B7D0-B50D245821D5}"/>
    <cellStyle name="Normal 6 2 6" xfId="54735" xr:uid="{6DE57A40-EF03-4B19-92FB-40776BC0DBD7}"/>
    <cellStyle name="Normal 6 2 7" xfId="54736" xr:uid="{D2E3E09E-4C7A-4832-95F3-E574E52946B9}"/>
    <cellStyle name="Normal 6 2 8" xfId="62792" xr:uid="{8FC93966-06F5-4B41-9C22-2DD1EA1E32BB}"/>
    <cellStyle name="Normal 6 20" xfId="62793" xr:uid="{1289E284-9680-466E-89E5-21BF05E940F8}"/>
    <cellStyle name="Normal 6 21" xfId="62794" xr:uid="{D2B1AF5C-5100-4E39-9212-39DE56590845}"/>
    <cellStyle name="Normal 6 3" xfId="37250" xr:uid="{555BF5FD-8DEA-465B-B75C-FC2DE2671E35}"/>
    <cellStyle name="Normal 6 3 2" xfId="37255" xr:uid="{AB4607A9-972A-4455-9121-056831107A56}"/>
    <cellStyle name="Normal 6 3 2 2" xfId="37260" xr:uid="{674EB8ED-B10E-41F0-A930-A760504CC4E7}"/>
    <cellStyle name="Normal 6 3 2 2 2" xfId="62795" xr:uid="{0DD3C1A2-5BB0-4752-9782-D2B7B7B99320}"/>
    <cellStyle name="Normal 6 3 2 2 3" xfId="62796" xr:uid="{869BDADC-4DAD-4636-BE2C-390CB1DF0B2B}"/>
    <cellStyle name="Normal 6 3 2 3" xfId="54737" xr:uid="{BB562ADF-CCA6-4387-8DED-BA15D24F4AFE}"/>
    <cellStyle name="Normal 6 3 2 4" xfId="62797" xr:uid="{908BE89F-5521-40AA-9319-0C5BD135EF4A}"/>
    <cellStyle name="Normal 6 3 3" xfId="37263" xr:uid="{896E852F-DF9A-4CA6-99AB-3D4787968AA3}"/>
    <cellStyle name="Normal 6 3 3 2" xfId="54738" xr:uid="{4DAB4EFF-6E5C-4560-A1DC-3F906AF6AC91}"/>
    <cellStyle name="Normal 6 3 3 2 2" xfId="62798" xr:uid="{5A6E076D-A0E7-47E8-836C-27259D13C968}"/>
    <cellStyle name="Normal 6 3 3 2 3" xfId="62799" xr:uid="{6A5034E1-F281-40B7-8059-9107BF1B6149}"/>
    <cellStyle name="Normal 6 3 3 3" xfId="54739" xr:uid="{5587E2AB-5668-4600-8901-9B8EF50B1641}"/>
    <cellStyle name="Normal 6 3 3 4" xfId="62800" xr:uid="{31A0A244-D95F-459F-9F68-650ACBA34558}"/>
    <cellStyle name="Normal 6 3 4" xfId="54740" xr:uid="{D8F85747-7722-4510-BDFE-2C087F3D435D}"/>
    <cellStyle name="Normal 6 3 4 2" xfId="62801" xr:uid="{DD2D8AE5-D878-4EE9-8ABE-5C306B59DD5D}"/>
    <cellStyle name="Normal 6 3 4 3" xfId="62802" xr:uid="{16036FF0-A753-4D58-9E83-42CF2E9EC56E}"/>
    <cellStyle name="Normal 6 3 4 4" xfId="62803" xr:uid="{824C62A1-B80A-49FD-BAF0-EE2255A73839}"/>
    <cellStyle name="Normal 6 3 5" xfId="54741" xr:uid="{F2E7E3CF-C029-4969-A7B4-1893CAE43B75}"/>
    <cellStyle name="Normal 6 3 5 2" xfId="62804" xr:uid="{C9110FE6-6149-4F26-A4FD-2FBF4D0E7693}"/>
    <cellStyle name="Normal 6 3 6" xfId="62805" xr:uid="{77BE5AEA-5B3C-4929-A9F6-DCDE08B59A7E}"/>
    <cellStyle name="Normal 6 3 7" xfId="62806" xr:uid="{2BA9CC4D-53CD-44BF-97C9-70E4B3349D28}"/>
    <cellStyle name="Normal 6 3 8" xfId="62807" xr:uid="{F813912E-BC13-401B-A64A-BF61EEEE2B05}"/>
    <cellStyle name="Normal 6 4" xfId="37268" xr:uid="{74990116-CF6A-49A3-80DE-1A2D3A316129}"/>
    <cellStyle name="Normal 6 4 2" xfId="37273" xr:uid="{DE2769BD-58B7-4F69-A1ED-F5E1525777A5}"/>
    <cellStyle name="Normal 6 4 2 2" xfId="37278" xr:uid="{479E6E45-E58F-400C-A437-FD2C34216E3E}"/>
    <cellStyle name="Normal 6 4 2 2 2" xfId="54742" xr:uid="{F717A414-D839-475C-8EED-BDF5056420E0}"/>
    <cellStyle name="Normal 6 4 2 2 3" xfId="54743" xr:uid="{7AEBB3CD-83FC-417E-A9A8-29B4D5676F69}"/>
    <cellStyle name="Normal 6 4 2 2 4" xfId="62808" xr:uid="{4A4140F9-C8E1-45D0-95FF-3A77F037FA36}"/>
    <cellStyle name="Normal 6 4 2 3" xfId="54744" xr:uid="{58D629BF-A5C1-4EAB-B824-A50AB19859B9}"/>
    <cellStyle name="Normal 6 4 2 4" xfId="54745" xr:uid="{73347A97-8342-48B6-A25D-D0C09AE814D5}"/>
    <cellStyle name="Normal 6 4 3" xfId="37281" xr:uid="{645EFB6E-9C98-48E8-8263-A82391646B48}"/>
    <cellStyle name="Normal 6 4 3 2" xfId="62809" xr:uid="{5EEB8040-6DB3-4B1C-99BE-D23BCC8BD4F3}"/>
    <cellStyle name="Normal 6 4 3 2 2" xfId="62810" xr:uid="{8B12EDB6-A9F4-496C-BFCA-011C1CC0A576}"/>
    <cellStyle name="Normal 6 4 3 3" xfId="62811" xr:uid="{AA0BAC93-2F50-4690-85A2-7591FF174879}"/>
    <cellStyle name="Normal 6 4 3 4" xfId="62812" xr:uid="{E5B32114-2933-44B6-B1D0-D3A391876423}"/>
    <cellStyle name="Normal 6 4 4" xfId="54746" xr:uid="{71BB80B6-1594-45A0-9DB9-CDB493D5861D}"/>
    <cellStyle name="Normal 6 4 4 2" xfId="62813" xr:uid="{A74F8D56-ED79-4A29-97D7-EF3CE9404664}"/>
    <cellStyle name="Normal 6 4 5" xfId="62814" xr:uid="{8DA0D064-6E18-458E-8F2B-8D49E975884B}"/>
    <cellStyle name="Normal 6 4 6" xfId="62815" xr:uid="{84CF24AF-0C13-47B8-AAFA-D0CEF6173045}"/>
    <cellStyle name="Normal 6 4 7" xfId="62816" xr:uid="{451B154B-7163-4297-9C37-B3E80CCB3F5B}"/>
    <cellStyle name="Normal 6 4 8" xfId="62817" xr:uid="{F6D4C5FF-ABF9-4202-B6F7-1FDFE09B19DB}"/>
    <cellStyle name="Normal 6 5" xfId="37363" xr:uid="{A9351F22-6D21-4F92-8E18-40788EAE6B7A}"/>
    <cellStyle name="Normal 6 5 2" xfId="37368" xr:uid="{108CEC24-8A55-4F2C-8850-64B9FF274360}"/>
    <cellStyle name="Normal 6 5 2 2" xfId="37373" xr:uid="{12D21A13-DE54-4222-8191-8E32BEA66F99}"/>
    <cellStyle name="Normal 6 5 2 2 2" xfId="54747" xr:uid="{A97DFD8F-2DF1-46D0-BEE7-FF1527D8CDF9}"/>
    <cellStyle name="Normal 6 5 2 2 3" xfId="54748" xr:uid="{DF739656-CB2D-44CF-A8CC-66B5C1B443B6}"/>
    <cellStyle name="Normal 6 5 2 3" xfId="54749" xr:uid="{BF7354E2-8355-4537-A9B1-A6C6B58282F3}"/>
    <cellStyle name="Normal 6 5 2 4" xfId="54750" xr:uid="{BF87322A-A229-46A0-8F9E-3F036F9E4BDC}"/>
    <cellStyle name="Normal 6 5 3" xfId="37375" xr:uid="{BF88EC53-3159-4391-B860-90691255DE37}"/>
    <cellStyle name="Normal 6 5 3 2" xfId="62818" xr:uid="{DFFB960B-BA66-46EA-90BD-DFC60CAB1F9F}"/>
    <cellStyle name="Normal 6 5 4" xfId="62819" xr:uid="{8C9CF406-C0BF-4287-BA10-42B6073C0D33}"/>
    <cellStyle name="Normal 6 5 5" xfId="62820" xr:uid="{9958A5F4-0F47-4696-9E0C-F552B9D037D8}"/>
    <cellStyle name="Normal 6 5 6" xfId="62821" xr:uid="{502FD1C5-C853-41A4-8758-A34ACC12EBD0}"/>
    <cellStyle name="Normal 6 5 7" xfId="62822" xr:uid="{E15D841C-B24F-43C0-BE49-5F408AD740F9}"/>
    <cellStyle name="Normal 6 5 8" xfId="62823" xr:uid="{0060EA4F-ACED-40C1-BE44-27CC939114A8}"/>
    <cellStyle name="Normal 6 6" xfId="37379" xr:uid="{504C4BAA-CCCE-42BC-AC6C-18D4F6C761E7}"/>
    <cellStyle name="Normal 6 6 2" xfId="62824" xr:uid="{FB1E13CB-8179-46D6-A8C7-FCB9D2067D40}"/>
    <cellStyle name="Normal 6 6 3" xfId="62825" xr:uid="{3FA63C74-BB7A-4604-86CD-4132C2D5F5AB}"/>
    <cellStyle name="Normal 6 6 4" xfId="62826" xr:uid="{A88EEB04-BC4B-489D-A88A-C2F84BFC92DD}"/>
    <cellStyle name="Normal 6 7" xfId="37388" xr:uid="{9B35ABD7-F504-4177-B3E4-E8D02A314A5D}"/>
    <cellStyle name="Normal 6 7 2" xfId="62827" xr:uid="{6A1551CA-3636-4D16-801A-39EA5D846EDB}"/>
    <cellStyle name="Normal 6 8" xfId="37397" xr:uid="{135C10C0-46BA-473F-AC92-AFD5312F051D}"/>
    <cellStyle name="Normal 6 8 2" xfId="62828" xr:uid="{AC7B7877-9D5A-4E81-8A6A-0E18672FBF98}"/>
    <cellStyle name="Normal 6 9" xfId="37412" xr:uid="{583AA141-B5B9-40C9-B951-11D6E8B5BFD5}"/>
    <cellStyle name="Normal 6_D22-Revenue" xfId="54751" xr:uid="{3C8B557F-EB20-463F-9E06-0DB1C98D8DEB}"/>
    <cellStyle name="Normal 60" xfId="54544" xr:uid="{B1DBAAE0-8516-4482-BF8F-74077385A7DB}"/>
    <cellStyle name="Normal 60 10" xfId="54546" xr:uid="{1A5A398A-B0B6-4B40-AE1C-4228EF3FCBF3}"/>
    <cellStyle name="Normal 60 11" xfId="54548" xr:uid="{385741E9-4696-4729-B7F6-17C93DB04F0E}"/>
    <cellStyle name="Normal 60 12" xfId="54551" xr:uid="{7BFD46D6-E726-4E02-B66B-F6B3C07CEE99}"/>
    <cellStyle name="Normal 60 13" xfId="54554" xr:uid="{5E46A49E-8222-4AD0-BDC9-3954DC02D5F7}"/>
    <cellStyle name="Normal 60 14" xfId="54557" xr:uid="{AF3ED999-8659-4DFA-8742-17E81F2D72AD}"/>
    <cellStyle name="Normal 60 15" xfId="62829" xr:uid="{5F15FE2D-8B8C-4805-97AC-AD9E6A86BA78}"/>
    <cellStyle name="Normal 60 16" xfId="62830" xr:uid="{345A82DC-CE9C-42F8-8D79-590F2839AFD7}"/>
    <cellStyle name="Normal 60 2" xfId="21204" xr:uid="{2E57CDED-CD58-43E5-BE9D-6331A780F5E1}"/>
    <cellStyle name="Normal 60 2 2" xfId="54559" xr:uid="{C5D03989-8A1A-4204-950A-8B6B1782A11A}"/>
    <cellStyle name="Normal 60 2 2 2" xfId="62831" xr:uid="{6FE85148-3B2F-45B7-88FE-26DAB87D1071}"/>
    <cellStyle name="Normal 60 2 2 3" xfId="62832" xr:uid="{5CE73F83-CA6D-4B51-B067-CB6BD5ACED7E}"/>
    <cellStyle name="Normal 60 2 2 4" xfId="62833" xr:uid="{245A8D60-E86E-4BE5-86D5-DEA10DAA1ECE}"/>
    <cellStyle name="Normal 60 2 3" xfId="54561" xr:uid="{A2D9920A-735E-4DE4-935C-3D5CAA081679}"/>
    <cellStyle name="Normal 60 2 3 2" xfId="54563" xr:uid="{7AEDD166-1241-4CDF-8651-2A501778FC4E}"/>
    <cellStyle name="Normal 60 2 3 2 2" xfId="62834" xr:uid="{15170A6F-6FD1-45F1-B5E9-2DCE47985F54}"/>
    <cellStyle name="Normal 60 2 3 2 3" xfId="62835" xr:uid="{6C1DBB62-8EF1-41AB-9628-AED6CCEF54D2}"/>
    <cellStyle name="Normal 60 2 3 3" xfId="62836" xr:uid="{5C4E2A98-3796-4C91-AA9D-2CEB995FEDC0}"/>
    <cellStyle name="Normal 60 2 3 4" xfId="62837" xr:uid="{20D6EB63-7EDE-4D74-9A57-3C11E537D733}"/>
    <cellStyle name="Normal 60 2 3 5" xfId="62838" xr:uid="{7DC98C15-514C-45DC-8A5A-E7F44D2C77D4}"/>
    <cellStyle name="Normal 60 2 4" xfId="54565" xr:uid="{24667744-8383-4701-A208-521C7ECF9AF0}"/>
    <cellStyle name="Normal 60 2 4 2" xfId="62839" xr:uid="{A284446D-1143-4FA4-A90E-31D5B8740F99}"/>
    <cellStyle name="Normal 60 2 4 3" xfId="62840" xr:uid="{C31829F9-7184-4708-BBDD-D1EE650FD15F}"/>
    <cellStyle name="Normal 60 2 4 4" xfId="62841" xr:uid="{8C7F2FDF-25C3-423B-8BAF-1A03D9275BCD}"/>
    <cellStyle name="Normal 60 2 5" xfId="54567" xr:uid="{59AEE19C-A231-454B-B846-24541E29EEE8}"/>
    <cellStyle name="Normal 60 2 6" xfId="62842" xr:uid="{7A592329-A784-47E1-B1A0-730AEC77E209}"/>
    <cellStyle name="Normal 60 3" xfId="21208" xr:uid="{52FAC2A7-1797-45B0-B44B-54FBD0064296}"/>
    <cellStyle name="Normal 60 3 2" xfId="21247" xr:uid="{8249E126-F0DA-4036-B0A9-2A37893C7E42}"/>
    <cellStyle name="Normal 60 3 2 2" xfId="54569" xr:uid="{193F1A06-30ED-4E84-801C-ED79B38E3956}"/>
    <cellStyle name="Normal 60 3 2 2 2" xfId="62843" xr:uid="{25E67D89-4895-47F5-A8C0-8672A4CDC6E7}"/>
    <cellStyle name="Normal 60 3 2 2 3" xfId="62844" xr:uid="{E4E71086-DB54-434F-9171-E6509CCE5941}"/>
    <cellStyle name="Normal 60 3 2 3" xfId="62845" xr:uid="{8C38DB01-D28B-4D4C-B87D-A0AEB5F1B506}"/>
    <cellStyle name="Normal 60 3 2 4" xfId="62846" xr:uid="{671BDB68-3734-4D82-B453-D467583486E6}"/>
    <cellStyle name="Normal 60 3 2 5" xfId="62847" xr:uid="{91632A29-59E6-4AB2-A5FE-0D8AA6563C75}"/>
    <cellStyle name="Normal 60 3 3" xfId="54571" xr:uid="{B4353438-D7BB-41E4-865A-617BD14DB6A2}"/>
    <cellStyle name="Normal 60 3 3 2" xfId="62848" xr:uid="{2390A803-4023-484E-9E28-FFE95752C56A}"/>
    <cellStyle name="Normal 60 3 3 3" xfId="62849" xr:uid="{C7ADA300-1F3C-4500-90E3-E848E356CDDC}"/>
    <cellStyle name="Normal 60 3 3 4" xfId="62850" xr:uid="{3C752141-0FD7-4655-A69A-078525A8F736}"/>
    <cellStyle name="Normal 60 3 4" xfId="62851" xr:uid="{254FB46D-EA4B-427A-9C89-4C127AB6EB71}"/>
    <cellStyle name="Normal 60 3 4 2" xfId="62852" xr:uid="{0A354276-10C4-4575-AD25-B116F030235F}"/>
    <cellStyle name="Normal 60 3 5" xfId="62853" xr:uid="{799F26AF-604E-4263-889E-A254F50C2DE3}"/>
    <cellStyle name="Normal 60 4" xfId="21213" xr:uid="{BE302437-B2EE-4A03-976A-8F39C49BA251}"/>
    <cellStyle name="Normal 60 4 2" xfId="54573" xr:uid="{034AFBE5-04A4-4786-9E6A-11614851973E}"/>
    <cellStyle name="Normal 60 4 2 2" xfId="62854" xr:uid="{421E5EB7-D221-4611-883F-AFDD29CD17C4}"/>
    <cellStyle name="Normal 60 4 2 3" xfId="62855" xr:uid="{B1202C68-657F-466F-A5B2-1A58367B3E04}"/>
    <cellStyle name="Normal 60 4 2 4" xfId="62856" xr:uid="{D5299B16-BC8F-48D2-B672-12EA4A1088C9}"/>
    <cellStyle name="Normal 60 4 3" xfId="62857" xr:uid="{67FE4D46-5B6A-427A-91D4-19F8CDE8A015}"/>
    <cellStyle name="Normal 60 4 3 2" xfId="62858" xr:uid="{C8701554-E59B-4D45-8CAF-4304DFF1C9A6}"/>
    <cellStyle name="Normal 60 4 4" xfId="62859" xr:uid="{E4C61DA0-7361-4E27-979A-B0D2B5912C9A}"/>
    <cellStyle name="Normal 60 4 4 2" xfId="62860" xr:uid="{E313E2C9-AEF7-40A9-BA2C-2F8932A254CE}"/>
    <cellStyle name="Normal 60 4 5" xfId="62861" xr:uid="{193DD3AE-9E27-42B8-BDB2-A8E0FF9E9F32}"/>
    <cellStyle name="Normal 60 5" xfId="21218" xr:uid="{D76D1ECD-F8F5-442E-90F8-03AAE29CBEA8}"/>
    <cellStyle name="Normal 60 5 2" xfId="62862" xr:uid="{803E6994-B7EE-45DE-924E-8B56EA42CE48}"/>
    <cellStyle name="Normal 60 5 3" xfId="62863" xr:uid="{CD2D45B7-4163-4901-A183-C6B077A05C4D}"/>
    <cellStyle name="Normal 60 5 4" xfId="62864" xr:uid="{0582577E-0794-4773-B6A6-24CC5791F803}"/>
    <cellStyle name="Normal 60 6" xfId="21223" xr:uid="{C5E2B6E7-032B-4A3B-A7C6-880F044621E2}"/>
    <cellStyle name="Normal 60 6 2" xfId="62865" xr:uid="{090BC175-BFD3-4715-910E-E450BED523E1}"/>
    <cellStyle name="Normal 60 6 3" xfId="62866" xr:uid="{DF164EA9-BD74-4F91-90F9-310CD9F27556}"/>
    <cellStyle name="Normal 60 7" xfId="21233" xr:uid="{7B204F91-C213-4B46-BA01-40BDEE55BBC6}"/>
    <cellStyle name="Normal 60 7 2" xfId="62867" xr:uid="{771D2CA5-C47F-45D7-879E-15BEA28CB203}"/>
    <cellStyle name="Normal 60 7 3" xfId="62868" xr:uid="{67495439-4AA5-47F5-AE0E-082DC3F3D0BA}"/>
    <cellStyle name="Normal 60 8" xfId="17349" xr:uid="{67FA0F39-14CE-4D14-A23E-9BD039089D0E}"/>
    <cellStyle name="Normal 60 8 2" xfId="62869" xr:uid="{C100C3EA-E319-4B58-9339-3A8103666542}"/>
    <cellStyle name="Normal 60 9" xfId="17354" xr:uid="{8A3D7603-DCED-4507-B98E-B73B7D2EB79D}"/>
    <cellStyle name="Normal 61" xfId="54575" xr:uid="{EA983231-AECD-40BC-8FE0-9727CCD1204F}"/>
    <cellStyle name="Normal 61 10" xfId="5016" xr:uid="{A4EB213D-8761-470C-B9B9-7720F6FFCFE0}"/>
    <cellStyle name="Normal 61 11" xfId="5026" xr:uid="{65DA7647-7085-4CF4-A52E-C98A6D310EDB}"/>
    <cellStyle name="Normal 61 12" xfId="5037" xr:uid="{29078B28-84E5-49BA-B1D5-B6DAEDB69478}"/>
    <cellStyle name="Normal 61 13" xfId="5049" xr:uid="{3BCB1F2D-6B88-4D32-B04A-471FAE31DD57}"/>
    <cellStyle name="Normal 61 14" xfId="5059" xr:uid="{13471CDC-6293-4C35-863E-34FE65B7731A}"/>
    <cellStyle name="Normal 61 2" xfId="54577" xr:uid="{3294EF47-A98B-4503-9443-6808810CAF1A}"/>
    <cellStyle name="Normal 61 2 2" xfId="54579" xr:uid="{8B502FFB-7F25-45A2-8000-7DCB1719FF80}"/>
    <cellStyle name="Normal 61 2 2 2" xfId="62870" xr:uid="{DC1DE698-1F94-4C4F-9930-308500BFA673}"/>
    <cellStyle name="Normal 61 2 2 3" xfId="62871" xr:uid="{0A3FD2DE-BDC9-4B37-BC2D-D189C93F37AF}"/>
    <cellStyle name="Normal 61 2 2 4" xfId="62872" xr:uid="{A45A19B5-7C83-49FA-9FEE-74EB005E984D}"/>
    <cellStyle name="Normal 61 2 3" xfId="54581" xr:uid="{003C6983-CFC7-4678-A2E7-C0F4A679073B}"/>
    <cellStyle name="Normal 61 2 3 2" xfId="54583" xr:uid="{5DED3925-CE71-4BA2-BCE3-BF2C928B60CF}"/>
    <cellStyle name="Normal 61 2 3 2 2" xfId="62873" xr:uid="{9BDBC9A5-37D2-435F-9069-6F794325DC72}"/>
    <cellStyle name="Normal 61 2 3 2 3" xfId="62874" xr:uid="{1C9357D1-15B4-4398-876A-9FF4106A22CF}"/>
    <cellStyle name="Normal 61 2 3 3" xfId="62875" xr:uid="{E2D0C915-BDBC-4898-B22E-6A28B99AE4A0}"/>
    <cellStyle name="Normal 61 2 3 4" xfId="62876" xr:uid="{D33B9146-0592-4707-8091-7E5ABEB78EFE}"/>
    <cellStyle name="Normal 61 2 3 5" xfId="62877" xr:uid="{08086985-4D79-4F14-B1F5-7C41BB4F42C0}"/>
    <cellStyle name="Normal 61 2 4" xfId="54585" xr:uid="{8727CD6E-F815-41C3-8816-3AA0C3093CFB}"/>
    <cellStyle name="Normal 61 2 4 2" xfId="62878" xr:uid="{318720F3-8BDF-460F-B394-C685FE4CAA86}"/>
    <cellStyle name="Normal 61 2 4 3" xfId="62879" xr:uid="{6E774DD3-1B3A-4776-8D44-687552789746}"/>
    <cellStyle name="Normal 61 2 4 4" xfId="62880" xr:uid="{FBA7E50D-A1BA-4674-A14F-8EA8BE2399E5}"/>
    <cellStyle name="Normal 61 2 5" xfId="54587" xr:uid="{ED8DD9A6-7389-4E07-958A-4A43D6ED5358}"/>
    <cellStyle name="Normal 61 2 6" xfId="62881" xr:uid="{E875AF60-1A96-4307-A6EF-62E0C00457C6}"/>
    <cellStyle name="Normal 61 3" xfId="54589" xr:uid="{088D120D-4DF5-494D-80BA-8F617FFDFF94}"/>
    <cellStyle name="Normal 61 3 2" xfId="54591" xr:uid="{AF8405D5-A622-4455-996E-B64FC15AE204}"/>
    <cellStyle name="Normal 61 3 2 2" xfId="54593" xr:uid="{62CAAC2F-8420-4EA8-A530-2F2BAF5A5384}"/>
    <cellStyle name="Normal 61 3 2 2 2" xfId="62882" xr:uid="{663A0478-006E-4BC4-8A30-F956741B1827}"/>
    <cellStyle name="Normal 61 3 2 2 3" xfId="62883" xr:uid="{989BB8DF-A204-4149-A79B-8F9240CFF50C}"/>
    <cellStyle name="Normal 61 3 2 3" xfId="62884" xr:uid="{0B8C1D59-426E-4601-AD74-185641CA290B}"/>
    <cellStyle name="Normal 61 3 2 4" xfId="62885" xr:uid="{D0531F49-C5E0-400A-B88C-257EAFF231CA}"/>
    <cellStyle name="Normal 61 3 2 5" xfId="62886" xr:uid="{5BE98927-CA9A-4EBB-AED3-495EBAB923BB}"/>
    <cellStyle name="Normal 61 3 3" xfId="54595" xr:uid="{97FB3ABF-91A5-42BC-9F8C-4B547DA3D8E0}"/>
    <cellStyle name="Normal 61 3 3 2" xfId="62887" xr:uid="{32A2B208-69A0-4327-9F1C-039D3D508589}"/>
    <cellStyle name="Normal 61 3 3 3" xfId="62888" xr:uid="{BE9797AA-3B37-4BC4-BCE0-D0C5E4EA88FE}"/>
    <cellStyle name="Normal 61 3 3 4" xfId="62889" xr:uid="{0341B73F-6DA7-424E-942C-1E583D56D40F}"/>
    <cellStyle name="Normal 61 3 4" xfId="62890" xr:uid="{F40C7211-CBAF-45D9-94F6-EAD71963D6B9}"/>
    <cellStyle name="Normal 61 3 4 2" xfId="62891" xr:uid="{8B3BD11E-F1F2-454D-9567-EC1C40BC9011}"/>
    <cellStyle name="Normal 61 3 5" xfId="62892" xr:uid="{77389DA3-FC1C-4131-A393-27C092BBFDF9}"/>
    <cellStyle name="Normal 61 4" xfId="54597" xr:uid="{577FA7CF-C7A8-4F04-B533-45D43AF1D0E1}"/>
    <cellStyle name="Normal 61 4 2" xfId="54599" xr:uid="{972EE4B2-BF87-4518-923B-47453A577A6F}"/>
    <cellStyle name="Normal 61 4 2 2" xfId="62893" xr:uid="{BCD68852-B20A-407D-BF21-62722F4FF09C}"/>
    <cellStyle name="Normal 61 4 2 3" xfId="62894" xr:uid="{84053071-7427-4015-932E-E0870BF4EE31}"/>
    <cellStyle name="Normal 61 4 3" xfId="62895" xr:uid="{BA6EB14B-9AA8-49D6-9F27-F5F6F027FC0D}"/>
    <cellStyle name="Normal 61 4 4" xfId="62896" xr:uid="{C0F156CD-2EF3-45E8-A179-1659A10727F1}"/>
    <cellStyle name="Normal 61 4 5" xfId="62897" xr:uid="{AC98C084-7FDE-4E16-A52D-6057A3C6A26A}"/>
    <cellStyle name="Normal 61 5" xfId="54601" xr:uid="{1A116EB5-86F6-4DC6-A691-A4FAFA53520A}"/>
    <cellStyle name="Normal 61 5 2" xfId="62898" xr:uid="{C96880CD-3205-4AEB-A6C2-870F5CF33DFC}"/>
    <cellStyle name="Normal 61 5 3" xfId="62899" xr:uid="{061ABE2A-71E7-4628-A306-EC3B15AD8B78}"/>
    <cellStyle name="Normal 61 5 4" xfId="62900" xr:uid="{689BE48B-E0AD-430B-9F10-A5BFC3BCA716}"/>
    <cellStyle name="Normal 61 6" xfId="54603" xr:uid="{544017FE-FAB2-4970-A79D-6F1A4E5FDE94}"/>
    <cellStyle name="Normal 61 6 2" xfId="62901" xr:uid="{13186C19-DE26-4CCB-95A3-D5D07CCDB67B}"/>
    <cellStyle name="Normal 61 6 3" xfId="62902" xr:uid="{C0A1EF53-1C05-4499-99FE-6E5F7D6815C3}"/>
    <cellStyle name="Normal 61 7" xfId="54605" xr:uid="{C3686E00-0F3A-4327-B477-F252981E3B04}"/>
    <cellStyle name="Normal 61 7 2" xfId="62903" xr:uid="{3A275C50-C30A-4682-87C8-8B042D83D199}"/>
    <cellStyle name="Normal 61 7 3" xfId="62904" xr:uid="{EC8EE1DC-84A6-4C5F-B136-A873F72A1116}"/>
    <cellStyle name="Normal 61 8" xfId="54607" xr:uid="{E769467A-C847-4BC5-BC71-07433B9B883D}"/>
    <cellStyle name="Normal 61 9" xfId="54609" xr:uid="{3699F252-BA57-4F56-A989-F47BF9062C6B}"/>
    <cellStyle name="Normal 62" xfId="54611" xr:uid="{E4BABC3F-3235-4727-8528-BECFF439E381}"/>
    <cellStyle name="Normal 62 10" xfId="4811" xr:uid="{C9833763-EE8D-48E2-8C0E-7C2530C41FF3}"/>
    <cellStyle name="Normal 62 11" xfId="3768" xr:uid="{7A5EFE5C-CA2C-49EB-8E7B-06CBFAE16EBB}"/>
    <cellStyle name="Normal 62 12" xfId="3779" xr:uid="{300FC7F5-C5A3-46CD-8DA6-EC46E9AC84F1}"/>
    <cellStyle name="Normal 62 13" xfId="3795" xr:uid="{B4D8BA4E-D0B0-4CF9-BB21-01ECA7204DCC}"/>
    <cellStyle name="Normal 62 14" xfId="3807" xr:uid="{D192F8AD-A1AD-47E2-8651-34EA4EAFC22C}"/>
    <cellStyle name="Normal 62 2" xfId="54613" xr:uid="{4CF22FBA-C43B-4643-B562-93F5D9630DDE}"/>
    <cellStyle name="Normal 62 2 2" xfId="53624" xr:uid="{48D8A918-5E56-4708-B5D7-E32BB422368E}"/>
    <cellStyle name="Normal 62 2 2 2" xfId="62905" xr:uid="{BB332B02-F07D-4941-9586-D4CABE1AEF20}"/>
    <cellStyle name="Normal 62 2 2 3" xfId="62906" xr:uid="{1887C931-7C1F-4794-A781-DF46CB6285CD}"/>
    <cellStyle name="Normal 62 2 3" xfId="53627" xr:uid="{E8EC60E2-3421-4C8D-A616-4E175FF234DB}"/>
    <cellStyle name="Normal 62 2 3 2" xfId="5447" xr:uid="{C6D2F1BC-9C2F-42EA-AFF0-F6D5AD13CB8C}"/>
    <cellStyle name="Normal 62 2 3 2 2" xfId="62907" xr:uid="{D4AB0096-5F17-417E-9F5F-5C3CD34F91D2}"/>
    <cellStyle name="Normal 62 2 3 2 3" xfId="62908" xr:uid="{0EC5A272-E79E-49FC-9E49-0E8F5D608625}"/>
    <cellStyle name="Normal 62 2 3 3" xfId="62909" xr:uid="{E6E2DB06-5050-4F10-8288-BE4A9C7BBFF4}"/>
    <cellStyle name="Normal 62 2 3 4" xfId="62910" xr:uid="{09003F92-0391-4308-96B3-7AB00FBB9FCC}"/>
    <cellStyle name="Normal 62 2 4" xfId="53630" xr:uid="{9D624C26-5762-45E0-AD47-56C57CE1214B}"/>
    <cellStyle name="Normal 62 2 4 2" xfId="62911" xr:uid="{BB3D60D8-6759-42F3-9686-FA266D52FBC5}"/>
    <cellStyle name="Normal 62 2 4 3" xfId="62912" xr:uid="{31CA4C82-4F0C-4AC1-A660-43CC031566CF}"/>
    <cellStyle name="Normal 62 2 5" xfId="54615" xr:uid="{F206FCAF-C331-4945-A374-81CCC57F781B}"/>
    <cellStyle name="Normal 62 2 6" xfId="62913" xr:uid="{541235D9-9B7F-4F6D-A311-C4D91ACF6124}"/>
    <cellStyle name="Normal 62 3" xfId="54617" xr:uid="{43576D7B-F247-4DB7-89AE-D283B29EDC41}"/>
    <cellStyle name="Normal 62 3 2" xfId="49428" xr:uid="{8DBE9FA0-2D99-4007-80B0-55BB45D72B5F}"/>
    <cellStyle name="Normal 62 3 2 2" xfId="36774" xr:uid="{0B8E8262-7819-48E4-93BD-CD559FA74046}"/>
    <cellStyle name="Normal 62 3 2 2 2" xfId="62914" xr:uid="{AA44CC54-8ABB-45F2-9CBF-69D1B4C74C3F}"/>
    <cellStyle name="Normal 62 3 2 2 3" xfId="62915" xr:uid="{A4C9874B-1673-49E6-A866-A907353D448E}"/>
    <cellStyle name="Normal 62 3 2 3" xfId="62916" xr:uid="{52AA1C95-B878-4C54-A71F-36E69F953F2B}"/>
    <cellStyle name="Normal 62 3 2 4" xfId="62917" xr:uid="{6937642D-1E76-4AB1-A8B7-FB78CD362365}"/>
    <cellStyle name="Normal 62 3 3" xfId="49431" xr:uid="{1BE2949E-B5B0-4E08-AE2E-43457A65402B}"/>
    <cellStyle name="Normal 62 3 3 2" xfId="62918" xr:uid="{AFADE861-40FB-4FBF-8BFC-E28D2A83BF0E}"/>
    <cellStyle name="Normal 62 3 3 3" xfId="62919" xr:uid="{D5A6E811-095E-4A87-8819-4CF2730592A3}"/>
    <cellStyle name="Normal 62 3 4" xfId="62920" xr:uid="{FAC8D92A-6905-45E7-90A7-363AA82F10B5}"/>
    <cellStyle name="Normal 62 3 5" xfId="62921" xr:uid="{A516CC91-5C99-4721-BD04-C424D7D3C345}"/>
    <cellStyle name="Normal 62 4" xfId="54619" xr:uid="{CCB7DB39-8154-4260-93A8-CA48E569BF36}"/>
    <cellStyle name="Normal 62 4 2" xfId="54621" xr:uid="{44AC60AD-077C-47F1-BAAB-F159148D3E36}"/>
    <cellStyle name="Normal 62 4 2 2" xfId="62922" xr:uid="{A0D126AE-0705-4B82-8790-A6FB88508F8A}"/>
    <cellStyle name="Normal 62 4 2 3" xfId="62923" xr:uid="{AC7DF717-90EE-4207-87DD-0E1278F089B0}"/>
    <cellStyle name="Normal 62 4 3" xfId="62924" xr:uid="{ECC20467-313F-45FE-A66C-F662678A7227}"/>
    <cellStyle name="Normal 62 4 4" xfId="62925" xr:uid="{9BD18DBE-ED6D-4429-9D8E-125BC501F9A8}"/>
    <cellStyle name="Normal 62 4 5" xfId="62926" xr:uid="{FE13BB98-317A-4739-9048-761B1F99A547}"/>
    <cellStyle name="Normal 62 5" xfId="54623" xr:uid="{0950B847-4A62-4E8E-98F1-BE076CB1DC94}"/>
    <cellStyle name="Normal 62 5 2" xfId="62927" xr:uid="{14D37F47-4FCA-447F-AA36-9DD020C36B37}"/>
    <cellStyle name="Normal 62 5 3" xfId="62928" xr:uid="{856210C2-C47B-49C1-8FB6-176F05EEBCC6}"/>
    <cellStyle name="Normal 62 5 4" xfId="62929" xr:uid="{0FDE0C1D-0A63-4B44-B6A6-8D1A8A5A30E5}"/>
    <cellStyle name="Normal 62 6" xfId="54625" xr:uid="{26990D3E-688D-4B6B-9C28-018D30DCBABE}"/>
    <cellStyle name="Normal 62 6 2" xfId="62930" xr:uid="{2CE85FD3-B9E0-405F-963E-21C5AB2C063F}"/>
    <cellStyle name="Normal 62 6 3" xfId="62931" xr:uid="{A02BEE72-9FAA-4E53-BFDF-46BB449D35D8}"/>
    <cellStyle name="Normal 62 7" xfId="54627" xr:uid="{F6320263-1EA2-4A4A-8EFE-80B9DBA72ED3}"/>
    <cellStyle name="Normal 62 7 2" xfId="62932" xr:uid="{FC6719BC-C372-449A-A7B6-D6E9D4A04BA1}"/>
    <cellStyle name="Normal 62 7 3" xfId="62933" xr:uid="{5B6B12A5-1A59-47A5-98C2-0D6E67399236}"/>
    <cellStyle name="Normal 62 8" xfId="54629" xr:uid="{4EE8CFA6-EDCD-493D-9887-30F7D6AF6BAD}"/>
    <cellStyle name="Normal 62 8 2" xfId="62934" xr:uid="{2EC531C6-3F35-47F3-8A01-9ED4A3286E03}"/>
    <cellStyle name="Normal 62 9" xfId="17366" xr:uid="{479083C5-A96A-4239-BAD6-89EE2B985380}"/>
    <cellStyle name="Normal 63" xfId="54631" xr:uid="{6C8F1826-B818-49EC-9F47-A36F32C5442B}"/>
    <cellStyle name="Normal 63 10" xfId="54633" xr:uid="{8CD5B9F5-5299-4270-AB1B-478C8FD661D6}"/>
    <cellStyle name="Normal 63 11" xfId="54635" xr:uid="{0B4D7906-C16D-44EF-991B-2647BCE2C9E7}"/>
    <cellStyle name="Normal 63 12" xfId="54637" xr:uid="{451BF3F5-0711-455D-9994-463BC2EC3320}"/>
    <cellStyle name="Normal 63 13" xfId="54639" xr:uid="{C0E7A361-5DBC-472A-B9E6-B1D50EBB0DE7}"/>
    <cellStyle name="Normal 63 14" xfId="54641" xr:uid="{1F314294-30C7-4286-B0F6-B84A318E2FB2}"/>
    <cellStyle name="Normal 63 15" xfId="62935" xr:uid="{4D606198-651D-4D67-80F9-1D81D3EEE984}"/>
    <cellStyle name="Normal 63 2" xfId="54643" xr:uid="{8875FD80-23FE-44E8-94A0-9ABAAC216B0A}"/>
    <cellStyle name="Normal 63 2 2" xfId="53642" xr:uid="{D28A43C6-640D-4DED-851C-60E59F86C098}"/>
    <cellStyle name="Normal 63 2 2 2" xfId="62936" xr:uid="{5929B7A7-FC91-493B-B9B0-D378A49B6055}"/>
    <cellStyle name="Normal 63 2 2 3" xfId="62937" xr:uid="{16F03A69-BAEA-4CF9-B157-86F588E7E4D6}"/>
    <cellStyle name="Normal 63 2 2 4" xfId="62938" xr:uid="{C1CC1DD7-260B-4C58-B5AC-42647CE8F023}"/>
    <cellStyle name="Normal 63 2 3" xfId="53645" xr:uid="{865D7B47-814E-4AEA-AA1B-B58C52E83CAE}"/>
    <cellStyle name="Normal 63 2 3 2" xfId="54646" xr:uid="{61B3CD5D-5DAC-40E2-9174-73496525AB25}"/>
    <cellStyle name="Normal 63 2 3 2 2" xfId="62939" xr:uid="{48C0DDA2-962B-4ACC-8BE2-FC2B866426A7}"/>
    <cellStyle name="Normal 63 2 3 2 3" xfId="62940" xr:uid="{DE58CD33-28A6-4265-B26A-81EAB34D8185}"/>
    <cellStyle name="Normal 63 2 3 3" xfId="62941" xr:uid="{2C13582E-DFB6-489A-8D6F-B3964DE13892}"/>
    <cellStyle name="Normal 63 2 3 4" xfId="62942" xr:uid="{A55FF887-1B10-425C-AC8D-55CB8D60B15E}"/>
    <cellStyle name="Normal 63 2 3 5" xfId="62943" xr:uid="{C117D92D-6D2B-4B9A-A079-F835D186BDF0}"/>
    <cellStyle name="Normal 63 2 4" xfId="54648" xr:uid="{AC569D5D-4A43-4587-AFEF-560C1D393367}"/>
    <cellStyle name="Normal 63 2 4 2" xfId="62944" xr:uid="{A5EC2079-E994-4B82-8E2A-5796B5A8CD49}"/>
    <cellStyle name="Normal 63 2 4 3" xfId="62945" xr:uid="{7A03C067-CA3A-4F23-B49C-A37D96E184F3}"/>
    <cellStyle name="Normal 63 2 4 4" xfId="62946" xr:uid="{4E812AA6-7705-4DB7-AF33-A524CCD0693E}"/>
    <cellStyle name="Normal 63 2 5" xfId="54650" xr:uid="{76D24F5E-DE22-458B-80AD-B39B50C7BFF0}"/>
    <cellStyle name="Normal 63 2 5 2" xfId="62947" xr:uid="{B3A24DDE-5907-4E1A-B1DE-D21C54376858}"/>
    <cellStyle name="Normal 63 2 6" xfId="62948" xr:uid="{5613189D-85C7-43C8-8B47-8CF65351C41B}"/>
    <cellStyle name="Normal 63 3" xfId="54652" xr:uid="{41096EED-C5A5-4DD1-B36A-635BBB77EC10}"/>
    <cellStyle name="Normal 63 3 2" xfId="54654" xr:uid="{72C4BD22-4BC8-41F2-B313-844F97244E70}"/>
    <cellStyle name="Normal 63 3 2 2" xfId="54656" xr:uid="{4C4A51A2-9DFA-4D3D-9BA4-AB1BF6A9943B}"/>
    <cellStyle name="Normal 63 3 2 2 2" xfId="62949" xr:uid="{57AB0401-4574-4100-BF61-4EC2D8F16BD3}"/>
    <cellStyle name="Normal 63 3 2 2 3" xfId="62950" xr:uid="{A906092E-C67D-48C7-8645-26CC88FCA16D}"/>
    <cellStyle name="Normal 63 3 2 3" xfId="62951" xr:uid="{C69DA2A1-6952-41B1-A68B-CE643177A097}"/>
    <cellStyle name="Normal 63 3 2 4" xfId="62952" xr:uid="{B6F1080B-90FA-4D93-BEFA-3EC492887364}"/>
    <cellStyle name="Normal 63 3 2 5" xfId="62953" xr:uid="{B65F559F-E2B5-453B-93E3-5C5C53D57366}"/>
    <cellStyle name="Normal 63 3 3" xfId="54658" xr:uid="{EB80A358-913F-45CA-81A9-A5C4EB7FC39C}"/>
    <cellStyle name="Normal 63 3 3 2" xfId="62954" xr:uid="{2C253CDC-2F88-4D7F-842E-40C808E3E491}"/>
    <cellStyle name="Normal 63 3 3 3" xfId="62955" xr:uid="{805E8A1E-ED9E-4C6C-AD93-9918FCC68C09}"/>
    <cellStyle name="Normal 63 3 3 4" xfId="62956" xr:uid="{C7944A95-C88B-409F-A37C-FF81DFFA5896}"/>
    <cellStyle name="Normal 63 3 4" xfId="62957" xr:uid="{6F23A7CF-E251-4B6C-BA53-685210625EA3}"/>
    <cellStyle name="Normal 63 3 4 2" xfId="62958" xr:uid="{53CC87F5-0869-479C-916A-0FEC706E8278}"/>
    <cellStyle name="Normal 63 3 5" xfId="62959" xr:uid="{22BDBA9D-EBCA-4DFB-9930-A45D4812EAC0}"/>
    <cellStyle name="Normal 63 3 5 2" xfId="62960" xr:uid="{8E566B7F-419F-45FD-9833-2852BFAE40BF}"/>
    <cellStyle name="Normal 63 4" xfId="54660" xr:uid="{5EC99B37-EAC8-482A-88A5-FAA0412964C1}"/>
    <cellStyle name="Normal 63 4 2" xfId="54662" xr:uid="{E5C4C6E2-A9D6-4C4E-87EE-15B5790651BF}"/>
    <cellStyle name="Normal 63 4 2 2" xfId="62961" xr:uid="{4062FB71-E34E-4C24-848E-F2639FA8C0F6}"/>
    <cellStyle name="Normal 63 4 2 3" xfId="62962" xr:uid="{9DA5E694-40B5-4C00-955A-AD212D30BC7F}"/>
    <cellStyle name="Normal 63 4 2 4" xfId="62963" xr:uid="{D0D1B3AD-6DED-42A4-AB9F-C79A3D3B91E0}"/>
    <cellStyle name="Normal 63 4 3" xfId="62964" xr:uid="{984B5EC1-151A-4EAB-BE8A-B6E2B822BB10}"/>
    <cellStyle name="Normal 63 4 3 2" xfId="62965" xr:uid="{D38CE783-A952-4F47-888C-D7CB7FE8DED7}"/>
    <cellStyle name="Normal 63 4 4" xfId="62966" xr:uid="{D8FED72C-5103-44CD-A5D5-967AB7BE0BD0}"/>
    <cellStyle name="Normal 63 4 4 2" xfId="62967" xr:uid="{49E4CD91-4804-4351-B08C-C9B8BB6273DD}"/>
    <cellStyle name="Normal 63 4 5" xfId="62968" xr:uid="{205BF415-CF9B-46EE-90A2-723F58DA511A}"/>
    <cellStyle name="Normal 63 4 5 2" xfId="62969" xr:uid="{26F8E1D4-2879-4406-9D17-E60EE6596EF9}"/>
    <cellStyle name="Normal 63 5" xfId="54664" xr:uid="{D2882D0B-CDFC-4269-BEB9-2E0D6CFCD78C}"/>
    <cellStyle name="Normal 63 5 2" xfId="62970" xr:uid="{F906C92C-7FF4-4C34-A4EF-AB72189958AF}"/>
    <cellStyle name="Normal 63 5 2 2" xfId="62971" xr:uid="{6CC51D98-8953-4AC1-8E37-6EE4C5E2E8ED}"/>
    <cellStyle name="Normal 63 5 3" xfId="62972" xr:uid="{712DEAA2-437C-4A5A-8A4C-AD4D2FBE5168}"/>
    <cellStyle name="Normal 63 5 3 2" xfId="62973" xr:uid="{BABB7CD6-E781-4900-B1C4-769370599A46}"/>
    <cellStyle name="Normal 63 5 4" xfId="62974" xr:uid="{660DC23B-99BB-4958-8C76-BE4F3F34690D}"/>
    <cellStyle name="Normal 63 5 4 2" xfId="62975" xr:uid="{5F023EB2-C5DA-4341-B29F-1E03B5DF181C}"/>
    <cellStyle name="Normal 63 5 5" xfId="62976" xr:uid="{13718AB4-D4C5-4600-A9D7-2E3543CC4DC2}"/>
    <cellStyle name="Normal 63 6" xfId="54666" xr:uid="{31DF0A53-E76A-4EC4-A0F8-404DB0C156B7}"/>
    <cellStyle name="Normal 63 6 2" xfId="62977" xr:uid="{AEAA412F-BCAE-4AEE-B730-AFCF5A1D91E2}"/>
    <cellStyle name="Normal 63 6 3" xfId="62978" xr:uid="{341C3B36-BA34-4FF5-B9D2-44ABC618860F}"/>
    <cellStyle name="Normal 63 7" xfId="54668" xr:uid="{83A4E680-010E-4811-972C-5BBC283D40F4}"/>
    <cellStyle name="Normal 63 7 2" xfId="62979" xr:uid="{9C26367F-4144-49C3-9F06-60DA86105EE4}"/>
    <cellStyle name="Normal 63 7 3" xfId="62980" xr:uid="{9F030BA2-EAA5-451B-90C8-124937CFA5E4}"/>
    <cellStyle name="Normal 63 8" xfId="54670" xr:uid="{41F7ECCA-5BFC-4DD8-85CD-343C62CF1366}"/>
    <cellStyle name="Normal 63 8 2" xfId="62981" xr:uid="{E007381D-A396-486B-B92A-F3246A490A86}"/>
    <cellStyle name="Normal 63 9" xfId="30245" xr:uid="{BA0FCF0C-D690-4B1D-BC18-2CE46F0EB259}"/>
    <cellStyle name="Normal 64" xfId="54672" xr:uid="{CAAE5F6C-0343-4E12-AF29-A9D5C3520D8A}"/>
    <cellStyle name="Normal 64 10" xfId="54674" xr:uid="{663A11F1-4F49-439E-90A7-1EA237CE098C}"/>
    <cellStyle name="Normal 64 11" xfId="54676" xr:uid="{F260D6FD-9DAD-42D5-9618-3D3903938602}"/>
    <cellStyle name="Normal 64 12" xfId="54678" xr:uid="{EEAAD867-9F8B-4171-8698-33B5252E2217}"/>
    <cellStyle name="Normal 64 13" xfId="54680" xr:uid="{C7D447B9-B8E7-42BE-8A48-115CC130E80A}"/>
    <cellStyle name="Normal 64 14" xfId="54682" xr:uid="{449A34D2-034D-4406-9F54-9EF8D6AD3920}"/>
    <cellStyle name="Normal 64 15" xfId="62982" xr:uid="{EFC78F4F-6C43-4722-A95D-A54CA08C4B31}"/>
    <cellStyle name="Normal 64 2" xfId="54684" xr:uid="{6A6A16B1-8800-4708-83AC-B4ECF32A1F77}"/>
    <cellStyle name="Normal 64 2 2" xfId="54686" xr:uid="{D8A134C9-13DC-4CE7-A373-ACDCFD263F25}"/>
    <cellStyle name="Normal 64 2 2 2" xfId="62983" xr:uid="{AADDECB5-C1BC-4839-B726-0A2919E080DC}"/>
    <cellStyle name="Normal 64 2 2 3" xfId="62984" xr:uid="{BFEB7FCE-7E60-4574-A013-280584E24F3A}"/>
    <cellStyle name="Normal 64 2 3" xfId="54688" xr:uid="{13767322-1049-460C-AB19-95CE6FFBE9BD}"/>
    <cellStyle name="Normal 64 2 3 2" xfId="54690" xr:uid="{AE39E82D-3D39-4606-A200-997775BB6011}"/>
    <cellStyle name="Normal 64 2 3 2 2" xfId="62985" xr:uid="{1BB5F4B8-616C-4E0E-8E12-6E37EFA9C4E3}"/>
    <cellStyle name="Normal 64 2 3 2 3" xfId="62986" xr:uid="{0C0B9101-A2F8-4DA9-814E-14B6FE7DDA27}"/>
    <cellStyle name="Normal 64 2 3 3" xfId="62987" xr:uid="{EA382C16-DF78-4557-8A16-71A35FE99E50}"/>
    <cellStyle name="Normal 64 2 3 4" xfId="62988" xr:uid="{97936ECB-8ADC-4C14-B0DB-359D62230AC2}"/>
    <cellStyle name="Normal 64 2 4" xfId="54692" xr:uid="{90F101A8-077A-485C-B245-1AC3B8278300}"/>
    <cellStyle name="Normal 64 2 4 2" xfId="62989" xr:uid="{2AAC38AD-4EB1-496A-9936-5F14084DBCCC}"/>
    <cellStyle name="Normal 64 2 4 3" xfId="62990" xr:uid="{D3B9FA11-C834-475A-A95D-DD969573760A}"/>
    <cellStyle name="Normal 64 2 5" xfId="54694" xr:uid="{39F3DD78-7862-4CB5-A13F-8E0AA32561EF}"/>
    <cellStyle name="Normal 64 2 6" xfId="62991" xr:uid="{E7B9E1A2-BC9A-4A6D-A308-94B0E214832A}"/>
    <cellStyle name="Normal 64 3" xfId="54696" xr:uid="{585E85F6-481D-43CC-9B78-BC1DAD086B9C}"/>
    <cellStyle name="Normal 64 3 2" xfId="54698" xr:uid="{6EA1B11F-A168-49F4-ADF9-5AFA57009DD5}"/>
    <cellStyle name="Normal 64 3 2 2" xfId="36968" xr:uid="{9643DDE5-F7CD-4826-8787-C0B5E777C4D2}"/>
    <cellStyle name="Normal 64 3 2 2 2" xfId="62992" xr:uid="{B93C0731-E0A8-4380-981F-7D1A8C2BAE23}"/>
    <cellStyle name="Normal 64 3 2 2 3" xfId="62993" xr:uid="{E9CCE2A0-187E-46EF-9203-4184102687AB}"/>
    <cellStyle name="Normal 64 3 2 3" xfId="62994" xr:uid="{A88E75A4-60F4-4844-AB42-AF5B0331FD6A}"/>
    <cellStyle name="Normal 64 3 2 4" xfId="62995" xr:uid="{722F27EE-70D9-4B7D-B9CC-1BB65C9370DA}"/>
    <cellStyle name="Normal 64 3 3" xfId="54700" xr:uid="{5C6248BC-8130-45DB-9278-2E9FD9246192}"/>
    <cellStyle name="Normal 64 3 3 2" xfId="62996" xr:uid="{4259A22B-5A41-415B-BE2A-F4DD68352CAC}"/>
    <cellStyle name="Normal 64 3 3 3" xfId="62997" xr:uid="{B119C9A9-01D4-4DDB-98C4-964F191B4F29}"/>
    <cellStyle name="Normal 64 3 4" xfId="62998" xr:uid="{C790FD71-4CAC-4219-AA8E-DA53C9B72CAE}"/>
    <cellStyle name="Normal 64 3 5" xfId="62999" xr:uid="{C8F2DB1A-6AF9-46C8-B4FE-B2A03FCC6C49}"/>
    <cellStyle name="Normal 64 4" xfId="54702" xr:uid="{9479FF46-704F-4FB5-9B28-3CAFE47D3C49}"/>
    <cellStyle name="Normal 64 4 2" xfId="54704" xr:uid="{4BAAFECD-9E9D-4D24-8B63-C77F1900D36B}"/>
    <cellStyle name="Normal 64 4 2 2" xfId="63000" xr:uid="{F995AD79-B647-49B8-BCE2-3EA341D9E90F}"/>
    <cellStyle name="Normal 64 4 2 3" xfId="63001" xr:uid="{6CAE9E55-D082-4D27-A83F-9EDD16DC530C}"/>
    <cellStyle name="Normal 64 4 3" xfId="63002" xr:uid="{3A11AE7B-5EB3-475C-B28F-7F52AA4CA153}"/>
    <cellStyle name="Normal 64 4 4" xfId="63003" xr:uid="{18E7121F-03BE-4120-B512-03F123E212A0}"/>
    <cellStyle name="Normal 64 4 5" xfId="63004" xr:uid="{3EECD4B8-A402-434B-B306-BA0CB54DC95C}"/>
    <cellStyle name="Normal 64 5" xfId="54706" xr:uid="{67635A24-5845-4416-B600-4D20052CE8F6}"/>
    <cellStyle name="Normal 64 5 2" xfId="63005" xr:uid="{12585D39-C00B-4C9C-A40F-659E2A0F61A7}"/>
    <cellStyle name="Normal 64 5 3" xfId="63006" xr:uid="{9D0A6FF5-9C7C-4868-92DD-E56FD823C310}"/>
    <cellStyle name="Normal 64 5 4" xfId="63007" xr:uid="{E773E3D9-3E63-4EE2-BA52-58A8FEB26E80}"/>
    <cellStyle name="Normal 64 6" xfId="54708" xr:uid="{DC9FE702-BB40-4063-8AD0-23A3C28696A9}"/>
    <cellStyle name="Normal 64 6 2" xfId="63008" xr:uid="{B0CBCBE6-0BBB-4127-9D63-D10F1B1EF333}"/>
    <cellStyle name="Normal 64 6 3" xfId="63009" xr:uid="{16C1E68D-5F91-4047-A017-3B8518E89031}"/>
    <cellStyle name="Normal 64 7" xfId="54710" xr:uid="{B971E544-7B46-4676-9A70-22C29D407CF3}"/>
    <cellStyle name="Normal 64 7 2" xfId="63010" xr:uid="{5184204D-1F2A-44F8-9298-0C95E1BAF19E}"/>
    <cellStyle name="Normal 64 7 3" xfId="63011" xr:uid="{E37CC86E-4510-4315-BEB1-6FB1F26BBE52}"/>
    <cellStyle name="Normal 64 8" xfId="54712" xr:uid="{804F7CF8-7476-4C3F-851B-26E46794B024}"/>
    <cellStyle name="Normal 64 8 2" xfId="63012" xr:uid="{7D5A17DA-4BB2-4B7E-889E-EDD6688DC557}"/>
    <cellStyle name="Normal 64 9" xfId="30249" xr:uid="{D8CF6ACC-91D9-4DEB-BF45-8658706BB61E}"/>
    <cellStyle name="Normal 65" xfId="41687" xr:uid="{AEF958F2-BDD6-4312-8384-02183FA000D7}"/>
    <cellStyle name="Normal 65 10" xfId="41690" xr:uid="{33A26BD6-C544-4174-8C1B-0F5A020A78C3}"/>
    <cellStyle name="Normal 65 11" xfId="54753" xr:uid="{084B437E-E2BF-4C00-A745-EBC7B7850535}"/>
    <cellStyle name="Normal 65 12" xfId="54754" xr:uid="{B4B659AB-AF1F-4812-98A8-66CBE04F4E4E}"/>
    <cellStyle name="Normal 65 13" xfId="54755" xr:uid="{18D1F3F6-45A4-469E-AF2A-07CA16361AE1}"/>
    <cellStyle name="Normal 65 14" xfId="54756" xr:uid="{0DF38E9B-EF59-4420-9686-FD323404C74D}"/>
    <cellStyle name="Normal 65 15" xfId="63013" xr:uid="{E79AAF7C-55A0-4E42-9A13-5BA4D8240BFE}"/>
    <cellStyle name="Normal 65 16" xfId="63014" xr:uid="{47447DC3-9A53-4CF9-AADB-1F3722ADBAC5}"/>
    <cellStyle name="Normal 65 17" xfId="63015" xr:uid="{BF7951DD-3C8B-4207-8823-C861EC8DACE8}"/>
    <cellStyle name="Normal 65 18" xfId="63016" xr:uid="{CD4E06B9-5D7E-4AB3-97DA-7AD721F13E50}"/>
    <cellStyle name="Normal 65 19" xfId="63017" xr:uid="{E61EED30-EEFB-4C24-A278-8ED5EA15AD5F}"/>
    <cellStyle name="Normal 65 2" xfId="21277" xr:uid="{A00CF010-5211-42A5-B5A3-67336CF81ED3}"/>
    <cellStyle name="Normal 65 2 2" xfId="41693" xr:uid="{FBBC4A61-D70E-4A59-A5B2-A171961250FD}"/>
    <cellStyle name="Normal 65 2 2 2" xfId="37332" xr:uid="{833B1797-B2E4-43BB-94FC-7D1B0B155BA1}"/>
    <cellStyle name="Normal 65 2 2 2 2" xfId="37336" xr:uid="{0DDD2037-B85E-4C99-9D7C-C94B8FEF5B5E}"/>
    <cellStyle name="Normal 65 2 2 2 3" xfId="37341" xr:uid="{3159C3B7-19A8-4046-8E12-AD8441C6FA49}"/>
    <cellStyle name="Normal 65 2 2 3" xfId="37348" xr:uid="{2864FFCC-42C3-45CB-95C1-AB3421AC6ABA}"/>
    <cellStyle name="Normal 65 2 2 4" xfId="37352" xr:uid="{C40879E4-C08D-4E44-ACC2-CDF3A9B3A0CB}"/>
    <cellStyle name="Normal 65 2 3" xfId="41695" xr:uid="{94820E3B-B9FD-44A0-A3C9-29DC26DC8D5F}"/>
    <cellStyle name="Normal 65 2 3 2" xfId="49804" xr:uid="{E774F1C7-3321-4E7B-AC90-F7307DD03DD3}"/>
    <cellStyle name="Normal 65 2 3 2 2" xfId="63018" xr:uid="{88FF85C0-E489-4656-AC56-AC9E423AAF97}"/>
    <cellStyle name="Normal 65 2 3 2 3" xfId="63019" xr:uid="{5648CD53-3810-4A31-B70D-C95155BE6069}"/>
    <cellStyle name="Normal 65 2 3 3" xfId="63020" xr:uid="{0988BED8-E424-41ED-B92B-BCA775F186C5}"/>
    <cellStyle name="Normal 65 2 3 4" xfId="63021" xr:uid="{C16144B5-C891-4A99-A460-353E44F8A6DA}"/>
    <cellStyle name="Normal 65 2 4" xfId="41697" xr:uid="{F0643550-8CF8-4BC9-9EC3-7A51BDDC7E6A}"/>
    <cellStyle name="Normal 65 2 4 2" xfId="63022" xr:uid="{B664D7BF-46C6-486F-BB36-3B8FD42D015E}"/>
    <cellStyle name="Normal 65 2 4 3" xfId="63023" xr:uid="{E722EBD3-96F8-4AC3-ADC7-01BD51D65D2D}"/>
    <cellStyle name="Normal 65 2 5" xfId="41699" xr:uid="{D8F08D31-9DA4-491D-9215-3B89D57F0DE0}"/>
    <cellStyle name="Normal 65 2 6" xfId="63024" xr:uid="{BD668F3D-5748-4519-BCD3-8D0C1FD4B1BA}"/>
    <cellStyle name="Normal 65 20" xfId="63025" xr:uid="{CFF4A3EC-7928-4463-A212-A22AC2D09B5F}"/>
    <cellStyle name="Normal 65 3" xfId="21281" xr:uid="{4553FC39-BF39-4919-B906-2CA3275F7BE4}"/>
    <cellStyle name="Normal 65 3 2" xfId="21323" xr:uid="{7E86FCE2-E3A3-4944-A98A-C15C4D058650}"/>
    <cellStyle name="Normal 65 3 2 2" xfId="41705" xr:uid="{C948849E-0447-453A-AA26-BA048619FC63}"/>
    <cellStyle name="Normal 65 3 2 2 2" xfId="63026" xr:uid="{CBA5CE32-6CA6-49D9-A871-1A74B6A19B73}"/>
    <cellStyle name="Normal 65 3 2 2 3" xfId="63027" xr:uid="{39211FAB-F79C-4616-962A-48BD00A87D94}"/>
    <cellStyle name="Normal 65 3 2 3" xfId="63028" xr:uid="{0782BD99-B6BF-4AC2-84EE-65603CBAAF7D}"/>
    <cellStyle name="Normal 65 3 2 4" xfId="63029" xr:uid="{67689926-5A1E-4326-ADE7-B5358180785D}"/>
    <cellStyle name="Normal 65 3 3" xfId="54757" xr:uid="{9FEC405E-2F3E-43C2-A0FC-681B12A694DC}"/>
    <cellStyle name="Normal 65 3 3 2" xfId="63030" xr:uid="{2B449DFD-01D6-4E71-A893-0414F95A0263}"/>
    <cellStyle name="Normal 65 3 3 3" xfId="63031" xr:uid="{B06B783E-DBBE-4A44-8178-BE5CD3A87CE3}"/>
    <cellStyle name="Normal 65 3 4" xfId="63032" xr:uid="{34F9936D-3F40-4F82-B37E-CC203B93FBD2}"/>
    <cellStyle name="Normal 65 3 5" xfId="63033" xr:uid="{1A47CF8F-6222-4344-A76F-5EF76BF304E1}"/>
    <cellStyle name="Normal 65 4" xfId="21286" xr:uid="{A7C0246B-B6E0-4A1E-BDA7-545FE9360FFB}"/>
    <cellStyle name="Normal 65 4 2" xfId="41730" xr:uid="{0ADDC5D7-421D-4E08-B7A2-A0751D450345}"/>
    <cellStyle name="Normal 65 4 2 2" xfId="63034" xr:uid="{CE1B9FAD-60A2-4FDC-95D5-1888FE79F427}"/>
    <cellStyle name="Normal 65 4 2 3" xfId="63035" xr:uid="{6FED358C-FED2-454B-B893-F16C74B49BCB}"/>
    <cellStyle name="Normal 65 4 3" xfId="63036" xr:uid="{9BF2E85D-A6B7-40F6-984D-5823E35C76D9}"/>
    <cellStyle name="Normal 65 4 4" xfId="63037" xr:uid="{9996A20C-9619-4359-9AAB-C262A43DB610}"/>
    <cellStyle name="Normal 65 4 5" xfId="63038" xr:uid="{8354142E-7ECE-4269-9A30-913FF43864AC}"/>
    <cellStyle name="Normal 65 5" xfId="21293" xr:uid="{5550CAFE-7BE8-4099-84BA-7071582FA159}"/>
    <cellStyle name="Normal 65 5 2" xfId="63039" xr:uid="{107AE8F4-DAFE-4FC9-B626-9A302A78725B}"/>
    <cellStyle name="Normal 65 5 3" xfId="63040" xr:uid="{FBFD8135-3D68-4C9F-9C35-B0F67DC5FE8D}"/>
    <cellStyle name="Normal 65 5 4" xfId="63041" xr:uid="{7AA7B6FE-A876-4821-BBF5-466D886FFA30}"/>
    <cellStyle name="Normal 65 6" xfId="21298" xr:uid="{D33AD629-E084-4A8A-9E72-462A25CCF12E}"/>
    <cellStyle name="Normal 65 6 2" xfId="63042" xr:uid="{0B64B74A-67AF-4DAB-8D3A-FE9C0B8C286B}"/>
    <cellStyle name="Normal 65 6 3" xfId="63043" xr:uid="{717A15B2-D90D-4510-855C-E77D2CF42CE3}"/>
    <cellStyle name="Normal 65 7" xfId="21309" xr:uid="{F3CD969D-97EE-4C7A-9535-84F1D690D309}"/>
    <cellStyle name="Normal 65 7 2" xfId="63044" xr:uid="{1652CFED-8E32-4591-B46C-2DDE9AFB4BFE}"/>
    <cellStyle name="Normal 65 7 3" xfId="63045" xr:uid="{210AF213-15A5-4132-866C-0DDF18FCA5CD}"/>
    <cellStyle name="Normal 65 8" xfId="21327" xr:uid="{9E62AB5D-3DDD-45D3-B1A2-332D5E8A3A42}"/>
    <cellStyle name="Normal 65 8 2" xfId="63046" xr:uid="{C5AECCF0-EB2F-4ADB-BBF0-7B3E490B4CF5}"/>
    <cellStyle name="Normal 65 9" xfId="21331" xr:uid="{8FB1CAB0-4D42-4279-8230-B79B0775F540}"/>
    <cellStyle name="Normal 66" xfId="41749" xr:uid="{F7EA77FE-DDEC-4549-B565-176A82504589}"/>
    <cellStyle name="Normal 66 10" xfId="5191" xr:uid="{F80A1389-4271-4456-8742-66E6748A251C}"/>
    <cellStyle name="Normal 66 11" xfId="5202" xr:uid="{293DD164-5382-4B0B-8A8E-3772F3ED1A14}"/>
    <cellStyle name="Normal 66 12" xfId="5213" xr:uid="{0971AFEF-EC96-463F-867A-3DC681151A3C}"/>
    <cellStyle name="Normal 66 13" xfId="5222" xr:uid="{F3C7735D-D8DB-4A23-8EC1-D9F0CBEC930B}"/>
    <cellStyle name="Normal 66 14" xfId="5235" xr:uid="{AD5DF3C3-B519-472B-8F9C-5CE2E0465427}"/>
    <cellStyle name="Normal 66 2" xfId="41752" xr:uid="{CE36A8DF-DB03-4F43-8CFB-B0C1FBD4653B}"/>
    <cellStyle name="Normal 66 2 2" xfId="41755" xr:uid="{BA6E335D-AE06-4A31-B6F9-CAF1286C2370}"/>
    <cellStyle name="Normal 66 2 2 2" xfId="41757" xr:uid="{6C0BEC62-5C95-4066-8E75-C96D05EBF2AB}"/>
    <cellStyle name="Normal 66 2 2 3" xfId="41764" xr:uid="{9193161E-A98F-45F2-889F-6B6F3D1A2007}"/>
    <cellStyle name="Normal 66 2 2 4" xfId="63047" xr:uid="{AF7F1929-5986-4D51-9C00-852977002253}"/>
    <cellStyle name="Normal 66 2 3" xfId="41772" xr:uid="{89739543-D902-4E37-84E8-1444438B44DF}"/>
    <cellStyle name="Normal 66 2 3 2" xfId="41776" xr:uid="{EFF31E79-C579-45EE-B493-99E36E0CBB05}"/>
    <cellStyle name="Normal 66 2 3 2 2" xfId="63048" xr:uid="{1FCAEE98-6F90-4EC5-8DD8-F5F893784339}"/>
    <cellStyle name="Normal 66 2 3 2 3" xfId="63049" xr:uid="{0168B1E5-1C86-476A-94E3-44ADCC189C11}"/>
    <cellStyle name="Normal 66 2 3 3" xfId="41780" xr:uid="{41A25DF6-E468-4B6F-BFF6-E9B0C5FAA2E3}"/>
    <cellStyle name="Normal 66 2 3 4" xfId="63050" xr:uid="{8B20D957-CA96-4C5C-9B01-2E6B72E0C734}"/>
    <cellStyle name="Normal 66 2 3 5" xfId="63051" xr:uid="{E1186A87-BBE7-4C37-A676-A279663CF0C1}"/>
    <cellStyle name="Normal 66 2 4" xfId="41791" xr:uid="{EB8A8FA5-5C6B-456D-8C4D-F1360B633D72}"/>
    <cellStyle name="Normal 66 2 4 2" xfId="63052" xr:uid="{88B8A6AE-3FBE-44E7-B357-FCB56E1C389B}"/>
    <cellStyle name="Normal 66 2 4 3" xfId="63053" xr:uid="{AB59203A-FE84-46DD-A363-5FE77CDF2646}"/>
    <cellStyle name="Normal 66 2 4 4" xfId="63054" xr:uid="{40471E69-1B35-4512-8AD6-3DC094CA4CBA}"/>
    <cellStyle name="Normal 66 2 5" xfId="41795" xr:uid="{4F8BF3D2-D7A3-4F5B-A5BB-EF105C310CDE}"/>
    <cellStyle name="Normal 66 2 6" xfId="63055" xr:uid="{93367BFE-81B1-4458-8D1D-2B3B7CB9929D}"/>
    <cellStyle name="Normal 66 3" xfId="41804" xr:uid="{1A29E876-EFDB-4F9D-A6AA-7AF4ADF26DB3}"/>
    <cellStyle name="Normal 66 3 2" xfId="41807" xr:uid="{A20CFF0D-9BD2-4EB9-8B1B-72821086E09C}"/>
    <cellStyle name="Normal 66 3 2 2" xfId="41809" xr:uid="{EB51C616-89F6-4CE3-B715-526A316D3CF7}"/>
    <cellStyle name="Normal 66 3 2 2 2" xfId="63056" xr:uid="{192C5502-C5A4-41AD-8066-6DA6DC308121}"/>
    <cellStyle name="Normal 66 3 2 2 3" xfId="63057" xr:uid="{4DD97B05-85A3-4AB8-8153-6E8290012636}"/>
    <cellStyle name="Normal 66 3 2 3" xfId="41816" xr:uid="{E6D19AC7-032F-43F3-92B1-06CCECD2FB60}"/>
    <cellStyle name="Normal 66 3 2 4" xfId="63058" xr:uid="{6D8CC199-227A-4CE9-8482-D13047624026}"/>
    <cellStyle name="Normal 66 3 2 5" xfId="63059" xr:uid="{D24DACD4-B482-487A-B352-03BA0D644A48}"/>
    <cellStyle name="Normal 66 3 3" xfId="54760" xr:uid="{EA1FBE95-19E5-412B-AF8A-D9BFD9AFBF8E}"/>
    <cellStyle name="Normal 66 3 3 2" xfId="63060" xr:uid="{CCF80A6D-5350-4268-9F95-5F65A92BB724}"/>
    <cellStyle name="Normal 66 3 3 3" xfId="63061" xr:uid="{F713A0E7-0C4B-46C1-8651-F7BD2C8E1AE1}"/>
    <cellStyle name="Normal 66 3 3 4" xfId="63062" xr:uid="{7BDD5A1D-3B2F-46F5-ACF2-7B5425C2F135}"/>
    <cellStyle name="Normal 66 3 4" xfId="54763" xr:uid="{2451D85E-572C-48E8-9189-5DF7F9A46C02}"/>
    <cellStyle name="Normal 66 3 4 2" xfId="63063" xr:uid="{ADAAD5D3-3DBD-49B0-904C-4529475D6972}"/>
    <cellStyle name="Normal 66 3 5" xfId="63064" xr:uid="{38EB2AAA-B99E-420F-B245-9CF88D468D0B}"/>
    <cellStyle name="Normal 66 4" xfId="41823" xr:uid="{0582D312-291D-4E56-8636-F98CB8141587}"/>
    <cellStyle name="Normal 66 4 2" xfId="54764" xr:uid="{F3A38AB8-89F4-4966-9390-41A73022438A}"/>
    <cellStyle name="Normal 66 4 2 2" xfId="63065" xr:uid="{D2BA6831-C47F-440D-A73E-4EBD45F90370}"/>
    <cellStyle name="Normal 66 4 2 3" xfId="63066" xr:uid="{D7D515CE-DAE7-45CE-BDBD-EFA5F0824E1B}"/>
    <cellStyle name="Normal 66 4 3" xfId="63067" xr:uid="{AC160779-D0FB-4903-B737-5E84DD9FF78C}"/>
    <cellStyle name="Normal 66 4 4" xfId="63068" xr:uid="{E1E171C6-0F8A-4039-B8AB-E38CBC36A684}"/>
    <cellStyle name="Normal 66 4 5" xfId="63069" xr:uid="{12A315A4-ABE2-4C2B-A017-9E33D1359652}"/>
    <cellStyle name="Normal 66 5" xfId="41826" xr:uid="{7C6263F0-1B33-4994-820B-195C72C6C94C}"/>
    <cellStyle name="Normal 66 5 2" xfId="63070" xr:uid="{C1CF21E9-858D-4E4C-9470-3774EC68C728}"/>
    <cellStyle name="Normal 66 5 3" xfId="63071" xr:uid="{1EEFA5CF-6E26-4F01-9285-AF00E511F9FB}"/>
    <cellStyle name="Normal 66 5 4" xfId="63072" xr:uid="{D3713EAF-5C27-4972-B150-B9D94513750F}"/>
    <cellStyle name="Normal 66 6" xfId="41850" xr:uid="{B370D44D-0637-44C6-BA25-6D930F595111}"/>
    <cellStyle name="Normal 66 6 2" xfId="63073" xr:uid="{4280DC95-457C-498C-99AF-3F3D6EC768FA}"/>
    <cellStyle name="Normal 66 6 3" xfId="63074" xr:uid="{12F31810-82A9-4F20-B271-B7688B585176}"/>
    <cellStyle name="Normal 66 7" xfId="41866" xr:uid="{C483CC2D-AE39-4C4C-9F50-A01A8A2003BF}"/>
    <cellStyle name="Normal 66 7 2" xfId="63075" xr:uid="{8871FABA-FA6F-4A79-8695-2D91BEC6479E}"/>
    <cellStyle name="Normal 66 7 3" xfId="63076" xr:uid="{FA846DCC-0511-4DDF-881D-47235CD76B97}"/>
    <cellStyle name="Normal 66 8" xfId="41869" xr:uid="{CBD0195D-1973-415E-9BD3-F0E5D6F547A0}"/>
    <cellStyle name="Normal 66 8 2" xfId="63077" xr:uid="{0A4EB354-5D35-48E9-8228-7219E701F55F}"/>
    <cellStyle name="Normal 66 9" xfId="41872" xr:uid="{5BA42857-BB4E-44F7-82E5-DDA87DF40460}"/>
    <cellStyle name="Normal 67" xfId="41875" xr:uid="{662CDAB6-757A-46B6-8632-015B411DE063}"/>
    <cellStyle name="Normal 67 10" xfId="5370" xr:uid="{D69855F2-54D4-4675-9275-EB740C91ABDD}"/>
    <cellStyle name="Normal 67 11" xfId="5378" xr:uid="{3B535FDD-5921-4214-A9FA-352DFD801DB0}"/>
    <cellStyle name="Normal 67 12" xfId="5388" xr:uid="{5851D16E-58EF-47EC-A76F-2156324904A9}"/>
    <cellStyle name="Normal 67 13" xfId="5398" xr:uid="{809BE46E-8F91-4C00-B43C-8CBD7C4C3E82}"/>
    <cellStyle name="Normal 67 14" xfId="5405" xr:uid="{3FEC5D9D-FE2B-4E86-B41E-5452ACC7AB7A}"/>
    <cellStyle name="Normal 67 2" xfId="41878" xr:uid="{06C3EB72-D26D-4D2A-B928-700A95B1B74E}"/>
    <cellStyle name="Normal 67 2 2" xfId="41881" xr:uid="{6389DE46-B1B6-4DC4-9C58-992BDB7626E9}"/>
    <cellStyle name="Normal 67 2 2 2" xfId="63078" xr:uid="{75E024C0-C8F4-4DAA-A522-4BC0D3C9804C}"/>
    <cellStyle name="Normal 67 2 2 3" xfId="63079" xr:uid="{DE0C47B5-CAB3-4BFD-9404-1175FD99B398}"/>
    <cellStyle name="Normal 67 2 3" xfId="41890" xr:uid="{D6A4D108-383B-4800-B5FC-D5E05C06EAF1}"/>
    <cellStyle name="Normal 67 2 3 2" xfId="54765" xr:uid="{FAED9CD1-D8AA-4582-9073-B8E5E2A9167F}"/>
    <cellStyle name="Normal 67 2 3 2 2" xfId="63080" xr:uid="{79305A6E-AF88-4D0D-9234-D25FD817F2DF}"/>
    <cellStyle name="Normal 67 2 3 2 3" xfId="63081" xr:uid="{29FAFC87-2121-406F-B9EA-85BE89C2A71A}"/>
    <cellStyle name="Normal 67 2 3 3" xfId="63082" xr:uid="{CE7DA510-7CEC-4DF3-BDCD-1937C7CF84C6}"/>
    <cellStyle name="Normal 67 2 3 4" xfId="63083" xr:uid="{214BC773-0D8B-4B44-9E4F-7678C94E7694}"/>
    <cellStyle name="Normal 67 2 4" xfId="41892" xr:uid="{3FECA9FF-0DD6-4C38-AE54-A69CD83A00F2}"/>
    <cellStyle name="Normal 67 2 4 2" xfId="63084" xr:uid="{EFC45F66-E246-49E6-A498-5C7F302D3454}"/>
    <cellStyle name="Normal 67 2 4 3" xfId="63085" xr:uid="{FF4296D7-5852-4741-A832-8EB206A8B034}"/>
    <cellStyle name="Normal 67 2 5" xfId="41894" xr:uid="{E0AAD015-CF8A-4EC6-B1BF-FF923D847FBA}"/>
    <cellStyle name="Normal 67 2 6" xfId="63086" xr:uid="{CAC7E876-A7AD-48DD-A9EA-67245BC4F8C3}"/>
    <cellStyle name="Normal 67 3" xfId="41899" xr:uid="{8195E194-5C06-480B-A986-165ED97D426A}"/>
    <cellStyle name="Normal 67 3 2" xfId="41902" xr:uid="{93E2947B-0C88-4184-A596-45147D71F47C}"/>
    <cellStyle name="Normal 67 3 2 2" xfId="54766" xr:uid="{68323A5D-C07E-42F0-8825-6ED87CB7875D}"/>
    <cellStyle name="Normal 67 3 2 2 2" xfId="63087" xr:uid="{E5C015A1-08BB-4E0E-8797-6E2ADD8FA438}"/>
    <cellStyle name="Normal 67 3 2 2 3" xfId="63088" xr:uid="{8EC37ADE-0342-4908-8E04-17F354E8E74F}"/>
    <cellStyle name="Normal 67 3 2 3" xfId="63089" xr:uid="{C6AD264F-2D12-4C58-9963-0BAB2172B415}"/>
    <cellStyle name="Normal 67 3 2 4" xfId="63090" xr:uid="{54CA1CD0-4D92-4FC4-992A-2ECEDF30393C}"/>
    <cellStyle name="Normal 67 3 3" xfId="41906" xr:uid="{17CFC533-4F33-4D64-BDB9-1B521E62D655}"/>
    <cellStyle name="Normal 67 3 3 2" xfId="63091" xr:uid="{5E6A5AF3-51F6-4752-9C6A-60FF711633EA}"/>
    <cellStyle name="Normal 67 3 3 3" xfId="63092" xr:uid="{F731B686-4755-47BF-8B99-5F052BD8A830}"/>
    <cellStyle name="Normal 67 3 4" xfId="63093" xr:uid="{5F949D2E-FA0C-4108-8AA4-E9967DB18985}"/>
    <cellStyle name="Normal 67 3 5" xfId="63094" xr:uid="{B02A59FB-5874-4878-B8D0-8D260FA9E752}"/>
    <cellStyle name="Normal 67 4" xfId="41909" xr:uid="{F5E00EB6-3610-4261-8BAD-AC0EAB2B5D9E}"/>
    <cellStyle name="Normal 67 4 2" xfId="54767" xr:uid="{007307EC-53FA-4729-8CE0-D502B058AAC8}"/>
    <cellStyle name="Normal 67 4 2 2" xfId="63095" xr:uid="{D60DC75F-554B-4410-B56B-CF277243419A}"/>
    <cellStyle name="Normal 67 4 2 3" xfId="63096" xr:uid="{E7A2841A-BA4C-4896-931D-1CA5FB182420}"/>
    <cellStyle name="Normal 67 4 3" xfId="63097" xr:uid="{9AFA5CC3-A8EC-4C95-92B7-D065A21CF792}"/>
    <cellStyle name="Normal 67 4 4" xfId="63098" xr:uid="{72A409D3-7B68-4CE1-9FAC-E05165BCA0A7}"/>
    <cellStyle name="Normal 67 4 5" xfId="63099" xr:uid="{A9EE0438-4D04-4EC8-B40E-CF9F57100A23}"/>
    <cellStyle name="Normal 67 5" xfId="41912" xr:uid="{F15688A2-324C-434C-9C5F-108EEE381F30}"/>
    <cellStyle name="Normal 67 5 2" xfId="63100" xr:uid="{A35F0181-CD42-487F-818B-3B1AFE632A68}"/>
    <cellStyle name="Normal 67 5 3" xfId="63101" xr:uid="{FD7A6E02-5AC5-472C-AA03-C168D66BC016}"/>
    <cellStyle name="Normal 67 5 4" xfId="63102" xr:uid="{28233B5C-CD17-4E6F-AF59-C3CD7F6CD6A6}"/>
    <cellStyle name="Normal 67 6" xfId="41922" xr:uid="{8A9A0207-36B6-44A1-A310-40BBE68B27CD}"/>
    <cellStyle name="Normal 67 6 2" xfId="63103" xr:uid="{B1425B79-79C1-4334-AAE3-BD520F79FF2C}"/>
    <cellStyle name="Normal 67 6 3" xfId="63104" xr:uid="{E6611FEC-681B-4DF1-856F-3EEF4F9A70F7}"/>
    <cellStyle name="Normal 67 7" xfId="41925" xr:uid="{89733E81-57D7-4E34-A91F-E7176B8A29DF}"/>
    <cellStyle name="Normal 67 7 2" xfId="63105" xr:uid="{7B0F4D96-E1C9-4042-87BD-85CF20C8F76A}"/>
    <cellStyle name="Normal 67 7 3" xfId="63106" xr:uid="{DED27BE3-9207-489D-B255-344F0F54DAAB}"/>
    <cellStyle name="Normal 67 8" xfId="41928" xr:uid="{7EAE0947-F542-4816-BAE7-8C6EF37577C7}"/>
    <cellStyle name="Normal 67 8 2" xfId="63107" xr:uid="{D007631A-85E0-48C0-86F9-A048707BB90B}"/>
    <cellStyle name="Normal 67 9" xfId="41931" xr:uid="{A10D1411-4CDD-4402-B8CC-C5BE5C3DC03A}"/>
    <cellStyle name="Normal 67 9 2" xfId="63108" xr:uid="{325C144A-459B-4C46-86F5-BBAB5646877A}"/>
    <cellStyle name="Normal 68" xfId="41934" xr:uid="{1DB2E6A5-297E-4D3F-8D68-AF7AC2567947}"/>
    <cellStyle name="Normal 68 10" xfId="54769" xr:uid="{1509ADF6-0754-4AA3-A8D0-0B79E501E259}"/>
    <cellStyle name="Normal 68 10 2" xfId="63109" xr:uid="{7633AA20-1F57-4C97-B0F7-5AA55F670CEF}"/>
    <cellStyle name="Normal 68 11" xfId="54771" xr:uid="{016A8D05-6CB9-4CD9-B10D-56E3A82016BC}"/>
    <cellStyle name="Normal 68 12" xfId="54772" xr:uid="{2A59B1B5-7EFC-47E1-A9EA-E54DCCCA79C7}"/>
    <cellStyle name="Normal 68 13" xfId="54773" xr:uid="{459BFC6C-D162-48E1-A961-A6371DB6D31D}"/>
    <cellStyle name="Normal 68 14" xfId="54774" xr:uid="{85ADB68A-61D7-425E-820D-BDAACBBE01F7}"/>
    <cellStyle name="Normal 68 15" xfId="54775" xr:uid="{D8DD454F-EA27-4012-9EBD-403528E98094}"/>
    <cellStyle name="Normal 68 2" xfId="41937" xr:uid="{0952CB5D-6B5B-4468-AA70-CCFDA593DE3D}"/>
    <cellStyle name="Normal 68 2 2" xfId="41941" xr:uid="{8F43EC85-19FC-4996-A225-6EA3246DF71A}"/>
    <cellStyle name="Normal 68 2 2 2" xfId="54776" xr:uid="{D6D768F0-3AC0-4C8D-920B-CE4084226220}"/>
    <cellStyle name="Normal 68 2 2 2 2" xfId="63110" xr:uid="{6C2531BD-E1C7-414D-94DE-05683856DC9F}"/>
    <cellStyle name="Normal 68 2 2 2 3" xfId="63111" xr:uid="{89E712EA-5703-4A94-996D-9077BF669EE2}"/>
    <cellStyle name="Normal 68 2 2 3" xfId="63112" xr:uid="{28C88DA1-3D68-48DE-8B48-F5DC48D4918F}"/>
    <cellStyle name="Normal 68 2 2 4" xfId="63113" xr:uid="{C42B223C-D5A7-4952-AECE-7C07C3B7F8B1}"/>
    <cellStyle name="Normal 68 2 3" xfId="41943" xr:uid="{C606EB7E-801A-41E4-A83D-365A5BCFEAC9}"/>
    <cellStyle name="Normal 68 2 3 2" xfId="63114" xr:uid="{28299021-1AE1-4E85-BDE4-6C10110108C5}"/>
    <cellStyle name="Normal 68 2 3 3" xfId="63115" xr:uid="{6AB893CD-3993-4606-A582-7320A9F9C7FD}"/>
    <cellStyle name="Normal 68 2 4" xfId="63116" xr:uid="{1660AD43-E963-43FB-8EF2-FCBAFA14C560}"/>
    <cellStyle name="Normal 68 2 5" xfId="63117" xr:uid="{28B726BA-2954-474A-8990-71098B3B2B87}"/>
    <cellStyle name="Normal 68 3" xfId="41949" xr:uid="{4C02D2FE-8C8E-46B8-95BF-21FFFFA46270}"/>
    <cellStyle name="Normal 68 3 2" xfId="54778" xr:uid="{84E91F18-5245-47EE-96F3-7012918756AD}"/>
    <cellStyle name="Normal 68 3 2 2" xfId="63118" xr:uid="{749F62AF-1AB5-4ED6-89EC-349559A535CB}"/>
    <cellStyle name="Normal 68 3 2 3" xfId="63119" xr:uid="{2782B824-074D-4A3A-8780-21D8450219E6}"/>
    <cellStyle name="Normal 68 3 3" xfId="63120" xr:uid="{D4101915-AD56-4EEB-8726-0545BC9BB93B}"/>
    <cellStyle name="Normal 68 3 4" xfId="63121" xr:uid="{7CFAA36C-BBF2-40E9-AAFE-16DBA1F1A3D0}"/>
    <cellStyle name="Normal 68 3 5" xfId="63122" xr:uid="{23847DEA-F863-4CBD-9856-1E9C10D38DA0}"/>
    <cellStyle name="Normal 68 4" xfId="41952" xr:uid="{B39C7D9E-6C2B-4AD6-9183-210BD7788D06}"/>
    <cellStyle name="Normal 68 4 2" xfId="63123" xr:uid="{653093BE-2969-456C-A867-5D8C30B9972E}"/>
    <cellStyle name="Normal 68 4 3" xfId="63124" xr:uid="{8E15C2B7-C23A-4218-B7CB-48234524EBE5}"/>
    <cellStyle name="Normal 68 4 4" xfId="63125" xr:uid="{0B2B5502-46CA-42AC-819D-D1F56D9B6D2B}"/>
    <cellStyle name="Normal 68 5" xfId="41955" xr:uid="{E9EAADBE-547A-42AA-A2F5-A035CBB3C119}"/>
    <cellStyle name="Normal 68 5 2" xfId="54779" xr:uid="{6F13765C-8A09-4FC3-BBFC-DA42ABB2F3A9}"/>
    <cellStyle name="Normal 68 5 2 2" xfId="63126" xr:uid="{9746D233-BA6D-4FD0-88DC-54AE1F496804}"/>
    <cellStyle name="Normal 68 5 2 3" xfId="63127" xr:uid="{855DDB5E-DF8A-4804-9C45-7B561A88737E}"/>
    <cellStyle name="Normal 68 5 3" xfId="63128" xr:uid="{F89D2D11-048A-4C08-9D92-08CA17216258}"/>
    <cellStyle name="Normal 68 5 4" xfId="63129" xr:uid="{C5B41F43-76DD-4FF1-9371-DE07285C7BAA}"/>
    <cellStyle name="Normal 68 5 5" xfId="63130" xr:uid="{CAD43E54-CBBD-43AA-9EEF-7EEE797A797D}"/>
    <cellStyle name="Normal 68 6" xfId="41958" xr:uid="{B2D086BC-0765-4E70-A993-DBCB4B92592B}"/>
    <cellStyle name="Normal 68 6 2" xfId="63131" xr:uid="{A82671F2-FA3C-41F6-A3C5-071D1FEDCE02}"/>
    <cellStyle name="Normal 68 6 3" xfId="63132" xr:uid="{CF907AAF-BFAF-4C28-B3FC-DD9FD223888E}"/>
    <cellStyle name="Normal 68 6 4" xfId="63133" xr:uid="{0A809879-D470-4F83-812F-3C2C2612F621}"/>
    <cellStyle name="Normal 68 7" xfId="41961" xr:uid="{D6EFD324-1DF9-45F0-8599-54AACF51B29B}"/>
    <cellStyle name="Normal 68 7 2" xfId="63134" xr:uid="{69FD319E-87CE-49EA-9EEC-CA79469A77F2}"/>
    <cellStyle name="Normal 68 7 3" xfId="63135" xr:uid="{7DAEAF4E-1727-4671-81F8-B2432B2C5DEE}"/>
    <cellStyle name="Normal 68 8" xfId="54781" xr:uid="{A944CFD3-D072-4A11-B0B8-86ECA91040D6}"/>
    <cellStyle name="Normal 68 8 2" xfId="63136" xr:uid="{868B9B44-304F-43B5-9CBF-7CAB28C9F64A}"/>
    <cellStyle name="Normal 68 8 3" xfId="63137" xr:uid="{3509F9E3-CF22-4A53-9F5B-BD5CDDE37884}"/>
    <cellStyle name="Normal 68 9" xfId="54783" xr:uid="{F7C09456-2CED-49E3-80BE-C3D306CF1660}"/>
    <cellStyle name="Normal 68 9 2" xfId="63138" xr:uid="{E080FD8E-5DA7-4F37-877D-E5ED087C4A95}"/>
    <cellStyle name="Normal 69" xfId="41964" xr:uid="{06623124-7FC9-4FCE-9C93-B2F7CEB209AF}"/>
    <cellStyle name="Normal 69 10" xfId="54785" xr:uid="{8EB0C19E-3FAC-4ABD-836B-B0DA898AA46C}"/>
    <cellStyle name="Normal 69 11" xfId="54787" xr:uid="{FA0FB2CB-1427-49FE-9315-984FFA4404E5}"/>
    <cellStyle name="Normal 69 12" xfId="54788" xr:uid="{BA8FC9E8-C2CA-4F34-B690-D20E0F940984}"/>
    <cellStyle name="Normal 69 13" xfId="54789" xr:uid="{7138DF92-C283-4E4F-A51F-55128E5D8D9E}"/>
    <cellStyle name="Normal 69 14" xfId="63139" xr:uid="{BFB0C2C1-9D95-4F4E-B0A4-2153E8EC3E2E}"/>
    <cellStyle name="Normal 69 15" xfId="63140" xr:uid="{406B794A-567F-4A89-B6B0-305E17C40DD1}"/>
    <cellStyle name="Normal 69 2" xfId="41967" xr:uid="{9F920570-1DC9-41AE-9BEC-2844BDA95641}"/>
    <cellStyle name="Normal 69 2 2" xfId="54791" xr:uid="{98AB22DA-C486-4464-AA86-3EDC20E5CDA3}"/>
    <cellStyle name="Normal 69 2 2 2" xfId="63141" xr:uid="{412AC5AB-9478-4A2A-801C-70572FBF19BB}"/>
    <cellStyle name="Normal 69 2 3" xfId="63142" xr:uid="{8A46FFCF-0D3A-475C-8944-2221EB7209CB}"/>
    <cellStyle name="Normal 69 2 3 2" xfId="63143" xr:uid="{2CCD4F17-ACD2-4B91-9B20-440E031B2E77}"/>
    <cellStyle name="Normal 69 2 4" xfId="63144" xr:uid="{0AC61B22-6E4B-4DF9-B5CF-FEA05A2928C2}"/>
    <cellStyle name="Normal 69 2 4 2" xfId="63145" xr:uid="{20F5FEB8-0B6B-4ACD-8D5C-E9E14CC7FA73}"/>
    <cellStyle name="Normal 69 3" xfId="41704" xr:uid="{7F24DF04-B234-49E4-9B15-26E02392C843}"/>
    <cellStyle name="Normal 69 3 2" xfId="41709" xr:uid="{CC8D6C7C-9398-4F29-87CC-5FB953B0E571}"/>
    <cellStyle name="Normal 69 3 2 2" xfId="63146" xr:uid="{8EEB71F0-5AEF-4BD9-9C35-B3B9D3B7CC08}"/>
    <cellStyle name="Normal 69 3 2 3" xfId="63147" xr:uid="{11598C4A-8233-476C-BFBE-EB8A0DE62D5D}"/>
    <cellStyle name="Normal 69 3 2 4" xfId="63148" xr:uid="{44C00A30-10AF-4FD3-807B-2107F8971B17}"/>
    <cellStyle name="Normal 69 3 3" xfId="63149" xr:uid="{F09FCB30-94B2-416D-9AC6-7675B82AF0FD}"/>
    <cellStyle name="Normal 69 3 3 2" xfId="63150" xr:uid="{F204A6F0-F092-4146-A421-68C2C2661D45}"/>
    <cellStyle name="Normal 69 3 4" xfId="63151" xr:uid="{4F3F1A06-239A-4F1A-ACEE-3AC8E1C23456}"/>
    <cellStyle name="Normal 69 3 4 2" xfId="63152" xr:uid="{B120FD8D-A826-436C-8A18-E6B0B9623608}"/>
    <cellStyle name="Normal 69 3 5" xfId="63153" xr:uid="{0C828991-6B5C-4A21-A8D9-F4F474718AEF}"/>
    <cellStyle name="Normal 69 4" xfId="41716" xr:uid="{D4FFB0E8-39D4-4761-BEF2-25B6C4AFEDD2}"/>
    <cellStyle name="Normal 69 4 2" xfId="63154" xr:uid="{6B384CE9-C8DD-4B7D-BAEF-D7ADD6214F62}"/>
    <cellStyle name="Normal 69 4 2 2" xfId="63155" xr:uid="{73602172-076E-423F-AE67-36BB98994D11}"/>
    <cellStyle name="Normal 69 4 3" xfId="63156" xr:uid="{49243B43-D9DC-4340-9C04-2F52EDFF5566}"/>
    <cellStyle name="Normal 69 4 3 2" xfId="63157" xr:uid="{7DD59CDE-EE96-4529-A829-CAB600432123}"/>
    <cellStyle name="Normal 69 4 4" xfId="63158" xr:uid="{E2EFB250-D61E-457C-AAD1-8E10757341B1}"/>
    <cellStyle name="Normal 69 4 4 2" xfId="63159" xr:uid="{85F178A3-3E23-4687-9144-267667956E4F}"/>
    <cellStyle name="Normal 69 5" xfId="41719" xr:uid="{58F19CF3-B950-4BC1-BCA8-18443DD11724}"/>
    <cellStyle name="Normal 69 5 2" xfId="63160" xr:uid="{F6709F5F-4993-493F-948D-C5D8AE86FE50}"/>
    <cellStyle name="Normal 69 5 3" xfId="63161" xr:uid="{66FAD724-4266-49C0-BE4E-E63B9F087AB0}"/>
    <cellStyle name="Normal 69 6" xfId="41722" xr:uid="{A9E1BE7A-45A6-4869-8E5F-ADD34694C237}"/>
    <cellStyle name="Normal 69 6 2" xfId="63162" xr:uid="{F286AB9F-C8F6-449F-AEAF-3F35EA372A5A}"/>
    <cellStyle name="Normal 69 6 3" xfId="63163" xr:uid="{188EF26B-73AC-4ADB-8A7A-C79C8054E5E3}"/>
    <cellStyle name="Normal 69 7" xfId="41725" xr:uid="{C29E232B-3BE1-4DCE-AD9C-D0EDA5BCE165}"/>
    <cellStyle name="Normal 69 7 2" xfId="63164" xr:uid="{DCB643FF-6BB9-4572-A4E8-74C040D33480}"/>
    <cellStyle name="Normal 69 8" xfId="41728" xr:uid="{ABA4AF43-1122-4AFD-A266-50164D8A2BE2}"/>
    <cellStyle name="Normal 69 9" xfId="54793" xr:uid="{4D1C2E87-193F-4908-9EB0-8A17A2A4AEFC}"/>
    <cellStyle name="Normal 7" xfId="54794" xr:uid="{7871FD4B-4FB9-47F6-BF24-B12E7BC55826}"/>
    <cellStyle name="Normal 7 10" xfId="54795" xr:uid="{DD1F148C-1753-44F7-8420-FE77F0A6BACE}"/>
    <cellStyle name="Normal 7 10 2" xfId="54796" xr:uid="{9B29736E-7FF1-47D5-9715-86893D730F65}"/>
    <cellStyle name="Normal 7 10 3" xfId="54797" xr:uid="{B2553BD6-C0BC-4510-B6A7-AD6EF6D1BF9E}"/>
    <cellStyle name="Normal 7 11" xfId="54798" xr:uid="{7009EC97-0DC4-440A-934C-19ABA35D1EF3}"/>
    <cellStyle name="Normal 7 11 2" xfId="54799" xr:uid="{A84CB310-4E3A-4DE7-B63E-E0316F8971E4}"/>
    <cellStyle name="Normal 7 11 3" xfId="54800" xr:uid="{E9F057AA-0247-4D11-A044-DB1718A5CC88}"/>
    <cellStyle name="Normal 7 12" xfId="54801" xr:uid="{2865CE2A-2155-4EF1-A7CD-B42661405835}"/>
    <cellStyle name="Normal 7 13" xfId="63165" xr:uid="{FBD5FB5D-3EC8-44B4-90F1-35CD71400D0A}"/>
    <cellStyle name="Normal 7 14" xfId="63166" xr:uid="{879E2DD1-F82B-42EF-8067-0B319D10E4DF}"/>
    <cellStyle name="Normal 7 15" xfId="63167" xr:uid="{39EAC77D-7F77-47DA-8FE3-917C18609DDB}"/>
    <cellStyle name="Normal 7 2" xfId="50196" xr:uid="{7AE5DEE4-D6FF-4DA9-AAEA-DEE3F547878B}"/>
    <cellStyle name="Normal 7 2 10" xfId="54802" xr:uid="{A20D15C1-A62D-484E-97FE-05F2AF777EDF}"/>
    <cellStyle name="Normal 7 2 11" xfId="54803" xr:uid="{A90EDDE6-302F-4420-9856-939D877A6CB4}"/>
    <cellStyle name="Normal 7 2 11 2" xfId="54804" xr:uid="{5457FE62-9628-414B-B21E-7105F14A34A7}"/>
    <cellStyle name="Normal 7 2 11 3" xfId="54805" xr:uid="{1EB210F1-59E9-42A2-ADF4-CFF6DD59B019}"/>
    <cellStyle name="Normal 7 2 11 4" xfId="54806" xr:uid="{37AF41D1-88BA-4A39-9701-3265C5CFF01D}"/>
    <cellStyle name="Normal 7 2 11 5" xfId="54807" xr:uid="{E5498649-93A1-4AB8-AF4C-C2A161E8C524}"/>
    <cellStyle name="Normal 7 2 11 6" xfId="54808" xr:uid="{0E4BCA34-882C-4173-AEAC-391DCEF4069C}"/>
    <cellStyle name="Normal 7 2 12" xfId="54809" xr:uid="{0D63846D-7075-4146-9FCE-9308D8E1FD52}"/>
    <cellStyle name="Normal 7 2 13" xfId="54810" xr:uid="{4846A0DD-8009-49CD-A291-11E6C425B441}"/>
    <cellStyle name="Normal 7 2 14" xfId="54811" xr:uid="{C22A7E0A-A7F4-4F7E-AC67-D06423120478}"/>
    <cellStyle name="Normal 7 2 15" xfId="54812" xr:uid="{14297AD8-9095-4DDC-8890-FD5CE271A4F8}"/>
    <cellStyle name="Normal 7 2 16" xfId="54813" xr:uid="{AECB670D-D6B4-4A59-A197-1065D618EB72}"/>
    <cellStyle name="Normal 7 2 17" xfId="54814" xr:uid="{340215AC-1324-478E-819F-ACD2C7892AAA}"/>
    <cellStyle name="Normal 7 2 18" xfId="54815" xr:uid="{4E5D74E5-CACA-44CE-99C6-39030C53AB72}"/>
    <cellStyle name="Normal 7 2 2" xfId="50201" xr:uid="{73D8C639-27E2-436C-B997-5C8DC0072C3D}"/>
    <cellStyle name="Normal 7 2 2 10" xfId="54816" xr:uid="{D7CA3DC4-96AF-4734-B54D-B30B8DA562FD}"/>
    <cellStyle name="Normal 7 2 2 11" xfId="54817" xr:uid="{0543611C-CE60-4534-A981-F4A361B22B8B}"/>
    <cellStyle name="Normal 7 2 2 12" xfId="54818" xr:uid="{4A1F0D45-20C6-43A3-957B-A557B374C433}"/>
    <cellStyle name="Normal 7 2 2 13" xfId="54820" xr:uid="{C6813A9D-9EA9-435D-A281-02CFE62CD89E}"/>
    <cellStyle name="Normal 7 2 2 14" xfId="54822" xr:uid="{E1924EB8-998D-427B-9E64-68DC91E967BB}"/>
    <cellStyle name="Normal 7 2 2 2" xfId="54823" xr:uid="{7D534B47-F4C3-4FD1-A16B-A7CFD70797F5}"/>
    <cellStyle name="Normal 7 2 2 2 10" xfId="54824" xr:uid="{79C0A357-FB2C-4600-9D86-27FAA72394B0}"/>
    <cellStyle name="Normal 7 2 2 2 2" xfId="54825" xr:uid="{53311B27-5697-4143-8A90-00F29026DDEB}"/>
    <cellStyle name="Normal 7 2 2 2 2 2" xfId="54826" xr:uid="{7AACC6E9-5D5A-49CE-9786-F06923A2E1D9}"/>
    <cellStyle name="Normal 7 2 2 2 2 2 2" xfId="54827" xr:uid="{1BA12676-698F-4A57-A309-7E4B40955067}"/>
    <cellStyle name="Normal 7 2 2 2 2 2 3" xfId="54828" xr:uid="{365E4862-41A2-4275-B99A-EAA1DFC10BC4}"/>
    <cellStyle name="Normal 7 2 2 2 2 2 4" xfId="54829" xr:uid="{A515B87B-AB50-4B2A-877E-E1C9B193C94A}"/>
    <cellStyle name="Normal 7 2 2 2 2 2 5" xfId="54830" xr:uid="{F7C25CEC-B9F0-4D43-8220-61D82514EB07}"/>
    <cellStyle name="Normal 7 2 2 2 2 2 6" xfId="54831" xr:uid="{3D0FBE79-0C7D-462B-9A51-EADA310268AD}"/>
    <cellStyle name="Normal 7 2 2 2 2 3" xfId="54832" xr:uid="{08328402-4076-4A60-A231-9F77BE6ED2F8}"/>
    <cellStyle name="Normal 7 2 2 2 2 4" xfId="54833" xr:uid="{74470D3D-D79B-42D8-BF17-6AD2ABB0E807}"/>
    <cellStyle name="Normal 7 2 2 2 2 5" xfId="54834" xr:uid="{D28473A9-3617-46B6-B156-1021C139392F}"/>
    <cellStyle name="Normal 7 2 2 2 2 6" xfId="54835" xr:uid="{EC9AF4E7-B700-4DF1-9758-41FBE6188918}"/>
    <cellStyle name="Normal 7 2 2 2 2 7" xfId="54836" xr:uid="{D92D75F2-F343-4785-B3C3-5A39440DB9E1}"/>
    <cellStyle name="Normal 7 2 2 2 3" xfId="54837" xr:uid="{7323899E-9F68-4829-AFFB-692C64268647}"/>
    <cellStyle name="Normal 7 2 2 2 3 2" xfId="63168" xr:uid="{F89F7902-5210-4418-9E1C-F66F0B332A5D}"/>
    <cellStyle name="Normal 7 2 2 2 3 3" xfId="63169" xr:uid="{EF5111D0-13BC-4104-A407-766BF75D4F57}"/>
    <cellStyle name="Normal 7 2 2 2 4" xfId="54838" xr:uid="{F5AA8C9A-227E-47D5-A28B-BD4223D3F6F2}"/>
    <cellStyle name="Normal 7 2 2 2 5" xfId="54839" xr:uid="{6F10CB27-E4AD-440F-AE90-8F8277555CEA}"/>
    <cellStyle name="Normal 7 2 2 2 5 2" xfId="54840" xr:uid="{779E73BE-93A3-41A4-87E3-5A4BF8A43D79}"/>
    <cellStyle name="Normal 7 2 2 2 5 3" xfId="54841" xr:uid="{355F99EA-F220-45BD-89A9-195256DCA849}"/>
    <cellStyle name="Normal 7 2 2 2 5 4" xfId="54842" xr:uid="{062946C6-A048-4009-9009-D0A76E10C2FF}"/>
    <cellStyle name="Normal 7 2 2 2 5 5" xfId="54843" xr:uid="{987D969D-FDDB-47C4-9BF6-FE4B189F3CCC}"/>
    <cellStyle name="Normal 7 2 2 2 5 6" xfId="54844" xr:uid="{BC876EBE-F04E-44BE-84A7-2E349DFB1706}"/>
    <cellStyle name="Normal 7 2 2 2 6" xfId="54845" xr:uid="{652C0E95-A832-456F-95CE-7E0AC86B3365}"/>
    <cellStyle name="Normal 7 2 2 2 7" xfId="54846" xr:uid="{282F7018-D84A-455F-B42C-AAB4AE886327}"/>
    <cellStyle name="Normal 7 2 2 2 8" xfId="54847" xr:uid="{BEE83D79-8BB7-4FAA-849B-CDE69A6A1095}"/>
    <cellStyle name="Normal 7 2 2 2 9" xfId="54848" xr:uid="{4DDFACDC-6A1D-4C4A-863A-A9E12A93F40A}"/>
    <cellStyle name="Normal 7 2 2 3" xfId="54849" xr:uid="{5BFE030C-66E3-4648-812C-1622F6DBC835}"/>
    <cellStyle name="Normal 7 2 2 3 10" xfId="54850" xr:uid="{99919BBC-DD4E-4419-9C4D-79A9740CE6D8}"/>
    <cellStyle name="Normal 7 2 2 3 2" xfId="54851" xr:uid="{465A18A4-D867-4960-94E9-C5F5BBF466FD}"/>
    <cellStyle name="Normal 7 2 2 3 2 2" xfId="4486" xr:uid="{197DEEAC-C26B-41EC-BEF2-4C642CA4BB8F}"/>
    <cellStyle name="Normal 7 2 2 3 2 2 2" xfId="54852" xr:uid="{979873FE-3B30-4AF8-95DE-946795CFEA9E}"/>
    <cellStyle name="Normal 7 2 2 3 2 2 3" xfId="54853" xr:uid="{31DBEE85-AA4B-44EA-9042-4A7CBB9C9376}"/>
    <cellStyle name="Normal 7 2 2 3 2 2 4" xfId="54854" xr:uid="{13802303-0D16-471A-BBAE-3AA53C75D796}"/>
    <cellStyle name="Normal 7 2 2 3 2 2 5" xfId="52688" xr:uid="{A3A6E44E-D534-4AA3-88C4-D5CD7A11EF23}"/>
    <cellStyle name="Normal 7 2 2 3 2 2 6" xfId="52701" xr:uid="{874608C1-4FFA-4C83-9E41-675B7492E5AA}"/>
    <cellStyle name="Normal 7 2 2 3 2 3" xfId="4490" xr:uid="{F890662C-A40A-4600-BFEA-699242114408}"/>
    <cellStyle name="Normal 7 2 2 3 2 4" xfId="54855" xr:uid="{B8704EB8-56BC-47F2-B1CD-3195C35B9151}"/>
    <cellStyle name="Normal 7 2 2 3 2 5" xfId="54856" xr:uid="{E70895B3-729A-48A0-B707-AD99907311DB}"/>
    <cellStyle name="Normal 7 2 2 3 2 6" xfId="54857" xr:uid="{722A3AEA-DF46-40BA-8CA6-6029AE337B22}"/>
    <cellStyle name="Normal 7 2 2 3 2 7" xfId="54858" xr:uid="{318A0F4B-70CF-451E-8EA3-4CF3885509F1}"/>
    <cellStyle name="Normal 7 2 2 3 3" xfId="54859" xr:uid="{F0818EDC-AD56-43F4-954A-CDC01FB21BD0}"/>
    <cellStyle name="Normal 7 2 2 3 3 2" xfId="63170" xr:uid="{9CC4DB2E-9475-4C03-9DEF-99E459738B0A}"/>
    <cellStyle name="Normal 7 2 2 3 3 3" xfId="63171" xr:uid="{1BB567C3-5134-42B9-840D-D3FE1FC75139}"/>
    <cellStyle name="Normal 7 2 2 3 4" xfId="54860" xr:uid="{A8C4F131-AC78-432D-87F0-47A3FA5A8634}"/>
    <cellStyle name="Normal 7 2 2 3 5" xfId="54861" xr:uid="{99759507-50B7-42C5-A066-755181643E7C}"/>
    <cellStyle name="Normal 7 2 2 3 5 2" xfId="54862" xr:uid="{5B073441-43CF-4FBA-A13D-96CABA54BFFF}"/>
    <cellStyle name="Normal 7 2 2 3 5 3" xfId="54863" xr:uid="{75BFDF06-7407-44B1-9541-8E5C2A70055B}"/>
    <cellStyle name="Normal 7 2 2 3 5 4" xfId="54864" xr:uid="{78F45356-9B42-4472-8B03-7E881A40D45E}"/>
    <cellStyle name="Normal 7 2 2 3 5 5" xfId="54865" xr:uid="{78AE5129-0BBA-4767-AB84-01B66592C4E8}"/>
    <cellStyle name="Normal 7 2 2 3 5 6" xfId="54866" xr:uid="{E4418FA0-D1CC-4AA2-9A90-319DB36E055E}"/>
    <cellStyle name="Normal 7 2 2 3 6" xfId="54867" xr:uid="{CBCECA20-5ED3-4F12-AEAE-C77F00777A89}"/>
    <cellStyle name="Normal 7 2 2 3 7" xfId="54868" xr:uid="{8B5FC6C9-9F39-4845-A520-28FF19DF4DFC}"/>
    <cellStyle name="Normal 7 2 2 3 8" xfId="54869" xr:uid="{61E99CFC-BD76-4706-8375-94D1A6CEF110}"/>
    <cellStyle name="Normal 7 2 2 3 9" xfId="54870" xr:uid="{2B539BD7-480C-4029-A80C-35F02BF87EA5}"/>
    <cellStyle name="Normal 7 2 2 4" xfId="54871" xr:uid="{0AE080E8-370C-4686-8FF6-1D466FDBF9A3}"/>
    <cellStyle name="Normal 7 2 2 4 10" xfId="54872" xr:uid="{9B0471E5-24DE-440C-9C3F-96E2100296E2}"/>
    <cellStyle name="Normal 7 2 2 4 2" xfId="54873" xr:uid="{59001C14-336D-400D-AB4B-A39E4D68C25C}"/>
    <cellStyle name="Normal 7 2 2 4 2 2" xfId="54874" xr:uid="{1A5D23D7-160D-4927-B580-493D19E93D39}"/>
    <cellStyle name="Normal 7 2 2 4 2 2 2" xfId="54875" xr:uid="{72C0A26E-9863-4DA9-9457-EA7CF546B1AE}"/>
    <cellStyle name="Normal 7 2 2 4 2 2 3" xfId="54876" xr:uid="{E4698087-E3A1-4735-BF8F-FB9261BCED7E}"/>
    <cellStyle name="Normal 7 2 2 4 2 2 4" xfId="54877" xr:uid="{2427BEFF-338E-4EC0-AC5E-1A8B679BAE90}"/>
    <cellStyle name="Normal 7 2 2 4 2 2 5" xfId="54878" xr:uid="{69CF1C58-8FC2-4F2B-9D8E-56E6D51727EA}"/>
    <cellStyle name="Normal 7 2 2 4 2 2 6" xfId="54879" xr:uid="{1704BFFB-B0A8-4278-BE70-7184B3223618}"/>
    <cellStyle name="Normal 7 2 2 4 2 3" xfId="54880" xr:uid="{E12066BD-2A3B-4218-9D52-BAAAC3D76FE2}"/>
    <cellStyle name="Normal 7 2 2 4 2 4" xfId="54881" xr:uid="{97561069-A4F9-4B77-9A60-3B284803224E}"/>
    <cellStyle name="Normal 7 2 2 4 2 5" xfId="54882" xr:uid="{69DCA246-9571-4C47-B308-8B81E899223B}"/>
    <cellStyle name="Normal 7 2 2 4 2 6" xfId="54883" xr:uid="{3E050F32-8FD4-4F4C-8D9A-9E8801906DCE}"/>
    <cellStyle name="Normal 7 2 2 4 2 7" xfId="54884" xr:uid="{579D1BDC-6043-4285-A31B-FED634CF827E}"/>
    <cellStyle name="Normal 7 2 2 4 3" xfId="54885" xr:uid="{164DE72E-DE44-4994-9FAE-A81662073BAA}"/>
    <cellStyle name="Normal 7 2 2 4 3 2" xfId="63172" xr:uid="{645B58AA-B79E-42F1-BB4B-491CDA791BC5}"/>
    <cellStyle name="Normal 7 2 2 4 3 3" xfId="63173" xr:uid="{7C639326-8BB0-4729-9762-03E733751C01}"/>
    <cellStyle name="Normal 7 2 2 4 4" xfId="54886" xr:uid="{5644F101-35B0-4552-8F8F-BA2AAB79D6D6}"/>
    <cellStyle name="Normal 7 2 2 4 5" xfId="54887" xr:uid="{FF89CC70-2EBA-43A9-861A-1AFC85B3CEC9}"/>
    <cellStyle name="Normal 7 2 2 4 5 2" xfId="54888" xr:uid="{802627A1-697B-46B1-A36D-517771732B62}"/>
    <cellStyle name="Normal 7 2 2 4 5 3" xfId="54889" xr:uid="{1AD095AA-FAD0-4A50-9119-308DCC71DAA1}"/>
    <cellStyle name="Normal 7 2 2 4 5 4" xfId="54890" xr:uid="{0C518C58-0D21-41AD-8D2C-A7BAF9880AE8}"/>
    <cellStyle name="Normal 7 2 2 4 5 5" xfId="54891" xr:uid="{58AEAF9F-2B22-49AA-89F3-ED094667E882}"/>
    <cellStyle name="Normal 7 2 2 4 5 6" xfId="54892" xr:uid="{D4121DE8-5CB7-4A73-BF1C-3C645DE48E39}"/>
    <cellStyle name="Normal 7 2 2 4 6" xfId="54893" xr:uid="{4DB78FB0-682E-4D24-8575-71A5ED7E98E0}"/>
    <cellStyle name="Normal 7 2 2 4 7" xfId="54894" xr:uid="{7D3A1F25-22E2-4A7D-B564-EB1E8A76D503}"/>
    <cellStyle name="Normal 7 2 2 4 8" xfId="54895" xr:uid="{2542AA04-66B7-4717-83A7-6972C560EB2E}"/>
    <cellStyle name="Normal 7 2 2 4 9" xfId="54896" xr:uid="{633A427A-8C9D-43FA-9C68-D723B03EB5CC}"/>
    <cellStyle name="Normal 7 2 2 5" xfId="54897" xr:uid="{CB30E9ED-58C8-4EDF-8385-A4179008988D}"/>
    <cellStyle name="Normal 7 2 2 5 2" xfId="54898" xr:uid="{C28085AD-7665-4EAE-8782-903D6D270FE5}"/>
    <cellStyle name="Normal 7 2 2 5 2 2" xfId="54899" xr:uid="{E691FC24-1AF8-4EF2-999F-D80695E4E25B}"/>
    <cellStyle name="Normal 7 2 2 5 2 3" xfId="54900" xr:uid="{39311F6C-50B0-46D2-A03D-D50AE92FE036}"/>
    <cellStyle name="Normal 7 2 2 5 2 4" xfId="54901" xr:uid="{30565633-BD4B-4B18-82ED-BF308E6ABCA1}"/>
    <cellStyle name="Normal 7 2 2 5 2 5" xfId="54902" xr:uid="{486D22F1-1AAA-419E-85E8-E54D6D62B5D5}"/>
    <cellStyle name="Normal 7 2 2 5 2 6" xfId="54903" xr:uid="{509F934D-5DDA-4248-A5ED-F5D5571DD082}"/>
    <cellStyle name="Normal 7 2 2 5 3" xfId="54904" xr:uid="{B180E852-4A44-4553-8BDC-8C9CCB92C475}"/>
    <cellStyle name="Normal 7 2 2 5 4" xfId="54905" xr:uid="{C6229AB5-632D-4859-B5DB-C01872A4A1B3}"/>
    <cellStyle name="Normal 7 2 2 5 5" xfId="54906" xr:uid="{F29ABF3F-3941-427A-9409-11DED3029C0A}"/>
    <cellStyle name="Normal 7 2 2 5 6" xfId="54907" xr:uid="{7B096483-5875-466D-97C3-A4D0B7C7F5CC}"/>
    <cellStyle name="Normal 7 2 2 5 7" xfId="54908" xr:uid="{5C6CAE07-AA3B-4AE7-BD72-AE11B85F09E6}"/>
    <cellStyle name="Normal 7 2 2 6" xfId="54910" xr:uid="{E1DAB9AB-C341-4029-A08E-471F700D9185}"/>
    <cellStyle name="Normal 7 2 2 6 2" xfId="63174" xr:uid="{C674D454-115B-44EA-A136-46E8F8ADFC9F}"/>
    <cellStyle name="Normal 7 2 2 6 3" xfId="63175" xr:uid="{D5D032C9-B5E7-4046-9989-90612F12F13C}"/>
    <cellStyle name="Normal 7 2 2 7" xfId="54912" xr:uid="{EA456BA6-7099-4F8E-A150-FF29E8A6890D}"/>
    <cellStyle name="Normal 7 2 2 8" xfId="54913" xr:uid="{B6E8C70C-4E4B-45F3-A902-0DD3B7F8701C}"/>
    <cellStyle name="Normal 7 2 2 8 2" xfId="54914" xr:uid="{6D62460D-23A9-45C7-ABFC-D89F16AAB4C9}"/>
    <cellStyle name="Normal 7 2 2 8 3" xfId="54915" xr:uid="{08D9A71F-BA9B-4E5A-88E9-169F38CC123D}"/>
    <cellStyle name="Normal 7 2 2 8 4" xfId="54916" xr:uid="{9042A2E6-2CAA-4059-9228-654EDAB808E9}"/>
    <cellStyle name="Normal 7 2 2 8 5" xfId="54917" xr:uid="{A7F8A509-8F3C-440E-96D5-D453A93D69C7}"/>
    <cellStyle name="Normal 7 2 2 8 6" xfId="54918" xr:uid="{CD3FEFE1-672D-4BDB-9059-4F756E38C864}"/>
    <cellStyle name="Normal 7 2 2 9" xfId="54919" xr:uid="{54959F9A-F13D-486E-A37B-276C7EF3B87E}"/>
    <cellStyle name="Normal 7 2 3" xfId="54920" xr:uid="{87581E72-8BB3-4AEA-8359-DB9716F33897}"/>
    <cellStyle name="Normal 7 2 3 10" xfId="54921" xr:uid="{D4CB2032-0B25-498C-A27E-0C16C5654A0D}"/>
    <cellStyle name="Normal 7 2 3 11" xfId="54922" xr:uid="{C9E9BCFA-078B-4BA5-8C2E-4337FFDA792E}"/>
    <cellStyle name="Normal 7 2 3 12" xfId="54923" xr:uid="{BADB36CE-D0D3-4A7A-9CEB-55BFC8EC8E83}"/>
    <cellStyle name="Normal 7 2 3 13" xfId="54924" xr:uid="{78362EE3-BAEA-4566-B0A1-93A4536B8BD6}"/>
    <cellStyle name="Normal 7 2 3 14" xfId="54925" xr:uid="{EC7B21AF-6633-4417-B78A-41D704415A10}"/>
    <cellStyle name="Normal 7 2 3 2" xfId="54926" xr:uid="{D6FD44C5-7478-4C11-8AFB-FAB262F0FBAF}"/>
    <cellStyle name="Normal 7 2 3 2 10" xfId="54927" xr:uid="{16CFA71B-735A-4CD5-8101-442252376497}"/>
    <cellStyle name="Normal 7 2 3 2 2" xfId="54928" xr:uid="{8680997E-2729-4287-95CF-69271775DED3}"/>
    <cellStyle name="Normal 7 2 3 2 2 2" xfId="54929" xr:uid="{2F81C3B8-86F3-4D16-98AD-32A554A51BCF}"/>
    <cellStyle name="Normal 7 2 3 2 2 2 2" xfId="54930" xr:uid="{3810DECE-C90F-4E8F-A1A7-9BD808FE05F3}"/>
    <cellStyle name="Normal 7 2 3 2 2 2 3" xfId="54931" xr:uid="{03C7713D-80A4-4D7E-8CC8-BFD335C12ECC}"/>
    <cellStyle name="Normal 7 2 3 2 2 2 4" xfId="54932" xr:uid="{15F2098D-FB4B-40DD-8855-CA7230FC03FA}"/>
    <cellStyle name="Normal 7 2 3 2 2 2 5" xfId="54933" xr:uid="{AF31BA98-AF56-4DFE-96BF-C53F9E4F7D4C}"/>
    <cellStyle name="Normal 7 2 3 2 2 2 6" xfId="54934" xr:uid="{C66E76B7-AC0B-4D94-9F6D-AD2EBA308CC5}"/>
    <cellStyle name="Normal 7 2 3 2 2 3" xfId="54935" xr:uid="{164C536A-13C1-40E2-BE2E-DEEF38BD67AF}"/>
    <cellStyle name="Normal 7 2 3 2 2 4" xfId="54936" xr:uid="{912EB5A2-D970-4382-97E8-0A493D59C327}"/>
    <cellStyle name="Normal 7 2 3 2 2 5" xfId="54937" xr:uid="{2E219F23-7F0F-4FF2-B37D-59B305712F6D}"/>
    <cellStyle name="Normal 7 2 3 2 2 6" xfId="54938" xr:uid="{58202B46-DB90-4195-B890-3004F66DCDF8}"/>
    <cellStyle name="Normal 7 2 3 2 2 7" xfId="54939" xr:uid="{47BD284B-36CA-4675-B270-422D1A433EB0}"/>
    <cellStyle name="Normal 7 2 3 2 3" xfId="54940" xr:uid="{498F6633-5B29-4E2F-AA2D-FA2D88D46FCE}"/>
    <cellStyle name="Normal 7 2 3 2 3 2" xfId="63176" xr:uid="{7DC4E3CA-51F8-4FF8-8362-E0D9B10CCC24}"/>
    <cellStyle name="Normal 7 2 3 2 3 3" xfId="63177" xr:uid="{05C53719-A153-4A2F-8617-82D469859904}"/>
    <cellStyle name="Normal 7 2 3 2 4" xfId="54941" xr:uid="{67C0158E-74EB-44D1-B346-426A0DC35B24}"/>
    <cellStyle name="Normal 7 2 3 2 5" xfId="54942" xr:uid="{179602B0-8DDB-4216-A45D-F255BF6C9320}"/>
    <cellStyle name="Normal 7 2 3 2 5 2" xfId="54943" xr:uid="{07EF9491-E380-4148-9816-EF5807426397}"/>
    <cellStyle name="Normal 7 2 3 2 5 3" xfId="54944" xr:uid="{07DE5C4A-51E1-42A5-86B2-B5680B952DF5}"/>
    <cellStyle name="Normal 7 2 3 2 5 4" xfId="54945" xr:uid="{94EEABE7-5119-4EDA-9C03-86FD9B09D9D2}"/>
    <cellStyle name="Normal 7 2 3 2 5 5" xfId="54946" xr:uid="{3E2D7ACC-6E8E-4405-A93C-7F6ED79CAB5E}"/>
    <cellStyle name="Normal 7 2 3 2 5 6" xfId="54947" xr:uid="{6126B39A-738C-428B-A2F0-6EF60C5E0AD0}"/>
    <cellStyle name="Normal 7 2 3 2 6" xfId="54948" xr:uid="{05A8F41E-6FAC-4695-83F9-9A99ECE28E65}"/>
    <cellStyle name="Normal 7 2 3 2 7" xfId="54949" xr:uid="{9D20FC64-3369-4F7C-B6A4-276F109F27B7}"/>
    <cellStyle name="Normal 7 2 3 2 8" xfId="54950" xr:uid="{FDDD2BA8-B81B-49D1-9235-D9329429DF3D}"/>
    <cellStyle name="Normal 7 2 3 2 9" xfId="54951" xr:uid="{D6847659-956E-4C8C-A1A3-8942F3C00511}"/>
    <cellStyle name="Normal 7 2 3 3" xfId="54952" xr:uid="{1E5AB1EC-1791-47D8-B8A2-7D4159E269EC}"/>
    <cellStyle name="Normal 7 2 3 3 10" xfId="54953" xr:uid="{6C612C5B-F9CC-4731-A2BD-50C9D8F6F22F}"/>
    <cellStyle name="Normal 7 2 3 3 2" xfId="54954" xr:uid="{1CB15569-74D9-44A5-8B29-1FD57578D6BE}"/>
    <cellStyle name="Normal 7 2 3 3 2 2" xfId="790" xr:uid="{6A70F8D9-0FEE-4731-B980-B206407E2E0E}"/>
    <cellStyle name="Normal 7 2 3 3 2 2 2" xfId="15975" xr:uid="{27043535-63B1-4A31-87CD-9CBD9434B37B}"/>
    <cellStyle name="Normal 7 2 3 3 2 2 3" xfId="15977" xr:uid="{166667FC-0436-42F3-ABD4-9669F49A396C}"/>
    <cellStyle name="Normal 7 2 3 3 2 2 4" xfId="7896" xr:uid="{2B2D9FE6-6427-46D1-A371-6802AF7FFCD5}"/>
    <cellStyle name="Normal 7 2 3 3 2 2 5" xfId="7901" xr:uid="{6B507E59-8551-40A2-8F2C-B9848084AD2C}"/>
    <cellStyle name="Normal 7 2 3 3 2 2 6" xfId="54955" xr:uid="{AA837588-0479-4ECF-8223-289F3371F535}"/>
    <cellStyle name="Normal 7 2 3 3 2 3" xfId="797" xr:uid="{FA71E8A5-36C4-4113-B98A-9C71E2099F30}"/>
    <cellStyle name="Normal 7 2 3 3 2 4" xfId="54956" xr:uid="{51F2F6FD-1CAD-442A-B7CE-AF7056776D92}"/>
    <cellStyle name="Normal 7 2 3 3 2 5" xfId="54957" xr:uid="{BC29837C-F4A1-4A64-8377-E1BFEEDE4113}"/>
    <cellStyle name="Normal 7 2 3 3 2 6" xfId="54958" xr:uid="{135FE91E-A1F9-43B4-83E2-C9DB2364C31C}"/>
    <cellStyle name="Normal 7 2 3 3 2 7" xfId="54959" xr:uid="{3A8B677A-EF3E-45E6-B2C8-070A82316053}"/>
    <cellStyle name="Normal 7 2 3 3 3" xfId="54960" xr:uid="{A07F4A4E-3864-463B-94AF-C1A989F7D4DB}"/>
    <cellStyle name="Normal 7 2 3 3 3 2" xfId="63178" xr:uid="{20BB8298-B896-4C5B-A956-6CADD81072FE}"/>
    <cellStyle name="Normal 7 2 3 3 3 3" xfId="63179" xr:uid="{4675FA0B-45EA-432E-8AB9-C0C988F6D6B3}"/>
    <cellStyle name="Normal 7 2 3 3 4" xfId="54961" xr:uid="{C70AE677-BD3E-43DE-8E9C-060417C2644E}"/>
    <cellStyle name="Normal 7 2 3 3 5" xfId="54962" xr:uid="{B972E523-31D0-4E4B-9843-168B509C820D}"/>
    <cellStyle name="Normal 7 2 3 3 5 2" xfId="54963" xr:uid="{2049714D-7203-4C83-A0F9-166C87383099}"/>
    <cellStyle name="Normal 7 2 3 3 5 3" xfId="54964" xr:uid="{A430F029-964F-481F-A859-A833AA47789E}"/>
    <cellStyle name="Normal 7 2 3 3 5 4" xfId="54965" xr:uid="{2A5FF68F-893E-412A-90B0-9980B931F1CB}"/>
    <cellStyle name="Normal 7 2 3 3 5 5" xfId="54966" xr:uid="{AA8ACA49-DA23-41B7-AABE-F1A2055A34F4}"/>
    <cellStyle name="Normal 7 2 3 3 5 6" xfId="54967" xr:uid="{6419DEA0-8A2F-4574-BAC4-5D724487C355}"/>
    <cellStyle name="Normal 7 2 3 3 6" xfId="54968" xr:uid="{0B5B5832-FA49-48DC-A5EF-5E92746C2315}"/>
    <cellStyle name="Normal 7 2 3 3 7" xfId="54969" xr:uid="{A1446165-085E-488F-A976-5CF908355F7E}"/>
    <cellStyle name="Normal 7 2 3 3 8" xfId="54970" xr:uid="{87DB3AB2-6195-4F3B-A0F9-F5F9D0A24B5F}"/>
    <cellStyle name="Normal 7 2 3 3 9" xfId="54971" xr:uid="{768FB435-B6D1-4CC3-B273-FBF6E2A5F2E6}"/>
    <cellStyle name="Normal 7 2 3 4" xfId="44961" xr:uid="{C7CDB50C-9D46-4C43-B004-8E5D847CE39C}"/>
    <cellStyle name="Normal 7 2 3 4 10" xfId="48441" xr:uid="{DE56D323-D667-4396-9647-17757DB90C0D}"/>
    <cellStyle name="Normal 7 2 3 4 2" xfId="44963" xr:uid="{6B807EBE-70E4-424A-8E96-36DD3B063A61}"/>
    <cellStyle name="Normal 7 2 3 4 2 2" xfId="54972" xr:uid="{47996C4B-B9E9-43E1-9A5B-239D43CB13A4}"/>
    <cellStyle name="Normal 7 2 3 4 2 2 2" xfId="54973" xr:uid="{BAE704C0-75FE-43E1-BF78-3C5A94BC224E}"/>
    <cellStyle name="Normal 7 2 3 4 2 2 3" xfId="54974" xr:uid="{F99843DA-9079-4DE6-8A51-B1E2B8A205D8}"/>
    <cellStyle name="Normal 7 2 3 4 2 2 4" xfId="54975" xr:uid="{0C9DAFCA-A97B-4FA7-BAB2-33C65BCA1B63}"/>
    <cellStyle name="Normal 7 2 3 4 2 2 5" xfId="54976" xr:uid="{9CCC741F-4F67-416B-9384-C7E8DD54BCC0}"/>
    <cellStyle name="Normal 7 2 3 4 2 2 6" xfId="54977" xr:uid="{18C9ABAB-72BF-4636-993A-583D23A6B6E7}"/>
    <cellStyle name="Normal 7 2 3 4 2 3" xfId="54978" xr:uid="{B81A2024-10CD-4360-9119-DF2DCB689EAB}"/>
    <cellStyle name="Normal 7 2 3 4 2 4" xfId="54979" xr:uid="{25A267D6-A298-4DA6-B302-870FE1A7AEF5}"/>
    <cellStyle name="Normal 7 2 3 4 2 5" xfId="54980" xr:uid="{01A969CE-FF63-4DD5-8151-A8234D7D15EE}"/>
    <cellStyle name="Normal 7 2 3 4 2 6" xfId="54981" xr:uid="{111C96A7-1B40-4A3C-AF4C-2E7DF5CAF472}"/>
    <cellStyle name="Normal 7 2 3 4 2 7" xfId="54982" xr:uid="{82E02ADB-79DF-4B4F-B2BF-4EDB99FA1A9D}"/>
    <cellStyle name="Normal 7 2 3 4 3" xfId="44965" xr:uid="{6629BF24-B2A2-4721-AA12-C4C305D425A8}"/>
    <cellStyle name="Normal 7 2 3 4 3 2" xfId="63180" xr:uid="{395AB77A-2B5C-4D2B-A9D4-316EA672634F}"/>
    <cellStyle name="Normal 7 2 3 4 3 3" xfId="63181" xr:uid="{2518A690-6CAF-43A9-8020-CF2C2893F1D6}"/>
    <cellStyle name="Normal 7 2 3 4 4" xfId="44967" xr:uid="{805F3CAF-86E7-412F-A020-24A82E893C43}"/>
    <cellStyle name="Normal 7 2 3 4 5" xfId="44969" xr:uid="{F317EB4A-854E-4E1A-8958-EB36109CC961}"/>
    <cellStyle name="Normal 7 2 3 4 5 2" xfId="54983" xr:uid="{2CBD3848-E027-4936-B760-AA1B748D49A4}"/>
    <cellStyle name="Normal 7 2 3 4 5 3" xfId="54984" xr:uid="{D8924027-DB7D-4F73-BAFA-33112BA0E194}"/>
    <cellStyle name="Normal 7 2 3 4 5 4" xfId="54985" xr:uid="{C0CC35AA-169A-4E16-9260-C6662A67F870}"/>
    <cellStyle name="Normal 7 2 3 4 5 5" xfId="54986" xr:uid="{AD3080E3-346A-4654-B019-E65AA546C183}"/>
    <cellStyle name="Normal 7 2 3 4 5 6" xfId="54987" xr:uid="{C82BB484-CADA-4FF9-B010-61C78826ACC7}"/>
    <cellStyle name="Normal 7 2 3 4 6" xfId="44971" xr:uid="{D9DCC121-30D0-416A-81FE-2D2D568ABA0A}"/>
    <cellStyle name="Normal 7 2 3 4 7" xfId="54988" xr:uid="{ADAA9DF6-4284-4841-80B4-6DA2AAA23884}"/>
    <cellStyle name="Normal 7 2 3 4 8" xfId="54989" xr:uid="{55D95BC6-A91B-48D8-9145-7C4D864C2DF5}"/>
    <cellStyle name="Normal 7 2 3 4 9" xfId="54990" xr:uid="{3FCC1120-0BD1-494E-B4E0-783B29C24928}"/>
    <cellStyle name="Normal 7 2 3 5" xfId="44973" xr:uid="{458560A0-1739-4453-9527-F32F5DB9FA9D}"/>
    <cellStyle name="Normal 7 2 3 5 2" xfId="54991" xr:uid="{99D17B93-8A93-4F0A-B5A4-347F43138CCC}"/>
    <cellStyle name="Normal 7 2 3 5 2 2" xfId="54992" xr:uid="{30FDC19D-5E4B-4608-9871-A55502082314}"/>
    <cellStyle name="Normal 7 2 3 5 2 3" xfId="54993" xr:uid="{474B3963-613D-469B-90A9-54FB5F2677DB}"/>
    <cellStyle name="Normal 7 2 3 5 2 4" xfId="54994" xr:uid="{9C9BF913-D6BB-4F3D-BC0C-EF3658D0DA56}"/>
    <cellStyle name="Normal 7 2 3 5 2 5" xfId="54995" xr:uid="{655050AF-52EB-4A3A-A53C-EC6B5E1AD491}"/>
    <cellStyle name="Normal 7 2 3 5 2 6" xfId="54996" xr:uid="{4358D9C9-90C9-4E2C-9077-D736D8576155}"/>
    <cellStyle name="Normal 7 2 3 5 3" xfId="54997" xr:uid="{730EDBD6-7DE7-4383-8435-741A94D920A0}"/>
    <cellStyle name="Normal 7 2 3 5 4" xfId="54998" xr:uid="{5BBBFDB9-3B27-4824-8B95-86B5BDAA54C7}"/>
    <cellStyle name="Normal 7 2 3 5 5" xfId="54999" xr:uid="{0A564B49-3C4A-41BB-A73E-E83051534591}"/>
    <cellStyle name="Normal 7 2 3 5 6" xfId="55000" xr:uid="{077F42B7-6D89-4C66-AA70-A7910FF03F97}"/>
    <cellStyle name="Normal 7 2 3 5 7" xfId="55001" xr:uid="{A3E2908F-4B8E-4BEB-BAD7-123A82EDD757}"/>
    <cellStyle name="Normal 7 2 3 6" xfId="44975" xr:uid="{433C8695-345F-42F5-8558-9EA374621FE7}"/>
    <cellStyle name="Normal 7 2 3 6 2" xfId="63182" xr:uid="{EE444A97-33A7-4626-957D-99E5F2271F4E}"/>
    <cellStyle name="Normal 7 2 3 6 3" xfId="63183" xr:uid="{A1F13598-B836-4ABB-84B5-F90A75949BEB}"/>
    <cellStyle name="Normal 7 2 3 7" xfId="44977" xr:uid="{2188303E-42A6-4130-BB5E-6449579DDB3C}"/>
    <cellStyle name="Normal 7 2 3 8" xfId="44979" xr:uid="{6255E502-F695-4683-96BF-B6B458E07807}"/>
    <cellStyle name="Normal 7 2 3 8 2" xfId="55002" xr:uid="{5604EB73-C9C9-4351-ADAB-405737CB7A15}"/>
    <cellStyle name="Normal 7 2 3 8 3" xfId="55003" xr:uid="{C50483EA-E3EC-45F3-8B12-0E493152759A}"/>
    <cellStyle name="Normal 7 2 3 8 4" xfId="55004" xr:uid="{7A6565AD-28A0-4545-ABF2-E09FB6B2AE63}"/>
    <cellStyle name="Normal 7 2 3 8 5" xfId="55005" xr:uid="{4B5033C0-287D-4AE1-9D8A-8492D0FD6E1F}"/>
    <cellStyle name="Normal 7 2 3 8 6" xfId="55006" xr:uid="{3AFE8C71-4E2A-4831-9995-CECC97B65774}"/>
    <cellStyle name="Normal 7 2 3 9" xfId="33713" xr:uid="{5DAF2936-112D-4F54-91EC-8BB4BBB3BAA9}"/>
    <cellStyle name="Normal 7 2 4" xfId="55007" xr:uid="{B6284CBB-2CE0-4982-9A80-42B9101BD33A}"/>
    <cellStyle name="Normal 7 2 4 10" xfId="55008" xr:uid="{6500F5DE-0FB9-4FE8-98BC-0124014F2493}"/>
    <cellStyle name="Normal 7 2 4 11" xfId="55009" xr:uid="{F65DDAE8-17C2-498E-8984-080D37741FDF}"/>
    <cellStyle name="Normal 7 2 4 12" xfId="55010" xr:uid="{9D7D50A5-E4FA-4EE1-900C-880A0451005E}"/>
    <cellStyle name="Normal 7 2 4 13" xfId="55011" xr:uid="{38B26215-3DAB-4EA6-89A8-351CC9BE0AC9}"/>
    <cellStyle name="Normal 7 2 4 14" xfId="5728" xr:uid="{B36DDDF2-F647-4FDC-866C-1786BC56828E}"/>
    <cellStyle name="Normal 7 2 4 2" xfId="55012" xr:uid="{FB8D27E0-AF87-4F37-9200-B867921F084E}"/>
    <cellStyle name="Normal 7 2 4 2 10" xfId="55013" xr:uid="{F5810AC1-F38A-4EE1-A594-BB6A678DED98}"/>
    <cellStyle name="Normal 7 2 4 2 2" xfId="55014" xr:uid="{54D39E01-DC52-466D-9AF7-6E6D99F6662D}"/>
    <cellStyle name="Normal 7 2 4 2 2 2" xfId="55015" xr:uid="{E3E55AC1-21F3-43C5-91B2-0C09501BAFFA}"/>
    <cellStyle name="Normal 7 2 4 2 2 2 2" xfId="55016" xr:uid="{98966BE9-424B-443B-AA86-EC9D1A37EC4B}"/>
    <cellStyle name="Normal 7 2 4 2 2 2 3" xfId="55017" xr:uid="{BFB2EFDB-F0A9-41C5-BF28-0D7BDB85CA39}"/>
    <cellStyle name="Normal 7 2 4 2 2 2 4" xfId="55018" xr:uid="{63181643-BA64-4258-AF74-2C2BFDA649E8}"/>
    <cellStyle name="Normal 7 2 4 2 2 2 5" xfId="55019" xr:uid="{F1A29826-A782-42F0-96FD-E59F2621AF18}"/>
    <cellStyle name="Normal 7 2 4 2 2 2 6" xfId="55020" xr:uid="{587BB293-DFF8-4A85-98E2-8F63D83741FA}"/>
    <cellStyle name="Normal 7 2 4 2 2 3" xfId="55021" xr:uid="{23977FDE-D864-4976-AA77-332CE02572AF}"/>
    <cellStyle name="Normal 7 2 4 2 2 4" xfId="55022" xr:uid="{8FCA50D4-1B29-4637-856B-267AC236DEBD}"/>
    <cellStyle name="Normal 7 2 4 2 2 5" xfId="55023" xr:uid="{FDE12624-5339-47E1-BAEB-27219F849044}"/>
    <cellStyle name="Normal 7 2 4 2 2 6" xfId="55024" xr:uid="{36F55404-D59F-4073-84B8-4EAFDEFA4EC6}"/>
    <cellStyle name="Normal 7 2 4 2 2 7" xfId="55025" xr:uid="{8694A67B-B03C-442C-957A-45B9D4BED849}"/>
    <cellStyle name="Normal 7 2 4 2 3" xfId="55026" xr:uid="{A892C865-45A5-4AF8-867C-E63541F5BCAA}"/>
    <cellStyle name="Normal 7 2 4 2 3 2" xfId="63184" xr:uid="{36973537-5F84-4B77-983E-0596955B9316}"/>
    <cellStyle name="Normal 7 2 4 2 3 3" xfId="63185" xr:uid="{099C1682-EC3F-4E46-93AD-2899502253D9}"/>
    <cellStyle name="Normal 7 2 4 2 4" xfId="55027" xr:uid="{836F1628-4D17-48C7-B357-CCFF039D7F96}"/>
    <cellStyle name="Normal 7 2 4 2 5" xfId="55028" xr:uid="{60530B2B-ECFB-47E3-9F6D-79BDD05630DF}"/>
    <cellStyle name="Normal 7 2 4 2 5 2" xfId="55029" xr:uid="{E2ACC6A7-2A9B-4F4F-B693-126F64BE3D60}"/>
    <cellStyle name="Normal 7 2 4 2 5 3" xfId="55030" xr:uid="{C3CFDB73-4EB9-456F-AC0A-9687DEC71B82}"/>
    <cellStyle name="Normal 7 2 4 2 5 4" xfId="55031" xr:uid="{9A22EF0A-0DB1-48BE-99A6-887A5253FB93}"/>
    <cellStyle name="Normal 7 2 4 2 5 5" xfId="55032" xr:uid="{478DB6F1-BE0C-4EA3-84DC-C9D3D7CC1F4F}"/>
    <cellStyle name="Normal 7 2 4 2 5 6" xfId="55033" xr:uid="{94657FA2-A9A2-48CF-9AF4-53AA6135F1E4}"/>
    <cellStyle name="Normal 7 2 4 2 6" xfId="55034" xr:uid="{7DB8921C-A6FC-4140-895B-A7431BC013C6}"/>
    <cellStyle name="Normal 7 2 4 2 7" xfId="55035" xr:uid="{7BA9166C-754D-412C-AB1B-03E6060BAC8E}"/>
    <cellStyle name="Normal 7 2 4 2 8" xfId="55036" xr:uid="{E63DC1C6-BE9E-4462-A0D2-EFB783CD35B2}"/>
    <cellStyle name="Normal 7 2 4 2 9" xfId="55037" xr:uid="{01F9C078-C9A1-4D2F-9164-47AF4C30A09B}"/>
    <cellStyle name="Normal 7 2 4 3" xfId="55038" xr:uid="{6B292270-2657-4980-826A-130FDCE392F5}"/>
    <cellStyle name="Normal 7 2 4 3 10" xfId="55039" xr:uid="{DEBB5A21-2778-4666-A6EA-9A256C727471}"/>
    <cellStyle name="Normal 7 2 4 3 2" xfId="5771" xr:uid="{B70F96A0-B2A9-4C63-8066-AAFD3B43E511}"/>
    <cellStyle name="Normal 7 2 4 3 2 2" xfId="5773" xr:uid="{243FEE8B-F596-4682-A735-0BCF8EBB5F70}"/>
    <cellStyle name="Normal 7 2 4 3 2 2 2" xfId="55040" xr:uid="{E4D9B9E6-1F40-4562-9A81-06A3040A55A1}"/>
    <cellStyle name="Normal 7 2 4 3 2 2 3" xfId="55041" xr:uid="{A1A88DE1-6A24-49E0-8312-3ED749F871FE}"/>
    <cellStyle name="Normal 7 2 4 3 2 2 4" xfId="55042" xr:uid="{6016719E-0CAD-49F3-8CA2-79A0E774D65E}"/>
    <cellStyle name="Normal 7 2 4 3 2 2 5" xfId="55043" xr:uid="{FBAD8F4A-7098-48C6-BE99-FAA7F3E874A9}"/>
    <cellStyle name="Normal 7 2 4 3 2 2 6" xfId="55044" xr:uid="{6AFFB2A8-2CEC-49D9-B0D6-C0FFC5E1929F}"/>
    <cellStyle name="Normal 7 2 4 3 2 3" xfId="5776" xr:uid="{3E6FC82F-81D9-4C03-9A75-3A5016C4F594}"/>
    <cellStyle name="Normal 7 2 4 3 2 4" xfId="55045" xr:uid="{6E55C733-5F54-457D-BD32-3F72A810561A}"/>
    <cellStyle name="Normal 7 2 4 3 2 5" xfId="55046" xr:uid="{03A77B81-1A72-4FE7-9862-8B96909B0A4F}"/>
    <cellStyle name="Normal 7 2 4 3 2 6" xfId="37937" xr:uid="{86FBC7E7-1914-4DAE-9B1E-FF6604675683}"/>
    <cellStyle name="Normal 7 2 4 3 2 7" xfId="55047" xr:uid="{E9C796E9-EF62-4839-86B0-4A72FE9D32AF}"/>
    <cellStyle name="Normal 7 2 4 3 3" xfId="3980" xr:uid="{725BF327-B055-45B6-BA5B-2945F42E5B1F}"/>
    <cellStyle name="Normal 7 2 4 3 3 2" xfId="63186" xr:uid="{768935D4-80B4-4798-992F-95D8506C0356}"/>
    <cellStyle name="Normal 7 2 4 3 3 3" xfId="63187" xr:uid="{F06ACD8E-1C97-4482-ADEA-D149E627F98E}"/>
    <cellStyle name="Normal 7 2 4 3 4" xfId="55048" xr:uid="{CFC12AF3-A417-4159-AC5A-7C48498D2A0B}"/>
    <cellStyle name="Normal 7 2 4 3 5" xfId="55049" xr:uid="{EE74523D-7B26-4B38-ADE5-56EB060AFE6C}"/>
    <cellStyle name="Normal 7 2 4 3 5 2" xfId="55050" xr:uid="{DDB9E8B7-E999-4A0F-BFD0-C67ED3563122}"/>
    <cellStyle name="Normal 7 2 4 3 5 3" xfId="55051" xr:uid="{2F4AC0F5-BC17-4DC3-B215-FCF15D2067AA}"/>
    <cellStyle name="Normal 7 2 4 3 5 4" xfId="55052" xr:uid="{28D4A899-A4A3-4163-B531-C5F340AF7059}"/>
    <cellStyle name="Normal 7 2 4 3 5 5" xfId="55053" xr:uid="{029BE8EA-9EF2-4E5A-96B9-1AAAB6B34B0B}"/>
    <cellStyle name="Normal 7 2 4 3 5 6" xfId="55054" xr:uid="{800602CC-1B40-4C5D-ADAA-EE5530507A5F}"/>
    <cellStyle name="Normal 7 2 4 3 6" xfId="55055" xr:uid="{1FABC8B7-7763-4463-841B-1E23341FDA2F}"/>
    <cellStyle name="Normal 7 2 4 3 7" xfId="55056" xr:uid="{483393C9-FA2E-4D90-B7C0-4D629C280E01}"/>
    <cellStyle name="Normal 7 2 4 3 8" xfId="55057" xr:uid="{80913C57-4473-4B52-B544-E343DF1E6563}"/>
    <cellStyle name="Normal 7 2 4 3 9" xfId="55058" xr:uid="{0627D723-2EE9-4212-B913-BF8708F11746}"/>
    <cellStyle name="Normal 7 2 4 4" xfId="44982" xr:uid="{149F49B7-43F2-4FDB-B01E-9940A6190788}"/>
    <cellStyle name="Normal 7 2 4 4 10" xfId="55059" xr:uid="{ED72473E-B686-47CF-BFF7-45DF586B39AF}"/>
    <cellStyle name="Normal 7 2 4 4 2" xfId="5854" xr:uid="{265B7B07-9B19-4C8A-A87D-E73D645D9AC3}"/>
    <cellStyle name="Normal 7 2 4 4 2 2" xfId="5511" xr:uid="{891D2505-3689-4FA6-8E85-A7AF17882D31}"/>
    <cellStyle name="Normal 7 2 4 4 2 2 2" xfId="55060" xr:uid="{3F63B1BC-52A4-4F6A-AF2F-FD4951D68FCF}"/>
    <cellStyle name="Normal 7 2 4 4 2 2 3" xfId="55061" xr:uid="{E550B66F-7DF4-4A72-9E14-0CD1638F482A}"/>
    <cellStyle name="Normal 7 2 4 4 2 2 4" xfId="55062" xr:uid="{386CF75C-B893-4F2F-A3C9-CFF1983F0C61}"/>
    <cellStyle name="Normal 7 2 4 4 2 2 5" xfId="55063" xr:uid="{01EFC544-B556-4993-9A2C-456ADD8CBE49}"/>
    <cellStyle name="Normal 7 2 4 4 2 2 6" xfId="55064" xr:uid="{514A25C9-4507-45C5-899C-282F6EB784EB}"/>
    <cellStyle name="Normal 7 2 4 4 2 3" xfId="5857" xr:uid="{5D2883B6-B0D2-4DEC-9F93-7FA8F55BA075}"/>
    <cellStyle name="Normal 7 2 4 4 2 4" xfId="55065" xr:uid="{869A4B3D-B6FE-4844-8903-291E25DF4DAF}"/>
    <cellStyle name="Normal 7 2 4 4 2 5" xfId="55066" xr:uid="{5F2D4CB5-494B-4DC7-B539-AED83A22171E}"/>
    <cellStyle name="Normal 7 2 4 4 2 6" xfId="55067" xr:uid="{EA0144F2-022C-41FC-8A18-97E5FBDC6357}"/>
    <cellStyle name="Normal 7 2 4 4 2 7" xfId="55068" xr:uid="{D9A244C2-1D21-44D4-A034-E56C8AA4D603}"/>
    <cellStyle name="Normal 7 2 4 4 3" xfId="5862" xr:uid="{8C4D3738-1D58-4260-ADCB-F52B3417E306}"/>
    <cellStyle name="Normal 7 2 4 4 3 2" xfId="63188" xr:uid="{FDB36D14-A7B8-4E9B-929C-A7F19DA7E741}"/>
    <cellStyle name="Normal 7 2 4 4 3 3" xfId="63189" xr:uid="{6B24DD51-293A-4BEC-A98F-7370E98408B1}"/>
    <cellStyle name="Normal 7 2 4 4 4" xfId="55069" xr:uid="{3B3AE448-0093-4A41-9242-47922DF954BE}"/>
    <cellStyle name="Normal 7 2 4 4 5" xfId="55070" xr:uid="{D0662D86-3524-4152-B0CF-1991E96AC394}"/>
    <cellStyle name="Normal 7 2 4 4 5 2" xfId="55071" xr:uid="{00F61A8B-0571-4DFC-8AB8-0B8493CB68AA}"/>
    <cellStyle name="Normal 7 2 4 4 5 3" xfId="55072" xr:uid="{BD14BD6F-DAB2-40C9-8EEE-E291F7BBEE8A}"/>
    <cellStyle name="Normal 7 2 4 4 5 4" xfId="55073" xr:uid="{E12CD517-F832-4BBB-9DC2-150060257759}"/>
    <cellStyle name="Normal 7 2 4 4 5 5" xfId="55074" xr:uid="{F1925AC3-B62D-4CB5-A522-9DA720EBFA20}"/>
    <cellStyle name="Normal 7 2 4 4 5 6" xfId="55075" xr:uid="{5796822F-BDD2-4625-83EF-773821B1DDAC}"/>
    <cellStyle name="Normal 7 2 4 4 6" xfId="55076" xr:uid="{D9DD3830-75C0-40C7-AD07-315A0CC384BA}"/>
    <cellStyle name="Normal 7 2 4 4 7" xfId="55077" xr:uid="{0AF02CE6-3EE7-4848-B66B-6D9546DD11FB}"/>
    <cellStyle name="Normal 7 2 4 4 8" xfId="55078" xr:uid="{4631A5F5-A2E4-4E67-9988-C22AACEB0EFC}"/>
    <cellStyle name="Normal 7 2 4 4 9" xfId="55079" xr:uid="{C1C37E99-10BA-468A-A154-3DC689ADF212}"/>
    <cellStyle name="Normal 7 2 4 5" xfId="44984" xr:uid="{80663DC6-CF5F-4CC5-82C6-17EC18E7B2AE}"/>
    <cellStyle name="Normal 7 2 4 5 2" xfId="5910" xr:uid="{B9E4092D-1142-4C93-93FA-CB99EBDE7472}"/>
    <cellStyle name="Normal 7 2 4 5 2 2" xfId="5915" xr:uid="{E1C1E6DB-15C0-46EB-A086-736149E8AD47}"/>
    <cellStyle name="Normal 7 2 4 5 2 3" xfId="5917" xr:uid="{1526A578-AF5D-4055-B96B-8AC36F95D3E8}"/>
    <cellStyle name="Normal 7 2 4 5 2 4" xfId="55080" xr:uid="{D2E9282B-BA8D-4FE1-A7BB-0D4D69E716B5}"/>
    <cellStyle name="Normal 7 2 4 5 2 5" xfId="55081" xr:uid="{9A07EB6A-29AB-4930-B279-6D28BE2CF97A}"/>
    <cellStyle name="Normal 7 2 4 5 2 6" xfId="55082" xr:uid="{45F864EE-AF3E-4D47-8FE7-02D63F8B6EFF}"/>
    <cellStyle name="Normal 7 2 4 5 3" xfId="5921" xr:uid="{67581C39-0883-4FFD-99D1-B8BD8FCCCC57}"/>
    <cellStyle name="Normal 7 2 4 5 4" xfId="55083" xr:uid="{BEC841B7-92E3-40CA-A60F-2A74FD2A3154}"/>
    <cellStyle name="Normal 7 2 4 5 5" xfId="55084" xr:uid="{AF380A04-1AC3-4B26-BAD0-50E897C12E00}"/>
    <cellStyle name="Normal 7 2 4 5 6" xfId="55085" xr:uid="{A2A7AD60-92C3-481D-8A90-D9089B7C89C6}"/>
    <cellStyle name="Normal 7 2 4 5 7" xfId="55086" xr:uid="{21923AB9-95C5-40FE-B1BD-FEC726342721}"/>
    <cellStyle name="Normal 7 2 4 6" xfId="55087" xr:uid="{DFED318D-5E9E-48CB-B857-6083EF1778BC}"/>
    <cellStyle name="Normal 7 2 4 6 2" xfId="63190" xr:uid="{17F2A69E-4E13-49F2-BB8E-B3AB1054BCC6}"/>
    <cellStyle name="Normal 7 2 4 6 3" xfId="63191" xr:uid="{92360761-7032-4B8F-8C78-9B550DCF10A7}"/>
    <cellStyle name="Normal 7 2 4 7" xfId="55088" xr:uid="{D144324E-9A2B-4AD4-834E-C18A5C3C85D6}"/>
    <cellStyle name="Normal 7 2 4 8" xfId="55089" xr:uid="{0A68D40D-4357-49DE-972D-0F541022DAD4}"/>
    <cellStyle name="Normal 7 2 4 8 2" xfId="55090" xr:uid="{B654C52B-32E4-4A41-BD09-208F1040D44E}"/>
    <cellStyle name="Normal 7 2 4 8 3" xfId="55091" xr:uid="{B1497FFF-3D4A-429B-B006-D96CF30D2559}"/>
    <cellStyle name="Normal 7 2 4 8 4" xfId="55092" xr:uid="{FF573BCA-9597-4B03-B6D8-4956EB17857B}"/>
    <cellStyle name="Normal 7 2 4 8 5" xfId="55093" xr:uid="{686571D2-A6F0-4BBB-9C7F-5FF52E469DF3}"/>
    <cellStyle name="Normal 7 2 4 8 6" xfId="55094" xr:uid="{138CA515-6A68-47FE-AB06-D7C2AEB45286}"/>
    <cellStyle name="Normal 7 2 4 9" xfId="55095" xr:uid="{475FFEFE-E979-4760-892D-1BFA4EDB15AA}"/>
    <cellStyle name="Normal 7 2 5" xfId="55096" xr:uid="{3FE3A1A3-5579-4DEA-B0BE-16EA793EF0BF}"/>
    <cellStyle name="Normal 7 2 5 10" xfId="55097" xr:uid="{C334AE10-601A-4C23-88EF-CD58AC62C751}"/>
    <cellStyle name="Normal 7 2 5 2" xfId="55098" xr:uid="{02F187BB-BBF3-4D1D-870D-48A703C9D1FB}"/>
    <cellStyle name="Normal 7 2 5 2 2" xfId="55099" xr:uid="{853251E2-85A8-4A92-B388-0E66183FA9C9}"/>
    <cellStyle name="Normal 7 2 5 2 2 2" xfId="55100" xr:uid="{4451EC21-40BD-474F-9F69-E747ABE18DB2}"/>
    <cellStyle name="Normal 7 2 5 2 2 3" xfId="55102" xr:uid="{561DE93D-E8B8-4E47-977B-B311B464B653}"/>
    <cellStyle name="Normal 7 2 5 2 2 4" xfId="55104" xr:uid="{022A16BD-5657-4181-BEC9-6F6DCB5242C8}"/>
    <cellStyle name="Normal 7 2 5 2 2 5" xfId="55105" xr:uid="{DA0B24EC-9F02-45B9-B741-CF931CB2E96B}"/>
    <cellStyle name="Normal 7 2 5 2 2 6" xfId="55106" xr:uid="{419CF1A2-0C34-498E-B089-088F09369EA3}"/>
    <cellStyle name="Normal 7 2 5 2 3" xfId="55107" xr:uid="{72A99459-3F6A-47BE-9EC5-18CDF7ADF94A}"/>
    <cellStyle name="Normal 7 2 5 2 4" xfId="55108" xr:uid="{57E20D54-D942-42B0-91B1-0C9EC8223A2A}"/>
    <cellStyle name="Normal 7 2 5 2 5" xfId="55109" xr:uid="{7A9ABB82-8201-418E-B41C-19D8407440C4}"/>
    <cellStyle name="Normal 7 2 5 2 6" xfId="55110" xr:uid="{4A5A0E2B-4A12-4665-A822-1D6FA2FE0B7F}"/>
    <cellStyle name="Normal 7 2 5 2 7" xfId="55112" xr:uid="{F92E4E55-2DB4-4C47-BA17-337DC3280CA6}"/>
    <cellStyle name="Normal 7 2 5 3" xfId="55113" xr:uid="{880E3329-ACE8-417E-A7E6-5DCE21B0A8F2}"/>
    <cellStyle name="Normal 7 2 5 3 2" xfId="63192" xr:uid="{0EE01C81-D0CD-44B7-845E-1433305F4549}"/>
    <cellStyle name="Normal 7 2 5 3 3" xfId="63193" xr:uid="{11F7B49A-7626-4970-A6A7-1BC73A11582F}"/>
    <cellStyle name="Normal 7 2 5 4" xfId="55114" xr:uid="{0A21554A-A037-4C53-AC3B-4AE5BB041D60}"/>
    <cellStyle name="Normal 7 2 5 5" xfId="55115" xr:uid="{7802666C-2F69-4859-A286-203030587E08}"/>
    <cellStyle name="Normal 7 2 5 5 2" xfId="6111" xr:uid="{73847C27-EA77-43C8-AB39-D87909345C3B}"/>
    <cellStyle name="Normal 7 2 5 5 3" xfId="6125" xr:uid="{3076AC71-E9F6-420A-B464-976F7D20DD6C}"/>
    <cellStyle name="Normal 7 2 5 5 4" xfId="6132" xr:uid="{377D227F-88E7-4888-AC96-A1CE8FEBE5A7}"/>
    <cellStyle name="Normal 7 2 5 5 5" xfId="55116" xr:uid="{EAC257BE-8613-49F3-83BE-608739ADE403}"/>
    <cellStyle name="Normal 7 2 5 5 6" xfId="55117" xr:uid="{C93BA3E5-F03B-4E14-AB7C-8405920DDA68}"/>
    <cellStyle name="Normal 7 2 5 6" xfId="55118" xr:uid="{C09821CF-149D-40A1-83C9-EE80AAA31E13}"/>
    <cellStyle name="Normal 7 2 5 7" xfId="55119" xr:uid="{5E8067D1-81F1-40E4-A173-FB28D6FFAE0B}"/>
    <cellStyle name="Normal 7 2 5 8" xfId="55120" xr:uid="{76A13133-405F-44EE-9265-98AE625CAD73}"/>
    <cellStyle name="Normal 7 2 5 9" xfId="55121" xr:uid="{D513AA0A-EB8A-4E92-8EC0-D2ED0A71F165}"/>
    <cellStyle name="Normal 7 2 6" xfId="55122" xr:uid="{1118267B-3B92-4825-8ACC-0E11ADE83BBB}"/>
    <cellStyle name="Normal 7 2 6 10" xfId="4518" xr:uid="{84BC7B9A-D7E7-48C0-A38A-972B6BCDED5F}"/>
    <cellStyle name="Normal 7 2 6 2" xfId="55123" xr:uid="{18A098D0-18E8-45A1-AA23-1AF0B1C134FF}"/>
    <cellStyle name="Normal 7 2 6 2 2" xfId="55124" xr:uid="{20E5CAEF-1B7B-4677-B9A1-DC1902E38F65}"/>
    <cellStyle name="Normal 7 2 6 2 2 2" xfId="55125" xr:uid="{39E98288-6D3D-42F7-8637-486C7DF0AA1E}"/>
    <cellStyle name="Normal 7 2 6 2 2 3" xfId="55126" xr:uid="{A80A8325-0957-4AB1-9495-A716B6A668D4}"/>
    <cellStyle name="Normal 7 2 6 2 2 4" xfId="55127" xr:uid="{80079B6A-FDFA-45C0-B183-1661E5554EBE}"/>
    <cellStyle name="Normal 7 2 6 2 2 5" xfId="55128" xr:uid="{65082ABB-8205-4669-B305-A91D39451AE6}"/>
    <cellStyle name="Normal 7 2 6 2 2 6" xfId="55129" xr:uid="{6D6987A8-20B5-4089-88EF-E6930C2FACDF}"/>
    <cellStyle name="Normal 7 2 6 2 3" xfId="55130" xr:uid="{A4B37BA3-9282-4AA1-BB4C-4D0E9DBE3CFC}"/>
    <cellStyle name="Normal 7 2 6 2 4" xfId="55131" xr:uid="{425A9075-9B10-43F1-AE39-92FAFD516251}"/>
    <cellStyle name="Normal 7 2 6 2 5" xfId="55132" xr:uid="{AF46F760-4F8B-42FE-9329-9CC065AF6A93}"/>
    <cellStyle name="Normal 7 2 6 2 6" xfId="55133" xr:uid="{62099F61-79C6-4F65-97AE-C3B1B3FD4D98}"/>
    <cellStyle name="Normal 7 2 6 2 7" xfId="55134" xr:uid="{6E4C7151-D236-4E10-95EE-0C1FF2552B00}"/>
    <cellStyle name="Normal 7 2 6 3" xfId="55135" xr:uid="{E7EE4CAA-C696-42EB-A20F-869751FD16BA}"/>
    <cellStyle name="Normal 7 2 6 3 2" xfId="63194" xr:uid="{8C37E94D-5CC3-4909-80D2-D2FC1366C737}"/>
    <cellStyle name="Normal 7 2 6 3 3" xfId="63195" xr:uid="{AEAE1B87-1439-4411-9E47-C6FAF8CD164B}"/>
    <cellStyle name="Normal 7 2 6 4" xfId="44988" xr:uid="{8E92DB60-3B3C-406A-8BF4-6644872DB80A}"/>
    <cellStyle name="Normal 7 2 6 5" xfId="44990" xr:uid="{37494C07-52A0-4BF5-A34F-D2274CE99391}"/>
    <cellStyle name="Normal 7 2 6 5 2" xfId="55136" xr:uid="{7D19E3E3-79A1-4207-A32A-FE73E1632EAA}"/>
    <cellStyle name="Normal 7 2 6 5 3" xfId="55137" xr:uid="{EE9D919F-E73F-4783-AC47-BCF694740CFD}"/>
    <cellStyle name="Normal 7 2 6 5 4" xfId="55138" xr:uid="{03B1993C-0826-4A2F-97BB-3C434C88F896}"/>
    <cellStyle name="Normal 7 2 6 5 5" xfId="55139" xr:uid="{3378ABD6-2443-4DE3-88B0-85D6E797D3E7}"/>
    <cellStyle name="Normal 7 2 6 5 6" xfId="55140" xr:uid="{E58CB09B-FE30-4F31-8BEE-86FE96E62807}"/>
    <cellStyle name="Normal 7 2 6 6" xfId="44992" xr:uid="{A95243E0-C008-497F-866F-156204519E08}"/>
    <cellStyle name="Normal 7 2 6 7" xfId="44994" xr:uid="{65EA7311-1614-4168-BF11-D63D2B04AAB5}"/>
    <cellStyle name="Normal 7 2 6 8" xfId="44996" xr:uid="{8ED99AC9-667A-446F-800C-92F2BED0448D}"/>
    <cellStyle name="Normal 7 2 6 9" xfId="55141" xr:uid="{00ABCF8F-2CFB-46D4-9812-0DD8ABA3D668}"/>
    <cellStyle name="Normal 7 2 7" xfId="55142" xr:uid="{1991D482-0C82-41AC-81CC-4A0B23B1C12B}"/>
    <cellStyle name="Normal 7 2 7 10" xfId="3487" xr:uid="{15117E69-1AF2-4752-B906-510092457629}"/>
    <cellStyle name="Normal 7 2 7 2" xfId="55143" xr:uid="{5F62FD23-2F6C-4E6C-9B8F-FB129FBE3744}"/>
    <cellStyle name="Normal 7 2 7 2 2" xfId="55144" xr:uid="{FEA0A7E4-99D9-4A39-BABF-53F3D1510B04}"/>
    <cellStyle name="Normal 7 2 7 2 2 2" xfId="55145" xr:uid="{F4D7FA2F-5989-45FC-A3BC-78DF0B25BED6}"/>
    <cellStyle name="Normal 7 2 7 2 2 3" xfId="55146" xr:uid="{89A6DFE2-7215-4124-BB3B-45D97B2E8EAA}"/>
    <cellStyle name="Normal 7 2 7 2 2 4" xfId="55147" xr:uid="{AB6583E1-20FD-4D89-AF2D-23635FC758DF}"/>
    <cellStyle name="Normal 7 2 7 2 2 5" xfId="55148" xr:uid="{17B4278F-AC97-4043-A1C5-9C1A74ADD206}"/>
    <cellStyle name="Normal 7 2 7 2 2 6" xfId="55149" xr:uid="{336B7DA5-77ED-4691-91D2-78C942448EF9}"/>
    <cellStyle name="Normal 7 2 7 2 3" xfId="55150" xr:uid="{D1C733B6-5AAA-4075-A0B4-BBDD05971640}"/>
    <cellStyle name="Normal 7 2 7 2 4" xfId="55151" xr:uid="{00FF62A5-4E35-439A-883A-A9FE083FA5EE}"/>
    <cellStyle name="Normal 7 2 7 2 5" xfId="55152" xr:uid="{0041DF4A-370D-450D-A28E-6FDA22C1A4B7}"/>
    <cellStyle name="Normal 7 2 7 2 6" xfId="54331" xr:uid="{2E15A26D-32E5-4C2F-83EA-48F348887306}"/>
    <cellStyle name="Normal 7 2 7 2 7" xfId="54333" xr:uid="{C9400A69-5AB5-4661-BCB7-412740868697}"/>
    <cellStyle name="Normal 7 2 7 3" xfId="55153" xr:uid="{68A88CC0-BAAD-4F03-9A85-8B987D4F6CA2}"/>
    <cellStyle name="Normal 7 2 7 3 2" xfId="63196" xr:uid="{FF51C9D2-20D8-489F-8649-462F95DF7B75}"/>
    <cellStyle name="Normal 7 2 7 3 3" xfId="63197" xr:uid="{973F654D-F05E-4A80-8FD6-FF427054EE8D}"/>
    <cellStyle name="Normal 7 2 7 4" xfId="55154" xr:uid="{A64F239E-88F5-43C4-A388-262E3E0BF898}"/>
    <cellStyle name="Normal 7 2 7 5" xfId="55155" xr:uid="{B3E366A6-D900-4916-8FC9-DA84C4B9BF7C}"/>
    <cellStyle name="Normal 7 2 7 5 2" xfId="55156" xr:uid="{8ED1A5D5-0AF5-4DB9-9096-97153E6C4CC7}"/>
    <cellStyle name="Normal 7 2 7 5 3" xfId="55157" xr:uid="{CCFF8D8B-473C-4C17-A5EE-BDC6E3F9B55A}"/>
    <cellStyle name="Normal 7 2 7 5 4" xfId="55158" xr:uid="{11DA4C4D-4CB6-4E6B-911F-009F9B8FA348}"/>
    <cellStyle name="Normal 7 2 7 5 5" xfId="55159" xr:uid="{9A1B9874-A19E-40FC-BF23-B931CE815CB1}"/>
    <cellStyle name="Normal 7 2 7 5 6" xfId="55160" xr:uid="{F6F000D8-789A-467A-9286-B94286B57364}"/>
    <cellStyle name="Normal 7 2 7 6" xfId="55161" xr:uid="{2C1F8B56-6ECA-4F29-AA2A-2C3EED09D557}"/>
    <cellStyle name="Normal 7 2 7 7" xfId="55162" xr:uid="{660B5623-7DE1-4199-A944-B65A1AB399F7}"/>
    <cellStyle name="Normal 7 2 7 8" xfId="55163" xr:uid="{A8EF3280-840D-4401-BCB9-186F7440195C}"/>
    <cellStyle name="Normal 7 2 7 9" xfId="55164" xr:uid="{196504F6-CD33-40D3-9893-5DB48A9FEF16}"/>
    <cellStyle name="Normal 7 2 8" xfId="32389" xr:uid="{EDED2183-FD14-414D-BE8A-A312E41D3A9C}"/>
    <cellStyle name="Normal 7 2 8 2" xfId="55165" xr:uid="{D7442849-8D27-4DE6-9D0E-43387B9804B4}"/>
    <cellStyle name="Normal 7 2 8 2 2" xfId="55166" xr:uid="{226E23E1-5FA6-4AC5-A36E-B1D9AD357A72}"/>
    <cellStyle name="Normal 7 2 8 2 3" xfId="55167" xr:uid="{AF849C82-AF02-493F-B950-D264DB9ABBDF}"/>
    <cellStyle name="Normal 7 2 8 2 4" xfId="55168" xr:uid="{A77E5D29-C848-4E07-94D4-3B2E270B111B}"/>
    <cellStyle name="Normal 7 2 8 2 5" xfId="55169" xr:uid="{A6384A52-93E5-45F6-8980-92A27F3C2756}"/>
    <cellStyle name="Normal 7 2 8 2 6" xfId="32904" xr:uid="{271C145F-388F-45A7-B9FD-19B7B02B25E3}"/>
    <cellStyle name="Normal 7 2 8 3" xfId="55170" xr:uid="{ABEEF839-08CD-4FA2-82BA-12BCED49F118}"/>
    <cellStyle name="Normal 7 2 8 4" xfId="55171" xr:uid="{E76AD887-9C6E-4ABC-BB50-ACFD550FAD5D}"/>
    <cellStyle name="Normal 7 2 8 5" xfId="55172" xr:uid="{7673FC2E-4A5B-4C46-BD23-00B494F6A050}"/>
    <cellStyle name="Normal 7 2 8 6" xfId="55173" xr:uid="{DD1D1A52-87E3-4C9C-85A7-9F7C326100A2}"/>
    <cellStyle name="Normal 7 2 8 7" xfId="55174" xr:uid="{D9A0C8DC-57A9-4524-9C7F-554951FB7680}"/>
    <cellStyle name="Normal 7 2 9" xfId="32392" xr:uid="{8604803D-8DA2-461E-8D39-B61334780B8D}"/>
    <cellStyle name="Normal 7 2 9 2" xfId="63198" xr:uid="{0715C486-1BF5-4EF2-A630-865AFB8EFA28}"/>
    <cellStyle name="Normal 7 2 9 3" xfId="63199" xr:uid="{23DE8B4B-51D3-44EA-84C7-86509755E5DC}"/>
    <cellStyle name="Normal 7 3" xfId="29710" xr:uid="{ECC048E9-5448-4735-BD98-296ED209C8A2}"/>
    <cellStyle name="Normal 7 3 10" xfId="55175" xr:uid="{521ED5CD-4943-4F8C-8A1D-497642341762}"/>
    <cellStyle name="Normal 7 3 11" xfId="14839" xr:uid="{463A85D2-3B4C-4020-BE41-A3CC8D575A1F}"/>
    <cellStyle name="Normal 7 3 12" xfId="14841" xr:uid="{C4F73F5F-65A0-4743-BA2F-DFB29F1861E4}"/>
    <cellStyle name="Normal 7 3 2" xfId="50204" xr:uid="{B47EC896-A2CD-404C-85FE-8A3F6FEF94F3}"/>
    <cellStyle name="Normal 7 3 2 2" xfId="55176" xr:uid="{62C9AC3A-8105-498D-9DF0-71B0B81116EC}"/>
    <cellStyle name="Normal 7 3 2 2 2" xfId="55177" xr:uid="{CB758B3E-18DE-4990-BC91-5B385FEBAF77}"/>
    <cellStyle name="Normal 7 3 2 2 3" xfId="55178" xr:uid="{CF47600C-8790-4A4B-A21A-CB2B5B4B4D1B}"/>
    <cellStyle name="Normal 7 3 2 3" xfId="55179" xr:uid="{6E11797A-2A16-4252-8FCC-B2BAA7A7249C}"/>
    <cellStyle name="Normal 7 3 2 4" xfId="55180" xr:uid="{2BF654E9-EFC1-4CE7-B1B0-B722E4D1BC85}"/>
    <cellStyle name="Normal 7 3 3" xfId="55181" xr:uid="{E9899BDB-6EBD-4DB7-AD42-B986E59DF607}"/>
    <cellStyle name="Normal 7 3 3 10" xfId="3047" xr:uid="{099B286B-7837-4716-A54B-A2C43D454FF0}"/>
    <cellStyle name="Normal 7 3 3 11" xfId="995" xr:uid="{623595DC-9B29-4F49-B403-B791ADA223E5}"/>
    <cellStyle name="Normal 7 3 3 12" xfId="55182" xr:uid="{E0313ADE-A805-4109-AE17-ADB5931CAB6D}"/>
    <cellStyle name="Normal 7 3 3 2" xfId="55183" xr:uid="{44AB3903-6E60-4C8F-9D60-164EBF39B53A}"/>
    <cellStyle name="Normal 7 3 3 2 10" xfId="55184" xr:uid="{1D939729-6CCA-4734-A56E-EC8C11AC295B}"/>
    <cellStyle name="Normal 7 3 3 2 2" xfId="55185" xr:uid="{D8F1ADD0-9676-446B-A39B-D964DB096DF5}"/>
    <cellStyle name="Normal 7 3 3 2 2 2" xfId="55186" xr:uid="{6D17E8FF-55FA-4699-9E43-60BFCD95A6F4}"/>
    <cellStyle name="Normal 7 3 3 2 2 2 2" xfId="55187" xr:uid="{A88E0713-3475-4667-8307-048CBD60B0B0}"/>
    <cellStyle name="Normal 7 3 3 2 2 2 3" xfId="55188" xr:uid="{36E04F50-875F-4511-8B09-47B89DCAE71F}"/>
    <cellStyle name="Normal 7 3 3 2 2 2 4" xfId="55190" xr:uid="{F3900E08-C99D-4D94-9F4E-AC38C3F826CC}"/>
    <cellStyle name="Normal 7 3 3 2 2 2 5" xfId="55192" xr:uid="{5452F660-DA89-4E22-AFA3-9ED80BB6CA9D}"/>
    <cellStyle name="Normal 7 3 3 2 2 2 6" xfId="55193" xr:uid="{489057B3-6F92-4E23-B452-946CCE01C52D}"/>
    <cellStyle name="Normal 7 3 3 2 2 3" xfId="55194" xr:uid="{D67967C7-FDB8-4C32-806E-5F45771BE0CA}"/>
    <cellStyle name="Normal 7 3 3 2 2 4" xfId="55195" xr:uid="{B76F9A08-FB31-4DED-807C-E9D48A922B5D}"/>
    <cellStyle name="Normal 7 3 3 2 2 5" xfId="55196" xr:uid="{CFE7E56D-6777-4353-B40A-E6C45B87D4D1}"/>
    <cellStyle name="Normal 7 3 3 2 2 6" xfId="55197" xr:uid="{F141253F-1524-4C3E-941B-53CD87A9A631}"/>
    <cellStyle name="Normal 7 3 3 2 2 7" xfId="55198" xr:uid="{364EF9DF-50A0-4C03-9E28-B60395EA4E9B}"/>
    <cellStyle name="Normal 7 3 3 2 3" xfId="55199" xr:uid="{13A8E166-2EBA-4646-BBAE-A349D2DBDF75}"/>
    <cellStyle name="Normal 7 3 3 2 3 2" xfId="63200" xr:uid="{66240355-9E0C-47BF-9D13-8A6C919C3D3D}"/>
    <cellStyle name="Normal 7 3 3 2 3 3" xfId="63201" xr:uid="{62386944-D193-4573-915A-ACC64E110DAB}"/>
    <cellStyle name="Normal 7 3 3 2 4" xfId="55200" xr:uid="{F243B2C8-EEE6-4391-A374-FED9D618F2F0}"/>
    <cellStyle name="Normal 7 3 3 2 5" xfId="55201" xr:uid="{906FE5AE-5A37-42C6-878E-9DE1C48488F3}"/>
    <cellStyle name="Normal 7 3 3 2 5 2" xfId="55202" xr:uid="{2B61FEB0-CA47-4F65-81C8-530B59617E7F}"/>
    <cellStyle name="Normal 7 3 3 2 5 3" xfId="55203" xr:uid="{D2911D0C-587D-4A4F-9F28-75144F1CD096}"/>
    <cellStyle name="Normal 7 3 3 2 5 4" xfId="55204" xr:uid="{D9C21481-405F-478A-9A4C-D3FA9359656D}"/>
    <cellStyle name="Normal 7 3 3 2 5 5" xfId="55205" xr:uid="{1DB505B7-9FE5-43A0-9123-9CB066726652}"/>
    <cellStyle name="Normal 7 3 3 2 5 6" xfId="55206" xr:uid="{5C313DC0-8480-470F-9CA7-6E2F59B8E1FB}"/>
    <cellStyle name="Normal 7 3 3 2 6" xfId="55207" xr:uid="{491CF29B-44AD-49C5-BAB0-B27CAE8979C6}"/>
    <cellStyle name="Normal 7 3 3 2 7" xfId="55208" xr:uid="{431E7E43-9C9C-44F0-875B-947C7058CF4E}"/>
    <cellStyle name="Normal 7 3 3 2 8" xfId="55209" xr:uid="{7D2F4520-DF69-48CF-B4A2-25C064E980D2}"/>
    <cellStyle name="Normal 7 3 3 2 9" xfId="55210" xr:uid="{7DD6CA5A-2463-4AD1-BE28-5F83D9C2599B}"/>
    <cellStyle name="Normal 7 3 3 3" xfId="55211" xr:uid="{06F8BD12-CFE6-4D88-A5EF-73E540B037C1}"/>
    <cellStyle name="Normal 7 3 3 3 2" xfId="55212" xr:uid="{B08E0C9F-2A63-4B57-8B56-CA3764D41744}"/>
    <cellStyle name="Normal 7 3 3 3 2 2" xfId="55213" xr:uid="{B10662B9-DBEF-4470-BE82-71C5CE50A9E3}"/>
    <cellStyle name="Normal 7 3 3 3 2 3" xfId="55214" xr:uid="{C0045817-AFB7-446D-BFB8-21A1152C3921}"/>
    <cellStyle name="Normal 7 3 3 3 2 4" xfId="55215" xr:uid="{C6234271-53B5-44DF-87FB-208BEBCA7489}"/>
    <cellStyle name="Normal 7 3 3 3 2 5" xfId="55216" xr:uid="{05AB4CE0-33E9-4942-8D3B-EF2CC49F7222}"/>
    <cellStyle name="Normal 7 3 3 3 2 6" xfId="55217" xr:uid="{83AAF67C-164C-4E8E-991A-55E813743935}"/>
    <cellStyle name="Normal 7 3 3 3 3" xfId="55218" xr:uid="{384D9A17-240E-4EFC-896B-D42522B80349}"/>
    <cellStyle name="Normal 7 3 3 3 4" xfId="55219" xr:uid="{F52A3AEB-C576-4F96-BBCA-C243B772CF4E}"/>
    <cellStyle name="Normal 7 3 3 3 5" xfId="55220" xr:uid="{22D20FA7-1FF9-4610-B1D8-9C040B5DDC22}"/>
    <cellStyle name="Normal 7 3 3 3 6" xfId="55221" xr:uid="{FC87C610-CCB0-499F-8105-85238FC542F8}"/>
    <cellStyle name="Normal 7 3 3 3 7" xfId="55222" xr:uid="{DD3C22CA-9B3F-485B-B874-3CDA90B0E64C}"/>
    <cellStyle name="Normal 7 3 3 4" xfId="45005" xr:uid="{75943B5E-B64F-411B-B2A3-6AC8D8585136}"/>
    <cellStyle name="Normal 7 3 3 4 2" xfId="63202" xr:uid="{F5F88A63-E185-406A-937C-A8EA00702F24}"/>
    <cellStyle name="Normal 7 3 3 4 3" xfId="63203" xr:uid="{DC841C33-1391-449F-8A4F-F7AC0F9C9237}"/>
    <cellStyle name="Normal 7 3 3 5" xfId="45012" xr:uid="{2E75EAAA-7011-41F7-AB3E-67C03F865704}"/>
    <cellStyle name="Normal 7 3 3 6" xfId="45014" xr:uid="{552713D6-0F2C-4661-BAE6-CD469D4E2878}"/>
    <cellStyle name="Normal 7 3 3 6 2" xfId="55223" xr:uid="{5CE3889A-A4A4-46D0-9A44-DF548C861D90}"/>
    <cellStyle name="Normal 7 3 3 6 3" xfId="55224" xr:uid="{BAF14CAC-A7B8-477E-A9B0-B4745353374F}"/>
    <cellStyle name="Normal 7 3 3 6 4" xfId="55225" xr:uid="{43A68AD9-F4C8-4030-B852-44DE70B89412}"/>
    <cellStyle name="Normal 7 3 3 6 5" xfId="55226" xr:uid="{87837B56-E37B-4F59-89AE-254AA331A338}"/>
    <cellStyle name="Normal 7 3 3 6 6" xfId="55227" xr:uid="{64CF9324-0213-4F94-B3A5-BECB1BBDFE0E}"/>
    <cellStyle name="Normal 7 3 3 7" xfId="45016" xr:uid="{7B250956-174D-4A61-825C-5CAA5B8EBF8F}"/>
    <cellStyle name="Normal 7 3 3 8" xfId="45018" xr:uid="{79ADBB3C-8626-4E07-B487-46B01F7F659E}"/>
    <cellStyle name="Normal 7 3 3 9" xfId="15101" xr:uid="{C3BD166C-585C-404E-8341-A8553116927B}"/>
    <cellStyle name="Normal 7 3 4" xfId="55228" xr:uid="{78E3AF44-3298-4E82-AE74-47B5BA520FF0}"/>
    <cellStyle name="Normal 7 3 4 10" xfId="3065" xr:uid="{C51FD886-836D-4D32-9345-5CA39E974F87}"/>
    <cellStyle name="Normal 7 3 4 2" xfId="55229" xr:uid="{2C654749-E667-4FD0-AC6B-740FE98ABF8F}"/>
    <cellStyle name="Normal 7 3 4 2 2" xfId="55230" xr:uid="{708E08F6-0FE3-49D6-B7D4-0A136F90C7FF}"/>
    <cellStyle name="Normal 7 3 4 2 2 2" xfId="55231" xr:uid="{666C0F45-7BB4-478D-ABED-A2629575791C}"/>
    <cellStyle name="Normal 7 3 4 2 2 3" xfId="55232" xr:uid="{41FA4493-CABF-4127-A366-AD3D66F733FD}"/>
    <cellStyle name="Normal 7 3 4 2 2 4" xfId="55233" xr:uid="{C8A0F12D-7A83-4603-B475-8BFA9E7E8C45}"/>
    <cellStyle name="Normal 7 3 4 2 2 5" xfId="55234" xr:uid="{D3259B9F-C21E-47E7-A5B4-B42B40181EBF}"/>
    <cellStyle name="Normal 7 3 4 2 2 6" xfId="55235" xr:uid="{E5C1607A-8496-499F-A7AD-902732AFA7C4}"/>
    <cellStyle name="Normal 7 3 4 2 3" xfId="55236" xr:uid="{3FC6D5F6-297D-49BA-A8BB-FF18418D89E3}"/>
    <cellStyle name="Normal 7 3 4 2 4" xfId="55237" xr:uid="{8CA64473-BF29-42AC-A60D-79649B11AB27}"/>
    <cellStyle name="Normal 7 3 4 2 5" xfId="55238" xr:uid="{B2593863-9E7B-477E-AD95-2680FB25A581}"/>
    <cellStyle name="Normal 7 3 4 2 6" xfId="55239" xr:uid="{87252E00-F32B-4438-B629-453308C6FBBB}"/>
    <cellStyle name="Normal 7 3 4 2 7" xfId="55240" xr:uid="{F83DF2F7-F86C-42F2-8E2E-BD8A0737CB94}"/>
    <cellStyle name="Normal 7 3 4 3" xfId="55241" xr:uid="{D26DB1D5-D5BD-47EB-BEDE-DDB9D94DD14A}"/>
    <cellStyle name="Normal 7 3 4 3 2" xfId="63204" xr:uid="{5D6595C2-0CCC-4331-91FA-113A9B22A57E}"/>
    <cellStyle name="Normal 7 3 4 3 3" xfId="63205" xr:uid="{6D65E8E5-F070-4B21-82A4-2C5FB16EFC7C}"/>
    <cellStyle name="Normal 7 3 4 4" xfId="45021" xr:uid="{8EAA5273-9756-49AA-A90E-778E9AD28626}"/>
    <cellStyle name="Normal 7 3 4 5" xfId="45023" xr:uid="{D259C5A7-8238-40EA-9FC0-77EFE4F12B09}"/>
    <cellStyle name="Normal 7 3 4 5 2" xfId="7162" xr:uid="{88FC7AC4-2881-4E62-B46B-53C4FF8C6515}"/>
    <cellStyle name="Normal 7 3 4 5 3" xfId="4259" xr:uid="{D0007A46-F2AD-4613-B598-EA69A1EA4D11}"/>
    <cellStyle name="Normal 7 3 4 5 4" xfId="55242" xr:uid="{7FF1577C-35C9-48C6-B6CC-7B588CC0DF9E}"/>
    <cellStyle name="Normal 7 3 4 5 5" xfId="55243" xr:uid="{81ECEBD7-5C7A-48C7-9DD0-653E6A82CC65}"/>
    <cellStyle name="Normal 7 3 4 5 6" xfId="55244" xr:uid="{DFECE965-7239-4C57-BC1D-7EEC7892D440}"/>
    <cellStyle name="Normal 7 3 4 6" xfId="55245" xr:uid="{4AA4D8DF-5239-4471-B0B6-2A2F8B7900E6}"/>
    <cellStyle name="Normal 7 3 4 7" xfId="55246" xr:uid="{6396B6D5-E653-4647-81B1-EEEF21D717B4}"/>
    <cellStyle name="Normal 7 3 4 8" xfId="55247" xr:uid="{23318022-F279-479D-9A0D-13C330957D5C}"/>
    <cellStyle name="Normal 7 3 4 9" xfId="55248" xr:uid="{5B7FE740-7F63-43D2-AFAA-DE519155F54E}"/>
    <cellStyle name="Normal 7 3 5" xfId="55249" xr:uid="{E63677D8-7100-4522-81B8-C785832C4AED}"/>
    <cellStyle name="Normal 7 3 5 10" xfId="55250" xr:uid="{5C67D168-AE49-423C-99B9-85989E6E4D6F}"/>
    <cellStyle name="Normal 7 3 5 2" xfId="55251" xr:uid="{5942D710-730C-4CF7-968D-F05C5178FF66}"/>
    <cellStyle name="Normal 7 3 5 2 2" xfId="55252" xr:uid="{9BCD1597-C0E7-4065-BF77-592730C1D8F5}"/>
    <cellStyle name="Normal 7 3 5 2 2 2" xfId="55253" xr:uid="{328C296F-9BF9-48B2-BB89-3642D3ED9A94}"/>
    <cellStyle name="Normal 7 3 5 2 2 3" xfId="55254" xr:uid="{DD3B8869-8503-435A-9113-8AAA81CD044B}"/>
    <cellStyle name="Normal 7 3 5 2 2 4" xfId="55255" xr:uid="{25DB0C7B-DE58-422C-AECC-B26EB3BEE703}"/>
    <cellStyle name="Normal 7 3 5 2 2 5" xfId="55256" xr:uid="{1322F22A-3252-4860-B721-8EE7A6241FE9}"/>
    <cellStyle name="Normal 7 3 5 2 2 6" xfId="55257" xr:uid="{D8386F0F-D720-445D-9676-53C06161D653}"/>
    <cellStyle name="Normal 7 3 5 2 3" xfId="55258" xr:uid="{F26CD522-8198-4B7B-8392-C7546C645B4C}"/>
    <cellStyle name="Normal 7 3 5 2 4" xfId="55259" xr:uid="{7EEDDA56-E3E5-411F-8474-154C7A0A294E}"/>
    <cellStyle name="Normal 7 3 5 2 5" xfId="55260" xr:uid="{F3244391-F506-4A4E-A469-DEB6B03BCFDF}"/>
    <cellStyle name="Normal 7 3 5 2 6" xfId="55261" xr:uid="{31B5732B-C871-4F46-A2E2-EDBCDC0ADE28}"/>
    <cellStyle name="Normal 7 3 5 2 7" xfId="55262" xr:uid="{5FC001A5-FC5E-404F-8DF6-58C39552D04F}"/>
    <cellStyle name="Normal 7 3 5 3" xfId="55263" xr:uid="{9FCF4320-2337-44EB-8EC4-3DB447F75DE6}"/>
    <cellStyle name="Normal 7 3 5 3 2" xfId="63206" xr:uid="{019390D3-E55F-4C74-A6A2-37A2CB201D31}"/>
    <cellStyle name="Normal 7 3 5 3 3" xfId="63207" xr:uid="{48123710-7B65-46B5-8784-8210DD702B38}"/>
    <cellStyle name="Normal 7 3 5 4" xfId="55264" xr:uid="{7E91A10F-8AFE-4A8A-8A60-AFB30E04BA6A}"/>
    <cellStyle name="Normal 7 3 5 5" xfId="55265" xr:uid="{9BEE16C2-A130-42CE-94F1-C1620ED97888}"/>
    <cellStyle name="Normal 7 3 5 5 2" xfId="7340" xr:uid="{A5380975-6F77-4904-809C-1E3B053D86B1}"/>
    <cellStyle name="Normal 7 3 5 5 3" xfId="4370" xr:uid="{3C3A46E5-84CF-43AD-A443-BEFA263A06BC}"/>
    <cellStyle name="Normal 7 3 5 5 4" xfId="4390" xr:uid="{C1747748-B351-4CC5-9F83-F16E6B62B754}"/>
    <cellStyle name="Normal 7 3 5 5 5" xfId="55266" xr:uid="{79293026-A0B4-41F1-98B1-D3844EBC9BF3}"/>
    <cellStyle name="Normal 7 3 5 5 6" xfId="55267" xr:uid="{DE705DBB-F757-460E-8517-F7DC3ED37216}"/>
    <cellStyle name="Normal 7 3 5 6" xfId="55268" xr:uid="{B1EAA838-E58E-4449-AC9A-DDAAD6100FF2}"/>
    <cellStyle name="Normal 7 3 5 7" xfId="55269" xr:uid="{0A35FCB9-6C60-41DE-8961-969FCD50B58B}"/>
    <cellStyle name="Normal 7 3 5 8" xfId="55270" xr:uid="{B015BA4B-E024-4521-B7A7-F549FCAAFA6A}"/>
    <cellStyle name="Normal 7 3 5 9" xfId="55271" xr:uid="{18860EB8-F5D5-4514-9B9B-9BE04F0816BB}"/>
    <cellStyle name="Normal 7 3 6" xfId="55272" xr:uid="{E8D308F7-22CD-420A-9D43-9FBA509DF035}"/>
    <cellStyle name="Normal 7 3 6 2" xfId="55273" xr:uid="{396B727D-49EA-4577-B894-D477FC6F535F}"/>
    <cellStyle name="Normal 7 3 6 2 2" xfId="55274" xr:uid="{B643D97F-F2FA-4043-8303-6840DBD840D7}"/>
    <cellStyle name="Normal 7 3 6 2 3" xfId="55275" xr:uid="{48E6FA75-B14A-4767-94AB-BA559D3877DE}"/>
    <cellStyle name="Normal 7 3 6 2 4" xfId="55276" xr:uid="{A063FD2F-C487-41F0-8246-89F1C82C1B5D}"/>
    <cellStyle name="Normal 7 3 6 2 5" xfId="55277" xr:uid="{EFEDC5D0-2F95-4A05-BF53-1935521EAD42}"/>
    <cellStyle name="Normal 7 3 6 2 6" xfId="55278" xr:uid="{A2452BC5-62F7-45DD-9E53-E061C719F499}"/>
    <cellStyle name="Normal 7 3 6 3" xfId="55279" xr:uid="{674E3966-6B18-4AE5-A62B-D9BD803F55C8}"/>
    <cellStyle name="Normal 7 3 6 4" xfId="45027" xr:uid="{EB14082A-FC9E-4C19-8541-BB6250A8DF94}"/>
    <cellStyle name="Normal 7 3 6 5" xfId="45029" xr:uid="{D8FE99D0-705B-4B80-AB04-C41F41BF2639}"/>
    <cellStyle name="Normal 7 3 6 6" xfId="45031" xr:uid="{7C3F124B-06E9-423F-8594-EFF00B4D86AF}"/>
    <cellStyle name="Normal 7 3 6 7" xfId="45033" xr:uid="{97858DEE-588F-4083-8C5A-F0BE792CBA91}"/>
    <cellStyle name="Normal 7 3 7" xfId="55280" xr:uid="{4DE1D6BB-E6A7-4A28-B3C5-06EAE8464E3F}"/>
    <cellStyle name="Normal 7 3 7 2" xfId="55281" xr:uid="{B86C92F1-B70B-4ADB-B90D-BA630E3DEBDE}"/>
    <cellStyle name="Normal 7 3 7 3" xfId="55282" xr:uid="{CCA4CC9C-D1A6-4F07-ADE9-B014F8F612F8}"/>
    <cellStyle name="Normal 7 3 7 4" xfId="55283" xr:uid="{58FB703D-BC45-44DF-BB2B-9B665A9B74C8}"/>
    <cellStyle name="Normal 7 3 7 5" xfId="55284" xr:uid="{696B30A1-FCB3-4A61-AE17-18917907C9CA}"/>
    <cellStyle name="Normal 7 3 7 6" xfId="55285" xr:uid="{7D04B640-E4BB-4AFB-A42F-A1B347A42231}"/>
    <cellStyle name="Normal 7 3 8" xfId="55286" xr:uid="{53FD00B3-2485-4116-92AF-BCA0B1E8D56B}"/>
    <cellStyle name="Normal 7 3 9" xfId="55287" xr:uid="{32238AE8-7BC9-46D2-8957-31C1A0B2F396}"/>
    <cellStyle name="Normal 7 4" xfId="21801" xr:uid="{C10C4F17-76EA-49F6-B383-A1D13A4ABFD8}"/>
    <cellStyle name="Normal 7 4 10" xfId="55288" xr:uid="{05D89AB7-D76D-4FCF-BD94-322197ECAC13}"/>
    <cellStyle name="Normal 7 4 11" xfId="55289" xr:uid="{A63B71F6-B11B-41DB-80EA-FAB4FDC82D85}"/>
    <cellStyle name="Normal 7 4 12" xfId="55290" xr:uid="{1DB2E9DF-5365-499B-AD09-4CFD0933A68B}"/>
    <cellStyle name="Normal 7 4 13" xfId="55291" xr:uid="{01935950-3942-4397-AC3F-E290C46E0739}"/>
    <cellStyle name="Normal 7 4 14" xfId="55292" xr:uid="{1F06FD28-615A-4026-B692-E5851B09D4BC}"/>
    <cellStyle name="Normal 7 4 2" xfId="50207" xr:uid="{63110474-93E0-4F89-8AAF-F7110F49BC02}"/>
    <cellStyle name="Normal 7 4 2 10" xfId="55293" xr:uid="{4C9DA305-57C8-4ACD-A41D-95DB6E3E1394}"/>
    <cellStyle name="Normal 7 4 2 2" xfId="55294" xr:uid="{5329DE03-395F-4AD4-9BB0-9184B7CDF729}"/>
    <cellStyle name="Normal 7 4 2 2 2" xfId="55295" xr:uid="{5B28122B-C15C-4660-9D75-1E6D664E8FCA}"/>
    <cellStyle name="Normal 7 4 2 2 2 2" xfId="55296" xr:uid="{550AEE78-093D-42BA-AEEC-387CF146229E}"/>
    <cellStyle name="Normal 7 4 2 2 2 3" xfId="55297" xr:uid="{392044F6-8609-49DD-86D9-DD510CD76A39}"/>
    <cellStyle name="Normal 7 4 2 2 2 4" xfId="55298" xr:uid="{6401D288-9827-4E06-A3DC-31BAEDA75B36}"/>
    <cellStyle name="Normal 7 4 2 2 2 5" xfId="55299" xr:uid="{A059A203-6212-4784-A3B8-6EF1CDB61C52}"/>
    <cellStyle name="Normal 7 4 2 2 2 6" xfId="55300" xr:uid="{A04922A6-AA3C-4B87-A9F8-668D9CBEB5C0}"/>
    <cellStyle name="Normal 7 4 2 2 3" xfId="55301" xr:uid="{44FA97E9-9CD7-4DC4-8068-A675659ED43A}"/>
    <cellStyle name="Normal 7 4 2 2 4" xfId="55302" xr:uid="{2C13D126-DF72-4207-9EC5-804528F3955D}"/>
    <cellStyle name="Normal 7 4 2 2 5" xfId="55303" xr:uid="{E61C667B-753C-438A-867C-184AEA235C05}"/>
    <cellStyle name="Normal 7 4 2 2 6" xfId="55304" xr:uid="{BF1D03FB-3984-465E-9C20-51EADC09DDE2}"/>
    <cellStyle name="Normal 7 4 2 2 7" xfId="55305" xr:uid="{E446A74D-9C86-4A13-92FF-95E924B5BF47}"/>
    <cellStyle name="Normal 7 4 2 3" xfId="55306" xr:uid="{4311D42B-A1F9-4F88-9BF3-E89CBCC9DC8E}"/>
    <cellStyle name="Normal 7 4 2 3 2" xfId="63208" xr:uid="{7EB1BE34-D2C8-4390-8469-AF2AAD9006C2}"/>
    <cellStyle name="Normal 7 4 2 3 3" xfId="63209" xr:uid="{DF645802-39FB-4AEF-A564-8342879C5828}"/>
    <cellStyle name="Normal 7 4 2 4" xfId="55307" xr:uid="{37682DE0-2D12-4BC6-9B16-4A2DB9A633EB}"/>
    <cellStyle name="Normal 7 4 2 5" xfId="55308" xr:uid="{27A59BFD-5F85-4D89-9DDE-62B2B41D620D}"/>
    <cellStyle name="Normal 7 4 2 5 2" xfId="55309" xr:uid="{861A533A-D81D-4476-B45F-9890E0E7A0CE}"/>
    <cellStyle name="Normal 7 4 2 5 3" xfId="55310" xr:uid="{25397E63-54A9-4B14-9109-FD5FAD427974}"/>
    <cellStyle name="Normal 7 4 2 5 4" xfId="55311" xr:uid="{E59B4369-D7E7-45CB-9BC7-CCB6DDBDA116}"/>
    <cellStyle name="Normal 7 4 2 5 5" xfId="55312" xr:uid="{FA73DAF5-D238-4172-AA10-98CF9FE27B90}"/>
    <cellStyle name="Normal 7 4 2 5 6" xfId="55313" xr:uid="{AC45B9F2-4376-4BFD-A88E-5426BEF3F28B}"/>
    <cellStyle name="Normal 7 4 2 6" xfId="55314" xr:uid="{E18967F5-45DC-4431-AF58-F180981CBE42}"/>
    <cellStyle name="Normal 7 4 2 7" xfId="55315" xr:uid="{4925427A-20DA-4185-A86D-63CD6E8DE18A}"/>
    <cellStyle name="Normal 7 4 2 8" xfId="55316" xr:uid="{5A059CAA-460D-4B56-9308-EE796100072B}"/>
    <cellStyle name="Normal 7 4 2 9" xfId="55317" xr:uid="{6E098777-BC17-4039-9E04-A6A6142A875F}"/>
    <cellStyle name="Normal 7 4 3" xfId="55318" xr:uid="{4F10EA3D-D5BA-4E71-BA0C-17A20DD31209}"/>
    <cellStyle name="Normal 7 4 3 10" xfId="55319" xr:uid="{53AAABC3-209D-42B1-A6F2-12B794BBD827}"/>
    <cellStyle name="Normal 7 4 3 2" xfId="55320" xr:uid="{F85CFBDC-9E74-44D0-A6F2-506F2BD8F55B}"/>
    <cellStyle name="Normal 7 4 3 2 2" xfId="55321" xr:uid="{1727E38A-C263-4942-B1EB-4CED594BC2CA}"/>
    <cellStyle name="Normal 7 4 3 2 2 2" xfId="55322" xr:uid="{9C2C8DA9-8716-4E8C-9B97-CD00DDF29858}"/>
    <cellStyle name="Normal 7 4 3 2 2 3" xfId="55323" xr:uid="{6E8369A0-2B4D-4C53-A4AF-20E5FE91B3F8}"/>
    <cellStyle name="Normal 7 4 3 2 2 4" xfId="55324" xr:uid="{4CAB5585-AE84-4014-A78E-AE07F7B27D93}"/>
    <cellStyle name="Normal 7 4 3 2 2 5" xfId="55325" xr:uid="{A02261F7-2632-40DD-A762-2DC9C6C846DD}"/>
    <cellStyle name="Normal 7 4 3 2 2 6" xfId="55326" xr:uid="{9F7731FC-8A61-4B6D-B72A-D53BF3B4CFB1}"/>
    <cellStyle name="Normal 7 4 3 2 3" xfId="55327" xr:uid="{BE4C9D14-4FC3-4571-AC87-83A22EF0ED01}"/>
    <cellStyle name="Normal 7 4 3 2 4" xfId="55328" xr:uid="{F93F3E9E-8003-4751-B38C-D68FDE54249A}"/>
    <cellStyle name="Normal 7 4 3 2 5" xfId="55329" xr:uid="{F97F819B-34B2-45EA-893D-B3434FBF547E}"/>
    <cellStyle name="Normal 7 4 3 2 6" xfId="55330" xr:uid="{412DB39A-1D2C-4327-B697-BD35D5B2C506}"/>
    <cellStyle name="Normal 7 4 3 2 7" xfId="55331" xr:uid="{86530819-DD3A-4CD8-B354-5F889E06DED0}"/>
    <cellStyle name="Normal 7 4 3 3" xfId="55332" xr:uid="{4AF2939F-1A26-4B98-9EFA-C6C9311534FF}"/>
    <cellStyle name="Normal 7 4 3 3 2" xfId="63210" xr:uid="{C92DC9B5-0E5B-4EAF-AA9B-6DE486051FE6}"/>
    <cellStyle name="Normal 7 4 3 3 3" xfId="63211" xr:uid="{F011C467-7AB1-483A-8527-A04757C9710C}"/>
    <cellStyle name="Normal 7 4 3 4" xfId="45042" xr:uid="{9085D8E6-90BE-48E3-B330-AAB419DFBAD0}"/>
    <cellStyle name="Normal 7 4 3 5" xfId="45049" xr:uid="{D51CCA5B-2D9B-427D-8941-2B2ECE8AF69C}"/>
    <cellStyle name="Normal 7 4 3 5 2" xfId="55333" xr:uid="{9AF55476-D2B3-4214-8D4A-A4CB0AFDF19C}"/>
    <cellStyle name="Normal 7 4 3 5 3" xfId="55334" xr:uid="{E332FF37-C3E0-4A96-8BE3-C02A4B404681}"/>
    <cellStyle name="Normal 7 4 3 5 4" xfId="55335" xr:uid="{C5ED210D-6B1D-43E4-8019-C94AB59EF98E}"/>
    <cellStyle name="Normal 7 4 3 5 5" xfId="55336" xr:uid="{DAC65379-1803-4209-AA43-A132BCC44851}"/>
    <cellStyle name="Normal 7 4 3 5 6" xfId="55337" xr:uid="{94DEB4E6-1016-430A-A770-799AB4F55046}"/>
    <cellStyle name="Normal 7 4 3 6" xfId="45051" xr:uid="{67120F5D-0E2D-4ECD-8DA2-9CD03602794B}"/>
    <cellStyle name="Normal 7 4 3 7" xfId="45053" xr:uid="{CFF6B67C-23FC-4F24-8FDF-FF7B093AEC3A}"/>
    <cellStyle name="Normal 7 4 3 8" xfId="45055" xr:uid="{895D7278-BF2A-4192-931E-C946E538B3EF}"/>
    <cellStyle name="Normal 7 4 3 9" xfId="45057" xr:uid="{3FE837D0-0CD7-4262-AE41-EB2B1B6ADC3A}"/>
    <cellStyle name="Normal 7 4 4" xfId="55338" xr:uid="{79955800-48E4-4F92-827D-8C7F385BF9C3}"/>
    <cellStyle name="Normal 7 4 4 10" xfId="55339" xr:uid="{A86DC4F7-F9F1-438F-818D-32183FC918C7}"/>
    <cellStyle name="Normal 7 4 4 2" xfId="55340" xr:uid="{A4D61D21-71BD-4A7E-AD16-5B5C82A12BC7}"/>
    <cellStyle name="Normal 7 4 4 2 2" xfId="55341" xr:uid="{749019A0-CF1F-4C3B-94D6-6E16C87F2FC7}"/>
    <cellStyle name="Normal 7 4 4 2 2 2" xfId="55342" xr:uid="{D34345D4-F65B-48B0-AA58-47AF406361C6}"/>
    <cellStyle name="Normal 7 4 4 2 2 3" xfId="55343" xr:uid="{2707943A-406E-42F6-82DA-577447D91B8A}"/>
    <cellStyle name="Normal 7 4 4 2 2 4" xfId="55344" xr:uid="{EAB54F32-0BE1-4336-ACBA-2A64E733D63C}"/>
    <cellStyle name="Normal 7 4 4 2 2 5" xfId="55346" xr:uid="{6EC941B6-2346-4C04-B431-17D0413B0479}"/>
    <cellStyle name="Normal 7 4 4 2 2 6" xfId="55348" xr:uid="{3E791C32-F722-429F-BC32-9F70F46D2D1B}"/>
    <cellStyle name="Normal 7 4 4 2 3" xfId="55349" xr:uid="{DC863E57-A2B7-4224-93A0-2A22FE3D0257}"/>
    <cellStyle name="Normal 7 4 4 2 4" xfId="55351" xr:uid="{06F38F84-BD5C-4750-81A4-F41BFA1630D0}"/>
    <cellStyle name="Normal 7 4 4 2 5" xfId="55353" xr:uid="{010B9436-B8CD-4032-968C-EE7B1CAA9DC4}"/>
    <cellStyle name="Normal 7 4 4 2 6" xfId="55354" xr:uid="{8E100D8E-E33C-4A98-919A-0020F7C98B75}"/>
    <cellStyle name="Normal 7 4 4 2 7" xfId="55355" xr:uid="{A302C4D9-46A6-48D2-95DB-DEF749805638}"/>
    <cellStyle name="Normal 7 4 4 3" xfId="55356" xr:uid="{4D5779CA-6D13-4DD5-94C0-9E9F7D523656}"/>
    <cellStyle name="Normal 7 4 4 3 2" xfId="63212" xr:uid="{1900A19B-2D78-42D5-99EF-2ED942A34CEB}"/>
    <cellStyle name="Normal 7 4 4 3 3" xfId="63213" xr:uid="{FC384E13-7407-44EA-A7B1-4FE333063560}"/>
    <cellStyle name="Normal 7 4 4 4" xfId="45060" xr:uid="{167EA901-94D3-4E36-AD10-87006ECA9865}"/>
    <cellStyle name="Normal 7 4 4 5" xfId="45062" xr:uid="{1DC10AC4-4AAE-4AD6-9AD7-EF43C744F564}"/>
    <cellStyle name="Normal 7 4 4 5 2" xfId="7766" xr:uid="{7E9E3F70-A4DB-4306-B80E-2F19FF6EEA71}"/>
    <cellStyle name="Normal 7 4 4 5 3" xfId="3640" xr:uid="{05460E12-00AB-4F71-B3BB-F4445B2E4A85}"/>
    <cellStyle name="Normal 7 4 4 5 4" xfId="55358" xr:uid="{1E0E7DBD-B0BA-4156-8D7C-E5D3BA1C4BFF}"/>
    <cellStyle name="Normal 7 4 4 5 5" xfId="55360" xr:uid="{95E7B784-D83B-449C-9BF8-F3091E026CE9}"/>
    <cellStyle name="Normal 7 4 4 5 6" xfId="55362" xr:uid="{F9F314B1-B48A-40A8-BCB9-3E7FA6DAAA28}"/>
    <cellStyle name="Normal 7 4 4 6" xfId="55363" xr:uid="{FFE8C6B1-EF2A-425F-ACA4-91225192D4E1}"/>
    <cellStyle name="Normal 7 4 4 7" xfId="55364" xr:uid="{F2C30515-462A-4F5F-A8C7-A90452FBDAFF}"/>
    <cellStyle name="Normal 7 4 4 8" xfId="55365" xr:uid="{16AD9344-711F-4491-938E-7F2B741C267A}"/>
    <cellStyle name="Normal 7 4 4 9" xfId="55366" xr:uid="{B2BB292C-C114-40E8-AF74-75D8F7EC64E8}"/>
    <cellStyle name="Normal 7 4 5" xfId="55367" xr:uid="{558FFFF2-0BDD-434A-93FD-7F3F0A3DCB02}"/>
    <cellStyle name="Normal 7 4 5 2" xfId="55368" xr:uid="{C26F6DF0-8215-4533-AC49-FE778253577F}"/>
    <cellStyle name="Normal 7 4 5 2 2" xfId="55369" xr:uid="{BB83A31B-630F-423D-8BEF-646F3496BCAB}"/>
    <cellStyle name="Normal 7 4 5 2 3" xfId="55370" xr:uid="{F93C3B3F-7614-4C0E-9321-1FAB4E0E2B4C}"/>
    <cellStyle name="Normal 7 4 5 2 4" xfId="55371" xr:uid="{F6C91453-5029-4AEB-A0A3-F461C3320DE1}"/>
    <cellStyle name="Normal 7 4 5 2 5" xfId="55372" xr:uid="{5242C585-B6D5-4B08-94A7-BEC26A1826A0}"/>
    <cellStyle name="Normal 7 4 5 2 6" xfId="55373" xr:uid="{A3471787-5B02-42B4-BF61-7F4DF82B6955}"/>
    <cellStyle name="Normal 7 4 5 3" xfId="55374" xr:uid="{7351F662-9887-464A-81BE-BB3CBD9BC3A6}"/>
    <cellStyle name="Normal 7 4 5 4" xfId="55375" xr:uid="{70CBAC41-96DC-4EEA-AE71-5ABFAA31331A}"/>
    <cellStyle name="Normal 7 4 5 5" xfId="55376" xr:uid="{86694C66-D6B5-4B89-9BB8-F6B4AF8088E7}"/>
    <cellStyle name="Normal 7 4 5 6" xfId="55377" xr:uid="{E6B48D55-17CE-4208-97AB-541D73479E21}"/>
    <cellStyle name="Normal 7 4 5 7" xfId="55378" xr:uid="{19FA9B55-82BE-439C-961C-3D7E85A82A3E}"/>
    <cellStyle name="Normal 7 4 6" xfId="55379" xr:uid="{08C59249-BAFA-4C2C-86B1-D3742FA6651D}"/>
    <cellStyle name="Normal 7 4 6 2" xfId="63214" xr:uid="{51B429B4-A877-4C7E-A37C-29EC3616BB35}"/>
    <cellStyle name="Normal 7 4 6 3" xfId="63215" xr:uid="{98462FEA-38B0-42E7-A8F9-D8EE52B72287}"/>
    <cellStyle name="Normal 7 4 6 4" xfId="63216" xr:uid="{78CA47CA-6D05-46B1-ADE8-10DC0D143D32}"/>
    <cellStyle name="Normal 7 4 7" xfId="55380" xr:uid="{29D232B7-C861-44F9-B29C-A1BE96992693}"/>
    <cellStyle name="Normal 7 4 7 2" xfId="63217" xr:uid="{F9F466D0-77EE-42EE-A546-256AC0199D77}"/>
    <cellStyle name="Normal 7 4 8" xfId="55381" xr:uid="{82D8595D-D8C8-4AFA-A3C7-7C9D02572814}"/>
    <cellStyle name="Normal 7 4 8 2" xfId="55382" xr:uid="{F45A1FBD-5736-4468-B015-8F259866FA2D}"/>
    <cellStyle name="Normal 7 4 8 3" xfId="55383" xr:uid="{6C877F10-F243-42F4-B469-9984F3604848}"/>
    <cellStyle name="Normal 7 4 8 4" xfId="55384" xr:uid="{F43399CF-5572-4CB1-92EA-48AAB0A92B7A}"/>
    <cellStyle name="Normal 7 4 8 5" xfId="55385" xr:uid="{3FBDAB63-F104-427B-A254-00F09ABE2C81}"/>
    <cellStyle name="Normal 7 4 8 6" xfId="55386" xr:uid="{6FCC725A-ED34-4BEA-A018-719E74A91588}"/>
    <cellStyle name="Normal 7 4 9" xfId="55387" xr:uid="{8874517B-7BF9-4195-84DD-A0EEC9C13CB1}"/>
    <cellStyle name="Normal 7 5" xfId="21817" xr:uid="{2971D045-DDC4-4586-817D-F55CA3A5F0D6}"/>
    <cellStyle name="Normal 7 5 2" xfId="50234" xr:uid="{BB0EB0B9-7648-4EFB-B1AE-5AF1EA1F361B}"/>
    <cellStyle name="Normal 7 5 2 2" xfId="19624" xr:uid="{D23C158A-BB74-4FD0-A0B1-CFC840E2DAD3}"/>
    <cellStyle name="Normal 7 5 2 2 2" xfId="51485" xr:uid="{455774F6-BCE8-4BEE-8F2C-8664762520FE}"/>
    <cellStyle name="Normal 7 5 2 2 3" xfId="51487" xr:uid="{5E29EA2B-2595-4A9E-99BC-728171DB4272}"/>
    <cellStyle name="Normal 7 5 2 3" xfId="19627" xr:uid="{1BF3A258-4038-40A4-85C9-4EEFC4FC8EA5}"/>
    <cellStyle name="Normal 7 5 2 4" xfId="19630" xr:uid="{B5E012AC-A6B8-4613-86F3-E2BF2789904E}"/>
    <cellStyle name="Normal 7 5 3" xfId="55388" xr:uid="{13E38ADE-BCC6-405F-8941-81F987AAD504}"/>
    <cellStyle name="Normal 7 5 3 2" xfId="63218" xr:uid="{D87180DD-D75B-44A1-B74A-3DE8BDA8091D}"/>
    <cellStyle name="Normal 7 5 3 3" xfId="63219" xr:uid="{8EDAD67B-E0BC-42A3-AC6E-8E9458DCE322}"/>
    <cellStyle name="Normal 7 5 4" xfId="55389" xr:uid="{921710CE-29D2-4E25-BB7A-7010ADDB3D8C}"/>
    <cellStyle name="Normal 7 5 5" xfId="63220" xr:uid="{F7CF0919-2B9A-4F01-83EF-60012485D39E}"/>
    <cellStyle name="Normal 7 6" xfId="29718" xr:uid="{7694304D-092F-4698-BF71-69DA3D493AD3}"/>
    <cellStyle name="Normal 7 6 10" xfId="55390" xr:uid="{07BA7A9C-F375-413A-BFA0-1D88B23A301C}"/>
    <cellStyle name="Normal 7 6 11" xfId="55391" xr:uid="{103B2366-89A6-43D2-BA1D-7817EEFD1CEB}"/>
    <cellStyle name="Normal 7 6 12" xfId="55392" xr:uid="{ACF7F48C-8AB7-49D0-B102-AB0666749102}"/>
    <cellStyle name="Normal 7 6 13" xfId="55393" xr:uid="{D33779F3-51B5-4105-AEB0-4F3F6F0709E8}"/>
    <cellStyle name="Normal 7 6 2" xfId="50236" xr:uid="{709E0F03-F7BD-4C0C-96AE-B52EF73F4870}"/>
    <cellStyle name="Normal 7 6 2 10" xfId="55394" xr:uid="{4759C664-81CE-44D4-A6C8-712308847468}"/>
    <cellStyle name="Normal 7 6 2 2" xfId="19696" xr:uid="{B15135D2-CFEE-44DF-B635-4F00FF6CA359}"/>
    <cellStyle name="Normal 7 6 2 2 2" xfId="55396" xr:uid="{A075886F-26E9-4EF6-A265-D8A8D49798D7}"/>
    <cellStyle name="Normal 7 6 2 2 2 2" xfId="55397" xr:uid="{FF4D99B7-56E6-49E3-9380-33D85CC3F763}"/>
    <cellStyle name="Normal 7 6 2 2 2 3" xfId="55398" xr:uid="{993C2F6D-BE29-4421-9D5A-141A3967D31A}"/>
    <cellStyle name="Normal 7 6 2 2 2 4" xfId="55399" xr:uid="{AA36CD05-FD21-4169-A7A6-B1907ABE6D56}"/>
    <cellStyle name="Normal 7 6 2 2 2 5" xfId="55400" xr:uid="{2266702F-B932-41A6-BE4C-B2E0859F69B4}"/>
    <cellStyle name="Normal 7 6 2 2 2 6" xfId="55401" xr:uid="{0611217C-3209-47E9-BEF3-ABB4F3737E8B}"/>
    <cellStyle name="Normal 7 6 2 2 3" xfId="55403" xr:uid="{AD5FEF2E-9F3E-4B3E-87A9-FC3374C7B68B}"/>
    <cellStyle name="Normal 7 6 2 2 4" xfId="55405" xr:uid="{A75F14AE-EFD0-40AD-9B54-81E6C1C1C5FB}"/>
    <cellStyle name="Normal 7 6 2 2 5" xfId="55406" xr:uid="{EAFCDEAF-C9A0-458A-9D7A-7F5B5AD93E8C}"/>
    <cellStyle name="Normal 7 6 2 2 6" xfId="55407" xr:uid="{7AB07D4C-F17A-45F2-BD49-BF902EE8CE28}"/>
    <cellStyle name="Normal 7 6 2 2 7" xfId="55408" xr:uid="{33DB971E-6BE8-4E19-9E80-168708E8124E}"/>
    <cellStyle name="Normal 7 6 2 3" xfId="19699" xr:uid="{00227E4D-276E-4522-9AC2-7A249E039187}"/>
    <cellStyle name="Normal 7 6 2 3 2" xfId="63221" xr:uid="{CC2FB09D-8219-4907-B9A4-90F8D68B388E}"/>
    <cellStyle name="Normal 7 6 2 3 3" xfId="63222" xr:uid="{5217E83F-77CE-4F8F-8EB6-475536A383C4}"/>
    <cellStyle name="Normal 7 6 2 4" xfId="55409" xr:uid="{8797083E-00D6-44AD-8BF5-6156827EC6C0}"/>
    <cellStyle name="Normal 7 6 2 5" xfId="55410" xr:uid="{D2B36189-5660-40FC-802A-E807988448C8}"/>
    <cellStyle name="Normal 7 6 2 5 2" xfId="55411" xr:uid="{0438DDB4-0113-403D-BDEF-0DE62D9660DA}"/>
    <cellStyle name="Normal 7 6 2 5 3" xfId="55412" xr:uid="{4D9C4C1D-527D-4BC9-A3AB-2CA3E1B7E0DE}"/>
    <cellStyle name="Normal 7 6 2 5 4" xfId="55413" xr:uid="{06BD32D2-1942-4E18-8029-48EF18D77991}"/>
    <cellStyle name="Normal 7 6 2 5 5" xfId="55414" xr:uid="{B910A4CB-B305-4130-A54F-31963D8D9468}"/>
    <cellStyle name="Normal 7 6 2 5 6" xfId="55415" xr:uid="{0ED7FC96-B905-4839-B645-E8442310CC89}"/>
    <cellStyle name="Normal 7 6 2 6" xfId="55416" xr:uid="{AAEEA75D-DFAE-46F2-975C-5D47E966C5BC}"/>
    <cellStyle name="Normal 7 6 2 7" xfId="55417" xr:uid="{2ADA56F3-E7A3-4DFB-B9CA-1A5515BF8D47}"/>
    <cellStyle name="Normal 7 6 2 8" xfId="55418" xr:uid="{34C6BA06-FEE4-42DE-AE55-8654AE66E396}"/>
    <cellStyle name="Normal 7 6 2 9" xfId="55419" xr:uid="{7726C3FD-D16D-479F-BBA6-7A03496664B5}"/>
    <cellStyle name="Normal 7 6 3" xfId="55420" xr:uid="{EA3ED522-89FC-49A1-A563-D6BB85C7E132}"/>
    <cellStyle name="Normal 7 6 3 10" xfId="55421" xr:uid="{6DD321CB-A054-4302-AFAE-77714F03E54C}"/>
    <cellStyle name="Normal 7 6 3 2" xfId="55422" xr:uid="{6C2B1D31-2735-4112-B34A-1EDD685F438F}"/>
    <cellStyle name="Normal 7 6 3 2 2" xfId="55423" xr:uid="{E7B4AC69-A7E8-4D67-9FFD-00EEEEBE14C7}"/>
    <cellStyle name="Normal 7 6 3 2 2 2" xfId="55424" xr:uid="{A06D7AC5-715C-4A94-8FE9-7F3B67F9601F}"/>
    <cellStyle name="Normal 7 6 3 2 2 3" xfId="55425" xr:uid="{685BFD72-6A96-4DBD-8657-60A942ED59AF}"/>
    <cellStyle name="Normal 7 6 3 2 2 4" xfId="55426" xr:uid="{B0122BC5-B4B4-4B1E-A605-0D877189FE72}"/>
    <cellStyle name="Normal 7 6 3 2 2 5" xfId="55427" xr:uid="{5D4EA1B7-6DCD-43E6-8DE7-7C7FCA80E0A0}"/>
    <cellStyle name="Normal 7 6 3 2 2 6" xfId="55428" xr:uid="{BDDE9883-E246-42E9-91CB-990521D5EEEE}"/>
    <cellStyle name="Normal 7 6 3 2 3" xfId="55429" xr:uid="{DCBAFE91-EBF3-43B1-B0A3-D299E60D70EC}"/>
    <cellStyle name="Normal 7 6 3 2 4" xfId="55430" xr:uid="{1E852BE1-33A2-46F0-AB46-35DFC42E67CB}"/>
    <cellStyle name="Normal 7 6 3 2 5" xfId="55431" xr:uid="{212628B5-A95B-4FC2-B6B5-ED1232B43D7F}"/>
    <cellStyle name="Normal 7 6 3 2 6" xfId="55432" xr:uid="{9422E9ED-715C-481D-9C7D-1C5F5C92FA40}"/>
    <cellStyle name="Normal 7 6 3 2 7" xfId="55433" xr:uid="{845AA6BF-F100-4252-90B1-1DCC0C5B420B}"/>
    <cellStyle name="Normal 7 6 3 3" xfId="55434" xr:uid="{DBAE57DB-986B-46B7-ACFE-0C9A08454AC8}"/>
    <cellStyle name="Normal 7 6 3 3 2" xfId="63223" xr:uid="{37E2271F-E90F-4163-AD36-0C389688E31E}"/>
    <cellStyle name="Normal 7 6 3 3 3" xfId="63224" xr:uid="{88B4D53A-0449-4FBF-A420-012DDFC7F91E}"/>
    <cellStyle name="Normal 7 6 3 4" xfId="55435" xr:uid="{8F137CEE-1862-4050-9F55-8A1CCB27813B}"/>
    <cellStyle name="Normal 7 6 3 5" xfId="55436" xr:uid="{B98000A3-1052-4829-AB09-17C126B6EBAC}"/>
    <cellStyle name="Normal 7 6 3 5 2" xfId="55438" xr:uid="{23561D4F-F82D-4D70-B534-A7DDED2CBA6F}"/>
    <cellStyle name="Normal 7 6 3 5 3" xfId="55439" xr:uid="{97ED89A3-906D-47F7-820D-21D4B0176AA9}"/>
    <cellStyle name="Normal 7 6 3 5 4" xfId="55440" xr:uid="{43CE03B7-B91F-4F8C-8553-CB254666B6E8}"/>
    <cellStyle name="Normal 7 6 3 5 5" xfId="55441" xr:uid="{B578AB39-09AE-4D75-83EB-86299ABC8531}"/>
    <cellStyle name="Normal 7 6 3 5 6" xfId="55442" xr:uid="{4A5FD903-3D2E-4266-9157-AFBEBC4C4E40}"/>
    <cellStyle name="Normal 7 6 3 6" xfId="55443" xr:uid="{1BD19F8A-69AC-498D-879A-F529418593CE}"/>
    <cellStyle name="Normal 7 6 3 7" xfId="55444" xr:uid="{A4A9640D-A54C-46D8-9759-A1C7EA2EE45C}"/>
    <cellStyle name="Normal 7 6 3 8" xfId="55445" xr:uid="{69BCEE70-9674-49B0-A9E6-1EF7E0FD605D}"/>
    <cellStyle name="Normal 7 6 3 9" xfId="55446" xr:uid="{EAE34DA3-E740-4F1E-9CA8-A7E15393BA08}"/>
    <cellStyle name="Normal 7 6 4" xfId="55447" xr:uid="{1A2288A7-4C13-47BB-BB98-684AE8227DF0}"/>
    <cellStyle name="Normal 7 6 4 2" xfId="55448" xr:uid="{29221368-8CE0-4FCB-BB45-A81B75D72BF0}"/>
    <cellStyle name="Normal 7 6 4 2 2" xfId="55449" xr:uid="{2D510388-E26F-4944-9F74-D8DDE7711751}"/>
    <cellStyle name="Normal 7 6 4 2 3" xfId="55450" xr:uid="{4BB6492C-CE52-4876-9CA5-5DDF0D227DED}"/>
    <cellStyle name="Normal 7 6 4 2 4" xfId="55451" xr:uid="{302582EB-DD2F-4437-B9D2-68F2236E9435}"/>
    <cellStyle name="Normal 7 6 4 2 5" xfId="55452" xr:uid="{D903C79C-26F7-4FE0-AE90-9ED6AAC53CE3}"/>
    <cellStyle name="Normal 7 6 4 2 6" xfId="55453" xr:uid="{346713C0-4251-425E-98B8-B049E36A3BE2}"/>
    <cellStyle name="Normal 7 6 4 3" xfId="55454" xr:uid="{13479DEA-D810-4CF9-BD68-187BE344C6E9}"/>
    <cellStyle name="Normal 7 6 4 4" xfId="55455" xr:uid="{438A96A3-C2E2-40B3-B459-DA7B6F3E1D9D}"/>
    <cellStyle name="Normal 7 6 4 5" xfId="55456" xr:uid="{A8BFB50A-6052-49A7-8E39-670F055754D5}"/>
    <cellStyle name="Normal 7 6 4 6" xfId="55457" xr:uid="{B8D7F13A-53BD-4D1A-BD75-55AF33F00D49}"/>
    <cellStyle name="Normal 7 6 4 7" xfId="55458" xr:uid="{E43615AE-1DEE-429F-9B6D-7A3FFCF34BD9}"/>
    <cellStyle name="Normal 7 6 5" xfId="55459" xr:uid="{A293DAEC-8E64-48F9-BDBC-61F51BD43472}"/>
    <cellStyle name="Normal 7 6 5 2" xfId="63225" xr:uid="{6CAD0E91-3B67-45EB-9D7C-6DD7906F6251}"/>
    <cellStyle name="Normal 7 6 5 3" xfId="63226" xr:uid="{7477AE93-5078-4FA8-B798-D65594FA707F}"/>
    <cellStyle name="Normal 7 6 6" xfId="55460" xr:uid="{B18059BF-1E58-4C5B-A129-374F5AF6D8AE}"/>
    <cellStyle name="Normal 7 6 7" xfId="55461" xr:uid="{2D9C8908-79BD-44BA-A4EC-B9CC3B558B24}"/>
    <cellStyle name="Normal 7 6 7 2" xfId="55462" xr:uid="{5F3183C2-60D6-4451-8E45-8EFAADB278F6}"/>
    <cellStyle name="Normal 7 6 7 3" xfId="55463" xr:uid="{832D16FB-58A9-4DF7-BB3E-86472BEA649B}"/>
    <cellStyle name="Normal 7 6 7 4" xfId="55464" xr:uid="{9FD262D4-8726-402A-A423-6648C533A25E}"/>
    <cellStyle name="Normal 7 6 7 5" xfId="55465" xr:uid="{0D86B735-3A43-4AD0-A364-527E28D60EBB}"/>
    <cellStyle name="Normal 7 6 7 6" xfId="55466" xr:uid="{AA8C28E7-47D7-4C0E-ABB8-9644973F872F}"/>
    <cellStyle name="Normal 7 6 8" xfId="55467" xr:uid="{0BAB181C-DBDB-490C-BA74-0B6EF4CBD12B}"/>
    <cellStyle name="Normal 7 6 9" xfId="55468" xr:uid="{BD55DB30-C9D7-44ED-8A8D-402AB252A77F}"/>
    <cellStyle name="Normal 7 7" xfId="29725" xr:uid="{4AB19263-B8BB-4800-A0E5-0D946C559B55}"/>
    <cellStyle name="Normal 7 7 2" xfId="63227" xr:uid="{11CE6A69-E84F-4628-AEC4-E886AEE5973E}"/>
    <cellStyle name="Normal 7 7 3" xfId="63228" xr:uid="{1664C916-E5EE-43BB-8E18-1796289F89A6}"/>
    <cellStyle name="Normal 7 8" xfId="50239" xr:uid="{7FE8AF91-44B5-4291-8CC5-C0C2C9D8922C}"/>
    <cellStyle name="Normal 7 8 2" xfId="63229" xr:uid="{6EF826E2-DA1F-4262-A00E-65397A6F285F}"/>
    <cellStyle name="Normal 7 9" xfId="50244" xr:uid="{6A70A49C-D5A4-4AFA-96D4-30B3F029DDDC}"/>
    <cellStyle name="Normal 7 9 2" xfId="63230" xr:uid="{DD8DB762-3FEE-47CB-BCE1-0FDA04A6BC9D}"/>
    <cellStyle name="Normal 7_Additioanl prov" xfId="55469" xr:uid="{15AFD5F9-90C1-42B8-9F64-4DBC36A9CCAA}"/>
    <cellStyle name="Normal 70" xfId="41686" xr:uid="{2E640F4D-8FEC-45CC-89E9-71EACE12035C}"/>
    <cellStyle name="Normal 70 10" xfId="41689" xr:uid="{AA9CA496-35B9-4D65-AEDA-6AB85B2245AD}"/>
    <cellStyle name="Normal 70 11" xfId="54752" xr:uid="{09A366E9-731F-4A7E-9465-95D2AF284E16}"/>
    <cellStyle name="Normal 70 2" xfId="21276" xr:uid="{69B15B62-2F66-4F2C-86DE-00DDF294F1C8}"/>
    <cellStyle name="Normal 70 2 2" xfId="41692" xr:uid="{18549A1F-51E2-4123-B7A7-7F805B4048BB}"/>
    <cellStyle name="Normal 70 2 2 2" xfId="63231" xr:uid="{E77387D0-CCB6-452E-A900-7AEC8226C955}"/>
    <cellStyle name="Normal 70 2 3" xfId="63232" xr:uid="{68372792-392F-4378-BF8A-9842D4E7F54E}"/>
    <cellStyle name="Normal 70 2 3 2" xfId="63233" xr:uid="{17627556-A856-41DE-82AA-0DA3A04912E5}"/>
    <cellStyle name="Normal 70 2 4" xfId="63234" xr:uid="{9F8EA809-056C-499B-8F55-856853FF413A}"/>
    <cellStyle name="Normal 70 2 4 2" xfId="63235" xr:uid="{F0CA5A45-F6EE-4640-BF30-6E92FA113A23}"/>
    <cellStyle name="Normal 70 3" xfId="21280" xr:uid="{5E9F0BC1-3E39-4EF6-9301-5332D79CA93E}"/>
    <cellStyle name="Normal 70 3 2" xfId="21322" xr:uid="{C00E5801-B6BC-4BB9-BFC7-3B11DDD92FE3}"/>
    <cellStyle name="Normal 70 3 2 2" xfId="63236" xr:uid="{DD6E895A-2CFF-450F-A2C9-AA9AB998F65D}"/>
    <cellStyle name="Normal 70 3 2 3" xfId="63237" xr:uid="{6C5A17B5-8830-4078-B802-4040DEC96236}"/>
    <cellStyle name="Normal 70 3 2 4" xfId="63238" xr:uid="{A2684149-0BD8-44ED-A80E-82BB4E403741}"/>
    <cellStyle name="Normal 70 3 3" xfId="63239" xr:uid="{B49DBF95-1397-4A3B-8704-F3B06ADBCE52}"/>
    <cellStyle name="Normal 70 3 3 2" xfId="63240" xr:uid="{CC681DAC-84F0-49E0-B63C-19631EB61C46}"/>
    <cellStyle name="Normal 70 3 4" xfId="63241" xr:uid="{18932926-D838-4F09-93B6-923572CDE4AE}"/>
    <cellStyle name="Normal 70 3 4 2" xfId="63242" xr:uid="{EDB57EB4-C1C8-4745-BC5E-9F3505CDC9C8}"/>
    <cellStyle name="Normal 70 4" xfId="21285" xr:uid="{7EC3C189-353A-41E7-A1E5-6F0A6FEA0194}"/>
    <cellStyle name="Normal 70 5" xfId="21292" xr:uid="{F38F5725-9E68-4143-A95E-9186B6ED5E7E}"/>
    <cellStyle name="Normal 70 6" xfId="21297" xr:uid="{C1EF1DA9-DBE9-4FAD-A736-4E16CD18FED2}"/>
    <cellStyle name="Normal 70 7" xfId="21308" xr:uid="{FD2C7FD9-840E-4DCB-B806-3B7502BDB7E4}"/>
    <cellStyle name="Normal 70 8" xfId="21326" xr:uid="{0B748BE1-1FC7-40BA-81EC-4B5C82A6F409}"/>
    <cellStyle name="Normal 70 9" xfId="21330" xr:uid="{750C372D-2311-47B3-A5E9-42EFBDE1F591}"/>
    <cellStyle name="Normal 71" xfId="41748" xr:uid="{82B8BB55-16FA-4A85-B554-2E6F77766C18}"/>
    <cellStyle name="Normal 71 10" xfId="5190" xr:uid="{FDBCB042-BB3C-4DD1-BE5E-AA6EAD75DA7B}"/>
    <cellStyle name="Normal 71 11" xfId="5201" xr:uid="{A96814A5-33A6-496A-BFA8-5423FD81D6A9}"/>
    <cellStyle name="Normal 71 2" xfId="41751" xr:uid="{84D9E663-2B03-421B-AAF2-102D041ECFC0}"/>
    <cellStyle name="Normal 71 2 2" xfId="41754" xr:uid="{1F0823F6-AFDE-435B-B870-6FC135BC974C}"/>
    <cellStyle name="Normal 71 3" xfId="41803" xr:uid="{CEF8AD52-B2F9-4896-8F32-A6C3EA2C77EA}"/>
    <cellStyle name="Normal 71 3 2" xfId="41806" xr:uid="{784C1D66-426A-4FF9-B69C-999E47AF195E}"/>
    <cellStyle name="Normal 71 4" xfId="41822" xr:uid="{B76CB4F3-0AA1-4641-A548-B1C2CB086B93}"/>
    <cellStyle name="Normal 71 5" xfId="41825" xr:uid="{28398099-737E-469A-A248-DC37A0FDBC54}"/>
    <cellStyle name="Normal 71 6" xfId="41849" xr:uid="{19F651E0-BAB2-4002-A902-7A2C042A5C99}"/>
    <cellStyle name="Normal 71 7" xfId="41865" xr:uid="{04FCB830-9CC1-4500-AE5F-B2711C14CB5C}"/>
    <cellStyle name="Normal 71 8" xfId="41868" xr:uid="{64FF36E3-F793-4473-AFAE-1FB96EECC435}"/>
    <cellStyle name="Normal 71 9" xfId="41871" xr:uid="{1E228CCC-DF0E-4449-A1D2-64049B5AA245}"/>
    <cellStyle name="Normal 72" xfId="41874" xr:uid="{3EB46A79-2649-4F88-898B-D140C8C56E68}"/>
    <cellStyle name="Normal 72 10" xfId="5369" xr:uid="{A9637C8D-94CF-4AAB-BEA0-97CCD7369450}"/>
    <cellStyle name="Normal 72 11" xfId="5377" xr:uid="{CAC3AEB9-1617-4B29-B020-847641501246}"/>
    <cellStyle name="Normal 72 2" xfId="41877" xr:uid="{24FA2255-558A-47C4-8943-F05F0647DF46}"/>
    <cellStyle name="Normal 72 2 2" xfId="41880" xr:uid="{B0AEB7BA-DAE5-4859-BE06-1370B88C2C7F}"/>
    <cellStyle name="Normal 72 3" xfId="41898" xr:uid="{DC7170B8-420E-4A4B-9B67-27739566C2AE}"/>
    <cellStyle name="Normal 72 3 2" xfId="41901" xr:uid="{CD75B6B7-5555-4E4C-A53F-5248A4978F48}"/>
    <cellStyle name="Normal 72 4" xfId="41908" xr:uid="{A780F306-4EF8-435C-AE7B-DCB7FAE2BBD4}"/>
    <cellStyle name="Normal 72 5" xfId="41911" xr:uid="{D4DBC121-1559-4783-842F-CC5B439A5652}"/>
    <cellStyle name="Normal 72 6" xfId="41921" xr:uid="{9B3AD92A-A48A-4020-9BA4-CAF8D28D64DF}"/>
    <cellStyle name="Normal 72 7" xfId="41924" xr:uid="{0AC064F2-6CE0-42FA-AAB6-D7B4DAD13214}"/>
    <cellStyle name="Normal 72 8" xfId="41927" xr:uid="{4C2993D2-EF82-4FA0-A7F5-490656E0EDFA}"/>
    <cellStyle name="Normal 72 9" xfId="41930" xr:uid="{E0C44122-704E-4180-93C0-BF5EC3FAAA44}"/>
    <cellStyle name="Normal 72 9 2 2" xfId="55470" xr:uid="{A4A29043-94F4-4E1B-B57A-DC8B0298076E}"/>
    <cellStyle name="Normal 73" xfId="41933" xr:uid="{BAA853A0-F960-4D04-83FC-E61829E3F06B}"/>
    <cellStyle name="Normal 73 10" xfId="54768" xr:uid="{DB9BB43A-0068-49C8-AD1E-60F0A00B11C8}"/>
    <cellStyle name="Normal 73 11" xfId="54770" xr:uid="{A1CADE75-9797-4652-8A8C-D942F9527529}"/>
    <cellStyle name="Normal 73 2" xfId="41936" xr:uid="{4E901F27-30A9-43F6-BB0B-678B06B462A6}"/>
    <cellStyle name="Normal 73 2 2" xfId="41940" xr:uid="{6B020FA6-0A4B-4045-9DEA-EB302EA2FB40}"/>
    <cellStyle name="Normal 73 3" xfId="41948" xr:uid="{86754AF9-CEAE-4B65-881A-C0216CD8DA8B}"/>
    <cellStyle name="Normal 73 3 2" xfId="54777" xr:uid="{1331FB1C-5CF5-475E-8F30-E71CF1233920}"/>
    <cellStyle name="Normal 73 4" xfId="41951" xr:uid="{A9582247-AAAF-4AE4-B1C6-45BD8DFB003A}"/>
    <cellStyle name="Normal 73 5" xfId="41954" xr:uid="{352AD070-03A0-4278-BB5B-54073D4344FA}"/>
    <cellStyle name="Normal 73 6" xfId="41957" xr:uid="{CFF900E4-916C-43ED-92E2-C1AF4A4DA3B9}"/>
    <cellStyle name="Normal 73 7" xfId="41960" xr:uid="{1F40BC33-2954-4277-8044-055A26D6E0B0}"/>
    <cellStyle name="Normal 73 8" xfId="54780" xr:uid="{B8866D25-C4A0-44AD-825A-86F789700031}"/>
    <cellStyle name="Normal 73 9" xfId="54782" xr:uid="{D0C2801E-5395-4434-930D-95042EE01670}"/>
    <cellStyle name="Normal 74" xfId="41963" xr:uid="{D4B6E2ED-6BBF-4AA0-8131-27835B72167F}"/>
    <cellStyle name="Normal 74 10" xfId="54784" xr:uid="{EF43C261-82D0-46B2-86D4-DF116C2B4E51}"/>
    <cellStyle name="Normal 74 11" xfId="54786" xr:uid="{5D95900D-897C-4692-9F62-0690A2DB609A}"/>
    <cellStyle name="Normal 74 2" xfId="41966" xr:uid="{A955D1AD-FED0-48D0-8E26-7EE54BF43BB3}"/>
    <cellStyle name="Normal 74 2 2" xfId="54790" xr:uid="{B4111E53-4367-470B-B229-A98FDD1AD2EF}"/>
    <cellStyle name="Normal 74 3" xfId="41703" xr:uid="{7E2FC1D2-7DCA-466F-AEE6-2B41DEF92517}"/>
    <cellStyle name="Normal 74 3 2" xfId="41708" xr:uid="{33CF0D3E-5B46-4097-B8E4-7984DEC2F7BA}"/>
    <cellStyle name="Normal 74 4" xfId="41715" xr:uid="{B4ED43BF-F642-43AD-B36A-819C1C20448F}"/>
    <cellStyle name="Normal 74 5" xfId="41718" xr:uid="{C76EAAAB-F0B5-4F10-8CF3-DD4790129FEE}"/>
    <cellStyle name="Normal 74 6" xfId="41721" xr:uid="{C8DCA5EA-15CF-4964-9037-AD5B99BE30A1}"/>
    <cellStyle name="Normal 74 7" xfId="41724" xr:uid="{A716A5EA-03C1-40B9-9279-653A0B7FDDE0}"/>
    <cellStyle name="Normal 74 8" xfId="41727" xr:uid="{ED8F9601-ED8C-4A9A-B863-4ED054F9B8F1}"/>
    <cellStyle name="Normal 74 9" xfId="54792" xr:uid="{B5597645-A785-43D8-AC74-A27CB54AD0C5}"/>
    <cellStyle name="Normal 75" xfId="41970" xr:uid="{AE88C7D5-1E66-46F3-AF8D-E147E3295AD8}"/>
    <cellStyle name="Normal 75 2" xfId="21363" xr:uid="{EB2EC0A0-F03E-48E4-AFDF-113992E6B604}"/>
    <cellStyle name="Normal 75 2 2" xfId="41973" xr:uid="{E9C035A3-79D8-40D1-8D4F-F1417E92B87D}"/>
    <cellStyle name="Normal 75 3" xfId="21367" xr:uid="{F442B893-AD83-43CC-BE34-2DF88B7FBB92}"/>
    <cellStyle name="Normal 76" xfId="41980" xr:uid="{50DB1AA6-4FF1-407E-957E-F7C108A6DC64}"/>
    <cellStyle name="Normal 76 2" xfId="41983" xr:uid="{2C5F3DE4-4B76-4B14-97C8-BD18CF3A3198}"/>
    <cellStyle name="Normal 76 2 2" xfId="55471" xr:uid="{09A59ED5-7992-48A9-9193-02C8C03FD063}"/>
    <cellStyle name="Normal 76 3" xfId="41986" xr:uid="{7E82E265-BAD0-4053-9FF6-6F94C3382E09}"/>
    <cellStyle name="Normal 77" xfId="41992" xr:uid="{FC10477B-A584-4E1F-B551-52E8ECF4DBE5}"/>
    <cellStyle name="Normal 77 2" xfId="55473" xr:uid="{69EC1F51-ADCF-43DC-A536-CA0C428898D7}"/>
    <cellStyle name="Normal 77 2 2" xfId="46656" xr:uid="{BF4A70C3-256D-45A6-A375-7C1FC22BB0F1}"/>
    <cellStyle name="Normal 77 3" xfId="55475" xr:uid="{862784AD-F596-4957-BA70-0AB60EE3825E}"/>
    <cellStyle name="Normal 78" xfId="55477" xr:uid="{33FD2A9E-F382-45B4-9576-5CE1FD571C62}"/>
    <cellStyle name="Normal 78 2" xfId="55479" xr:uid="{5B71DF21-5580-4CC8-AE78-011E7343E580}"/>
    <cellStyle name="Normal 78 3" xfId="55481" xr:uid="{F6323DFF-675B-4D3C-8153-AE21AAEF783E}"/>
    <cellStyle name="Normal 79" xfId="55483" xr:uid="{D49E84C6-C56A-4A6F-B964-1C9822FA3A13}"/>
    <cellStyle name="Normal 79 2" xfId="55485" xr:uid="{3F53DB8C-B8B9-4EE9-A74C-7B0FC12DD28B}"/>
    <cellStyle name="Normal 79 3" xfId="55487" xr:uid="{24821BFC-91FB-4C4D-89F4-CB28DEE944A6}"/>
    <cellStyle name="Normal 8" xfId="55488" xr:uid="{EA90125A-0715-43E2-92D1-02E2F455C91F}"/>
    <cellStyle name="Normal 8 10" xfId="55489" xr:uid="{1547109D-A396-4F7B-9F83-D11B5593A20A}"/>
    <cellStyle name="Normal 8 10 2" xfId="55490" xr:uid="{B571F220-58DC-49F2-B214-B130129CF251}"/>
    <cellStyle name="Normal 8 10 2 2" xfId="55491" xr:uid="{D3A635A0-1489-4B64-8B29-F6B2F6AEAA71}"/>
    <cellStyle name="Normal 8 10 2 3" xfId="55492" xr:uid="{4BD8E897-BD74-465C-9D01-258545D1403B}"/>
    <cellStyle name="Normal 8 10 3" xfId="55493" xr:uid="{790CC5AC-3F64-4441-B2A1-BCCD06442690}"/>
    <cellStyle name="Normal 8 10 4" xfId="55494" xr:uid="{24B808AD-1D11-4376-8805-B09D15EAD690}"/>
    <cellStyle name="Normal 8 11" xfId="12283" xr:uid="{0F4E2668-FD9F-41F1-9AE3-B57445B56352}"/>
    <cellStyle name="Normal 8 11 2" xfId="55495" xr:uid="{9ADACE89-44C4-4CB2-B605-0870B4A38E5E}"/>
    <cellStyle name="Normal 8 11 2 2" xfId="55496" xr:uid="{3FF29D3E-290C-4A5C-BEB4-18F0A9542CA7}"/>
    <cellStyle name="Normal 8 11 2 3" xfId="55497" xr:uid="{1E4C408C-E4AF-4CA2-88F1-065E53D009F9}"/>
    <cellStyle name="Normal 8 11 3" xfId="55498" xr:uid="{65A7BB9B-F755-4AE3-90C0-B5805BECB15B}"/>
    <cellStyle name="Normal 8 11 4" xfId="55499" xr:uid="{C419C021-4A30-4B16-940F-330397644951}"/>
    <cellStyle name="Normal 8 12" xfId="13491" xr:uid="{4B8B036E-CAF6-4B16-9F35-8F445596E19C}"/>
    <cellStyle name="Normal 8 12 2" xfId="55500" xr:uid="{0E1904A7-E515-4889-A802-A49BD2537DB7}"/>
    <cellStyle name="Normal 8 12 2 2" xfId="55501" xr:uid="{3EFE28F4-9D50-4B07-840E-45EF636B437D}"/>
    <cellStyle name="Normal 8 12 2 3" xfId="55502" xr:uid="{98BFDFB6-3DFD-41D3-8F3A-EC55252AB8DA}"/>
    <cellStyle name="Normal 8 12 3" xfId="55503" xr:uid="{232810DC-01A0-4D68-B0C3-EAA394C16395}"/>
    <cellStyle name="Normal 8 12 4" xfId="55504" xr:uid="{358749C2-60C0-4C53-9C13-C9F8EF1894E0}"/>
    <cellStyle name="Normal 8 13" xfId="55505" xr:uid="{E33F59B3-F639-4E5A-887B-E76520535D76}"/>
    <cellStyle name="Normal 8 13 2" xfId="55506" xr:uid="{9C0FD21F-E8E1-4350-86F9-D0FCCB2C57C4}"/>
    <cellStyle name="Normal 8 13 2 2" xfId="55507" xr:uid="{66CA0144-B7E9-4AA6-AE1F-FC617ED4E122}"/>
    <cellStyle name="Normal 8 13 2 3" xfId="55508" xr:uid="{D844442A-92C3-4A6D-9D1F-A6E2F0341851}"/>
    <cellStyle name="Normal 8 13 3" xfId="55509" xr:uid="{D7D6D37A-7F84-4420-B148-79215E668FD3}"/>
    <cellStyle name="Normal 8 13 4" xfId="55510" xr:uid="{2A4855E7-B839-4B41-8CE5-896908AE3ED4}"/>
    <cellStyle name="Normal 8 14" xfId="55511" xr:uid="{DFE60E64-B2BA-49E5-BDAE-DD93773034DA}"/>
    <cellStyle name="Normal 8 14 2" xfId="55512" xr:uid="{3CDDAF37-CFC3-4F24-9DB2-ABC597381210}"/>
    <cellStyle name="Normal 8 14 2 2" xfId="54909" xr:uid="{F7441A50-7F5C-42D4-B6A5-82D894886F27}"/>
    <cellStyle name="Normal 8 14 2 3" xfId="54911" xr:uid="{E813BEC5-D924-4AC5-BAAC-752CB7C7DDC0}"/>
    <cellStyle name="Normal 8 14 3" xfId="55513" xr:uid="{9DA2CFB8-A850-4E4E-8AF6-4B09DDF28557}"/>
    <cellStyle name="Normal 8 14 4" xfId="55514" xr:uid="{12D3431A-94CA-4217-BF38-A49193A7EB82}"/>
    <cellStyle name="Normal 8 15" xfId="55515" xr:uid="{6063EF19-E7A0-40C0-8CA1-0BC378780F8B}"/>
    <cellStyle name="Normal 8 16" xfId="55516" xr:uid="{F8A59EFA-2883-4618-970D-23D68E698E41}"/>
    <cellStyle name="Normal 8 16 2" xfId="15328" xr:uid="{9436AF8D-6B31-4E21-BFCB-12F19CB56D11}"/>
    <cellStyle name="Normal 8 16 3" xfId="55517" xr:uid="{8E77CF4E-86C4-4F53-8ECC-A602682CEB6C}"/>
    <cellStyle name="Normal 8 17" xfId="55518" xr:uid="{AC390B8B-F92C-4D24-8A62-742F5DBEA6B6}"/>
    <cellStyle name="Normal 8 17 2" xfId="55519" xr:uid="{79DA0F2A-0819-4496-82C0-2AE9C45B298B}"/>
    <cellStyle name="Normal 8 17 3" xfId="55520" xr:uid="{6475AEB6-967C-4F82-A412-0EDCE9610AC6}"/>
    <cellStyle name="Normal 8 18" xfId="55521" xr:uid="{0C99638F-95B0-4DEF-AD03-56E92413B429}"/>
    <cellStyle name="Normal 8 2" xfId="55522" xr:uid="{49553FFF-585A-47AC-9D89-2B200FADE33D}"/>
    <cellStyle name="Normal 8 2 10" xfId="55523" xr:uid="{B5FE53BE-0F32-43C5-B9D6-6D87BF5E1A1F}"/>
    <cellStyle name="Normal 8 2 11" xfId="55524" xr:uid="{0D3DEA70-45F6-4D4A-84E1-77CC293455D4}"/>
    <cellStyle name="Normal 8 2 11 2" xfId="55525" xr:uid="{A53BB5AA-F8FE-4119-BAAB-240A0B8AA72B}"/>
    <cellStyle name="Normal 8 2 11 3" xfId="55526" xr:uid="{D86FBEB0-AAEA-42CB-9889-3CA9D0E4B568}"/>
    <cellStyle name="Normal 8 2 12" xfId="55527" xr:uid="{C824EC15-1598-4DED-845C-D556E222972E}"/>
    <cellStyle name="Normal 8 2 12 2" xfId="55189" xr:uid="{E973C085-666B-4590-9B22-15002A5A17A7}"/>
    <cellStyle name="Normal 8 2 12 3" xfId="55191" xr:uid="{05913A69-60E7-4D36-A229-B1067DE81DCD}"/>
    <cellStyle name="Normal 8 2 2" xfId="55528" xr:uid="{18F90C13-9749-4855-A148-449FCF15284A}"/>
    <cellStyle name="Normal 8 2 2 2" xfId="55529" xr:uid="{127CFA9C-F5B2-4F43-8BB0-04C244EA05ED}"/>
    <cellStyle name="Normal 8 2 2 2 2" xfId="55530" xr:uid="{B1951DE0-5338-45DB-8362-10782B57EEA6}"/>
    <cellStyle name="Normal 8 2 2 2 2 2" xfId="55531" xr:uid="{538E89CE-0CB5-4946-9484-632F1833CEE4}"/>
    <cellStyle name="Normal 8 2 2 2 2 3" xfId="55532" xr:uid="{5A589FE6-4D46-4038-BE1A-12DEAA3B411F}"/>
    <cellStyle name="Normal 8 2 2 2 3" xfId="55533" xr:uid="{652A31DC-0A03-4278-930E-E16AD757E7D6}"/>
    <cellStyle name="Normal 8 2 2 2 4" xfId="55534" xr:uid="{778A1AF7-1004-428D-B898-EFA4F6529D81}"/>
    <cellStyle name="Normal 8 2 2 3" xfId="55535" xr:uid="{527E85D0-4C38-4B7D-9146-E1E1ECFD7CE6}"/>
    <cellStyle name="Normal 8 2 3" xfId="55536" xr:uid="{F9840619-C4E8-4B31-9E8F-78EFC80C0D78}"/>
    <cellStyle name="Normal 8 2 3 10" xfId="55537" xr:uid="{BC3ACF19-FDC2-4F9E-AB72-D1CB75348B2C}"/>
    <cellStyle name="Normal 8 2 3 11" xfId="55538" xr:uid="{ECFB2324-C8C4-4325-85A0-1AA10204E1FC}"/>
    <cellStyle name="Normal 8 2 3 12" xfId="55539" xr:uid="{B7ED98FD-0234-43C6-9EF6-9704BC58638C}"/>
    <cellStyle name="Normal 8 2 3 2" xfId="55540" xr:uid="{0C52102B-8205-4918-890B-FCA52DF26A33}"/>
    <cellStyle name="Normal 8 2 3 2 10" xfId="31056" xr:uid="{042AD83D-E4FF-4137-9048-F1EA3A399117}"/>
    <cellStyle name="Normal 8 2 3 2 2" xfId="55541" xr:uid="{4241A1FB-C663-4BF3-900D-14A33CCE1364}"/>
    <cellStyle name="Normal 8 2 3 2 2 2" xfId="55542" xr:uid="{CFD22621-A3BB-4880-8064-666A3B57FBCD}"/>
    <cellStyle name="Normal 8 2 3 2 2 2 2" xfId="55543" xr:uid="{14F99B34-F6D2-40FA-B199-BD3B9A185EF0}"/>
    <cellStyle name="Normal 8 2 3 2 2 2 3" xfId="55544" xr:uid="{A61E9EAB-4355-4723-9DB6-E15E41FDD851}"/>
    <cellStyle name="Normal 8 2 3 2 2 2 4" xfId="55545" xr:uid="{2F926D5E-A4E1-46A5-B33C-62DD097F1747}"/>
    <cellStyle name="Normal 8 2 3 2 2 2 5" xfId="55546" xr:uid="{3E9704EA-68DB-4950-835C-F67230CF7762}"/>
    <cellStyle name="Normal 8 2 3 2 2 2 6" xfId="55547" xr:uid="{09F75AD5-2863-460E-B3EA-D4020B3192E8}"/>
    <cellStyle name="Normal 8 2 3 2 2 3" xfId="55548" xr:uid="{4FA13B83-480B-48D4-8CC2-81DF996CA6A6}"/>
    <cellStyle name="Normal 8 2 3 2 2 4" xfId="55549" xr:uid="{03A75031-83C9-469A-AFAF-EA10D526E28C}"/>
    <cellStyle name="Normal 8 2 3 2 2 5" xfId="55550" xr:uid="{EDEFF0D1-1F39-4E21-BB13-43F845EB20A0}"/>
    <cellStyle name="Normal 8 2 3 2 2 6" xfId="55551" xr:uid="{CD1438CB-5F69-4A48-AD97-D1B0862C9018}"/>
    <cellStyle name="Normal 8 2 3 2 2 7" xfId="40371" xr:uid="{60ACE638-C877-44BA-BF9E-B8702A2AA543}"/>
    <cellStyle name="Normal 8 2 3 2 3" xfId="55552" xr:uid="{EDAC371A-060D-4BA2-B989-39046A9A97EC}"/>
    <cellStyle name="Normal 8 2 3 2 4" xfId="55553" xr:uid="{F6AC873C-74FB-458C-80FF-5F82F19B5FD9}"/>
    <cellStyle name="Normal 8 2 3 2 5" xfId="55554" xr:uid="{E4DB1ACF-75F4-48BD-8D80-D9DCB6D056A1}"/>
    <cellStyle name="Normal 8 2 3 2 5 2" xfId="55555" xr:uid="{440514D9-5274-4C75-9F4C-6C1DCF939F80}"/>
    <cellStyle name="Normal 8 2 3 2 5 3" xfId="55556" xr:uid="{3ADF9F31-7D5A-4E1B-8A72-7D232FF3F53D}"/>
    <cellStyle name="Normal 8 2 3 2 5 4" xfId="55557" xr:uid="{74267C70-A499-4691-937A-B3E259D83F67}"/>
    <cellStyle name="Normal 8 2 3 2 5 5" xfId="55558" xr:uid="{3F94DD88-F36F-4CDF-8B65-5F90B75C7F48}"/>
    <cellStyle name="Normal 8 2 3 2 5 6" xfId="55559" xr:uid="{496FCECA-F559-4B15-A474-6CB01FF67930}"/>
    <cellStyle name="Normal 8 2 3 2 6" xfId="55560" xr:uid="{A895611F-C1B6-4C6A-828F-37D593211509}"/>
    <cellStyle name="Normal 8 2 3 2 7" xfId="55561" xr:uid="{1EB981F4-084F-457D-AE2E-DDC1F3378ED4}"/>
    <cellStyle name="Normal 8 2 3 2 8" xfId="55562" xr:uid="{BE098F5E-CA48-4020-BDDA-9D9E05481594}"/>
    <cellStyle name="Normal 8 2 3 2 9" xfId="55563" xr:uid="{728E8EC5-D0C1-4F9A-94F6-3303EBCAD77C}"/>
    <cellStyle name="Normal 8 2 3 3" xfId="55564" xr:uid="{2A1DFC12-B600-4031-B2B0-F5CDC7A146DB}"/>
    <cellStyle name="Normal 8 2 3 3 2" xfId="55565" xr:uid="{7CF75C79-3D9D-44AF-BF22-5F57DE6C7D65}"/>
    <cellStyle name="Normal 8 2 3 3 2 2" xfId="55566" xr:uid="{6BE00DA6-156E-4475-BCD7-1DE9FC34C846}"/>
    <cellStyle name="Normal 8 2 3 3 2 3" xfId="55567" xr:uid="{C129BFCC-FEA1-4FF7-B67B-A28D92BDE73B}"/>
    <cellStyle name="Normal 8 2 3 3 2 4" xfId="55568" xr:uid="{FD80C383-A65A-4747-9223-7974E19B9E8B}"/>
    <cellStyle name="Normal 8 2 3 3 2 5" xfId="55569" xr:uid="{CA23C37F-1659-4DB0-B943-16F6D8F6A26C}"/>
    <cellStyle name="Normal 8 2 3 3 2 6" xfId="55570" xr:uid="{DD408461-D6DB-407E-A89A-E85435B41F0F}"/>
    <cellStyle name="Normal 8 2 3 3 3" xfId="55571" xr:uid="{AEF4A5F9-1D70-43DF-8BDE-C4A980AB3D07}"/>
    <cellStyle name="Normal 8 2 3 3 4" xfId="55572" xr:uid="{B39900C4-9623-40EE-9516-E254679E7CBA}"/>
    <cellStyle name="Normal 8 2 3 3 5" xfId="55573" xr:uid="{DC42E18C-79F2-40F2-B7CA-A0151841EAC8}"/>
    <cellStyle name="Normal 8 2 3 3 6" xfId="55574" xr:uid="{D7377AFC-C11C-4A02-8E4E-BCAB2AE99CC8}"/>
    <cellStyle name="Normal 8 2 3 3 7" xfId="55575" xr:uid="{CFEE6567-67CD-466E-A3A5-F0B50D4809B7}"/>
    <cellStyle name="Normal 8 2 3 4" xfId="45107" xr:uid="{7E0F05E9-70F8-43B2-89A8-E73E488AABD9}"/>
    <cellStyle name="Normal 8 2 3 5" xfId="45113" xr:uid="{9053BA4E-A23B-4E27-B43A-A66BFCFCA4FE}"/>
    <cellStyle name="Normal 8 2 3 6" xfId="45115" xr:uid="{4B5483B1-1A2E-475D-897B-A2C58E03BC08}"/>
    <cellStyle name="Normal 8 2 3 6 2" xfId="55576" xr:uid="{76B8121E-4EFD-4A3F-8203-23CF3E640E0B}"/>
    <cellStyle name="Normal 8 2 3 6 3" xfId="55577" xr:uid="{D7EF24FC-EE81-41A6-B3F0-9169E9EA71C5}"/>
    <cellStyle name="Normal 8 2 3 6 4" xfId="55578" xr:uid="{F350B38C-A36C-4C1A-A155-0B81B796657C}"/>
    <cellStyle name="Normal 8 2 3 6 5" xfId="55579" xr:uid="{4CF34826-7CAC-43F1-AED5-6B17DE98D020}"/>
    <cellStyle name="Normal 8 2 3 6 6" xfId="55580" xr:uid="{88B842D6-B211-4BBE-89F1-C55FDBD536DA}"/>
    <cellStyle name="Normal 8 2 3 7" xfId="45117" xr:uid="{FEF3805A-7F36-4DDA-9C50-4261EF5285B3}"/>
    <cellStyle name="Normal 8 2 3 8" xfId="45119" xr:uid="{DAE9173D-A3F2-4EA0-8C47-48F4CDEDC0A0}"/>
    <cellStyle name="Normal 8 2 3 9" xfId="45121" xr:uid="{3D1393BE-FD94-484A-8CA0-2B88179F2B63}"/>
    <cellStyle name="Normal 8 2 4" xfId="55581" xr:uid="{3B835A6F-F4BB-4D78-A17A-6CCD10FD06BB}"/>
    <cellStyle name="Normal 8 2 4 10" xfId="55582" xr:uid="{23C853B3-2A62-4E6E-904D-10D3E4C54CE1}"/>
    <cellStyle name="Normal 8 2 4 2" xfId="55583" xr:uid="{BCAB709F-B541-43AC-9245-3152A7C67CD6}"/>
    <cellStyle name="Normal 8 2 4 2 2" xfId="43598" xr:uid="{527B327C-C384-43BA-8A4A-0F1B019A568F}"/>
    <cellStyle name="Normal 8 2 4 2 2 2" xfId="43601" xr:uid="{4DF55F21-5E0B-4AFA-A17A-A90762A7428D}"/>
    <cellStyle name="Normal 8 2 4 2 2 3" xfId="43614" xr:uid="{DF5352FA-EF5A-404D-9590-50A221D5608B}"/>
    <cellStyle name="Normal 8 2 4 2 2 4" xfId="43618" xr:uid="{E8B667FC-51DD-4439-A4DE-269304D32DAF}"/>
    <cellStyle name="Normal 8 2 4 2 2 5" xfId="43620" xr:uid="{D481849A-810F-4CEC-B202-CFDDB727616A}"/>
    <cellStyle name="Normal 8 2 4 2 2 6" xfId="43627" xr:uid="{2B79AA73-406F-4703-B9A1-C84AD77871E6}"/>
    <cellStyle name="Normal 8 2 4 2 3" xfId="43632" xr:uid="{8382461D-8A80-49FF-8D41-6D167D5B2873}"/>
    <cellStyle name="Normal 8 2 4 2 4" xfId="43674" xr:uid="{A77A1B82-175B-42BF-9363-D87E35AE4810}"/>
    <cellStyle name="Normal 8 2 4 2 5" xfId="43690" xr:uid="{41D1A644-A4D2-4FF6-990D-3DA3594425A4}"/>
    <cellStyle name="Normal 8 2 4 2 6" xfId="43694" xr:uid="{79684D20-4313-4CB4-BB0D-DB31BEDD6C76}"/>
    <cellStyle name="Normal 8 2 4 2 7" xfId="43696" xr:uid="{9AAF0B48-2E1F-472B-9576-E28B1ECF466C}"/>
    <cellStyle name="Normal 8 2 4 3" xfId="55584" xr:uid="{102C6D64-68D5-4F15-90C4-61E4B4947878}"/>
    <cellStyle name="Normal 8 2 4 4" xfId="45124" xr:uid="{59598B50-EE07-464B-AB21-591A3B3AC073}"/>
    <cellStyle name="Normal 8 2 4 5" xfId="45126" xr:uid="{2B51C1F6-81E2-476F-8C4A-109B0858FBEE}"/>
    <cellStyle name="Normal 8 2 4 5 2" xfId="43873" xr:uid="{D2814462-A423-4079-8A66-6E208E842E8E}"/>
    <cellStyle name="Normal 8 2 4 5 3" xfId="43877" xr:uid="{22DEEBCD-1EEC-4A07-B477-421DD834A1FB}"/>
    <cellStyle name="Normal 8 2 4 5 4" xfId="43879" xr:uid="{486EDC33-A6EE-45C5-A5B3-CA8F840BA2F5}"/>
    <cellStyle name="Normal 8 2 4 5 5" xfId="43890" xr:uid="{41453D43-8558-40A2-9DFD-DA810416F65F}"/>
    <cellStyle name="Normal 8 2 4 5 6" xfId="43892" xr:uid="{BDC65934-B22B-4D12-96D0-AA22557885E6}"/>
    <cellStyle name="Normal 8 2 4 6" xfId="55585" xr:uid="{1F8AC0E0-554B-4BDC-963C-FD4AD14ABB68}"/>
    <cellStyle name="Normal 8 2 4 7" xfId="55586" xr:uid="{2D703887-5614-403C-9C93-AEA426687CB8}"/>
    <cellStyle name="Normal 8 2 4 8" xfId="55587" xr:uid="{DCB995D3-9A9B-4765-9358-6568C7664A98}"/>
    <cellStyle name="Normal 8 2 4 9" xfId="55588" xr:uid="{92FE0719-1F7D-47F2-9565-CD10871C7C4D}"/>
    <cellStyle name="Normal 8 2 5" xfId="55589" xr:uid="{A03A7441-1685-4DF7-AC54-C4B79C0C0EBA}"/>
    <cellStyle name="Normal 8 2 5 10" xfId="55590" xr:uid="{3F6EC0A3-BCAE-410A-B709-370ADE06E27B}"/>
    <cellStyle name="Normal 8 2 5 2" xfId="55591" xr:uid="{CB137A3D-DB01-41E7-8FE5-B919AADAAB13}"/>
    <cellStyle name="Normal 8 2 5 2 2" xfId="44047" xr:uid="{40A04F1B-7643-4023-B313-F0A154176A6E}"/>
    <cellStyle name="Normal 8 2 5 2 2 2" xfId="44050" xr:uid="{2B85D31F-83F9-4C51-AB7C-D6BD6A30A746}"/>
    <cellStyle name="Normal 8 2 5 2 2 3" xfId="44064" xr:uid="{30A4B348-66ED-469F-9B29-D45866A1A780}"/>
    <cellStyle name="Normal 8 2 5 2 2 4" xfId="44068" xr:uid="{5C556F4E-AE44-457A-BA3D-DF27E7F6B3A6}"/>
    <cellStyle name="Normal 8 2 5 2 2 5" xfId="44070" xr:uid="{3E150D6E-A4D4-4A95-A94D-433E97ED1838}"/>
    <cellStyle name="Normal 8 2 5 2 2 6" xfId="44077" xr:uid="{FC510C0D-D9D7-4FF7-80E1-262B891A0941}"/>
    <cellStyle name="Normal 8 2 5 2 3" xfId="44082" xr:uid="{29920FB4-BBCD-4D74-AFEC-DF82797BD8DA}"/>
    <cellStyle name="Normal 8 2 5 2 4" xfId="44111" xr:uid="{ABBDF97B-F705-44BA-B763-CF28F670F3CA}"/>
    <cellStyle name="Normal 8 2 5 2 5" xfId="44120" xr:uid="{CAE3AE33-C966-43E0-80CF-4C0C6D61FCED}"/>
    <cellStyle name="Normal 8 2 5 2 6" xfId="44123" xr:uid="{06CF087D-82F2-4BF3-B8CE-B908DCE53FA0}"/>
    <cellStyle name="Normal 8 2 5 2 7" xfId="44125" xr:uid="{5655752F-75BD-4D5F-86CF-65E856E9A1CE}"/>
    <cellStyle name="Normal 8 2 5 3" xfId="55592" xr:uid="{A5AA9EBE-FB41-4445-BDF8-661ED0467807}"/>
    <cellStyle name="Normal 8 2 5 4" xfId="55593" xr:uid="{37920887-3597-40B6-9883-EB57D1FED276}"/>
    <cellStyle name="Normal 8 2 5 5" xfId="55594" xr:uid="{96FB4370-6DC2-4C24-9172-423D6CED0352}"/>
    <cellStyle name="Normal 8 2 5 5 2" xfId="44272" xr:uid="{CCCB0E45-53EB-4DC4-A6C4-755B41E5C9E4}"/>
    <cellStyle name="Normal 8 2 5 5 3" xfId="44275" xr:uid="{E2C5F1A7-56F8-444C-AE48-14F4F795EECC}"/>
    <cellStyle name="Normal 8 2 5 5 4" xfId="44277" xr:uid="{891B82A2-5346-4F45-8E30-D726E2ED4C24}"/>
    <cellStyle name="Normal 8 2 5 5 5" xfId="44288" xr:uid="{68ABEBC4-AB55-4A00-9187-74DEAF7CF902}"/>
    <cellStyle name="Normal 8 2 5 5 6" xfId="44290" xr:uid="{7B6A5A84-073F-4484-B4D8-5141CFD3E2AC}"/>
    <cellStyle name="Normal 8 2 5 6" xfId="55595" xr:uid="{6AB8CE7A-891A-4265-A93F-C70CFAE71A66}"/>
    <cellStyle name="Normal 8 2 5 7" xfId="55596" xr:uid="{F8EB3FB3-B006-4BCA-8C75-F6930DAD1D6F}"/>
    <cellStyle name="Normal 8 2 5 8" xfId="55597" xr:uid="{D866B3CD-99DD-4675-A954-D36653209296}"/>
    <cellStyle name="Normal 8 2 5 9" xfId="55598" xr:uid="{52CBF790-48C0-48D5-BDD6-9BC84E45E018}"/>
    <cellStyle name="Normal 8 2 6" xfId="55599" xr:uid="{AE83BE47-2E6C-4B8D-B1F4-DF1E895597B4}"/>
    <cellStyle name="Normal 8 2 6 2" xfId="55600" xr:uid="{EA763875-F738-400B-93E6-9EDCB3278334}"/>
    <cellStyle name="Normal 8 2 6 2 2" xfId="44503" xr:uid="{9AF443B8-71A6-44E0-9DB2-B8956C76D36D}"/>
    <cellStyle name="Normal 8 2 6 2 3" xfId="44532" xr:uid="{82921646-3191-4179-B3B7-99903F77FFB8}"/>
    <cellStyle name="Normal 8 2 6 2 4" xfId="44566" xr:uid="{5F0E575C-984C-46E3-8EE8-9BAFF5DC2E9A}"/>
    <cellStyle name="Normal 8 2 6 2 5" xfId="44579" xr:uid="{470A2BAA-40B7-4441-9F55-1AA07F221D5B}"/>
    <cellStyle name="Normal 8 2 6 2 6" xfId="44583" xr:uid="{7B6ACCEE-1304-4451-993A-BE88508D42E3}"/>
    <cellStyle name="Normal 8 2 6 3" xfId="55601" xr:uid="{1AB8E563-46EA-4FF7-8355-B944E717AA21}"/>
    <cellStyle name="Normal 8 2 6 4" xfId="45130" xr:uid="{633D660E-CB5A-4B26-AAAE-67A49615E51A}"/>
    <cellStyle name="Normal 8 2 6 5" xfId="45132" xr:uid="{EC51B121-C8C7-45E3-ACD1-76520D6CE454}"/>
    <cellStyle name="Normal 8 2 6 6" xfId="45134" xr:uid="{FB456C8A-B5FC-43E2-B9DA-92562C36C97D}"/>
    <cellStyle name="Normal 8 2 6 7" xfId="45136" xr:uid="{586278FC-4DCE-4306-9475-DF25191D2AE7}"/>
    <cellStyle name="Normal 8 2 7" xfId="55602" xr:uid="{359912A3-E4DE-443E-A801-40A9A9A7C4CF}"/>
    <cellStyle name="Normal 8 2 7 2" xfId="55603" xr:uid="{E2A0BBF3-2619-453C-A160-E01C8BBC2DED}"/>
    <cellStyle name="Normal 8 2 7 3" xfId="55604" xr:uid="{FCC4724E-5DAE-486B-93FC-0E8033326941}"/>
    <cellStyle name="Normal 8 2 7 4" xfId="55605" xr:uid="{BD6E18F5-0AE4-4CBD-8F28-C7500D7144A3}"/>
    <cellStyle name="Normal 8 2 7 5" xfId="55606" xr:uid="{57ABDD8D-F33E-46B5-BCFE-58B2C2A0E418}"/>
    <cellStyle name="Normal 8 2 7 6" xfId="55607" xr:uid="{36F8C7DD-932D-479F-B29C-ABE131410B49}"/>
    <cellStyle name="Normal 8 2 8" xfId="32475" xr:uid="{93708222-8BB3-43AF-B8E3-C56586813D9C}"/>
    <cellStyle name="Normal 8 2 9" xfId="32477" xr:uid="{8CA21E52-274A-4D97-8200-F52367D7BDD6}"/>
    <cellStyle name="Normal 8 3" xfId="55608" xr:uid="{A96D2E4D-E590-4A92-896F-8EFEFB9C37A1}"/>
    <cellStyle name="Normal 8 3 10" xfId="55609" xr:uid="{4B9428FE-0DE6-48E0-AEC5-E029B2435154}"/>
    <cellStyle name="Normal 8 3 11" xfId="55610" xr:uid="{C32672BD-722F-4F31-A9B2-3141E0E70D2B}"/>
    <cellStyle name="Normal 8 3 12" xfId="55611" xr:uid="{71D2B525-33D6-437D-9F2C-76E67B91DBEE}"/>
    <cellStyle name="Normal 8 3 13" xfId="55612" xr:uid="{16BD84FA-EDE5-4FD6-9515-1B842143C3E7}"/>
    <cellStyle name="Normal 8 3 14" xfId="55613" xr:uid="{39B3AB3C-D1BF-4160-ADC4-BBC5303A55BF}"/>
    <cellStyle name="Normal 8 3 2" xfId="55614" xr:uid="{5E4F4403-1B2C-4EDC-8DF2-27CA310BFDCC}"/>
    <cellStyle name="Normal 8 3 2 10" xfId="55615" xr:uid="{CF9E6F5E-FBB3-476D-A25B-6B28539099C1}"/>
    <cellStyle name="Normal 8 3 2 2" xfId="55616" xr:uid="{64DDDC64-B546-493D-B945-6D54F5F33601}"/>
    <cellStyle name="Normal 8 3 2 2 2" xfId="55617" xr:uid="{DCE26CED-2EA8-4B32-8AE0-B37B34796E87}"/>
    <cellStyle name="Normal 8 3 2 2 2 2" xfId="55618" xr:uid="{DAAAD7C4-E008-4F93-90E1-5154B934080C}"/>
    <cellStyle name="Normal 8 3 2 2 2 3" xfId="55619" xr:uid="{E37AAFD2-1B48-4404-8274-B8291D092465}"/>
    <cellStyle name="Normal 8 3 2 2 2 4" xfId="16716" xr:uid="{1B765C12-DCD7-4D12-9432-9D591B1FD180}"/>
    <cellStyle name="Normal 8 3 2 2 2 5" xfId="16758" xr:uid="{38986C05-50DA-4EC5-AED7-5E5DBA810BFD}"/>
    <cellStyle name="Normal 8 3 2 2 2 6" xfId="16762" xr:uid="{BE6474B8-A69F-48A5-A4DF-9F9228FFCBA8}"/>
    <cellStyle name="Normal 8 3 2 2 3" xfId="55620" xr:uid="{49CF9030-3DC5-4868-937C-F3ACFF2FCF07}"/>
    <cellStyle name="Normal 8 3 2 2 4" xfId="55621" xr:uid="{FA85B603-50F2-47E7-A1DB-8FC86E7EB2C8}"/>
    <cellStyle name="Normal 8 3 2 2 5" xfId="55622" xr:uid="{75D8AC69-9AB1-4645-AC18-1591AF6EF118}"/>
    <cellStyle name="Normal 8 3 2 2 6" xfId="55623" xr:uid="{6A197094-4728-4F32-A6CE-12D3A3CF04A0}"/>
    <cellStyle name="Normal 8 3 2 2 7" xfId="55624" xr:uid="{9C079592-D2BF-4644-B7A8-982981D31783}"/>
    <cellStyle name="Normal 8 3 2 3" xfId="55625" xr:uid="{85BDD519-6C93-41AA-9CA8-E862ED729598}"/>
    <cellStyle name="Normal 8 3 2 4" xfId="55626" xr:uid="{FE7660D2-7C75-4864-AC72-3871D237C035}"/>
    <cellStyle name="Normal 8 3 2 5" xfId="55627" xr:uid="{F5622E1D-76F5-4561-83A9-0C985B12B115}"/>
    <cellStyle name="Normal 8 3 2 5 2" xfId="55628" xr:uid="{539209E3-7AEA-442E-A99F-2ED3D6FE791F}"/>
    <cellStyle name="Normal 8 3 2 5 3" xfId="55629" xr:uid="{92641D6A-C7CE-4D7B-B8D2-6978B155FE29}"/>
    <cellStyle name="Normal 8 3 2 5 4" xfId="55630" xr:uid="{0D6DC066-879E-4094-8E66-0CE6CB8F911A}"/>
    <cellStyle name="Normal 8 3 2 5 5" xfId="55631" xr:uid="{4A7B8F01-C4BE-4BA9-8F2F-5377A69A0E8E}"/>
    <cellStyle name="Normal 8 3 2 5 6" xfId="55632" xr:uid="{EA8FE028-BA51-43B1-8468-F88E329B4AC9}"/>
    <cellStyle name="Normal 8 3 2 6" xfId="55633" xr:uid="{07BB6A8E-481A-4A7A-871D-795BE9690884}"/>
    <cellStyle name="Normal 8 3 2 7" xfId="55634" xr:uid="{4B9CB922-43F4-467D-8E3C-13A61E3809D3}"/>
    <cellStyle name="Normal 8 3 2 8" xfId="55635" xr:uid="{6F24807A-012C-445A-A889-4AD7B66382AC}"/>
    <cellStyle name="Normal 8 3 2 9" xfId="55636" xr:uid="{9FF1222A-AEDE-4D75-A71D-F25313EF2365}"/>
    <cellStyle name="Normal 8 3 3" xfId="55637" xr:uid="{A19F6EEA-C541-4811-9616-1C19F0C627E8}"/>
    <cellStyle name="Normal 8 3 3 10" xfId="55638" xr:uid="{64EDB80C-6023-4ACC-8457-BAA02EF7F056}"/>
    <cellStyle name="Normal 8 3 3 2" xfId="55639" xr:uid="{409161F0-F5AD-4F14-96EC-B6892B9A578E}"/>
    <cellStyle name="Normal 8 3 3 2 2" xfId="55640" xr:uid="{C6F3692C-C6DC-49C7-9452-754755E63B19}"/>
    <cellStyle name="Normal 8 3 3 2 2 2" xfId="55641" xr:uid="{1CE9EF69-FAC2-4266-8716-B90C9A99F1B8}"/>
    <cellStyle name="Normal 8 3 3 2 2 3" xfId="55642" xr:uid="{A6494A31-1427-49ED-AA67-6C8ACA5B9862}"/>
    <cellStyle name="Normal 8 3 3 2 2 4" xfId="55643" xr:uid="{EE201D39-70F9-46D2-A4C0-D8EC5D23326D}"/>
    <cellStyle name="Normal 8 3 3 2 2 5" xfId="55644" xr:uid="{23A68E63-AB32-4F89-A64A-E2A1D8098A3F}"/>
    <cellStyle name="Normal 8 3 3 2 2 6" xfId="55645" xr:uid="{B80122B5-6424-41D3-A6C5-34A25B4A6882}"/>
    <cellStyle name="Normal 8 3 3 2 3" xfId="55646" xr:uid="{866F6789-C303-4D2F-8448-E5C5E0C99586}"/>
    <cellStyle name="Normal 8 3 3 2 4" xfId="55647" xr:uid="{597EA821-355B-4571-A894-54EB1863812C}"/>
    <cellStyle name="Normal 8 3 3 2 5" xfId="55648" xr:uid="{0AB73DF3-652B-4928-8BC1-CC9FCD720109}"/>
    <cellStyle name="Normal 8 3 3 2 6" xfId="55649" xr:uid="{288C6CE1-D3B1-4D4C-B4A0-B454DD958F25}"/>
    <cellStyle name="Normal 8 3 3 2 7" xfId="33006" xr:uid="{2B9990E4-1010-4296-A234-B68D78514B78}"/>
    <cellStyle name="Normal 8 3 3 3" xfId="55650" xr:uid="{347332EF-800B-4621-8C05-84E4FA9814F8}"/>
    <cellStyle name="Normal 8 3 3 4" xfId="45145" xr:uid="{B87A4530-A64C-4AB7-900C-3B02D478C741}"/>
    <cellStyle name="Normal 8 3 3 5" xfId="45152" xr:uid="{3CCAE248-520C-49CA-91EE-2E267810088D}"/>
    <cellStyle name="Normal 8 3 3 5 2" xfId="55651" xr:uid="{AF97415F-BEE0-41BD-8547-DA547594D56B}"/>
    <cellStyle name="Normal 8 3 3 5 3" xfId="55652" xr:uid="{05109193-0485-4758-AE00-E749EFB8CE4E}"/>
    <cellStyle name="Normal 8 3 3 5 4" xfId="55653" xr:uid="{CDC908B2-24FB-43B7-A745-55CE3A79468D}"/>
    <cellStyle name="Normal 8 3 3 5 5" xfId="55654" xr:uid="{F9429D98-21E8-4CFE-9E85-0BCE01D5A74D}"/>
    <cellStyle name="Normal 8 3 3 5 6" xfId="55655" xr:uid="{9D3B4E7C-CEEB-4BBA-8E95-DA48963C4B55}"/>
    <cellStyle name="Normal 8 3 3 6" xfId="45154" xr:uid="{3D320413-1E8B-48C7-8ADF-E50F7DDCBE55}"/>
    <cellStyle name="Normal 8 3 3 7" xfId="45156" xr:uid="{9751E737-D38A-4469-9AF5-AFA58B65AFC6}"/>
    <cellStyle name="Normal 8 3 3 8" xfId="45158" xr:uid="{001175DD-D8CF-44E6-8907-45DB5971D065}"/>
    <cellStyle name="Normal 8 3 3 9" xfId="45160" xr:uid="{FBF9F9AC-43F9-47C6-925D-4D709B6D5AEB}"/>
    <cellStyle name="Normal 8 3 4" xfId="55656" xr:uid="{1AFBB396-416C-4E79-B9CA-F2CCAE2711C2}"/>
    <cellStyle name="Normal 8 3 4 10" xfId="55657" xr:uid="{61BEDF29-4404-4FCC-85BA-FC9AD995B585}"/>
    <cellStyle name="Normal 8 3 4 2" xfId="55658" xr:uid="{E2955B90-9CA0-4318-99C0-41732F00A8C9}"/>
    <cellStyle name="Normal 8 3 4 2 2" xfId="55659" xr:uid="{9E35A91E-DE02-445B-B755-8314B1FBA5F2}"/>
    <cellStyle name="Normal 8 3 4 2 2 2" xfId="55660" xr:uid="{D80E32F0-35AB-420D-8153-B48AA294D403}"/>
    <cellStyle name="Normal 8 3 4 2 2 3" xfId="55661" xr:uid="{B7A79D8E-B555-4573-B881-CED4B50D9AA0}"/>
    <cellStyle name="Normal 8 3 4 2 2 4" xfId="55662" xr:uid="{159F8159-01B5-428A-9682-CDEF7F8D0DAD}"/>
    <cellStyle name="Normal 8 3 4 2 2 5" xfId="55663" xr:uid="{DDFACFAD-0760-4274-82D3-1A514094A6A7}"/>
    <cellStyle name="Normal 8 3 4 2 2 6" xfId="55664" xr:uid="{F3488EC1-C02D-4E40-A491-ECA9EE8EAB5A}"/>
    <cellStyle name="Normal 8 3 4 2 3" xfId="55665" xr:uid="{28BF262F-69D8-426C-B4FB-5F74B804CCF0}"/>
    <cellStyle name="Normal 8 3 4 2 4" xfId="55666" xr:uid="{0BECB888-2750-4014-A4DD-89303608743C}"/>
    <cellStyle name="Normal 8 3 4 2 5" xfId="55667" xr:uid="{1FA95DD0-E272-4B8B-94E4-4A95803E9AED}"/>
    <cellStyle name="Normal 8 3 4 2 6" xfId="55668" xr:uid="{F53F7EFC-1515-4320-8591-B5A697E42277}"/>
    <cellStyle name="Normal 8 3 4 2 7" xfId="55669" xr:uid="{EC2C4011-4E89-4015-ABDE-9009A815EB7F}"/>
    <cellStyle name="Normal 8 3 4 3" xfId="55670" xr:uid="{8DA3DE90-70E1-4B59-95FC-D4DFEBBB3620}"/>
    <cellStyle name="Normal 8 3 4 4" xfId="45163" xr:uid="{FE9D316B-6A9E-4E7A-BD70-06C3EEF23364}"/>
    <cellStyle name="Normal 8 3 4 5" xfId="45165" xr:uid="{DA3551C5-6355-4A82-95A0-F37688FABDC1}"/>
    <cellStyle name="Normal 8 3 4 5 2" xfId="55671" xr:uid="{AC0D7FEB-3071-4EA1-84DF-96D99B45E64D}"/>
    <cellStyle name="Normal 8 3 4 5 3" xfId="55672" xr:uid="{91751CF4-E072-4149-A453-F0B271662913}"/>
    <cellStyle name="Normal 8 3 4 5 4" xfId="55673" xr:uid="{E2D7CEC7-AB2F-411E-B10B-E68610B849A2}"/>
    <cellStyle name="Normal 8 3 4 5 5" xfId="55674" xr:uid="{854E85C8-D19D-4A67-8F97-DEEFD983093D}"/>
    <cellStyle name="Normal 8 3 4 5 6" xfId="55675" xr:uid="{BDCC8E88-8090-4901-9755-489B4A758B19}"/>
    <cellStyle name="Normal 8 3 4 6" xfId="55676" xr:uid="{CB0C87E5-5E02-437C-8E1B-99A6D8E77F7C}"/>
    <cellStyle name="Normal 8 3 4 7" xfId="55677" xr:uid="{A1330E2A-E0B9-4406-AD2E-E2D1B52CC00A}"/>
    <cellStyle name="Normal 8 3 4 8" xfId="55678" xr:uid="{CCA7A2D4-2232-4B36-9FAB-34EAA9AAB46A}"/>
    <cellStyle name="Normal 8 3 4 9" xfId="55679" xr:uid="{53AFA24C-B70F-4A94-ABF2-1475B63AAAD8}"/>
    <cellStyle name="Normal 8 3 5" xfId="55680" xr:uid="{E3FAFF7F-0C38-4D86-A28D-55CF6593413E}"/>
    <cellStyle name="Normal 8 3 5 2" xfId="55681" xr:uid="{FDDB8421-B880-41A4-9113-BA36B3B45D52}"/>
    <cellStyle name="Normal 8 3 5 2 2" xfId="55682" xr:uid="{307118B5-6479-4A76-95D6-5D321B7A02BE}"/>
    <cellStyle name="Normal 8 3 5 2 3" xfId="55683" xr:uid="{F9F6E157-AAAA-4F65-B6F4-714DB41638B6}"/>
    <cellStyle name="Normal 8 3 5 2 4" xfId="55684" xr:uid="{D00C16C7-4CF1-4BF8-943A-54EEE9ECD134}"/>
    <cellStyle name="Normal 8 3 5 2 5" xfId="55685" xr:uid="{33772081-7B87-433D-9494-6D948633C248}"/>
    <cellStyle name="Normal 8 3 5 2 6" xfId="55686" xr:uid="{A5BFE34D-2597-479E-A722-8DB3BB6A37FD}"/>
    <cellStyle name="Normal 8 3 5 3" xfId="55687" xr:uid="{CE828BBB-1074-4D5B-93D7-83D2913F08E7}"/>
    <cellStyle name="Normal 8 3 5 4" xfId="55688" xr:uid="{45A6CB22-2AD1-448B-9BBB-92B302B857B6}"/>
    <cellStyle name="Normal 8 3 5 5" xfId="40083" xr:uid="{D005232C-7D06-4390-8B0A-5C66B6A9F0FE}"/>
    <cellStyle name="Normal 8 3 5 6" xfId="55689" xr:uid="{BB1E0AC9-306E-4D63-B8EE-7C0118A27D02}"/>
    <cellStyle name="Normal 8 3 5 7" xfId="55690" xr:uid="{92194CDE-1601-4CA0-84D8-13EF7CDC624A}"/>
    <cellStyle name="Normal 8 3 6" xfId="55691" xr:uid="{D4D5387E-4571-4030-9CCB-779DB8BD6098}"/>
    <cellStyle name="Normal 8 3 7" xfId="55692" xr:uid="{7AA2809C-91E9-4747-8A18-3030E972065C}"/>
    <cellStyle name="Normal 8 3 8" xfId="55693" xr:uid="{DF6C1715-C3F5-4BD8-8380-C67FF8C6559E}"/>
    <cellStyle name="Normal 8 3 8 2" xfId="55694" xr:uid="{30948325-F95D-496F-AD79-8D3CC1A367A6}"/>
    <cellStyle name="Normal 8 3 8 3" xfId="55695" xr:uid="{FF11C02A-EB03-440F-A9C4-7F3DB56088D5}"/>
    <cellStyle name="Normal 8 3 8 4" xfId="55696" xr:uid="{EFFE3E01-9552-403E-8049-669C2B766074}"/>
    <cellStyle name="Normal 8 3 8 5" xfId="55697" xr:uid="{E897E8AE-BF65-431E-A943-6B183BE8A8D6}"/>
    <cellStyle name="Normal 8 3 8 6" xfId="55698" xr:uid="{F41D265A-D564-4247-9570-7C642992AD4A}"/>
    <cellStyle name="Normal 8 3 9" xfId="55699" xr:uid="{04FCA154-F0D0-4229-AA0D-B8C099769069}"/>
    <cellStyle name="Normal 8 4" xfId="55700" xr:uid="{E013DE00-E515-4672-9F94-A08A4B95FE55}"/>
    <cellStyle name="Normal 8 4 2" xfId="55701" xr:uid="{3CC1CBB4-3EF0-4E08-894F-6FD2F41F055C}"/>
    <cellStyle name="Normal 8 4 2 2" xfId="55702" xr:uid="{ACC93BC7-DF5B-4A23-9C5E-2A3CA8811684}"/>
    <cellStyle name="Normal 8 4 2 2 2" xfId="55703" xr:uid="{639AB59C-81FD-4A3C-8785-BBB7793F45D7}"/>
    <cellStyle name="Normal 8 4 2 2 2 2" xfId="55704" xr:uid="{D24F1A5C-123B-4C1D-AD8B-1339D6ED8215}"/>
    <cellStyle name="Normal 8 4 2 2 2 3" xfId="55705" xr:uid="{449E4C72-A526-4441-9A9D-04130A5A2EF3}"/>
    <cellStyle name="Normal 8 4 2 2 3" xfId="55706" xr:uid="{5372A6EF-85F1-4BC0-B8EE-42C15E3D61C4}"/>
    <cellStyle name="Normal 8 4 2 2 4" xfId="55707" xr:uid="{E6C51E97-3399-41A6-9960-9930DDAF2B62}"/>
    <cellStyle name="Normal 8 4 3" xfId="55708" xr:uid="{F5B83037-B252-4977-9F4D-9EF9393985F3}"/>
    <cellStyle name="Normal 8 4 4" xfId="55709" xr:uid="{23E24BBF-EA57-4D3F-B1A1-F20B0F9986DD}"/>
    <cellStyle name="Normal 8 4 4 2" xfId="55710" xr:uid="{855B091F-A9DD-436A-9C41-130E4C95B6EF}"/>
    <cellStyle name="Normal 8 4 4 3" xfId="55711" xr:uid="{64CFFC15-46BB-4737-8FDC-C58E22C6D6C2}"/>
    <cellStyle name="Normal 8 4 5" xfId="55712" xr:uid="{08688243-53D2-4C6D-9DEC-E7AA6C02DBB3}"/>
    <cellStyle name="Normal 8 4 6" xfId="55713" xr:uid="{B3BACC97-E42F-4746-990B-D59A17A10749}"/>
    <cellStyle name="Normal 8 5" xfId="55714" xr:uid="{FBF5362A-BF82-435C-8CB7-FCABA7E89244}"/>
    <cellStyle name="Normal 8 5 10" xfId="55715" xr:uid="{80233A14-2596-4E9E-944E-F38D9610110D}"/>
    <cellStyle name="Normal 8 5 11" xfId="55395" xr:uid="{4195DB08-91AE-4EB0-A068-A7D7FEFF18C5}"/>
    <cellStyle name="Normal 8 5 12" xfId="55402" xr:uid="{05EC85E3-1CF6-4740-8230-EFBA1BF5158D}"/>
    <cellStyle name="Normal 8 5 13" xfId="55404" xr:uid="{4C78ECEC-8EA5-49A8-947E-749071F9ECD0}"/>
    <cellStyle name="Normal 8 5 2" xfId="55716" xr:uid="{6622F137-D090-4ECB-991F-5A530B58DC25}"/>
    <cellStyle name="Normal 8 5 2 10" xfId="55717" xr:uid="{ADAB31E7-6F2F-47E8-9B7A-5F4F1CF87FC0}"/>
    <cellStyle name="Normal 8 5 2 2" xfId="15437" xr:uid="{D8A06619-F097-4315-9481-582C7DD4F9E7}"/>
    <cellStyle name="Normal 8 5 2 2 2" xfId="55718" xr:uid="{07514FB7-85EB-4926-8D1B-CE491504F0CB}"/>
    <cellStyle name="Normal 8 5 2 2 2 2" xfId="55719" xr:uid="{6D05E9EB-C774-4C87-BA57-F331641F9244}"/>
    <cellStyle name="Normal 8 5 2 2 2 3" xfId="55720" xr:uid="{27B6D776-45BF-4298-A4EE-B5DEA94466B1}"/>
    <cellStyle name="Normal 8 5 2 2 2 4" xfId="55721" xr:uid="{06BC7D64-6B71-4B1D-A6BA-6EBCA367C09C}"/>
    <cellStyle name="Normal 8 5 2 2 2 5" xfId="55722" xr:uid="{B8AB4D29-AB80-4C00-9CCC-38FE9A0CCF9D}"/>
    <cellStyle name="Normal 8 5 2 2 2 6" xfId="55723" xr:uid="{681D3D6B-6647-42C2-9E50-B281D88B40AD}"/>
    <cellStyle name="Normal 8 5 2 2 3" xfId="46636" xr:uid="{398329A3-E744-496F-894D-6C80F947B887}"/>
    <cellStyle name="Normal 8 5 2 2 4" xfId="46749" xr:uid="{0525EA62-2433-42C5-AD76-B6629AC93649}"/>
    <cellStyle name="Normal 8 5 2 2 5" xfId="46866" xr:uid="{CB33FF4D-F500-4211-87AC-DF0FB7807610}"/>
    <cellStyle name="Normal 8 5 2 2 6" xfId="46993" xr:uid="{82A68120-80E3-4E41-9D28-9DB20EB9E3CB}"/>
    <cellStyle name="Normal 8 5 2 2 7" xfId="47026" xr:uid="{82A33743-F154-4CC4-B47A-54B1A104D927}"/>
    <cellStyle name="Normal 8 5 2 3" xfId="15442" xr:uid="{7FB72DDF-BEAF-46FD-A291-AA1D431EE82D}"/>
    <cellStyle name="Normal 8 5 2 4" xfId="55724" xr:uid="{0FBDDCBF-6325-4E1F-AE61-4FC43A82434E}"/>
    <cellStyle name="Normal 8 5 2 5" xfId="55725" xr:uid="{7BE5C472-10EB-45FF-AEE6-329412266DBA}"/>
    <cellStyle name="Normal 8 5 2 5 2" xfId="55726" xr:uid="{431CE00B-DFFA-416B-A377-C26C80106C05}"/>
    <cellStyle name="Normal 8 5 2 5 3" xfId="47922" xr:uid="{AA26D945-6985-4067-9B1F-7F026F445016}"/>
    <cellStyle name="Normal 8 5 2 5 4" xfId="47999" xr:uid="{F3CE3B14-D0D2-4864-B9D6-544CBB7458B9}"/>
    <cellStyle name="Normal 8 5 2 5 5" xfId="48112" xr:uid="{0C6EECC4-4CB7-465A-BF0C-4E07877FC857}"/>
    <cellStyle name="Normal 8 5 2 5 6" xfId="48201" xr:uid="{D3E92D4F-6897-45E7-AEE9-4A02BE03D68C}"/>
    <cellStyle name="Normal 8 5 2 6" xfId="55727" xr:uid="{3559D7F1-994C-4EA7-878C-65A2EFD460A5}"/>
    <cellStyle name="Normal 8 5 2 7" xfId="55728" xr:uid="{FE93E9E3-AF4F-473C-8421-A8DB812C3AA3}"/>
    <cellStyle name="Normal 8 5 2 8" xfId="55729" xr:uid="{0CA2A0E4-C948-4F93-AA07-9E92327913EC}"/>
    <cellStyle name="Normal 8 5 2 9" xfId="55730" xr:uid="{7EE80CB2-A2B6-41AD-BAF0-4AFBA070888E}"/>
    <cellStyle name="Normal 8 5 3" xfId="55731" xr:uid="{4169F545-006B-421E-91E5-408C2439B964}"/>
    <cellStyle name="Normal 8 5 3 10" xfId="55732" xr:uid="{49A2D30A-B2EF-47C0-91AE-B4D292537C94}"/>
    <cellStyle name="Normal 8 5 3 2" xfId="55733" xr:uid="{E1CEB536-B8BF-4C33-AE7A-69A7F71F1AF6}"/>
    <cellStyle name="Normal 8 5 3 2 2" xfId="43313" xr:uid="{2DF4C6EC-6D99-497F-A750-FE3B174471F7}"/>
    <cellStyle name="Normal 8 5 3 2 2 2" xfId="55734" xr:uid="{3D321A45-E6C1-44AD-B958-7ABEDAAD0534}"/>
    <cellStyle name="Normal 8 5 3 2 2 3" xfId="55735" xr:uid="{E772596D-7CAB-417F-941A-83FCF79EAA38}"/>
    <cellStyle name="Normal 8 5 3 2 2 4" xfId="55736" xr:uid="{75361C84-790B-46E9-B64C-452916D97DDB}"/>
    <cellStyle name="Normal 8 5 3 2 2 5" xfId="55737" xr:uid="{A078C21E-38ED-43BA-AD46-11F2EC3D29CD}"/>
    <cellStyle name="Normal 8 5 3 2 2 6" xfId="55738" xr:uid="{E734355D-5C70-4B42-99B6-BE83574760C7}"/>
    <cellStyle name="Normal 8 5 3 2 3" xfId="43315" xr:uid="{0045CDBC-2CAA-4A75-ABEA-65645BCA8031}"/>
    <cellStyle name="Normal 8 5 3 2 4" xfId="49591" xr:uid="{5E9FA5A7-B168-4C3E-8BBC-17F6D45652A4}"/>
    <cellStyle name="Normal 8 5 3 2 5" xfId="49594" xr:uid="{CA6B7D73-566D-4DC7-B341-8085849ACB86}"/>
    <cellStyle name="Normal 8 5 3 2 6" xfId="49598" xr:uid="{8ABB654F-8248-42B8-94E7-9E4D069B6D28}"/>
    <cellStyle name="Normal 8 5 3 2 7" xfId="49601" xr:uid="{3A832067-1C8C-46E1-A9E1-578634E06ABC}"/>
    <cellStyle name="Normal 8 5 3 3" xfId="55739" xr:uid="{DE06371C-C2B4-45F2-A9C5-B0CFF1D0D16D}"/>
    <cellStyle name="Normal 8 5 3 4" xfId="45210" xr:uid="{401729AD-4DCB-4D26-B452-7A4D791C951E}"/>
    <cellStyle name="Normal 8 5 3 5" xfId="45212" xr:uid="{15EA00FA-D587-4651-B044-D6E984728C3F}"/>
    <cellStyle name="Normal 8 5 3 5 2" xfId="43327" xr:uid="{4205CB71-4E83-4ABA-AC46-5A6DA78C8D2F}"/>
    <cellStyle name="Normal 8 5 3 5 3" xfId="49650" xr:uid="{5B9D51E3-AC45-4C67-A639-B2014A29E43C}"/>
    <cellStyle name="Normal 8 5 3 5 4" xfId="49654" xr:uid="{C88A4B8A-1B6D-45F8-9C9E-97B3295CE759}"/>
    <cellStyle name="Normal 8 5 3 5 5" xfId="49656" xr:uid="{C1DD9C84-DB34-4D84-BEE3-B58A29BE5CD9}"/>
    <cellStyle name="Normal 8 5 3 5 6" xfId="49660" xr:uid="{BE75320A-642C-4EE7-A9D6-8A770683F021}"/>
    <cellStyle name="Normal 8 5 3 6" xfId="45214" xr:uid="{D0D7DAAB-ECB7-4CEA-95EB-855039CA3E74}"/>
    <cellStyle name="Normal 8 5 3 7" xfId="45216" xr:uid="{9C19C600-B581-4132-8CE3-52E78A1E416A}"/>
    <cellStyle name="Normal 8 5 3 8" xfId="45218" xr:uid="{3B8F7AA5-E06F-4266-A648-0A25D20DA58F}"/>
    <cellStyle name="Normal 8 5 3 9" xfId="55740" xr:uid="{A9382BA9-2509-4D35-A9F2-C49FB50B9A55}"/>
    <cellStyle name="Normal 8 5 4" xfId="55741" xr:uid="{5D5469F2-4A7A-4755-B590-A8D6F77A2C1E}"/>
    <cellStyle name="Normal 8 5 4 2" xfId="55742" xr:uid="{5DC40605-B298-455B-9B89-FD1BEF3676CE}"/>
    <cellStyle name="Normal 8 5 4 2 2" xfId="43353" xr:uid="{B5B3347D-2E92-4FEB-97C2-FBD7B2B69A70}"/>
    <cellStyle name="Normal 8 5 4 2 3" xfId="49704" xr:uid="{DB78A123-203B-4A1E-884C-8514BBB4CD4B}"/>
    <cellStyle name="Normal 8 5 4 2 4" xfId="55743" xr:uid="{03888325-8EED-4184-9402-203E2A5632D9}"/>
    <cellStyle name="Normal 8 5 4 2 5" xfId="55744" xr:uid="{2640B449-FC33-416E-AF6A-62AB94B7E9D3}"/>
    <cellStyle name="Normal 8 5 4 2 6" xfId="55745" xr:uid="{976CD09C-1E4A-4EDF-ABCF-4678E63B3EF1}"/>
    <cellStyle name="Normal 8 5 4 3" xfId="55746" xr:uid="{2B48ABDE-0D21-4C8F-A9D0-DB5905F4A8A7}"/>
    <cellStyle name="Normal 8 5 4 4" xfId="55747" xr:uid="{1D270E4D-2B8B-4C3A-9171-C3789D7282ED}"/>
    <cellStyle name="Normal 8 5 4 5" xfId="55748" xr:uid="{7B1442B9-6852-4946-8DAB-2AAF6169453E}"/>
    <cellStyle name="Normal 8 5 4 6" xfId="55749" xr:uid="{93F2E43D-14D7-4E0B-957E-1A90E3DD9A7B}"/>
    <cellStyle name="Normal 8 5 4 7" xfId="55750" xr:uid="{274EEEB3-51EF-4BF2-AAE5-D2D6C07A8E9F}"/>
    <cellStyle name="Normal 8 5 5" xfId="55751" xr:uid="{D289A187-FFE4-47FA-9AD1-F70A2ED5F862}"/>
    <cellStyle name="Normal 8 5 6" xfId="55752" xr:uid="{4DBE11D4-1B02-4338-A87E-FA1E454CA419}"/>
    <cellStyle name="Normal 8 5 7" xfId="55753" xr:uid="{1B1B2386-7BB0-4A80-82D7-96D213C768EB}"/>
    <cellStyle name="Normal 8 5 7 2" xfId="55754" xr:uid="{1ED3A2A9-7F58-4D2E-A29D-4AE2E9DE2F86}"/>
    <cellStyle name="Normal 8 5 7 3" xfId="55755" xr:uid="{BBA1A255-B16D-4121-AD0C-6CA3167D48C7}"/>
    <cellStyle name="Normal 8 5 7 4" xfId="55756" xr:uid="{3F38C6AD-2AD5-4C5D-BE11-E467ED7AFE72}"/>
    <cellStyle name="Normal 8 5 7 5" xfId="55757" xr:uid="{1C238905-2F04-4224-8738-753820AAF8F6}"/>
    <cellStyle name="Normal 8 5 7 6" xfId="55758" xr:uid="{0BA729E4-1AC5-43CC-8370-ED7279A695C7}"/>
    <cellStyle name="Normal 8 5 8" xfId="55759" xr:uid="{0D81105B-1F67-41AF-984F-98B6001C0627}"/>
    <cellStyle name="Normal 8 5 9" xfId="55760" xr:uid="{E52454AB-BB2E-469B-8243-588C3BF9D749}"/>
    <cellStyle name="Normal 8 6" xfId="55761" xr:uid="{0433E148-B0A6-47A3-AB29-2AECD63B221E}"/>
    <cellStyle name="Normal 8 6 2" xfId="55762" xr:uid="{232FADC0-E931-4EC2-8EDD-F6611B8D39C5}"/>
    <cellStyle name="Normal 8 6 3" xfId="55763" xr:uid="{A470F7CB-9190-4F76-943B-6787D22D0CEE}"/>
    <cellStyle name="Normal 8 6 3 2" xfId="55764" xr:uid="{242D9C50-D804-4C72-BC4D-DE4B3AC333D6}"/>
    <cellStyle name="Normal 8 6 3 3" xfId="55765" xr:uid="{539E0F65-7418-41D8-A03B-FDF178BE550C}"/>
    <cellStyle name="Normal 8 6 4" xfId="55766" xr:uid="{2ECF56B5-EF94-4BDE-BCB7-89E0456610DD}"/>
    <cellStyle name="Normal 8 6 5" xfId="55767" xr:uid="{F0F9BBEF-7624-4C43-9EBD-7433F7C9BD64}"/>
    <cellStyle name="Normal 8 7" xfId="55768" xr:uid="{54F32F27-92AB-41D2-8855-BF6BFD7E5595}"/>
    <cellStyle name="Normal 8 7 2" xfId="55769" xr:uid="{5707AAB0-473F-4427-B170-6D3CA70DEE13}"/>
    <cellStyle name="Normal 8 7 3" xfId="55770" xr:uid="{C42E7FB0-9547-4785-8843-9012A9F08E8E}"/>
    <cellStyle name="Normal 8 7 3 2" xfId="55771" xr:uid="{F969D5B1-3623-4114-AA8A-6812DE4818D1}"/>
    <cellStyle name="Normal 8 7 3 3" xfId="55772" xr:uid="{16143B31-58B7-46F3-AED1-0B9CCA3E849B}"/>
    <cellStyle name="Normal 8 7 4" xfId="55773" xr:uid="{2F978E31-BA01-409B-9C60-7B6C9A4D3968}"/>
    <cellStyle name="Normal 8 7 5" xfId="55774" xr:uid="{E48DF57D-6E16-406B-A7C7-78E03CB731A4}"/>
    <cellStyle name="Normal 8 8" xfId="55775" xr:uid="{BA0BB989-3450-4C66-AC9B-9773F5BD5990}"/>
    <cellStyle name="Normal 8 8 2" xfId="55776" xr:uid="{560AA0A9-3DA3-4B09-B14E-AC645D829667}"/>
    <cellStyle name="Normal 8 8 3" xfId="55777" xr:uid="{5525F9A6-194D-47EF-B7BB-4C317D27DD33}"/>
    <cellStyle name="Normal 8 8 3 2" xfId="55778" xr:uid="{3DB5353D-B143-4CA6-B21E-ECD517F97931}"/>
    <cellStyle name="Normal 8 8 3 3" xfId="24159" xr:uid="{FFECA1CC-3D19-49DE-A860-4AFDD1F6DA6A}"/>
    <cellStyle name="Normal 8 8 4" xfId="55779" xr:uid="{07BB1602-96AD-43BE-9E57-DC6735F03264}"/>
    <cellStyle name="Normal 8 8 5" xfId="55780" xr:uid="{13FD2964-87F6-4156-B6EA-7C30157E7203}"/>
    <cellStyle name="Normal 8 9" xfId="55781" xr:uid="{75A640C6-6191-4F2A-AFF5-18BA210551A6}"/>
    <cellStyle name="Normal 8 9 2" xfId="55782" xr:uid="{2414975C-A25D-48CB-B105-DAE71ABDB315}"/>
    <cellStyle name="Normal 8 9 2 2" xfId="55783" xr:uid="{0D6DE875-4ACE-43EB-A52B-A1362F4B18FD}"/>
    <cellStyle name="Normal 8 9 2 3" xfId="55784" xr:uid="{ED42CC9D-5D17-44F0-9CFB-9E6BE420431C}"/>
    <cellStyle name="Normal 8 9 3" xfId="55785" xr:uid="{C0AD86C5-5041-4D72-BBA1-EEFB132BEECC}"/>
    <cellStyle name="Normal 8 9 4" xfId="55786" xr:uid="{4D103E63-927E-4608-A3B8-2E3E8C9D795D}"/>
    <cellStyle name="Normal 80" xfId="41969" xr:uid="{6CEDB305-480F-495D-A6A5-032524DDC2BE}"/>
    <cellStyle name="Normal 80 2" xfId="21362" xr:uid="{BCC93B4D-CAE8-42A6-8CA5-F75A54F3BF68}"/>
    <cellStyle name="Normal 80 2 2" xfId="41972" xr:uid="{60BB8F81-B2FE-4DBB-A006-E77B16B5E4FA}"/>
    <cellStyle name="Normal 80 3" xfId="21366" xr:uid="{05A15E1F-A514-42C2-9EC1-66F6223C3EDC}"/>
    <cellStyle name="Normal 81" xfId="41979" xr:uid="{DE90AADC-ADFE-4033-9493-B573B9C476AB}"/>
    <cellStyle name="Normal 81 2" xfId="41982" xr:uid="{4FFAA513-D258-4EF4-BC8E-142BCCE17D37}"/>
    <cellStyle name="Normal 81 3" xfId="41985" xr:uid="{67C40E88-0C78-4E91-87A2-74D9500D29BE}"/>
    <cellStyle name="Normal 82" xfId="41991" xr:uid="{E711A7CE-FC7A-4C36-AEC0-929C6CFAF00E}"/>
    <cellStyle name="Normal 82 2" xfId="55472" xr:uid="{C93FAFAC-158C-4A24-A191-B0D323B57F8D}"/>
    <cellStyle name="Normal 82 3" xfId="55474" xr:uid="{E68CB144-EB3D-4862-8040-2A0A43C87DAC}"/>
    <cellStyle name="Normal 83" xfId="55476" xr:uid="{635125FD-2EE3-4D8D-BA41-0301277475E9}"/>
    <cellStyle name="Normal 83 2" xfId="55478" xr:uid="{BCECBBD7-B1AA-4092-80D2-A96CF4C0212B}"/>
    <cellStyle name="Normal 83 3" xfId="55480" xr:uid="{0550D548-0F24-49B5-A719-6B842A0FE069}"/>
    <cellStyle name="Normal 84" xfId="55482" xr:uid="{245EC224-65D2-4E49-8AAA-F1C8AA2A3D74}"/>
    <cellStyle name="Normal 84 2" xfId="55484" xr:uid="{F896B784-0B50-4735-A79B-6B356CFC9119}"/>
    <cellStyle name="Normal 84 2 2" xfId="46890" xr:uid="{B838B4A0-E789-442C-A2B5-AEEB6EC18318}"/>
    <cellStyle name="Normal 84 3" xfId="55486" xr:uid="{BA76B83C-CC60-4CC7-B7BB-68B2832B35E3}"/>
    <cellStyle name="Normal 85" xfId="55788" xr:uid="{F29D8154-1DD3-4BEF-8D15-29BA6C9BF24A}"/>
    <cellStyle name="Normal 85 2" xfId="21461" xr:uid="{1A5CB791-5EB4-4926-BA25-0A24DB823616}"/>
    <cellStyle name="Normal 85 2 2" xfId="47004" xr:uid="{519328D1-A3BC-4579-850E-009764EBAAED}"/>
    <cellStyle name="Normal 85 3" xfId="21464" xr:uid="{D89FEF45-D6BA-43A0-B862-384C92B23B0C}"/>
    <cellStyle name="Normal 86" xfId="55790" xr:uid="{5835B19B-5C4A-4FDE-8FF4-016B2D8546E6}"/>
    <cellStyle name="Normal 86 2" xfId="55792" xr:uid="{213DA3B1-88CF-421B-84BA-FB919344826D}"/>
    <cellStyle name="Normal 86 2 2" xfId="47038" xr:uid="{D61F4783-89C4-445A-8E69-51B1ECCB752F}"/>
    <cellStyle name="Normal 86 3" xfId="55794" xr:uid="{725C79B9-0F0B-4F98-827A-7769CB153CD9}"/>
    <cellStyle name="Normal 87" xfId="55796" xr:uid="{AA4EDF31-5696-443C-B56A-A79DBEAF4618}"/>
    <cellStyle name="Normal 87 2" xfId="55798" xr:uid="{3091CA4D-3762-45F7-A40B-543A21F54890}"/>
    <cellStyle name="Normal 87 3" xfId="55800" xr:uid="{7738DFA6-BB9B-4E82-8946-570643981B59}"/>
    <cellStyle name="Normal 88" xfId="55802" xr:uid="{18700993-8CF8-4FBF-ACB5-303E0F04B2C8}"/>
    <cellStyle name="Normal 88 2" xfId="55804" xr:uid="{EF4E9448-1D74-466A-9CAD-4BF4D8210060}"/>
    <cellStyle name="Normal 88 3" xfId="55806" xr:uid="{29C33AAD-27DF-490A-AE8B-9C1C771710E7}"/>
    <cellStyle name="Normal 88 3 2" xfId="55808" xr:uid="{52D5E2D5-1515-43EE-8E17-C68289E8B625}"/>
    <cellStyle name="Normal 88 3 3" xfId="55810" xr:uid="{BECB30B5-89CE-4C97-8F4A-B16CAB75A1F1}"/>
    <cellStyle name="Normal 89" xfId="55812" xr:uid="{F8FE4B32-EF5F-464B-866B-B196BFE323C2}"/>
    <cellStyle name="Normal 89 2" xfId="55814" xr:uid="{93798E58-5D2B-46BB-9813-2AB61BE8DFE4}"/>
    <cellStyle name="Normal 89 3" xfId="55816" xr:uid="{AD70D8CC-44CE-4CAA-8F60-64B70EB7BD20}"/>
    <cellStyle name="Normal 89 3 2" xfId="55818" xr:uid="{94AE91AA-F132-4061-B3CF-2E39FADB9C2D}"/>
    <cellStyle name="Normal 89 3 3" xfId="55820" xr:uid="{DEA76CB6-942D-4AFB-8ECC-9EF9C31F716E}"/>
    <cellStyle name="Normal 9" xfId="55821" xr:uid="{3547D24C-89F0-415B-931E-0397F13188F5}"/>
    <cellStyle name="Normal 9 10" xfId="28589" xr:uid="{985B31E6-8386-450D-A537-61F9D96FA119}"/>
    <cellStyle name="Normal 9 2" xfId="55822" xr:uid="{4D054BE9-7CA9-4921-AE80-F6E545370697}"/>
    <cellStyle name="Normal 9 2 10" xfId="55823" xr:uid="{508D695E-C33A-4820-891D-79254D6B5889}"/>
    <cellStyle name="Normal 9 2 11" xfId="55824" xr:uid="{81D64C51-086F-4782-A27A-DEE0B303726D}"/>
    <cellStyle name="Normal 9 2 12" xfId="55825" xr:uid="{168B614A-2C75-4955-B119-07DE3F52694B}"/>
    <cellStyle name="Normal 9 2 2" xfId="55826" xr:uid="{FF2669C5-D736-416E-971F-2F20C3FFD663}"/>
    <cellStyle name="Normal 9 2 2 2" xfId="55827" xr:uid="{EEB19623-481D-49F7-8F9A-E5FF59899A86}"/>
    <cellStyle name="Normal 9 2 2 2 2" xfId="55828" xr:uid="{888D6E98-B79D-45C9-8867-4153DB31FB49}"/>
    <cellStyle name="Normal 9 2 2 2 2 2" xfId="55829" xr:uid="{EF96BA01-4E95-48E3-AB5B-556A8AAC5134}"/>
    <cellStyle name="Normal 9 2 2 2 2 3" xfId="55830" xr:uid="{DB774C6E-CEF5-40D9-A89B-77E78F66242C}"/>
    <cellStyle name="Normal 9 2 2 2 3" xfId="55831" xr:uid="{8FA68D48-4B7E-445C-A893-CB6ECB2606F6}"/>
    <cellStyle name="Normal 9 2 2 2 4" xfId="55832" xr:uid="{3CF80764-F19F-4E00-A5AD-C766A776D3AC}"/>
    <cellStyle name="Normal 9 2 2 3" xfId="55833" xr:uid="{9345AA12-AF63-4982-98B6-1CF6BE64D836}"/>
    <cellStyle name="Normal 9 2 2 4" xfId="55834" xr:uid="{756ACF8B-AB9F-489E-B26D-57E2087BF9C2}"/>
    <cellStyle name="Normal 9 2 3" xfId="55835" xr:uid="{5198B8B5-9F9C-49D0-97E1-FBA7752E5F59}"/>
    <cellStyle name="Normal 9 2 3 10" xfId="55836" xr:uid="{03CB9942-8210-46E3-82FD-36891608CF12}"/>
    <cellStyle name="Normal 9 2 3 11" xfId="55837" xr:uid="{5E31249D-D9B0-496B-BE85-9F9C597584B9}"/>
    <cellStyle name="Normal 9 2 3 12" xfId="55838" xr:uid="{A3BDD364-5099-428A-9FA4-D7F820FC7D82}"/>
    <cellStyle name="Normal 9 2 3 2" xfId="55839" xr:uid="{19C2FB93-E380-4FB8-B30A-FCB89DCDCBA6}"/>
    <cellStyle name="Normal 9 2 3 2 10" xfId="55840" xr:uid="{FC526105-F5DA-4C7B-ADA4-046768C74CC5}"/>
    <cellStyle name="Normal 9 2 3 2 2" xfId="55841" xr:uid="{3FFB3662-596F-4099-928A-B9FA344F8003}"/>
    <cellStyle name="Normal 9 2 3 2 2 2" xfId="55842" xr:uid="{A8042516-BD83-4849-8C69-2023DA1A4937}"/>
    <cellStyle name="Normal 9 2 3 2 2 2 2" xfId="55843" xr:uid="{952039AC-F2D3-4994-9980-4BBFF6EB3567}"/>
    <cellStyle name="Normal 9 2 3 2 2 2 3" xfId="55844" xr:uid="{3FFF0A6A-C34B-4D8A-B512-285856CBE0F2}"/>
    <cellStyle name="Normal 9 2 3 2 2 2 4" xfId="55845" xr:uid="{5C48AC02-49C2-4DA6-A0EC-9C8D2F2C7EA0}"/>
    <cellStyle name="Normal 9 2 3 2 2 2 5" xfId="55846" xr:uid="{2128E7D5-B95A-42AF-AE48-526956E03519}"/>
    <cellStyle name="Normal 9 2 3 2 2 2 6" xfId="55847" xr:uid="{6C1111B8-04D4-4210-B161-D466C9012A5A}"/>
    <cellStyle name="Normal 9 2 3 2 2 3" xfId="55848" xr:uid="{0C2E6C77-D12D-4C9D-984C-A5373B716854}"/>
    <cellStyle name="Normal 9 2 3 2 2 4" xfId="55849" xr:uid="{6D316975-D07A-460E-9E94-EE3CCFD16518}"/>
    <cellStyle name="Normal 9 2 3 2 2 5" xfId="55850" xr:uid="{A0FA70A9-75AB-4B51-AC7F-07D6BFE08E4C}"/>
    <cellStyle name="Normal 9 2 3 2 2 6" xfId="55851" xr:uid="{1F1339D0-23FC-4ECB-9CCF-86B56DE57B21}"/>
    <cellStyle name="Normal 9 2 3 2 2 7" xfId="55852" xr:uid="{983789BA-7745-4194-B0CB-0E2218F18FB4}"/>
    <cellStyle name="Normal 9 2 3 2 3" xfId="55853" xr:uid="{55697386-6567-42BC-AFB7-B8644D6FD9A8}"/>
    <cellStyle name="Normal 9 2 3 2 4" xfId="55854" xr:uid="{7F6B7B4D-C919-4681-A685-613442D52E53}"/>
    <cellStyle name="Normal 9 2 3 2 5" xfId="55855" xr:uid="{14DEC191-2B18-479C-A3B8-DACEA2029DA5}"/>
    <cellStyle name="Normal 9 2 3 2 5 2" xfId="55856" xr:uid="{77DCBC12-73B6-414C-BAC7-9EBBF1607DAF}"/>
    <cellStyle name="Normal 9 2 3 2 5 3" xfId="55857" xr:uid="{CDCEA257-56C7-437E-BE27-9AE047F62968}"/>
    <cellStyle name="Normal 9 2 3 2 5 4" xfId="55858" xr:uid="{ED811209-4C89-421F-B242-7161FA91BCF9}"/>
    <cellStyle name="Normal 9 2 3 2 5 5" xfId="55859" xr:uid="{C96AE123-48EE-48C7-9D95-60A1A75E327E}"/>
    <cellStyle name="Normal 9 2 3 2 5 6" xfId="55860" xr:uid="{252F63F8-FE18-4995-92C3-0FD12C3644B8}"/>
    <cellStyle name="Normal 9 2 3 2 6" xfId="55861" xr:uid="{20ECAB1D-E6A0-421D-BE44-F3B90A562673}"/>
    <cellStyle name="Normal 9 2 3 2 7" xfId="55862" xr:uid="{1AFB75E0-69B3-4FAF-9785-AFDCCFBB7B2A}"/>
    <cellStyle name="Normal 9 2 3 2 8" xfId="55863" xr:uid="{73A2F127-A52A-4A87-BFB1-81A5EA0C1C23}"/>
    <cellStyle name="Normal 9 2 3 2 9" xfId="55864" xr:uid="{EDDD7C53-4CD7-4DC2-AB26-69C5487E1926}"/>
    <cellStyle name="Normal 9 2 3 3" xfId="55865" xr:uid="{CE684937-E007-4E4F-964F-0F79A70F5F92}"/>
    <cellStyle name="Normal 9 2 3 3 2" xfId="55866" xr:uid="{95115550-51A2-40D1-A4B3-5E34B665663D}"/>
    <cellStyle name="Normal 9 2 3 3 2 2" xfId="55867" xr:uid="{790B0F40-23C0-4AE4-9DFB-4A1888A753EE}"/>
    <cellStyle name="Normal 9 2 3 3 2 3" xfId="55868" xr:uid="{5C2CCBBE-784B-4FE6-8A4E-635D714E1ACE}"/>
    <cellStyle name="Normal 9 2 3 3 2 4" xfId="55869" xr:uid="{6991F0FD-38F3-4DA5-9E40-F17CA41378B8}"/>
    <cellStyle name="Normal 9 2 3 3 2 5" xfId="55870" xr:uid="{D443FEF9-ACF6-49AC-B695-0257C9DD0A4D}"/>
    <cellStyle name="Normal 9 2 3 3 2 6" xfId="55871" xr:uid="{D1F06338-9AF5-47C9-9E36-CED2E4E7BE72}"/>
    <cellStyle name="Normal 9 2 3 3 3" xfId="55872" xr:uid="{0A0412C3-CE76-4AB5-8AA7-13DC5ED90100}"/>
    <cellStyle name="Normal 9 2 3 3 4" xfId="55873" xr:uid="{E0D0DF6A-0E09-454D-81AD-7E92E5BB2773}"/>
    <cellStyle name="Normal 9 2 3 3 5" xfId="55874" xr:uid="{E3BA81A0-52CE-4653-8338-FDF6A8D377F9}"/>
    <cellStyle name="Normal 9 2 3 3 6" xfId="55875" xr:uid="{DCD06C7E-59BB-4AA3-8197-086574EE53D9}"/>
    <cellStyle name="Normal 9 2 3 3 7" xfId="55876" xr:uid="{5474EF03-C1A6-43F7-96BF-FECD21E07131}"/>
    <cellStyle name="Normal 9 2 3 4" xfId="45239" xr:uid="{BAAB6F50-5FD0-4CC5-AB7E-2B3346312751}"/>
    <cellStyle name="Normal 9 2 3 5" xfId="45241" xr:uid="{D691B195-FAE8-48B0-AB47-BF2B506DE136}"/>
    <cellStyle name="Normal 9 2 3 6" xfId="45243" xr:uid="{489EE9EC-2F32-4CB3-9F7D-603F19C72916}"/>
    <cellStyle name="Normal 9 2 3 6 2" xfId="55877" xr:uid="{CF52C850-1D5D-4AC4-A381-560B78A793D7}"/>
    <cellStyle name="Normal 9 2 3 6 3" xfId="55878" xr:uid="{E8E7D863-28C7-4961-AC5E-E0C0424CFDC2}"/>
    <cellStyle name="Normal 9 2 3 6 4" xfId="55879" xr:uid="{1C62AB09-3CD2-4A18-9229-86EE1C992A37}"/>
    <cellStyle name="Normal 9 2 3 6 5" xfId="55880" xr:uid="{00AA04A5-8CC2-4B94-BB56-1DAB2A4A2A25}"/>
    <cellStyle name="Normal 9 2 3 6 6" xfId="55881" xr:uid="{A6B539B9-4412-4556-B610-08F9D4FE03BB}"/>
    <cellStyle name="Normal 9 2 3 7" xfId="45245" xr:uid="{D26B98A5-85C9-45A1-A7B7-B8C91D2D1AAE}"/>
    <cellStyle name="Normal 9 2 3 8" xfId="45247" xr:uid="{869A0EDD-A2F3-4367-81F3-874BE3236C2D}"/>
    <cellStyle name="Normal 9 2 3 9" xfId="55882" xr:uid="{1AF6AEA3-DF06-4840-AAD5-F9922DA070B1}"/>
    <cellStyle name="Normal 9 2 4" xfId="55883" xr:uid="{B2CF7429-48B8-4003-80C2-5C31A614FCB6}"/>
    <cellStyle name="Normal 9 2 4 10" xfId="55885" xr:uid="{9500FCEA-7C90-46DB-9E9D-930A88D19904}"/>
    <cellStyle name="Normal 9 2 4 2" xfId="55886" xr:uid="{FEDF685A-0140-4D4D-9772-C1AD384BC07E}"/>
    <cellStyle name="Normal 9 2 4 2 2" xfId="55887" xr:uid="{B6F09ED3-DA81-4002-ABB3-C28812EA1C05}"/>
    <cellStyle name="Normal 9 2 4 2 2 2" xfId="55888" xr:uid="{B01B488D-9D68-4DD0-9E30-472C751DA689}"/>
    <cellStyle name="Normal 9 2 4 2 2 3" xfId="55889" xr:uid="{7A0EDD19-2F48-43EA-83D4-9C67DC1D3508}"/>
    <cellStyle name="Normal 9 2 4 2 2 4" xfId="55890" xr:uid="{37AC6A0D-32D0-4299-BFE1-68919B076493}"/>
    <cellStyle name="Normal 9 2 4 2 2 5" xfId="55891" xr:uid="{C571D26E-CF41-4A2D-8241-779923C97D31}"/>
    <cellStyle name="Normal 9 2 4 2 2 6" xfId="55892" xr:uid="{75E3684F-3D22-4EA2-A7D7-23D1BD1A9A9E}"/>
    <cellStyle name="Normal 9 2 4 2 3" xfId="55893" xr:uid="{66ED1ED8-9143-419E-B164-5500DC1A24EA}"/>
    <cellStyle name="Normal 9 2 4 2 4" xfId="55894" xr:uid="{C4C76A40-D75E-4E76-9972-F4883DAC5E50}"/>
    <cellStyle name="Normal 9 2 4 2 5" xfId="55895" xr:uid="{0753C837-62B0-4788-8A6F-5D8B1670EB28}"/>
    <cellStyle name="Normal 9 2 4 2 6" xfId="55896" xr:uid="{FB23CDF3-14FB-4BF0-B04F-9EAE817849C5}"/>
    <cellStyle name="Normal 9 2 4 2 7" xfId="55897" xr:uid="{34014E96-09B5-41CE-8149-AF4A07EA7A7C}"/>
    <cellStyle name="Normal 9 2 4 3" xfId="55898" xr:uid="{99E35FE8-F6F4-4144-BF74-CD123CC80F7D}"/>
    <cellStyle name="Normal 9 2 4 4" xfId="55899" xr:uid="{E21A8D45-D227-427D-AB97-238F5AEEA914}"/>
    <cellStyle name="Normal 9 2 4 5" xfId="55900" xr:uid="{CD7C1C75-03FE-4AE1-B92B-E989BE25A43C}"/>
    <cellStyle name="Normal 9 2 4 5 2" xfId="55901" xr:uid="{61A93F45-87E9-42C3-989D-15D5A32ABABE}"/>
    <cellStyle name="Normal 9 2 4 5 3" xfId="55902" xr:uid="{AFD974AD-F4EB-46E9-B90E-0C6A03364D73}"/>
    <cellStyle name="Normal 9 2 4 5 4" xfId="55903" xr:uid="{6D312FE7-C88F-443A-A383-2E203133215E}"/>
    <cellStyle name="Normal 9 2 4 5 5" xfId="55904" xr:uid="{AB519C80-E7E4-46E0-8872-0CAACC06C0C1}"/>
    <cellStyle name="Normal 9 2 4 5 6" xfId="55905" xr:uid="{DE253CCD-9C34-4F58-B0BA-72A3193051BC}"/>
    <cellStyle name="Normal 9 2 4 6" xfId="55906" xr:uid="{9A1AB15F-0BEC-47BB-B558-4D659F3B21B5}"/>
    <cellStyle name="Normal 9 2 4 7" xfId="55907" xr:uid="{AE03E8AD-476F-4FCB-AB53-366BAFA7870B}"/>
    <cellStyle name="Normal 9 2 4 8" xfId="55908" xr:uid="{CBCF68DF-035C-4555-A71E-00D675EAC9E8}"/>
    <cellStyle name="Normal 9 2 4 9" xfId="52561" xr:uid="{D82690BB-7FCB-4079-B57A-3CD2BDA955E7}"/>
    <cellStyle name="Normal 9 2 5" xfId="55909" xr:uid="{B1A6530C-1D07-4C1A-B565-B41A48E9E3EC}"/>
    <cellStyle name="Normal 9 2 5 10" xfId="55910" xr:uid="{728592B2-B139-4833-BD0D-A5BA75D87F21}"/>
    <cellStyle name="Normal 9 2 5 2" xfId="55911" xr:uid="{9E8AA5CE-FCB2-4554-9728-32E7F00DD1AD}"/>
    <cellStyle name="Normal 9 2 5 2 2" xfId="55912" xr:uid="{C0B1D7E4-6B1C-437F-81D4-86E5BD2BBE6B}"/>
    <cellStyle name="Normal 9 2 5 2 2 2" xfId="55913" xr:uid="{6018C1D3-E45C-4409-94C7-6765D4BDB6F4}"/>
    <cellStyle name="Normal 9 2 5 2 2 3" xfId="55914" xr:uid="{7F2469ED-BF06-4763-BCC3-9936163DCCB3}"/>
    <cellStyle name="Normal 9 2 5 2 2 4" xfId="55915" xr:uid="{ADE3D099-C45B-488B-B535-4D2A537BF09F}"/>
    <cellStyle name="Normal 9 2 5 2 2 5" xfId="55916" xr:uid="{B3517125-BF17-43F4-A190-8F5270224768}"/>
    <cellStyle name="Normal 9 2 5 2 2 6" xfId="55917" xr:uid="{922344FD-252A-4A49-B18F-A0F7DA2FD3CC}"/>
    <cellStyle name="Normal 9 2 5 2 3" xfId="55918" xr:uid="{40F1E3DE-2368-44AC-9B28-E38F8D1A964C}"/>
    <cellStyle name="Normal 9 2 5 2 4" xfId="55919" xr:uid="{A69C3C9A-2491-439E-AEF7-E59DE983E7AE}"/>
    <cellStyle name="Normal 9 2 5 2 5" xfId="55920" xr:uid="{0DE61651-BD18-4530-82CB-FA7E2DAD5E57}"/>
    <cellStyle name="Normal 9 2 5 2 6" xfId="55921" xr:uid="{6687B2CE-078C-49F0-96F0-9A4A7D0C05F5}"/>
    <cellStyle name="Normal 9 2 5 2 7" xfId="55922" xr:uid="{C4AC92D8-021F-47A4-8B6A-C92913FAD8B0}"/>
    <cellStyle name="Normal 9 2 5 3" xfId="55923" xr:uid="{A1B80FC2-F73C-4C6D-96EE-BA8A6499CF0F}"/>
    <cellStyle name="Normal 9 2 5 4" xfId="55924" xr:uid="{25BF4200-3086-4127-92DC-72F9EDC0F3D6}"/>
    <cellStyle name="Normal 9 2 5 5" xfId="55925" xr:uid="{B7BD3E19-C868-4688-92A5-88FED3B6A9C9}"/>
    <cellStyle name="Normal 9 2 5 5 2" xfId="55926" xr:uid="{46E8FB39-F008-43D8-854A-ED11FDE9C0B5}"/>
    <cellStyle name="Normal 9 2 5 5 3" xfId="55927" xr:uid="{902AB0A4-BFD9-46C7-897C-4BB0E49991ED}"/>
    <cellStyle name="Normal 9 2 5 5 4" xfId="55928" xr:uid="{826F768B-2539-4F6C-8395-0BF89DE7DC48}"/>
    <cellStyle name="Normal 9 2 5 5 5" xfId="55929" xr:uid="{9E92CBCA-6751-46DB-BBD6-56FD08AAE89C}"/>
    <cellStyle name="Normal 9 2 5 5 6" xfId="55930" xr:uid="{8249AEB5-A7FA-4D69-B944-4957CBF0C937}"/>
    <cellStyle name="Normal 9 2 5 6" xfId="55931" xr:uid="{897DE035-8FED-4049-B9D1-527ECD1421FE}"/>
    <cellStyle name="Normal 9 2 5 7" xfId="55932" xr:uid="{88E236CD-14C4-456A-A935-78F0A2164C6E}"/>
    <cellStyle name="Normal 9 2 5 8" xfId="55933" xr:uid="{8CD6182E-6762-4CA7-AAA6-8DC008653D5C}"/>
    <cellStyle name="Normal 9 2 5 9" xfId="55934" xr:uid="{346EAED3-1575-4652-9BA9-7E28B810BCC1}"/>
    <cellStyle name="Normal 9 2 6" xfId="55935" xr:uid="{E352B714-FB66-4841-9A14-7136971F52C6}"/>
    <cellStyle name="Normal 9 2 6 2" xfId="55936" xr:uid="{71E63AAB-A955-4389-A775-32F9290E0FE3}"/>
    <cellStyle name="Normal 9 2 6 2 2" xfId="55937" xr:uid="{D49F5F13-D57F-4425-B71C-F768B9E93EFB}"/>
    <cellStyle name="Normal 9 2 6 2 3" xfId="55938" xr:uid="{2E76043C-4543-4711-A212-66051DA5B187}"/>
    <cellStyle name="Normal 9 2 6 2 4" xfId="55939" xr:uid="{46C5FC00-FD53-4F94-A041-1D6CEA769021}"/>
    <cellStyle name="Normal 9 2 6 2 5" xfId="55940" xr:uid="{54881AA3-E9F8-47CC-8E51-05E1BECD66BD}"/>
    <cellStyle name="Normal 9 2 6 2 6" xfId="55941" xr:uid="{9CB75BAA-0246-455B-8310-1CE609F4D5D5}"/>
    <cellStyle name="Normal 9 2 6 3" xfId="55942" xr:uid="{3857872E-D09B-48B0-9034-9DF20EAE08A1}"/>
    <cellStyle name="Normal 9 2 6 4" xfId="55943" xr:uid="{41EEB908-8C69-4421-A3AE-F6D14CFAC37B}"/>
    <cellStyle name="Normal 9 2 6 5" xfId="55944" xr:uid="{3E82A994-7F5C-4A36-98EC-EC398684C017}"/>
    <cellStyle name="Normal 9 2 6 6" xfId="55945" xr:uid="{95CEC65E-5910-49F5-B1FE-E661CBD1F371}"/>
    <cellStyle name="Normal 9 2 6 7" xfId="55946" xr:uid="{2D06255D-EFAC-4F83-BD00-516D794E52DF}"/>
    <cellStyle name="Normal 9 2 7" xfId="55947" xr:uid="{0AA1444F-2DB3-441B-A9B2-958938A4086E}"/>
    <cellStyle name="Normal 9 2 7 2" xfId="55948" xr:uid="{20EBCFE5-3517-4F64-A528-25B61900E736}"/>
    <cellStyle name="Normal 9 2 7 3" xfId="55949" xr:uid="{049BEFAF-3FBF-4FD6-9B5F-9DCB0110E8D8}"/>
    <cellStyle name="Normal 9 2 7 4" xfId="36750" xr:uid="{81F84FDD-84D3-43CD-A167-EA2014454BE1}"/>
    <cellStyle name="Normal 9 2 7 5" xfId="55950" xr:uid="{A640B5E9-8ACD-4D15-B05E-0563AAF67FDD}"/>
    <cellStyle name="Normal 9 2 7 6" xfId="55951" xr:uid="{E51FCAD5-DAE2-4069-8D44-A52CEFAF01BF}"/>
    <cellStyle name="Normal 9 2 8" xfId="32516" xr:uid="{CCFEB503-265D-4507-AFAB-1A5008BCEAD5}"/>
    <cellStyle name="Normal 9 2 9" xfId="32518" xr:uid="{177DBA46-C482-45F6-98AA-872B42DD6E85}"/>
    <cellStyle name="Normal 9 3" xfId="55952" xr:uid="{D3AE0438-A6F6-4AF7-A5B1-E6038E8A4C7C}"/>
    <cellStyle name="Normal 9 3 10" xfId="39134" xr:uid="{4996746E-5178-40C2-B684-87300FA487AD}"/>
    <cellStyle name="Normal 9 3 11" xfId="39136" xr:uid="{F1585EFE-3B55-4A31-B3F2-DEDA08202BBC}"/>
    <cellStyle name="Normal 9 3 12" xfId="39138" xr:uid="{D0462D86-7B1D-4065-BAA8-74FF13CFE0F1}"/>
    <cellStyle name="Normal 9 3 13" xfId="39140" xr:uid="{EA1B8139-9F1A-498B-BD20-696AD097176F}"/>
    <cellStyle name="Normal 9 3 14" xfId="55953" xr:uid="{7026C5D8-192E-4953-8D16-FAF4DF443162}"/>
    <cellStyle name="Normal 9 3 2" xfId="55954" xr:uid="{7D4D7797-E94B-4B8B-91A9-56000E3863E8}"/>
    <cellStyle name="Normal 9 3 2 10" xfId="55437" xr:uid="{88D17BE3-B34D-4C3C-8F4F-86BA8EDFCAF1}"/>
    <cellStyle name="Normal 9 3 2 2" xfId="55955" xr:uid="{6307B598-3BF5-4B9F-B8DA-B6DA9E651EAF}"/>
    <cellStyle name="Normal 9 3 2 2 2" xfId="50453" xr:uid="{C4132EB9-4145-4607-BF25-E65B08BD6891}"/>
    <cellStyle name="Normal 9 3 2 2 2 2" xfId="25708" xr:uid="{E542085E-AB99-415A-A83A-B7C1EC6BCAA9}"/>
    <cellStyle name="Normal 9 3 2 2 2 3" xfId="50455" xr:uid="{53117ECF-96EE-4152-AFB0-18B64011D1AC}"/>
    <cellStyle name="Normal 9 3 2 2 2 4" xfId="55956" xr:uid="{501A539C-9C87-4AE6-ADA7-A5B05B28DFC2}"/>
    <cellStyle name="Normal 9 3 2 2 2 5" xfId="55957" xr:uid="{17CA9160-4206-4681-A0C0-BBBAF1088E66}"/>
    <cellStyle name="Normal 9 3 2 2 2 6" xfId="55958" xr:uid="{BE4D0F10-4FB1-4F90-ABC0-2BC59E434237}"/>
    <cellStyle name="Normal 9 3 2 2 3" xfId="21807" xr:uid="{2994EDB4-96CF-4CF1-B201-114AC71AE8EB}"/>
    <cellStyle name="Normal 9 3 2 2 4" xfId="21822" xr:uid="{5E59F765-F53A-46CD-83B8-34D17197611F}"/>
    <cellStyle name="Normal 9 3 2 2 5" xfId="50458" xr:uid="{93BBF606-14BC-46FE-B149-5BDD4575B98E}"/>
    <cellStyle name="Normal 9 3 2 2 6" xfId="55959" xr:uid="{E50F6629-0C8C-4906-A2AD-748CDB0DE1FA}"/>
    <cellStyle name="Normal 9 3 2 2 7" xfId="55960" xr:uid="{3EA22D31-FD46-40F6-A7CE-264A395A46D3}"/>
    <cellStyle name="Normal 9 3 2 3" xfId="55961" xr:uid="{47196666-7DF1-42EE-9366-B4319CB2AF01}"/>
    <cellStyle name="Normal 9 3 2 4" xfId="55962" xr:uid="{D2A85FDD-ABF6-4FD6-A4FC-236AC8C66521}"/>
    <cellStyle name="Normal 9 3 2 5" xfId="55963" xr:uid="{414ECB3C-BCC5-4566-AE3A-643E08EFB01A}"/>
    <cellStyle name="Normal 9 3 2 5 2" xfId="55964" xr:uid="{CCF4F743-627F-4E3A-B130-F1AEB4C1C791}"/>
    <cellStyle name="Normal 9 3 2 5 3" xfId="21872" xr:uid="{905CB213-452F-4212-9FF5-8C9C8A63A348}"/>
    <cellStyle name="Normal 9 3 2 5 4" xfId="21876" xr:uid="{B49327CC-52BD-48AF-8187-6C5B59E6E6C5}"/>
    <cellStyle name="Normal 9 3 2 5 5" xfId="55965" xr:uid="{75F5312F-10DE-4A15-A78F-55F6BD2CE1BC}"/>
    <cellStyle name="Normal 9 3 2 5 6" xfId="55966" xr:uid="{44AEE77D-5C72-48BC-9B10-11E835087492}"/>
    <cellStyle name="Normal 9 3 2 6" xfId="55968" xr:uid="{B2411E1F-14A6-4E35-B3D5-BE874807A243}"/>
    <cellStyle name="Normal 9 3 2 7" xfId="55970" xr:uid="{1B80F717-92B3-4E4F-9FF8-D12BE26DE4C3}"/>
    <cellStyle name="Normal 9 3 2 8" xfId="55972" xr:uid="{5CB725D2-5F79-4DAC-B4A9-DC9C1DB5F9BD}"/>
    <cellStyle name="Normal 9 3 2 9" xfId="52585" xr:uid="{B2BA67E1-70BB-4016-9C7C-3180672E1134}"/>
    <cellStyle name="Normal 9 3 3" xfId="55973" xr:uid="{FE43526C-201C-4EC4-B7AF-72CE3C939D4A}"/>
    <cellStyle name="Normal 9 3 3 10" xfId="55974" xr:uid="{BF46351E-9AC6-47EA-84D6-0CB25E44D8A3}"/>
    <cellStyle name="Normal 9 3 3 2" xfId="55975" xr:uid="{18EA2A01-68C4-4CF3-A6DC-E4907795A36E}"/>
    <cellStyle name="Normal 9 3 3 2 2" xfId="50566" xr:uid="{96BF87A1-D9A4-4AAD-A908-B48F5D54ACB5}"/>
    <cellStyle name="Normal 9 3 3 2 2 2" xfId="25794" xr:uid="{E8406F73-D386-42E2-8244-92012D34A30A}"/>
    <cellStyle name="Normal 9 3 3 2 2 3" xfId="50568" xr:uid="{41AA87C2-B841-4B2B-A7A8-F49A8C88E24F}"/>
    <cellStyle name="Normal 9 3 3 2 2 4" xfId="55976" xr:uid="{0B6F3B10-C1E4-4DE4-8C5C-B4C2EC272C25}"/>
    <cellStyle name="Normal 9 3 3 2 2 5" xfId="55977" xr:uid="{876CCF59-4B29-4984-91E5-878F6862FFD8}"/>
    <cellStyle name="Normal 9 3 3 2 2 6" xfId="55978" xr:uid="{BA285437-C283-4EE7-8BC0-A7348BCEB38B}"/>
    <cellStyle name="Normal 9 3 3 2 3" xfId="50570" xr:uid="{25852601-3EC8-4989-8A5F-441D9ADAD96F}"/>
    <cellStyle name="Normal 9 3 3 2 4" xfId="50574" xr:uid="{C470A095-BE90-4871-B2CD-CA381798BFA1}"/>
    <cellStyle name="Normal 9 3 3 2 5" xfId="50576" xr:uid="{9EABC379-C503-4315-937F-89DA3F201335}"/>
    <cellStyle name="Normal 9 3 3 2 6" xfId="55979" xr:uid="{0EAACE75-01DC-4F9A-A26D-6589AEAA8ADC}"/>
    <cellStyle name="Normal 9 3 3 2 7" xfId="55980" xr:uid="{4F20E2FB-15B5-4411-9373-588BD7D6AEE1}"/>
    <cellStyle name="Normal 9 3 3 3" xfId="55981" xr:uid="{EB9D5721-D52E-4FD8-ADD9-688ACFAFB61B}"/>
    <cellStyle name="Normal 9 3 3 4" xfId="55982" xr:uid="{71FDD979-652E-4208-A2F0-E886FDE0F295}"/>
    <cellStyle name="Normal 9 3 3 5" xfId="55983" xr:uid="{97DFCB17-6DC1-48F7-92D5-49CB801FB251}"/>
    <cellStyle name="Normal 9 3 3 5 2" xfId="55984" xr:uid="{210F37DE-B3BE-495E-80C7-969332B73C04}"/>
    <cellStyle name="Normal 9 3 3 5 3" xfId="55985" xr:uid="{E5FCDAFC-FC57-42B4-9650-B3F53EF8CA98}"/>
    <cellStyle name="Normal 9 3 3 5 4" xfId="55986" xr:uid="{790EA7E0-8466-4A58-8CE8-D5EE5D8B3049}"/>
    <cellStyle name="Normal 9 3 3 5 5" xfId="55987" xr:uid="{F354BC66-965D-4A84-B4D7-4F345843DA84}"/>
    <cellStyle name="Normal 9 3 3 5 6" xfId="22653" xr:uid="{CAEFA3A0-64F9-4809-BFC9-86EE69EE26E7}"/>
    <cellStyle name="Normal 9 3 3 6" xfId="55989" xr:uid="{327C7A73-6A1E-4E11-AC39-ABD0F9CB611C}"/>
    <cellStyle name="Normal 9 3 3 7" xfId="55991" xr:uid="{63E793BB-6001-4C6D-936C-E4280B04191E}"/>
    <cellStyle name="Normal 9 3 3 8" xfId="55993" xr:uid="{800482B7-F940-40CB-963E-896400EECE27}"/>
    <cellStyle name="Normal 9 3 3 9" xfId="55995" xr:uid="{D40912B4-6790-40DB-8790-6F1169D982D5}"/>
    <cellStyle name="Normal 9 3 4" xfId="55996" xr:uid="{8FD2A7A1-965C-4602-86D8-F68FCF614F67}"/>
    <cellStyle name="Normal 9 3 4 10" xfId="55997" xr:uid="{6476156B-4638-45B8-AD6B-15D93B2634F2}"/>
    <cellStyle name="Normal 9 3 4 2" xfId="55998" xr:uid="{5A1709F6-732D-4589-A481-9AF16D346F62}"/>
    <cellStyle name="Normal 9 3 4 2 2" xfId="56000" xr:uid="{1C43EA07-7BFD-4CDF-A328-871B75600145}"/>
    <cellStyle name="Normal 9 3 4 2 2 2" xfId="56001" xr:uid="{A7D565F4-B63E-4F70-9ACD-E06B2C3BC434}"/>
    <cellStyle name="Normal 9 3 4 2 2 3" xfId="56002" xr:uid="{4E455C78-2F45-43D3-88BF-D3313A03FE96}"/>
    <cellStyle name="Normal 9 3 4 2 2 4" xfId="56003" xr:uid="{0DE9DD63-F9D0-4D20-BEC4-695350C84293}"/>
    <cellStyle name="Normal 9 3 4 2 2 5" xfId="56004" xr:uid="{36394300-435B-4E5B-826F-6FA5044532D5}"/>
    <cellStyle name="Normal 9 3 4 2 2 6" xfId="56005" xr:uid="{5CE87962-8BD6-405E-A333-01CA5EEDECCF}"/>
    <cellStyle name="Normal 9 3 4 2 3" xfId="56007" xr:uid="{01EB09C2-420C-4FF5-9A74-FFF4DFD1EE35}"/>
    <cellStyle name="Normal 9 3 4 2 4" xfId="56009" xr:uid="{BCC869DD-1328-4BC1-8A04-790F2F9E49F3}"/>
    <cellStyle name="Normal 9 3 4 2 5" xfId="56010" xr:uid="{8EBFF7BE-68C1-4279-8D02-5FD9AC000CAB}"/>
    <cellStyle name="Normal 9 3 4 2 6" xfId="56011" xr:uid="{BC148DEB-5E72-48C8-AE0C-DD26640AB5CE}"/>
    <cellStyle name="Normal 9 3 4 2 7" xfId="56012" xr:uid="{3DECB62A-CA99-4F42-B74D-F6DA677FB722}"/>
    <cellStyle name="Normal 9 3 4 3" xfId="56013" xr:uid="{AF4A7267-CE30-4186-A93C-7511CC263ECD}"/>
    <cellStyle name="Normal 9 3 4 4" xfId="56014" xr:uid="{E2384514-A20A-4927-BAC4-49CCEEEE60D6}"/>
    <cellStyle name="Normal 9 3 4 5" xfId="56015" xr:uid="{08F3D93D-145F-4CF2-B0E8-A31BDB026B00}"/>
    <cellStyle name="Normal 9 3 4 5 2" xfId="56016" xr:uid="{9C236CB9-58AD-4D71-AAC2-011DDBF3204F}"/>
    <cellStyle name="Normal 9 3 4 5 3" xfId="56017" xr:uid="{FC3F1D1B-0A6C-4A8C-9CD8-5C155179340E}"/>
    <cellStyle name="Normal 9 3 4 5 4" xfId="56018" xr:uid="{2AFDDC59-06C8-468C-A590-982B1796709E}"/>
    <cellStyle name="Normal 9 3 4 5 5" xfId="56019" xr:uid="{C27B576E-BB1A-46AF-84DA-FC60ECAC0839}"/>
    <cellStyle name="Normal 9 3 4 5 6" xfId="50488" xr:uid="{0A29F19B-0373-43AD-9BAE-5E85DBDF57F9}"/>
    <cellStyle name="Normal 9 3 4 6" xfId="56021" xr:uid="{32562D38-D320-409B-AAF4-0E8AEC40E741}"/>
    <cellStyle name="Normal 9 3 4 7" xfId="56023" xr:uid="{AB43D433-59C5-4F37-919F-BE106CD8B9AE}"/>
    <cellStyle name="Normal 9 3 4 8" xfId="56025" xr:uid="{016D59E0-B777-408C-A769-C3EFAAE96AB0}"/>
    <cellStyle name="Normal 9 3 4 9" xfId="52591" xr:uid="{F0E9EDBB-A26D-44FE-BFB2-1215E22CC604}"/>
    <cellStyle name="Normal 9 3 5" xfId="56026" xr:uid="{2B757E28-A7CF-4AE3-9639-43406E35FC95}"/>
    <cellStyle name="Normal 9 3 5 2" xfId="56027" xr:uid="{8E106ED1-B2E7-4E44-A3BC-6385E59980E6}"/>
    <cellStyle name="Normal 9 3 5 2 2" xfId="56028" xr:uid="{135421F4-8CB6-4CB5-A202-824C9F20CE56}"/>
    <cellStyle name="Normal 9 3 5 2 3" xfId="56029" xr:uid="{62F20622-5B18-43E9-BE06-CD66A4D56881}"/>
    <cellStyle name="Normal 9 3 5 2 4" xfId="56030" xr:uid="{57B91164-EB5A-4C0B-9E03-5525E72E623B}"/>
    <cellStyle name="Normal 9 3 5 2 5" xfId="56031" xr:uid="{867BCD68-4AC9-4E08-8DBE-EAF9764AFA40}"/>
    <cellStyle name="Normal 9 3 5 2 6" xfId="56032" xr:uid="{9224C3E5-C1C1-41D5-B5A5-9F4ECAD69424}"/>
    <cellStyle name="Normal 9 3 5 3" xfId="56033" xr:uid="{CDCE4154-1614-49C5-B5E8-D55B8AD6F400}"/>
    <cellStyle name="Normal 9 3 5 4" xfId="56034" xr:uid="{50A97687-B476-405B-9F51-BB60B5059441}"/>
    <cellStyle name="Normal 9 3 5 5" xfId="56035" xr:uid="{70813989-C9D4-4164-BBD7-8487E11E8E01}"/>
    <cellStyle name="Normal 9 3 5 6" xfId="56037" xr:uid="{32FE7165-0A6F-41D4-B79E-45740B4FB52A}"/>
    <cellStyle name="Normal 9 3 5 7" xfId="56039" xr:uid="{9E6B3BFE-FE9D-4288-A82F-874D7CDA96B0}"/>
    <cellStyle name="Normal 9 3 6" xfId="56040" xr:uid="{FA158FBF-C9F0-47E5-A0D1-4D435A54F664}"/>
    <cellStyle name="Normal 9 3 7" xfId="56041" xr:uid="{9B36F31A-AA97-4852-B539-62194AEF0935}"/>
    <cellStyle name="Normal 9 3 8" xfId="56042" xr:uid="{A6431221-993B-4D8E-9DA9-8E671A1BD6B3}"/>
    <cellStyle name="Normal 9 3 8 2" xfId="56043" xr:uid="{1EBC8F98-D491-4ABB-8104-394F9780AF13}"/>
    <cellStyle name="Normal 9 3 8 3" xfId="56044" xr:uid="{E8DBBD1C-6733-4DE8-8D79-96150D06743A}"/>
    <cellStyle name="Normal 9 3 8 4" xfId="56045" xr:uid="{8605FE18-2CBE-4438-AFEE-CED109436F9C}"/>
    <cellStyle name="Normal 9 3 8 5" xfId="56046" xr:uid="{49FCE87A-D2CB-40DE-97A3-C59817572392}"/>
    <cellStyle name="Normal 9 3 8 6" xfId="56047" xr:uid="{AF09E194-7A2A-454A-B966-32C394A36CA8}"/>
    <cellStyle name="Normal 9 3 9" xfId="56048" xr:uid="{53B2152B-1806-4193-8D39-D12AAAF4E83D}"/>
    <cellStyle name="Normal 9 4" xfId="56049" xr:uid="{CB15540E-F62E-446C-BCEB-67B0DBFF76ED}"/>
    <cellStyle name="Normal 9 4 2" xfId="56050" xr:uid="{0496038C-CA64-4726-B2A2-668ECC5E480A}"/>
    <cellStyle name="Normal 9 4 2 2" xfId="56051" xr:uid="{2452F89A-5DDC-41F9-B57C-FBCE388738D3}"/>
    <cellStyle name="Normal 9 4 2 2 2" xfId="50801" xr:uid="{9CA70D75-4440-4399-BC9E-48701190A2E3}"/>
    <cellStyle name="Normal 9 4 2 2 3" xfId="50803" xr:uid="{83A7CC8A-965C-48C5-8C57-3078A6364068}"/>
    <cellStyle name="Normal 9 4 2 3" xfId="56052" xr:uid="{858FD3CA-7E9F-4BC4-A10A-2FF2755ABC4C}"/>
    <cellStyle name="Normal 9 4 2 4" xfId="56053" xr:uid="{AD1B2E9E-77B1-4849-AED3-0966EA23E0CF}"/>
    <cellStyle name="Normal 9 4 3" xfId="56054" xr:uid="{D359CB26-BC75-4EF8-B411-3100570342EF}"/>
    <cellStyle name="Normal 9 4 4" xfId="56055" xr:uid="{2513B3F5-7850-4270-BF95-319B5F7FFDA0}"/>
    <cellStyle name="Normal 9 5" xfId="56056" xr:uid="{75253F85-69E4-4417-9538-16AC4189EE9D}"/>
    <cellStyle name="Normal 9 5 10" xfId="56057" xr:uid="{F6EDF582-7990-4812-BC96-41D7D908E69A}"/>
    <cellStyle name="Normal 9 5 11" xfId="56058" xr:uid="{84353C50-3878-4FC7-936C-DA7E74C4BB6D}"/>
    <cellStyle name="Normal 9 5 12" xfId="56059" xr:uid="{50C3765D-DDC1-448C-88AD-C843CF3D28D1}"/>
    <cellStyle name="Normal 9 5 13" xfId="56060" xr:uid="{23D8AEEE-1293-40EA-A4A3-AB0A397C46ED}"/>
    <cellStyle name="Normal 9 5 2" xfId="56061" xr:uid="{BDBF01A0-67A8-4F26-8083-458DB1F3336A}"/>
    <cellStyle name="Normal 9 5 2 10" xfId="56062" xr:uid="{54AF19C9-2080-403D-BDE6-5630601E68E0}"/>
    <cellStyle name="Normal 9 5 2 2" xfId="56063" xr:uid="{4F6D35E8-12F1-4F74-AC6E-6501086350B0}"/>
    <cellStyle name="Normal 9 5 2 2 2" xfId="51191" xr:uid="{BF678207-682E-440B-A57A-C56FF07272DE}"/>
    <cellStyle name="Normal 9 5 2 2 2 2" xfId="7713" xr:uid="{7ABE85C3-D623-45F4-BE4D-75C2ABC1DCDB}"/>
    <cellStyle name="Normal 9 5 2 2 2 3" xfId="7719" xr:uid="{8A4A69AC-E3CE-484D-9721-40E33C09767C}"/>
    <cellStyle name="Normal 9 5 2 2 2 4" xfId="7774" xr:uid="{2246C72C-D0A0-4421-B392-1C651A171337}"/>
    <cellStyle name="Normal 9 5 2 2 2 5" xfId="7779" xr:uid="{6F0FF613-5E8C-4A12-880B-3672A74B81F3}"/>
    <cellStyle name="Normal 9 5 2 2 2 6" xfId="7784" xr:uid="{A50FEBC9-E14C-4362-BB42-BDEFEBEF18D8}"/>
    <cellStyle name="Normal 9 5 2 2 3" xfId="51193" xr:uid="{D34D8056-A72C-4C9A-885D-9DF16D98F705}"/>
    <cellStyle name="Normal 9 5 2 2 4" xfId="56064" xr:uid="{AAD92208-93DA-46CE-B20A-3039E6A99F45}"/>
    <cellStyle name="Normal 9 5 2 2 5" xfId="56065" xr:uid="{7589C72A-9851-49F2-85A9-C73EA95F4497}"/>
    <cellStyle name="Normal 9 5 2 2 6" xfId="56066" xr:uid="{65808D76-7BCE-44C1-A195-6462F6101DE5}"/>
    <cellStyle name="Normal 9 5 2 2 7" xfId="56067" xr:uid="{21E57ECB-DBC7-485B-964B-B0116DEC0E35}"/>
    <cellStyle name="Normal 9 5 2 3" xfId="56068" xr:uid="{A37C4145-3124-4CBD-94D7-5D01D6EAFF0D}"/>
    <cellStyle name="Normal 9 5 2 4" xfId="56069" xr:uid="{C303F50D-76BA-4E41-9058-77887729A594}"/>
    <cellStyle name="Normal 9 5 2 5" xfId="56070" xr:uid="{31DB0DA0-8328-42D1-9631-3CA5F16899AA}"/>
    <cellStyle name="Normal 9 5 2 5 2" xfId="51207" xr:uid="{978623A6-69FC-4CB6-9815-02C80F3C6E0E}"/>
    <cellStyle name="Normal 9 5 2 5 3" xfId="56071" xr:uid="{FF9A622A-4C45-4855-B9CE-4C2142886437}"/>
    <cellStyle name="Normal 9 5 2 5 4" xfId="56072" xr:uid="{74231AF0-2AD1-4424-9547-BAF705B788D5}"/>
    <cellStyle name="Normal 9 5 2 5 5" xfId="56073" xr:uid="{4142DBF6-AC7D-485E-8707-B0F9FD339275}"/>
    <cellStyle name="Normal 9 5 2 5 6" xfId="56074" xr:uid="{9C1EB1C0-7C95-4F85-B2D9-3C5F6832E7F7}"/>
    <cellStyle name="Normal 9 5 2 6" xfId="56076" xr:uid="{EC8BC975-E9C8-4308-8417-A23F3E1370D4}"/>
    <cellStyle name="Normal 9 5 2 7" xfId="56078" xr:uid="{18ABBBBC-5876-4926-B759-6C49A47A9D2C}"/>
    <cellStyle name="Normal 9 5 2 8" xfId="56080" xr:uid="{B92011BA-E30F-4F71-967D-E4C4B946BE55}"/>
    <cellStyle name="Normal 9 5 2 9" xfId="56082" xr:uid="{7B592E82-590C-4C5F-BB47-CEA7EC9AC513}"/>
    <cellStyle name="Normal 9 5 3" xfId="56083" xr:uid="{A09CE332-1888-44E5-953E-65A1394195B1}"/>
    <cellStyle name="Normal 9 5 3 10" xfId="56084" xr:uid="{5DF9C2D3-54A8-45B8-8921-36BF438EE013}"/>
    <cellStyle name="Normal 9 5 3 2" xfId="56085" xr:uid="{912C8BBD-8B2C-485F-9B45-DF18CD06EC13}"/>
    <cellStyle name="Normal 9 5 3 2 2" xfId="51299" xr:uid="{0DC695BF-F4E4-463A-ACA4-6C758A865B62}"/>
    <cellStyle name="Normal 9 5 3 2 2 2" xfId="56086" xr:uid="{5B9D66F5-E58D-4377-9704-C18B4A80F3A9}"/>
    <cellStyle name="Normal 9 5 3 2 2 3" xfId="56087" xr:uid="{B41E092E-3DAF-423A-BFD2-BD90E71C4530}"/>
    <cellStyle name="Normal 9 5 3 2 2 4" xfId="56088" xr:uid="{7B43359E-9BE5-43CA-9520-DAAD95B93C7D}"/>
    <cellStyle name="Normal 9 5 3 2 2 5" xfId="56089" xr:uid="{5AB59124-9974-4789-8A36-4C2098970C3B}"/>
    <cellStyle name="Normal 9 5 3 2 2 6" xfId="56090" xr:uid="{FD16B1D3-74DC-4FBF-9EF7-C5A24456DF80}"/>
    <cellStyle name="Normal 9 5 3 2 3" xfId="51301" xr:uid="{F5757A5C-DD18-4AC3-93EE-7B372299B507}"/>
    <cellStyle name="Normal 9 5 3 2 4" xfId="56091" xr:uid="{25F3D639-C04B-4790-8578-565019F307B5}"/>
    <cellStyle name="Normal 9 5 3 2 5" xfId="56092" xr:uid="{4FB39C70-4CBD-4467-8154-FC125A83438A}"/>
    <cellStyle name="Normal 9 5 3 2 6" xfId="56093" xr:uid="{E798FA69-C566-4499-9DD0-B08FD5CC6E4A}"/>
    <cellStyle name="Normal 9 5 3 2 7" xfId="56094" xr:uid="{F6A20577-7376-4872-83FC-02E62FADAF5F}"/>
    <cellStyle name="Normal 9 5 3 3" xfId="56095" xr:uid="{B549DCFC-235A-49C2-A725-0D5143C67413}"/>
    <cellStyle name="Normal 9 5 3 4" xfId="56096" xr:uid="{AC673BB3-CB66-43C6-90DF-2D34E7ED3777}"/>
    <cellStyle name="Normal 9 5 3 5" xfId="56097" xr:uid="{368A0D00-2F55-4C05-B134-4F73BDE0EB26}"/>
    <cellStyle name="Normal 9 5 3 5 2" xfId="13800" xr:uid="{798B145E-1984-4591-B3DB-FAA5BB1AC48F}"/>
    <cellStyle name="Normal 9 5 3 5 3" xfId="13804" xr:uid="{4BA9B80C-49AF-4734-A531-6D666A1121C2}"/>
    <cellStyle name="Normal 9 5 3 5 4" xfId="13807" xr:uid="{4BB5FA9A-5FB5-4C8C-96AF-10698617F9D2}"/>
    <cellStyle name="Normal 9 5 3 5 5" xfId="13811" xr:uid="{9B4BBDFE-94BB-49BE-B9F9-D760EA6E9001}"/>
    <cellStyle name="Normal 9 5 3 5 6" xfId="56098" xr:uid="{A3C42CE7-C97A-48DC-BA15-E93376B58608}"/>
    <cellStyle name="Normal 9 5 3 6" xfId="56100" xr:uid="{0EEADCEC-3E1D-4F25-95BD-B4BEFCDFF260}"/>
    <cellStyle name="Normal 9 5 3 7" xfId="56102" xr:uid="{04503924-5CBE-48B6-B701-73A9B524310E}"/>
    <cellStyle name="Normal 9 5 3 8" xfId="56104" xr:uid="{DE884C63-3A9A-484E-BA31-0B6EA183995E}"/>
    <cellStyle name="Normal 9 5 3 9" xfId="56106" xr:uid="{F7F3FD29-E378-4ADC-A015-279F150336D8}"/>
    <cellStyle name="Normal 9 5 4" xfId="56107" xr:uid="{26C8193E-3129-4D8D-A068-76E4F6EF4A93}"/>
    <cellStyle name="Normal 9 5 4 2" xfId="56108" xr:uid="{3ACBBA75-64C6-43F3-B45A-C1870E0CCB69}"/>
    <cellStyle name="Normal 9 5 4 2 2" xfId="51398" xr:uid="{DBC10696-09A9-41FA-872E-BD3FED0123E7}"/>
    <cellStyle name="Normal 9 5 4 2 3" xfId="51400" xr:uid="{1A1138E3-3ECC-4F0C-B48B-99A234D260B5}"/>
    <cellStyle name="Normal 9 5 4 2 4" xfId="56109" xr:uid="{15371262-5BF8-4CAA-8427-540D5E52F0EA}"/>
    <cellStyle name="Normal 9 5 4 2 5" xfId="56110" xr:uid="{7153D140-8912-45B2-AE7F-C00B03363186}"/>
    <cellStyle name="Normal 9 5 4 2 6" xfId="56111" xr:uid="{B2981277-8129-4705-ABD2-F465972505B6}"/>
    <cellStyle name="Normal 9 5 4 3" xfId="56112" xr:uid="{7FF576FF-F77C-4605-B1B7-C16E43D88D64}"/>
    <cellStyle name="Normal 9 5 4 4" xfId="56113" xr:uid="{EE7060CE-77B0-4E2B-B057-D94F57174BE5}"/>
    <cellStyle name="Normal 9 5 4 5" xfId="56114" xr:uid="{FFC059D7-37C8-46E0-B834-33D42A7D11F6}"/>
    <cellStyle name="Normal 9 5 4 6" xfId="56116" xr:uid="{AC555363-323F-4B0A-9C09-13B3CFC6D115}"/>
    <cellStyle name="Normal 9 5 4 7" xfId="56118" xr:uid="{42C0FAC0-04C6-4857-9BC3-912A1B3ABD64}"/>
    <cellStyle name="Normal 9 5 5" xfId="56119" xr:uid="{5D5EF061-CECA-440C-89D2-9B01726E6B5B}"/>
    <cellStyle name="Normal 9 5 6" xfId="56120" xr:uid="{798925AF-6DD2-4A19-A588-BBEF43468907}"/>
    <cellStyle name="Normal 9 5 7" xfId="56121" xr:uid="{2D3596B2-2ECE-44A6-89EA-CB1152D1802C}"/>
    <cellStyle name="Normal 9 5 7 2" xfId="56122" xr:uid="{2A8D979B-5CBF-46A3-99AE-2177A341AB64}"/>
    <cellStyle name="Normal 9 5 7 3" xfId="56123" xr:uid="{7B66A5DD-E249-4E91-8967-3604614C4453}"/>
    <cellStyle name="Normal 9 5 7 4" xfId="56124" xr:uid="{D396D281-C6D2-4F7F-999D-11D57AD98D57}"/>
    <cellStyle name="Normal 9 5 7 5" xfId="56125" xr:uid="{A25A6BEA-C053-426A-83D9-AE13F026B144}"/>
    <cellStyle name="Normal 9 5 7 6" xfId="56126" xr:uid="{44EE4E96-AD6B-47A3-955E-D210F19701C5}"/>
    <cellStyle name="Normal 9 5 8" xfId="56127" xr:uid="{05855E4A-6B34-4DC1-BA21-580BAC321938}"/>
    <cellStyle name="Normal 9 5 9" xfId="56128" xr:uid="{0A4606DF-E000-45ED-9162-D2A9F59C35C4}"/>
    <cellStyle name="Normal 9 6" xfId="56129" xr:uid="{A7AABF48-DCB9-4C7B-B434-5E72647B6CCD}"/>
    <cellStyle name="Normal 9 7" xfId="56130" xr:uid="{C1144159-43E4-409B-AE20-38C5C9A181E3}"/>
    <cellStyle name="Normal 9 8" xfId="56131" xr:uid="{7BAC0FBB-42A3-4D39-813F-A1AC693CFC28}"/>
    <cellStyle name="Normal 9 9" xfId="56132" xr:uid="{BFE44432-E231-4A65-8422-5BC2C7E9BF64}"/>
    <cellStyle name="Normal 9_1) Additions &amp; Disposals -(sep-dec 2009)" xfId="56133" xr:uid="{FA76277F-3660-4BB2-882B-CCEAA58B728E}"/>
    <cellStyle name="Normal 90" xfId="55787" xr:uid="{75847560-45FF-4664-8C53-13B71FE37A78}"/>
    <cellStyle name="Normal 90 2" xfId="21460" xr:uid="{DD39CE03-6AC0-4A88-BADD-13B7B6CBD267}"/>
    <cellStyle name="Normal 90 3" xfId="21463" xr:uid="{82A66635-DB16-4250-8414-4780360AA7B9}"/>
    <cellStyle name="Normal 90 3 2" xfId="21501" xr:uid="{30335BF1-CE84-4DB6-9C19-7B7F34B219C7}"/>
    <cellStyle name="Normal 90 3 3" xfId="56134" xr:uid="{BC35FE88-FD9B-4DAF-97DE-344D8F23081B}"/>
    <cellStyle name="Normal 91" xfId="55789" xr:uid="{7136BE80-1A79-45FF-A64F-CD7669125B7D}"/>
    <cellStyle name="Normal 91 2" xfId="55791" xr:uid="{E3AB522F-9AF7-4347-8F5E-240637B3AC7C}"/>
    <cellStyle name="Normal 91 2 2" xfId="47037" xr:uid="{2CC68463-4D1F-40B9-93D0-0C166005C5F5}"/>
    <cellStyle name="Normal 91 3" xfId="55793" xr:uid="{AB1DF407-160F-4DC3-9CBC-27F779942155}"/>
    <cellStyle name="Normal 91 3 2" xfId="56135" xr:uid="{21642CAF-DA6D-4BC9-AF12-4D0FB0F9BFE6}"/>
    <cellStyle name="Normal 91 3 3" xfId="56136" xr:uid="{E7305C2E-4B6E-4CD2-B6F2-664AD16A6EC4}"/>
    <cellStyle name="Normal 92" xfId="55795" xr:uid="{531F6A36-CEE9-48DD-9460-E0C66E16986C}"/>
    <cellStyle name="Normal 92 2" xfId="55797" xr:uid="{30CFC5E9-759D-4F20-BDA0-CFB2C8DA1301}"/>
    <cellStyle name="Normal 92 2 2" xfId="47072" xr:uid="{44F06284-3274-4E73-B2FD-D65A847364C0}"/>
    <cellStyle name="Normal 92 3" xfId="55799" xr:uid="{7EAE80B8-B1F5-4379-B35E-1F6B0F0CF41E}"/>
    <cellStyle name="Normal 92 3 2" xfId="56137" xr:uid="{1939518C-72AF-4956-A7D5-A304E6B99054}"/>
    <cellStyle name="Normal 92 3 3" xfId="56138" xr:uid="{1E8E4718-5034-4E40-9C34-C153B10FB9F7}"/>
    <cellStyle name="Normal 93" xfId="55801" xr:uid="{71B8DF37-D3C9-42A3-B739-0F3F310D3687}"/>
    <cellStyle name="Normal 93 2" xfId="55803" xr:uid="{55751230-E3D6-4F57-8FD6-674E5C5C5429}"/>
    <cellStyle name="Normal 93 2 2" xfId="47098" xr:uid="{874E5093-BF82-41C1-9499-8E2713F093B2}"/>
    <cellStyle name="Normal 93 3" xfId="55805" xr:uid="{26DE8C31-3C85-45B1-ABE7-0BB1B0E96441}"/>
    <cellStyle name="Normal 93 3 2" xfId="55807" xr:uid="{32D8A3C0-57A3-48C7-88A5-FF0042906ED1}"/>
    <cellStyle name="Normal 93 3 3" xfId="55809" xr:uid="{FAE1C5EC-D23B-43A2-A4C3-AB1D37B1F750}"/>
    <cellStyle name="Normal 94" xfId="55811" xr:uid="{7B47EAA5-9A15-46AE-A753-7BCA00D6DDDB}"/>
    <cellStyle name="Normal 94 2" xfId="55813" xr:uid="{EC17F5D7-FA64-4766-9A6A-0F65F3BD6E5E}"/>
    <cellStyle name="Normal 94 2 2" xfId="56139" xr:uid="{03188AA6-A578-499F-93C9-97B0FEFD78EF}"/>
    <cellStyle name="Normal 94 3" xfId="55815" xr:uid="{4FB33692-ABC4-420F-88E4-05B559C995BB}"/>
    <cellStyle name="Normal 94 3 2" xfId="55817" xr:uid="{E2C9E213-424F-4C9A-B593-56E7B289567E}"/>
    <cellStyle name="Normal 94 3 3" xfId="55819" xr:uid="{F6C22DE9-8926-465B-9382-BF2342776136}"/>
    <cellStyle name="Normal 95" xfId="56140" xr:uid="{937B539A-139A-4FF8-8FD6-CBEEE5F5EF94}"/>
    <cellStyle name="Normal 95 2" xfId="21537" xr:uid="{AE9F5E9F-948C-4726-A9C9-A32B99D2C6CA}"/>
    <cellStyle name="Normal 95 2 2" xfId="56141" xr:uid="{56F41FE3-4620-4629-AB18-CE17813BD84A}"/>
    <cellStyle name="Normal 95 3" xfId="21539" xr:uid="{A28ED0BA-1999-4135-9198-0F7F3B4752A2}"/>
    <cellStyle name="Normal 95 3 2" xfId="21562" xr:uid="{78B68FB1-0722-4D48-B2B2-E2427E99FFC2}"/>
    <cellStyle name="Normal 95 3 3" xfId="56142" xr:uid="{3E64B7B1-D1A5-48B1-A448-490EC4D49002}"/>
    <cellStyle name="Normal 96" xfId="56143" xr:uid="{9AB4A8E4-B1E6-4690-BD12-8DE5C17085C2}"/>
    <cellStyle name="Normal 96 2" xfId="42516" xr:uid="{6FD89557-AEBF-438B-80CA-FFE9D7CDCF25}"/>
    <cellStyle name="Normal 96 2 2" xfId="56144" xr:uid="{61C6F7B5-6FF5-4FBF-A3F2-AE73B2412711}"/>
    <cellStyle name="Normal 96 3" xfId="42518" xr:uid="{D59B7FE3-0821-4591-8B2A-F2A037698784}"/>
    <cellStyle name="Normal 96 3 2" xfId="56145" xr:uid="{6F15231A-FC0B-40E8-B91B-001D759A790D}"/>
    <cellStyle name="Normal 96 3 3" xfId="56146" xr:uid="{6E27B3D5-C567-4DAD-8070-E94260AAB327}"/>
    <cellStyle name="Normal 97" xfId="56147" xr:uid="{9FD1C2C2-763E-4E87-83BE-C51033A4AAA4}"/>
    <cellStyle name="Normal 97 2" xfId="42530" xr:uid="{1DDF3271-1562-4C0F-A074-09F8963DFA2E}"/>
    <cellStyle name="Normal 97 2 2" xfId="56149" xr:uid="{32AE5BC3-806F-42CD-9EC7-B7256DD70CCF}"/>
    <cellStyle name="Normal 97 3" xfId="42532" xr:uid="{6D0943EB-755B-41E3-8B20-17EAA8E9F35A}"/>
    <cellStyle name="Normal 98" xfId="56150" xr:uid="{8CD7E10E-6EF6-4359-B9A9-34DE2143048E}"/>
    <cellStyle name="Normal 98 2" xfId="42537" xr:uid="{5D98142C-9ECA-4CDE-806A-574B89DDD162}"/>
    <cellStyle name="Normal 98 2 2" xfId="56151" xr:uid="{702F1F76-ED8A-4CD4-9603-784666B023AF}"/>
    <cellStyle name="Normal 98 2 3" xfId="56152" xr:uid="{1F2DC2EA-9B02-4D7B-9512-915CF8BA772E}"/>
    <cellStyle name="Normal 98 3" xfId="42539" xr:uid="{A00EDF0D-682D-44D5-BA1E-364FC6FF10CF}"/>
    <cellStyle name="Normal 99" xfId="56153" xr:uid="{A895509D-41B0-48A6-88A6-97C66DEE4ED4}"/>
    <cellStyle name="Normal 99 2" xfId="56154" xr:uid="{08F0B1D1-50BB-4776-AAD1-7CF78F2F98D7}"/>
    <cellStyle name="Normal 99 3" xfId="56155" xr:uid="{EAE4E018-9331-4AE8-AA4A-BA388768BA53}"/>
    <cellStyle name="Normal_Financial Statements_31_12_2010_Jan 11" xfId="63271" xr:uid="{08AAC15D-1343-4A94-AC27-3678B16D9226}"/>
    <cellStyle name="Normal_Financial Statements_31_12_2010_Jan 11 2" xfId="63272" xr:uid="{457099FB-830F-44CC-9DA0-758DEAEEA076}"/>
    <cellStyle name="Note 10" xfId="56156" xr:uid="{986B2713-3B8E-461D-83AF-215E5C194A4B}"/>
    <cellStyle name="Note 10 10" xfId="3639" xr:uid="{BEDF967A-2447-45C9-8C0F-84ACB52C2F81}"/>
    <cellStyle name="Note 10 11" xfId="55357" xr:uid="{101B2B55-8240-4A42-8383-E74DE4152974}"/>
    <cellStyle name="Note 10 12" xfId="55359" xr:uid="{CD79C06A-A433-4BEC-9FFC-0F7737E3D71A}"/>
    <cellStyle name="Note 10 13" xfId="55361" xr:uid="{110FE9AC-89DE-4EA3-98DD-A1FB8D4E79A1}"/>
    <cellStyle name="Note 10 2" xfId="56157" xr:uid="{22156A81-A55D-4CCE-A4D1-6500E5CD3065}"/>
    <cellStyle name="Note 10 2 10" xfId="56159" xr:uid="{727FA093-9806-4400-8247-1E4ACA01BD07}"/>
    <cellStyle name="Note 10 2 11" xfId="56161" xr:uid="{87DF121B-CB61-4257-B325-88D7B0560847}"/>
    <cellStyle name="Note 10 2 12" xfId="56163" xr:uid="{8B575CD6-9BDC-43E8-9C1B-8E3A7F061BBB}"/>
    <cellStyle name="Note 10 2 2" xfId="56164" xr:uid="{E1223712-2136-4C6D-9BE6-4C41FE0102F8}"/>
    <cellStyle name="Note 10 2 2 2" xfId="56165" xr:uid="{CF089040-8A76-4098-AB30-8C14835E9716}"/>
    <cellStyle name="Note 10 2 2 3" xfId="18442" xr:uid="{C79502DC-CBA9-4D35-A01B-C852C3916023}"/>
    <cellStyle name="Note 10 2 3" xfId="56166" xr:uid="{D701EA70-0889-4C44-BD2A-D1E9BE419FC7}"/>
    <cellStyle name="Note 10 2 3 2" xfId="56167" xr:uid="{68EC622B-C5A6-498C-AD9C-039480D8934C}"/>
    <cellStyle name="Note 10 2 3 3" xfId="29902" xr:uid="{8E3463CF-A128-4E31-ACF0-BF69ECCF6008}"/>
    <cellStyle name="Note 10 2 3 4" xfId="29907" xr:uid="{409C332D-F26E-4B76-9AAF-737EA7147AA0}"/>
    <cellStyle name="Note 10 2 4" xfId="56168" xr:uid="{31485E9E-E82C-44C4-95F1-3AFEF21C91CD}"/>
    <cellStyle name="Note 10 2 5" xfId="56169" xr:uid="{E73A4B19-41DC-4261-840A-C6AB7AAB70C5}"/>
    <cellStyle name="Note 10 2 6" xfId="56171" xr:uid="{5C5F43D2-6656-4631-AED3-FEB33B5CF501}"/>
    <cellStyle name="Note 10 2 7" xfId="56173" xr:uid="{A27326BF-71F3-4F89-8DD6-ADAFDA18BE01}"/>
    <cellStyle name="Note 10 2 8" xfId="56175" xr:uid="{B9FEBEFC-DECF-49E9-9776-81AEBB9CC5CD}"/>
    <cellStyle name="Note 10 2 9" xfId="56177" xr:uid="{BD5A295F-CBC3-46AB-B7FB-E5D7755F4A27}"/>
    <cellStyle name="Note 10 3" xfId="56178" xr:uid="{20D27981-EBFD-479B-99B5-A623D812995F}"/>
    <cellStyle name="Note 10 3 10" xfId="56180" xr:uid="{B4FFA0BC-E870-4D9F-8B21-820DC0DE016B}"/>
    <cellStyle name="Note 10 3 11" xfId="56182" xr:uid="{2E2AD107-B573-42FB-8777-EE589597846C}"/>
    <cellStyle name="Note 10 3 12" xfId="56184" xr:uid="{A878F096-11CB-4E37-9A4A-1F7FBCFE4DC5}"/>
    <cellStyle name="Note 10 3 2" xfId="56185" xr:uid="{1AA6449E-5894-43F4-BF85-38F5F680C223}"/>
    <cellStyle name="Note 10 3 2 2" xfId="56186" xr:uid="{BFB11FFB-B580-4973-B83C-C28DA554116C}"/>
    <cellStyle name="Note 10 3 2 3" xfId="29974" xr:uid="{0D124B5A-297F-41F6-8C0F-91C1380DB2A7}"/>
    <cellStyle name="Note 10 3 3" xfId="56187" xr:uid="{7CEFBCC7-2F85-45F4-AD70-BAF6561A7A05}"/>
    <cellStyle name="Note 10 3 3 2" xfId="56188" xr:uid="{5B930439-EABA-4FF0-AA1E-DFBA586990C5}"/>
    <cellStyle name="Note 10 3 3 3" xfId="29985" xr:uid="{B2FD4C93-4886-463E-BE28-9C786E710E70}"/>
    <cellStyle name="Note 10 3 3 4" xfId="29987" xr:uid="{98788C55-272E-4B01-B6E6-0BC88DDF58FF}"/>
    <cellStyle name="Note 10 3 4" xfId="56189" xr:uid="{1BA4552B-6328-4085-8A4B-6125E00ADADA}"/>
    <cellStyle name="Note 10 3 5" xfId="56190" xr:uid="{E85961F2-F5F4-42A2-8F8A-BC0A42D886F5}"/>
    <cellStyle name="Note 10 3 6" xfId="56191" xr:uid="{102A5050-C3BF-4F4C-87F1-183140944FAD}"/>
    <cellStyle name="Note 10 3 7" xfId="56192" xr:uid="{E79F9919-978A-44B0-AAD2-8E3F306C305E}"/>
    <cellStyle name="Note 10 3 8" xfId="56193" xr:uid="{1F130D76-CEDD-47ED-8B80-6994655F01CA}"/>
    <cellStyle name="Note 10 3 9" xfId="56194" xr:uid="{FEE09F97-A561-4DB4-A841-C50FF8F53CE3}"/>
    <cellStyle name="Note 10 4" xfId="56195" xr:uid="{92C21031-9212-473A-BFD8-7255DF799A33}"/>
    <cellStyle name="Note 10 4 2" xfId="56196" xr:uid="{8916F5DA-6103-40E0-B303-50E8A94011AD}"/>
    <cellStyle name="Note 10 4 2 2" xfId="56197" xr:uid="{15A16DB1-1516-44E4-AD6C-517068550FF5}"/>
    <cellStyle name="Note 10 4 3" xfId="56198" xr:uid="{D0AE5885-022F-4C68-A083-E3484E92C1C7}"/>
    <cellStyle name="Note 10 4 4" xfId="56199" xr:uid="{47F86BD3-8423-4C1D-906F-5F401472F4DF}"/>
    <cellStyle name="Note 10 4 5" xfId="56200" xr:uid="{BD83B971-F0CE-4667-A739-F0192E2A6211}"/>
    <cellStyle name="Note 10 5" xfId="56201" xr:uid="{2F0E30F8-FE80-4764-8BA9-597463CAE122}"/>
    <cellStyle name="Note 10 5 2" xfId="56202" xr:uid="{E6C988EF-5EA5-41B0-AFEF-ECEDF539097C}"/>
    <cellStyle name="Note 10 6" xfId="56203" xr:uid="{97D58707-4103-4DAD-B152-CACAB6AA144E}"/>
    <cellStyle name="Note 10 7" xfId="56204" xr:uid="{12DB2F7C-54FB-4A6E-9167-6B10D5C76509}"/>
    <cellStyle name="Note 10 8" xfId="56205" xr:uid="{1C121029-D799-4F55-B990-1096B57CD7CA}"/>
    <cellStyle name="Note 10 9" xfId="56206" xr:uid="{4C621730-BE79-4816-9903-DC3C48516593}"/>
    <cellStyle name="Note 100" xfId="56208" xr:uid="{32262492-277C-4EF3-929F-9F0DCF95D5FB}"/>
    <cellStyle name="Note 100 2" xfId="520" xr:uid="{F0C34DEB-9DAD-4532-8169-CD47BCB384BB}"/>
    <cellStyle name="Note 101" xfId="56210" xr:uid="{301A0DD7-26EF-4930-9B47-3CE29ACF834A}"/>
    <cellStyle name="Note 101 2" xfId="644" xr:uid="{D1985B1B-0952-4107-A9A0-6644C0CABDD1}"/>
    <cellStyle name="Note 102" xfId="56212" xr:uid="{78A61AD1-EBA5-4DC2-AF6B-7E134EE7CF75}"/>
    <cellStyle name="Note 102 2" xfId="729" xr:uid="{37A71B1F-365D-483D-960E-4A2F29B2BB4C}"/>
    <cellStyle name="Note 103" xfId="56214" xr:uid="{E0B82DFC-8F74-4090-B03C-C3806CE5DB53}"/>
    <cellStyle name="Note 103 2" xfId="750" xr:uid="{87E3A56D-3AD2-4670-B939-73DFB741FCEA}"/>
    <cellStyle name="Note 104" xfId="56216" xr:uid="{A01C2C0B-88CE-42D9-85DD-9D11F82F9682}"/>
    <cellStyle name="Note 104 2" xfId="56217" xr:uid="{336793AD-D15D-40DB-83A9-09727A117B06}"/>
    <cellStyle name="Note 105" xfId="56219" xr:uid="{B9767D51-3418-483A-8FE3-C0439393E014}"/>
    <cellStyle name="Note 105 2" xfId="56221" xr:uid="{11FD44E8-D0E6-4FE3-A4D9-FF5FE70C8832}"/>
    <cellStyle name="Note 106" xfId="56223" xr:uid="{58823751-CBB7-4831-8570-BD352659B98F}"/>
    <cellStyle name="Note 106 2" xfId="56225" xr:uid="{64273EA6-FF2F-4B17-9474-AC2456758D4A}"/>
    <cellStyle name="Note 107" xfId="56227" xr:uid="{3A7CAC4B-0F22-4479-BEA5-0145C72F5F29}"/>
    <cellStyle name="Note 107 2" xfId="56229" xr:uid="{2A495AEA-59DC-4D26-BD42-8F4DA133D35D}"/>
    <cellStyle name="Note 108" xfId="56231" xr:uid="{1C719E6C-9650-439C-94CE-9F73A39145F7}"/>
    <cellStyle name="Note 108 2" xfId="56233" xr:uid="{CF88ABBD-6444-4EFF-AB9D-C82F0C5A1CF5}"/>
    <cellStyle name="Note 109" xfId="56235" xr:uid="{B7CCBC69-6E51-433D-81B0-45DD20626C74}"/>
    <cellStyle name="Note 109 2" xfId="56237" xr:uid="{DBD70912-97C2-4DAE-8393-DD5469283970}"/>
    <cellStyle name="Note 11" xfId="56238" xr:uid="{26064B06-BD4A-4ADA-B369-C24D91CE14A2}"/>
    <cellStyle name="Note 11 10" xfId="56239" xr:uid="{15B1B677-ABFF-497C-9099-228742070951}"/>
    <cellStyle name="Note 11 11" xfId="56240" xr:uid="{63EC5BF5-67E3-4A5D-9418-7482D3F27962}"/>
    <cellStyle name="Note 11 12" xfId="56241" xr:uid="{6EC13211-70D1-401C-BDAF-6A254C0FD719}"/>
    <cellStyle name="Note 11 13" xfId="56242" xr:uid="{369CD976-8188-4C52-8CEE-EF03E2411B32}"/>
    <cellStyle name="Note 11 2" xfId="56243" xr:uid="{DCA89E13-A447-49E7-B3D9-8C19518A8631}"/>
    <cellStyle name="Note 11 2 10" xfId="56245" xr:uid="{0517F4FA-0548-4E29-9FBC-5C39B5570051}"/>
    <cellStyle name="Note 11 2 11" xfId="56247" xr:uid="{4DF9953B-43F3-4401-A579-C0C7655D2703}"/>
    <cellStyle name="Note 11 2 12" xfId="56249" xr:uid="{6F10AD30-F8B6-42FF-9F0E-6673A37FC999}"/>
    <cellStyle name="Note 11 2 2" xfId="56250" xr:uid="{59982C39-F0A9-47F8-8DE1-0AE575DA126A}"/>
    <cellStyle name="Note 11 2 2 2" xfId="56251" xr:uid="{3E81063A-7C72-44E2-B9E1-275173C05CB3}"/>
    <cellStyle name="Note 11 2 2 3" xfId="56252" xr:uid="{8B1E1B71-49EF-4EBD-AD28-F970C11E1F3C}"/>
    <cellStyle name="Note 11 2 3" xfId="56253" xr:uid="{CE5EABB9-C5CA-40B3-ADF4-900190A0FAAA}"/>
    <cellStyle name="Note 11 2 3 2" xfId="56254" xr:uid="{5BE29FE0-A529-4C93-B056-B9980384D4DF}"/>
    <cellStyle name="Note 11 2 3 3" xfId="56255" xr:uid="{D265922E-034D-4074-9430-3042D8E233F6}"/>
    <cellStyle name="Note 11 2 3 4" xfId="56256" xr:uid="{122BEE46-F285-49BA-BA87-54614341B82D}"/>
    <cellStyle name="Note 11 2 4" xfId="56257" xr:uid="{8F80DBA4-6143-404B-B083-C58D5F90DD85}"/>
    <cellStyle name="Note 11 2 5" xfId="12724" xr:uid="{21F73D26-0C17-4489-9448-23FEDA6B5590}"/>
    <cellStyle name="Note 11 2 6" xfId="12727" xr:uid="{AB66A13A-827B-4110-969A-7754FE4AB5C8}"/>
    <cellStyle name="Note 11 2 7" xfId="12730" xr:uid="{58FAD747-F941-4BC1-B087-CEC10294834E}"/>
    <cellStyle name="Note 11 2 8" xfId="12733" xr:uid="{7534DE21-040A-4F6B-9B3A-32A49291328B}"/>
    <cellStyle name="Note 11 2 9" xfId="12735" xr:uid="{4C1C9D14-D4D3-4A30-A0D6-80F697D1D33F}"/>
    <cellStyle name="Note 11 3" xfId="56258" xr:uid="{13994E33-7848-4716-B397-88AC30FA863E}"/>
    <cellStyle name="Note 11 3 10" xfId="56259" xr:uid="{26E95A12-1F8B-4786-9D0C-F0ABF7788F97}"/>
    <cellStyle name="Note 11 3 11" xfId="56260" xr:uid="{6960B5EC-23A1-4282-A01E-8ACAD8FD9CBE}"/>
    <cellStyle name="Note 11 3 12" xfId="56261" xr:uid="{2C7F2387-3607-4EAD-896A-12763397E6EB}"/>
    <cellStyle name="Note 11 3 2" xfId="56262" xr:uid="{3FEBF0AE-46E3-468A-9943-B3F04DBF8186}"/>
    <cellStyle name="Note 11 3 2 2" xfId="56263" xr:uid="{2922AC9E-A18D-4300-BA33-2E3F7D5844E4}"/>
    <cellStyle name="Note 11 3 2 3" xfId="56264" xr:uid="{39E57F6C-D766-497C-B202-66CE612A9E28}"/>
    <cellStyle name="Note 11 3 3" xfId="56265" xr:uid="{7B33964B-990F-4039-921E-458B15A90F67}"/>
    <cellStyle name="Note 11 3 3 2" xfId="56266" xr:uid="{505B1F5F-3177-4BCF-837E-905AFBAD725A}"/>
    <cellStyle name="Note 11 3 3 3" xfId="56267" xr:uid="{1C25918C-4612-4F7B-8CDA-5D9A354EA394}"/>
    <cellStyle name="Note 11 3 3 4" xfId="56268" xr:uid="{98DF124E-5E8B-490C-A526-D0756C37B29A}"/>
    <cellStyle name="Note 11 3 4" xfId="56269" xr:uid="{367FFB60-B711-4511-ACEE-8AD8F783F337}"/>
    <cellStyle name="Note 11 3 5" xfId="56270" xr:uid="{482FBB87-8448-444D-91F3-73184A39F2CF}"/>
    <cellStyle name="Note 11 3 6" xfId="56271" xr:uid="{EB332EA8-FEC6-4FD4-AE30-010A3EF3BF2F}"/>
    <cellStyle name="Note 11 3 7" xfId="56272" xr:uid="{96591331-E242-4FD4-B9F1-79B2A502AE47}"/>
    <cellStyle name="Note 11 3 8" xfId="56273" xr:uid="{6335DCAD-26AF-4AFB-A67B-F78E7F0BD546}"/>
    <cellStyle name="Note 11 3 9" xfId="56274" xr:uid="{369DD76E-849C-4C91-A796-8EF4AF0F828C}"/>
    <cellStyle name="Note 11 4" xfId="56275" xr:uid="{AD4F8650-10C6-452F-9308-6130F082135F}"/>
    <cellStyle name="Note 11 4 2" xfId="56276" xr:uid="{0C1D5D6B-7BB2-441E-A56B-8C639A68B7D8}"/>
    <cellStyle name="Note 11 4 2 2" xfId="56277" xr:uid="{194DCA39-D566-4D00-B499-BF6AA86B4E8B}"/>
    <cellStyle name="Note 11 4 3" xfId="56278" xr:uid="{A7A29DF1-7B5D-450C-94AA-EE11C01EB646}"/>
    <cellStyle name="Note 11 4 4" xfId="56279" xr:uid="{293CD844-0E1E-4936-940B-4E6065E497F2}"/>
    <cellStyle name="Note 11 4 5" xfId="56280" xr:uid="{5387BD44-11E7-44F1-B4CA-EDF58C7961F3}"/>
    <cellStyle name="Note 11 5" xfId="56281" xr:uid="{4E6B1C60-F07D-479B-8515-C5CB0961BACD}"/>
    <cellStyle name="Note 11 5 2" xfId="56282" xr:uid="{C3801CD6-80BE-4834-8F4E-B95E2E07CA43}"/>
    <cellStyle name="Note 11 6" xfId="56283" xr:uid="{207DCB18-9787-4B25-9925-CED81B43F262}"/>
    <cellStyle name="Note 11 7" xfId="56284" xr:uid="{E1674C03-B526-4E13-89E6-9B3494A9CC57}"/>
    <cellStyle name="Note 11 8" xfId="56285" xr:uid="{F1DB3BDD-2B54-475F-BAE6-ED5DAF0A20FE}"/>
    <cellStyle name="Note 11 9" xfId="56286" xr:uid="{DF63FE24-CE7D-4149-AA15-521A52A5550C}"/>
    <cellStyle name="Note 110" xfId="56218" xr:uid="{70D3DB8E-D80C-44AA-A950-EC77549800AD}"/>
    <cellStyle name="Note 110 2" xfId="56220" xr:uid="{5FA8640C-CF22-4984-87AC-2E0FF727F129}"/>
    <cellStyle name="Note 111" xfId="56222" xr:uid="{A7C89D30-77B9-453B-85F1-28E344060F98}"/>
    <cellStyle name="Note 111 2" xfId="56224" xr:uid="{2D505E90-04FB-4FF7-972F-D22DE4F8D607}"/>
    <cellStyle name="Note 112" xfId="56226" xr:uid="{CD610237-E7A9-469E-9C36-2996025E76A8}"/>
    <cellStyle name="Note 112 2" xfId="56228" xr:uid="{824EA35A-33B5-47B3-95E0-90931BBCE759}"/>
    <cellStyle name="Note 113" xfId="56230" xr:uid="{A3C8CFFF-C540-4130-BC7B-961F7CCBCBC4}"/>
    <cellStyle name="Note 113 2" xfId="56232" xr:uid="{89ADEDE9-3428-45B8-BD67-BF71CC62C94A}"/>
    <cellStyle name="Note 114" xfId="56234" xr:uid="{4A12786D-120C-4669-80C2-BD31DB643F78}"/>
    <cellStyle name="Note 114 2" xfId="56236" xr:uid="{E8F38E39-1FF3-4797-8085-17A4C7263EE9}"/>
    <cellStyle name="Note 115" xfId="56288" xr:uid="{96792384-4264-4ED6-978E-8BE06C94A848}"/>
    <cellStyle name="Note 115 2" xfId="56290" xr:uid="{4C223948-2226-40ED-B503-931F7E71CF44}"/>
    <cellStyle name="Note 116" xfId="56292" xr:uid="{31DACD9F-2C98-40A7-8396-384D43C9B125}"/>
    <cellStyle name="Note 116 2" xfId="56294" xr:uid="{9857A0BB-C448-4AB1-9FFD-66FF49488F5B}"/>
    <cellStyle name="Note 117" xfId="56296" xr:uid="{6F5AAB05-F50A-4AD7-8D54-BA1C136495E6}"/>
    <cellStyle name="Note 117 2" xfId="56298" xr:uid="{3937A998-0124-4A9B-B634-F65D0F2A1168}"/>
    <cellStyle name="Note 118" xfId="56300" xr:uid="{4BF776B9-BBB6-4266-B5CE-B5C278116058}"/>
    <cellStyle name="Note 118 2" xfId="56302" xr:uid="{9726B606-DFE2-4EA5-B3C0-3CA0174CCA95}"/>
    <cellStyle name="Note 119" xfId="56304" xr:uid="{B8BFA882-9BFF-4C7F-A091-3CB946311525}"/>
    <cellStyle name="Note 119 2" xfId="56306" xr:uid="{E934951F-9FEB-47BF-B4DE-D806865D231D}"/>
    <cellStyle name="Note 12" xfId="56307" xr:uid="{C7E603B9-275F-478F-A998-EB2895BB8FD5}"/>
    <cellStyle name="Note 12 10" xfId="56308" xr:uid="{A860B11E-4FA4-4422-9F7E-3B1D1539C37B}"/>
    <cellStyle name="Note 12 11" xfId="56309" xr:uid="{E0C4313F-ED92-4663-9272-572A9F6E5704}"/>
    <cellStyle name="Note 12 12" xfId="56310" xr:uid="{C39A5EF7-C7C8-403A-87B6-AD96F3D6E025}"/>
    <cellStyle name="Note 12 2" xfId="56311" xr:uid="{DB2EDF62-9DBD-4659-86E0-8CB9777D8111}"/>
    <cellStyle name="Note 12 2 10" xfId="35522" xr:uid="{63B23F03-8740-47E1-92A5-34225B765E9B}"/>
    <cellStyle name="Note 12 2 11" xfId="24237" xr:uid="{24F397E9-EE96-4749-B6CE-D80AE7611247}"/>
    <cellStyle name="Note 12 2 2" xfId="56312" xr:uid="{29F8313B-76FB-4473-9D84-7A6EBD0B3545}"/>
    <cellStyle name="Note 12 2 2 2" xfId="56313" xr:uid="{6767C7AC-9D5F-4CFB-9CE6-2116A7283B8D}"/>
    <cellStyle name="Note 12 2 2 3" xfId="56314" xr:uid="{B270C1F4-FC61-4FCD-A10B-98108574948F}"/>
    <cellStyle name="Note 12 2 2 4" xfId="56315" xr:uid="{766BDD07-3ACB-4EB6-9F4B-8C79CBD7E1B8}"/>
    <cellStyle name="Note 12 2 3" xfId="56316" xr:uid="{7A988B77-2AE0-4790-82A7-C5E31FD63BB9}"/>
    <cellStyle name="Note 12 2 3 2" xfId="56317" xr:uid="{0CC18DD1-2C86-40CF-8C9E-F7E9A256F7E8}"/>
    <cellStyle name="Note 12 2 3 3" xfId="56318" xr:uid="{77F6AE25-BB7C-4C82-AB5C-743AEB395E17}"/>
    <cellStyle name="Note 12 2 3 4" xfId="56319" xr:uid="{5EB1883B-247F-42A3-8A2B-7FA7D06D6130}"/>
    <cellStyle name="Note 12 2 4" xfId="56320" xr:uid="{69341214-DA5E-4280-920D-95CAF9724DAA}"/>
    <cellStyle name="Note 12 2 5" xfId="12748" xr:uid="{49025D68-3E11-4B7C-BCA2-1B92ACD88597}"/>
    <cellStyle name="Note 12 2 6" xfId="12750" xr:uid="{E1769D36-2790-407C-831C-96F1B765319E}"/>
    <cellStyle name="Note 12 2 7" xfId="12752" xr:uid="{A73AABB0-91AF-4FF3-ACC5-6351473C56D6}"/>
    <cellStyle name="Note 12 2 8" xfId="12754" xr:uid="{44248D90-1F36-4AA6-8791-8BBAB2287114}"/>
    <cellStyle name="Note 12 2 9" xfId="12756" xr:uid="{F4233C6F-DCA3-42BE-913E-95F29B6DD810}"/>
    <cellStyle name="Note 12 3" xfId="56321" xr:uid="{172B8052-3769-4E8D-9DE2-8AC897EAB7B5}"/>
    <cellStyle name="Note 12 3 10" xfId="56322" xr:uid="{25D50C9E-7528-406F-AD3D-97253DDDF68B}"/>
    <cellStyle name="Note 12 3 11" xfId="56323" xr:uid="{E8875F2F-AD6B-4B89-9DE9-7676E1DE2F3C}"/>
    <cellStyle name="Note 12 3 2" xfId="56324" xr:uid="{36D4261E-B295-4F62-A677-536FE0AB0351}"/>
    <cellStyle name="Note 12 3 2 2" xfId="56325" xr:uid="{8AAD9280-5628-4CC4-849E-E634A51C3BC3}"/>
    <cellStyle name="Note 12 3 2 3" xfId="56326" xr:uid="{12032B27-9106-4C0C-AFAE-3945F4FE30CE}"/>
    <cellStyle name="Note 12 3 2 4" xfId="56327" xr:uid="{5953963A-E5D5-457C-92AE-3D3AF14B67E6}"/>
    <cellStyle name="Note 12 3 3" xfId="56328" xr:uid="{957DC62C-5722-421D-89F7-38257CE20393}"/>
    <cellStyle name="Note 12 3 3 2" xfId="56329" xr:uid="{A4735668-66CA-4143-8B8F-28D737F9BCE0}"/>
    <cellStyle name="Note 12 3 3 3" xfId="56330" xr:uid="{8205BBDE-6DC3-451B-B606-31C747158ACF}"/>
    <cellStyle name="Note 12 3 3 4" xfId="56331" xr:uid="{0452F8BF-D9F9-4B95-88B4-045AA1D03978}"/>
    <cellStyle name="Note 12 3 4" xfId="56332" xr:uid="{E550C96A-907C-46E0-A191-896F4B925014}"/>
    <cellStyle name="Note 12 3 5" xfId="56333" xr:uid="{6C0B5A88-3E79-45CC-ABE9-28853F45A697}"/>
    <cellStyle name="Note 12 3 6" xfId="56334" xr:uid="{1128F282-464E-4111-A013-9842E42E7C8C}"/>
    <cellStyle name="Note 12 3 7" xfId="56335" xr:uid="{9EF10523-5247-4A0D-8A10-C10180110DB3}"/>
    <cellStyle name="Note 12 3 8" xfId="56336" xr:uid="{70E0865F-6850-4716-BD7B-3DCA91C39B57}"/>
    <cellStyle name="Note 12 3 9" xfId="56337" xr:uid="{0A229044-810B-49C8-9E9C-969E381BA8E4}"/>
    <cellStyle name="Note 12 4" xfId="56338" xr:uid="{8691347E-CB72-45DB-AB6E-AB9891EE4FBD}"/>
    <cellStyle name="Note 12 4 2" xfId="56339" xr:uid="{552C2172-61FC-4516-B6C1-CF7278B33AB5}"/>
    <cellStyle name="Note 12 4 3" xfId="56340" xr:uid="{F1B47154-1997-48FF-953F-F3D969BDD088}"/>
    <cellStyle name="Note 12 4 4" xfId="56341" xr:uid="{D1219ADD-8E76-4519-85B2-C0872A5ABE9D}"/>
    <cellStyle name="Note 12 5" xfId="56342" xr:uid="{B48A6055-0D54-4578-82AB-5EE05F585C5E}"/>
    <cellStyle name="Note 12 6" xfId="56343" xr:uid="{1A44CA88-4157-4E21-BCC4-3EE11AFF3F42}"/>
    <cellStyle name="Note 12 7" xfId="56344" xr:uid="{4CAD2DD3-9A15-44A2-8CEC-96F0DA5D94C9}"/>
    <cellStyle name="Note 12 8" xfId="56345" xr:uid="{B97360A3-57D4-48E9-9356-E5B4DE2213A8}"/>
    <cellStyle name="Note 12 9" xfId="56346" xr:uid="{21E33ECC-A8C1-4988-8A7A-F42B4FC1B9BD}"/>
    <cellStyle name="Note 120" xfId="56287" xr:uid="{7E67886A-0E4A-4644-A18F-03A9FABB82FD}"/>
    <cellStyle name="Note 120 2" xfId="56289" xr:uid="{2A70B92E-B57C-435A-8551-8D8E1D97067D}"/>
    <cellStyle name="Note 121" xfId="56291" xr:uid="{87F54A02-E558-486F-B9BE-7796AEF07828}"/>
    <cellStyle name="Note 121 2" xfId="56293" xr:uid="{657CE614-9B0E-4A39-AE74-8CDDA4F51E1D}"/>
    <cellStyle name="Note 122" xfId="56295" xr:uid="{397478AD-2FE1-4456-96CF-6A50D97B6041}"/>
    <cellStyle name="Note 122 2" xfId="56297" xr:uid="{FEDA2389-C60E-4FB8-B028-0781DEC47BEA}"/>
    <cellStyle name="Note 123" xfId="56299" xr:uid="{B3A4924D-6965-42C9-B767-5909E869B97B}"/>
    <cellStyle name="Note 123 2" xfId="56301" xr:uid="{DFFC6411-03D7-4B2D-93F4-09446633D4BE}"/>
    <cellStyle name="Note 124" xfId="56303" xr:uid="{7B00C78C-A6C7-44E7-8DE9-F590889DCCDD}"/>
    <cellStyle name="Note 124 2" xfId="56305" xr:uid="{C1D75939-D52C-4CA2-841C-5F3147991909}"/>
    <cellStyle name="Note 125" xfId="56348" xr:uid="{56AAE70D-B8B7-4528-9605-EE5A5EF8C442}"/>
    <cellStyle name="Note 125 2" xfId="56350" xr:uid="{67F439FF-4CAE-4AF7-A4BD-403AB51717BD}"/>
    <cellStyle name="Note 126" xfId="56352" xr:uid="{6F041E2F-54B8-40D7-A80D-71131C85A035}"/>
    <cellStyle name="Note 126 2" xfId="56354" xr:uid="{9B9DB4B8-D726-41B4-A3AA-3816FF289052}"/>
    <cellStyle name="Note 127" xfId="56356" xr:uid="{1970F85B-DB31-447C-8FF9-66600261CE4A}"/>
    <cellStyle name="Note 127 2" xfId="56358" xr:uid="{BDA3C6F6-F7DB-4D9A-B145-768FBB6FBA69}"/>
    <cellStyle name="Note 128" xfId="56360" xr:uid="{1B8BC233-83E5-4731-9521-E5505BB8663E}"/>
    <cellStyle name="Note 128 2" xfId="25407" xr:uid="{BC6AF370-CDA8-498C-9ED9-4C11F21B8B47}"/>
    <cellStyle name="Note 129" xfId="56362" xr:uid="{CA9A70A1-522E-4E73-9F34-32FF106A05C4}"/>
    <cellStyle name="Note 129 2" xfId="56364" xr:uid="{41C21D40-D5CD-4352-8BD6-F4FA985D8563}"/>
    <cellStyle name="Note 13" xfId="56365" xr:uid="{F1D90E93-C5BD-45CD-8CDD-D72489047706}"/>
    <cellStyle name="Note 13 10" xfId="56366" xr:uid="{1D613429-3379-46FA-ADE5-95B7C85F7300}"/>
    <cellStyle name="Note 13 11" xfId="56367" xr:uid="{59D1CEBE-4356-4778-9BD8-6F84C7693777}"/>
    <cellStyle name="Note 13 12" xfId="56368" xr:uid="{3E5EDEDF-67C3-4D10-8C0B-F9BBC4A786CB}"/>
    <cellStyle name="Note 13 2" xfId="56369" xr:uid="{D2DF5485-03D6-435B-B438-0DDA745C5BE7}"/>
    <cellStyle name="Note 13 2 10" xfId="56370" xr:uid="{56B94648-7C85-4EBA-8F42-992FB779BC29}"/>
    <cellStyle name="Note 13 2 11" xfId="56371" xr:uid="{6F5001B0-1C8E-41A3-A420-492BE4DE008C}"/>
    <cellStyle name="Note 13 2 2" xfId="56372" xr:uid="{19280DE2-4083-42AA-962C-E043B14C69D5}"/>
    <cellStyle name="Note 13 2 2 2" xfId="56373" xr:uid="{9C006865-6F63-49DE-AE33-549F82AC4BB9}"/>
    <cellStyle name="Note 13 2 2 3" xfId="56374" xr:uid="{2C24BA05-E816-4AC7-8730-198C54C962BB}"/>
    <cellStyle name="Note 13 2 2 4" xfId="56375" xr:uid="{5381249F-11A9-40E3-8DCE-E312FCF23099}"/>
    <cellStyle name="Note 13 2 3" xfId="56376" xr:uid="{6DF0E45B-9F5D-47BA-999B-2CC458479A33}"/>
    <cellStyle name="Note 13 2 3 2" xfId="56377" xr:uid="{5BC77783-F227-413E-9A74-4404D8046243}"/>
    <cellStyle name="Note 13 2 3 3" xfId="56378" xr:uid="{0597B361-0469-4445-B6DF-6098D631565F}"/>
    <cellStyle name="Note 13 2 3 4" xfId="56379" xr:uid="{53A7E74B-9EA7-43AE-8303-69A0D5DB186F}"/>
    <cellStyle name="Note 13 2 4" xfId="56380" xr:uid="{840ECCB6-36A8-43A0-B73C-7B8A3F86A786}"/>
    <cellStyle name="Note 13 2 5" xfId="12765" xr:uid="{A8A7E6C6-9027-4DE6-A907-42BB90D01F4D}"/>
    <cellStyle name="Note 13 2 6" xfId="12768" xr:uid="{EA7A25B2-2FFA-4ED7-A61C-23F59E3BC568}"/>
    <cellStyle name="Note 13 2 7" xfId="12771" xr:uid="{ED450514-8EF8-4CEC-9848-6CD6DF729F89}"/>
    <cellStyle name="Note 13 2 8" xfId="12774" xr:uid="{1298B1BD-81B1-4DB9-BEF8-27420901CC3B}"/>
    <cellStyle name="Note 13 2 9" xfId="12779" xr:uid="{2E2FB16F-F63A-400C-83E8-B775F935B608}"/>
    <cellStyle name="Note 13 3" xfId="56381" xr:uid="{53EBD175-D7D7-4E5D-AD9A-041EBF903D17}"/>
    <cellStyle name="Note 13 3 10" xfId="56382" xr:uid="{13DADBB2-8F12-4E64-BD6E-AD3127B8AD26}"/>
    <cellStyle name="Note 13 3 11" xfId="56383" xr:uid="{AFCF145E-B188-40FC-BFEE-BD90CD7ED785}"/>
    <cellStyle name="Note 13 3 2" xfId="56384" xr:uid="{781881D2-D4FB-409C-B4E2-C8BC5565C6FC}"/>
    <cellStyle name="Note 13 3 2 2" xfId="56385" xr:uid="{ED365B83-1CD5-4E1C-8935-E4B0DE502D56}"/>
    <cellStyle name="Note 13 3 2 3" xfId="56386" xr:uid="{12BCADCB-B590-4994-9FE2-CEE94FB86985}"/>
    <cellStyle name="Note 13 3 2 4" xfId="56387" xr:uid="{D2545822-561F-454A-9FE3-3ED5B5378074}"/>
    <cellStyle name="Note 13 3 3" xfId="56388" xr:uid="{93D8DEEF-1C36-401B-9E1A-9037747F7413}"/>
    <cellStyle name="Note 13 3 3 2" xfId="56389" xr:uid="{E56EAD46-E4D6-471C-961F-3BD12413E1D3}"/>
    <cellStyle name="Note 13 3 3 3" xfId="56390" xr:uid="{C8EAADB2-C703-4991-8120-EB040F2C0868}"/>
    <cellStyle name="Note 13 3 3 4" xfId="56391" xr:uid="{7634BB2F-C60F-4B3D-A944-BE26686A66DE}"/>
    <cellStyle name="Note 13 3 4" xfId="56392" xr:uid="{0C8A774F-62A1-46B3-B810-8FFB30C48145}"/>
    <cellStyle name="Note 13 3 5" xfId="56393" xr:uid="{E55BF1C8-D6ED-41F3-A3D0-4002ED966272}"/>
    <cellStyle name="Note 13 3 6" xfId="56394" xr:uid="{04A6E741-9E6B-4BEC-852B-EE8AABF1BA17}"/>
    <cellStyle name="Note 13 3 7" xfId="56395" xr:uid="{5828EA90-D669-4C35-8A82-F2A7947C5AA7}"/>
    <cellStyle name="Note 13 3 8" xfId="21614" xr:uid="{94E9A772-FC01-496D-91AE-8A4FEF0564A8}"/>
    <cellStyle name="Note 13 3 9" xfId="56396" xr:uid="{9612356A-9D90-45C9-9378-CDE762648456}"/>
    <cellStyle name="Note 13 4" xfId="56397" xr:uid="{9A028732-B81D-42E7-94E6-2F07D2CD1B67}"/>
    <cellStyle name="Note 13 4 2" xfId="56398" xr:uid="{8F209BEC-72F5-4A15-8239-2139AC8BFB29}"/>
    <cellStyle name="Note 13 4 3" xfId="56399" xr:uid="{118D1016-2835-45F1-AEB4-B1356F5C4DBF}"/>
    <cellStyle name="Note 13 4 4" xfId="56400" xr:uid="{7207D26F-3022-4780-B8ED-D122DB93E62C}"/>
    <cellStyle name="Note 13 5" xfId="56401" xr:uid="{882D63A2-B0E9-45EA-956F-100F84DE2BEE}"/>
    <cellStyle name="Note 13 6" xfId="56402" xr:uid="{E89A9A0F-D52F-49B4-96C2-180391DD09A4}"/>
    <cellStyle name="Note 13 7" xfId="56403" xr:uid="{0B584B28-E61D-43BD-BC1A-22D4E03A14D6}"/>
    <cellStyle name="Note 13 8" xfId="56404" xr:uid="{B21054F6-EDBE-4E77-9FC1-CA4F9527F998}"/>
    <cellStyle name="Note 13 9" xfId="56405" xr:uid="{A2D3F079-D565-4A84-A858-AE7F379A3116}"/>
    <cellStyle name="Note 130" xfId="56347" xr:uid="{527A33A8-4D7A-4EEA-875F-0B04B93A3C5B}"/>
    <cellStyle name="Note 130 2" xfId="56349" xr:uid="{2FA78554-E772-4C6E-9DFA-4B23A3E97109}"/>
    <cellStyle name="Note 131" xfId="56351" xr:uid="{96830603-416E-48C5-AD16-455DC28BBC97}"/>
    <cellStyle name="Note 131 2" xfId="56353" xr:uid="{0315CD2D-B3AD-4820-89D1-F247CD43182B}"/>
    <cellStyle name="Note 132" xfId="56355" xr:uid="{39A62492-F1B8-45E0-B347-52BF23400401}"/>
    <cellStyle name="Note 132 2" xfId="56357" xr:uid="{679EEE64-30F8-4147-AE21-C35A8E22C644}"/>
    <cellStyle name="Note 133" xfId="56359" xr:uid="{4C0A4363-DD3F-4D14-9ADE-751496138109}"/>
    <cellStyle name="Note 133 2" xfId="25406" xr:uid="{AE07D32F-AF5F-41DE-BD8F-8A1A759859BD}"/>
    <cellStyle name="Note 134" xfId="56361" xr:uid="{B12FA488-9C62-400C-9DFD-7DB91A118518}"/>
    <cellStyle name="Note 134 2" xfId="56363" xr:uid="{4D994E01-C7CD-4D67-AB87-6F57A6BE20D8}"/>
    <cellStyle name="Note 135" xfId="56407" xr:uid="{773F6362-41DF-4978-BD20-A36BDC462EF0}"/>
    <cellStyle name="Note 135 2" xfId="56410" xr:uid="{B07E0505-1D0E-448B-8510-05C40B9B537D}"/>
    <cellStyle name="Note 136" xfId="56412" xr:uid="{ED557208-45DB-43DC-9901-00ABF862F2CB}"/>
    <cellStyle name="Note 136 2" xfId="56415" xr:uid="{C6B33FE7-88C5-4ED9-BFB7-865DA439FC04}"/>
    <cellStyle name="Note 137" xfId="56418" xr:uid="{02E675B0-6272-49C6-89E7-01B5AF6DDDD9}"/>
    <cellStyle name="Note 137 2" xfId="56422" xr:uid="{BEF2BC07-FD9D-4EAB-9AA0-8CD11DFBA509}"/>
    <cellStyle name="Note 138" xfId="56425" xr:uid="{CF3BBD84-1C8D-44BF-9955-8EDC47191CB0}"/>
    <cellStyle name="Note 138 2" xfId="56429" xr:uid="{195BC816-D668-4D78-92F2-B1A22AFB614D}"/>
    <cellStyle name="Note 139" xfId="56432" xr:uid="{FE158040-B0BF-4F90-9AEB-CA47254BA592}"/>
    <cellStyle name="Note 139 2" xfId="56436" xr:uid="{FB191956-A81E-4F49-A55F-C4F1F6645639}"/>
    <cellStyle name="Note 14" xfId="56437" xr:uid="{E4B9F128-DA7F-498F-A99D-5BAD72C6715E}"/>
    <cellStyle name="Note 14 10" xfId="56438" xr:uid="{CBC735F5-C33B-4964-AE7F-3B591B0DD3C0}"/>
    <cellStyle name="Note 14 11" xfId="56439" xr:uid="{4E3C63F4-D0A4-4EF9-BF63-A0C0874E24EB}"/>
    <cellStyle name="Note 14 12" xfId="56440" xr:uid="{23FE9478-6F95-4307-B8AF-51F4829D7AE2}"/>
    <cellStyle name="Note 14 2" xfId="56441" xr:uid="{F544561F-252E-40FA-B746-6928E3859330}"/>
    <cellStyle name="Note 14 2 10" xfId="56442" xr:uid="{73367E4E-2110-43C5-B559-2C4C05DDF205}"/>
    <cellStyle name="Note 14 2 11" xfId="56443" xr:uid="{B4627A14-E39C-4A20-BE60-0D93749E240F}"/>
    <cellStyle name="Note 14 2 2" xfId="10006" xr:uid="{976D5519-D1C5-451A-B61C-207AF114AC65}"/>
    <cellStyle name="Note 14 2 2 2" xfId="56444" xr:uid="{7588AD42-5A39-4A4A-8737-CC12A3E94BE9}"/>
    <cellStyle name="Note 14 2 2 3" xfId="56445" xr:uid="{7A98BF98-E135-492D-A630-5372C4E4E6FB}"/>
    <cellStyle name="Note 14 2 2 4" xfId="56446" xr:uid="{B56BCB76-15B0-4C24-B77D-D4CFA2F49399}"/>
    <cellStyle name="Note 14 2 3" xfId="56447" xr:uid="{30492F59-78C1-4E9C-B6E9-0A4EC9CEE253}"/>
    <cellStyle name="Note 14 2 3 2" xfId="56448" xr:uid="{8722FE04-0598-4298-859B-B46C49F74426}"/>
    <cellStyle name="Note 14 2 3 3" xfId="56449" xr:uid="{D797D1D0-217A-4C5C-8EAE-ACFA127D134E}"/>
    <cellStyle name="Note 14 2 3 4" xfId="56450" xr:uid="{EE964AB2-A652-4D69-BD4F-2B1C76FBF528}"/>
    <cellStyle name="Note 14 2 4" xfId="56451" xr:uid="{38A82CAE-DCFC-44A1-847E-3AE4807C47CF}"/>
    <cellStyle name="Note 14 2 5" xfId="56452" xr:uid="{0A83DAD5-EC25-4080-B522-8661C057299B}"/>
    <cellStyle name="Note 14 2 6" xfId="56453" xr:uid="{62FA99E4-1C3A-40B0-8466-F71DD67DA948}"/>
    <cellStyle name="Note 14 2 7" xfId="56454" xr:uid="{E80FF38F-6C27-48D6-A4BE-57D4BC0330BE}"/>
    <cellStyle name="Note 14 2 8" xfId="56455" xr:uid="{838558D0-987E-43F5-B576-1F5EF96E5FC0}"/>
    <cellStyle name="Note 14 2 9" xfId="56457" xr:uid="{DE7276DA-196C-4965-9D3A-531FAE13A191}"/>
    <cellStyle name="Note 14 3" xfId="56458" xr:uid="{F24956A4-41FC-4261-8800-F1234D83C472}"/>
    <cellStyle name="Note 14 3 10" xfId="56459" xr:uid="{BDF7DE17-7743-4225-9336-D2BA1F5C84CA}"/>
    <cellStyle name="Note 14 3 11" xfId="56460" xr:uid="{93185C85-E5B9-4869-A792-6E7DB43EBCC8}"/>
    <cellStyle name="Note 14 3 2" xfId="51215" xr:uid="{F08DF6F4-B0F0-4B3C-BC82-168CAE2539B3}"/>
    <cellStyle name="Note 14 3 2 2" xfId="56461" xr:uid="{783C6BAB-ABFB-46FA-8A26-B23FC95A5DCF}"/>
    <cellStyle name="Note 14 3 2 3" xfId="56462" xr:uid="{F6C49028-8C66-4898-A224-2F223A1C67AA}"/>
    <cellStyle name="Note 14 3 2 4" xfId="56463" xr:uid="{8E686ABE-AD57-4F78-9332-D8A5955189AE}"/>
    <cellStyle name="Note 14 3 3" xfId="56464" xr:uid="{39B9CCC4-6D2C-4404-B9CC-DE33A9551EFA}"/>
    <cellStyle name="Note 14 3 3 2" xfId="56465" xr:uid="{7CC0E179-179A-4F48-9CD3-2E6C092BB865}"/>
    <cellStyle name="Note 14 3 3 3" xfId="56466" xr:uid="{03A7BD07-7260-40E1-B22B-78018DA9D26F}"/>
    <cellStyle name="Note 14 3 3 4" xfId="56467" xr:uid="{ECFBF6E7-ED2C-41D3-98F2-65B4245C0149}"/>
    <cellStyle name="Note 14 3 4" xfId="56468" xr:uid="{6370B36B-885E-4241-B72C-A5426731D9A8}"/>
    <cellStyle name="Note 14 3 5" xfId="56469" xr:uid="{C27568E0-EBEF-4792-BCD1-903D7665F459}"/>
    <cellStyle name="Note 14 3 6" xfId="56470" xr:uid="{CFF464AD-3C7A-4495-9E86-E655A822B744}"/>
    <cellStyle name="Note 14 3 7" xfId="56471" xr:uid="{6CA97734-3CEA-4197-BB79-5F3CFC29D952}"/>
    <cellStyle name="Note 14 3 8" xfId="56472" xr:uid="{C8CC347C-BAEF-4C1C-8CC6-C1ABBFD81B78}"/>
    <cellStyle name="Note 14 3 9" xfId="56473" xr:uid="{0FD29087-8A79-48AE-B809-84D4163958B5}"/>
    <cellStyle name="Note 14 4" xfId="56474" xr:uid="{01B27D7A-729F-48D7-A33D-9ABE8BFC72E7}"/>
    <cellStyle name="Note 14 4 2" xfId="56475" xr:uid="{E6C1DEA7-0021-4FB2-9D86-207B78EEE023}"/>
    <cellStyle name="Note 14 4 3" xfId="56476" xr:uid="{538F41E1-02A6-47A9-8D0B-D9D68321DF1C}"/>
    <cellStyle name="Note 14 4 4" xfId="56477" xr:uid="{5DFB9CFC-4EAE-466D-9054-B668B6FC4084}"/>
    <cellStyle name="Note 14 5" xfId="56478" xr:uid="{8FD7A074-5346-4246-83DD-CCF8171ADE6F}"/>
    <cellStyle name="Note 14 6" xfId="56479" xr:uid="{E05E5EFD-FCC3-48DF-B22F-D76560126803}"/>
    <cellStyle name="Note 14 7" xfId="56480" xr:uid="{9D2E6A73-DE6B-4F9A-BBB7-2A51AF064549}"/>
    <cellStyle name="Note 14 8" xfId="56481" xr:uid="{9025468C-2CF8-40D5-B153-4B4DE3D63C31}"/>
    <cellStyle name="Note 14 9" xfId="56482" xr:uid="{8005445C-FD8C-45DF-81D8-63DB9A53E19A}"/>
    <cellStyle name="Note 140" xfId="56406" xr:uid="{E2890F16-A298-42EE-924F-918087923EF6}"/>
    <cellStyle name="Note 140 2" xfId="56409" xr:uid="{F124FF4E-03BC-48B8-AD23-3EA94C6A2215}"/>
    <cellStyle name="Note 141" xfId="56411" xr:uid="{D32BC496-149E-402E-B698-A3E96CE8317B}"/>
    <cellStyle name="Note 141 2" xfId="56414" xr:uid="{44904C19-5284-4EF9-B150-A971D01CFA08}"/>
    <cellStyle name="Note 142" xfId="56417" xr:uid="{05B17059-7E42-48A6-B29C-1F1F39DDA789}"/>
    <cellStyle name="Note 142 2" xfId="56421" xr:uid="{C00A6709-23DA-4520-A10C-6BCD7AB3DAEA}"/>
    <cellStyle name="Note 143" xfId="56424" xr:uid="{4455CFBA-978A-4A70-8071-13A7DACB6FA0}"/>
    <cellStyle name="Note 143 2" xfId="56428" xr:uid="{C272295D-372C-47A8-B13A-93B68A9E4F14}"/>
    <cellStyle name="Note 144" xfId="56431" xr:uid="{35AB802B-44F3-4D88-9BBA-8D00E27A44E8}"/>
    <cellStyle name="Note 144 2" xfId="56435" xr:uid="{30D9233E-372D-4761-A206-E1A0D30AB688}"/>
    <cellStyle name="Note 145" xfId="56485" xr:uid="{F879E3E6-4E74-4AA7-8A91-B6137D2DD589}"/>
    <cellStyle name="Note 145 2" xfId="810" xr:uid="{30A32684-D8DB-4AC6-8F03-E93FD504E564}"/>
    <cellStyle name="Note 146" xfId="56488" xr:uid="{F6D47027-90A9-405C-9153-A26CEA950349}"/>
    <cellStyle name="Note 146 2" xfId="56489" xr:uid="{9ADB915A-6639-48FB-9A3A-8BBAE9079C83}"/>
    <cellStyle name="Note 147" xfId="56492" xr:uid="{8734AED3-C27B-4906-8CCD-89FD722AE168}"/>
    <cellStyle name="Note 147 2" xfId="56493" xr:uid="{4E76C9A8-9C00-469D-B0E1-48FDCAD17F46}"/>
    <cellStyle name="Note 148" xfId="56496" xr:uid="{51AADF97-C9D0-4372-B00C-0156576E6DEE}"/>
    <cellStyle name="Note 148 2" xfId="56498" xr:uid="{006EC0F3-5929-42C9-8FE0-E06665523FDF}"/>
    <cellStyle name="Note 149" xfId="56501" xr:uid="{77A8CB7F-22FA-48A1-A0C9-1A9A71CE81C9}"/>
    <cellStyle name="Note 149 2" xfId="56502" xr:uid="{1983D78B-173D-4733-94A3-6416FF532C14}"/>
    <cellStyle name="Note 15" xfId="56504" xr:uid="{1B27FB3B-6F77-4214-952F-608340F7DDDD}"/>
    <cellStyle name="Note 15 10" xfId="8104" xr:uid="{13E97A9E-4624-4A08-B8CC-CA1C5F2D64A3}"/>
    <cellStyle name="Note 15 11" xfId="8109" xr:uid="{52EC710E-190F-4E15-8599-593E139DEA56}"/>
    <cellStyle name="Note 15 12" xfId="56506" xr:uid="{66823AC3-1ACA-49AC-A7FC-3642E245C457}"/>
    <cellStyle name="Note 15 2" xfId="41771" xr:uid="{9B20B85F-DFA1-454C-8BA3-CCF854CA6CB0}"/>
    <cellStyle name="Note 15 2 10" xfId="56507" xr:uid="{1D1D82C7-4AC8-4BF0-9263-DCA2439EDC12}"/>
    <cellStyle name="Note 15 2 11" xfId="56508" xr:uid="{CB56B665-55FD-49E2-BBB0-7272AC45EB58}"/>
    <cellStyle name="Note 15 2 2" xfId="41775" xr:uid="{E9936BA8-860E-4BCA-A9C0-2583D83B0082}"/>
    <cellStyle name="Note 15 2 2 2" xfId="56509" xr:uid="{CDE07BAB-3024-4595-87E9-176C31B7DF30}"/>
    <cellStyle name="Note 15 2 2 3" xfId="56510" xr:uid="{88D92250-1CF1-4BF3-95A6-53E9A09664F8}"/>
    <cellStyle name="Note 15 2 2 4" xfId="56511" xr:uid="{3630ACAE-850D-47C2-AF8D-9E02573AA43B}"/>
    <cellStyle name="Note 15 2 3" xfId="41779" xr:uid="{D8BAB832-F5A4-4F67-8A1B-874BBCB0FBDC}"/>
    <cellStyle name="Note 15 2 3 2" xfId="56512" xr:uid="{075C37BD-89FA-4BE0-ADD5-4736B8FFD8E8}"/>
    <cellStyle name="Note 15 2 3 3" xfId="56513" xr:uid="{7216610F-9085-4BCC-834B-AD80362EBF46}"/>
    <cellStyle name="Note 15 2 3 4" xfId="56514" xr:uid="{A0B7E9F4-769F-4843-8659-75E2CC729EE5}"/>
    <cellStyle name="Note 15 2 4" xfId="41783" xr:uid="{E89DE796-D7E7-438C-8FB7-50947BAC5882}"/>
    <cellStyle name="Note 15 2 5" xfId="41785" xr:uid="{D79AFFDD-6FD3-401A-B700-BF2874D4CE3A}"/>
    <cellStyle name="Note 15 2 6" xfId="41787" xr:uid="{13586FCB-1BCB-49E8-A39C-83C9BC9DC604}"/>
    <cellStyle name="Note 15 2 7" xfId="56515" xr:uid="{DC71E1B6-7E73-4A92-BD57-7AF8C2F10C3B}"/>
    <cellStyle name="Note 15 2 8" xfId="56516" xr:uid="{1B31CF0D-3B00-4E84-BAAD-E151852B12C0}"/>
    <cellStyle name="Note 15 2 9" xfId="56517" xr:uid="{E1F0361E-396F-49BC-A47F-3511C2565949}"/>
    <cellStyle name="Note 15 3" xfId="41790" xr:uid="{562137E0-102D-4D87-B991-CF5884DF667B}"/>
    <cellStyle name="Note 15 3 10" xfId="56518" xr:uid="{D4DAA246-71AC-476F-ABBF-23C39F421F7B}"/>
    <cellStyle name="Note 15 3 11" xfId="56519" xr:uid="{B03C7E07-AAFA-4888-9949-756C50725540}"/>
    <cellStyle name="Note 15 3 2" xfId="56521" xr:uid="{D8569DC3-02C3-46F3-91A8-C4592D5D385E}"/>
    <cellStyle name="Note 15 3 2 2" xfId="56522" xr:uid="{BC23CB38-D0B3-401A-9805-88CEAAD227C9}"/>
    <cellStyle name="Note 15 3 2 3" xfId="56523" xr:uid="{272B842C-C9D3-426E-9075-8F227E91280B}"/>
    <cellStyle name="Note 15 3 2 4" xfId="56524" xr:uid="{729CEF85-05AD-4080-AC39-08004770E094}"/>
    <cellStyle name="Note 15 3 3" xfId="56526" xr:uid="{05DE8BE5-CB21-4507-8F31-890502BFBDB2}"/>
    <cellStyle name="Note 15 3 3 2" xfId="56527" xr:uid="{E59ECA41-A999-4F44-93A2-16099FE5236F}"/>
    <cellStyle name="Note 15 3 3 3" xfId="56528" xr:uid="{8AF8D628-C94F-47DB-9E2F-3585A2A85464}"/>
    <cellStyle name="Note 15 3 3 4" xfId="56529" xr:uid="{3494AF94-FFD6-4E70-B3DD-DCDD80C0987E}"/>
    <cellStyle name="Note 15 3 4" xfId="56531" xr:uid="{D7041542-7514-49CE-8AF2-28AF9E1DC834}"/>
    <cellStyle name="Note 15 3 5" xfId="56532" xr:uid="{1E9C3E73-34AE-433D-ACB3-63165370A28C}"/>
    <cellStyle name="Note 15 3 6" xfId="56533" xr:uid="{2D96F4A6-00ED-438F-97AC-70C2F1FD54B3}"/>
    <cellStyle name="Note 15 3 7" xfId="56534" xr:uid="{6270253A-0A09-4CA1-B700-9BB7CCA51DB2}"/>
    <cellStyle name="Note 15 3 8" xfId="56535" xr:uid="{3155C0AA-6B0A-4538-BC33-3E74A90EE275}"/>
    <cellStyle name="Note 15 3 9" xfId="56536" xr:uid="{1431B8AC-DF09-470D-9AFF-47F0B7BEB596}"/>
    <cellStyle name="Note 15 4" xfId="41794" xr:uid="{FA8B5953-9B4E-44C3-888F-797FD0FF4A5F}"/>
    <cellStyle name="Note 15 4 2" xfId="56538" xr:uid="{02DDE800-88A1-45AE-96B4-80351430F120}"/>
    <cellStyle name="Note 15 4 3" xfId="56540" xr:uid="{129C9CA7-F6A3-4E07-BA26-417C913E94CA}"/>
    <cellStyle name="Note 15 4 4" xfId="56542" xr:uid="{312A1D17-0693-4A78-8CD5-EC972772F075}"/>
    <cellStyle name="Note 15 5" xfId="41797" xr:uid="{4D2006E1-10AC-4BAB-999F-2373CD4B7ABA}"/>
    <cellStyle name="Note 15 6" xfId="41799" xr:uid="{2334F35E-8D01-4F0A-8267-85A5AFCDD61A}"/>
    <cellStyle name="Note 15 7" xfId="41801" xr:uid="{1A98D531-72CD-45E8-942E-5DED196C31D3}"/>
    <cellStyle name="Note 15 8" xfId="56543" xr:uid="{6EE6A2E9-25DA-443C-A011-1733DCCDFA84}"/>
    <cellStyle name="Note 15 9" xfId="56544" xr:uid="{1732CF6C-2D15-4200-B687-3F87C28E9A2D}"/>
    <cellStyle name="Note 150" xfId="56484" xr:uid="{95AAA8B1-A1F2-4A1A-9D76-0BAD0A226328}"/>
    <cellStyle name="Note 150 2" xfId="809" xr:uid="{49BF7137-1CDD-4D9D-A01B-B71BB9A084AA}"/>
    <cellStyle name="Note 151" xfId="56487" xr:uid="{DC0888D0-09F5-40DD-AAFC-C8C252F20882}"/>
    <cellStyle name="Note 152" xfId="56491" xr:uid="{787CFACC-7A2D-4D94-AD33-22878F8888B8}"/>
    <cellStyle name="Note 153" xfId="56495" xr:uid="{658183A4-BF32-4244-A2FC-6232BE79A399}"/>
    <cellStyle name="Note 154" xfId="56500" xr:uid="{7D162CCA-B708-4E77-B3C9-951CBD1A39C1}"/>
    <cellStyle name="Note 155" xfId="56546" xr:uid="{86B81367-97C6-440A-B916-C2D24C1CAF5D}"/>
    <cellStyle name="Note 156" xfId="56548" xr:uid="{081C30FB-455D-46ED-BB2F-B90A4C69E92D}"/>
    <cellStyle name="Note 157" xfId="56549" xr:uid="{3A033775-7863-403F-84AC-77F7C358032D}"/>
    <cellStyle name="Note 158" xfId="56550" xr:uid="{59DF1B45-4720-4B0E-A235-8EFDF4219CDA}"/>
    <cellStyle name="Note 159" xfId="56551" xr:uid="{608CB224-0F9F-489F-8543-A0DFB0C54EE0}"/>
    <cellStyle name="Note 16" xfId="56553" xr:uid="{2FEC494B-20FC-4BCE-9C68-FDEAD465CD68}"/>
    <cellStyle name="Note 16 10" xfId="56556" xr:uid="{BB532419-E875-422D-A840-F67A3B9CE6DC}"/>
    <cellStyle name="Note 16 11" xfId="56559" xr:uid="{5F7FB2E1-55DD-45B4-8F79-66F3426FB4A2}"/>
    <cellStyle name="Note 16 12" xfId="56562" xr:uid="{1F2C3AEE-F5DB-42FD-9571-B4B23C879CE3}"/>
    <cellStyle name="Note 16 2" xfId="54759" xr:uid="{A6A90443-046B-4851-8351-B42A07B99CEE}"/>
    <cellStyle name="Note 16 2 10" xfId="56564" xr:uid="{34CF5B94-73C9-4531-B71E-147A43BB9AB1}"/>
    <cellStyle name="Note 16 2 11" xfId="56566" xr:uid="{ABC191F0-B5DD-49C5-9B03-DBAEFFCB28E7}"/>
    <cellStyle name="Note 16 2 2" xfId="56569" xr:uid="{F553E486-2BC8-4A3E-A38B-7E144BC47EDD}"/>
    <cellStyle name="Note 16 2 2 2" xfId="56571" xr:uid="{C0A6A20F-7856-4CE9-BB31-271F684B3AAE}"/>
    <cellStyle name="Note 16 2 2 3" xfId="56573" xr:uid="{B1683D4D-F275-4154-A44D-344F8D24AEE2}"/>
    <cellStyle name="Note 16 2 2 4" xfId="56575" xr:uid="{648B0C23-5981-4647-87D2-85D5621E771A}"/>
    <cellStyle name="Note 16 2 3" xfId="56578" xr:uid="{841EA4B1-6752-4E66-8F5C-0CCC863CC1EA}"/>
    <cellStyle name="Note 16 2 3 2" xfId="56580" xr:uid="{D852FD89-D2DD-4064-B271-84FEDC0C7D16}"/>
    <cellStyle name="Note 16 2 3 3" xfId="56582" xr:uid="{93DC9D10-4422-4042-9AE1-F7C9115B1587}"/>
    <cellStyle name="Note 16 2 3 4" xfId="56584" xr:uid="{B02B3D77-40B7-4C7D-94EF-78DB040A6055}"/>
    <cellStyle name="Note 16 2 4" xfId="56587" xr:uid="{3CD5AB36-C4D6-41C2-9E21-E686B2AF0DB3}"/>
    <cellStyle name="Note 16 2 5" xfId="56589" xr:uid="{B04929E0-98FC-4820-B9D1-6DF63EF3E381}"/>
    <cellStyle name="Note 16 2 6" xfId="56591" xr:uid="{B3F53253-4FB3-4BBD-ABA4-A0C605976C35}"/>
    <cellStyle name="Note 16 2 7" xfId="56593" xr:uid="{0AE90552-BA75-44DF-BFD1-256AAB5E259B}"/>
    <cellStyle name="Note 16 2 8" xfId="56595" xr:uid="{235428C2-BC50-4B76-ABF8-9D73D1F2F457}"/>
    <cellStyle name="Note 16 2 9" xfId="56597" xr:uid="{11D2003F-A0B7-4310-BA05-BFB1AB36CDF5}"/>
    <cellStyle name="Note 16 3" xfId="54762" xr:uid="{49B0E603-7610-45C6-98ED-686063B172D1}"/>
    <cellStyle name="Note 16 3 10" xfId="56599" xr:uid="{98CE4F15-3777-461B-8778-ED200DCA698B}"/>
    <cellStyle name="Note 16 3 11" xfId="56601" xr:uid="{7E2ECFE4-D342-4E4D-A9FD-6B37AD46A459}"/>
    <cellStyle name="Note 16 3 2" xfId="56604" xr:uid="{A2515EDA-1E01-4556-98A9-AF0F07E71F50}"/>
    <cellStyle name="Note 16 3 2 2" xfId="56606" xr:uid="{DEC865AC-C60F-48C5-B79E-E47D62510C15}"/>
    <cellStyle name="Note 16 3 2 3" xfId="56608" xr:uid="{4029FD86-AEA5-43B2-8CA1-46625F68A6BE}"/>
    <cellStyle name="Note 16 3 2 4" xfId="56610" xr:uid="{422D99DD-2B33-46BD-A207-E37CBB346CDB}"/>
    <cellStyle name="Note 16 3 3" xfId="56613" xr:uid="{D48FEBB0-DB93-485D-BA4D-46DE4021F5B8}"/>
    <cellStyle name="Note 16 3 3 2" xfId="56614" xr:uid="{9D371181-BA86-4CDA-83DD-034667E6A21A}"/>
    <cellStyle name="Note 16 3 3 3" xfId="56615" xr:uid="{7AD9A33D-22AC-4654-B3B8-3BC2E56FA80D}"/>
    <cellStyle name="Note 16 3 3 4" xfId="56616" xr:uid="{D2DAEA99-BE5A-4A32-8212-71A010168414}"/>
    <cellStyle name="Note 16 3 4" xfId="56619" xr:uid="{4D926019-1154-4784-ACC1-42F7A2D63EB9}"/>
    <cellStyle name="Note 16 3 5" xfId="56621" xr:uid="{6B00CC36-F333-4421-B6F5-EFA5E7213035}"/>
    <cellStyle name="Note 16 3 6" xfId="56623" xr:uid="{F41595E7-2B40-449E-9704-A6F4295ED25A}"/>
    <cellStyle name="Note 16 3 7" xfId="56625" xr:uid="{A3D88793-C8EF-4B5B-8B6E-37E7C8891609}"/>
    <cellStyle name="Note 16 3 8" xfId="56627" xr:uid="{87E0E1E1-C559-47E9-B037-75A4DFBDB743}"/>
    <cellStyle name="Note 16 3 9" xfId="56629" xr:uid="{00575844-BA22-49C1-9785-56F8C1331612}"/>
    <cellStyle name="Note 16 4" xfId="56631" xr:uid="{08D1F4D4-7DB0-4A38-8E4C-E6C84D72231C}"/>
    <cellStyle name="Note 16 4 2" xfId="56633" xr:uid="{466A4DBE-3F03-4B7A-A847-23456782C9AE}"/>
    <cellStyle name="Note 16 4 3" xfId="56635" xr:uid="{DD40921A-2D26-4B35-9232-84D0FA684352}"/>
    <cellStyle name="Note 16 4 4" xfId="56637" xr:uid="{E4E2EA30-F272-4184-AAA8-489FF41D8B73}"/>
    <cellStyle name="Note 16 5" xfId="56639" xr:uid="{FEF3BB71-A0F4-4D7B-8B9C-A8823B5921E5}"/>
    <cellStyle name="Note 16 6" xfId="56641" xr:uid="{7567562F-C1F9-4221-9481-104A149D7FDE}"/>
    <cellStyle name="Note 16 7" xfId="56643" xr:uid="{AA592420-1DA5-4417-B617-6B151F6B196C}"/>
    <cellStyle name="Note 16 8" xfId="56645" xr:uid="{FBBAB425-1728-4644-B827-E0B152507532}"/>
    <cellStyle name="Note 16 9" xfId="56647" xr:uid="{5EB9AB10-2651-4D8A-9AC5-153A2DE076A5}"/>
    <cellStyle name="Note 160" xfId="56545" xr:uid="{87D7BF73-7A11-46C1-B411-1212E07DBD10}"/>
    <cellStyle name="Note 161" xfId="56547" xr:uid="{99B9E8B9-04BF-4F24-9EAA-FA9EA0903177}"/>
    <cellStyle name="Note 161 2" xfId="56648" xr:uid="{35185700-54B1-4681-95EB-40BCCF6CB1A6}"/>
    <cellStyle name="Note 161 2 2" xfId="56649" xr:uid="{B8679320-CAB3-4C15-970F-AC4020BD6B02}"/>
    <cellStyle name="Note 161 2 3" xfId="56650" xr:uid="{A70FDCD7-3D0F-4E8B-A21E-4B3092B3C3A4}"/>
    <cellStyle name="Note 161 3" xfId="56651" xr:uid="{3E252FED-53A5-4392-B575-56BF5158E6C3}"/>
    <cellStyle name="Note 161 4" xfId="56652" xr:uid="{B536645B-A585-4DF3-80DD-D23D88D6BC33}"/>
    <cellStyle name="Note 17" xfId="56654" xr:uid="{C418D7B0-EFC9-41CC-9489-E5CA03C49F56}"/>
    <cellStyle name="Note 17 10" xfId="56657" xr:uid="{BC2954F8-8EA3-423E-A3BD-3994621B2042}"/>
    <cellStyle name="Note 17 11" xfId="56660" xr:uid="{B6136F02-ABCB-4DB2-84F4-D058DF13783B}"/>
    <cellStyle name="Note 17 12" xfId="56663" xr:uid="{5017B3A6-72E3-43FA-92CB-53A68BDEFBD6}"/>
    <cellStyle name="Note 17 2" xfId="56665" xr:uid="{8139E551-DC10-4052-B1FB-0DFFC2E11CD2}"/>
    <cellStyle name="Note 17 2 10" xfId="56667" xr:uid="{4474A927-9B7C-409E-A908-6FD0DF671F5D}"/>
    <cellStyle name="Note 17 2 11" xfId="56669" xr:uid="{E6568DD6-4737-4EBC-AD79-90CAFF53651B}"/>
    <cellStyle name="Note 17 2 2" xfId="56672" xr:uid="{96D4A015-16AD-4D0F-BDE7-CFC90FCFC12E}"/>
    <cellStyle name="Note 17 2 2 2" xfId="56674" xr:uid="{78C3BE7B-22AD-43BC-A851-F2B8C1F57AB6}"/>
    <cellStyle name="Note 17 2 2 3" xfId="56676" xr:uid="{FF1D3E22-7911-409A-8AA7-08C6BE18BD31}"/>
    <cellStyle name="Note 17 2 2 4" xfId="56678" xr:uid="{2CBA6F09-B098-4A2D-9598-B5E7C71474C3}"/>
    <cellStyle name="Note 17 2 3" xfId="56681" xr:uid="{734B132B-3A7F-4F09-98C1-1901A3F65271}"/>
    <cellStyle name="Note 17 2 3 2" xfId="56683" xr:uid="{249844CC-6FA3-47EA-B926-0D1A25B04101}"/>
    <cellStyle name="Note 17 2 3 3" xfId="56685" xr:uid="{7683BEB3-292A-44EE-B2F7-76A330968AD0}"/>
    <cellStyle name="Note 17 2 3 4" xfId="56687" xr:uid="{378A13DC-EBA6-472C-A103-A9B3507B9141}"/>
    <cellStyle name="Note 17 2 4" xfId="56690" xr:uid="{994A5EA0-2CD5-457A-AF83-B4C1BB57C3DC}"/>
    <cellStyle name="Note 17 2 5" xfId="56693" xr:uid="{65A70723-68A5-4990-90C3-7890AF27AC94}"/>
    <cellStyle name="Note 17 2 6" xfId="56696" xr:uid="{A6D15EBD-F74F-4335-89EE-540F16B235F8}"/>
    <cellStyle name="Note 17 2 7" xfId="56698" xr:uid="{F7338927-B1BC-41C6-A430-1139325F64A0}"/>
    <cellStyle name="Note 17 2 8" xfId="56700" xr:uid="{4F5525B1-2125-4D83-86EA-8C76621E6C1E}"/>
    <cellStyle name="Note 17 2 9" xfId="56702" xr:uid="{912EC6E4-1951-47A3-B44A-D168F703A484}"/>
    <cellStyle name="Note 17 3" xfId="56704" xr:uid="{40A2DE38-0960-47F5-9A91-D1CC5305B16A}"/>
    <cellStyle name="Note 17 3 10" xfId="56706" xr:uid="{D49AD64D-A7B3-46DD-B312-9FE4FEE92E0B}"/>
    <cellStyle name="Note 17 3 11" xfId="56708" xr:uid="{37F33DCD-B6D6-4268-833B-15BCD34D7C95}"/>
    <cellStyle name="Note 17 3 2" xfId="37485" xr:uid="{84C412C8-9B92-472A-A41C-ECABE7178AAF}"/>
    <cellStyle name="Note 17 3 2 2" xfId="56710" xr:uid="{175394DE-4DC7-44BE-BCFF-7E4019AAAB54}"/>
    <cellStyle name="Note 17 3 2 3" xfId="56712" xr:uid="{864F47A2-5BC9-466A-9760-3AADBF5C076E}"/>
    <cellStyle name="Note 17 3 2 4" xfId="56714" xr:uid="{95A95E9E-2932-49A4-B4D8-42FF506DD316}"/>
    <cellStyle name="Note 17 3 3" xfId="37489" xr:uid="{91693F51-2A63-4658-ACEB-4A6C3A7F9C4D}"/>
    <cellStyle name="Note 17 3 3 2" xfId="56715" xr:uid="{CE7EC5DC-253C-46F5-9803-168978C8B11A}"/>
    <cellStyle name="Note 17 3 3 3" xfId="56716" xr:uid="{8D1F62B2-734D-43A7-A4C1-E70DEBC77F89}"/>
    <cellStyle name="Note 17 3 3 4" xfId="56717" xr:uid="{6F05F2DB-A532-4325-971F-E90D1B9BD684}"/>
    <cellStyle name="Note 17 3 4" xfId="56720" xr:uid="{0F197900-D439-4924-910F-065A32C5F226}"/>
    <cellStyle name="Note 17 3 5" xfId="56722" xr:uid="{3FCA3D0E-A7A6-4431-9F2F-9E6480792A64}"/>
    <cellStyle name="Note 17 3 6" xfId="56724" xr:uid="{ED39A56C-D5A7-47AB-A83F-3BADB1E2EF69}"/>
    <cellStyle name="Note 17 3 7" xfId="56726" xr:uid="{A4066144-90D8-4AFE-8689-DA41D83E7199}"/>
    <cellStyle name="Note 17 3 8" xfId="56728" xr:uid="{773B8361-4774-4431-AEBE-7F5B5F710095}"/>
    <cellStyle name="Note 17 3 9" xfId="56730" xr:uid="{BA4B40DC-72CC-4811-A6DA-3DC7B1EDE75C}"/>
    <cellStyle name="Note 17 4" xfId="56732" xr:uid="{0041E36D-7B65-49FB-A451-703F27B69C37}"/>
    <cellStyle name="Note 17 4 2" xfId="56734" xr:uid="{0ECD982C-2FF0-457D-B5E4-F3A3C2E86F38}"/>
    <cellStyle name="Note 17 4 3" xfId="56736" xr:uid="{D67B77C0-3283-4FF9-903A-D72F01547A0A}"/>
    <cellStyle name="Note 17 4 4" xfId="56738" xr:uid="{38619CF1-643C-49E1-A35E-B74E73F1572D}"/>
    <cellStyle name="Note 17 5" xfId="56740" xr:uid="{B70B2E29-4479-4AFE-B22C-918F2CFD3B8D}"/>
    <cellStyle name="Note 17 6" xfId="56742" xr:uid="{EBBB35E9-4B3B-46E4-BDF0-64C15F0D8658}"/>
    <cellStyle name="Note 17 7" xfId="56744" xr:uid="{7756D647-E86C-4B7B-A022-FBF670C1F83D}"/>
    <cellStyle name="Note 17 8" xfId="56746" xr:uid="{6AAA1492-FDC0-4186-BB55-F59C23529203}"/>
    <cellStyle name="Note 17 9" xfId="56749" xr:uid="{80891F49-456F-4D19-98A4-79E0FEC39421}"/>
    <cellStyle name="Note 18" xfId="56751" xr:uid="{5355E52A-04F8-4B85-BE85-79E384C294F9}"/>
    <cellStyle name="Note 18 10" xfId="56754" xr:uid="{FC026838-732C-4394-8879-42286EA5B206}"/>
    <cellStyle name="Note 18 2" xfId="41835" xr:uid="{621968BD-E4D9-4F0E-BC84-133FEFDDC94B}"/>
    <cellStyle name="Note 18 2 2" xfId="56757" xr:uid="{C810A6BD-AFFF-4D88-8E78-BF5FE61D7330}"/>
    <cellStyle name="Note 18 2 3" xfId="56760" xr:uid="{A3061DE4-5584-496D-B867-4B7C83BE583C}"/>
    <cellStyle name="Note 18 2 4" xfId="56763" xr:uid="{81B205F1-3B40-442F-841D-CD840F3EDBE9}"/>
    <cellStyle name="Note 18 3" xfId="41838" xr:uid="{CD1696EF-6AD1-4F66-87DF-2A736323ECB0}"/>
    <cellStyle name="Note 18 4" xfId="41841" xr:uid="{C33786F4-3308-4ECB-BBA5-1F614E0EE125}"/>
    <cellStyle name="Note 18 5" xfId="41844" xr:uid="{E650995D-2783-4707-849F-F282DDCF0D8B}"/>
    <cellStyle name="Note 18 6" xfId="41847" xr:uid="{A7B69A37-85C2-457C-9941-0BFE63A5FAA5}"/>
    <cellStyle name="Note 18 7" xfId="56765" xr:uid="{F0F5975B-CE06-41E8-B7F2-0663F63EAFB1}"/>
    <cellStyle name="Note 18 8" xfId="56767" xr:uid="{14073CCC-10D1-4D71-B0B7-F5242E5C24E2}"/>
    <cellStyle name="Note 18 9" xfId="56770" xr:uid="{8CBACDF5-1B06-498D-B7A3-B77E75A8B275}"/>
    <cellStyle name="Note 19" xfId="56772" xr:uid="{2AE0A7B8-593A-4D80-AB9D-5B620E08B2E5}"/>
    <cellStyle name="Note 19 10" xfId="56775" xr:uid="{C83DD655-4066-4350-A5AA-410293E3E15C}"/>
    <cellStyle name="Note 19 11" xfId="56778" xr:uid="{C6A3790E-FB20-4908-8313-E6FF987D722B}"/>
    <cellStyle name="Note 19 2" xfId="41854" xr:uid="{0B90E4ED-1286-45A8-8367-3C437B7E0D00}"/>
    <cellStyle name="Note 19 2 2" xfId="56781" xr:uid="{16825A84-0E32-4191-A72B-C06F112CA90D}"/>
    <cellStyle name="Note 19 2 3" xfId="56784" xr:uid="{37E2F059-9258-41F7-BECC-D55188E69381}"/>
    <cellStyle name="Note 19 2 4" xfId="56787" xr:uid="{6CC47C37-8111-4711-8F0E-D5DC75A2E817}"/>
    <cellStyle name="Note 19 2 5" xfId="56789" xr:uid="{1594A7D6-D3B6-49B9-ACFC-5A29C615E374}"/>
    <cellStyle name="Note 19 2 6" xfId="56791" xr:uid="{4D45DC4A-A1A3-4D07-A382-C6D9BB2A67FD}"/>
    <cellStyle name="Note 19 2 7" xfId="56793" xr:uid="{DCE2B838-CDEA-49CF-8AA5-131261858DD6}"/>
    <cellStyle name="Note 19 2 8" xfId="56795" xr:uid="{AD166A20-59DE-485B-8583-EA5AA4AF4124}"/>
    <cellStyle name="Note 19 3" xfId="41857" xr:uid="{3E5E8BE3-3DC1-41D7-8A13-3AE896A57E4D}"/>
    <cellStyle name="Note 19 3 2" xfId="37525" xr:uid="{6DCF1C59-D199-4A7C-9BE8-385C96964DDC}"/>
    <cellStyle name="Note 19 3 3" xfId="37529" xr:uid="{802B3159-B753-4C2F-9C7F-B6A26C2BD267}"/>
    <cellStyle name="Note 19 3 4" xfId="12390" xr:uid="{28C64FCE-9704-42B8-8574-E1B84FFA01BB}"/>
    <cellStyle name="Note 19 4" xfId="41860" xr:uid="{E8915B2E-F138-4EF7-A2B2-32C88D35586F}"/>
    <cellStyle name="Note 19 5" xfId="41863" xr:uid="{F6356109-C9CC-4383-9702-6EB61A8DF24A}"/>
    <cellStyle name="Note 19 6" xfId="56797" xr:uid="{2C260761-82EC-4357-9017-5862A8315985}"/>
    <cellStyle name="Note 19 7" xfId="56799" xr:uid="{52CD26CE-6BF9-4C1B-A11A-264A6491A8A8}"/>
    <cellStyle name="Note 19 8" xfId="56801" xr:uid="{465E677B-886A-47D1-9E67-53753854B559}"/>
    <cellStyle name="Note 19 9" xfId="56803" xr:uid="{2459CFEA-F88F-4D04-99F8-1DA9C54C319B}"/>
    <cellStyle name="Note 2" xfId="10798" xr:uid="{D225F81C-8403-4B61-9E47-C4907DAF45CD}"/>
    <cellStyle name="Note 2 10" xfId="56804" xr:uid="{6B020E60-58FB-4386-B42C-3DA6D9968F22}"/>
    <cellStyle name="Note 2 10 10" xfId="56805" xr:uid="{219FC86C-AEF8-4930-BBBA-A7C501DFC6EA}"/>
    <cellStyle name="Note 2 10 11" xfId="56806" xr:uid="{9082ECBF-0C32-4BD2-898E-A12177D80D23}"/>
    <cellStyle name="Note 2 10 12" xfId="56807" xr:uid="{C0A6D2D5-6ED0-4C9D-89B2-F13C21C02029}"/>
    <cellStyle name="Note 2 10 13" xfId="56808" xr:uid="{DAC20CF9-86ED-4A39-9250-69146D822D77}"/>
    <cellStyle name="Note 2 10 2" xfId="56809" xr:uid="{5C72033C-B244-49C3-8570-63EE678D6F50}"/>
    <cellStyle name="Note 2 10 2 10" xfId="56810" xr:uid="{12238663-C466-4F2F-88C7-C61B343B086F}"/>
    <cellStyle name="Note 2 10 2 11" xfId="56811" xr:uid="{C211DB9A-8E86-4053-9037-91E6DAB8881F}"/>
    <cellStyle name="Note 2 10 2 12" xfId="21633" xr:uid="{9993A018-3339-4537-A395-8F70A6AEF714}"/>
    <cellStyle name="Note 2 10 2 2" xfId="56812" xr:uid="{C34A0DDF-F560-4BAD-800F-965A6EFCE2B0}"/>
    <cellStyle name="Note 2 10 2 2 2" xfId="56813" xr:uid="{B09EEDC8-DB24-4591-AA6D-8EDE0651C5E8}"/>
    <cellStyle name="Note 2 10 2 2 3" xfId="56814" xr:uid="{2FDB5218-3A13-4FE3-9D1C-262728795F25}"/>
    <cellStyle name="Note 2 10 2 3" xfId="56815" xr:uid="{21F04BD9-6A40-4133-BAA8-2C4944688CC3}"/>
    <cellStyle name="Note 2 10 2 3 2" xfId="56816" xr:uid="{39E02CDD-2D69-44A9-83D5-CA43592AE04E}"/>
    <cellStyle name="Note 2 10 2 3 3" xfId="56817" xr:uid="{21D1D067-36F1-4391-A7FA-4E6CF2C07709}"/>
    <cellStyle name="Note 2 10 2 3 4" xfId="56818" xr:uid="{02C01D1D-729F-427B-8C03-B1C9D8D14C00}"/>
    <cellStyle name="Note 2 10 2 4" xfId="56819" xr:uid="{687A3E52-1DE2-43FC-BE9B-4229DD7B8F45}"/>
    <cellStyle name="Note 2 10 2 5" xfId="56820" xr:uid="{D8B4E5D8-D6B8-44E0-B59D-B01FE798452B}"/>
    <cellStyle name="Note 2 10 2 6" xfId="56821" xr:uid="{16447BA0-35C4-4F2F-B3BC-6774204FD434}"/>
    <cellStyle name="Note 2 10 2 7" xfId="56822" xr:uid="{34B338E9-0439-44C4-87DF-7713781A31DE}"/>
    <cellStyle name="Note 2 10 2 8" xfId="56823" xr:uid="{BB82C9AE-0E14-4B42-AB7F-EB314F8EA2E4}"/>
    <cellStyle name="Note 2 10 2 9" xfId="56824" xr:uid="{9A78953E-D065-4ADC-8A20-39E18B5D3B75}"/>
    <cellStyle name="Note 2 10 3" xfId="56825" xr:uid="{01B8F52A-1539-48BC-A0EC-99DC5D02EB58}"/>
    <cellStyle name="Note 2 10 3 10" xfId="56826" xr:uid="{882A3D44-1984-4261-B8C3-624019FCAD51}"/>
    <cellStyle name="Note 2 10 3 11" xfId="56827" xr:uid="{EF75CD96-FB5E-47BC-B79B-0E7AB841C576}"/>
    <cellStyle name="Note 2 10 3 12" xfId="21664" xr:uid="{81AD2B7D-5707-405C-9BB6-6CBEE0FDBE00}"/>
    <cellStyle name="Note 2 10 3 2" xfId="56828" xr:uid="{D168F954-7793-46EE-A5D1-C41016693A52}"/>
    <cellStyle name="Note 2 10 3 2 2" xfId="56829" xr:uid="{CAFCE013-C01C-4008-9552-78577699D844}"/>
    <cellStyle name="Note 2 10 3 2 3" xfId="56830" xr:uid="{5538D955-39C2-41D5-84F1-6C51D80FDA94}"/>
    <cellStyle name="Note 2 10 3 3" xfId="56831" xr:uid="{E5E57A95-3CDA-4E90-9E26-EA75368E9044}"/>
    <cellStyle name="Note 2 10 3 3 2" xfId="56832" xr:uid="{97ED68E7-7405-4077-83B8-5BB929FDE36E}"/>
    <cellStyle name="Note 2 10 3 3 3" xfId="56833" xr:uid="{1C4CC279-B48C-4175-A847-3A7CB1FBD426}"/>
    <cellStyle name="Note 2 10 3 3 4" xfId="56834" xr:uid="{1CCA7501-E038-4EB3-A90E-F228747969A2}"/>
    <cellStyle name="Note 2 10 3 4" xfId="56835" xr:uid="{6AC40EC0-8876-49BD-98AE-115FE97120FF}"/>
    <cellStyle name="Note 2 10 3 5" xfId="56836" xr:uid="{1C942F8C-FC37-4917-99DB-707DFBACDF68}"/>
    <cellStyle name="Note 2 10 3 6" xfId="56837" xr:uid="{ECE11190-5EED-44B8-AAA0-F1485DD07B1E}"/>
    <cellStyle name="Note 2 10 3 7" xfId="56838" xr:uid="{0AB4E906-229E-4893-AFB0-6FDBFD93503E}"/>
    <cellStyle name="Note 2 10 3 8" xfId="56839" xr:uid="{55052E0B-9A00-440E-AB86-9688A93FC897}"/>
    <cellStyle name="Note 2 10 3 9" xfId="56840" xr:uid="{71E614BD-7C80-4D76-8EE8-61DD18E4CA1F}"/>
    <cellStyle name="Note 2 10 4" xfId="56841" xr:uid="{92CC2AB5-6C5B-49F2-9F58-2F201959150D}"/>
    <cellStyle name="Note 2 10 4 2" xfId="56842" xr:uid="{C7944DB3-DD31-4FA2-B774-AC4BEF409238}"/>
    <cellStyle name="Note 2 10 4 2 2" xfId="56843" xr:uid="{F9BF8B68-43B5-4128-9C0C-5D65B9EA3D4D}"/>
    <cellStyle name="Note 2 10 4 3" xfId="56844" xr:uid="{276BBFBE-C074-462B-90B4-BED1B5503E91}"/>
    <cellStyle name="Note 2 10 4 4" xfId="56845" xr:uid="{54717DFA-2E78-4800-ADB1-E428F626B747}"/>
    <cellStyle name="Note 2 10 4 5" xfId="56846" xr:uid="{DECF0AAF-C063-453E-8E89-02949BD781D8}"/>
    <cellStyle name="Note 2 10 5" xfId="56847" xr:uid="{6CDB857B-384D-4C90-8230-C4E9FF15E568}"/>
    <cellStyle name="Note 2 10 5 2" xfId="56848" xr:uid="{3B94F852-2616-4EE9-9C11-1B6A00517BA5}"/>
    <cellStyle name="Note 2 10 6" xfId="15255" xr:uid="{D8BA73A4-90C5-4024-ADE8-34177BE83AD5}"/>
    <cellStyle name="Note 2 10 7" xfId="15260" xr:uid="{F4EA7F3A-8ACE-4E64-BB5E-0B0851D15D67}"/>
    <cellStyle name="Note 2 10 8" xfId="15266" xr:uid="{5B1DB5C9-2BBE-4516-88BB-09AC9E8D0929}"/>
    <cellStyle name="Note 2 10 9" xfId="15273" xr:uid="{2623C006-D2F2-4C31-A671-34CBDF36CCA5}"/>
    <cellStyle name="Note 2 11" xfId="56849" xr:uid="{5F2BA52F-0B35-4C45-AF7B-F62694CAEEA0}"/>
    <cellStyle name="Note 2 11 10" xfId="56850" xr:uid="{BF8C9968-5C01-47AF-84BF-6C12FF543D62}"/>
    <cellStyle name="Note 2 11 11" xfId="56851" xr:uid="{B41BFE3B-323E-4E20-BE62-ACBB471A089A}"/>
    <cellStyle name="Note 2 11 12" xfId="56852" xr:uid="{76E3989E-0610-4437-8824-94F018719E3B}"/>
    <cellStyle name="Note 2 11 2" xfId="56853" xr:uid="{6A3D3268-15BF-4AEA-94AC-30BC6988A662}"/>
    <cellStyle name="Note 2 11 2 2" xfId="56854" xr:uid="{61C3BEED-F3A5-4DC5-9DCD-2100EAF78998}"/>
    <cellStyle name="Note 2 11 2 3" xfId="56855" xr:uid="{36A5218F-8F1E-4CB5-915F-B35AF9048544}"/>
    <cellStyle name="Note 2 11 3" xfId="56856" xr:uid="{3EBBCE2E-068A-4314-90CB-29DA10B46750}"/>
    <cellStyle name="Note 2 11 3 2" xfId="2883" xr:uid="{C898715B-F565-4680-BA06-B607DB6350E6}"/>
    <cellStyle name="Note 2 11 3 3" xfId="2887" xr:uid="{611692F6-BC02-4016-9FD5-3EA98B6E4D02}"/>
    <cellStyle name="Note 2 11 3 4" xfId="2891" xr:uid="{5C59D280-BE7B-44DB-91E0-F1834C1B8DDC}"/>
    <cellStyle name="Note 2 11 4" xfId="56857" xr:uid="{6BDE40B8-6F72-4CA0-A9AA-F7C29A615262}"/>
    <cellStyle name="Note 2 11 5" xfId="56858" xr:uid="{8BBB6B0A-4AC3-472D-9928-1ECF3BB06C99}"/>
    <cellStyle name="Note 2 11 6" xfId="56859" xr:uid="{8A1107A5-F5D7-4EF3-BF87-A6C2F576300B}"/>
    <cellStyle name="Note 2 11 7" xfId="56861" xr:uid="{1D92C2AD-072A-47BF-924F-8EA05D2A04B5}"/>
    <cellStyle name="Note 2 11 8" xfId="56863" xr:uid="{C96B769E-89C0-4D87-8B44-565A64E792BE}"/>
    <cellStyle name="Note 2 11 9" xfId="56866" xr:uid="{9749AD45-1CF9-4CB5-AB17-C11B0477ADCC}"/>
    <cellStyle name="Note 2 12" xfId="56867" xr:uid="{0BDEA884-A778-45B5-B0A7-55F6B8C1EBDE}"/>
    <cellStyle name="Note 2 12 10" xfId="56868" xr:uid="{291B9EAF-BD30-4729-AB4E-E43DD090F9CB}"/>
    <cellStyle name="Note 2 12 11" xfId="56869" xr:uid="{2586C227-5A20-49C0-BF4D-531AE99B3213}"/>
    <cellStyle name="Note 2 12 12" xfId="56870" xr:uid="{2761480F-2B6D-4336-80C9-C4AB2DDB43C7}"/>
    <cellStyle name="Note 2 12 2" xfId="56871" xr:uid="{9DDAB10E-5DF2-41E3-AB0D-182907577CEF}"/>
    <cellStyle name="Note 2 12 2 2" xfId="56872" xr:uid="{9928773D-EC1B-4FA4-8579-A9C89321B25A}"/>
    <cellStyle name="Note 2 12 2 3" xfId="56873" xr:uid="{04F58946-A07A-404B-9CD3-8542EE3FF07F}"/>
    <cellStyle name="Note 2 12 3" xfId="56874" xr:uid="{5EF46096-06BB-463B-A0A8-105C6039C18F}"/>
    <cellStyle name="Note 2 12 3 2" xfId="3228" xr:uid="{A5DECE99-566E-41E6-AA47-99E4A1B4E0F7}"/>
    <cellStyle name="Note 2 12 3 3" xfId="3243" xr:uid="{17E8B134-E910-451D-839C-3F97697BE825}"/>
    <cellStyle name="Note 2 12 3 4" xfId="3247" xr:uid="{60EB0BFB-E826-428F-A44D-C3ED2CA54EF3}"/>
    <cellStyle name="Note 2 12 4" xfId="56875" xr:uid="{992D6345-52D9-40EA-BC04-DC614F187B30}"/>
    <cellStyle name="Note 2 12 5" xfId="56876" xr:uid="{E608BCEC-824B-4888-B9B0-C8959FCDEA75}"/>
    <cellStyle name="Note 2 12 6" xfId="56877" xr:uid="{90E5489D-AD03-4DA8-A5D0-29D2C4C5FDCD}"/>
    <cellStyle name="Note 2 12 7" xfId="56879" xr:uid="{92A8D52F-706E-4838-B68C-34BB2EDB11B8}"/>
    <cellStyle name="Note 2 12 8" xfId="56881" xr:uid="{0432A756-3835-4796-B998-26F1F490C743}"/>
    <cellStyle name="Note 2 12 9" xfId="56883" xr:uid="{CC92C0EF-FBB8-4067-B133-AA76D6B25302}"/>
    <cellStyle name="Note 2 13" xfId="56884" xr:uid="{62A7447D-7A37-4FA8-B436-C4C0ED209932}"/>
    <cellStyle name="Note 2 13 2" xfId="56885" xr:uid="{4D3ECB51-4F2D-40B2-A791-DAA695F8A157}"/>
    <cellStyle name="Note 2 13 2 2" xfId="56886" xr:uid="{B6374756-16DC-4965-B20C-18103BB54C6D}"/>
    <cellStyle name="Note 2 13 3" xfId="56887" xr:uid="{3121500C-73BB-4D7A-B15F-D254F2703359}"/>
    <cellStyle name="Note 2 13 4" xfId="56888" xr:uid="{84DFD9D8-7C7D-475A-90C6-2CD9032BF6A8}"/>
    <cellStyle name="Note 2 13 5" xfId="56889" xr:uid="{BB32D7E8-CCEF-445E-AAB6-06C4E972450A}"/>
    <cellStyle name="Note 2 14" xfId="56890" xr:uid="{CC280E13-F9DE-4B7F-984C-73ACEAA4AC51}"/>
    <cellStyle name="Note 2 14 2" xfId="56891" xr:uid="{12747FA8-E3E3-4995-9216-4F7A92CA60ED}"/>
    <cellStyle name="Note 2 15" xfId="56893" xr:uid="{EC89B0B1-39CD-4AED-B5A9-A5E2DC960DA7}"/>
    <cellStyle name="Note 2 16" xfId="56895" xr:uid="{0D570116-F02B-4A47-80DB-9632545CA2C1}"/>
    <cellStyle name="Note 2 17" xfId="56897" xr:uid="{669457E2-E8B9-4215-8F05-E2C860B02228}"/>
    <cellStyle name="Note 2 18" xfId="56899" xr:uid="{5916E59E-1B7A-47E8-968D-CF8C48347F42}"/>
    <cellStyle name="Note 2 19" xfId="56900" xr:uid="{147B8A91-786E-4F61-AEE5-F72E6DC2FF07}"/>
    <cellStyle name="Note 2 2" xfId="56901" xr:uid="{8759E66A-62DE-42FA-AD07-B96204D94B62}"/>
    <cellStyle name="Note 2 2 10" xfId="56902" xr:uid="{6347B1D3-1CD0-45B1-A183-06A19D522556}"/>
    <cellStyle name="Note 2 2 10 10" xfId="48192" xr:uid="{4855E0C5-D18F-48D4-AF3C-BD191C4265E6}"/>
    <cellStyle name="Note 2 2 10 11" xfId="48194" xr:uid="{2A03A2ED-89B2-4C83-9CE7-4B92008043A0}"/>
    <cellStyle name="Note 2 2 10 2" xfId="56903" xr:uid="{379C6D31-7908-4657-A91B-B06936E09E8F}"/>
    <cellStyle name="Note 2 2 10 2 2" xfId="56904" xr:uid="{40B9CB3C-3AAE-42FF-89F8-B8C9EAF4BF79}"/>
    <cellStyle name="Note 2 2 10 2 3" xfId="56905" xr:uid="{103214AC-D24C-4ED6-9EEC-864EDC55A3B1}"/>
    <cellStyle name="Note 2 2 10 2 4" xfId="56906" xr:uid="{3AA21FD1-8281-43C7-AABA-0591AEDFAE57}"/>
    <cellStyle name="Note 2 2 10 3" xfId="56907" xr:uid="{7CBC7682-A770-49C6-8CF4-1389622DFC19}"/>
    <cellStyle name="Note 2 2 10 3 2" xfId="56908" xr:uid="{DBACC243-55EE-4EEF-89F4-20CEB379215E}"/>
    <cellStyle name="Note 2 2 10 3 3" xfId="56909" xr:uid="{6E9AC225-2C0C-44C0-9378-0E6CA2C9F017}"/>
    <cellStyle name="Note 2 2 10 3 4" xfId="56910" xr:uid="{2BF0F92F-DDE9-437C-8CA8-0B5C55BDAC17}"/>
    <cellStyle name="Note 2 2 10 4" xfId="56911" xr:uid="{94E640C9-3DE1-4012-B182-460ABDD961B8}"/>
    <cellStyle name="Note 2 2 10 5" xfId="56912" xr:uid="{B7F7BBEE-B4A4-41A7-A4F7-897D91972613}"/>
    <cellStyle name="Note 2 2 10 6" xfId="56913" xr:uid="{888A3280-814B-48BC-B344-D729E989A8BF}"/>
    <cellStyle name="Note 2 2 10 7" xfId="56914" xr:uid="{3127368A-E680-44CC-99AF-D7A05855049F}"/>
    <cellStyle name="Note 2 2 10 8" xfId="56915" xr:uid="{90CC7B74-57A7-4461-B3A1-9598867538C1}"/>
    <cellStyle name="Note 2 2 10 9" xfId="56916" xr:uid="{9A2ADE06-AF04-4095-B43E-8523677DF976}"/>
    <cellStyle name="Note 2 2 11" xfId="56917" xr:uid="{87A94F52-77C9-45B0-8261-C8750E911E5F}"/>
    <cellStyle name="Note 2 2 11 2" xfId="56918" xr:uid="{0EBBE02E-42A4-4B74-A652-8A9A69252CDC}"/>
    <cellStyle name="Note 2 2 11 3" xfId="56919" xr:uid="{3EA131FE-8BF0-4F4A-BA5C-329DB3BABFA9}"/>
    <cellStyle name="Note 2 2 11 4" xfId="23573" xr:uid="{4C5EBF04-80FF-4699-9E7F-7A924D66E6ED}"/>
    <cellStyle name="Note 2 2 12" xfId="18863" xr:uid="{370B7497-DE33-49EC-8342-5A36B270A3B8}"/>
    <cellStyle name="Note 2 2 13" xfId="18877" xr:uid="{9340FE9D-12EE-448D-AE83-D9CBC0DA6EE6}"/>
    <cellStyle name="Note 2 2 14" xfId="18905" xr:uid="{55F5FC8F-8908-4CA5-9AE7-5DCEDCD34103}"/>
    <cellStyle name="Note 2 2 15" xfId="18935" xr:uid="{9DACD368-8C2C-4A76-A7E2-63ACD0E31073}"/>
    <cellStyle name="Note 2 2 16" xfId="9533" xr:uid="{C244C922-07A6-4365-857B-ACE7D98D6CFB}"/>
    <cellStyle name="Note 2 2 17" xfId="9539" xr:uid="{46FDF214-59AC-4771-BC20-7167624501C4}"/>
    <cellStyle name="Note 2 2 18" xfId="18946" xr:uid="{7A9D0B71-1616-4AF1-A07A-63C973F6DDCE}"/>
    <cellStyle name="Note 2 2 19" xfId="18952" xr:uid="{2286773F-C7DE-4C53-B3B4-083C27BDB79D}"/>
    <cellStyle name="Note 2 2 2" xfId="56920" xr:uid="{CE02C7C4-F208-4ADA-AECA-9776B1C538E6}"/>
    <cellStyle name="Note 2 2 2 10" xfId="56921" xr:uid="{82484AE2-8974-489C-9EEB-15BEB1C5C964}"/>
    <cellStyle name="Note 2 2 2 11" xfId="56922" xr:uid="{C3CBA446-2510-48F8-88D4-AA6542F12B73}"/>
    <cellStyle name="Note 2 2 2 12" xfId="56923" xr:uid="{00E0256E-78E2-424C-8F07-6F5DE193BBB1}"/>
    <cellStyle name="Note 2 2 2 2" xfId="56924" xr:uid="{AAB3C3AC-BC91-49D2-991B-FAEFAA3AB86C}"/>
    <cellStyle name="Note 2 2 2 2 10" xfId="56925" xr:uid="{563C4B9C-6E3F-497C-B2AE-12C300A746FA}"/>
    <cellStyle name="Note 2 2 2 2 11" xfId="56926" xr:uid="{0B832F33-D582-4C11-B024-5D09FFA6F566}"/>
    <cellStyle name="Note 2 2 2 2 2" xfId="56927" xr:uid="{CEEFD98F-9FFA-4DCC-9C20-733A54F99501}"/>
    <cellStyle name="Note 2 2 2 2 2 2" xfId="56928" xr:uid="{5FE33020-A182-4BD3-9738-C8FDE556FCD7}"/>
    <cellStyle name="Note 2 2 2 2 2 3" xfId="56929" xr:uid="{86E23257-F66A-4BAE-9075-9B24AA9943E2}"/>
    <cellStyle name="Note 2 2 2 2 2 4" xfId="56930" xr:uid="{BC6DE9F2-ECC9-481B-ADE8-787DAF94E30C}"/>
    <cellStyle name="Note 2 2 2 2 3" xfId="56931" xr:uid="{33356134-DF4A-4E20-95A7-AA04810432CF}"/>
    <cellStyle name="Note 2 2 2 2 3 2" xfId="44460" xr:uid="{8F02FEF9-69BB-46DB-A250-6744CBCDE8B9}"/>
    <cellStyle name="Note 2 2 2 2 3 3" xfId="44462" xr:uid="{91606ADC-E63F-4F71-855B-F38D19819B9F}"/>
    <cellStyle name="Note 2 2 2 2 3 4" xfId="44464" xr:uid="{3C8ED2AA-81E4-4D6D-8C42-296D9F77E57B}"/>
    <cellStyle name="Note 2 2 2 2 4" xfId="56932" xr:uid="{7FC037B5-27F6-4E5A-9710-315A043E9796}"/>
    <cellStyle name="Note 2 2 2 2 5" xfId="56933" xr:uid="{AD17E571-AE5E-4B3C-ABD0-443DEA3A2B22}"/>
    <cellStyle name="Note 2 2 2 2 6" xfId="15172" xr:uid="{1A8767F6-732E-469A-85E5-5A18AB0236E4}"/>
    <cellStyle name="Note 2 2 2 2 7" xfId="15174" xr:uid="{7EA4BCD8-5FDE-436C-8C1C-B57A26CD8BB4}"/>
    <cellStyle name="Note 2 2 2 2 8" xfId="15176" xr:uid="{C8DE75E8-3532-4D4D-84F2-F41CD48666ED}"/>
    <cellStyle name="Note 2 2 2 2 9" xfId="15178" xr:uid="{52B6DB97-95B3-4CC7-AC61-19B15F2126EA}"/>
    <cellStyle name="Note 2 2 2 3" xfId="56934" xr:uid="{B8D7B014-BCD8-4962-98D3-0884EE1AA76A}"/>
    <cellStyle name="Note 2 2 2 3 10" xfId="56935" xr:uid="{041DB3F2-9380-4291-A25A-18CC061444AA}"/>
    <cellStyle name="Note 2 2 2 3 11" xfId="56936" xr:uid="{97EC35B7-AA6D-48CB-82EA-38EAFDD41F87}"/>
    <cellStyle name="Note 2 2 2 3 2" xfId="56937" xr:uid="{6C6C5EE1-2EA5-445C-BC8A-5146EDDB2C0D}"/>
    <cellStyle name="Note 2 2 2 3 2 2" xfId="56938" xr:uid="{9AA69149-C3BD-420C-98CF-AC63EF0EEB25}"/>
    <cellStyle name="Note 2 2 2 3 2 3" xfId="56939" xr:uid="{59DE4F8C-BF55-4FD0-B8FD-276C91B6A860}"/>
    <cellStyle name="Note 2 2 2 3 2 4" xfId="56940" xr:uid="{296B1335-6E06-46A9-B4DC-D19ADFCE0BA3}"/>
    <cellStyle name="Note 2 2 2 3 3" xfId="56941" xr:uid="{D658165C-D802-434B-BF32-5C3A9A4E71B0}"/>
    <cellStyle name="Note 2 2 2 3 3 2" xfId="56942" xr:uid="{8CBEBE55-7E0C-4EA4-898B-32D4A8D6E9D5}"/>
    <cellStyle name="Note 2 2 2 3 3 3" xfId="56943" xr:uid="{E8741993-37C6-419A-B5D7-9F991610454A}"/>
    <cellStyle name="Note 2 2 2 3 3 4" xfId="56944" xr:uid="{372F0FED-BEDB-47AD-BE46-F00AF416BE20}"/>
    <cellStyle name="Note 2 2 2 3 4" xfId="56945" xr:uid="{68A7B533-A84A-4A76-84B3-45AE0586AA8C}"/>
    <cellStyle name="Note 2 2 2 3 5" xfId="56946" xr:uid="{E3E09952-1AE3-4916-98EC-39DDBA055E9B}"/>
    <cellStyle name="Note 2 2 2 3 6" xfId="56947" xr:uid="{5BDBD813-AF56-49EE-9ACE-308EF56E0A69}"/>
    <cellStyle name="Note 2 2 2 3 7" xfId="56948" xr:uid="{B98890E1-DF2D-4592-A904-5EDAD612A8FE}"/>
    <cellStyle name="Note 2 2 2 3 8" xfId="56949" xr:uid="{28F37BF2-FBFE-409F-BC95-081345B61362}"/>
    <cellStyle name="Note 2 2 2 3 9" xfId="56950" xr:uid="{649EF097-08AC-4579-9B5F-3AD5C45DC575}"/>
    <cellStyle name="Note 2 2 2 4" xfId="56951" xr:uid="{9F17BA7F-D27A-4A90-8BB5-AB62AD3DF0A4}"/>
    <cellStyle name="Note 2 2 2 4 2" xfId="56952" xr:uid="{6352767B-5390-466C-AF3D-3201A102FEE8}"/>
    <cellStyle name="Note 2 2 2 4 3" xfId="56953" xr:uid="{4FFB1378-307E-4296-8175-CFC95A371D13}"/>
    <cellStyle name="Note 2 2 2 4 4" xfId="56954" xr:uid="{FD4A85A3-DBC0-4897-BDA5-44E80E2690C6}"/>
    <cellStyle name="Note 2 2 2 5" xfId="56955" xr:uid="{30C5225E-767F-453C-84D3-056F33FDB635}"/>
    <cellStyle name="Note 2 2 2 5 2" xfId="56956" xr:uid="{930A2FEA-6409-4F94-B41E-B0997FE95AFE}"/>
    <cellStyle name="Note 2 2 2 5 3" xfId="56957" xr:uid="{22F03E8B-EFA7-42C8-BC5A-048246140117}"/>
    <cellStyle name="Note 2 2 2 6" xfId="56958" xr:uid="{549884CA-417D-4957-B5BF-E6FF995DC4EB}"/>
    <cellStyle name="Note 2 2 2 6 2" xfId="56959" xr:uid="{B620EC28-E859-433D-82B4-D329E68F4DBC}"/>
    <cellStyle name="Note 2 2 2 6 3" xfId="56960" xr:uid="{C0FCC8A9-8A90-4E67-99C4-DEE4E19C8336}"/>
    <cellStyle name="Note 2 2 2 7" xfId="56961" xr:uid="{EAAF9C54-2D00-4FEC-AFD5-35340732BE45}"/>
    <cellStyle name="Note 2 2 2 7 2" xfId="56962" xr:uid="{D7E51DAF-C40C-4B31-9958-8D6237A6058E}"/>
    <cellStyle name="Note 2 2 2 7 3" xfId="56963" xr:uid="{722A5CD9-2411-411B-9A70-984BCC50C40C}"/>
    <cellStyle name="Note 2 2 2 8" xfId="56964" xr:uid="{859085AD-80DB-436D-A252-08A1BB82A2CE}"/>
    <cellStyle name="Note 2 2 2 8 2" xfId="56965" xr:uid="{E48CE442-0B24-430D-9FE1-5C0165643689}"/>
    <cellStyle name="Note 2 2 2 8 3" xfId="56966" xr:uid="{1183FB08-C4DF-4AA7-BC39-EB82E57A5378}"/>
    <cellStyle name="Note 2 2 2 9" xfId="56967" xr:uid="{249444E5-8297-4167-BFB9-5A7C130A8297}"/>
    <cellStyle name="Note 2 2 3" xfId="56968" xr:uid="{576556BB-3E54-4A8C-A344-5534A64A0845}"/>
    <cellStyle name="Note 2 2 3 10" xfId="56969" xr:uid="{E3B28175-EE7D-4ADF-B3D0-8938ACED8CA6}"/>
    <cellStyle name="Note 2 2 3 11" xfId="56970" xr:uid="{67D1CE05-3A46-4E36-B99E-A4A4D477BF1C}"/>
    <cellStyle name="Note 2 2 3 12" xfId="56971" xr:uid="{9C85B225-FDC2-404C-801C-DDD904B2A56D}"/>
    <cellStyle name="Note 2 2 3 2" xfId="56972" xr:uid="{83B3A7E5-37FA-4CAB-A85D-138606980644}"/>
    <cellStyle name="Note 2 2 3 2 10" xfId="32820" xr:uid="{91B32404-40BD-4BD0-B988-D2C1C5587EEB}"/>
    <cellStyle name="Note 2 2 3 2 11" xfId="32823" xr:uid="{A325EF4A-66B5-43A4-ACFB-44137001E844}"/>
    <cellStyle name="Note 2 2 3 2 2" xfId="56973" xr:uid="{968971E6-E10C-4555-8FC0-4FC4C3993A6B}"/>
    <cellStyle name="Note 2 2 3 2 2 2" xfId="56974" xr:uid="{B17F7DA1-9666-4989-9242-9E2DC8030D62}"/>
    <cellStyle name="Note 2 2 3 2 2 3" xfId="56975" xr:uid="{B3EEB5B1-E688-4F85-A778-7CDBDE77638E}"/>
    <cellStyle name="Note 2 2 3 2 2 4" xfId="56976" xr:uid="{A0C337E6-E64B-42E3-A126-F4ACE77C1DEC}"/>
    <cellStyle name="Note 2 2 3 2 3" xfId="56977" xr:uid="{EEA59229-7449-47B2-8D7D-7E3D3017DFE9}"/>
    <cellStyle name="Note 2 2 3 2 3 2" xfId="56978" xr:uid="{3A1AC265-FC3A-4334-B276-BB4EA3B6FC9E}"/>
    <cellStyle name="Note 2 2 3 2 3 3" xfId="56979" xr:uid="{D953B6ED-8E1F-429A-B599-2F6903C7AA79}"/>
    <cellStyle name="Note 2 2 3 2 3 4" xfId="56980" xr:uid="{A58CF34C-744B-43BD-8584-CAA3C6EAACD6}"/>
    <cellStyle name="Note 2 2 3 2 4" xfId="56981" xr:uid="{762EDA19-A9AE-4D39-9D0B-B92EA4972CA8}"/>
    <cellStyle name="Note 2 2 3 2 5" xfId="56982" xr:uid="{CAC11677-DB24-4B2D-864D-B37DFFE7E13A}"/>
    <cellStyle name="Note 2 2 3 2 6" xfId="56983" xr:uid="{DFD8AEF7-98F2-4491-88A2-C79EB465697C}"/>
    <cellStyle name="Note 2 2 3 2 7" xfId="56984" xr:uid="{B9C39D1E-2F31-49B2-8DA2-25C609342366}"/>
    <cellStyle name="Note 2 2 3 2 8" xfId="56985" xr:uid="{6E0F86C8-AD56-4071-9F00-74B652D2F56B}"/>
    <cellStyle name="Note 2 2 3 2 9" xfId="56986" xr:uid="{5E705976-4AB2-4563-8192-3A50FC646982}"/>
    <cellStyle name="Note 2 2 3 3" xfId="56987" xr:uid="{7B076567-DDDB-4F9B-BFCD-540AB05CCA87}"/>
    <cellStyle name="Note 2 2 3 3 10" xfId="56988" xr:uid="{789756A1-333B-4CC7-9946-410259B150C8}"/>
    <cellStyle name="Note 2 2 3 3 11" xfId="56989" xr:uid="{5D15D385-6A2F-4664-A3C6-DDD80C3B346B}"/>
    <cellStyle name="Note 2 2 3 3 2" xfId="56990" xr:uid="{DFBF414B-A640-45F8-96E4-E8306C06E1B0}"/>
    <cellStyle name="Note 2 2 3 3 2 2" xfId="56991" xr:uid="{3B91E59B-5624-40F0-94E1-A1B17A33EC84}"/>
    <cellStyle name="Note 2 2 3 3 2 3" xfId="56992" xr:uid="{7DB6D977-72C5-42BD-B1E7-9E46D1D47087}"/>
    <cellStyle name="Note 2 2 3 3 2 4" xfId="56993" xr:uid="{8F043FBD-88B8-43CA-95B7-43BBB9B7218A}"/>
    <cellStyle name="Note 2 2 3 3 3" xfId="56994" xr:uid="{8EEBB8C6-9CE3-4462-AFCB-EC6146124BDC}"/>
    <cellStyle name="Note 2 2 3 3 3 2" xfId="56995" xr:uid="{D46E295E-8C72-499E-9F34-137FAADEDE8B}"/>
    <cellStyle name="Note 2 2 3 3 3 3" xfId="56996" xr:uid="{2C7B0874-816C-4A6D-8886-05409454A554}"/>
    <cellStyle name="Note 2 2 3 3 3 4" xfId="56997" xr:uid="{4C4AB09B-E549-4905-907C-9EC922FA6A0D}"/>
    <cellStyle name="Note 2 2 3 3 4" xfId="56998" xr:uid="{211FE954-DF49-4ED6-B2B2-4683858AFC63}"/>
    <cellStyle name="Note 2 2 3 3 5" xfId="56999" xr:uid="{D75720E9-8660-4615-A745-71CBC489F4C7}"/>
    <cellStyle name="Note 2 2 3 3 6" xfId="57000" xr:uid="{134228B3-BCB7-4C44-A58E-4170774FB497}"/>
    <cellStyle name="Note 2 2 3 3 7" xfId="57001" xr:uid="{6393CDD6-7058-4953-BFA8-5B9D593ECB43}"/>
    <cellStyle name="Note 2 2 3 3 8" xfId="57002" xr:uid="{A2C2DA07-3DF0-457B-ADC1-5EA4271D0D7F}"/>
    <cellStyle name="Note 2 2 3 3 9" xfId="57003" xr:uid="{122DAF2D-243A-4016-B38E-B9B17CF806C1}"/>
    <cellStyle name="Note 2 2 3 4" xfId="27312" xr:uid="{36F42312-9924-426C-92BA-932B44F1BB7E}"/>
    <cellStyle name="Note 2 2 3 4 2" xfId="57004" xr:uid="{D270FF86-9DC1-4578-B5CE-034ECCB0DB3F}"/>
    <cellStyle name="Note 2 2 3 4 3" xfId="57005" xr:uid="{49067315-DA3F-4307-A406-72E387F36D90}"/>
    <cellStyle name="Note 2 2 3 4 4" xfId="57006" xr:uid="{6C64606C-1238-4758-A5D5-0A6ADA4A0E33}"/>
    <cellStyle name="Note 2 2 3 5" xfId="27314" xr:uid="{02C2A830-DC7E-4301-B2D5-CD7A1BB6DDE8}"/>
    <cellStyle name="Note 2 2 3 5 2" xfId="57007" xr:uid="{B493569E-F702-46E9-8C96-BB54D55688D4}"/>
    <cellStyle name="Note 2 2 3 5 3" xfId="57008" xr:uid="{42E5DD93-E264-4395-848C-FF7909CE8C43}"/>
    <cellStyle name="Note 2 2 3 6" xfId="27316" xr:uid="{513306DC-E3D8-4E16-8604-1427218C9699}"/>
    <cellStyle name="Note 2 2 3 6 2" xfId="57009" xr:uid="{8E1E431B-7E21-4EA4-9B45-44EF52B9551D}"/>
    <cellStyle name="Note 2 2 3 6 3" xfId="57010" xr:uid="{CB163DAE-6BE3-49D8-99FF-E2E83DF53AEF}"/>
    <cellStyle name="Note 2 2 3 7" xfId="21960" xr:uid="{7DDB12CF-60C4-472C-9864-C3FC611E8EA6}"/>
    <cellStyle name="Note 2 2 3 7 2" xfId="57011" xr:uid="{2B895A19-AB27-4C7C-8960-1F0095367E6F}"/>
    <cellStyle name="Note 2 2 3 7 3" xfId="57012" xr:uid="{C44D73E7-BFC3-473F-8BDE-915D2B851A99}"/>
    <cellStyle name="Note 2 2 3 8" xfId="21965" xr:uid="{1BE1ED59-F159-44C7-8909-9097953576E4}"/>
    <cellStyle name="Note 2 2 3 8 2" xfId="57013" xr:uid="{679B8385-0563-498A-A51A-962E90667DAC}"/>
    <cellStyle name="Note 2 2 3 8 3" xfId="57014" xr:uid="{617FB6D9-4E8B-43DB-BED2-9F081673CF5E}"/>
    <cellStyle name="Note 2 2 3 9" xfId="57015" xr:uid="{A934FC8B-EF39-45D4-8AB2-F16865B0CCC1}"/>
    <cellStyle name="Note 2 2 4" xfId="57016" xr:uid="{A8DC96B3-C3E1-46D9-8F15-BFF9B8FF48BD}"/>
    <cellStyle name="Note 2 2 4 10" xfId="23608" xr:uid="{A71D1818-1BEA-4929-839F-15CE6654A76B}"/>
    <cellStyle name="Note 2 2 4 11" xfId="23611" xr:uid="{78ED1D33-D1F2-46E3-B27F-5C6C4D22ADD9}"/>
    <cellStyle name="Note 2 2 4 12" xfId="57017" xr:uid="{37F0AF79-6785-4240-82D5-6DEA785C3D79}"/>
    <cellStyle name="Note 2 2 4 2" xfId="57018" xr:uid="{99379760-5424-4CFC-9373-BFAA9B96F6D2}"/>
    <cellStyle name="Note 2 2 4 2 10" xfId="57019" xr:uid="{61A883BA-5BCD-4667-A722-1E72CB9FF73D}"/>
    <cellStyle name="Note 2 2 4 2 11" xfId="57020" xr:uid="{2A1E28FC-4F0F-4DC4-8D74-B68FFDFCEF2D}"/>
    <cellStyle name="Note 2 2 4 2 2" xfId="57021" xr:uid="{40DC537B-C5ED-4F5D-B7C5-EE4CDC57E3C2}"/>
    <cellStyle name="Note 2 2 4 2 2 2" xfId="57022" xr:uid="{9ABABC70-CBDF-453A-808A-82C718921B5B}"/>
    <cellStyle name="Note 2 2 4 2 2 3" xfId="57023" xr:uid="{C4554FB9-02B8-41D5-80A3-B141615F84DE}"/>
    <cellStyle name="Note 2 2 4 2 2 4" xfId="57024" xr:uid="{BD75F3E9-BF24-487C-B582-83718A558D4C}"/>
    <cellStyle name="Note 2 2 4 2 3" xfId="57025" xr:uid="{BB19A4CE-8638-4F78-9E7F-167BF07A9AC1}"/>
    <cellStyle name="Note 2 2 4 2 3 2" xfId="57026" xr:uid="{ACE58A5F-2D22-44CB-8180-C1D1E92D6AEE}"/>
    <cellStyle name="Note 2 2 4 2 3 3" xfId="57027" xr:uid="{D6F1EBCA-02EF-4C4E-B1D0-4207ED19E0DC}"/>
    <cellStyle name="Note 2 2 4 2 3 4" xfId="57028" xr:uid="{C740D211-D95A-4E36-8B79-4262A663BB1C}"/>
    <cellStyle name="Note 2 2 4 2 4" xfId="57029" xr:uid="{BBFB073B-2E4E-4DC2-9811-B07AD506E01A}"/>
    <cellStyle name="Note 2 2 4 2 5" xfId="57030" xr:uid="{865198E9-0E21-4657-800A-563D599DEDD3}"/>
    <cellStyle name="Note 2 2 4 2 6" xfId="57031" xr:uid="{4926C45B-9C03-40CD-B8E6-72654ED20EF5}"/>
    <cellStyle name="Note 2 2 4 2 7" xfId="57032" xr:uid="{A4B83158-F482-46A1-A6EC-6852ED4829E0}"/>
    <cellStyle name="Note 2 2 4 2 8" xfId="57033" xr:uid="{BD5D4B28-541E-49F7-A572-5817A000B080}"/>
    <cellStyle name="Note 2 2 4 2 9" xfId="57034" xr:uid="{CE037935-115F-4EFF-9D15-A83DBC014A68}"/>
    <cellStyle name="Note 2 2 4 3" xfId="57035" xr:uid="{D02BAD1E-D694-4D2D-9785-E7126E293C92}"/>
    <cellStyle name="Note 2 2 4 3 10" xfId="55350" xr:uid="{FC168A2E-FCDB-4DB2-9664-8A6D670F763F}"/>
    <cellStyle name="Note 2 2 4 3 11" xfId="55352" xr:uid="{62A3072E-18D3-4A0C-82E5-1320DAFA7404}"/>
    <cellStyle name="Note 2 2 4 3 2" xfId="57036" xr:uid="{83D91A79-46E7-4134-BECC-172ED7BE7D73}"/>
    <cellStyle name="Note 2 2 4 3 2 2" xfId="57037" xr:uid="{54ECDADB-0570-40DF-8C22-143B18C310D8}"/>
    <cellStyle name="Note 2 2 4 3 2 3" xfId="57038" xr:uid="{BA9FAAE1-ED12-4EBB-91F3-36C646B3A17C}"/>
    <cellStyle name="Note 2 2 4 3 2 4" xfId="57039" xr:uid="{C707B849-0D52-4B43-9240-23A4CBC097EE}"/>
    <cellStyle name="Note 2 2 4 3 3" xfId="57040" xr:uid="{E101CE24-4942-4E81-B524-CB74999F7BD4}"/>
    <cellStyle name="Note 2 2 4 3 3 2" xfId="57041" xr:uid="{294541B2-8A30-46BF-919D-A492298F24D1}"/>
    <cellStyle name="Note 2 2 4 3 3 3" xfId="57042" xr:uid="{FB7DEF12-1964-4B08-8494-21FDE59FD10C}"/>
    <cellStyle name="Note 2 2 4 3 3 4" xfId="57043" xr:uid="{AD4284E5-8B69-44F5-A059-5F57603CDF5B}"/>
    <cellStyle name="Note 2 2 4 3 4" xfId="57044" xr:uid="{181D91F9-86F1-42AC-8F0A-E98BCD85E4E1}"/>
    <cellStyle name="Note 2 2 4 3 5" xfId="57045" xr:uid="{D9BD3ABC-FFD9-47BE-BCD2-E2A72672068F}"/>
    <cellStyle name="Note 2 2 4 3 6" xfId="57046" xr:uid="{B0DDF73A-2315-4183-AE7D-BF3FE49C7F90}"/>
    <cellStyle name="Note 2 2 4 3 7" xfId="57047" xr:uid="{7C176ADA-AC1F-4982-B2D7-F02558F5FC66}"/>
    <cellStyle name="Note 2 2 4 3 8" xfId="57048" xr:uid="{06D4E681-6E9C-44BC-827A-C7644F5DD2CF}"/>
    <cellStyle name="Note 2 2 4 3 9" xfId="57049" xr:uid="{0D408CB4-46AE-4F4A-A13D-8EDD0FE6238D}"/>
    <cellStyle name="Note 2 2 4 4" xfId="57050" xr:uid="{1907FE45-7C42-433C-8717-BDDBD5ED7C9E}"/>
    <cellStyle name="Note 2 2 4 4 2" xfId="57051" xr:uid="{A688D675-731C-41D1-8783-62EF94796BBE}"/>
    <cellStyle name="Note 2 2 4 4 3" xfId="57052" xr:uid="{4BDE7FB3-57B0-4001-8821-ED8689447296}"/>
    <cellStyle name="Note 2 2 4 4 4" xfId="57053" xr:uid="{E2166FC1-1D14-4EBE-8F3C-F8FADC88C54B}"/>
    <cellStyle name="Note 2 2 4 5" xfId="57054" xr:uid="{EA969838-EC4A-41D7-9462-FA3068DC2EC8}"/>
    <cellStyle name="Note 2 2 4 5 2" xfId="57055" xr:uid="{E2B8DAB2-C357-42E6-9B72-EF01D5EB3295}"/>
    <cellStyle name="Note 2 2 4 5 3" xfId="57056" xr:uid="{8E457ED3-6DDC-4F42-84FE-11295D8D8DE1}"/>
    <cellStyle name="Note 2 2 4 6" xfId="57057" xr:uid="{F12DAF2F-E030-48E1-9F0C-D5696AD9CBE9}"/>
    <cellStyle name="Note 2 2 4 6 2" xfId="57058" xr:uid="{3B954C98-F7FD-485C-9B2B-2A0509689935}"/>
    <cellStyle name="Note 2 2 4 6 3" xfId="57059" xr:uid="{6CA0E3D5-BB56-4258-BC77-EC6F611517A9}"/>
    <cellStyle name="Note 2 2 4 7" xfId="57060" xr:uid="{B6CC1D27-90F6-4ACB-9AE7-60960E6DE8BD}"/>
    <cellStyle name="Note 2 2 4 7 2" xfId="57061" xr:uid="{519FC270-2648-4899-B330-7EA2D440EC4E}"/>
    <cellStyle name="Note 2 2 4 7 3" xfId="57062" xr:uid="{1789D67D-1028-4BAB-909D-D3C9D01F8E0E}"/>
    <cellStyle name="Note 2 2 4 8" xfId="57063" xr:uid="{76253722-D887-4F29-A078-B688F2D683DA}"/>
    <cellStyle name="Note 2 2 4 8 2" xfId="57064" xr:uid="{322C2366-CD67-4748-9622-8AD091A62278}"/>
    <cellStyle name="Note 2 2 4 8 3" xfId="57065" xr:uid="{D4AD1A46-404E-4D24-B4C6-46C94D412BE8}"/>
    <cellStyle name="Note 2 2 4 9" xfId="57066" xr:uid="{45B5742E-C288-4E5B-BAC0-6B111428E8A5}"/>
    <cellStyle name="Note 2 2 5" xfId="57067" xr:uid="{729E4503-2BBA-41B5-A088-AFF824A76FC6}"/>
    <cellStyle name="Note 2 2 5 10" xfId="57068" xr:uid="{8998C9B0-9C8A-4D38-9244-865199B1BBD3}"/>
    <cellStyle name="Note 2 2 5 11" xfId="57069" xr:uid="{2687FA18-BD38-4F8A-BEBF-1320F46BF594}"/>
    <cellStyle name="Note 2 2 5 12" xfId="57070" xr:uid="{56481EC5-3C7C-4615-A878-DFCF50118982}"/>
    <cellStyle name="Note 2 2 5 2" xfId="57071" xr:uid="{9654CDFE-C80C-48B4-BC8A-42F3DCC4DA34}"/>
    <cellStyle name="Note 2 2 5 2 10" xfId="57072" xr:uid="{068CE8A4-15A9-4C9E-A010-F075721A09C1}"/>
    <cellStyle name="Note 2 2 5 2 11" xfId="57073" xr:uid="{053BC8A0-82CC-47E3-B732-06C82E390BA0}"/>
    <cellStyle name="Note 2 2 5 2 2" xfId="50265" xr:uid="{338580B9-EAE4-4D91-8189-90FDBBEDA829}"/>
    <cellStyle name="Note 2 2 5 2 2 2" xfId="57074" xr:uid="{4BDC8A6C-F079-4A76-93DA-CF63543C077D}"/>
    <cellStyle name="Note 2 2 5 2 2 3" xfId="57075" xr:uid="{C26718C2-8EDD-4C29-8EEE-9DC3B6FAB242}"/>
    <cellStyle name="Note 2 2 5 2 2 4" xfId="57076" xr:uid="{308F7E13-22AA-45FE-B52D-709D707AB2B6}"/>
    <cellStyle name="Note 2 2 5 2 3" xfId="57077" xr:uid="{2EB49276-2136-46C2-AEFC-70B93B695D4F}"/>
    <cellStyle name="Note 2 2 5 2 3 2" xfId="57078" xr:uid="{3E228649-331A-4144-8944-73E2F4E6C7D7}"/>
    <cellStyle name="Note 2 2 5 2 3 3" xfId="57079" xr:uid="{ABD73E9E-E26F-4F8A-8F30-4FA8C624446A}"/>
    <cellStyle name="Note 2 2 5 2 3 4" xfId="57080" xr:uid="{5FF02376-C277-44FD-96ED-DEDBC9CD090C}"/>
    <cellStyle name="Note 2 2 5 2 4" xfId="57081" xr:uid="{1A327835-0A5A-4537-892A-426AD22EE84B}"/>
    <cellStyle name="Note 2 2 5 2 5" xfId="57082" xr:uid="{4CAEF7C4-736E-433C-A9F2-54237C27CC7B}"/>
    <cellStyle name="Note 2 2 5 2 6" xfId="57083" xr:uid="{94E49D38-1E63-498D-8AFB-A9C50D1230B0}"/>
    <cellStyle name="Note 2 2 5 2 7" xfId="57084" xr:uid="{BEA6ED58-6D55-4E88-A697-9493FDBCEE14}"/>
    <cellStyle name="Note 2 2 5 2 8" xfId="57085" xr:uid="{08F92A89-6D3D-4698-8DB1-28826415FFDE}"/>
    <cellStyle name="Note 2 2 5 2 9" xfId="57086" xr:uid="{A50AD0AB-795F-4C7F-95E1-3FBEBAC60BBE}"/>
    <cellStyle name="Note 2 2 5 3" xfId="57087" xr:uid="{2B4B5B01-1AEB-4F7B-A217-C3851E804F1A}"/>
    <cellStyle name="Note 2 2 5 3 10" xfId="57088" xr:uid="{7DF1E3A0-098B-4CC5-B893-0CA74BB4AC62}"/>
    <cellStyle name="Note 2 2 5 3 11" xfId="57089" xr:uid="{E966127E-3E0C-4843-B49A-2BCA707FCBB7}"/>
    <cellStyle name="Note 2 2 5 3 2" xfId="57091" xr:uid="{66CC51EA-98EB-44C0-AB90-DC84A4A87E82}"/>
    <cellStyle name="Note 2 2 5 3 2 2" xfId="57092" xr:uid="{A084A4BA-FFA6-4E8B-934B-C905DF6145D3}"/>
    <cellStyle name="Note 2 2 5 3 2 3" xfId="57093" xr:uid="{D6768F72-D9EC-4929-92EE-89F5E91D4FBD}"/>
    <cellStyle name="Note 2 2 5 3 2 4" xfId="57094" xr:uid="{1343D464-3697-49B6-A92C-2A84225B2C23}"/>
    <cellStyle name="Note 2 2 5 3 3" xfId="57095" xr:uid="{B00082C5-1F06-471D-8E61-3671A6580082}"/>
    <cellStyle name="Note 2 2 5 3 3 2" xfId="57096" xr:uid="{C842D697-5E54-42F2-AB06-45E438199CA0}"/>
    <cellStyle name="Note 2 2 5 3 3 3" xfId="57097" xr:uid="{6558FFBA-2D23-46F3-83C3-0ECEB283CAAD}"/>
    <cellStyle name="Note 2 2 5 3 3 4" xfId="57098" xr:uid="{C6AE92F1-F9A0-45B7-9343-23D7BADFB270}"/>
    <cellStyle name="Note 2 2 5 3 4" xfId="57099" xr:uid="{F3248B97-4E0C-4688-830D-CB79A65470FD}"/>
    <cellStyle name="Note 2 2 5 3 5" xfId="57100" xr:uid="{C87359D9-5565-470B-BBDD-E9F68921A977}"/>
    <cellStyle name="Note 2 2 5 3 6" xfId="57101" xr:uid="{463929D4-D7BE-4D0B-BAA3-A74ED4AB645E}"/>
    <cellStyle name="Note 2 2 5 3 7" xfId="57102" xr:uid="{117B98A7-15B6-4EEC-9BFC-1CAAED3C705E}"/>
    <cellStyle name="Note 2 2 5 3 8" xfId="57103" xr:uid="{CC3ABEE7-44FF-4E53-B63E-58E71F7D6628}"/>
    <cellStyle name="Note 2 2 5 3 9" xfId="57104" xr:uid="{4BA4FC39-8A42-42A1-B98F-DD597C58A323}"/>
    <cellStyle name="Note 2 2 5 4" xfId="57105" xr:uid="{5FED561A-5792-4F16-80B4-E08C70DB99CA}"/>
    <cellStyle name="Note 2 2 5 4 2" xfId="50270" xr:uid="{7D22DAAA-8893-4075-923F-ED9387F6288D}"/>
    <cellStyle name="Note 2 2 5 4 3" xfId="50272" xr:uid="{CE154D77-48B1-4A60-AD8E-4E46AAEB3C2E}"/>
    <cellStyle name="Note 2 2 5 4 4" xfId="50274" xr:uid="{5C53E282-7C1B-47F8-833B-639CD9BA3E17}"/>
    <cellStyle name="Note 2 2 5 5" xfId="57106" xr:uid="{8D512B95-7A8D-4200-BF04-6017039F56D7}"/>
    <cellStyle name="Note 2 2 5 5 2" xfId="57107" xr:uid="{A710837A-E948-41A9-924D-96464A99C6FD}"/>
    <cellStyle name="Note 2 2 5 5 3" xfId="57108" xr:uid="{2261B578-F6FF-4FA5-9674-544E057E0EC0}"/>
    <cellStyle name="Note 2 2 5 6" xfId="57109" xr:uid="{CFD08200-A240-47CB-979B-D835E60EAEAC}"/>
    <cellStyle name="Note 2 2 5 6 2" xfId="57110" xr:uid="{9EF00E1A-5022-4EE2-BEAF-FA364859C382}"/>
    <cellStyle name="Note 2 2 5 6 3" xfId="57111" xr:uid="{46F6620D-9C22-4136-8F0E-D551CA070F1B}"/>
    <cellStyle name="Note 2 2 5 7" xfId="57112" xr:uid="{D3E00B7D-D2BC-406C-9BE4-8AC3A7C3523A}"/>
    <cellStyle name="Note 2 2 5 7 2" xfId="57113" xr:uid="{4418A19A-5F24-4157-8281-0304D321794D}"/>
    <cellStyle name="Note 2 2 5 7 3" xfId="57114" xr:uid="{F37D953D-FE02-413B-91B2-C8548AE8524B}"/>
    <cellStyle name="Note 2 2 5 8" xfId="57115" xr:uid="{02F8C4E0-0386-475A-8635-912C84690AED}"/>
    <cellStyle name="Note 2 2 5 8 2" xfId="57116" xr:uid="{FC2B61DF-FA2A-4404-889B-C563ECC229D8}"/>
    <cellStyle name="Note 2 2 5 8 3" xfId="57117" xr:uid="{B6321300-DA1F-43BF-BAC5-CDC18A2E7DCC}"/>
    <cellStyle name="Note 2 2 5 9" xfId="57118" xr:uid="{1D75D7CD-F787-4770-9BA8-FEE89B2BF213}"/>
    <cellStyle name="Note 2 2 6" xfId="57119" xr:uid="{3030F204-2CD4-4FD4-8448-0ACCF386C30D}"/>
    <cellStyle name="Note 2 2 6 10" xfId="57120" xr:uid="{B4A085AF-FF01-42D8-A0D4-5BDCE46B1895}"/>
    <cellStyle name="Note 2 2 6 11" xfId="57121" xr:uid="{D9777759-D482-46CD-BC11-22678144B623}"/>
    <cellStyle name="Note 2 2 6 12" xfId="57122" xr:uid="{53108D5E-FB87-47D3-B5EB-510A61B73C67}"/>
    <cellStyle name="Note 2 2 6 2" xfId="57123" xr:uid="{6F202FE8-22A6-4936-8417-486FD96C1DE6}"/>
    <cellStyle name="Note 2 2 6 2 10" xfId="57124" xr:uid="{070AA86B-91C0-4958-A321-2424D7946612}"/>
    <cellStyle name="Note 2 2 6 2 11" xfId="57125" xr:uid="{20EAD714-7D82-43F4-BFE2-72A15F366003}"/>
    <cellStyle name="Note 2 2 6 2 2" xfId="50294" xr:uid="{B16FBB94-9FAD-4500-81CD-38D9F88BF897}"/>
    <cellStyle name="Note 2 2 6 2 2 2" xfId="57126" xr:uid="{9D75537F-0DDB-4436-8156-BF2DB7DD416A}"/>
    <cellStyle name="Note 2 2 6 2 2 3" xfId="57127" xr:uid="{53C4DF74-0686-4EE8-A0CC-FF3BEB8F690F}"/>
    <cellStyle name="Note 2 2 6 2 2 4" xfId="57128" xr:uid="{1F9D1D2B-E35D-492C-B89A-E83090102632}"/>
    <cellStyle name="Note 2 2 6 2 3" xfId="57129" xr:uid="{D7EE72DC-1999-4708-8517-12E3731939DC}"/>
    <cellStyle name="Note 2 2 6 2 3 2" xfId="57130" xr:uid="{09FEBA3A-9093-4FEB-9409-11AEFF59C8C4}"/>
    <cellStyle name="Note 2 2 6 2 3 3" xfId="57131" xr:uid="{73006DAC-5535-4294-BA2A-735A30E1113E}"/>
    <cellStyle name="Note 2 2 6 2 3 4" xfId="57132" xr:uid="{19D744DD-9A31-4EEF-97EE-D2012D01BE96}"/>
    <cellStyle name="Note 2 2 6 2 4" xfId="57133" xr:uid="{03F84E1F-EF20-4B6A-8DE1-CE2D39397EE8}"/>
    <cellStyle name="Note 2 2 6 2 5" xfId="57134" xr:uid="{9729454C-48DF-4045-B48C-A45CF06A343B}"/>
    <cellStyle name="Note 2 2 6 2 6" xfId="57135" xr:uid="{AC036148-066F-42E4-B6D6-189FF8E809D2}"/>
    <cellStyle name="Note 2 2 6 2 7" xfId="57136" xr:uid="{0B114345-0581-4701-A0BC-041A066DAB35}"/>
    <cellStyle name="Note 2 2 6 2 8" xfId="57137" xr:uid="{87733421-74BF-4D9E-B3D9-FC2BE25CFB4E}"/>
    <cellStyle name="Note 2 2 6 2 9" xfId="57138" xr:uid="{AE3B8F33-4B49-46B8-AC74-5072BA1AE0DE}"/>
    <cellStyle name="Note 2 2 6 3" xfId="57139" xr:uid="{44806E79-856E-43ED-A7FD-D3C8265ECC5E}"/>
    <cellStyle name="Note 2 2 6 3 10" xfId="57140" xr:uid="{6B692759-94B3-4A6A-881F-307DD5758832}"/>
    <cellStyle name="Note 2 2 6 3 11" xfId="57141" xr:uid="{0B4AB0C5-F900-4966-8798-038E1495B06A}"/>
    <cellStyle name="Note 2 2 6 3 2" xfId="57142" xr:uid="{B042DB41-8E69-4044-BB56-0F9A9771A561}"/>
    <cellStyle name="Note 2 2 6 3 2 2" xfId="3184" xr:uid="{8DC87584-7CA0-4A4F-A669-C98152C75320}"/>
    <cellStyle name="Note 2 2 6 3 2 3" xfId="57143" xr:uid="{58DEB742-5C2F-4C36-8675-0E67F41C7429}"/>
    <cellStyle name="Note 2 2 6 3 2 4" xfId="57144" xr:uid="{8D5DB295-1391-40AC-98E6-7242F9EBD00C}"/>
    <cellStyle name="Note 2 2 6 3 3" xfId="57145" xr:uid="{B66B92C2-37B8-4CC3-B950-5044C6FE99C1}"/>
    <cellStyle name="Note 2 2 6 3 3 2" xfId="57146" xr:uid="{1F329899-9D61-43CA-AC56-673A420E8304}"/>
    <cellStyle name="Note 2 2 6 3 3 3" xfId="57147" xr:uid="{A8047D24-4202-47BD-9AAE-E83ECA6274F7}"/>
    <cellStyle name="Note 2 2 6 3 3 4" xfId="57148" xr:uid="{28F186E0-BA5E-4302-971F-E69CD1EAD3D1}"/>
    <cellStyle name="Note 2 2 6 3 4" xfId="57149" xr:uid="{8ECC0B0E-88D7-4C37-8E05-FA8D979F9E4F}"/>
    <cellStyle name="Note 2 2 6 3 5" xfId="57150" xr:uid="{37C27B5D-E1B5-4F99-A2B7-4F18CB41FD5D}"/>
    <cellStyle name="Note 2 2 6 3 6" xfId="57151" xr:uid="{CE1BC6FA-97D6-4902-9C83-793793F2551E}"/>
    <cellStyle name="Note 2 2 6 3 7" xfId="57152" xr:uid="{8C88B19D-5F6F-40C6-9C3E-517239C639E6}"/>
    <cellStyle name="Note 2 2 6 3 8" xfId="57153" xr:uid="{8332A582-5229-4BD2-91E5-3EBFE3592A0F}"/>
    <cellStyle name="Note 2 2 6 3 9" xfId="57154" xr:uid="{5B79BD3D-326F-426F-ADF3-95162AD24E61}"/>
    <cellStyle name="Note 2 2 6 4" xfId="57155" xr:uid="{E275AE7F-7CC1-4DD5-9FED-0A1C55E7BA6A}"/>
    <cellStyle name="Note 2 2 6 4 2" xfId="50298" xr:uid="{4E33F35B-8D7E-46FB-9AA2-E2053161B5A4}"/>
    <cellStyle name="Note 2 2 6 4 3" xfId="50300" xr:uid="{93A99E3E-4AE7-4E68-9BA3-33CEE29CB52A}"/>
    <cellStyle name="Note 2 2 6 4 4" xfId="50302" xr:uid="{A2CA6BF4-817D-4786-A4AC-ECB25259D183}"/>
    <cellStyle name="Note 2 2 6 5" xfId="57156" xr:uid="{D7E4DF22-E17D-4F46-A5E5-E6CFED4E8CCC}"/>
    <cellStyle name="Note 2 2 6 6" xfId="57157" xr:uid="{4769EEAB-D25B-47FE-8ADF-553EB10F5803}"/>
    <cellStyle name="Note 2 2 6 7" xfId="57158" xr:uid="{212F86B4-9BB9-4D9A-8039-51CD06B7368D}"/>
    <cellStyle name="Note 2 2 6 8" xfId="57159" xr:uid="{3B9B76B4-2526-46A6-9746-04FAC575F518}"/>
    <cellStyle name="Note 2 2 6 9" xfId="57160" xr:uid="{28FB8444-4419-471E-9C3D-4AACCBE2789D}"/>
    <cellStyle name="Note 2 2 7" xfId="57161" xr:uid="{AEAC6410-54FC-4012-887F-2F18E3C88D63}"/>
    <cellStyle name="Note 2 2 7 10" xfId="57162" xr:uid="{B378AE7D-7DDA-4314-A04C-AC3C3A704CFE}"/>
    <cellStyle name="Note 2 2 7 11" xfId="57163" xr:uid="{B84D19A7-814D-4B3C-9304-D9B97AD8DDB0}"/>
    <cellStyle name="Note 2 2 7 12" xfId="57164" xr:uid="{1E378D8C-50E1-40A6-9EC7-032ACDB46EA7}"/>
    <cellStyle name="Note 2 2 7 2" xfId="57165" xr:uid="{1ABD27CA-44C4-4377-80DA-BAFDF6774F11}"/>
    <cellStyle name="Note 2 2 7 2 10" xfId="57166" xr:uid="{EA2CDF6E-3AF1-4558-97F5-49BA9E4F573E}"/>
    <cellStyle name="Note 2 2 7 2 11" xfId="57167" xr:uid="{C87074B1-C14B-4B91-A2CD-0A3AE729A29E}"/>
    <cellStyle name="Note 2 2 7 2 2" xfId="57168" xr:uid="{39142704-3BD3-4779-8CCF-5F880E413FFA}"/>
    <cellStyle name="Note 2 2 7 2 2 2" xfId="57169" xr:uid="{DF40B6A8-5EF4-45FD-8800-F3ADB2FE3640}"/>
    <cellStyle name="Note 2 2 7 2 2 3" xfId="57170" xr:uid="{402CB9B2-524F-4EDA-9FDD-707C21314297}"/>
    <cellStyle name="Note 2 2 7 2 2 4" xfId="57171" xr:uid="{653DE30E-85AB-468D-882D-FB30E1692E6B}"/>
    <cellStyle name="Note 2 2 7 2 3" xfId="57172" xr:uid="{2C768369-B1F3-4F4C-974F-E03277F1ABE5}"/>
    <cellStyle name="Note 2 2 7 2 3 2" xfId="57173" xr:uid="{8002BC09-1174-48F8-9B30-DBB1701D04D6}"/>
    <cellStyle name="Note 2 2 7 2 3 3" xfId="57174" xr:uid="{D1F514D6-E72B-4FF7-9BBB-25DD7F6794B6}"/>
    <cellStyle name="Note 2 2 7 2 3 4" xfId="57175" xr:uid="{A8430ECC-468C-4F25-BFD7-F49AB13E09DB}"/>
    <cellStyle name="Note 2 2 7 2 4" xfId="57176" xr:uid="{1A2BED5A-D9B6-4CA0-837D-DB18D4AA00B7}"/>
    <cellStyle name="Note 2 2 7 2 5" xfId="57177" xr:uid="{12E10D7D-B8EA-4042-A783-79252EAE516F}"/>
    <cellStyle name="Note 2 2 7 2 6" xfId="57178" xr:uid="{12B11B8F-2693-4DFD-9E99-BAEAFD31470F}"/>
    <cellStyle name="Note 2 2 7 2 7" xfId="57179" xr:uid="{0AC58D87-B9D0-4D01-8CD6-5FB18EE4572B}"/>
    <cellStyle name="Note 2 2 7 2 8" xfId="57180" xr:uid="{2585B13A-CAD6-4544-9246-8B8ACEFBD4CD}"/>
    <cellStyle name="Note 2 2 7 2 9" xfId="57181" xr:uid="{832E7367-D8B5-499C-8A6F-AF7B0D0F23B5}"/>
    <cellStyle name="Note 2 2 7 3" xfId="57182" xr:uid="{D7B6DB2B-2372-447C-9EE2-28F4B5965AC8}"/>
    <cellStyle name="Note 2 2 7 3 10" xfId="57183" xr:uid="{4CC560E8-2078-4C00-ACCA-2E73D0BFC2DC}"/>
    <cellStyle name="Note 2 2 7 3 11" xfId="57184" xr:uid="{ABB2524F-955C-4784-A429-00117E9AC06C}"/>
    <cellStyle name="Note 2 2 7 3 2" xfId="57185" xr:uid="{BED42C57-B84A-4807-A6FF-EB1450136FE9}"/>
    <cellStyle name="Note 2 2 7 3 2 2" xfId="54819" xr:uid="{294F8CF7-220A-4233-BA4C-86E96CED5568}"/>
    <cellStyle name="Note 2 2 7 3 2 3" xfId="54821" xr:uid="{18A1F0F1-8CAC-4151-9275-55091325619C}"/>
    <cellStyle name="Note 2 2 7 3 2 4" xfId="57186" xr:uid="{7B690D96-ED2B-4237-95D7-19E94568AA0A}"/>
    <cellStyle name="Note 2 2 7 3 3" xfId="57187" xr:uid="{B0B3930B-7A3A-4D5F-8688-FBFA9933DD63}"/>
    <cellStyle name="Note 2 2 7 3 3 2" xfId="57188" xr:uid="{527FB274-0847-4408-BF48-166D0007056D}"/>
    <cellStyle name="Note 2 2 7 3 3 3" xfId="57189" xr:uid="{D4D5D110-6992-40B4-B6DB-7ED78F1822FD}"/>
    <cellStyle name="Note 2 2 7 3 3 4" xfId="57190" xr:uid="{C68B720F-48EE-43F6-AD1A-2653B2CD8863}"/>
    <cellStyle name="Note 2 2 7 3 4" xfId="57191" xr:uid="{AFE99FC0-26E0-4A2C-8F24-0AA65587E35F}"/>
    <cellStyle name="Note 2 2 7 3 5" xfId="57192" xr:uid="{807361FE-5470-4759-8109-D93B7F7F8490}"/>
    <cellStyle name="Note 2 2 7 3 6" xfId="57193" xr:uid="{A9B707C6-7DED-4091-BF69-B18CD852B536}"/>
    <cellStyle name="Note 2 2 7 3 7" xfId="57194" xr:uid="{BC79BB58-341E-450C-9371-A5D68235C979}"/>
    <cellStyle name="Note 2 2 7 3 8" xfId="57195" xr:uid="{00E9F88E-65F5-4016-BFC6-B78B6A4A77B4}"/>
    <cellStyle name="Note 2 2 7 3 9" xfId="57196" xr:uid="{396FC275-72C6-4425-9807-EA9A47759EA5}"/>
    <cellStyle name="Note 2 2 7 4" xfId="57197" xr:uid="{B6C7A609-26E3-469E-9619-D2AD17CC4BB1}"/>
    <cellStyle name="Note 2 2 7 4 2" xfId="57198" xr:uid="{7F5DF20B-1DAF-41EB-9F48-D05425235C67}"/>
    <cellStyle name="Note 2 2 7 4 3" xfId="57199" xr:uid="{DCFDB238-133C-4B13-913E-7178064984AF}"/>
    <cellStyle name="Note 2 2 7 4 4" xfId="57200" xr:uid="{AE1FE298-65EF-460B-B255-F16F07F11E4B}"/>
    <cellStyle name="Note 2 2 7 5" xfId="57201" xr:uid="{D65F74BF-5913-4934-8417-6FBF72FC3D9F}"/>
    <cellStyle name="Note 2 2 7 6" xfId="57202" xr:uid="{14F634B3-BFDE-4E2C-B77A-FD2C4F51A45E}"/>
    <cellStyle name="Note 2 2 7 7" xfId="57203" xr:uid="{55B1E2C8-865E-4E95-8E2B-17AC36139366}"/>
    <cellStyle name="Note 2 2 7 8" xfId="57204" xr:uid="{75DA1D50-1A57-4BE8-9F0A-5EE724C79005}"/>
    <cellStyle name="Note 2 2 7 9" xfId="57205" xr:uid="{87F33678-3E53-4E31-9B12-04FC43B7E94C}"/>
    <cellStyle name="Note 2 2 8" xfId="57206" xr:uid="{85560C9D-7DBA-4C2C-81EE-417F7320558E}"/>
    <cellStyle name="Note 2 2 8 10" xfId="57207" xr:uid="{BEA6309E-43D4-45F0-B487-8EADB5AD8511}"/>
    <cellStyle name="Note 2 2 8 11" xfId="57208" xr:uid="{5DF6AE97-E95A-4006-925B-65DA0710931B}"/>
    <cellStyle name="Note 2 2 8 12" xfId="57209" xr:uid="{A1FE3307-1E59-4B38-87B8-2906A7EB049B}"/>
    <cellStyle name="Note 2 2 8 2" xfId="57210" xr:uid="{E3B5ACAB-311B-4F82-A849-DDF6AF2F8279}"/>
    <cellStyle name="Note 2 2 8 2 10" xfId="57211" xr:uid="{013A6401-A394-4395-A1E0-085097F10653}"/>
    <cellStyle name="Note 2 2 8 2 11" xfId="57212" xr:uid="{6A6F4643-C26C-45C6-A7AC-B934686CF755}"/>
    <cellStyle name="Note 2 2 8 2 2" xfId="57213" xr:uid="{1A4A277D-E638-4B89-B5D6-2921A3476878}"/>
    <cellStyle name="Note 2 2 8 2 2 2" xfId="57214" xr:uid="{89FC6359-9463-4FCB-ACAA-814B27E0BBFC}"/>
    <cellStyle name="Note 2 2 8 2 2 3" xfId="57215" xr:uid="{8D5F132F-75EA-4AEE-86A3-130287CD2BEB}"/>
    <cellStyle name="Note 2 2 8 2 2 4" xfId="57216" xr:uid="{F5C3D1E6-3D23-45BD-923D-7E89EED88416}"/>
    <cellStyle name="Note 2 2 8 2 3" xfId="57217" xr:uid="{5BC955B3-514D-48F1-98EB-1AD25ADDC298}"/>
    <cellStyle name="Note 2 2 8 2 3 2" xfId="57218" xr:uid="{02C2C265-84CE-457F-9112-5ED90E0F0A25}"/>
    <cellStyle name="Note 2 2 8 2 3 3" xfId="57219" xr:uid="{4046CA29-376F-4E5D-8E30-028CD1570948}"/>
    <cellStyle name="Note 2 2 8 2 3 4" xfId="57220" xr:uid="{D93D34A7-4D0F-4B5A-BEF4-EB558266D27C}"/>
    <cellStyle name="Note 2 2 8 2 4" xfId="57221" xr:uid="{B678D4B6-AB96-4694-8337-35ED7C02B16B}"/>
    <cellStyle name="Note 2 2 8 2 5" xfId="57222" xr:uid="{55EECAA6-9A41-4C7C-94D5-F206B4D14623}"/>
    <cellStyle name="Note 2 2 8 2 6" xfId="57223" xr:uid="{88652FC2-B941-4A91-A1D5-0DDACD9FA149}"/>
    <cellStyle name="Note 2 2 8 2 7" xfId="57224" xr:uid="{1056C2D0-6DD2-4ED9-9D30-C0B5D901EACC}"/>
    <cellStyle name="Note 2 2 8 2 8" xfId="57225" xr:uid="{27F5A75D-6845-4B3F-9711-8DE45DD4CDA0}"/>
    <cellStyle name="Note 2 2 8 2 9" xfId="57226" xr:uid="{50502F2E-BE62-463D-B7DA-53B9F81ECF28}"/>
    <cellStyle name="Note 2 2 8 3" xfId="57227" xr:uid="{ABE74FD5-01C8-4D04-B60E-7A8FDDF76816}"/>
    <cellStyle name="Note 2 2 8 3 10" xfId="57228" xr:uid="{3C1C234B-25DB-4266-ABAC-97FB071470AA}"/>
    <cellStyle name="Note 2 2 8 3 11" xfId="57229" xr:uid="{BE48A78A-A237-4ADB-807E-C7CA982A0B85}"/>
    <cellStyle name="Note 2 2 8 3 2" xfId="46409" xr:uid="{A90FAD42-B52B-44BB-8DD7-37FA4E1EC4AA}"/>
    <cellStyle name="Note 2 2 8 3 2 2" xfId="57230" xr:uid="{629A28E2-F832-4163-99D2-79CB573D6138}"/>
    <cellStyle name="Note 2 2 8 3 2 3" xfId="57231" xr:uid="{8DD552B9-4EE2-47FE-A1D9-27844D6061D3}"/>
    <cellStyle name="Note 2 2 8 3 2 4" xfId="57232" xr:uid="{E3CEDBDB-9F89-4D9C-A394-75C8D395EAB9}"/>
    <cellStyle name="Note 2 2 8 3 3" xfId="46411" xr:uid="{3F7F3EBF-B5CE-4869-9E50-76E007510926}"/>
    <cellStyle name="Note 2 2 8 3 3 2" xfId="57233" xr:uid="{2AE2DA02-E420-4588-BDD7-54515FE8541E}"/>
    <cellStyle name="Note 2 2 8 3 3 3" xfId="57234" xr:uid="{9BBFC95E-1004-471D-8288-308FD5CF06FF}"/>
    <cellStyle name="Note 2 2 8 3 3 4" xfId="57235" xr:uid="{1EF7D061-7E9C-4152-AF98-965E2FD432FD}"/>
    <cellStyle name="Note 2 2 8 3 4" xfId="57236" xr:uid="{26CE631E-BFD9-4332-8DA4-B25148DB0E6B}"/>
    <cellStyle name="Note 2 2 8 3 5" xfId="57237" xr:uid="{74129232-1CAF-4FD2-89AD-606EDDF3EEA5}"/>
    <cellStyle name="Note 2 2 8 3 6" xfId="57238" xr:uid="{9234C7CD-1E99-4ADF-9B11-4128EC4D6677}"/>
    <cellStyle name="Note 2 2 8 3 7" xfId="57239" xr:uid="{8D77DB93-A838-4E32-8206-88AF05198EE8}"/>
    <cellStyle name="Note 2 2 8 3 8" xfId="57240" xr:uid="{EE058894-73DC-4CEA-B014-6A71FAF13E72}"/>
    <cellStyle name="Note 2 2 8 3 9" xfId="57241" xr:uid="{69C0FDF1-0E36-4DA2-973C-A5FD09201942}"/>
    <cellStyle name="Note 2 2 8 4" xfId="57242" xr:uid="{D570F2E3-39B4-4D3A-BC4A-CC480FEE40BC}"/>
    <cellStyle name="Note 2 2 8 4 2" xfId="57243" xr:uid="{638BC21C-AF60-4AD6-BCB7-C0D71408D1DE}"/>
    <cellStyle name="Note 2 2 8 4 3" xfId="57244" xr:uid="{E9FF1E8B-724C-44BD-8FAE-EC5B6BB6AC12}"/>
    <cellStyle name="Note 2 2 8 4 4" xfId="57245" xr:uid="{8686AAF5-E55E-4C6C-A1A6-5DCF2755D5DC}"/>
    <cellStyle name="Note 2 2 8 5" xfId="57246" xr:uid="{C5C1F13B-E98D-47D5-91B6-C7BE1740E0CF}"/>
    <cellStyle name="Note 2 2 8 6" xfId="57247" xr:uid="{00F7670A-EAA1-402E-869C-60ADD9152CF4}"/>
    <cellStyle name="Note 2 2 8 7" xfId="57248" xr:uid="{8605DC8F-FEA0-408E-BA48-7992D8A68BF2}"/>
    <cellStyle name="Note 2 2 8 8" xfId="57249" xr:uid="{4E44F3E4-655D-417C-B83D-11561F54BC1A}"/>
    <cellStyle name="Note 2 2 8 9" xfId="57250" xr:uid="{A62AA8E1-1EE3-40AA-A216-0232DF2D69E6}"/>
    <cellStyle name="Note 2 2 9" xfId="57251" xr:uid="{7FDBFF68-D6C6-4C87-ABF0-7487A8DEA350}"/>
    <cellStyle name="Note 2 2 9 10" xfId="23715" xr:uid="{32CFF38F-7709-4ECF-ADA6-BC863F1EB840}"/>
    <cellStyle name="Note 2 2 9 11" xfId="23718" xr:uid="{44D4E227-C73E-454F-B3C8-5327AA4F4ECD}"/>
    <cellStyle name="Note 2 2 9 2" xfId="57252" xr:uid="{0C2152A8-9CA9-4A2E-A722-D87422DE2D3D}"/>
    <cellStyle name="Note 2 2 9 2 2" xfId="44480" xr:uid="{0B0103FB-0D98-4261-8066-CDCE6890E699}"/>
    <cellStyle name="Note 2 2 9 2 3" xfId="44483" xr:uid="{DAAEE2EF-0CD3-4623-B597-F3AA0798B1DD}"/>
    <cellStyle name="Note 2 2 9 2 4" xfId="44485" xr:uid="{75222152-87D2-40D3-B68B-A72C6616877B}"/>
    <cellStyle name="Note 2 2 9 3" xfId="57253" xr:uid="{CB0B5B87-EFAD-4732-8951-DD1CE4C3A929}"/>
    <cellStyle name="Note 2 2 9 3 2" xfId="57254" xr:uid="{A6D1F4A7-9EDB-4800-A508-804D3A5B6CFF}"/>
    <cellStyle name="Note 2 2 9 3 3" xfId="57255" xr:uid="{CA83FEC1-1637-4AAF-91BD-81807A1F715F}"/>
    <cellStyle name="Note 2 2 9 3 4" xfId="57256" xr:uid="{8ECC486C-F281-4E07-8B3C-C4CABF260D4A}"/>
    <cellStyle name="Note 2 2 9 4" xfId="57257" xr:uid="{5E018554-5A39-4EE8-9CCE-8174FEAA38FC}"/>
    <cellStyle name="Note 2 2 9 5" xfId="57258" xr:uid="{834C5F8B-0BAA-4712-B08C-A023B9ED6D1D}"/>
    <cellStyle name="Note 2 2 9 6" xfId="57259" xr:uid="{0EDE52BA-668F-4BFD-966D-733F9558869D}"/>
    <cellStyle name="Note 2 2 9 7" xfId="57260" xr:uid="{5FFDB981-78BC-4B2E-80D1-7DBAAE2FD9D1}"/>
    <cellStyle name="Note 2 2 9 8" xfId="57261" xr:uid="{76B7385D-63B3-4FDA-8184-C286C1E5B58B}"/>
    <cellStyle name="Note 2 2 9 9" xfId="57262" xr:uid="{004FB10F-7B9C-4ABD-976F-65A1C71D027F}"/>
    <cellStyle name="Note 2 20" xfId="56892" xr:uid="{A2187AF3-8178-4A08-93C3-47377B5A0BFF}"/>
    <cellStyle name="Note 2 21" xfId="56894" xr:uid="{0539B109-C08E-43C4-9D3E-5EDF8789E04A}"/>
    <cellStyle name="Note 2 22" xfId="56896" xr:uid="{7779577B-CD98-419B-B0CF-1D8EBA8E3BAC}"/>
    <cellStyle name="Note 2 23" xfId="56898" xr:uid="{F2622971-865F-4C89-85BF-0E96EB4F3C88}"/>
    <cellStyle name="Note 2 3" xfId="57263" xr:uid="{23156853-1830-4D5A-AAB5-1FD73B9CDAD6}"/>
    <cellStyle name="Note 2 3 10" xfId="40803" xr:uid="{F7DC70C1-8F4E-436F-99A7-EE3BDA870FD9}"/>
    <cellStyle name="Note 2 3 10 2" xfId="33037" xr:uid="{9F720EB5-133C-426C-A1A6-99F15DBF4E5B}"/>
    <cellStyle name="Note 2 3 10 3" xfId="13159" xr:uid="{F3F393C9-A137-4763-A0B0-6E533D28B159}"/>
    <cellStyle name="Note 2 3 11" xfId="40805" xr:uid="{4D25AD8A-A6DF-4B72-887C-5F33DD7A18DA}"/>
    <cellStyle name="Note 2 3 11 2" xfId="33042" xr:uid="{ED618BCA-A66A-48E3-83F7-061CC8112AF1}"/>
    <cellStyle name="Note 2 3 11 3" xfId="57264" xr:uid="{6BCC96BA-FB31-4934-83CA-4F5111FB61F8}"/>
    <cellStyle name="Note 2 3 12" xfId="40807" xr:uid="{7F28399E-91CD-4789-BE66-62785D9E9DF6}"/>
    <cellStyle name="Note 2 3 13" xfId="57265" xr:uid="{5FF998FE-C7FF-406A-BE7E-68C39CBEB686}"/>
    <cellStyle name="Note 2 3 2" xfId="57266" xr:uid="{3B98D25B-644B-4740-BF53-336B7B160125}"/>
    <cellStyle name="Note 2 3 2 10" xfId="57267" xr:uid="{7E662938-64D9-4966-AED4-C795443F8B38}"/>
    <cellStyle name="Note 2 3 2 11" xfId="57268" xr:uid="{602521D6-6412-4218-A873-0E1CD853E1A0}"/>
    <cellStyle name="Note 2 3 2 2" xfId="57269" xr:uid="{85873334-DF9E-4079-8D12-41E7BDA86DB0}"/>
    <cellStyle name="Note 2 3 2 2 2" xfId="57270" xr:uid="{7896C20F-823C-49E9-A66D-37C60E1DBF2B}"/>
    <cellStyle name="Note 2 3 2 2 3" xfId="57271" xr:uid="{156BA90E-76C4-4F2B-AEC1-D8F8EFD66394}"/>
    <cellStyle name="Note 2 3 2 2 4" xfId="57272" xr:uid="{0C3AEDE8-52AA-4130-B400-C2DA68E7626B}"/>
    <cellStyle name="Note 2 3 2 3" xfId="57273" xr:uid="{2B250137-2A73-4A3E-8D9D-5CFF0F685237}"/>
    <cellStyle name="Note 2 3 2 3 2" xfId="57274" xr:uid="{AEC62AB2-0722-4039-B2CF-D8D30A94DD98}"/>
    <cellStyle name="Note 2 3 2 3 3" xfId="57275" xr:uid="{7F6163C9-682D-4ECF-9BD0-61D0A2B11701}"/>
    <cellStyle name="Note 2 3 2 3 4" xfId="57276" xr:uid="{F49B2AAD-6FDE-4DAC-A9F7-5B0C38F47068}"/>
    <cellStyle name="Note 2 3 2 4" xfId="57277" xr:uid="{72C6AF3F-9E14-44C1-BBEF-AA4BE3183A4B}"/>
    <cellStyle name="Note 2 3 2 4 2" xfId="57278" xr:uid="{C8F18A6A-EF08-4A8E-B612-23D7A44FD4AF}"/>
    <cellStyle name="Note 2 3 2 4 3" xfId="57279" xr:uid="{4BA14349-6D78-4081-AB6E-EC22C1C940D9}"/>
    <cellStyle name="Note 2 3 2 5" xfId="57280" xr:uid="{4CA6AC93-E90C-43A6-8EF2-BB22D4526B86}"/>
    <cellStyle name="Note 2 3 2 5 2" xfId="57281" xr:uid="{A720D5AE-5D5E-4344-9F6E-D29E8A832907}"/>
    <cellStyle name="Note 2 3 2 5 3" xfId="57282" xr:uid="{9BE41899-3485-4D5F-8001-A25BEFB8ED5B}"/>
    <cellStyle name="Note 2 3 2 6" xfId="57283" xr:uid="{2976B33C-D545-4B02-8439-F399F173E489}"/>
    <cellStyle name="Note 2 3 2 6 2" xfId="57284" xr:uid="{77B2CA55-DCFF-4A90-BA59-EAFDC5AD8425}"/>
    <cellStyle name="Note 2 3 2 6 3" xfId="57285" xr:uid="{319516CC-780B-4948-8F49-DCF0CA37C721}"/>
    <cellStyle name="Note 2 3 2 7" xfId="57286" xr:uid="{FC82F943-E91D-4851-8809-2E1662014213}"/>
    <cellStyle name="Note 2 3 2 7 2" xfId="57287" xr:uid="{B21D388C-FCF3-4076-B6A4-351B05F975B2}"/>
    <cellStyle name="Note 2 3 2 7 3" xfId="57288" xr:uid="{812357A3-F901-4158-8978-2CF8683A15E2}"/>
    <cellStyle name="Note 2 3 2 8" xfId="57289" xr:uid="{340A2615-1704-4E66-8729-C80E1C797A9D}"/>
    <cellStyle name="Note 2 3 2 9" xfId="57290" xr:uid="{9F7C7C40-5D2C-4620-8893-C2936AB6CCEC}"/>
    <cellStyle name="Note 2 3 3" xfId="57291" xr:uid="{576FD6E3-95DE-4254-9C85-491B6517FB8F}"/>
    <cellStyle name="Note 2 3 3 10" xfId="57292" xr:uid="{D000D095-4C6E-4165-977B-81F6B9632209}"/>
    <cellStyle name="Note 2 3 3 11" xfId="57293" xr:uid="{735ED796-1A91-4FA4-899A-FE59976B647F}"/>
    <cellStyle name="Note 2 3 3 2" xfId="57294" xr:uid="{2579033F-23B7-4C04-9B2E-DCB23DDB25B7}"/>
    <cellStyle name="Note 2 3 3 2 2" xfId="57295" xr:uid="{DB866212-273C-447B-933F-06E40A49E41B}"/>
    <cellStyle name="Note 2 3 3 2 3" xfId="57296" xr:uid="{96433A07-FE69-4173-8BED-4B540A084368}"/>
    <cellStyle name="Note 2 3 3 2 4" xfId="57297" xr:uid="{69A2B1E5-DDA3-473A-92EB-FE0CFB0A6EB2}"/>
    <cellStyle name="Note 2 3 3 3" xfId="57298" xr:uid="{DC952326-5E29-4C2F-B830-D7344479D1BA}"/>
    <cellStyle name="Note 2 3 3 3 2" xfId="57299" xr:uid="{0797AAFC-4033-490A-AE23-36B22FE6AFBD}"/>
    <cellStyle name="Note 2 3 3 3 3" xfId="57300" xr:uid="{C787D64C-4409-4638-8A94-55AC5B6C7BF8}"/>
    <cellStyle name="Note 2 3 3 3 4" xfId="57301" xr:uid="{3AE72B80-E072-47BC-B8C3-642F14824819}"/>
    <cellStyle name="Note 2 3 3 4" xfId="57302" xr:uid="{8FEEF229-9D4B-4061-838D-4D25030E0842}"/>
    <cellStyle name="Note 2 3 3 4 2" xfId="57303" xr:uid="{8B35A82C-EA46-4B61-808D-C55095775284}"/>
    <cellStyle name="Note 2 3 3 4 3" xfId="57304" xr:uid="{D52333D3-EB84-442A-A5E9-9105163E7F00}"/>
    <cellStyle name="Note 2 3 3 5" xfId="57305" xr:uid="{9F0B6263-1851-4F15-B5E6-A1060B68E825}"/>
    <cellStyle name="Note 2 3 3 5 2" xfId="57306" xr:uid="{06E6E86E-C292-45B5-8EF3-72D6440D4AB7}"/>
    <cellStyle name="Note 2 3 3 5 3" xfId="57307" xr:uid="{F0DB820D-8FE7-41E5-B6F1-B8CC0B5356BF}"/>
    <cellStyle name="Note 2 3 3 6" xfId="57308" xr:uid="{45713266-4CD5-4EBB-8E1B-9D8A2AE9705B}"/>
    <cellStyle name="Note 2 3 3 6 2" xfId="57309" xr:uid="{7BBE8A09-61F4-4F40-ACAB-0A6BFCDD9D39}"/>
    <cellStyle name="Note 2 3 3 6 3" xfId="57310" xr:uid="{6736F0EC-EAB6-4859-B579-A2F5E5A71315}"/>
    <cellStyle name="Note 2 3 3 7" xfId="57311" xr:uid="{40A8D0F1-DD2C-4F28-A0C7-452CD2F13AC8}"/>
    <cellStyle name="Note 2 3 3 7 2" xfId="57312" xr:uid="{BA66FB79-4FA8-403F-82EC-B1A2E4D515EB}"/>
    <cellStyle name="Note 2 3 3 7 3" xfId="57313" xr:uid="{1711DB71-569E-4C5A-9FA9-76E9A830B7B1}"/>
    <cellStyle name="Note 2 3 3 8" xfId="57314" xr:uid="{712F05BF-7BED-43F1-8E5D-EBB47DECB17B}"/>
    <cellStyle name="Note 2 3 3 9" xfId="57315" xr:uid="{B13B791E-6DD5-4F4B-B234-F17365030DE4}"/>
    <cellStyle name="Note 2 3 4" xfId="57316" xr:uid="{BD952A72-248B-48E1-8806-2587022A9F68}"/>
    <cellStyle name="Note 2 3 4 10" xfId="57317" xr:uid="{31757EBC-DE0F-4D0F-A237-E2F85FAF3133}"/>
    <cellStyle name="Note 2 3 4 11" xfId="57318" xr:uid="{CAC9749B-1A8A-4E31-9755-CBCD6EEA7535}"/>
    <cellStyle name="Note 2 3 4 2" xfId="25565" xr:uid="{5A4E798B-4D70-448E-96E8-D1C6378D8010}"/>
    <cellStyle name="Note 2 3 4 2 2" xfId="57319" xr:uid="{4C5B67D9-9126-4136-95E3-676AB4A4E945}"/>
    <cellStyle name="Note 2 3 4 2 3" xfId="57320" xr:uid="{0866379B-DD14-4F15-8952-C2946632C888}"/>
    <cellStyle name="Note 2 3 4 2 4" xfId="57321" xr:uid="{4E4E3947-8E65-415B-B3F4-45602EE33383}"/>
    <cellStyle name="Note 2 3 4 3" xfId="25569" xr:uid="{A3D76D0E-E50C-4C87-9752-776DF68EAB78}"/>
    <cellStyle name="Note 2 3 4 3 2" xfId="57322" xr:uid="{F8B8F048-8D0F-4973-8F9D-DDB29B35B100}"/>
    <cellStyle name="Note 2 3 4 3 3" xfId="57323" xr:uid="{6A126FBC-2C1E-498F-BF75-8D2BD053EE7B}"/>
    <cellStyle name="Note 2 3 4 3 4" xfId="57324" xr:uid="{579B701F-1793-4CB9-95C2-2FD034D40F31}"/>
    <cellStyle name="Note 2 3 4 4" xfId="25573" xr:uid="{7D29757B-5B33-4567-B30C-EE71B010BBF4}"/>
    <cellStyle name="Note 2 3 4 4 2" xfId="57325" xr:uid="{79B1CE33-E163-47F3-9E53-5CC2038640D7}"/>
    <cellStyle name="Note 2 3 4 4 3" xfId="57326" xr:uid="{A5501C6C-03E5-4719-B181-7CC0DD5245D6}"/>
    <cellStyle name="Note 2 3 4 5" xfId="57327" xr:uid="{5A6F4526-599C-419C-B4B5-5EC58E0CC28E}"/>
    <cellStyle name="Note 2 3 4 5 2" xfId="57328" xr:uid="{45C90433-E3DE-4168-99CF-60C37D057DF7}"/>
    <cellStyle name="Note 2 3 4 5 3" xfId="57329" xr:uid="{F1D4219A-0DB3-4076-A427-36589414E7E0}"/>
    <cellStyle name="Note 2 3 4 6" xfId="57330" xr:uid="{381E9E26-5097-45E8-8655-F75A036444AD}"/>
    <cellStyle name="Note 2 3 4 6 2" xfId="57331" xr:uid="{C614EFF7-54BC-4C63-B3B8-ACDEC1114180}"/>
    <cellStyle name="Note 2 3 4 6 3" xfId="57332" xr:uid="{6DA35307-D5A2-438A-976F-A55617B24C36}"/>
    <cellStyle name="Note 2 3 4 7" xfId="57333" xr:uid="{98A8D1D4-9B6A-448C-AF5C-4B8C9DF7EF9A}"/>
    <cellStyle name="Note 2 3 4 7 2" xfId="57334" xr:uid="{2800F678-315A-4544-9542-D81B3B656B55}"/>
    <cellStyle name="Note 2 3 4 7 3" xfId="57335" xr:uid="{4EDB89A4-05F2-48F4-B084-ABC25DFF1243}"/>
    <cellStyle name="Note 2 3 4 8" xfId="57336" xr:uid="{3D131B1B-C00C-4884-9603-6180A6EEB059}"/>
    <cellStyle name="Note 2 3 4 9" xfId="57337" xr:uid="{0DB1AFD6-8AE3-4A01-8EBB-9425B8C199EA}"/>
    <cellStyle name="Note 2 3 5" xfId="57338" xr:uid="{77843AD4-4B46-4560-ABA4-33EFDCAC2981}"/>
    <cellStyle name="Note 2 3 5 2" xfId="57339" xr:uid="{CB7A5CB2-6D91-4738-97AC-1189A9D4BA21}"/>
    <cellStyle name="Note 2 3 5 2 2" xfId="57340" xr:uid="{BD3D0ADF-8CBE-473A-AC1E-4C116D412AA0}"/>
    <cellStyle name="Note 2 3 5 2 3" xfId="57341" xr:uid="{42077210-9B63-44A4-8F61-D1202A5D789C}"/>
    <cellStyle name="Note 2 3 5 3" xfId="57342" xr:uid="{F287553D-77EF-4C29-B08E-D2CBB04E5F5B}"/>
    <cellStyle name="Note 2 3 5 3 2" xfId="57343" xr:uid="{111EF21F-1639-489C-A001-766733C30F04}"/>
    <cellStyle name="Note 2 3 5 3 3" xfId="57344" xr:uid="{B3B9008E-D26A-478A-B58F-83E86745437B}"/>
    <cellStyle name="Note 2 3 5 4" xfId="57345" xr:uid="{C6396678-0AA1-49AB-BDA5-1EBA5B760B15}"/>
    <cellStyle name="Note 2 3 5 4 2" xfId="57346" xr:uid="{90212BC6-56CB-431F-ACDA-92276D0D7CA0}"/>
    <cellStyle name="Note 2 3 5 4 3" xfId="57347" xr:uid="{AFB965CC-7DFB-4656-8D74-9CAE0D8B9CF5}"/>
    <cellStyle name="Note 2 3 5 5" xfId="57348" xr:uid="{011447AE-2D56-4FD6-9FBA-3A364637FAFA}"/>
    <cellStyle name="Note 2 3 5 5 2" xfId="57349" xr:uid="{1D261C7B-B767-4B03-AE7F-A73A3E68DD1E}"/>
    <cellStyle name="Note 2 3 5 5 3" xfId="57350" xr:uid="{E8E5DFAE-127A-4CE0-9980-1743A43CEBCF}"/>
    <cellStyle name="Note 2 3 5 6" xfId="57351" xr:uid="{B412A508-20C1-4DB5-9BAB-248B68AE9AC3}"/>
    <cellStyle name="Note 2 3 5 6 2" xfId="57352" xr:uid="{FBD78C29-8512-41B0-9336-82AEB9F8C505}"/>
    <cellStyle name="Note 2 3 5 6 3" xfId="57353" xr:uid="{E7FF13F4-9997-4563-A7E1-E4CA2DF97829}"/>
    <cellStyle name="Note 2 3 5 7" xfId="57354" xr:uid="{176D1095-DA01-4AD3-B51B-4764EDE0DBE4}"/>
    <cellStyle name="Note 2 3 5 7 2" xfId="57355" xr:uid="{C6A94E39-A15F-4924-84D9-2AA6DFA2CA99}"/>
    <cellStyle name="Note 2 3 5 7 3" xfId="57356" xr:uid="{AA280C7F-5027-4D1A-9BED-16E4EF59BBD7}"/>
    <cellStyle name="Note 2 3 5 8" xfId="57357" xr:uid="{522CD829-1F5C-4AE8-880D-D9BA00A4BE94}"/>
    <cellStyle name="Note 2 3 5 9" xfId="57358" xr:uid="{A163D7C7-B6FB-4074-9466-1570FF6CFE03}"/>
    <cellStyle name="Note 2 3 6" xfId="57359" xr:uid="{0F0B98FF-400F-41A2-933B-63248D4625EA}"/>
    <cellStyle name="Note 2 3 6 2" xfId="57360" xr:uid="{E1694043-A7C1-4E8F-BA78-C75B2DC7FC2D}"/>
    <cellStyle name="Note 2 3 6 3" xfId="57361" xr:uid="{DC23928A-A7CA-4391-9CB8-5AED46A28168}"/>
    <cellStyle name="Note 2 3 7" xfId="57362" xr:uid="{28555AB6-3BEB-45B7-B453-74E9ABC1132B}"/>
    <cellStyle name="Note 2 3 7 2" xfId="57363" xr:uid="{136D7E00-4A82-45BD-BC0D-781A2E0C9EFF}"/>
    <cellStyle name="Note 2 3 7 3" xfId="57364" xr:uid="{2311F7C7-7BC2-4491-A4F0-79B63A7E1BD5}"/>
    <cellStyle name="Note 2 3 8" xfId="6703" xr:uid="{99FB68FF-1F99-4525-8F7C-A1EAD70BFA25}"/>
    <cellStyle name="Note 2 3 8 2" xfId="57365" xr:uid="{95A274F1-4DED-4C2A-800F-B4359406D8B0}"/>
    <cellStyle name="Note 2 3 8 3" xfId="57366" xr:uid="{464261F8-7A65-435D-9BDC-DA3D3B256162}"/>
    <cellStyle name="Note 2 3 9" xfId="6707" xr:uid="{43695B6C-163A-4E8F-B8E9-C7F5402C893F}"/>
    <cellStyle name="Note 2 3 9 2" xfId="25582" xr:uid="{28B8C332-9A95-467F-BDB5-75542C47B3D6}"/>
    <cellStyle name="Note 2 3 9 3" xfId="25586" xr:uid="{CA4A8091-6A66-4F9B-8817-79B3C5A62492}"/>
    <cellStyle name="Note 2 4" xfId="57367" xr:uid="{04B9E8E1-4F18-467F-89F0-13288E4D63DF}"/>
    <cellStyle name="Note 2 4 10" xfId="57368" xr:uid="{CBF6C563-E000-4A25-B7E3-5A4EA866042D}"/>
    <cellStyle name="Note 2 4 11" xfId="57369" xr:uid="{0831CCE9-B693-4878-B176-001EA02F843A}"/>
    <cellStyle name="Note 2 4 12" xfId="57370" xr:uid="{4E7D937F-790B-4D90-A3D0-945F63F58B72}"/>
    <cellStyle name="Note 2 4 13" xfId="57371" xr:uid="{F32ECBD6-BE7C-401E-BAA4-1E585964A724}"/>
    <cellStyle name="Note 2 4 2" xfId="57373" xr:uid="{AB1443E2-70F3-433B-96C4-E23FE504A508}"/>
    <cellStyle name="Note 2 4 2 10" xfId="57374" xr:uid="{0BA92325-8663-4817-B900-F90F4AF75EAF}"/>
    <cellStyle name="Note 2 4 2 11" xfId="57375" xr:uid="{619409CB-AD4F-4D97-A295-3DB05E9C5D03}"/>
    <cellStyle name="Note 2 4 2 2" xfId="57376" xr:uid="{0F84DE1B-31A6-4168-8378-0CE8CDA7164A}"/>
    <cellStyle name="Note 2 4 2 2 2" xfId="57377" xr:uid="{AAC2D3EB-B9EE-4982-9CD1-95B2EF9E1FB6}"/>
    <cellStyle name="Note 2 4 2 2 3" xfId="57378" xr:uid="{89A37329-7B2A-4A3F-8623-3491ED8B56FA}"/>
    <cellStyle name="Note 2 4 2 2 4" xfId="57379" xr:uid="{7CF196E7-29AF-4613-9B8C-185F2CA0D025}"/>
    <cellStyle name="Note 2 4 2 3" xfId="57380" xr:uid="{46EFA262-DAF1-4248-A7AF-7C422EB4114E}"/>
    <cellStyle name="Note 2 4 2 3 2" xfId="57381" xr:uid="{50B81F2C-CCEF-4F80-8199-D80D4AAC2CB9}"/>
    <cellStyle name="Note 2 4 2 3 3" xfId="57382" xr:uid="{4C475D79-9D84-4304-829E-C2B0C6A97E5C}"/>
    <cellStyle name="Note 2 4 2 3 4" xfId="57383" xr:uid="{6CA81AA2-3C90-4600-89B1-1E1C05651064}"/>
    <cellStyle name="Note 2 4 2 4" xfId="57384" xr:uid="{C3D0A2A8-73D9-4701-84C6-DB2AB600D6AB}"/>
    <cellStyle name="Note 2 4 2 5" xfId="57385" xr:uid="{1B3BB48A-15E8-4683-8B83-5E70A7F03252}"/>
    <cellStyle name="Note 2 4 2 6" xfId="57386" xr:uid="{279F03DA-6B2B-4A41-A5DC-644FE7A385B7}"/>
    <cellStyle name="Note 2 4 2 7" xfId="57387" xr:uid="{24E69C13-F8B1-43B4-B1CA-4F5AC659D9B3}"/>
    <cellStyle name="Note 2 4 2 8" xfId="57388" xr:uid="{57B401DD-E73C-4DA8-A163-70050BC6EDED}"/>
    <cellStyle name="Note 2 4 2 9" xfId="57389" xr:uid="{66D59EE5-D4B5-4906-A971-0F7B8D4BF34D}"/>
    <cellStyle name="Note 2 4 3" xfId="57391" xr:uid="{6752E421-FC24-4D48-887B-4FBBECCB9AC9}"/>
    <cellStyle name="Note 2 4 3 10" xfId="10408" xr:uid="{30197B08-BF48-481F-8651-5DE9DB038B05}"/>
    <cellStyle name="Note 2 4 3 11" xfId="57392" xr:uid="{4BA9D33E-9722-461C-9FBD-40399501607B}"/>
    <cellStyle name="Note 2 4 3 2" xfId="57393" xr:uid="{F9A12CDA-58FB-43D0-B143-C121966BB881}"/>
    <cellStyle name="Note 2 4 3 2 2" xfId="57394" xr:uid="{BADE6983-BFBD-4668-810C-50DA65D380A5}"/>
    <cellStyle name="Note 2 4 3 2 3" xfId="57395" xr:uid="{E86629ED-2925-41AC-B06A-4A8A3F0B7F57}"/>
    <cellStyle name="Note 2 4 3 2 4" xfId="57396" xr:uid="{E3E08722-C0A4-42DF-A861-5A20DBC4907B}"/>
    <cellStyle name="Note 2 4 3 3" xfId="57397" xr:uid="{4620666C-CEC7-4DCB-8C39-820217654F95}"/>
    <cellStyle name="Note 2 4 3 3 2" xfId="57398" xr:uid="{4DAB75F5-D078-456B-AD9A-5475282B700E}"/>
    <cellStyle name="Note 2 4 3 3 3" xfId="57399" xr:uid="{58CE4E77-765E-4C28-86F3-6190A9F53227}"/>
    <cellStyle name="Note 2 4 3 3 4" xfId="57400" xr:uid="{CF6F8CB8-18BB-4046-BA1C-DADD3402ABF5}"/>
    <cellStyle name="Note 2 4 3 4" xfId="57401" xr:uid="{7EED97B6-2959-4BE3-BA1F-7D64BC8D43C6}"/>
    <cellStyle name="Note 2 4 3 5" xfId="57402" xr:uid="{27F4B182-4555-465D-9B39-0A7F484671B7}"/>
    <cellStyle name="Note 2 4 3 6" xfId="57403" xr:uid="{761FDB8C-0ED6-43D5-A07C-67BD1A18FCF8}"/>
    <cellStyle name="Note 2 4 3 7" xfId="57404" xr:uid="{3E1BCF15-9030-4590-9239-9B168E6B8D1D}"/>
    <cellStyle name="Note 2 4 3 8" xfId="57405" xr:uid="{8782A3E8-57AE-4E61-9523-B2ED9FB84D9D}"/>
    <cellStyle name="Note 2 4 3 9" xfId="57406" xr:uid="{C8B7CCBF-C6C0-44AA-AB78-9F9314785CCB}"/>
    <cellStyle name="Note 2 4 4" xfId="57407" xr:uid="{8DC570E7-27B6-4338-ADF2-035C8453D6E5}"/>
    <cellStyle name="Note 2 4 4 10" xfId="57408" xr:uid="{5E7D5C73-7E0F-428F-B47B-E9F5A837868F}"/>
    <cellStyle name="Note 2 4 4 11" xfId="57409" xr:uid="{25656A55-5D3C-4C73-9E64-551398C67FE2}"/>
    <cellStyle name="Note 2 4 4 2" xfId="57410" xr:uid="{D3F49184-B49E-48C2-9DC2-62072D3A9301}"/>
    <cellStyle name="Note 2 4 4 2 2" xfId="57411" xr:uid="{4C60C93D-14D2-4058-AD68-5D4706099BEC}"/>
    <cellStyle name="Note 2 4 4 2 3" xfId="57412" xr:uid="{903D5ED1-CD2F-4BA7-964F-44CE1444B2EF}"/>
    <cellStyle name="Note 2 4 4 2 4" xfId="57413" xr:uid="{B4706F2E-C528-4D48-B616-F0E47D8353DE}"/>
    <cellStyle name="Note 2 4 4 3" xfId="57414" xr:uid="{6D1D4EB6-9FB7-4144-BC8B-4E988E16546C}"/>
    <cellStyle name="Note 2 4 4 3 2" xfId="57415" xr:uid="{D941E7F1-4366-4912-9A33-DA2CF80C2D66}"/>
    <cellStyle name="Note 2 4 4 3 3" xfId="57416" xr:uid="{2C3A482A-B2C2-483D-B627-AF2E69C89EFE}"/>
    <cellStyle name="Note 2 4 4 3 4" xfId="57417" xr:uid="{B971E16B-DBB9-4C22-8690-3631C8E33DF8}"/>
    <cellStyle name="Note 2 4 4 4" xfId="57418" xr:uid="{62961AFF-A96B-43F4-AB21-AF5C9BA82436}"/>
    <cellStyle name="Note 2 4 4 5" xfId="57419" xr:uid="{D8AE70FC-234E-4D42-BAA6-EB9875FE501E}"/>
    <cellStyle name="Note 2 4 4 6" xfId="57420" xr:uid="{DCC46752-6E84-4B18-86C6-FD72CB0D7035}"/>
    <cellStyle name="Note 2 4 4 7" xfId="57421" xr:uid="{4BFBE09E-2109-44A3-BBE5-E88DA089A3F7}"/>
    <cellStyle name="Note 2 4 4 8" xfId="57422" xr:uid="{4F26230D-79A8-4844-9D4A-05BD1DED4926}"/>
    <cellStyle name="Note 2 4 4 9" xfId="57423" xr:uid="{6C742487-6DCB-40B0-872F-B67821B10B6B}"/>
    <cellStyle name="Note 2 4 5" xfId="57424" xr:uid="{53789787-1D7A-48DC-AB72-77376D21B8E6}"/>
    <cellStyle name="Note 2 4 5 2" xfId="57425" xr:uid="{B9CF787C-DF0D-4DAD-8EE5-B5000E7BA8E4}"/>
    <cellStyle name="Note 2 4 5 3" xfId="57426" xr:uid="{1D7A12C6-B089-48E0-BB44-A1431E6181C6}"/>
    <cellStyle name="Note 2 4 5 4" xfId="57427" xr:uid="{A32D2C24-4987-4BED-BA13-F7CAE1EE7D92}"/>
    <cellStyle name="Note 2 4 6" xfId="57428" xr:uid="{B7EB7788-BF70-4E15-ACF9-F2BE0638C46F}"/>
    <cellStyle name="Note 2 4 6 2" xfId="57430" xr:uid="{ED1F9597-C5E4-4CD0-854E-1CB548AD8AD3}"/>
    <cellStyle name="Note 2 4 6 3" xfId="57432" xr:uid="{52B949F3-6E85-495E-9592-931C53270AE6}"/>
    <cellStyle name="Note 2 4 7" xfId="57433" xr:uid="{82177988-B536-42FC-A9DB-CE27BA37F685}"/>
    <cellStyle name="Note 2 4 7 2" xfId="57434" xr:uid="{2B8E0C17-C804-4774-9BB1-B86A62DA6D0E}"/>
    <cellStyle name="Note 2 4 7 3" xfId="57435" xr:uid="{2D86B603-1E50-4842-9553-BA290E54B353}"/>
    <cellStyle name="Note 2 4 8" xfId="57436" xr:uid="{8F3B4595-B643-4810-B8B0-1558D2A0E693}"/>
    <cellStyle name="Note 2 4 9" xfId="57437" xr:uid="{38754699-2C77-4F07-94A4-FF6A3801B0DD}"/>
    <cellStyle name="Note 2 5" xfId="57438" xr:uid="{8A53F2E5-88E6-4055-8553-7133402D4E70}"/>
    <cellStyle name="Note 2 5 10" xfId="57439" xr:uid="{CB620FEF-9E7B-4E1E-ABF8-4E432BF4139C}"/>
    <cellStyle name="Note 2 5 11" xfId="57440" xr:uid="{E3D64471-F9AC-4F6F-8E51-83F286177FC6}"/>
    <cellStyle name="Note 2 5 12" xfId="57441" xr:uid="{8CCBF7D1-9C87-4F82-8A72-237FDA199F86}"/>
    <cellStyle name="Note 2 5 13" xfId="57442" xr:uid="{625192C1-FB3E-45A7-8B57-7494303926F4}"/>
    <cellStyle name="Note 2 5 2" xfId="57443" xr:uid="{CD147604-2029-4E48-B414-81F242B392A5}"/>
    <cellStyle name="Note 2 5 2 10" xfId="38441" xr:uid="{A02125A9-C43C-4245-B0F3-A2DD6865D928}"/>
    <cellStyle name="Note 2 5 2 11" xfId="38443" xr:uid="{5F0A6AA4-9D11-4FC8-8962-F7C73D73A339}"/>
    <cellStyle name="Note 2 5 2 12" xfId="57444" xr:uid="{797E09B2-B739-4EBA-81DC-56A30DA01E22}"/>
    <cellStyle name="Note 2 5 2 2" xfId="57445" xr:uid="{341FDDF3-24EF-4D01-964E-A17292C1C862}"/>
    <cellStyle name="Note 2 5 2 2 2" xfId="34807" xr:uid="{C58F5D92-A76B-4C64-9F77-F39FE0C380EF}"/>
    <cellStyle name="Note 2 5 2 2 3" xfId="57446" xr:uid="{FEA9E55E-C466-4478-9477-BA1945469D71}"/>
    <cellStyle name="Note 2 5 2 3" xfId="57447" xr:uid="{CC4E9E7D-6176-48E9-ACD8-C638A25BB8AD}"/>
    <cellStyle name="Note 2 5 2 3 2" xfId="57448" xr:uid="{4CD6FE2E-D6C0-46A7-B705-48EBB38F48DC}"/>
    <cellStyle name="Note 2 5 2 3 3" xfId="57449" xr:uid="{F053818E-3B9F-4DB5-9B7F-C96A1FEBE943}"/>
    <cellStyle name="Note 2 5 2 3 4" xfId="57450" xr:uid="{D3D1977B-DEE6-46AB-9DF3-EE2EA0A38137}"/>
    <cellStyle name="Note 2 5 2 4" xfId="57451" xr:uid="{66CAA2AB-C33A-44FB-B0BC-0D9E2C7478E3}"/>
    <cellStyle name="Note 2 5 2 5" xfId="57452" xr:uid="{616F02EE-E61C-42EF-97B9-E5F07967DC41}"/>
    <cellStyle name="Note 2 5 2 6" xfId="57453" xr:uid="{01C50C36-9EDB-4409-BC09-1385F5938843}"/>
    <cellStyle name="Note 2 5 2 7" xfId="57454" xr:uid="{90D0F9B4-42E3-477A-B380-0F5DD31D13FC}"/>
    <cellStyle name="Note 2 5 2 8" xfId="57455" xr:uid="{78A28DAD-86AF-4FDC-9B54-0FA52D77002E}"/>
    <cellStyle name="Note 2 5 2 9" xfId="57456" xr:uid="{EAA5E9B7-1AFE-48A3-BBF6-7030EC7DF674}"/>
    <cellStyle name="Note 2 5 3" xfId="57457" xr:uid="{03789A3F-8A20-4AEA-AAD8-93635DABC523}"/>
    <cellStyle name="Note 2 5 3 10" xfId="57458" xr:uid="{8FB33388-5E1F-4290-8D5D-B44669118D71}"/>
    <cellStyle name="Note 2 5 3 11" xfId="57459" xr:uid="{C60D444D-3211-41DB-9C04-3E129E575BB4}"/>
    <cellStyle name="Note 2 5 3 12" xfId="57460" xr:uid="{610D7597-CD4A-429A-A6BF-3D50A0C8B9AB}"/>
    <cellStyle name="Note 2 5 3 2" xfId="57461" xr:uid="{45823120-3E98-4AC1-91B9-ACFC46FB6757}"/>
    <cellStyle name="Note 2 5 3 2 2" xfId="148" xr:uid="{1F00594C-B656-430D-8B21-3B71E2B44521}"/>
    <cellStyle name="Note 2 5 3 2 3" xfId="34955" xr:uid="{B294DA7A-C051-41DC-A499-F98FA7EEF362}"/>
    <cellStyle name="Note 2 5 3 3" xfId="57462" xr:uid="{A007F294-3281-4002-971F-AC0D0AE1C87A}"/>
    <cellStyle name="Note 2 5 3 3 2" xfId="14994" xr:uid="{5C13F929-5EA4-4AFF-800E-0BE0F979A654}"/>
    <cellStyle name="Note 2 5 3 3 3" xfId="14997" xr:uid="{56E73189-D503-4F29-AF77-19616BD7FEE8}"/>
    <cellStyle name="Note 2 5 3 3 4" xfId="15000" xr:uid="{76CEC71A-70E2-44A3-BCD0-1A6B41CE2841}"/>
    <cellStyle name="Note 2 5 3 4" xfId="57463" xr:uid="{1F56CEAC-38AD-4183-91BD-4FC85D6D7A79}"/>
    <cellStyle name="Note 2 5 3 5" xfId="57464" xr:uid="{E47E57D8-690A-4CAF-9189-1268D45DC616}"/>
    <cellStyle name="Note 2 5 3 6" xfId="57465" xr:uid="{B71F9B8A-679C-4A51-B396-7428E4D2FF49}"/>
    <cellStyle name="Note 2 5 3 7" xfId="57466" xr:uid="{9F47B813-EC76-4142-8C40-8197F3CE3B75}"/>
    <cellStyle name="Note 2 5 3 8" xfId="57467" xr:uid="{6F09D1C1-D11E-4E78-85CD-B414F635A456}"/>
    <cellStyle name="Note 2 5 3 9" xfId="57468" xr:uid="{CE2B855B-A139-40B0-8DAD-7D67AC55FD2D}"/>
    <cellStyle name="Note 2 5 4" xfId="57469" xr:uid="{55064DAD-7639-4068-B3DC-BBA2195BB3E6}"/>
    <cellStyle name="Note 2 5 4 2" xfId="57470" xr:uid="{D54A08CA-1D08-47D4-AF01-3979F8CFF304}"/>
    <cellStyle name="Note 2 5 4 2 2" xfId="35076" xr:uid="{C6AB2757-DA4D-4670-949C-E8DD740F6C68}"/>
    <cellStyle name="Note 2 5 4 3" xfId="57471" xr:uid="{152AFA85-401E-4FA6-B2DC-ADD768B4E7AF}"/>
    <cellStyle name="Note 2 5 4 4" xfId="57472" xr:uid="{AA976D25-C7F2-4CE2-9626-B7EDD18820B2}"/>
    <cellStyle name="Note 2 5 4 5" xfId="57473" xr:uid="{5BDD6786-1247-4C79-8077-A16A78960248}"/>
    <cellStyle name="Note 2 5 5" xfId="57474" xr:uid="{70AB2985-0D9C-42E7-A534-F12E59CFA961}"/>
    <cellStyle name="Note 2 5 5 2" xfId="57475" xr:uid="{E8281C77-2952-452F-8158-A99AD1B22208}"/>
    <cellStyle name="Note 2 5 5 3" xfId="57476" xr:uid="{98C7DB2F-A472-48BC-9D5F-ECDBE25DCF35}"/>
    <cellStyle name="Note 2 5 6" xfId="57477" xr:uid="{4218CC32-E078-4E6C-B256-6D1EC6859B29}"/>
    <cellStyle name="Note 2 5 6 2" xfId="57478" xr:uid="{79AC4255-0028-48B1-AC8E-B4543394286F}"/>
    <cellStyle name="Note 2 5 6 3" xfId="57479" xr:uid="{1E54BFDD-BE53-4B71-B158-ABF2839657FE}"/>
    <cellStyle name="Note 2 5 7" xfId="57480" xr:uid="{A1531D1F-D0C9-402D-82D3-A1CECB9905D5}"/>
    <cellStyle name="Note 2 5 7 2" xfId="57481" xr:uid="{6A469CAD-FDA7-43A4-9FE7-659B8473B732}"/>
    <cellStyle name="Note 2 5 7 3" xfId="57482" xr:uid="{0EA75254-25AA-4AFD-8E39-C4C7314AEC46}"/>
    <cellStyle name="Note 2 5 8" xfId="57483" xr:uid="{31757D78-A5A3-49B5-A32F-EC6006B46867}"/>
    <cellStyle name="Note 2 5 8 2" xfId="57484" xr:uid="{7CC6821B-E585-4839-9956-9C72310294C6}"/>
    <cellStyle name="Note 2 5 8 3" xfId="57485" xr:uid="{DAF820BF-D8D6-4018-A16D-FDD10A7AB4E6}"/>
    <cellStyle name="Note 2 5 9" xfId="57486" xr:uid="{788FAF8D-3379-42E3-AA63-C8236BEEA7E5}"/>
    <cellStyle name="Note 2 6" xfId="57487" xr:uid="{F3F3DA70-E147-4ADE-9269-7A5E44217BD4}"/>
    <cellStyle name="Note 2 6 10" xfId="57488" xr:uid="{5D7E6A1F-E89B-4BDA-99F7-D992DFE858EF}"/>
    <cellStyle name="Note 2 6 11" xfId="57489" xr:uid="{772D8AB4-3163-46B2-891A-3B11AE318BB8}"/>
    <cellStyle name="Note 2 6 12" xfId="57490" xr:uid="{2EA4AC6C-BB4E-4242-A5A4-749272CADF55}"/>
    <cellStyle name="Note 2 6 13" xfId="57491" xr:uid="{96C1E0B5-C4DE-47EC-AF69-54AEBDB4BFBF}"/>
    <cellStyle name="Note 2 6 2" xfId="40314" xr:uid="{00A147BC-75A9-4CC1-BB14-187B965FB64C}"/>
    <cellStyle name="Note 2 6 2 10" xfId="14904" xr:uid="{89F268A2-7C9F-4FDF-BB15-8BBBD6460517}"/>
    <cellStyle name="Note 2 6 2 11" xfId="14906" xr:uid="{7329805A-7099-4507-90CD-51CD277A8E11}"/>
    <cellStyle name="Note 2 6 2 12" xfId="14908" xr:uid="{738EB50A-E464-4859-9D7F-B6233ED37BD1}"/>
    <cellStyle name="Note 2 6 2 2" xfId="57492" xr:uid="{DB77A5D3-DB1F-4BFB-A8AC-554210790852}"/>
    <cellStyle name="Note 2 6 2 2 2" xfId="57493" xr:uid="{56EEDC55-332B-4623-9474-70EE180B69C5}"/>
    <cellStyle name="Note 2 6 2 2 3" xfId="57494" xr:uid="{98A0D35A-E38B-4A3D-BF84-02BC36E7A38C}"/>
    <cellStyle name="Note 2 6 2 3" xfId="57495" xr:uid="{8424B9D6-1CBF-48CE-A295-DD37E18EC2A7}"/>
    <cellStyle name="Note 2 6 2 3 2" xfId="57496" xr:uid="{68C1D165-C583-4805-A104-F872C3AA3D01}"/>
    <cellStyle name="Note 2 6 2 3 3" xfId="57497" xr:uid="{2C95A4E8-F868-4F17-B501-CAEAFB5460D4}"/>
    <cellStyle name="Note 2 6 2 3 4" xfId="57498" xr:uid="{F8EEB560-2D1B-4259-B4B3-2D1D0609004A}"/>
    <cellStyle name="Note 2 6 2 4" xfId="57499" xr:uid="{E4F4CD81-FE22-4787-9B27-8EDA65CCD7E1}"/>
    <cellStyle name="Note 2 6 2 5" xfId="57500" xr:uid="{BBCAB72F-3E3B-4369-8D18-1DEA62F36139}"/>
    <cellStyle name="Note 2 6 2 6" xfId="57501" xr:uid="{02001494-19B6-466E-8571-7CD8019E80AC}"/>
    <cellStyle name="Note 2 6 2 7" xfId="57502" xr:uid="{6F36B7E8-F84A-494D-99ED-25E9EADF080B}"/>
    <cellStyle name="Note 2 6 2 8" xfId="57503" xr:uid="{705B3950-D484-40B6-8825-FA41599B7E5D}"/>
    <cellStyle name="Note 2 6 2 9" xfId="57504" xr:uid="{D818DD56-6994-4A1C-957C-9DBCB74D8753}"/>
    <cellStyle name="Note 2 6 3" xfId="40316" xr:uid="{4302FF14-AC5C-4D37-A78A-86F4834B0DD3}"/>
    <cellStyle name="Note 2 6 3 10" xfId="57505" xr:uid="{E5F87399-0EE0-4230-9856-E827234DD80A}"/>
    <cellStyle name="Note 2 6 3 11" xfId="57506" xr:uid="{B4505E9E-F462-4007-9259-2823BF7C1B03}"/>
    <cellStyle name="Note 2 6 3 12" xfId="57507" xr:uid="{A1FFA5FF-4B7D-4F3E-92C5-6FC600CF7FAF}"/>
    <cellStyle name="Note 2 6 3 2" xfId="57508" xr:uid="{598A972A-2DA6-47D0-8ECF-0450B4C3317C}"/>
    <cellStyle name="Note 2 6 3 2 2" xfId="57509" xr:uid="{C37814D1-12C8-4A60-A073-E06EF2533CE3}"/>
    <cellStyle name="Note 2 6 3 2 3" xfId="57510" xr:uid="{D53D748E-D922-421B-B5F7-8E2C65F3B196}"/>
    <cellStyle name="Note 2 6 3 3" xfId="57511" xr:uid="{7E7DAA62-6244-492A-953D-4FD8600C96BE}"/>
    <cellStyle name="Note 2 6 3 3 2" xfId="57512" xr:uid="{2449C0FC-25F1-433F-8D18-3591FADE5221}"/>
    <cellStyle name="Note 2 6 3 3 3" xfId="57513" xr:uid="{30B5BA01-5108-4E84-B350-C2559F30EAF1}"/>
    <cellStyle name="Note 2 6 3 3 4" xfId="57514" xr:uid="{BC5D5ADA-B5C1-4CBE-B231-567C61515B81}"/>
    <cellStyle name="Note 2 6 3 4" xfId="57515" xr:uid="{E6D0B10A-4213-48A6-A1EF-F5F018623428}"/>
    <cellStyle name="Note 2 6 3 5" xfId="57516" xr:uid="{4DC00163-4651-4C50-87A1-8DC1331A48A6}"/>
    <cellStyle name="Note 2 6 3 6" xfId="57517" xr:uid="{0FF8B682-67B5-4A07-9C8B-2BCB16532049}"/>
    <cellStyle name="Note 2 6 3 7" xfId="57518" xr:uid="{D26C4AD2-B39B-469F-A0D5-A9652CAE0726}"/>
    <cellStyle name="Note 2 6 3 8" xfId="57519" xr:uid="{A4EC28F3-2183-4A0E-ABDE-F99E4684FADB}"/>
    <cellStyle name="Note 2 6 3 9" xfId="57520" xr:uid="{75CBE9C4-92D0-45EB-AC05-21BEC2D9E61E}"/>
    <cellStyle name="Note 2 6 4" xfId="40318" xr:uid="{A2EBF9B4-D6A8-4FC4-A80C-4D685A9FBB77}"/>
    <cellStyle name="Note 2 6 4 2" xfId="57521" xr:uid="{588A7AB0-2EB3-41BF-8836-AAF4E8468EC8}"/>
    <cellStyle name="Note 2 6 4 2 2" xfId="57522" xr:uid="{CAD843AD-458E-4F91-9670-6525005990A3}"/>
    <cellStyle name="Note 2 6 4 3" xfId="57523" xr:uid="{B762019A-A2CB-49DB-B06F-D8939C7EA64A}"/>
    <cellStyle name="Note 2 6 4 4" xfId="57524" xr:uid="{1566764B-7D10-40FD-A36B-6571726D997C}"/>
    <cellStyle name="Note 2 6 4 5" xfId="57525" xr:uid="{E642C6CE-F268-4705-BB02-C08968421764}"/>
    <cellStyle name="Note 2 6 5" xfId="40320" xr:uid="{A051B38D-A22C-4E0C-8B3F-7F73A5578687}"/>
    <cellStyle name="Note 2 6 5 2" xfId="57526" xr:uid="{6C1AECCB-7417-4183-ACC0-BE8894A67741}"/>
    <cellStyle name="Note 2 6 5 3" xfId="57527" xr:uid="{074DE550-EE30-492A-BDF9-4578A4B55B56}"/>
    <cellStyle name="Note 2 6 6" xfId="57528" xr:uid="{11A4857E-D897-4D73-B441-8F692315D601}"/>
    <cellStyle name="Note 2 6 6 2" xfId="57529" xr:uid="{6859507C-A39E-4124-A27C-A30A5F2947AC}"/>
    <cellStyle name="Note 2 6 6 3" xfId="57530" xr:uid="{2ADD916F-2439-4256-AA26-CD1785C5C3C3}"/>
    <cellStyle name="Note 2 6 7" xfId="57531" xr:uid="{B6BA5F72-24B2-4817-8C47-CBDCBF8C9D8B}"/>
    <cellStyle name="Note 2 6 7 2" xfId="57532" xr:uid="{3B4BCB0C-6679-4F99-AB1F-9DED8573ABDE}"/>
    <cellStyle name="Note 2 6 7 3" xfId="57533" xr:uid="{FF4EDF78-D565-43F6-A567-EDDF27CE7983}"/>
    <cellStyle name="Note 2 6 8" xfId="57534" xr:uid="{6D5F8253-07A7-4968-B392-9FE190088911}"/>
    <cellStyle name="Note 2 6 8 2" xfId="57535" xr:uid="{D724F18A-5BF6-40A2-911A-1712F90A2DFD}"/>
    <cellStyle name="Note 2 6 8 3" xfId="57536" xr:uid="{501BB6F7-195B-4ADD-8377-43CBB2A2EEAE}"/>
    <cellStyle name="Note 2 6 9" xfId="57537" xr:uid="{FC67D4EB-319A-4AC5-BCBB-16C9D4147B66}"/>
    <cellStyle name="Note 2 7" xfId="57538" xr:uid="{B0F27E68-8E6B-41CE-B8CF-1842B14FE966}"/>
    <cellStyle name="Note 2 7 10" xfId="57539" xr:uid="{0AD0FD87-0C73-4A27-A221-74724F50A3C2}"/>
    <cellStyle name="Note 2 7 11" xfId="57540" xr:uid="{C2422335-9C40-49B3-AF0C-02AB8C464E4A}"/>
    <cellStyle name="Note 2 7 12" xfId="19084" xr:uid="{EA98E7ED-85B7-4C8F-BCB1-715F15B0426D}"/>
    <cellStyle name="Note 2 7 13" xfId="19091" xr:uid="{BD974343-E7AB-4C12-B384-0975361522A8}"/>
    <cellStyle name="Note 2 7 2" xfId="57541" xr:uid="{D7FA2C98-9ADD-4A52-8292-81F4DBC71197}"/>
    <cellStyle name="Note 2 7 2 10" xfId="17600" xr:uid="{14F60306-F4FA-4A8A-962A-25C32172FA32}"/>
    <cellStyle name="Note 2 7 2 11" xfId="17609" xr:uid="{957F45E4-D7C1-452B-97B8-05CF990F58ED}"/>
    <cellStyle name="Note 2 7 2 12" xfId="17614" xr:uid="{25C037B3-6F97-4F3F-8B02-D346C7ABF825}"/>
    <cellStyle name="Note 2 7 2 2" xfId="57542" xr:uid="{F1285581-2265-476D-9C35-6E848BF756DA}"/>
    <cellStyle name="Note 2 7 2 2 2" xfId="7181" xr:uid="{24D76916-B1C6-4F5C-8D59-0C5FB43188BD}"/>
    <cellStyle name="Note 2 7 2 2 3" xfId="57543" xr:uid="{1CD54004-A87E-4AAD-91ED-6EB70ADD0F8A}"/>
    <cellStyle name="Note 2 7 2 3" xfId="57544" xr:uid="{495DB4BB-5272-47B8-BEC4-C634FC6D46AE}"/>
    <cellStyle name="Note 2 7 2 3 2" xfId="57545" xr:uid="{ADD19791-A1A2-4935-BA74-025D90B474BE}"/>
    <cellStyle name="Note 2 7 2 3 3" xfId="57546" xr:uid="{BC004F7C-808C-43ED-AF25-0A8539A5E92B}"/>
    <cellStyle name="Note 2 7 2 3 4" xfId="57547" xr:uid="{701E7363-6115-4EE4-AEA5-5B487A4AE62A}"/>
    <cellStyle name="Note 2 7 2 4" xfId="57548" xr:uid="{77EF7F28-E536-47F3-B52D-8551BD23FD7A}"/>
    <cellStyle name="Note 2 7 2 5" xfId="57549" xr:uid="{F257CB9C-3F3D-447C-A1ED-37BD4C3E9C41}"/>
    <cellStyle name="Note 2 7 2 6" xfId="57550" xr:uid="{35CDC2DF-A872-4257-A19E-A04582613433}"/>
    <cellStyle name="Note 2 7 2 7" xfId="57551" xr:uid="{E434D5DF-D403-4ABE-9A5A-E3C53DB2B2E6}"/>
    <cellStyle name="Note 2 7 2 8" xfId="57552" xr:uid="{BA3FF89F-1549-4CB1-AF33-99018DC6B99F}"/>
    <cellStyle name="Note 2 7 2 9" xfId="57553" xr:uid="{5F7B16E9-7308-48FD-99D4-EB8A27B524CE}"/>
    <cellStyle name="Note 2 7 3" xfId="57554" xr:uid="{47D3C8CF-7208-4EC1-A0CD-4C105AA82379}"/>
    <cellStyle name="Note 2 7 3 10" xfId="57555" xr:uid="{3A7E036B-A46D-4C6D-AA01-476E0D454227}"/>
    <cellStyle name="Note 2 7 3 11" xfId="57556" xr:uid="{D777CD9F-17CA-4242-A761-BA01BBD58D7F}"/>
    <cellStyle name="Note 2 7 3 12" xfId="57557" xr:uid="{FE8CC987-7931-43FE-91A1-D75BA84FF705}"/>
    <cellStyle name="Note 2 7 3 2" xfId="57558" xr:uid="{8D28E455-FF2D-42B7-9491-36758C2B0093}"/>
    <cellStyle name="Note 2 7 3 2 2" xfId="35672" xr:uid="{EAA217CC-45B8-4919-A2FD-FD10F7D03CCE}"/>
    <cellStyle name="Note 2 7 3 2 3" xfId="57559" xr:uid="{BD9AD2B1-B79F-4050-8288-FB2165091035}"/>
    <cellStyle name="Note 2 7 3 3" xfId="57560" xr:uid="{2FE77EE4-F6DF-466A-98BA-29D3E4B43443}"/>
    <cellStyle name="Note 2 7 3 3 2" xfId="57561" xr:uid="{247FA220-2942-4BE1-8B33-DDA112B47379}"/>
    <cellStyle name="Note 2 7 3 3 3" xfId="57562" xr:uid="{6626AA2E-8195-4BB0-83CF-99693A63C4E2}"/>
    <cellStyle name="Note 2 7 3 3 4" xfId="57563" xr:uid="{03FF0BCE-2ACC-4245-A67A-D911D829EADF}"/>
    <cellStyle name="Note 2 7 3 4" xfId="57564" xr:uid="{4B672BE1-7088-419B-964E-FF6AD6BCE2F6}"/>
    <cellStyle name="Note 2 7 3 5" xfId="57565" xr:uid="{007F1694-C145-47EB-A3C8-73093A070105}"/>
    <cellStyle name="Note 2 7 3 6" xfId="57566" xr:uid="{72F0DFB2-400B-4390-922A-F75C5FCF92A4}"/>
    <cellStyle name="Note 2 7 3 7" xfId="57567" xr:uid="{C1246F23-49C7-42EF-85B4-298A91FC5F71}"/>
    <cellStyle name="Note 2 7 3 8" xfId="57568" xr:uid="{61D91411-71D8-4F53-B182-497C29AA4287}"/>
    <cellStyle name="Note 2 7 3 9" xfId="57569" xr:uid="{51A2AC7D-532B-455C-866C-6305CCD6F908}"/>
    <cellStyle name="Note 2 7 4" xfId="57570" xr:uid="{3AC2152A-563E-4564-819B-0606FCEFEC18}"/>
    <cellStyle name="Note 2 7 4 2" xfId="57571" xr:uid="{91FE3F69-13E9-45A0-A082-BE875575CC6C}"/>
    <cellStyle name="Note 2 7 4 2 2" xfId="30003" xr:uid="{7C7E3693-DB9F-48A4-AB41-10B37E2BC0DC}"/>
    <cellStyle name="Note 2 7 4 3" xfId="57572" xr:uid="{DBCE3BD6-BCB2-4918-9FD8-CCB4AEA4003F}"/>
    <cellStyle name="Note 2 7 4 4" xfId="57573" xr:uid="{2E0C7726-B589-4B2B-B433-41027F1E983B}"/>
    <cellStyle name="Note 2 7 4 5" xfId="57574" xr:uid="{8D790B0D-8260-4314-9A2D-982F4A2187A7}"/>
    <cellStyle name="Note 2 7 5" xfId="57575" xr:uid="{704F0A1E-2DB7-4D37-9B6C-AC57B7D32CE8}"/>
    <cellStyle name="Note 2 7 5 2" xfId="57576" xr:uid="{AFB82EE2-A494-427D-AD70-A89190DD1D4A}"/>
    <cellStyle name="Note 2 7 5 3" xfId="57577" xr:uid="{37633425-78CE-4603-975D-7C0AB23DCFFD}"/>
    <cellStyle name="Note 2 7 6" xfId="57578" xr:uid="{7932A5B3-6173-4C6B-A0E1-7C0A2E6ACAD6}"/>
    <cellStyle name="Note 2 7 6 2" xfId="57579" xr:uid="{2B8CB304-ED6C-4F7E-B4C2-790356CFFB50}"/>
    <cellStyle name="Note 2 7 6 3" xfId="57580" xr:uid="{38332EA6-5CB0-4088-96FF-20A375295791}"/>
    <cellStyle name="Note 2 7 7" xfId="57581" xr:uid="{83FEC473-C278-4A66-91A0-85B925247E2C}"/>
    <cellStyle name="Note 2 7 7 2" xfId="57582" xr:uid="{4DEB3510-F2EE-45F5-A728-EFD73867E563}"/>
    <cellStyle name="Note 2 7 7 3" xfId="57583" xr:uid="{393877E6-BF1F-4D2B-8203-8E75BB0F3C14}"/>
    <cellStyle name="Note 2 7 8" xfId="57584" xr:uid="{7E2A2472-7DA2-4E89-ADDC-B2CDFF884DE2}"/>
    <cellStyle name="Note 2 7 8 2" xfId="52779" xr:uid="{8D676022-CD11-4103-8E71-24FF05BD4E50}"/>
    <cellStyle name="Note 2 7 8 3" xfId="52781" xr:uid="{85CE2846-9656-4978-9F9F-4E9EFF28F9E1}"/>
    <cellStyle name="Note 2 7 9" xfId="57585" xr:uid="{A9BA4B89-D405-4CFF-970C-CC7C371682D4}"/>
    <cellStyle name="Note 2 8" xfId="57586" xr:uid="{DB4EA4E8-DD3D-4C4E-9C9E-A46613CA92DE}"/>
    <cellStyle name="Note 2 8 10" xfId="40845" xr:uid="{374D0FD3-E799-4F6F-9C1E-E0C6A37FD9A5}"/>
    <cellStyle name="Note 2 8 11" xfId="40847" xr:uid="{84DC9735-7AFD-4591-A265-B612CCFAC136}"/>
    <cellStyle name="Note 2 8 12" xfId="40849" xr:uid="{D5AB7CB6-D163-47F4-BE9B-BD147A06E164}"/>
    <cellStyle name="Note 2 8 13" xfId="57587" xr:uid="{71598C3B-8AE1-4E21-9344-34A0561C8510}"/>
    <cellStyle name="Note 2 8 2" xfId="57588" xr:uid="{371295A6-D1F4-4FCA-AA9E-478BF54464C7}"/>
    <cellStyle name="Note 2 8 2 10" xfId="57589" xr:uid="{7AE2863A-8CCF-4C04-A719-35C0F157B352}"/>
    <cellStyle name="Note 2 8 2 11" xfId="57590" xr:uid="{881458D0-59A9-4336-A44D-3DD5ACF0AE86}"/>
    <cellStyle name="Note 2 8 2 12" xfId="57591" xr:uid="{5A2A9330-79A7-4907-9AFA-BE2936FF2BE2}"/>
    <cellStyle name="Note 2 8 2 2" xfId="57592" xr:uid="{DECB070B-0FD5-4D9F-8EAA-BA141B409F8D}"/>
    <cellStyle name="Note 2 8 2 2 2" xfId="57593" xr:uid="{0AB2D8AF-3A53-40D2-8883-C188107E3EF3}"/>
    <cellStyle name="Note 2 8 2 2 3" xfId="57594" xr:uid="{C91DC647-717C-41DE-9709-05BA843EE6B5}"/>
    <cellStyle name="Note 2 8 2 3" xfId="57595" xr:uid="{4167230D-B10E-496B-971E-0D5C50DFAA37}"/>
    <cellStyle name="Note 2 8 2 3 2" xfId="57596" xr:uid="{9FCF00B3-CB43-4CCC-8321-DDBFADA1D918}"/>
    <cellStyle name="Note 2 8 2 3 3" xfId="57597" xr:uid="{B6408606-C041-4EBA-95B9-6124EFF20BF7}"/>
    <cellStyle name="Note 2 8 2 3 4" xfId="57598" xr:uid="{04E666FF-BBC5-4F23-9FF1-E4C94C62D5E1}"/>
    <cellStyle name="Note 2 8 2 4" xfId="57599" xr:uid="{E9305B41-F070-460F-AFFD-42B9F9FCB7CA}"/>
    <cellStyle name="Note 2 8 2 5" xfId="57600" xr:uid="{4A58C6F5-539D-4020-8F1F-9589DAAB8D98}"/>
    <cellStyle name="Note 2 8 2 6" xfId="57601" xr:uid="{8DADD8F9-5059-4CC5-A4C7-18E30CF0EEED}"/>
    <cellStyle name="Note 2 8 2 7" xfId="57602" xr:uid="{E0E3A0D2-C24B-449E-AE90-4F42AEC0021B}"/>
    <cellStyle name="Note 2 8 2 8" xfId="57603" xr:uid="{02F64130-485F-497A-A30F-E64D532CDEBC}"/>
    <cellStyle name="Note 2 8 2 9" xfId="57604" xr:uid="{4C76FDF5-3AC5-42FC-BB76-BC83E16EB1B2}"/>
    <cellStyle name="Note 2 8 3" xfId="57605" xr:uid="{7AA6E66B-1C13-44BE-905E-857FD22AA97F}"/>
    <cellStyle name="Note 2 8 3 10" xfId="57606" xr:uid="{B9E2B20E-25E2-495A-955E-A0C75F3C037F}"/>
    <cellStyle name="Note 2 8 3 11" xfId="57607" xr:uid="{F0F93935-06D7-4716-87F1-4F85F70197D3}"/>
    <cellStyle name="Note 2 8 3 12" xfId="57608" xr:uid="{3CEBF6C3-BD98-4DA2-AB8B-814208CB9735}"/>
    <cellStyle name="Note 2 8 3 2" xfId="57609" xr:uid="{2759F646-688D-4E88-8CD8-6FA1479AE54E}"/>
    <cellStyle name="Note 2 8 3 2 2" xfId="57610" xr:uid="{A1F3B3B4-12F6-4C61-AEF1-AB65E87525C7}"/>
    <cellStyle name="Note 2 8 3 2 3" xfId="57611" xr:uid="{9D89E300-2535-407D-9791-CA0C00FB803A}"/>
    <cellStyle name="Note 2 8 3 3" xfId="57612" xr:uid="{7679603A-7F0E-4B7B-A381-7B3AB9549C3E}"/>
    <cellStyle name="Note 2 8 3 3 2" xfId="57613" xr:uid="{6345963C-7270-41C9-BDA6-332CF327E5E5}"/>
    <cellStyle name="Note 2 8 3 3 3" xfId="57614" xr:uid="{CACE2D66-9080-461F-A98E-EE31F0318BDC}"/>
    <cellStyle name="Note 2 8 3 3 4" xfId="57615" xr:uid="{A288DC54-477A-4FD4-8922-FBC12B0D61DD}"/>
    <cellStyle name="Note 2 8 3 4" xfId="57616" xr:uid="{F6AF367F-39C9-4B17-8B12-8792207D1557}"/>
    <cellStyle name="Note 2 8 3 5" xfId="57617" xr:uid="{125BC0C2-DFE8-4249-BD54-6FCB20C70DA1}"/>
    <cellStyle name="Note 2 8 3 6" xfId="57618" xr:uid="{5A5778D2-3299-467B-BD27-5C328A2F7E4D}"/>
    <cellStyle name="Note 2 8 3 7" xfId="57619" xr:uid="{3CD4A34E-7B9F-4867-AD44-B1062E9B2447}"/>
    <cellStyle name="Note 2 8 3 8" xfId="57620" xr:uid="{D91348F8-F581-464D-BCAE-2ACC5E8E0C89}"/>
    <cellStyle name="Note 2 8 3 9" xfId="57621" xr:uid="{B00CA26B-92FB-4A52-AC37-D4E9D25BFAFA}"/>
    <cellStyle name="Note 2 8 4" xfId="57622" xr:uid="{8E6C9BCE-3E56-40B9-998D-FAE891AA76EC}"/>
    <cellStyle name="Note 2 8 4 2" xfId="25664" xr:uid="{A72D8192-D714-4BDA-BC5C-C4D29082DB35}"/>
    <cellStyle name="Note 2 8 4 2 2" xfId="57623" xr:uid="{0957DA54-A00F-4397-B5A9-6EFD6BABE658}"/>
    <cellStyle name="Note 2 8 4 3" xfId="25671" xr:uid="{38D966F1-1514-40B9-94F4-F9C170EB8957}"/>
    <cellStyle name="Note 2 8 4 4" xfId="25677" xr:uid="{91A4D71E-BAAE-4169-8CAA-20BB840436C0}"/>
    <cellStyle name="Note 2 8 4 5" xfId="57624" xr:uid="{3D7A49E4-9ED2-43F6-9A05-677557B79351}"/>
    <cellStyle name="Note 2 8 5" xfId="57625" xr:uid="{B8F79ABE-BBCB-4491-9A85-68F5C13696D7}"/>
    <cellStyle name="Note 2 8 5 2" xfId="57626" xr:uid="{A24267E7-9D04-488E-A9A5-0E828AD9A0CE}"/>
    <cellStyle name="Note 2 8 6" xfId="57627" xr:uid="{5ACFB421-A583-428A-8939-716BEE332532}"/>
    <cellStyle name="Note 2 8 7" xfId="57628" xr:uid="{30A362E8-5C78-4ACF-BE12-B843A2068400}"/>
    <cellStyle name="Note 2 8 8" xfId="57629" xr:uid="{9B8DC6A8-4F58-4D78-9D81-8C554FA726CC}"/>
    <cellStyle name="Note 2 8 9" xfId="57630" xr:uid="{80349339-AC1E-4F99-89EF-F326FE315086}"/>
    <cellStyle name="Note 2 9" xfId="57631" xr:uid="{559A6764-3473-483F-ACDB-D3451E24D88E}"/>
    <cellStyle name="Note 2 9 10" xfId="57632" xr:uid="{03E856DA-AEAB-43B3-8D0D-1769D1448DCA}"/>
    <cellStyle name="Note 2 9 11" xfId="57633" xr:uid="{3D34954C-8D73-47C8-A534-1240FED02F9B}"/>
    <cellStyle name="Note 2 9 12" xfId="57634" xr:uid="{8D556094-834B-417D-9788-F5ECF0BC0421}"/>
    <cellStyle name="Note 2 9 13" xfId="57635" xr:uid="{12D93B99-3135-48DB-BA5D-45D6C3E9D98A}"/>
    <cellStyle name="Note 2 9 2" xfId="57637" xr:uid="{E5B6CD3C-46A8-44B1-9B06-7FF37CC45CBF}"/>
    <cellStyle name="Note 2 9 2 10" xfId="55111" xr:uid="{D0AED3DF-F95E-45AA-86E2-142C1E736281}"/>
    <cellStyle name="Note 2 9 2 11" xfId="57638" xr:uid="{9A24C621-C515-4959-8130-ADD895A91A84}"/>
    <cellStyle name="Note 2 9 2 12" xfId="57639" xr:uid="{5FB86084-A9E8-455F-A5B8-B2866F8B1443}"/>
    <cellStyle name="Note 2 9 2 2" xfId="57640" xr:uid="{912D4C69-E8C6-4FCD-A381-ECA81628E2C2}"/>
    <cellStyle name="Note 2 9 2 2 2" xfId="36250" xr:uid="{44DF4172-C884-46DF-9A44-633E58EF3A7C}"/>
    <cellStyle name="Note 2 9 2 2 3" xfId="57641" xr:uid="{73489367-419B-4A82-A6AC-A4143DFC50D2}"/>
    <cellStyle name="Note 2 9 2 3" xfId="57642" xr:uid="{5DA1BF5B-CE9A-47A7-8A73-1782BF81C54A}"/>
    <cellStyle name="Note 2 9 2 3 2" xfId="7854" xr:uid="{32FFE5CA-3A89-42B4-AAAF-30D5CF5705B7}"/>
    <cellStyle name="Note 2 9 2 3 3" xfId="57643" xr:uid="{9123C65C-224A-44C8-A0F2-E0F1021295D2}"/>
    <cellStyle name="Note 2 9 2 3 4" xfId="57644" xr:uid="{67B09A1C-8FBA-4734-8055-5E89FCD7B010}"/>
    <cellStyle name="Note 2 9 2 4" xfId="57645" xr:uid="{D6466C80-4048-4049-956E-DC11D2669BEB}"/>
    <cellStyle name="Note 2 9 2 5" xfId="57646" xr:uid="{EB7EA768-4879-4EE1-9035-FD7153690369}"/>
    <cellStyle name="Note 2 9 2 6" xfId="57647" xr:uid="{8164F101-858C-4876-BD1E-9040362F985F}"/>
    <cellStyle name="Note 2 9 2 7" xfId="57648" xr:uid="{91ED38B2-EA77-4190-ADCD-0799EB363A73}"/>
    <cellStyle name="Note 2 9 2 8" xfId="57649" xr:uid="{B972BFD2-5218-42A3-9F17-E6F0D3FF7A48}"/>
    <cellStyle name="Note 2 9 2 9" xfId="57650" xr:uid="{9F6BC6AF-15DC-4759-9484-08A5A66F9B46}"/>
    <cellStyle name="Note 2 9 3" xfId="57652" xr:uid="{4CFD4F90-97A7-47F2-A895-AEDB6FE725B4}"/>
    <cellStyle name="Note 2 9 3 10" xfId="57653" xr:uid="{3CB6C051-943E-47BE-809A-A22C6F314800}"/>
    <cellStyle name="Note 2 9 3 11" xfId="57654" xr:uid="{9FF5A203-3055-42CF-BD63-8DE0E75659FD}"/>
    <cellStyle name="Note 2 9 3 12" xfId="57655" xr:uid="{6B85AFFA-A8E4-425E-848C-02AF75BD995C}"/>
    <cellStyle name="Note 2 9 3 2" xfId="57656" xr:uid="{AE8DBA62-04B2-4EC6-BECD-E8FBC1A85EB7}"/>
    <cellStyle name="Note 2 9 3 2 2" xfId="36257" xr:uid="{F945D0C7-6577-47CC-80E7-39AB5A060467}"/>
    <cellStyle name="Note 2 9 3 2 3" xfId="57658" xr:uid="{7DFDFB5A-99EB-4A30-9F35-CA09585A0BF6}"/>
    <cellStyle name="Note 2 9 3 3" xfId="57659" xr:uid="{428FBDB4-B2FE-4526-B06A-E4829F1C4238}"/>
    <cellStyle name="Note 2 9 3 3 2" xfId="15508" xr:uid="{9BE9AA94-8FCC-4448-AAA8-8C565E689FE5}"/>
    <cellStyle name="Note 2 9 3 3 3" xfId="27420" xr:uid="{2092C6E8-65F7-4943-9D2E-BCFF4BFD4AD7}"/>
    <cellStyle name="Note 2 9 3 3 4" xfId="27422" xr:uid="{2FEA33D3-D46F-4C85-A844-4064E55CC0A5}"/>
    <cellStyle name="Note 2 9 3 4" xfId="57660" xr:uid="{FFD432D8-978A-49FE-BD18-E8E446DC4370}"/>
    <cellStyle name="Note 2 9 3 5" xfId="57661" xr:uid="{AA251991-A89A-435D-AFEC-506516EB1032}"/>
    <cellStyle name="Note 2 9 3 6" xfId="57662" xr:uid="{EC1A0074-C5ED-47E4-B09F-741AF7CD4F11}"/>
    <cellStyle name="Note 2 9 3 7" xfId="57663" xr:uid="{DD5A4310-7343-456B-9CD9-250007703655}"/>
    <cellStyle name="Note 2 9 3 8" xfId="57664" xr:uid="{C81761BE-64FF-46DF-BC4D-D227A5CD2DF2}"/>
    <cellStyle name="Note 2 9 3 9" xfId="57665" xr:uid="{D888E175-CB9B-46C0-9267-4F4CCCC689F0}"/>
    <cellStyle name="Note 2 9 4" xfId="57666" xr:uid="{39A2BA3A-0EA5-47A7-B40C-5E60D3400AF4}"/>
    <cellStyle name="Note 2 9 4 2" xfId="57667" xr:uid="{B5BA7875-96B1-4B0A-84D2-EFDAD7C5368D}"/>
    <cellStyle name="Note 2 9 4 2 2" xfId="36262" xr:uid="{803A3F55-9A79-4064-B409-E16B42B35796}"/>
    <cellStyle name="Note 2 9 4 3" xfId="57668" xr:uid="{8E544150-B47B-46EC-8970-9CFFA86FFFB1}"/>
    <cellStyle name="Note 2 9 4 4" xfId="57669" xr:uid="{7ABBCEA6-AD29-4F10-B8F1-5B635FE74482}"/>
    <cellStyle name="Note 2 9 4 5" xfId="57670" xr:uid="{5802CE6E-76B6-41BD-ACCA-8C2832935A07}"/>
    <cellStyle name="Note 2 9 5" xfId="57671" xr:uid="{2C96DF2A-0C52-4DA0-B0BD-F47C8A07CE8E}"/>
    <cellStyle name="Note 2 9 5 2" xfId="57672" xr:uid="{FC8D136C-0B15-40A2-9B97-26ED84650F62}"/>
    <cellStyle name="Note 2 9 6" xfId="57673" xr:uid="{DD269055-87C9-40B1-B02F-FF4506B83270}"/>
    <cellStyle name="Note 2 9 7" xfId="57674" xr:uid="{6B78F345-2782-4A60-A59A-2197F585E95B}"/>
    <cellStyle name="Note 2 9 8" xfId="57675" xr:uid="{4699AC66-6E59-4D85-BC40-6725A7563A9F}"/>
    <cellStyle name="Note 2 9 9" xfId="57676" xr:uid="{79F90887-142B-41EF-B2E5-2961F6E3289F}"/>
    <cellStyle name="Note 20" xfId="56503" xr:uid="{C2246831-1D63-4BA9-A347-727573CF7CAE}"/>
    <cellStyle name="Note 20 2" xfId="41770" xr:uid="{B9D8B9D3-E625-418A-99E5-8BC929BB8B5C}"/>
    <cellStyle name="Note 20 3" xfId="41789" xr:uid="{593B70C3-303F-4C1A-B0DB-135FF8F25525}"/>
    <cellStyle name="Note 20 4" xfId="41793" xr:uid="{369B4475-50D5-421F-8D6A-28F9008D77A8}"/>
    <cellStyle name="Note 21" xfId="56552" xr:uid="{4C463842-77CE-4CF3-B874-C88566506EB9}"/>
    <cellStyle name="Note 21 10" xfId="56555" xr:uid="{AF68A370-C79E-4ECD-BE05-3A8B98B409A5}"/>
    <cellStyle name="Note 21 10 2" xfId="57677" xr:uid="{81376774-74D7-409D-B834-3D9C94D15F27}"/>
    <cellStyle name="Note 21 10 3" xfId="57678" xr:uid="{6BF88B14-4DD8-4CCB-BA07-FACCCCE669AE}"/>
    <cellStyle name="Note 21 10 4" xfId="57679" xr:uid="{9F3FB67F-6042-4FD0-AE65-BBF2A44615B8}"/>
    <cellStyle name="Note 21 10 5" xfId="332" xr:uid="{4C2EEBB0-A5B2-414A-B593-5FF3EF7564FC}"/>
    <cellStyle name="Note 21 10 6" xfId="57680" xr:uid="{B62E8305-F929-4161-A145-E229AFC8105E}"/>
    <cellStyle name="Note 21 11" xfId="56558" xr:uid="{37584F61-B250-4810-BB24-B17FB4FE7C04}"/>
    <cellStyle name="Note 21 12" xfId="56561" xr:uid="{C83C7017-A826-4A86-821D-B94916014024}"/>
    <cellStyle name="Note 21 13" xfId="57682" xr:uid="{8E54E47F-67E4-4AA5-911C-5BDED5248935}"/>
    <cellStyle name="Note 21 14" xfId="57684" xr:uid="{7184A470-50A1-4021-BF75-5CDE9C2D6036}"/>
    <cellStyle name="Note 21 15" xfId="57685" xr:uid="{6DD90BFB-B643-40D3-A683-8CD2CC7F4193}"/>
    <cellStyle name="Note 21 2" xfId="54758" xr:uid="{166589F5-F9B7-4D3A-9655-75389DA68910}"/>
    <cellStyle name="Note 21 2 10" xfId="56563" xr:uid="{476C8F4A-CF3F-438C-B244-5FC39B1990AA}"/>
    <cellStyle name="Note 21 2 11" xfId="56565" xr:uid="{DF9275A9-840E-4637-90A6-14C79C7173AB}"/>
    <cellStyle name="Note 21 2 12" xfId="57686" xr:uid="{876087A2-869C-4832-9782-016F0ACC02FF}"/>
    <cellStyle name="Note 21 2 13" xfId="57687" xr:uid="{5D2E20F2-33D7-4C9C-89E7-2615506A4722}"/>
    <cellStyle name="Note 21 2 2" xfId="56568" xr:uid="{561EA224-565B-4BCD-B836-5A3E19D7B683}"/>
    <cellStyle name="Note 21 2 2 2" xfId="56570" xr:uid="{38ED501E-79B8-4CF1-864B-FD09FBF6AF50}"/>
    <cellStyle name="Note 21 2 2 2 2" xfId="57688" xr:uid="{8B6649B8-1902-4E0E-8EB7-E18C09A31924}"/>
    <cellStyle name="Note 21 2 2 2 3" xfId="57689" xr:uid="{650503E1-C708-4876-BFFE-308BE6853121}"/>
    <cellStyle name="Note 21 2 2 2 4" xfId="57690" xr:uid="{58038EE0-95D1-4BA7-9480-8591DA564D4A}"/>
    <cellStyle name="Note 21 2 2 2 5" xfId="57691" xr:uid="{54317A49-0667-4ED1-9F8A-BD403BA41494}"/>
    <cellStyle name="Note 21 2 2 2 6" xfId="57692" xr:uid="{7B6CA1B6-8B0B-404B-8750-25FAD79F8ACB}"/>
    <cellStyle name="Note 21 2 2 3" xfId="56572" xr:uid="{A74DDDC1-428C-4951-AA02-934423BF1DA0}"/>
    <cellStyle name="Note 21 2 2 4" xfId="56574" xr:uid="{C50729DF-EC3A-4B1D-8763-54C10A8E45F5}"/>
    <cellStyle name="Note 21 2 2 5" xfId="57693" xr:uid="{38175FD2-A865-405B-978F-91FAC006306A}"/>
    <cellStyle name="Note 21 2 2 6" xfId="57694" xr:uid="{AA8EE607-743F-4661-BD39-C032B7CE20F5}"/>
    <cellStyle name="Note 21 2 2 7" xfId="57695" xr:uid="{2C055549-70B7-4B71-BF70-101911BA9981}"/>
    <cellStyle name="Note 21 2 3" xfId="56577" xr:uid="{F7FB6769-43B4-4B3F-A4CC-C3E68B7E80B1}"/>
    <cellStyle name="Note 21 2 4" xfId="56586" xr:uid="{B7E3D95B-239F-45C0-9D9D-E5ECB09D5018}"/>
    <cellStyle name="Note 21 2 5" xfId="56588" xr:uid="{19C72ECC-7ED9-4A5F-83BA-ACC4A69B17A0}"/>
    <cellStyle name="Note 21 2 6" xfId="56590" xr:uid="{E83E39E9-0F87-4628-A369-A6D7833D5965}"/>
    <cellStyle name="Note 21 2 7" xfId="56592" xr:uid="{9A499527-4E78-4B85-B544-A8A36CFB5ED0}"/>
    <cellStyle name="Note 21 2 8" xfId="56594" xr:uid="{14B54E58-C9B5-43C5-B0DE-10A3C9703E13}"/>
    <cellStyle name="Note 21 2 8 2" xfId="57696" xr:uid="{289C9BD2-4150-42F1-8AE8-707B5EAA0F02}"/>
    <cellStyle name="Note 21 2 8 3" xfId="57697" xr:uid="{CD9F8F45-03EC-4F87-BBDC-B25EBB11E0A0}"/>
    <cellStyle name="Note 21 2 8 4" xfId="57698" xr:uid="{F679D819-5A49-4A70-914D-38D3E49554B9}"/>
    <cellStyle name="Note 21 2 8 5" xfId="57699" xr:uid="{99CD39A0-B0C9-4E5A-8F4A-ABBB2D34EE26}"/>
    <cellStyle name="Note 21 2 8 6" xfId="53339" xr:uid="{A55181E1-5B97-45E8-990D-744020CC2F72}"/>
    <cellStyle name="Note 21 2 9" xfId="56596" xr:uid="{113D4348-1664-4AAD-93A9-DE37243940D6}"/>
    <cellStyle name="Note 21 3" xfId="54761" xr:uid="{EF2CD053-6307-4D80-92EF-DE398971FC6D}"/>
    <cellStyle name="Note 21 3 10" xfId="56598" xr:uid="{42FCE60C-AC62-4D56-80BD-95A7960FC302}"/>
    <cellStyle name="Note 21 3 11" xfId="56600" xr:uid="{72C2CE4E-322A-4266-95FB-60685DCAC5EE}"/>
    <cellStyle name="Note 21 3 2" xfId="56603" xr:uid="{EA4C3F25-E08B-4691-AB24-B37BE05C026A}"/>
    <cellStyle name="Note 21 3 2 2" xfId="56605" xr:uid="{D6C64C35-920A-487A-87FB-FE37211B9029}"/>
    <cellStyle name="Note 21 3 2 2 2" xfId="57700" xr:uid="{FB2E6471-E538-4BF7-9FBF-0FE066E81711}"/>
    <cellStyle name="Note 21 3 2 2 3" xfId="57701" xr:uid="{671AF59A-EF3D-42F2-9C2E-18DD25DECC0B}"/>
    <cellStyle name="Note 21 3 2 2 4" xfId="57702" xr:uid="{89F3BBCA-E758-4B1B-B2F7-A5EEF784F0DE}"/>
    <cellStyle name="Note 21 3 2 2 5" xfId="57704" xr:uid="{F404B4FE-D5B5-4B1C-A09B-3F2BCD49A900}"/>
    <cellStyle name="Note 21 3 2 2 6" xfId="25581" xr:uid="{9BA101C3-CE77-4E27-9218-12184E257FD3}"/>
    <cellStyle name="Note 21 3 2 3" xfId="56607" xr:uid="{36DD7790-125C-4366-B2FB-D2C1AD73C42A}"/>
    <cellStyle name="Note 21 3 2 4" xfId="56609" xr:uid="{318CBD55-BD72-413C-8953-83D559964749}"/>
    <cellStyle name="Note 21 3 2 5" xfId="57705" xr:uid="{F6FBBE5B-BF73-4DCB-B88D-3B496399A89C}"/>
    <cellStyle name="Note 21 3 2 6" xfId="57706" xr:uid="{9A361BAA-E648-45ED-B218-8B16697BA81D}"/>
    <cellStyle name="Note 21 3 2 7" xfId="57707" xr:uid="{81F544D7-242F-466F-8936-84A8AE747704}"/>
    <cellStyle name="Note 21 3 3" xfId="56612" xr:uid="{570DB9DE-B6D6-4A5C-A406-E40542507406}"/>
    <cellStyle name="Note 21 3 4" xfId="56618" xr:uid="{7C2C51B5-068A-423B-BF85-D6ADDE276F23}"/>
    <cellStyle name="Note 21 3 5" xfId="56620" xr:uid="{3F59BDA5-E6B6-4B7D-AABE-73700E3C38F6}"/>
    <cellStyle name="Note 21 3 6" xfId="56622" xr:uid="{BC3C586D-7039-4B54-B760-1237196B2F86}"/>
    <cellStyle name="Note 21 3 6 2" xfId="57708" xr:uid="{19355AEA-0AFD-4E77-B40E-BC097796F5E4}"/>
    <cellStyle name="Note 21 3 6 3" xfId="57709" xr:uid="{79A811FD-CB28-418D-A68E-0D6F2FEB2272}"/>
    <cellStyle name="Note 21 3 6 4" xfId="57710" xr:uid="{B278BF66-0D1A-4265-8050-06C2A7D0D2A5}"/>
    <cellStyle name="Note 21 3 6 5" xfId="57711" xr:uid="{9C022729-849A-45F0-A700-DC86A2E4945F}"/>
    <cellStyle name="Note 21 3 6 6" xfId="57712" xr:uid="{12693298-EF31-4A9D-803C-C88AD87D24C0}"/>
    <cellStyle name="Note 21 3 7" xfId="56624" xr:uid="{432B080A-EBD1-4315-9DC2-B03EE9DB4C71}"/>
    <cellStyle name="Note 21 3 8" xfId="56626" xr:uid="{F73C9BB1-735A-4E47-9EF6-69B531648F9B}"/>
    <cellStyle name="Note 21 3 9" xfId="56628" xr:uid="{0361BD98-AFEC-438C-819D-6E123E0794D7}"/>
    <cellStyle name="Note 21 4" xfId="56630" xr:uid="{C70E046C-42CE-4CF6-AB45-E732D3FA47DA}"/>
    <cellStyle name="Note 21 4 2" xfId="56632" xr:uid="{7534B81D-95FB-4CFE-9946-0A51FB5B3D5C}"/>
    <cellStyle name="Note 21 4 3" xfId="56634" xr:uid="{00103241-A2AD-4D7C-BD65-5732C16E8365}"/>
    <cellStyle name="Note 21 4 4" xfId="56636" xr:uid="{518CA6EA-B445-4981-9BA4-CAC206880536}"/>
    <cellStyle name="Note 21 5" xfId="56638" xr:uid="{D929C407-B9FB-4093-8EEB-6A9AE569115B}"/>
    <cellStyle name="Note 21 5 10" xfId="57713" xr:uid="{23ED1E6F-E2D0-4AA1-8730-00ADEEC9CAD3}"/>
    <cellStyle name="Note 21 5 11" xfId="57714" xr:uid="{4CE6B2E1-6CEA-45F7-82B1-2D6312BEB3C7}"/>
    <cellStyle name="Note 21 5 2" xfId="57716" xr:uid="{5DDA2DB8-8CED-417B-A0F0-600BD19910F6}"/>
    <cellStyle name="Note 21 5 2 2" xfId="57717" xr:uid="{F6630ABD-B1FE-43DE-B5DA-A90516BE8364}"/>
    <cellStyle name="Note 21 5 2 2 2" xfId="57718" xr:uid="{26E7102C-3026-49D8-AC2F-D43961031852}"/>
    <cellStyle name="Note 21 5 2 2 3" xfId="57719" xr:uid="{8A632073-F88A-4175-AD31-85134DB94FE9}"/>
    <cellStyle name="Note 21 5 2 2 4" xfId="57720" xr:uid="{15B5F4E1-F00D-4E9D-944D-5609107740A2}"/>
    <cellStyle name="Note 21 5 2 2 5" xfId="57721" xr:uid="{E60E1558-9804-40D0-B414-4219F262358B}"/>
    <cellStyle name="Note 21 5 2 2 6" xfId="57722" xr:uid="{398C5946-F637-4316-832B-E44EA2E820E4}"/>
    <cellStyle name="Note 21 5 2 3" xfId="57723" xr:uid="{ACE473C0-A1CA-42A3-87A6-09DB4610AAA4}"/>
    <cellStyle name="Note 21 5 2 4" xfId="57724" xr:uid="{CD656A58-EACC-4D70-971A-A669F7E114DB}"/>
    <cellStyle name="Note 21 5 2 5" xfId="57725" xr:uid="{6E99A4A6-8863-4C3B-9F82-E9C3180CE8BB}"/>
    <cellStyle name="Note 21 5 2 6" xfId="57726" xr:uid="{5E3749FB-15D9-4E83-9F9F-59CE80791537}"/>
    <cellStyle name="Note 21 5 2 7" xfId="57727" xr:uid="{71958592-D85D-4C0A-BCC7-83A3AA098CEC}"/>
    <cellStyle name="Note 21 5 3" xfId="57729" xr:uid="{23FC5F85-BB10-440F-BE14-F9A9A2B17D55}"/>
    <cellStyle name="Note 21 5 4" xfId="57731" xr:uid="{F8A19FC4-88F2-44B6-94A2-6273BFC69BD7}"/>
    <cellStyle name="Note 21 5 5" xfId="57732" xr:uid="{1E8D61E4-2EDB-4A33-B25C-AA18D3016959}"/>
    <cellStyle name="Note 21 5 6" xfId="57733" xr:uid="{49ECD384-B338-4881-B695-DDC518EF1BE1}"/>
    <cellStyle name="Note 21 5 6 2" xfId="49145" xr:uid="{78E1AE5E-EED8-4A8E-A19C-B098341B5557}"/>
    <cellStyle name="Note 21 5 6 3" xfId="49147" xr:uid="{1B10BE59-6171-41EE-8E41-C7D56232695F}"/>
    <cellStyle name="Note 21 5 6 4" xfId="49149" xr:uid="{AF116B99-23DB-47D9-8883-30B6AC378AD9}"/>
    <cellStyle name="Note 21 5 6 5" xfId="49151" xr:uid="{D117992E-C283-4604-919B-ED86DF681471}"/>
    <cellStyle name="Note 21 5 6 6" xfId="49153" xr:uid="{784DC228-EDA1-45E2-88CC-FC1A57D5E6B0}"/>
    <cellStyle name="Note 21 5 7" xfId="57734" xr:uid="{D6C662BF-8550-44C0-AD7F-D8B806959BA0}"/>
    <cellStyle name="Note 21 5 8" xfId="57735" xr:uid="{D4406F8C-91FE-4ACD-8794-948FA1F0DA0E}"/>
    <cellStyle name="Note 21 5 9" xfId="57736" xr:uid="{4F94CA97-2709-4BE7-A2F6-8C0F0772F782}"/>
    <cellStyle name="Note 21 6" xfId="56640" xr:uid="{92B585A6-94A2-433D-AE1F-0D79623A9280}"/>
    <cellStyle name="Note 21 6 2" xfId="57738" xr:uid="{0188C527-0F4F-4C41-BB4B-08A7F35B9B89}"/>
    <cellStyle name="Note 21 6 2 2" xfId="57739" xr:uid="{584DA1D7-E375-4D2B-A39D-99005B9576E0}"/>
    <cellStyle name="Note 21 6 2 3" xfId="57740" xr:uid="{9BFEE97B-7CFE-4490-B08C-37EF283F869F}"/>
    <cellStyle name="Note 21 6 2 4" xfId="57741" xr:uid="{A90E207C-2B63-4037-A3B0-422AE16446E1}"/>
    <cellStyle name="Note 21 6 2 5" xfId="57742" xr:uid="{6EC426CF-B2A4-4A8A-895D-AE029C02BD9B}"/>
    <cellStyle name="Note 21 6 2 6" xfId="57743" xr:uid="{FC606502-6FC8-4189-A7BD-D68E113D1972}"/>
    <cellStyle name="Note 21 6 3" xfId="57744" xr:uid="{3366C995-1643-4B7B-AB0E-034CD402748B}"/>
    <cellStyle name="Note 21 6 4" xfId="57745" xr:uid="{3CED84B0-DA1E-4C6A-ACB1-BE0BE44D2E20}"/>
    <cellStyle name="Note 21 6 5" xfId="57746" xr:uid="{A485FAD9-C6F0-436A-8941-F148A581C814}"/>
    <cellStyle name="Note 21 6 6" xfId="57747" xr:uid="{51BB87CA-40D6-4BA9-971D-BB3F07F57CF5}"/>
    <cellStyle name="Note 21 6 7" xfId="57748" xr:uid="{B0E58D55-E864-4EBE-955A-6ED24870E766}"/>
    <cellStyle name="Note 21 7" xfId="56642" xr:uid="{AA49A35C-B114-4389-9E5F-F0D93E4581F8}"/>
    <cellStyle name="Note 21 8" xfId="56644" xr:uid="{A784D790-745D-4CB9-8089-E508138E5B75}"/>
    <cellStyle name="Note 21 9" xfId="56646" xr:uid="{914D12C4-E7C4-4CE4-BBAE-8907E04EDCCC}"/>
    <cellStyle name="Note 22" xfId="56653" xr:uid="{FABB13EA-0665-49ED-9439-3CCB9F7D1016}"/>
    <cellStyle name="Note 22 10" xfId="56656" xr:uid="{B67F90CD-F43A-41C3-9E60-CEFD511D1DB3}"/>
    <cellStyle name="Note 22 10 2" xfId="57749" xr:uid="{79BC0DB4-913D-42CC-BC81-1D575FD145B6}"/>
    <cellStyle name="Note 22 10 3" xfId="57750" xr:uid="{07B8469D-1A7A-42CF-A3F7-4AF55E61AA41}"/>
    <cellStyle name="Note 22 10 4" xfId="57751" xr:uid="{A70AA78C-5D3C-4A82-BB2D-B153C3277F8D}"/>
    <cellStyle name="Note 22 10 5" xfId="57752" xr:uid="{4593F1D2-2A4C-44DF-836D-AADA8086365F}"/>
    <cellStyle name="Note 22 10 6" xfId="57753" xr:uid="{065FA81E-954D-4F7C-9149-3D168991E174}"/>
    <cellStyle name="Note 22 11" xfId="56659" xr:uid="{8858EEDD-31E6-434A-9804-686CBB0698C0}"/>
    <cellStyle name="Note 22 12" xfId="56662" xr:uid="{C349146C-AE05-40A1-ADE4-61F3C60BB4BB}"/>
    <cellStyle name="Note 22 13" xfId="57756" xr:uid="{CF6B1514-CB42-4672-8758-3C5187BFC5FA}"/>
    <cellStyle name="Note 22 14" xfId="38972" xr:uid="{3AEC0E85-A5BB-4C01-BF9A-88B8E0E7D01E}"/>
    <cellStyle name="Note 22 15" xfId="38975" xr:uid="{47437F93-DC3A-4CFC-9647-BC6A40EA9F28}"/>
    <cellStyle name="Note 22 2" xfId="56664" xr:uid="{C3288C72-8657-4419-B242-7B8A53772674}"/>
    <cellStyle name="Note 22 2 10" xfId="56666" xr:uid="{FA9A47BF-0F86-45B5-9148-A11D894FA85A}"/>
    <cellStyle name="Note 22 2 11" xfId="56668" xr:uid="{02F428B6-4392-428E-97AB-39EB30B6F223}"/>
    <cellStyle name="Note 22 2 12" xfId="57757" xr:uid="{18A9B131-7211-48B3-89B8-B98142D585CC}"/>
    <cellStyle name="Note 22 2 13" xfId="57758" xr:uid="{964F30EC-5B77-4B6F-828E-02E948234618}"/>
    <cellStyle name="Note 22 2 2" xfId="56671" xr:uid="{7589F1A2-DD2C-4ABE-B1BA-3C72819E440F}"/>
    <cellStyle name="Note 22 2 2 2" xfId="56673" xr:uid="{95DA9A13-B62E-44BD-A756-3AAD19073C10}"/>
    <cellStyle name="Note 22 2 2 2 2" xfId="57759" xr:uid="{BDB56BA0-C76A-4479-84F9-C74AA1230167}"/>
    <cellStyle name="Note 22 2 2 2 3" xfId="57760" xr:uid="{1C026F39-49FF-49C4-A499-F9ABB387400B}"/>
    <cellStyle name="Note 22 2 2 2 4" xfId="57761" xr:uid="{3961860F-6EFF-4257-89D1-0F7BD1C6E911}"/>
    <cellStyle name="Note 22 2 2 2 5" xfId="57762" xr:uid="{DF599DA8-C40B-488B-B33B-0C2F065E8E61}"/>
    <cellStyle name="Note 22 2 2 2 6" xfId="57763" xr:uid="{DA146049-844E-472D-BA33-9FA6E92E5D0D}"/>
    <cellStyle name="Note 22 2 2 3" xfId="56675" xr:uid="{E70BA649-3568-41A7-AAC9-2DAA34D4FE75}"/>
    <cellStyle name="Note 22 2 2 4" xfId="56677" xr:uid="{DA286FD7-2C86-4622-93DC-D5B14171B2EC}"/>
    <cellStyle name="Note 22 2 2 5" xfId="57764" xr:uid="{D178B495-B29E-47ED-8297-D51ECF2FF4B9}"/>
    <cellStyle name="Note 22 2 2 6" xfId="27373" xr:uid="{F4816109-34FD-4859-85F7-3FC2CF0A7E9F}"/>
    <cellStyle name="Note 22 2 2 7" xfId="27375" xr:uid="{6FF2CC5E-F6BD-409A-BCFD-506A34BCB97B}"/>
    <cellStyle name="Note 22 2 3" xfId="56680" xr:uid="{82C5C485-771D-49DC-A152-B6FD2D87EFD1}"/>
    <cellStyle name="Note 22 2 4" xfId="56689" xr:uid="{7D318E1D-D107-456F-BF42-87E2B714A78D}"/>
    <cellStyle name="Note 22 2 5" xfId="56692" xr:uid="{C49ACC6B-B5DE-4AB9-BC14-CFA9D0BD7B67}"/>
    <cellStyle name="Note 22 2 6" xfId="56695" xr:uid="{F0430F21-9E4F-46AA-B76F-545C3D19F2A4}"/>
    <cellStyle name="Note 22 2 7" xfId="56697" xr:uid="{B7C662B4-C435-4DA2-8C1B-B83B1E5A1D2D}"/>
    <cellStyle name="Note 22 2 8" xfId="56699" xr:uid="{F8FB3263-9E1D-4D21-9E83-30340500DD07}"/>
    <cellStyle name="Note 22 2 8 2" xfId="57765" xr:uid="{D4CBD559-BF45-4067-B032-C18F049C26BE}"/>
    <cellStyle name="Note 22 2 8 3" xfId="57766" xr:uid="{439FF936-ED81-4FA1-8996-BE47AFD8A035}"/>
    <cellStyle name="Note 22 2 8 4" xfId="57767" xr:uid="{312A7072-CA3A-4B29-A70B-5F5DB034507E}"/>
    <cellStyle name="Note 22 2 8 5" xfId="57768" xr:uid="{0ED8AF6E-1A84-4A1F-8939-3BF93AB5243D}"/>
    <cellStyle name="Note 22 2 8 6" xfId="53431" xr:uid="{71E428D8-A170-42DD-8216-D84F6E745BFC}"/>
    <cellStyle name="Note 22 2 9" xfId="56701" xr:uid="{AAE82848-BBB6-45AD-9CAD-2AD38A7233BC}"/>
    <cellStyle name="Note 22 3" xfId="56703" xr:uid="{DFCDA57E-9F4B-4EDF-9399-1CF3EBB370A2}"/>
    <cellStyle name="Note 22 3 10" xfId="56705" xr:uid="{BDEEAFCC-9D54-4FE7-B752-27B3A5BC9C66}"/>
    <cellStyle name="Note 22 3 11" xfId="56707" xr:uid="{8DD61B36-3135-4993-A44E-8D630A58190A}"/>
    <cellStyle name="Note 22 3 2" xfId="37484" xr:uid="{646DB021-C6DF-496A-BB0B-AA154A73ED90}"/>
    <cellStyle name="Note 22 3 2 2" xfId="56709" xr:uid="{46127294-2173-4002-A55D-BBE6322C3BD6}"/>
    <cellStyle name="Note 22 3 2 2 2" xfId="57769" xr:uid="{3AAB720E-5B67-4663-BB85-3B76D276974E}"/>
    <cellStyle name="Note 22 3 2 2 3" xfId="57770" xr:uid="{2EC88969-EE2E-4A4D-8B0E-C35C665E4153}"/>
    <cellStyle name="Note 22 3 2 2 4" xfId="57771" xr:uid="{180C8736-F4E6-4C6D-AAB9-5B11651FF06F}"/>
    <cellStyle name="Note 22 3 2 2 5" xfId="57772" xr:uid="{AB7C9915-CC96-4447-868A-7AB957E78652}"/>
    <cellStyle name="Note 22 3 2 2 6" xfId="57773" xr:uid="{EC47739B-8901-44AC-B4A7-9203F57C4A13}"/>
    <cellStyle name="Note 22 3 2 3" xfId="56711" xr:uid="{D1C1AF43-FCC5-4C2F-AEE7-BC2A4844EC67}"/>
    <cellStyle name="Note 22 3 2 4" xfId="56713" xr:uid="{285BD982-2B10-470A-94DC-A3E341091D21}"/>
    <cellStyle name="Note 22 3 2 5" xfId="57774" xr:uid="{1284DBD1-D538-4885-85D1-5DD2387833EE}"/>
    <cellStyle name="Note 22 3 2 6" xfId="57775" xr:uid="{F0D61949-EA46-4F00-8777-09D8D6164F36}"/>
    <cellStyle name="Note 22 3 2 7" xfId="57776" xr:uid="{3B0324FC-8184-45D9-9A99-5812686284CE}"/>
    <cellStyle name="Note 22 3 3" xfId="37488" xr:uid="{3C86DEFF-0328-4D6B-B375-51210B38D7F8}"/>
    <cellStyle name="Note 22 3 4" xfId="56719" xr:uid="{C68541F4-E54C-4BD9-B36A-D0E76CEC9CD0}"/>
    <cellStyle name="Note 22 3 5" xfId="56721" xr:uid="{2BD85DAD-F3CD-4499-AF68-2A090C3D3D9D}"/>
    <cellStyle name="Note 22 3 6" xfId="56723" xr:uid="{52668B14-C652-4B59-90C1-3788FC46DC2C}"/>
    <cellStyle name="Note 22 3 6 2" xfId="57777" xr:uid="{C3B99678-5519-4E32-BE10-E47CA3EFD24F}"/>
    <cellStyle name="Note 22 3 6 3" xfId="57778" xr:uid="{C63A70E6-B0B2-488C-8D3A-53AAA4521125}"/>
    <cellStyle name="Note 22 3 6 4" xfId="57779" xr:uid="{50025C6C-F1B4-4401-BF3D-787FD11B180C}"/>
    <cellStyle name="Note 22 3 6 5" xfId="57780" xr:uid="{0ED0C4EF-1BBA-447D-A341-53F4E876D7AE}"/>
    <cellStyle name="Note 22 3 6 6" xfId="57781" xr:uid="{95F88101-434E-4195-9024-83DE6DE5BAC7}"/>
    <cellStyle name="Note 22 3 7" xfId="56725" xr:uid="{4A23E6A7-3DB2-4371-8368-C36281181018}"/>
    <cellStyle name="Note 22 3 8" xfId="56727" xr:uid="{7C9ABCC5-E486-459E-AA09-C896B9FA7440}"/>
    <cellStyle name="Note 22 3 9" xfId="56729" xr:uid="{FF4B13EB-CACB-4C7C-BA09-5090CAB4367F}"/>
    <cellStyle name="Note 22 4" xfId="56731" xr:uid="{841885B0-F913-4304-BAB0-EDF01F925776}"/>
    <cellStyle name="Note 22 4 2" xfId="56733" xr:uid="{1712F0BF-1F04-4E50-8445-95C10E3B7959}"/>
    <cellStyle name="Note 22 4 3" xfId="56735" xr:uid="{B05FE581-1DBE-45EB-B2E1-3CEA436331E4}"/>
    <cellStyle name="Note 22 4 4" xfId="56737" xr:uid="{342AED55-2BA8-42FC-9665-28E64C0223CA}"/>
    <cellStyle name="Note 22 5" xfId="56739" xr:uid="{FF7BCC93-08A0-4891-AC0A-23F9B08F527C}"/>
    <cellStyle name="Note 22 5 10" xfId="57782" xr:uid="{6236300C-1926-4E5C-96BE-A793A16201B6}"/>
    <cellStyle name="Note 22 5 11" xfId="57783" xr:uid="{F673C871-4DB5-4542-8061-032735139BBD}"/>
    <cellStyle name="Note 22 5 2" xfId="57785" xr:uid="{019F5667-581B-4CCF-BC44-570610E75248}"/>
    <cellStyle name="Note 22 5 2 2" xfId="57786" xr:uid="{4F99CD64-3F30-4061-887D-19B9D46262E4}"/>
    <cellStyle name="Note 22 5 2 2 2" xfId="57787" xr:uid="{3E4B495E-3DDA-469D-ACC2-C3B630D0565E}"/>
    <cellStyle name="Note 22 5 2 2 3" xfId="57788" xr:uid="{B31B267C-7B9B-4802-BC6C-268FD1241E78}"/>
    <cellStyle name="Note 22 5 2 2 4" xfId="57789" xr:uid="{7B24531E-BD32-4B3D-8C57-7290DD83E930}"/>
    <cellStyle name="Note 22 5 2 2 5" xfId="57790" xr:uid="{54C6E2E5-3D3C-4F24-B996-997CDBA660F7}"/>
    <cellStyle name="Note 22 5 2 2 6" xfId="57791" xr:uid="{BD1060FB-1938-42A8-ADA4-948EC08A0889}"/>
    <cellStyle name="Note 22 5 2 3" xfId="57792" xr:uid="{1127EF23-2A00-40C0-A9B3-4B9A977BD405}"/>
    <cellStyle name="Note 22 5 2 4" xfId="57793" xr:uid="{7D306335-9A5A-4D38-853B-A3AD8441B868}"/>
    <cellStyle name="Note 22 5 2 5" xfId="57794" xr:uid="{7B5D9B84-3B8D-4876-A8E5-A6D4DD46F96A}"/>
    <cellStyle name="Note 22 5 2 6" xfId="57795" xr:uid="{9378456C-9D2E-4653-8E77-CD01AA81160A}"/>
    <cellStyle name="Note 22 5 2 7" xfId="57796" xr:uid="{F5659FEF-CC79-4ADA-B0A2-53CB7682A515}"/>
    <cellStyle name="Note 22 5 3" xfId="57798" xr:uid="{10E55945-E669-4D01-A027-3ED1A0A58C67}"/>
    <cellStyle name="Note 22 5 4" xfId="57800" xr:uid="{6B77C6A8-6773-43F5-AE7F-F507605D59B4}"/>
    <cellStyle name="Note 22 5 5" xfId="57801" xr:uid="{D44BC11E-AE1C-497D-B42F-0C02DFCACF41}"/>
    <cellStyle name="Note 22 5 6" xfId="57802" xr:uid="{7438F764-575E-40EE-84D9-CE03F411F142}"/>
    <cellStyle name="Note 22 5 6 2" xfId="49259" xr:uid="{CDA1713E-6097-40C2-BEF7-3C36C7763F63}"/>
    <cellStyle name="Note 22 5 6 3" xfId="49261" xr:uid="{23B272CB-3A45-4290-81A3-4B424ABFB67F}"/>
    <cellStyle name="Note 22 5 6 4" xfId="49263" xr:uid="{5A12D438-57A0-46E2-99BD-44DC8350B39A}"/>
    <cellStyle name="Note 22 5 6 5" xfId="33071" xr:uid="{E7BC1C94-87DB-44E1-B472-38E229FC2310}"/>
    <cellStyle name="Note 22 5 6 6" xfId="49265" xr:uid="{E615A1EA-3697-46C0-BB82-0844E8E45A4E}"/>
    <cellStyle name="Note 22 5 7" xfId="57803" xr:uid="{07366A3C-99CF-4150-A29D-0ABB5166FFE2}"/>
    <cellStyle name="Note 22 5 8" xfId="57804" xr:uid="{0D8B99B2-37ED-4375-BCE6-BBD8E6EA430A}"/>
    <cellStyle name="Note 22 5 9" xfId="57805" xr:uid="{02CFD3AD-6370-4DC3-9C13-0F1E30022BD0}"/>
    <cellStyle name="Note 22 6" xfId="56741" xr:uid="{02388772-18F1-4182-97FB-52FB0DAF7E5B}"/>
    <cellStyle name="Note 22 6 2" xfId="57807" xr:uid="{A5A26C4B-7B66-4D13-89E8-EDFEEE2DF81A}"/>
    <cellStyle name="Note 22 6 2 2" xfId="57808" xr:uid="{9C828924-DFCC-402D-80CB-78638F41D1BD}"/>
    <cellStyle name="Note 22 6 2 3" xfId="57809" xr:uid="{3BAC4314-B416-45E5-929F-27C6F39FE665}"/>
    <cellStyle name="Note 22 6 2 4" xfId="57810" xr:uid="{DB326889-E9DB-497F-A175-C1F1EBB536AC}"/>
    <cellStyle name="Note 22 6 2 5" xfId="57811" xr:uid="{99286400-32D7-47B3-A824-C48755200CC3}"/>
    <cellStyle name="Note 22 6 2 6" xfId="57812" xr:uid="{1F9A0738-F5BA-41D2-ACF2-F564643AE267}"/>
    <cellStyle name="Note 22 6 3" xfId="57813" xr:uid="{55A5CB50-BC0A-4A42-902E-05CE92969DA8}"/>
    <cellStyle name="Note 22 6 4" xfId="57814" xr:uid="{D20A1937-1C6F-4642-90DF-8B2DA2746E0C}"/>
    <cellStyle name="Note 22 6 5" xfId="57815" xr:uid="{A1750EE3-3076-4245-ACE5-AF5FF95391B0}"/>
    <cellStyle name="Note 22 6 6" xfId="57816" xr:uid="{14711E87-679E-47B4-91AE-BF88861E28CE}"/>
    <cellStyle name="Note 22 6 7" xfId="57817" xr:uid="{22B620A6-7239-4E01-9D1E-A92B449C9A4E}"/>
    <cellStyle name="Note 22 7" xfId="56743" xr:uid="{3128A9B2-67DF-45F0-BCB1-9F599A4EB1E8}"/>
    <cellStyle name="Note 22 8" xfId="56745" xr:uid="{EF92C2CE-C111-47B4-A28E-ECD3CA6FAF5E}"/>
    <cellStyle name="Note 22 9" xfId="56748" xr:uid="{9783BCEB-CDEC-40FB-A83A-0C6A653C423D}"/>
    <cellStyle name="Note 23" xfId="56750" xr:uid="{33F9B4C2-2EB8-4C3A-89B2-C209BD98CB1B}"/>
    <cellStyle name="Note 23 10" xfId="56753" xr:uid="{E8ADC6EA-0CB8-422B-9CBB-FF9B08AC7B90}"/>
    <cellStyle name="Note 23 10 2" xfId="57818" xr:uid="{DE143506-59B0-440F-853E-DC1C9F808786}"/>
    <cellStyle name="Note 23 10 3" xfId="57819" xr:uid="{3C6B61DB-993F-43CE-92F3-2A9692EE96FA}"/>
    <cellStyle name="Note 23 10 4" xfId="57820" xr:uid="{67AEF6AD-B47C-4A8E-9013-F568332FE01C}"/>
    <cellStyle name="Note 23 10 5" xfId="57821" xr:uid="{38A4B885-5C99-4870-8DAD-D4715654FCAC}"/>
    <cellStyle name="Note 23 10 6" xfId="57822" xr:uid="{D5BFBF4F-6F34-4B15-80D8-AF32EB3B41DD}"/>
    <cellStyle name="Note 23 11" xfId="57824" xr:uid="{B7D17111-5091-43F9-968A-C6E181AD7702}"/>
    <cellStyle name="Note 23 12" xfId="57826" xr:uid="{5161FA83-3FF6-4CA7-A3A8-DB729F07D6E3}"/>
    <cellStyle name="Note 23 13" xfId="57828" xr:uid="{06A6ACDF-F5BE-47A5-8779-8F95D0596012}"/>
    <cellStyle name="Note 23 14" xfId="57830" xr:uid="{5CE87248-59C0-4C03-AE28-BA49D2771B79}"/>
    <cellStyle name="Note 23 15" xfId="57831" xr:uid="{E374660E-6578-4F3B-A718-DF44DF476CC0}"/>
    <cellStyle name="Note 23 2" xfId="41834" xr:uid="{4FCC584C-1545-4137-B142-65DB68C02E3F}"/>
    <cellStyle name="Note 23 2 10" xfId="57832" xr:uid="{00BD1D2C-C96F-40D0-8588-09F206E38AF6}"/>
    <cellStyle name="Note 23 2 11" xfId="57833" xr:uid="{FA99D905-DBC8-4253-AF60-ACE0F1FDF8E3}"/>
    <cellStyle name="Note 23 2 12" xfId="57834" xr:uid="{25DB77A4-A155-43D1-AA44-0795C654D886}"/>
    <cellStyle name="Note 23 2 13" xfId="57835" xr:uid="{95F75C47-AFC4-4CE4-B8DA-A0831DC8B513}"/>
    <cellStyle name="Note 23 2 2" xfId="56756" xr:uid="{B90979BA-C87E-495D-BD10-DB37DE45E5AC}"/>
    <cellStyle name="Note 23 2 2 2" xfId="57836" xr:uid="{C316F82D-48B7-456C-826D-EE0154C3D13D}"/>
    <cellStyle name="Note 23 2 2 2 2" xfId="57837" xr:uid="{60E8DFC8-DD4C-450F-A80C-7BB88D9FD64C}"/>
    <cellStyle name="Note 23 2 2 2 3" xfId="57838" xr:uid="{E86F50FC-26F3-46B7-9CF0-DC294EA60F54}"/>
    <cellStyle name="Note 23 2 2 2 4" xfId="57839" xr:uid="{F551B116-1754-4E8C-992D-E81D7A9B2D53}"/>
    <cellStyle name="Note 23 2 2 2 5" xfId="57840" xr:uid="{1680B372-5BDF-474C-A885-ECD59E221646}"/>
    <cellStyle name="Note 23 2 2 2 6" xfId="57841" xr:uid="{05D8FE7E-7087-481B-B68B-516F416C7F10}"/>
    <cellStyle name="Note 23 2 2 3" xfId="57842" xr:uid="{1CFA9EAF-3987-4BBD-8244-082F323391ED}"/>
    <cellStyle name="Note 23 2 2 4" xfId="57843" xr:uid="{06D0F191-706B-4CFE-887F-5D2B792A617A}"/>
    <cellStyle name="Note 23 2 2 5" xfId="57844" xr:uid="{0CFD9435-53B8-4A7D-83DD-AB14CAC37298}"/>
    <cellStyle name="Note 23 2 2 6" xfId="25426" xr:uid="{7D3D4E80-88BA-4C31-BECC-7DFD8756DB87}"/>
    <cellStyle name="Note 23 2 2 7" xfId="19709" xr:uid="{08FF526D-6527-4756-BE01-51D3816E196E}"/>
    <cellStyle name="Note 23 2 3" xfId="56759" xr:uid="{41358A8F-1E1F-492A-B955-3A65AC011996}"/>
    <cellStyle name="Note 23 2 4" xfId="56762" xr:uid="{E92E7B21-6380-4A3B-87AE-C9EC71762171}"/>
    <cellStyle name="Note 23 2 5" xfId="57845" xr:uid="{617B6821-B68C-4447-997A-4987D2E9155D}"/>
    <cellStyle name="Note 23 2 6" xfId="57846" xr:uid="{519220C1-C053-41D0-B857-2B72F6D05B8B}"/>
    <cellStyle name="Note 23 2 7" xfId="57847" xr:uid="{4A8487F9-4769-4697-9C5B-35DDCAF292DB}"/>
    <cellStyle name="Note 23 2 8" xfId="57848" xr:uid="{D43158D4-FCB1-4AF5-A75F-91F25648ECCB}"/>
    <cellStyle name="Note 23 2 8 2" xfId="15195" xr:uid="{35FB7356-0A52-4213-B948-6BD3B183BCCC}"/>
    <cellStyle name="Note 23 2 8 3" xfId="32382" xr:uid="{BA94099B-6D61-4C80-8E22-E4683898EE51}"/>
    <cellStyle name="Note 23 2 8 4" xfId="32384" xr:uid="{61077F6F-2752-45F1-8C9E-A93CD39DC22B}"/>
    <cellStyle name="Note 23 2 8 5" xfId="57849" xr:uid="{28516234-D322-4866-881C-E69ABE978116}"/>
    <cellStyle name="Note 23 2 8 6" xfId="53531" xr:uid="{55A8FDF3-2B08-4ADC-9DBA-D9A7A0F9374F}"/>
    <cellStyle name="Note 23 2 9" xfId="57850" xr:uid="{7551CD14-B89A-4AB8-9885-A12B527FBB74}"/>
    <cellStyle name="Note 23 3" xfId="41837" xr:uid="{FB743F6B-C08A-4DA0-A6C2-35B014D05E12}"/>
    <cellStyle name="Note 23 3 10" xfId="57851" xr:uid="{962FE98B-AE30-4F7C-A788-160F6D4F5157}"/>
    <cellStyle name="Note 23 3 11" xfId="57852" xr:uid="{25B54138-9791-4648-BED9-F8B980FFE698}"/>
    <cellStyle name="Note 23 3 2" xfId="37505" xr:uid="{598A9813-978B-4CBF-A56D-942DBECFC2BA}"/>
    <cellStyle name="Note 23 3 2 2" xfId="57853" xr:uid="{D39884A9-4D78-4665-9678-43E2EEF2B467}"/>
    <cellStyle name="Note 23 3 2 2 2" xfId="57854" xr:uid="{20531885-7FF5-4051-9B23-63CB4366F64E}"/>
    <cellStyle name="Note 23 3 2 2 3" xfId="57855" xr:uid="{A6ADEC2B-80AC-4849-9C1C-0C1412CEA6A1}"/>
    <cellStyle name="Note 23 3 2 2 4" xfId="57856" xr:uid="{48FB7239-46CF-45A1-93F9-B3D740B8AEA6}"/>
    <cellStyle name="Note 23 3 2 2 5" xfId="57857" xr:uid="{7D8917DD-CFCC-4638-8E2D-46790F455853}"/>
    <cellStyle name="Note 23 3 2 2 6" xfId="57858" xr:uid="{9DFB723A-4E11-4BD4-B728-F1B3238D22D9}"/>
    <cellStyle name="Note 23 3 2 3" xfId="57859" xr:uid="{AD0BABAF-245F-4892-8F26-F7EE03FF28FD}"/>
    <cellStyle name="Note 23 3 2 4" xfId="57860" xr:uid="{06455A94-4D9C-4E92-8B17-11CBC1E88437}"/>
    <cellStyle name="Note 23 3 2 5" xfId="57861" xr:uid="{7B0B98F8-6612-40A8-9353-2EA15E31F98B}"/>
    <cellStyle name="Note 23 3 2 6" xfId="57862" xr:uid="{104C4655-3AD9-4878-A6FE-33E8B32D1C62}"/>
    <cellStyle name="Note 23 3 2 7" xfId="57863" xr:uid="{8B39098E-8EC2-4402-B387-7F64D1B2BF90}"/>
    <cellStyle name="Note 23 3 3" xfId="37508" xr:uid="{9C5C741B-5A8B-41A8-A4E3-8313D331EACF}"/>
    <cellStyle name="Note 23 3 4" xfId="57865" xr:uid="{55148B23-59ED-4F78-B86D-4DDF8D374ECB}"/>
    <cellStyle name="Note 23 3 5" xfId="57866" xr:uid="{41B12D10-F003-4B8C-B327-71594911C794}"/>
    <cellStyle name="Note 23 3 6" xfId="57867" xr:uid="{D8BCC5A6-0977-4CAE-8AE5-439B29D4A71C}"/>
    <cellStyle name="Note 23 3 6 2" xfId="57868" xr:uid="{23DE5800-432C-4E2A-912C-BDC54672A81C}"/>
    <cellStyle name="Note 23 3 6 3" xfId="57869" xr:uid="{3B2536E2-D943-46BD-860E-3FE9325D6FDD}"/>
    <cellStyle name="Note 23 3 6 4" xfId="57870" xr:uid="{1603A88F-18EE-4F59-8CA9-074204581AD5}"/>
    <cellStyle name="Note 23 3 6 5" xfId="57871" xr:uid="{B0866A34-9CE7-44FE-99BC-4A66EDC6EAF7}"/>
    <cellStyle name="Note 23 3 6 6" xfId="57872" xr:uid="{E009B31B-AB56-4D39-8740-F86F204B5A9A}"/>
    <cellStyle name="Note 23 3 7" xfId="57873" xr:uid="{0CB5E73B-88FB-4522-857C-488CD4379839}"/>
    <cellStyle name="Note 23 3 8" xfId="57874" xr:uid="{67250911-8410-458E-A5D0-EC51A6193AA7}"/>
    <cellStyle name="Note 23 3 9" xfId="57875" xr:uid="{14CC1E70-66A0-4A34-88C7-779610ADE6F4}"/>
    <cellStyle name="Note 23 4" xfId="41840" xr:uid="{13FD1C89-7C58-4747-A359-ABE07345BC51}"/>
    <cellStyle name="Note 23 4 2" xfId="57876" xr:uid="{9B4022EC-59A5-424D-A758-32D8C348F24B}"/>
    <cellStyle name="Note 23 4 3" xfId="57877" xr:uid="{FC1264D1-9012-41A1-B37F-D8F874459CC1}"/>
    <cellStyle name="Note 23 4 4" xfId="57878" xr:uid="{70BA6964-97EA-420D-A233-015F2A6D9A9C}"/>
    <cellStyle name="Note 23 5" xfId="41843" xr:uid="{DB3B5203-D42F-4EE1-A403-F8FC5226B540}"/>
    <cellStyle name="Note 23 5 10" xfId="57879" xr:uid="{7E81AB0D-F2EB-4DBD-BD75-B6D4F981BCED}"/>
    <cellStyle name="Note 23 5 11" xfId="57880" xr:uid="{F6E4BFE2-5FE0-4F29-8007-6D7E994AFE88}"/>
    <cellStyle name="Note 23 5 2" xfId="57882" xr:uid="{78FBD294-C645-4B76-A65E-EE9505BDA5BA}"/>
    <cellStyle name="Note 23 5 2 2" xfId="57883" xr:uid="{9087AE49-18EB-42FA-9B53-31DCE712FFE4}"/>
    <cellStyle name="Note 23 5 2 2 2" xfId="57884" xr:uid="{07BFD2DC-CDBE-4640-BD4D-471A0F06B9CD}"/>
    <cellStyle name="Note 23 5 2 2 3" xfId="57885" xr:uid="{5986C5D0-E99D-4F3A-8B48-6C63A620E094}"/>
    <cellStyle name="Note 23 5 2 2 4" xfId="57886" xr:uid="{6C7E3CCF-1266-46F2-8C03-225258C52CAB}"/>
    <cellStyle name="Note 23 5 2 2 5" xfId="57887" xr:uid="{D44A009E-315C-4C4B-B937-3C7C38CB028C}"/>
    <cellStyle name="Note 23 5 2 2 6" xfId="57888" xr:uid="{6EBE3EBF-44B1-499C-8BE6-FE3D9EEB1A2D}"/>
    <cellStyle name="Note 23 5 2 3" xfId="57889" xr:uid="{033EEC65-EC61-45CC-ACA5-DD7D46E01B37}"/>
    <cellStyle name="Note 23 5 2 4" xfId="57890" xr:uid="{568DC964-E807-4961-9914-68484D13BC26}"/>
    <cellStyle name="Note 23 5 2 5" xfId="57891" xr:uid="{67E74D9E-EC79-4D90-A7F2-5526E3F4884E}"/>
    <cellStyle name="Note 23 5 2 6" xfId="57892" xr:uid="{E965548B-0D61-4477-8E75-B5AB7439AF08}"/>
    <cellStyle name="Note 23 5 2 7" xfId="57893" xr:uid="{6926EAC6-B3A3-4FFE-9654-6F6B47FBC765}"/>
    <cellStyle name="Note 23 5 3" xfId="57895" xr:uid="{8A942C15-5186-41A7-AD3F-87A9CBA28439}"/>
    <cellStyle name="Note 23 5 4" xfId="57897" xr:uid="{5AB2171E-6B0C-46B6-BCB3-DE569D235F7D}"/>
    <cellStyle name="Note 23 5 5" xfId="57898" xr:uid="{58D8B6CD-56E1-490A-AF79-3FE01A2A279B}"/>
    <cellStyle name="Note 23 5 6" xfId="57899" xr:uid="{D6823ACF-B45E-44E4-9316-AA14B8BB0648}"/>
    <cellStyle name="Note 23 5 6 2" xfId="49398" xr:uid="{B4ED1EBA-6B25-44BE-AAAF-483088E09E40}"/>
    <cellStyle name="Note 23 5 6 3" xfId="49400" xr:uid="{BBD68550-84C6-459F-B1C2-06092B968A58}"/>
    <cellStyle name="Note 23 5 6 4" xfId="49402" xr:uid="{8578BB3E-F24D-4539-AE28-36E908B8C3CE}"/>
    <cellStyle name="Note 23 5 6 5" xfId="49404" xr:uid="{65EF0B57-C8A4-48FE-90AE-4EE994575E32}"/>
    <cellStyle name="Note 23 5 6 6" xfId="49406" xr:uid="{B8E1F3AE-A0BA-4BEA-B716-921DB7B649F3}"/>
    <cellStyle name="Note 23 5 7" xfId="57900" xr:uid="{C23CB268-AFCE-48BB-8010-E6F436C9FE34}"/>
    <cellStyle name="Note 23 5 8" xfId="57901" xr:uid="{7B1F64CD-D386-404C-B591-10BFC3AFFC50}"/>
    <cellStyle name="Note 23 5 9" xfId="57902" xr:uid="{D120F76C-A1C7-4BD5-B608-ADC236987314}"/>
    <cellStyle name="Note 23 6" xfId="41846" xr:uid="{CA2695DE-367F-4C13-B1A5-BBB305184D69}"/>
    <cellStyle name="Note 23 6 2" xfId="57904" xr:uid="{D35A5E86-BA47-447A-A1AD-1364DAF8E879}"/>
    <cellStyle name="Note 23 6 2 2" xfId="57905" xr:uid="{2EBE5063-D101-42EE-BAE4-8FFB24BD84EA}"/>
    <cellStyle name="Note 23 6 2 3" xfId="57906" xr:uid="{E99193F4-6443-45B5-9949-015E8C71C41E}"/>
    <cellStyle name="Note 23 6 2 4" xfId="57907" xr:uid="{5B67D208-1543-43F1-833A-887DFAEFFED1}"/>
    <cellStyle name="Note 23 6 2 5" xfId="57908" xr:uid="{D75E038D-642F-4D22-AF56-1398564FEBA5}"/>
    <cellStyle name="Note 23 6 2 6" xfId="57909" xr:uid="{4EC55640-67CE-4382-A54A-DC153AAA6091}"/>
    <cellStyle name="Note 23 6 3" xfId="57910" xr:uid="{9C0F7759-05CF-4A71-89AF-5C29022A7A80}"/>
    <cellStyle name="Note 23 6 4" xfId="57911" xr:uid="{FC1DC84B-BC4F-487F-8607-D06600871CAE}"/>
    <cellStyle name="Note 23 6 5" xfId="57912" xr:uid="{A34764F5-E858-409C-B955-6AA178900EFA}"/>
    <cellStyle name="Note 23 6 6" xfId="57913" xr:uid="{0C34C1F9-BDC8-4A73-9B33-1A8A92FB7B13}"/>
    <cellStyle name="Note 23 6 7" xfId="57914" xr:uid="{093BBD1C-12AD-4F66-8E6D-1E93FB9DE5B6}"/>
    <cellStyle name="Note 23 7" xfId="56764" xr:uid="{D2477A2A-42E0-4FE4-AEDC-41D806C5EF36}"/>
    <cellStyle name="Note 23 8" xfId="56766" xr:uid="{0A7AC9AD-A772-4EB9-A1FD-1278AD167581}"/>
    <cellStyle name="Note 23 9" xfId="56769" xr:uid="{BF2BA3FA-2951-46DD-BA70-67C95EA06501}"/>
    <cellStyle name="Note 24" xfId="56771" xr:uid="{26F7C6DC-0811-43CF-ADE7-A9E7BC71F67D}"/>
    <cellStyle name="Note 24 10" xfId="56774" xr:uid="{6CB197EB-3B57-49FD-87A5-7FC1A0FD4160}"/>
    <cellStyle name="Note 24 10 2" xfId="57915" xr:uid="{158F3CF0-4D9B-4C1E-829D-E40343D2F9EE}"/>
    <cellStyle name="Note 24 10 3" xfId="57916" xr:uid="{A515D83B-0E79-4105-B121-081F5E00B9AC}"/>
    <cellStyle name="Note 24 10 4" xfId="57917" xr:uid="{D90E91CA-48CC-4837-81D1-A9A56A2D1C1A}"/>
    <cellStyle name="Note 24 10 5" xfId="57918" xr:uid="{7E541D61-1FF0-46C4-B371-7C26F945FFCB}"/>
    <cellStyle name="Note 24 10 6" xfId="57919" xr:uid="{EB5FA27E-9DE8-4598-860B-F985ABB1EBE6}"/>
    <cellStyle name="Note 24 11" xfId="56777" xr:uid="{7216A6F1-2D1F-4EC4-9D29-55278623A7C5}"/>
    <cellStyle name="Note 24 12" xfId="57921" xr:uid="{F39EDBEB-8524-424E-9ED0-34842661DBB0}"/>
    <cellStyle name="Note 24 13" xfId="57923" xr:uid="{96B76311-4117-4727-92F5-5500C99D649F}"/>
    <cellStyle name="Note 24 14" xfId="57925" xr:uid="{FD1170C7-73FC-411C-A3DC-F38591C089A5}"/>
    <cellStyle name="Note 24 15" xfId="5757" xr:uid="{6F96B214-9C70-485E-A0C1-6CB5C62319BE}"/>
    <cellStyle name="Note 24 16" xfId="5759" xr:uid="{CC1DDFAD-FCB0-4757-BFB3-2F7696EDBDF7}"/>
    <cellStyle name="Note 24 2" xfId="41853" xr:uid="{21B6A394-A9FE-4FBF-9F64-B0428C1057DB}"/>
    <cellStyle name="Note 24 2 10" xfId="57926" xr:uid="{F685A5D5-0D3C-45D7-8D55-28EDE0CAFE60}"/>
    <cellStyle name="Note 24 2 11" xfId="57927" xr:uid="{DE4C60E0-6592-4581-A2D6-8D305433D8BC}"/>
    <cellStyle name="Note 24 2 12" xfId="57928" xr:uid="{45386C4E-9713-40EF-BC03-C7CD4CD4294B}"/>
    <cellStyle name="Note 24 2 13" xfId="57929" xr:uid="{BD80AC6A-1A1A-4957-9CA4-D7CF4E53BF91}"/>
    <cellStyle name="Note 24 2 2" xfId="56780" xr:uid="{A8AC5DDB-4711-443A-B49F-9332D9385B34}"/>
    <cellStyle name="Note 24 2 2 2" xfId="57930" xr:uid="{67A07A3B-4877-4FC5-9AD8-991E2C20A71C}"/>
    <cellStyle name="Note 24 2 2 2 2" xfId="57931" xr:uid="{E74E9E48-A8C8-423F-9DC4-A2CE0861F85A}"/>
    <cellStyle name="Note 24 2 2 2 3" xfId="57932" xr:uid="{9142B3E7-CEA3-4F74-937F-9BD0F737B110}"/>
    <cellStyle name="Note 24 2 2 2 4" xfId="57933" xr:uid="{E975F1EC-056C-4C88-9E3A-A25763BBCCF5}"/>
    <cellStyle name="Note 24 2 2 2 5" xfId="57934" xr:uid="{53DDF874-ABC8-41F9-8ED8-958AD8FDE25F}"/>
    <cellStyle name="Note 24 2 2 2 6" xfId="57935" xr:uid="{FBDDA66B-4BB4-4C22-8A23-15C56BDEC250}"/>
    <cellStyle name="Note 24 2 2 3" xfId="57936" xr:uid="{97788FFF-E5C9-41B3-8E4A-3534E2986472}"/>
    <cellStyle name="Note 24 2 2 4" xfId="57937" xr:uid="{6C1ABF32-033E-45BA-A6AB-E37085A7194E}"/>
    <cellStyle name="Note 24 2 2 5" xfId="57938" xr:uid="{90086138-B551-4D2A-AA47-B8FF922FA3D1}"/>
    <cellStyle name="Note 24 2 2 6" xfId="19044" xr:uid="{756B2A07-4B9A-4FD2-8198-DFC624BC23FF}"/>
    <cellStyle name="Note 24 2 2 7" xfId="19051" xr:uid="{E7AA5C06-7546-42A2-8573-FDDF90DD9BA8}"/>
    <cellStyle name="Note 24 2 3" xfId="56783" xr:uid="{42E26ABC-DBC8-44B7-AF90-3D3B8FBDD397}"/>
    <cellStyle name="Note 24 2 4" xfId="56786" xr:uid="{B88EE5AF-FF20-49FD-A615-498037336A7B}"/>
    <cellStyle name="Note 24 2 5" xfId="56788" xr:uid="{6781C67B-193D-426B-A1A0-A8BCB586D31C}"/>
    <cellStyle name="Note 24 2 6" xfId="56790" xr:uid="{7E85640C-C6F3-4307-8F0F-73B244AAC044}"/>
    <cellStyle name="Note 24 2 7" xfId="56792" xr:uid="{CE4BEEE7-135A-49D3-8CB0-370F1470A788}"/>
    <cellStyle name="Note 24 2 8" xfId="56794" xr:uid="{3931DF48-42EE-4DF8-A1E7-E43310DF8BA3}"/>
    <cellStyle name="Note 24 2 8 2" xfId="57939" xr:uid="{ACA9D566-E71C-4CC9-8AA1-1EDC4A7EF6F9}"/>
    <cellStyle name="Note 24 2 8 3" xfId="57940" xr:uid="{B4752527-953C-473B-9C10-AC22CE6C352D}"/>
    <cellStyle name="Note 24 2 8 4" xfId="57941" xr:uid="{EBCEA1BB-D74B-402C-8011-15C1552AAC0C}"/>
    <cellStyle name="Note 24 2 8 5" xfId="57942" xr:uid="{DDC68688-8F57-409B-8AC4-E7585D557728}"/>
    <cellStyle name="Note 24 2 8 6" xfId="53554" xr:uid="{AB349476-D26E-4B31-83EF-8B3B57739411}"/>
    <cellStyle name="Note 24 2 9" xfId="57943" xr:uid="{BBCCDFB2-7C3E-403B-8EAA-2A14BDCB4BC0}"/>
    <cellStyle name="Note 24 3" xfId="41856" xr:uid="{E0648D4A-53A4-4693-82DF-BF9CD6D2E5B7}"/>
    <cellStyle name="Note 24 3 2" xfId="37524" xr:uid="{E59B69D9-2DE8-45D1-A35C-B384F88139D4}"/>
    <cellStyle name="Note 24 3 2 2" xfId="57944" xr:uid="{296D8DAD-9CCD-451D-9D88-CC9274A7D17C}"/>
    <cellStyle name="Note 24 3 2 3" xfId="57945" xr:uid="{69ED3718-D5C2-4645-8B0B-6CE0AAD0A23D}"/>
    <cellStyle name="Note 24 3 2 4" xfId="57946" xr:uid="{8E11D9C9-ADEB-4A8F-98E0-B4A6FEDDFAF2}"/>
    <cellStyle name="Note 24 3 2 5" xfId="57947" xr:uid="{C77519CE-9569-4BD9-A6E8-72E39F9A6D2A}"/>
    <cellStyle name="Note 24 3 2 6" xfId="57948" xr:uid="{4734783E-B9F7-494D-AC46-1F9C2E5FA094}"/>
    <cellStyle name="Note 24 3 3" xfId="37528" xr:uid="{30DF10DB-EE57-4626-ACF8-3C3E991EB2EA}"/>
    <cellStyle name="Note 24 3 4" xfId="12389" xr:uid="{4B2EDF4C-17D2-4C72-9118-C15C3AF24AB9}"/>
    <cellStyle name="Note 24 3 5" xfId="12393" xr:uid="{C89FDEFC-069E-4D38-B51F-DDB5689BAA22}"/>
    <cellStyle name="Note 24 3 6" xfId="12396" xr:uid="{F241D72F-EAB8-4354-B136-499FD044F471}"/>
    <cellStyle name="Note 24 3 7" xfId="12399" xr:uid="{5D0A59A5-C08F-4CDA-B06B-B358FCA8C25F}"/>
    <cellStyle name="Note 24 4" xfId="41859" xr:uid="{8CCE32B3-68FF-4456-B183-D5B0132D8C49}"/>
    <cellStyle name="Note 24 5" xfId="41862" xr:uid="{4F32358A-EFB7-4A05-8666-CF73D8400761}"/>
    <cellStyle name="Note 24 6" xfId="56796" xr:uid="{0F46FF4D-5254-431D-9A01-47B2591192DF}"/>
    <cellStyle name="Note 24 7" xfId="56798" xr:uid="{86E2754F-7CEE-4E5D-A8DD-FB36243D6A43}"/>
    <cellStyle name="Note 24 8" xfId="56800" xr:uid="{3A83DB93-62F1-4972-A627-0803DF990598}"/>
    <cellStyle name="Note 24 9" xfId="56802" xr:uid="{0F34F62E-078E-4DDB-89E6-F94B3F2067B9}"/>
    <cellStyle name="Note 25" xfId="57950" xr:uid="{15783F6F-D552-40D8-96C7-E4496638070F}"/>
    <cellStyle name="Note 25 2" xfId="57951" xr:uid="{0033C5AB-1BCB-4BA2-8BFD-2288380CB879}"/>
    <cellStyle name="Note 25 3" xfId="57952" xr:uid="{ED88744A-0271-4B80-886F-975669F5DEF2}"/>
    <cellStyle name="Note 25 4" xfId="57953" xr:uid="{ABB7C95D-CDCF-401E-AC81-E0DF02228594}"/>
    <cellStyle name="Note 25 5" xfId="57954" xr:uid="{6F101207-0D98-4236-B775-0BD2599529EF}"/>
    <cellStyle name="Note 25 6" xfId="57955" xr:uid="{F351D0AC-8DB9-40E6-8C33-6B844B2D61D0}"/>
    <cellStyle name="Note 25 7" xfId="57956" xr:uid="{A8043F51-604A-4C45-A13C-A4B980DD23CF}"/>
    <cellStyle name="Note 25 8" xfId="57957" xr:uid="{BC098170-944E-4425-860D-03632A1E949A}"/>
    <cellStyle name="Note 26" xfId="57959" xr:uid="{9463F732-464F-451F-AD83-8814D5206077}"/>
    <cellStyle name="Note 26 2" xfId="57960" xr:uid="{0EDFD37E-ACD0-4E80-9A6E-44C4ED42D9B3}"/>
    <cellStyle name="Note 26 2 2" xfId="57962" xr:uid="{BA94BAAD-9F65-4003-B36A-40F80541137B}"/>
    <cellStyle name="Note 26 3" xfId="57963" xr:uid="{BEC51719-BE05-49BB-B31F-55AB5C1919BC}"/>
    <cellStyle name="Note 26 4" xfId="57964" xr:uid="{05F7B5B0-CBCD-4A8F-A1F1-E2B95E81E4D9}"/>
    <cellStyle name="Note 27" xfId="57966" xr:uid="{83C62CF5-C2FB-4774-8D43-1CBFFE315760}"/>
    <cellStyle name="Note 27 2" xfId="57967" xr:uid="{3AF9823F-91AA-46BB-9BD9-F8D6FCFD93ED}"/>
    <cellStyle name="Note 27 2 2" xfId="57969" xr:uid="{70865573-169F-4E97-A7F6-3E41A7625648}"/>
    <cellStyle name="Note 27 3" xfId="57970" xr:uid="{F76AA269-A40A-4A45-A9B2-91037C69EDB5}"/>
    <cellStyle name="Note 27 3 2" xfId="28529" xr:uid="{F217E5E5-3BF4-4637-93D6-6239B402F30E}"/>
    <cellStyle name="Note 27 4" xfId="57971" xr:uid="{F873B248-08D4-49A0-AD90-7F3520097A16}"/>
    <cellStyle name="Note 27 5" xfId="57972" xr:uid="{BCE32B0A-FA84-468E-B9CC-98C18B8F3B2A}"/>
    <cellStyle name="Note 28" xfId="57974" xr:uid="{918F0158-136B-4E90-A677-021A985783C8}"/>
    <cellStyle name="Note 28 2" xfId="57976" xr:uid="{A3039AA2-A4F2-429E-8AA3-59558418498B}"/>
    <cellStyle name="Note 28 3" xfId="57978" xr:uid="{F12151D5-F89D-4718-A4EF-3EE8F3BACB58}"/>
    <cellStyle name="Note 29" xfId="57980" xr:uid="{436C1BD5-811B-4DBE-9E2A-963041ADD5DF}"/>
    <cellStyle name="Note 29 2" xfId="57982" xr:uid="{ED6E5162-97FE-426B-9753-16F17947004E}"/>
    <cellStyle name="Note 3" xfId="10804" xr:uid="{CE2D3E13-785B-4843-B1A8-BCF8F8D48945}"/>
    <cellStyle name="Note 3 10" xfId="57983" xr:uid="{56A952A4-90EA-4089-B7E8-7B0718B418AA}"/>
    <cellStyle name="Note 3 11" xfId="40565" xr:uid="{8346A63B-1D43-47DB-B039-6DD59FD7429F}"/>
    <cellStyle name="Note 3 12" xfId="40567" xr:uid="{8E53B47A-E4C8-4D49-99E4-0073DCBDBB70}"/>
    <cellStyle name="Note 3 13" xfId="40569" xr:uid="{CCED17A2-FADB-49A0-8D97-7B87E42FD18D}"/>
    <cellStyle name="Note 3 14" xfId="40571" xr:uid="{ACDA9856-96E5-4270-A98C-00BDBDD8DB3F}"/>
    <cellStyle name="Note 3 15" xfId="40573" xr:uid="{68FB38C4-9E00-4825-8335-C33EC7670A87}"/>
    <cellStyle name="Note 3 16" xfId="57984" xr:uid="{92C203F5-7550-4496-857B-F7068E65EDA2}"/>
    <cellStyle name="Note 3 2" xfId="57985" xr:uid="{787B967D-3C76-467E-A6D8-7B316B3656F2}"/>
    <cellStyle name="Note 3 2 10" xfId="57986" xr:uid="{34DB82FE-48FF-4E3E-99B9-186A43BE999F}"/>
    <cellStyle name="Note 3 2 11" xfId="57987" xr:uid="{D37A38EF-D29D-4DC6-992A-A517CE076DA1}"/>
    <cellStyle name="Note 3 2 2" xfId="57988" xr:uid="{7DC0F7B6-223E-408D-AE8B-D5656A9E4190}"/>
    <cellStyle name="Note 3 2 2 2" xfId="57989" xr:uid="{E48BC2C0-1124-490C-BC39-ED381308717E}"/>
    <cellStyle name="Note 3 2 2 3" xfId="57990" xr:uid="{FF25B1EB-DAE5-425D-8B59-17F38D2EAE9B}"/>
    <cellStyle name="Note 3 2 2 4" xfId="32052" xr:uid="{4662D07E-346A-464C-AF67-D3C9FE249BEF}"/>
    <cellStyle name="Note 3 2 3" xfId="57991" xr:uid="{8230E06F-994A-440F-B3AD-BB388C46A151}"/>
    <cellStyle name="Note 3 2 3 2" xfId="57992" xr:uid="{2A23A6AF-1B83-454F-B9C5-B42D17D6EB5B}"/>
    <cellStyle name="Note 3 2 3 3" xfId="57993" xr:uid="{C5AEAE1C-2ADA-4974-98F3-36421A42D319}"/>
    <cellStyle name="Note 3 2 3 4" xfId="57994" xr:uid="{BFCC5F21-951B-40B1-B151-2247258E87F7}"/>
    <cellStyle name="Note 3 2 4" xfId="57995" xr:uid="{B1172B2C-7382-420A-BE3A-177E98731EBE}"/>
    <cellStyle name="Note 3 2 5" xfId="57996" xr:uid="{2A8C649F-F12B-41FD-A449-04E9EA4630EB}"/>
    <cellStyle name="Note 3 2 6" xfId="57997" xr:uid="{BABB42A2-1989-4699-8F3C-B5B1C28061B0}"/>
    <cellStyle name="Note 3 2 7" xfId="57998" xr:uid="{440970BB-2FF7-4022-B5DF-1AF7AD24FB96}"/>
    <cellStyle name="Note 3 2 8" xfId="57999" xr:uid="{F367488C-F531-4D5D-8B5C-6F225FA165C4}"/>
    <cellStyle name="Note 3 2 9" xfId="58000" xr:uid="{A489AD26-4122-4C8E-9DA3-0A4214A31AF3}"/>
    <cellStyle name="Note 3 3" xfId="58001" xr:uid="{84247EA8-5798-4B53-AD20-3F77189FA85E}"/>
    <cellStyle name="Note 3 3 10" xfId="58002" xr:uid="{6DC0FE62-1816-439A-988B-5039718976DE}"/>
    <cellStyle name="Note 3 3 11" xfId="58003" xr:uid="{807366FC-0987-4623-8976-2721E29FAD0B}"/>
    <cellStyle name="Note 3 3 2" xfId="58004" xr:uid="{83E7CB4C-84EA-415D-B6F7-B7F5936FF4A6}"/>
    <cellStyle name="Note 3 3 2 2" xfId="58005" xr:uid="{4CC58F4C-C3D0-4F0F-B6A8-3D173AC79A46}"/>
    <cellStyle name="Note 3 3 2 3" xfId="58006" xr:uid="{0C98CAD3-9C3B-458B-A954-75A8552EE3AB}"/>
    <cellStyle name="Note 3 3 2 4" xfId="58007" xr:uid="{1A7AEC82-90EA-4CF2-BB7B-6DF3556E3DEA}"/>
    <cellStyle name="Note 3 3 3" xfId="58008" xr:uid="{A2927E1D-16B3-4767-A80A-49322E703E67}"/>
    <cellStyle name="Note 3 3 3 2" xfId="58009" xr:uid="{52F9A1E8-518F-4B81-A35C-286559C388B1}"/>
    <cellStyle name="Note 3 3 3 3" xfId="58010" xr:uid="{0C924919-3318-480D-84AC-E55F8D34F932}"/>
    <cellStyle name="Note 3 3 3 4" xfId="58011" xr:uid="{E036AF42-2458-4AE6-B6C0-497914E1D5A6}"/>
    <cellStyle name="Note 3 3 4" xfId="58012" xr:uid="{B8CBB45F-4481-4DD2-9C9F-A857C861E2D6}"/>
    <cellStyle name="Note 3 3 5" xfId="58013" xr:uid="{A5B96E36-E735-45A2-95F3-58730870FFEA}"/>
    <cellStyle name="Note 3 3 6" xfId="58014" xr:uid="{CE926ACF-6094-4C5F-B16C-D1429D62D90F}"/>
    <cellStyle name="Note 3 3 7" xfId="58015" xr:uid="{3FA59788-B4E7-4DEA-B1FF-5E6E9F6731B2}"/>
    <cellStyle name="Note 3 3 8" xfId="6947" xr:uid="{8A113704-59FA-4D6A-9604-395FC99BD36A}"/>
    <cellStyle name="Note 3 3 9" xfId="6952" xr:uid="{93E477CF-C1C4-4012-8B4D-A2F1B49A186F}"/>
    <cellStyle name="Note 3 4" xfId="58016" xr:uid="{7A1B786E-502C-4EDF-B9CD-26EA69B363BD}"/>
    <cellStyle name="Note 3 4 10" xfId="58017" xr:uid="{6C014ACE-ABBA-4141-A156-D747AD87E5FC}"/>
    <cellStyle name="Note 3 4 11" xfId="58018" xr:uid="{6AC7E929-0093-4B7D-AB57-E25B0BA61EDC}"/>
    <cellStyle name="Note 3 4 2" xfId="58019" xr:uid="{7A3695EB-1A87-4730-B5DC-B878F8049691}"/>
    <cellStyle name="Note 3 4 2 2" xfId="58020" xr:uid="{C8E48346-099C-48C7-A35E-D9724C638C3F}"/>
    <cellStyle name="Note 3 4 2 3" xfId="58021" xr:uid="{B370712A-D93D-48C1-BCAC-3DB816B075F0}"/>
    <cellStyle name="Note 3 4 2 4" xfId="58022" xr:uid="{386BA5C8-26CE-4BFD-B8A0-A3B89EA2405B}"/>
    <cellStyle name="Note 3 4 3" xfId="58023" xr:uid="{A154B3F0-FC9F-4BC9-B167-7203C08993AC}"/>
    <cellStyle name="Note 3 4 3 2" xfId="58024" xr:uid="{5DC51F74-6A00-477D-A72E-EE1F4A61F676}"/>
    <cellStyle name="Note 3 4 3 3" xfId="58025" xr:uid="{85446042-1585-485B-ADB7-938E59D3EC23}"/>
    <cellStyle name="Note 3 4 3 4" xfId="58026" xr:uid="{9676D92E-5A1B-4F39-B535-8834D4B209B9}"/>
    <cellStyle name="Note 3 4 4" xfId="58027" xr:uid="{EB71549A-0700-4DDD-BF70-97E0F02E5BCE}"/>
    <cellStyle name="Note 3 4 5" xfId="58028" xr:uid="{EC53BD59-7CB3-4441-9259-FD4367645B22}"/>
    <cellStyle name="Note 3 4 6" xfId="58029" xr:uid="{D92D1A79-2A2D-4BB2-80BE-905183BAAECB}"/>
    <cellStyle name="Note 3 4 7" xfId="47063" xr:uid="{129AD219-CDB5-4FEF-9918-D2E03144C4F0}"/>
    <cellStyle name="Note 3 4 8" xfId="47065" xr:uid="{2DB07559-8452-4119-9EC7-F9D26F5D6977}"/>
    <cellStyle name="Note 3 4 9" xfId="47067" xr:uid="{557F3412-4528-4A59-B570-E5C48EDABD74}"/>
    <cellStyle name="Note 3 5" xfId="58030" xr:uid="{8FBA0305-5590-493F-832B-813A35027743}"/>
    <cellStyle name="Note 3 5 2" xfId="58031" xr:uid="{00C28584-85AA-444C-86F3-CBC8F4AA6C9E}"/>
    <cellStyle name="Note 3 5 3" xfId="58032" xr:uid="{617C42B2-A63B-41A1-A2B7-3AEB74BB4692}"/>
    <cellStyle name="Note 3 5 4" xfId="58033" xr:uid="{B7ABE7E1-ECBB-4146-A229-4D863F07ECC5}"/>
    <cellStyle name="Note 3 6" xfId="58034" xr:uid="{D3C85DA3-2791-4FB9-B136-B8C5AC6C6F2E}"/>
    <cellStyle name="Note 3 7" xfId="58035" xr:uid="{071DF864-1282-4091-B641-78A08B65DFF8}"/>
    <cellStyle name="Note 3 8" xfId="42913" xr:uid="{0C6EB5A7-70C2-4195-8DBF-34A5C8B65E2A}"/>
    <cellStyle name="Note 3 9" xfId="42915" xr:uid="{9988E2B9-554B-4CED-B115-B7C7CBFF32E1}"/>
    <cellStyle name="Note 30" xfId="57949" xr:uid="{6942DB7B-0F5C-4172-BE4E-62D0680453B9}"/>
    <cellStyle name="Note 31" xfId="57958" xr:uid="{2572706C-E7B0-4179-84E9-D346965C0429}"/>
    <cellStyle name="Note 32" xfId="57965" xr:uid="{99F75404-C58F-41AF-A435-93E956D24FC5}"/>
    <cellStyle name="Note 33" xfId="57973" xr:uid="{2EB6A16D-9D0C-4A8D-9349-6DDBFF66CD0D}"/>
    <cellStyle name="Note 33 2" xfId="57975" xr:uid="{55418F47-7349-4C82-999A-386A70D44AF9}"/>
    <cellStyle name="Note 33 3" xfId="57977" xr:uid="{2F99F575-2213-4826-89EF-7B4678D8BF68}"/>
    <cellStyle name="Note 33 4" xfId="58036" xr:uid="{F3450436-9A27-4A77-A43C-7B099DB0551C}"/>
    <cellStyle name="Note 33 5" xfId="58037" xr:uid="{6CB4CD1D-A02A-4B66-9E96-111F627F193C}"/>
    <cellStyle name="Note 33 6" xfId="58038" xr:uid="{B63AE70C-1230-4468-B3AF-C09D9F8A6BDE}"/>
    <cellStyle name="Note 34" xfId="57979" xr:uid="{35FF60CE-CD7F-427F-ABD9-6F87159D7355}"/>
    <cellStyle name="Note 34 2" xfId="57981" xr:uid="{4F4F86B8-0F54-492D-9DA2-9E74D34D380E}"/>
    <cellStyle name="Note 34 3" xfId="58039" xr:uid="{4E4461CC-3C3D-4BED-A6A7-F72C931DDAD7}"/>
    <cellStyle name="Note 34 4" xfId="58040" xr:uid="{99489651-C696-4193-927A-D2FA0D7A8474}"/>
    <cellStyle name="Note 34 5" xfId="58041" xr:uid="{5DEBCFE0-B1D5-4E48-890A-17C88F0BDAE7}"/>
    <cellStyle name="Note 34 6" xfId="58042" xr:uid="{3E42AE7C-A742-4F8F-90B0-C6728F3BD1BA}"/>
    <cellStyle name="Note 35" xfId="58044" xr:uid="{CD0F7211-E1C0-4E9E-A645-D270FCCD4C47}"/>
    <cellStyle name="Note 35 2" xfId="58046" xr:uid="{68917C55-A15F-421E-A4AB-B63115A7B199}"/>
    <cellStyle name="Note 35 3" xfId="58048" xr:uid="{11B681DF-6943-43C2-9B27-5440228FC0E9}"/>
    <cellStyle name="Note 35 4" xfId="58049" xr:uid="{D8E0F6DA-B15D-48A7-886B-2CB66439AFCB}"/>
    <cellStyle name="Note 35 5" xfId="58050" xr:uid="{FD047EFD-E424-431E-8D43-8D588292397A}"/>
    <cellStyle name="Note 35 6" xfId="58051" xr:uid="{B04A6F1C-4B34-4E94-92A1-7DA2970597C8}"/>
    <cellStyle name="Note 36" xfId="58053" xr:uid="{6ABA77A3-0888-4156-95C4-B0AFE8FC92C6}"/>
    <cellStyle name="Note 36 2" xfId="58055" xr:uid="{09D0D328-9B98-4AD1-BAF9-8134B4D8B3A9}"/>
    <cellStyle name="Note 36 3" xfId="58057" xr:uid="{3238BBD8-89F9-4C92-A59F-7EC351D788B4}"/>
    <cellStyle name="Note 36 4" xfId="58058" xr:uid="{319F5B30-7DC4-4BF1-A50B-76EC82DD72C7}"/>
    <cellStyle name="Note 36 5" xfId="58059" xr:uid="{05629299-A80D-466C-A264-C320599503E6}"/>
    <cellStyle name="Note 36 6" xfId="58060" xr:uid="{4021596A-877E-45AE-8E8E-65EFF83D86A8}"/>
    <cellStyle name="Note 37" xfId="58062" xr:uid="{DAC9E23A-C46D-4A41-88FF-A6AA7C9ADF9E}"/>
    <cellStyle name="Note 37 2" xfId="44366" xr:uid="{11A300F2-F1BF-4D2B-A9FB-D0392B6298C1}"/>
    <cellStyle name="Note 37 3" xfId="44369" xr:uid="{029BFD5D-033F-4D92-9395-9656E0586185}"/>
    <cellStyle name="Note 37 4" xfId="44371" xr:uid="{9568CEB0-56E2-4FFD-839F-845ED7654F6E}"/>
    <cellStyle name="Note 37 5" xfId="44373" xr:uid="{EE7D5A18-3338-40CA-882F-FB1FEEC8E3D6}"/>
    <cellStyle name="Note 37 6" xfId="58063" xr:uid="{1024F62E-C215-47B6-9808-C68F0025C072}"/>
    <cellStyle name="Note 37 7" xfId="58064" xr:uid="{FBFEFE31-E59C-4F74-B3D8-7F20F0EA8ACB}"/>
    <cellStyle name="Note 38" xfId="58066" xr:uid="{B50237BA-8D3C-4B65-AF30-EBD97EAEEBB4}"/>
    <cellStyle name="Note 38 2" xfId="58068" xr:uid="{39FA6A03-DDD1-4BDF-AA02-3BE71C0ED7EB}"/>
    <cellStyle name="Note 38 3" xfId="58070" xr:uid="{1569AEFD-CD2F-495D-916F-DA6E3FC8FFA6}"/>
    <cellStyle name="Note 38 4" xfId="58071" xr:uid="{30F051DB-77E7-442E-8035-7FE89817FD69}"/>
    <cellStyle name="Note 38 5" xfId="58072" xr:uid="{1E796057-88C1-406A-9F04-714CA909CD42}"/>
    <cellStyle name="Note 38 6" xfId="58073" xr:uid="{F7DBD2CA-08D8-4DA6-9658-9F5851603FB9}"/>
    <cellStyle name="Note 38 7" xfId="58074" xr:uid="{0BA8F3B0-F996-4860-8E00-EB3172E87FD9}"/>
    <cellStyle name="Note 39" xfId="58076" xr:uid="{AD920639-1DA2-434A-BF9D-7BFD03260CCE}"/>
    <cellStyle name="Note 39 2" xfId="58078" xr:uid="{65B77D93-35A4-4737-9B79-85AB77C4D380}"/>
    <cellStyle name="Note 39 3" xfId="58080" xr:uid="{F6ADE964-2521-4C1C-99E1-212F97D238D5}"/>
    <cellStyle name="Note 4" xfId="10807" xr:uid="{BFD5DBBE-6AB1-4A6A-AA43-E57200C90B61}"/>
    <cellStyle name="Note 4 10" xfId="58081" xr:uid="{723DBE37-81CC-46D0-816F-C0D46B37FBC5}"/>
    <cellStyle name="Note 4 11" xfId="58082" xr:uid="{A8250234-E09B-41EA-A3FA-B9B72FF80826}"/>
    <cellStyle name="Note 4 12" xfId="58083" xr:uid="{52562CC5-F8F1-41C8-9DE3-8C3C3E941264}"/>
    <cellStyle name="Note 4 13" xfId="58084" xr:uid="{C94098FB-9686-4E98-B6FA-95CA2287D337}"/>
    <cellStyle name="Note 4 14" xfId="58085" xr:uid="{E909347C-3E40-4C28-8FB1-75EB4991437C}"/>
    <cellStyle name="Note 4 2" xfId="58086" xr:uid="{0BBF7D31-6914-4346-8E54-CBB86D80A5D1}"/>
    <cellStyle name="Note 4 2 10" xfId="58087" xr:uid="{56877FB9-A92A-46BF-897F-484B91C53220}"/>
    <cellStyle name="Note 4 2 11" xfId="58088" xr:uid="{96377497-1442-487E-A844-0120F577E2EE}"/>
    <cellStyle name="Note 4 2 2" xfId="58089" xr:uid="{F3E7F018-092B-426D-AF8C-036D56CB7F73}"/>
    <cellStyle name="Note 4 2 2 2" xfId="58090" xr:uid="{9801E4FC-0D41-44A7-81DF-E8817AC5CDDF}"/>
    <cellStyle name="Note 4 2 2 3" xfId="58091" xr:uid="{7A86FA45-6E48-46E1-A951-74D17A3DF240}"/>
    <cellStyle name="Note 4 2 2 4" xfId="58092" xr:uid="{8C842E43-FBEC-49B3-8776-D339BDAA464D}"/>
    <cellStyle name="Note 4 2 3" xfId="58093" xr:uid="{4D5E50B2-74DD-40AA-BD8F-45DCB3B12A19}"/>
    <cellStyle name="Note 4 2 3 2" xfId="58095" xr:uid="{202F0F3F-BA15-4B8A-8224-2E715C42BA98}"/>
    <cellStyle name="Note 4 2 3 3" xfId="58097" xr:uid="{30C26461-EE77-4BD0-BD0C-14F05350D1BC}"/>
    <cellStyle name="Note 4 2 3 4" xfId="58098" xr:uid="{E61028E2-DBC6-4A0E-B995-1AEEF7625CFC}"/>
    <cellStyle name="Note 4 2 4" xfId="16744" xr:uid="{33C10484-F2A0-47E2-9266-57ACE3893867}"/>
    <cellStyle name="Note 4 2 5" xfId="16380" xr:uid="{3160F59E-0957-458C-852B-F9490DC99546}"/>
    <cellStyle name="Note 4 2 6" xfId="16464" xr:uid="{B3100221-D991-4343-88EE-8334FE13AA05}"/>
    <cellStyle name="Note 4 2 7" xfId="16563" xr:uid="{2F7A2C9F-B8A3-43F7-88C2-3E51BEEC7D61}"/>
    <cellStyle name="Note 4 2 8" xfId="16649" xr:uid="{C9F4B765-51EB-4054-903D-1BA76BAF2ECF}"/>
    <cellStyle name="Note 4 2 9" xfId="16671" xr:uid="{7B41964A-D4B6-4441-8B52-2ADA35EA970A}"/>
    <cellStyle name="Note 4 3" xfId="58099" xr:uid="{AD7522E8-8C28-4ED1-9C39-30807BB515FE}"/>
    <cellStyle name="Note 4 3 10" xfId="58100" xr:uid="{672C6BE9-E8FD-4850-B222-500A6C7D62E0}"/>
    <cellStyle name="Note 4 3 11" xfId="58101" xr:uid="{9A35E933-4CBE-4875-A9AD-A04009680226}"/>
    <cellStyle name="Note 4 3 2" xfId="58102" xr:uid="{122A37E4-5723-492A-9CCE-2D1E86292B21}"/>
    <cellStyle name="Note 4 3 2 2" xfId="58103" xr:uid="{8F4A63A2-4E20-4EA3-91BC-C966D08E3D24}"/>
    <cellStyle name="Note 4 3 2 3" xfId="58104" xr:uid="{58958A4D-0015-415E-AF70-D1708C218337}"/>
    <cellStyle name="Note 4 3 2 4" xfId="58105" xr:uid="{7F388051-4F0B-43EB-A100-D6884C9E9723}"/>
    <cellStyle name="Note 4 3 3" xfId="58106" xr:uid="{3500189B-6BA1-49FE-8F3D-0F1BD2ABBE82}"/>
    <cellStyle name="Note 4 3 3 2" xfId="58107" xr:uid="{C827ADEB-BF78-4FD7-A174-40ABFC22DC01}"/>
    <cellStyle name="Note 4 3 3 3" xfId="58108" xr:uid="{4563C8CF-CC45-460D-ADEC-F871D6E124FD}"/>
    <cellStyle name="Note 4 3 3 4" xfId="58109" xr:uid="{A94E21AE-E240-4735-848D-E62866A3AC45}"/>
    <cellStyle name="Note 4 3 4" xfId="16756" xr:uid="{4479B73F-189F-46A7-A700-7BE381F819F9}"/>
    <cellStyle name="Note 4 3 5" xfId="16714" xr:uid="{395B2946-9776-4869-A49B-6FC66E9165B1}"/>
    <cellStyle name="Note 4 3 6" xfId="16760" xr:uid="{6E920916-9C75-43C3-B6FB-FD25A6B30C69}"/>
    <cellStyle name="Note 4 3 7" xfId="16764" xr:uid="{5CC795EA-17DB-4B36-ADCE-0B17338D3E9F}"/>
    <cellStyle name="Note 4 3 8" xfId="16767" xr:uid="{14AA026D-7600-4C66-990C-74802C30C5D0}"/>
    <cellStyle name="Note 4 3 9" xfId="58110" xr:uid="{B057CF6A-248C-47A1-BB9D-15A19299B784}"/>
    <cellStyle name="Note 4 4" xfId="58111" xr:uid="{49E46EF2-016C-4CD7-8948-21971B6D063E}"/>
    <cellStyle name="Note 4 4 10" xfId="58112" xr:uid="{401DDCA0-1204-4E27-AF1E-C44A0C65D032}"/>
    <cellStyle name="Note 4 4 11" xfId="58113" xr:uid="{EE41D0EE-EDD6-495D-BB80-BB1F21AE9112}"/>
    <cellStyle name="Note 4 4 2" xfId="58114" xr:uid="{E565D244-FF25-436D-B7A4-26403564B9DF}"/>
    <cellStyle name="Note 4 4 2 2" xfId="58115" xr:uid="{0DA20C0E-2CA3-477E-89C7-6BEF70F7DE0F}"/>
    <cellStyle name="Note 4 4 2 3" xfId="58116" xr:uid="{D915B577-D325-477C-8CD4-91F1F9B25799}"/>
    <cellStyle name="Note 4 4 2 4" xfId="58117" xr:uid="{E47884C1-69C8-4201-A58C-A1C95D9D4532}"/>
    <cellStyle name="Note 4 4 3" xfId="58118" xr:uid="{233CCB36-7F35-4371-A054-FCF0FF023E55}"/>
    <cellStyle name="Note 4 4 3 2" xfId="58119" xr:uid="{5A060FBB-1017-4670-9D7F-A08C8927506D}"/>
    <cellStyle name="Note 4 4 3 3" xfId="58120" xr:uid="{27915CB9-7379-4AF0-BE14-1E8B453A314E}"/>
    <cellStyle name="Note 4 4 3 4" xfId="58121" xr:uid="{6D6BE48F-A581-4346-9E1D-4D6E0ECD4FAC}"/>
    <cellStyle name="Note 4 4 4" xfId="58122" xr:uid="{3F02BD4F-40D7-4A4D-B80B-3E5C83ECB958}"/>
    <cellStyle name="Note 4 4 5" xfId="58123" xr:uid="{B278038A-A1A2-45C7-8293-1680185E5C65}"/>
    <cellStyle name="Note 4 4 6" xfId="58124" xr:uid="{9DE34A9A-2A32-49C3-8F0C-7A55DB25914A}"/>
    <cellStyle name="Note 4 4 7" xfId="58125" xr:uid="{FBC1ABCD-F333-4026-A48F-67842D54393D}"/>
    <cellStyle name="Note 4 4 8" xfId="58126" xr:uid="{0DB49FE3-85E9-4A3B-81CC-EBC27C755139}"/>
    <cellStyle name="Note 4 4 9" xfId="58127" xr:uid="{91B724EA-DE5C-4E07-B3BF-5F981E174BAF}"/>
    <cellStyle name="Note 4 5" xfId="56207" xr:uid="{F7E5F965-83A3-48C0-BED6-4EA954646267}"/>
    <cellStyle name="Note 4 5 2" xfId="519" xr:uid="{BB32E6C7-F11C-4654-836A-C37A9F40FA0E}"/>
    <cellStyle name="Note 4 5 3" xfId="524" xr:uid="{E30D7082-8A9A-4479-ABDE-3E9864A2300B}"/>
    <cellStyle name="Note 4 5 4" xfId="532" xr:uid="{145EDC8C-5151-4E49-B4D9-0759DDA15A44}"/>
    <cellStyle name="Note 4 6" xfId="56209" xr:uid="{F631F09B-4F59-4913-8233-ACCC310FBDA6}"/>
    <cellStyle name="Note 4 7" xfId="56211" xr:uid="{B1A340F3-CEC8-42D6-B03D-6BB52B80FE4E}"/>
    <cellStyle name="Note 4 8" xfId="56213" xr:uid="{FA8A0A4E-4D0D-4539-B0FD-ED7C959FE145}"/>
    <cellStyle name="Note 4 9" xfId="56215" xr:uid="{82018EF8-AC40-4C10-A5CD-813132FCD899}"/>
    <cellStyle name="Note 40" xfId="58043" xr:uid="{36C5DAF9-A231-4CCA-8970-5ECAF2B00384}"/>
    <cellStyle name="Note 40 2" xfId="58045" xr:uid="{2374EC1B-3744-46E8-AF0C-E87952E8D583}"/>
    <cellStyle name="Note 40 3" xfId="58047" xr:uid="{80859CCB-FF82-4DA3-8247-D0A360E41900}"/>
    <cellStyle name="Note 41" xfId="58052" xr:uid="{169C198D-59EA-4257-978B-36CEC5EB76B1}"/>
    <cellStyle name="Note 41 2" xfId="58054" xr:uid="{8003EF47-11E8-49F3-95EC-B7593A9AA2E8}"/>
    <cellStyle name="Note 41 3" xfId="58056" xr:uid="{6CBA8645-8228-4797-B68F-8AF3778189C8}"/>
    <cellStyle name="Note 42" xfId="58061" xr:uid="{D1A3D432-AE84-4F86-8494-EE2D2170FE57}"/>
    <cellStyle name="Note 42 2" xfId="44365" xr:uid="{FF5ECAE2-CAE5-419B-8483-568288523B64}"/>
    <cellStyle name="Note 42 3" xfId="44368" xr:uid="{F685D724-B612-4754-BDA1-ED5430433C08}"/>
    <cellStyle name="Note 43" xfId="58065" xr:uid="{5E7247B8-AC60-4815-9E44-204D8DC521FA}"/>
    <cellStyle name="Note 43 2" xfId="58067" xr:uid="{2ACDF68A-0145-41A4-AEAB-BEA47C432167}"/>
    <cellStyle name="Note 43 3" xfId="58069" xr:uid="{460E22EF-F3B1-4498-9CA7-8A9F88AC5151}"/>
    <cellStyle name="Note 44" xfId="58075" xr:uid="{2DDEF6F4-EB6B-4B9F-ACE5-21F1E32394F3}"/>
    <cellStyle name="Note 44 2" xfId="58077" xr:uid="{C9270E69-C3F9-41AA-B43D-C9A155CBB58C}"/>
    <cellStyle name="Note 44 3" xfId="58079" xr:uid="{A95E00C6-B3FD-42D6-9C95-161E7F2AD5FA}"/>
    <cellStyle name="Note 45" xfId="58129" xr:uid="{6D5C27DC-625C-416A-9838-FF01E8885595}"/>
    <cellStyle name="Note 45 2" xfId="58131" xr:uid="{DAFD155D-E53F-46D5-854B-AF1150324CC5}"/>
    <cellStyle name="Note 45 3" xfId="58132" xr:uid="{006D7CB0-C29E-425E-A8D9-BEB73E6F9183}"/>
    <cellStyle name="Note 46" xfId="58134" xr:uid="{E7391C62-1CC3-4275-AE41-B6F50984565E}"/>
    <cellStyle name="Note 46 2" xfId="58136" xr:uid="{F91F4FC9-3B73-4592-B4EF-A40FBACC8D25}"/>
    <cellStyle name="Note 47" xfId="58138" xr:uid="{4043734C-DDC6-44B7-AA11-2D9B76908028}"/>
    <cellStyle name="Note 47 2" xfId="58140" xr:uid="{C6F9E554-1E17-4032-8D64-1E2A1FFAD192}"/>
    <cellStyle name="Note 48" xfId="58142" xr:uid="{F40A88A5-980C-49A4-A445-10F3B7185345}"/>
    <cellStyle name="Note 48 2" xfId="58144" xr:uid="{BC31EF55-A509-4C48-AB31-63DB3EEA933D}"/>
    <cellStyle name="Note 49" xfId="58146" xr:uid="{A89C9B36-4F12-4042-94B1-77404A38859C}"/>
    <cellStyle name="Note 49 2" xfId="58148" xr:uid="{5790A8B0-33BB-432E-BD5F-2201C6E3DA99}"/>
    <cellStyle name="Note 5" xfId="58149" xr:uid="{45AE1BFE-F27B-4570-87E0-2AC4926F079F}"/>
    <cellStyle name="Note 5 10" xfId="58151" xr:uid="{8E25C006-5295-44E5-9254-7F6CC5212280}"/>
    <cellStyle name="Note 5 11" xfId="58153" xr:uid="{14EEA4C0-3BDE-406F-A4B2-4E99AAC88AE3}"/>
    <cellStyle name="Note 5 12" xfId="58154" xr:uid="{D65CDC17-E131-4838-9C87-F52AC1DFF7D3}"/>
    <cellStyle name="Note 5 13" xfId="58155" xr:uid="{54F69F57-5FB3-4C8A-BA52-5017C519CC27}"/>
    <cellStyle name="Note 5 2" xfId="56416" xr:uid="{96C0151A-D261-4971-895B-39CD7AC3F75A}"/>
    <cellStyle name="Note 5 2 10" xfId="58156" xr:uid="{61508918-8DE7-465A-9531-081E49AC8C05}"/>
    <cellStyle name="Note 5 2 11" xfId="58157" xr:uid="{067E3D09-ED84-4F08-9CFD-DC92BE3BC115}"/>
    <cellStyle name="Note 5 2 2" xfId="56420" xr:uid="{CD52B1DF-0A55-405B-A601-8A546F8B955A}"/>
    <cellStyle name="Note 5 2 2 2" xfId="58158" xr:uid="{6FD64857-64DA-455B-91AC-22A4B913A7BB}"/>
    <cellStyle name="Note 5 2 2 3" xfId="10400" xr:uid="{781053E8-E5A6-4E86-8B32-5DC3125486D5}"/>
    <cellStyle name="Note 5 2 2 4" xfId="58159" xr:uid="{B428AB29-0003-40A6-9274-44068E5C1E11}"/>
    <cellStyle name="Note 5 2 3" xfId="58161" xr:uid="{72864CA0-1DDA-4F0A-820C-4F9105F29CF5}"/>
    <cellStyle name="Note 5 2 3 2" xfId="58162" xr:uid="{D0B53CE8-37BA-4D8F-9E9D-6CF5FCCA6F6B}"/>
    <cellStyle name="Note 5 2 3 3" xfId="58163" xr:uid="{6594C97F-C05C-4F2F-921A-AB577433C7CF}"/>
    <cellStyle name="Note 5 2 3 4" xfId="58164" xr:uid="{872762A9-F9D2-439A-B274-63A94CCFEA3B}"/>
    <cellStyle name="Note 5 2 4" xfId="16836" xr:uid="{74F58F9C-5098-429D-A635-1DA520EE6068}"/>
    <cellStyle name="Note 5 2 5" xfId="16845" xr:uid="{6C5A1EFC-BF34-4526-B4B2-D92790E45977}"/>
    <cellStyle name="Note 5 2 6" xfId="16848" xr:uid="{C262227F-20B3-4483-B9CB-98903C4DBB66}"/>
    <cellStyle name="Note 5 2 7" xfId="16851" xr:uid="{DE2154D2-6005-4040-B9F0-007FB212C0D0}"/>
    <cellStyle name="Note 5 2 8" xfId="16854" xr:uid="{23481D57-4A22-428D-B7B5-1C72C1656A9A}"/>
    <cellStyle name="Note 5 2 9" xfId="16857" xr:uid="{2644FBB5-EB3A-48CB-A9A8-16DADA40544C}"/>
    <cellStyle name="Note 5 3" xfId="56423" xr:uid="{BCB6B27A-BEA2-4CAF-BF9C-74FB17AD6762}"/>
    <cellStyle name="Note 5 3 10" xfId="58165" xr:uid="{5C7518F1-8718-439C-8DC2-8225FA12E35D}"/>
    <cellStyle name="Note 5 3 11" xfId="58166" xr:uid="{BDF49F59-F8B2-4903-9B0F-D267E6BD390B}"/>
    <cellStyle name="Note 5 3 2" xfId="56427" xr:uid="{D96C7DE4-902F-4AE2-AAF6-F4859A0B0D1C}"/>
    <cellStyle name="Note 5 3 2 2" xfId="58167" xr:uid="{BC8D8FC5-5F3B-40A6-8DC9-7872C46C62A2}"/>
    <cellStyle name="Note 5 3 2 3" xfId="58168" xr:uid="{9995908B-3587-499A-87AF-DF6B16E2E03C}"/>
    <cellStyle name="Note 5 3 2 4" xfId="58169" xr:uid="{7C39F428-1F49-4A0D-B9BD-BB57756D6677}"/>
    <cellStyle name="Note 5 3 3" xfId="58171" xr:uid="{3FB8D911-1C73-4F66-829B-3A2A4F979DE3}"/>
    <cellStyle name="Note 5 3 3 2" xfId="58172" xr:uid="{93132BE0-D064-438B-B66B-E0729666E5F1}"/>
    <cellStyle name="Note 5 3 3 3" xfId="58173" xr:uid="{E425F6B7-51EE-4010-9BEC-FF7F1800228F}"/>
    <cellStyle name="Note 5 3 3 4" xfId="58174" xr:uid="{C217859D-88F3-4BFD-9F72-99839CCF3EE1}"/>
    <cellStyle name="Note 5 3 4" xfId="16861" xr:uid="{63D2B577-EE39-4FB6-9028-D6AC968EE018}"/>
    <cellStyle name="Note 5 3 5" xfId="16864" xr:uid="{F83535AB-7AE3-4EED-9B35-AB06C5E50334}"/>
    <cellStyle name="Note 5 3 6" xfId="16867" xr:uid="{02358969-BF58-4C72-B2E0-1CE599E68F0F}"/>
    <cellStyle name="Note 5 3 7" xfId="16871" xr:uid="{E5ECA425-A9BF-4BC1-BA11-88B9F74A1C81}"/>
    <cellStyle name="Note 5 3 8" xfId="16875" xr:uid="{87A9CDAB-1DCB-4A46-BF74-7B2D15534F5F}"/>
    <cellStyle name="Note 5 3 9" xfId="58175" xr:uid="{2BC1927D-A4B7-4282-A505-0596C4A53B0C}"/>
    <cellStyle name="Note 5 4" xfId="56430" xr:uid="{F7B54C16-2648-40FD-8141-0703E85D8729}"/>
    <cellStyle name="Note 5 4 10" xfId="58176" xr:uid="{4576585E-242C-4BE0-9146-87877A512611}"/>
    <cellStyle name="Note 5 4 11" xfId="58177" xr:uid="{E796A80B-0E5B-4A34-AE73-078574616907}"/>
    <cellStyle name="Note 5 4 2" xfId="56434" xr:uid="{D27CE4E7-AD07-4B9F-933A-7C32D97F6CE1}"/>
    <cellStyle name="Note 5 4 2 2" xfId="58178" xr:uid="{1CA1B2BA-7FB2-4955-969E-9A280CE28BD0}"/>
    <cellStyle name="Note 5 4 2 3" xfId="58179" xr:uid="{F12A0CC7-E19E-4B9F-85AF-8E0E64FB2955}"/>
    <cellStyle name="Note 5 4 2 4" xfId="58180" xr:uid="{49374B6F-EE6C-4D45-9D39-39AFE0AF3ABC}"/>
    <cellStyle name="Note 5 4 3" xfId="58182" xr:uid="{286F8D20-2313-429E-B4EB-741B1127A19C}"/>
    <cellStyle name="Note 5 4 3 2" xfId="58183" xr:uid="{130E3AE0-4DFC-4017-A221-F3FD6B0F0120}"/>
    <cellStyle name="Note 5 4 3 3" xfId="58184" xr:uid="{21E7D2C8-D246-4F4D-A809-A6E5B8E26FF3}"/>
    <cellStyle name="Note 5 4 3 4" xfId="58185" xr:uid="{EAB5B23A-BE6F-456C-94AC-B8F424AFAD05}"/>
    <cellStyle name="Note 5 4 4" xfId="58187" xr:uid="{7D300AA3-F6CE-45FD-9B3E-EB439B3CA437}"/>
    <cellStyle name="Note 5 4 5" xfId="58189" xr:uid="{A43F954A-BDED-4B00-B6F5-D158867BB423}"/>
    <cellStyle name="Note 5 4 6" xfId="58191" xr:uid="{9537B2AF-D731-4F9D-ACCB-CCB106662D4F}"/>
    <cellStyle name="Note 5 4 7" xfId="58192" xr:uid="{95D1C4A4-D55A-4F84-A349-75CA46601ECB}"/>
    <cellStyle name="Note 5 4 8" xfId="58193" xr:uid="{85F06C6F-16AD-49B7-9C99-C4ACB658CEA8}"/>
    <cellStyle name="Note 5 4 9" xfId="58194" xr:uid="{DB5208CF-A96F-4128-A8D9-5E46BE2E123D}"/>
    <cellStyle name="Note 5 5" xfId="56483" xr:uid="{17B6B54D-18EA-4AA1-BE19-1B16EE4A413C}"/>
    <cellStyle name="Note 5 5 2" xfId="808" xr:uid="{A71C5638-DDFC-48C1-BE9F-E8B925C082D2}"/>
    <cellStyle name="Note 5 5 3" xfId="812" xr:uid="{9A83FA0D-A2CE-4E8D-8389-D121C078DD3A}"/>
    <cellStyle name="Note 5 5 4" xfId="58195" xr:uid="{C3C1FC76-8848-454D-B3A8-EEB8DF780096}"/>
    <cellStyle name="Note 5 6" xfId="56486" xr:uid="{BA510874-FC37-4382-A2D4-C478E5EBE74E}"/>
    <cellStyle name="Note 5 7" xfId="56490" xr:uid="{3E04D33F-0088-45CD-A2CD-9D2BBEEECF2F}"/>
    <cellStyle name="Note 5 8" xfId="56494" xr:uid="{FF00AC8E-528A-4205-8381-334D220AC62E}"/>
    <cellStyle name="Note 5 9" xfId="56499" xr:uid="{9BD111EB-720E-43DC-899C-C2B49F8B7504}"/>
    <cellStyle name="Note 50" xfId="58128" xr:uid="{34A7DA7E-AC13-4050-9DDF-9C655C104F0C}"/>
    <cellStyle name="Note 50 2" xfId="58130" xr:uid="{6C57CB64-D1CA-4E64-B6DF-69390AC4E37E}"/>
    <cellStyle name="Note 51" xfId="58133" xr:uid="{2CD6EA53-7979-4A90-986C-3FF2AC923ECB}"/>
    <cellStyle name="Note 51 2" xfId="58135" xr:uid="{85C73601-325C-4399-BB7E-4E1C777717C6}"/>
    <cellStyle name="Note 52" xfId="58137" xr:uid="{AACF8166-53FE-49DA-9364-EE16320F7999}"/>
    <cellStyle name="Note 52 2" xfId="58139" xr:uid="{1AC38FB0-EEC2-4937-807D-01A395F6D0FE}"/>
    <cellStyle name="Note 53" xfId="58141" xr:uid="{98373C94-5288-479C-A5B9-0689EE6C4B85}"/>
    <cellStyle name="Note 53 2" xfId="58143" xr:uid="{2BEEE72D-B1D7-4465-B147-246657B87B87}"/>
    <cellStyle name="Note 54" xfId="58145" xr:uid="{3EFB7F72-E767-47BB-95BD-4B5E73C0C93D}"/>
    <cellStyle name="Note 54 2" xfId="58147" xr:uid="{198590B1-FF0D-4359-8477-E790D247BD59}"/>
    <cellStyle name="Note 55" xfId="58197" xr:uid="{9EB0F2C0-D850-4948-A250-B602D27F8D34}"/>
    <cellStyle name="Note 55 2" xfId="58199" xr:uid="{3BCC595B-72F9-480C-8305-EECACEE28E4F}"/>
    <cellStyle name="Note 56" xfId="58201" xr:uid="{1232AC78-2877-44D8-AAB2-2B2C77B0196D}"/>
    <cellStyle name="Note 56 2" xfId="58203" xr:uid="{14EDE5EC-0FF7-4E42-9A91-BB0EACCD20BB}"/>
    <cellStyle name="Note 57" xfId="58205" xr:uid="{0DC3DFE3-C07A-427E-AE3D-988F80662223}"/>
    <cellStyle name="Note 57 2" xfId="10163" xr:uid="{622D7FDE-8CEC-41A5-A8F5-17884EB30D0B}"/>
    <cellStyle name="Note 58" xfId="58207" xr:uid="{D3B1059E-2313-478F-A308-FA958031BB37}"/>
    <cellStyle name="Note 58 2" xfId="58209" xr:uid="{359C7D3A-7024-40DD-8D0C-D9F0DC1C6703}"/>
    <cellStyle name="Note 59" xfId="58211" xr:uid="{16A7E8D1-0C5D-4A41-A103-7D1428D937D7}"/>
    <cellStyle name="Note 59 2" xfId="58213" xr:uid="{3E675DF5-0943-499F-B038-C21D4D6683A5}"/>
    <cellStyle name="Note 6" xfId="58214" xr:uid="{41647938-3107-4077-873B-B65A902D796F}"/>
    <cellStyle name="Note 6 10" xfId="58215" xr:uid="{92DCA8BE-B56A-4732-B234-1B0DEA7DF483}"/>
    <cellStyle name="Note 6 11" xfId="58216" xr:uid="{2D743C5E-3C57-4DAC-A386-3DDC914C1C51}"/>
    <cellStyle name="Note 6 12" xfId="58217" xr:uid="{58C22214-1A4C-49D5-B893-6A1D7454982E}"/>
    <cellStyle name="Note 6 13" xfId="58218" xr:uid="{10D62B41-F56D-48CE-969E-9DA8358EE74B}"/>
    <cellStyle name="Note 6 2" xfId="58219" xr:uid="{4751CF00-2C23-493E-99CD-46D1CC488B7B}"/>
    <cellStyle name="Note 6 2 10" xfId="58220" xr:uid="{B614F65E-401E-4094-8850-5D9D6C6C3AF4}"/>
    <cellStyle name="Note 6 2 11" xfId="58221" xr:uid="{28781E03-ACBE-47D0-8995-5DFB8A5FDAFC}"/>
    <cellStyle name="Note 6 2 2" xfId="58222" xr:uid="{D99FA7DD-FDDA-4628-B6C1-619AD49A24A0}"/>
    <cellStyle name="Note 6 2 2 2" xfId="58223" xr:uid="{0542D9A6-6998-4AF7-BD89-EB58785ACEFA}"/>
    <cellStyle name="Note 6 2 2 3" xfId="58224" xr:uid="{46FA1713-28D6-42BA-B6F0-8FF89029DD26}"/>
    <cellStyle name="Note 6 2 2 4" xfId="58225" xr:uid="{7AC87B0B-8958-42B6-8C83-F5BC82D11FCF}"/>
    <cellStyle name="Note 6 2 3" xfId="58226" xr:uid="{86606C9B-291A-4829-919B-5C4B130BF6FE}"/>
    <cellStyle name="Note 6 2 3 2" xfId="39180" xr:uid="{51EEBDE5-59E4-4844-B326-AACA1B41C5B3}"/>
    <cellStyle name="Note 6 2 3 3" xfId="39182" xr:uid="{FC263BCA-D83B-432E-BB21-541B60E20880}"/>
    <cellStyle name="Note 6 2 3 4" xfId="39184" xr:uid="{CE1EBF58-F8A6-4F7D-A2F8-33344EEBACC9}"/>
    <cellStyle name="Note 6 2 4" xfId="16924" xr:uid="{1A292D14-B845-48D8-AF10-90D4E685E3C2}"/>
    <cellStyle name="Note 6 2 5" xfId="16942" xr:uid="{CBBE9D58-2749-4F67-AD1A-CD44F7AA6137}"/>
    <cellStyle name="Note 6 2 6" xfId="16946" xr:uid="{E60C7BFB-86D6-4C51-86A4-FFCCA0EF6132}"/>
    <cellStyle name="Note 6 2 7" xfId="16950" xr:uid="{09A9F07C-CB12-40AD-9902-DCBE8B6697D9}"/>
    <cellStyle name="Note 6 2 8" xfId="16954" xr:uid="{7FF82938-0202-467C-B55A-A4ADFE5DE45B}"/>
    <cellStyle name="Note 6 2 9" xfId="16958" xr:uid="{B2517697-B542-4C8F-9A9D-AF4B9B737668}"/>
    <cellStyle name="Note 6 3" xfId="58227" xr:uid="{C318E262-D4F5-4ED0-9CE1-F76F3B9D1AC1}"/>
    <cellStyle name="Note 6 3 10" xfId="58228" xr:uid="{4CC452E7-D60E-4709-B203-425522CE57A2}"/>
    <cellStyle name="Note 6 3 11" xfId="58229" xr:uid="{2DC1166F-5BF9-4A55-986B-394C1398AF3F}"/>
    <cellStyle name="Note 6 3 2" xfId="58230" xr:uid="{A953B027-ECB1-4B53-AE76-B796A67FE04C}"/>
    <cellStyle name="Note 6 3 2 2" xfId="56747" xr:uid="{1AC77173-EE2A-416C-8BE1-7E86FE465B2F}"/>
    <cellStyle name="Note 6 3 2 3" xfId="58150" xr:uid="{747374DF-43BA-4227-8B35-294ABDE1ABDD}"/>
    <cellStyle name="Note 6 3 2 4" xfId="58152" xr:uid="{726729E8-6CF5-4E9C-8EFD-35BD2305AA45}"/>
    <cellStyle name="Note 6 3 3" xfId="58231" xr:uid="{9931B9C0-70E1-4B64-8612-0529045C8910}"/>
    <cellStyle name="Note 6 3 3 2" xfId="56768" xr:uid="{026A23AB-7F14-4FB7-808D-F15BCB7C2BF8}"/>
    <cellStyle name="Note 6 3 3 3" xfId="58232" xr:uid="{E25608A5-45E9-4B9F-AA37-1C4B70DD48CF}"/>
    <cellStyle name="Note 6 3 3 4" xfId="58233" xr:uid="{0A239DC6-7B13-4329-9D9F-51DB0BA7C934}"/>
    <cellStyle name="Note 6 3 4" xfId="16962" xr:uid="{027F5AA2-C92A-4556-ACDA-C6DA8D259DC6}"/>
    <cellStyle name="Note 6 3 5" xfId="16965" xr:uid="{2FFFDB35-3DD6-4CA0-9AEB-99B24B92216C}"/>
    <cellStyle name="Note 6 3 6" xfId="16968" xr:uid="{7C250706-C749-4A82-B9C1-85C96C11A2A2}"/>
    <cellStyle name="Note 6 3 7" xfId="16970" xr:uid="{B4B1D145-6F65-4079-BBEE-B8FD9B97F558}"/>
    <cellStyle name="Note 6 3 8" xfId="16972" xr:uid="{D8095747-6782-40CA-B678-5B4566D53B59}"/>
    <cellStyle name="Note 6 3 9" xfId="58234" xr:uid="{7A47B15B-EEBE-49DF-9956-0666A3B05D81}"/>
    <cellStyle name="Note 6 4" xfId="58235" xr:uid="{5EE3FF18-40B9-443E-A11F-FB7ADCC90A49}"/>
    <cellStyle name="Note 6 4 10" xfId="58236" xr:uid="{AE633DAC-36BB-44D3-B22A-A504D48AC7FC}"/>
    <cellStyle name="Note 6 4 11" xfId="58237" xr:uid="{BF646093-E06A-4956-85CC-1A46D0DD4C33}"/>
    <cellStyle name="Note 6 4 2" xfId="58238" xr:uid="{574AAA42-157E-4B37-9B55-825B95250ACC}"/>
    <cellStyle name="Note 6 4 2 2" xfId="58239" xr:uid="{FFE94163-4F90-407C-8F21-CD203F6A4F6A}"/>
    <cellStyle name="Note 6 4 2 3" xfId="58240" xr:uid="{7F82172D-34F1-4E59-84C2-C324BEE0DB5A}"/>
    <cellStyle name="Note 6 4 2 4" xfId="58241" xr:uid="{1A3761F5-EE45-4D2B-950C-15ABD6885DA4}"/>
    <cellStyle name="Note 6 4 3" xfId="58242" xr:uid="{3460DF4B-8316-4A8F-9EE7-D5258F5F964C}"/>
    <cellStyle name="Note 6 4 3 2" xfId="58243" xr:uid="{78A6FFCF-B878-4A59-9AF7-10E09F981BA8}"/>
    <cellStyle name="Note 6 4 3 3" xfId="58244" xr:uid="{2F7162A4-DD24-4F78-87EC-FDB848C97CAB}"/>
    <cellStyle name="Note 6 4 3 4" xfId="58245" xr:uid="{F319CCB1-8920-4714-9F8D-2D02347BC8F7}"/>
    <cellStyle name="Note 6 4 4" xfId="58246" xr:uid="{77E9A801-06E8-4C01-8649-E2B64331AFBC}"/>
    <cellStyle name="Note 6 4 5" xfId="58247" xr:uid="{37F5AC71-8E6B-4E47-B2E9-68D428325122}"/>
    <cellStyle name="Note 6 4 6" xfId="58248" xr:uid="{5D5B566A-CA98-4E45-ABC9-851B52D68760}"/>
    <cellStyle name="Note 6 4 7" xfId="58249" xr:uid="{D1972D43-904D-491A-9927-815A24ABC0FD}"/>
    <cellStyle name="Note 6 4 8" xfId="58250" xr:uid="{E3735BDE-6B06-4DAB-AA83-330824D78463}"/>
    <cellStyle name="Note 6 4 9" xfId="58251" xr:uid="{89A303A4-D25B-4726-8378-6A1B27697BE0}"/>
    <cellStyle name="Note 6 5" xfId="58252" xr:uid="{CB5B20FA-AAC8-403C-9B69-392ECF8F3E0B}"/>
    <cellStyle name="Note 6 5 2" xfId="491" xr:uid="{6DE35FC6-2D48-4D39-87EF-5E899612FEE9}"/>
    <cellStyle name="Note 6 5 3" xfId="499" xr:uid="{EA08B343-CD0F-49C2-A14A-D150AC39B489}"/>
    <cellStyle name="Note 6 5 4" xfId="58253" xr:uid="{F21A3C8E-32E6-4DA1-95B8-C24B5C7605A4}"/>
    <cellStyle name="Note 6 6" xfId="58254" xr:uid="{C7A80A0F-1FED-4834-BD0B-D6FEB0BF96A6}"/>
    <cellStyle name="Note 6 7" xfId="58255" xr:uid="{C6BFC7FA-D4B2-4B80-A264-984560D95176}"/>
    <cellStyle name="Note 6 8" xfId="58256" xr:uid="{4820BEA8-396E-4F85-8438-5B4CC0A6E582}"/>
    <cellStyle name="Note 6 9" xfId="58257" xr:uid="{642B8606-9CB3-4112-ACF2-BC0E775A7204}"/>
    <cellStyle name="Note 60" xfId="58196" xr:uid="{EC736A9D-C3A8-49E2-80AC-696E11C931B4}"/>
    <cellStyle name="Note 60 2" xfId="58198" xr:uid="{3B6B877F-0A70-4578-9FA3-4DB04F798EBB}"/>
    <cellStyle name="Note 61" xfId="58200" xr:uid="{AEBA7C94-E09E-4E86-AA7F-CD9495C75C1E}"/>
    <cellStyle name="Note 61 2" xfId="58202" xr:uid="{6B4AC367-A8F8-4844-B3BA-98CDCD39A1EE}"/>
    <cellStyle name="Note 62" xfId="58204" xr:uid="{121E8D75-49AA-45C1-A990-CAF6F669C81D}"/>
    <cellStyle name="Note 62 2" xfId="10162" xr:uid="{F92D3B7B-09C0-4582-B4F5-088C5B547AF8}"/>
    <cellStyle name="Note 63" xfId="58206" xr:uid="{46F563FA-8A30-4076-A7C7-BB1DC5E5DE4A}"/>
    <cellStyle name="Note 63 2" xfId="58208" xr:uid="{430D07AF-398D-4DC9-A13C-13B439183C44}"/>
    <cellStyle name="Note 64" xfId="58210" xr:uid="{4BF751BD-930D-4716-A7CC-40FED213CCC3}"/>
    <cellStyle name="Note 64 2" xfId="58212" xr:uid="{7680FEFB-6492-40F8-A995-0308A04FC745}"/>
    <cellStyle name="Note 65" xfId="58259" xr:uid="{A49925AF-F51E-4271-A064-5620ABCCF8A8}"/>
    <cellStyle name="Note 65 2" xfId="41889" xr:uid="{CCDDC689-8594-4398-AEE2-2A54A9FD9ADD}"/>
    <cellStyle name="Note 66" xfId="58261" xr:uid="{BAC95F67-84B1-4834-996C-940C1B8091F0}"/>
    <cellStyle name="Note 66 2" xfId="41905" xr:uid="{15D8AEE5-BB82-4281-BDDA-7F0E2C6CC6D2}"/>
    <cellStyle name="Note 67" xfId="58263" xr:uid="{27756766-4DA8-4B84-8CC3-3DD1B07DC8D3}"/>
    <cellStyle name="Note 67 2" xfId="58265" xr:uid="{0656271B-A95B-4A41-9648-00B1B3C29C6D}"/>
    <cellStyle name="Note 68" xfId="58267" xr:uid="{826F5E97-F377-4716-9CA9-0D3361B6D239}"/>
    <cellStyle name="Note 68 2" xfId="41916" xr:uid="{C96A6564-0382-47B4-A869-4CB94F1DF7E2}"/>
    <cellStyle name="Note 69" xfId="58269" xr:uid="{F8B9714E-9EC4-49AC-A933-BF2BD8CCBE8E}"/>
    <cellStyle name="Note 69 2" xfId="58271" xr:uid="{43A05EEA-ABA4-49F7-A193-36E0C4437C5C}"/>
    <cellStyle name="Note 7" xfId="58272" xr:uid="{833FC0C1-5836-452E-9995-84E77D38CF87}"/>
    <cellStyle name="Note 7 10" xfId="58273" xr:uid="{E5F58EDB-FC08-42D4-944E-C94732EB0F43}"/>
    <cellStyle name="Note 7 11" xfId="58274" xr:uid="{4E83EA72-6E94-42A1-9E34-2BB176DB8F81}"/>
    <cellStyle name="Note 7 12" xfId="58275" xr:uid="{AF16734B-B776-44CD-9012-CBD62AD1722E}"/>
    <cellStyle name="Note 7 13" xfId="58276" xr:uid="{5F7FEBE8-9652-4354-B568-6ED640766229}"/>
    <cellStyle name="Note 7 2" xfId="58277" xr:uid="{D79AFF04-FE1B-40F7-98A2-D156C879D539}"/>
    <cellStyle name="Note 7 2 10" xfId="58278" xr:uid="{53CC9C6C-502A-4E60-B474-C3A4A4BED177}"/>
    <cellStyle name="Note 7 2 11" xfId="58279" xr:uid="{C2880B7A-BCE9-4C66-BB93-D13A6C2F282D}"/>
    <cellStyle name="Note 7 2 2" xfId="2403" xr:uid="{FFDE9C9C-C39E-4357-A3EE-BDDBF0FDC6CD}"/>
    <cellStyle name="Note 7 2 2 2" xfId="58280" xr:uid="{7B712F0E-86B7-4780-8212-EE8268E69390}"/>
    <cellStyle name="Note 7 2 2 3" xfId="58281" xr:uid="{6B26FEF8-7174-4F03-8EAD-FEA43ACBE3CD}"/>
    <cellStyle name="Note 7 2 2 4" xfId="58282" xr:uid="{4A19DE97-573B-402E-82CF-449C9AADC7FA}"/>
    <cellStyle name="Note 7 2 3" xfId="58283" xr:uid="{AD9D27DD-14FC-404A-9ED9-FDC5F3C9F163}"/>
    <cellStyle name="Note 7 2 3 2" xfId="39369" xr:uid="{D3B6112C-ECC4-434B-A46C-DEE602710359}"/>
    <cellStyle name="Note 7 2 3 3" xfId="39371" xr:uid="{9D356F8E-709F-49F7-B864-3B267CD7DB29}"/>
    <cellStyle name="Note 7 2 3 4" xfId="27905" xr:uid="{FBD700C5-BF6E-487A-BC79-D367BB24B711}"/>
    <cellStyle name="Note 7 2 4" xfId="58284" xr:uid="{21AD9ACB-50AC-4AE3-B76E-6DE90B7F01A1}"/>
    <cellStyle name="Note 7 2 5" xfId="58285" xr:uid="{91CC7397-E8E3-422B-8D96-C38963F32880}"/>
    <cellStyle name="Note 7 2 6" xfId="58286" xr:uid="{A1CA6A80-3A0A-4A38-9EEC-57E91042B03C}"/>
    <cellStyle name="Note 7 2 7" xfId="58287" xr:uid="{7750D66F-4ED4-45E2-B2CA-C72B193E0A77}"/>
    <cellStyle name="Note 7 2 8" xfId="58288" xr:uid="{46954CD6-5931-4C99-A2B0-3CBAE30D40A3}"/>
    <cellStyle name="Note 7 2 9" xfId="58289" xr:uid="{4155D34F-5A06-4F1F-AB06-2D1FAB614B64}"/>
    <cellStyle name="Note 7 3" xfId="2434" xr:uid="{90B77D01-D8AB-4EEB-B437-6B9E3BCC9C0A}"/>
    <cellStyle name="Note 7 3 10" xfId="44020" xr:uid="{B2643191-18A2-4528-9936-C92D2913F3A3}"/>
    <cellStyle name="Note 7 3 11" xfId="44022" xr:uid="{C9DC54FD-5805-43A9-9B42-6E64A9340610}"/>
    <cellStyle name="Note 7 3 2" xfId="6113" xr:uid="{EB920237-DE3D-43CE-B8A9-B0550D90BCC0}"/>
    <cellStyle name="Note 7 3 2 2" xfId="58290" xr:uid="{909A3D8A-79BE-4D08-8E35-26B5CFF9CA76}"/>
    <cellStyle name="Note 7 3 2 3" xfId="58291" xr:uid="{40397C13-15EB-46C1-8FDC-791E7B9D0E69}"/>
    <cellStyle name="Note 7 3 2 4" xfId="58292" xr:uid="{82A570FD-6B9C-4BFC-A5C4-51EECAC14D6B}"/>
    <cellStyle name="Note 7 3 3" xfId="6127" xr:uid="{B5649841-953C-4C84-A62C-FDE9C3294B93}"/>
    <cellStyle name="Note 7 3 3 2" xfId="58293" xr:uid="{93998D73-CB44-4D76-9A7E-254E6855464B}"/>
    <cellStyle name="Note 7 3 3 3" xfId="58294" xr:uid="{4B53BE05-8BD6-4C55-BA34-56512128AF1B}"/>
    <cellStyle name="Note 7 3 3 4" xfId="58295" xr:uid="{9841A22F-40C1-480D-9F2B-EAD2F353FCD0}"/>
    <cellStyle name="Note 7 3 4" xfId="6134" xr:uid="{08A0F2EA-27E7-4E9A-BD55-B8EECA8FD857}"/>
    <cellStyle name="Note 7 3 5" xfId="6476" xr:uid="{B05A849E-7455-4B51-81D3-8F59EA95D59D}"/>
    <cellStyle name="Note 7 3 6" xfId="6233" xr:uid="{073B0A23-329B-4161-A6D1-67CC2FF802C1}"/>
    <cellStyle name="Note 7 3 7" xfId="58296" xr:uid="{1BE1BECD-02E8-4915-81C5-6B4F67D81745}"/>
    <cellStyle name="Note 7 3 8" xfId="16721" xr:uid="{4FA2CA49-5792-48AF-86E6-704827343DEF}"/>
    <cellStyle name="Note 7 3 9" xfId="16723" xr:uid="{2BF8C2F6-525A-409D-BCA0-462B50466254}"/>
    <cellStyle name="Note 7 4" xfId="2442" xr:uid="{5FB58BDC-0307-4F25-93F3-D7CAED6EDF48}"/>
    <cellStyle name="Note 7 4 10" xfId="58297" xr:uid="{56ACB141-D6F3-4B6F-883B-8E592FB66D98}"/>
    <cellStyle name="Note 7 4 11" xfId="58298" xr:uid="{78598C1C-EBAD-499F-8D60-24DADF2071CA}"/>
    <cellStyle name="Note 7 4 2" xfId="58299" xr:uid="{6CF8B32E-C443-4746-B3FC-49A11D8F2256}"/>
    <cellStyle name="Note 7 4 2 2" xfId="58300" xr:uid="{F9BD5DDC-EFAA-47F0-9841-A6E182EC7816}"/>
    <cellStyle name="Note 7 4 2 3" xfId="58301" xr:uid="{DDC04BB9-BDC7-4E4D-BA8A-E58116C21984}"/>
    <cellStyle name="Note 7 4 2 4" xfId="58302" xr:uid="{CDF83954-C078-4CC0-B0DF-61906F3FD316}"/>
    <cellStyle name="Note 7 4 3" xfId="58303" xr:uid="{9A629E0E-90C7-4C0F-AFAC-A92BE4271D43}"/>
    <cellStyle name="Note 7 4 3 2" xfId="58304" xr:uid="{21B05622-80FB-4A2D-8AA2-264D98C65DFB}"/>
    <cellStyle name="Note 7 4 3 3" xfId="58305" xr:uid="{0359411E-FC6C-474F-AA37-8ED0C1533EEC}"/>
    <cellStyle name="Note 7 4 3 4" xfId="58306" xr:uid="{083864EB-D02D-4C08-A112-BD95784F3C97}"/>
    <cellStyle name="Note 7 4 4" xfId="58307" xr:uid="{A86A1448-AB9F-4A8A-A53C-B406CA447419}"/>
    <cellStyle name="Note 7 4 5" xfId="58308" xr:uid="{3D58FB8B-F51E-4848-9DFA-5A810C033D52}"/>
    <cellStyle name="Note 7 4 6" xfId="58309" xr:uid="{3842E0C8-8215-4595-92AF-E696FAC22A82}"/>
    <cellStyle name="Note 7 4 7" xfId="58310" xr:uid="{95BA8CCB-295B-4CE0-A675-A4F9F6E9348E}"/>
    <cellStyle name="Note 7 4 8" xfId="58311" xr:uid="{647EBA1A-26FF-4578-8F2C-2DDE3ECB54FD}"/>
    <cellStyle name="Note 7 4 9" xfId="58312" xr:uid="{59045F06-C519-41CD-B57A-67D9503C3E04}"/>
    <cellStyle name="Note 7 5" xfId="2450" xr:uid="{5742A034-76A3-4E0F-B1E7-1347219EF4B0}"/>
    <cellStyle name="Note 7 5 2" xfId="599" xr:uid="{A6D5CF1B-F81D-4BFE-B829-8965CD1E2675}"/>
    <cellStyle name="Note 7 5 3" xfId="608" xr:uid="{AA1C1097-D091-449E-A8C7-7D51433C9CEB}"/>
    <cellStyle name="Note 7 5 4" xfId="58313" xr:uid="{EE4004C1-F2E5-4B73-9F39-F7026E7560DA}"/>
    <cellStyle name="Note 7 6" xfId="2459" xr:uid="{C227E7B1-840C-4210-B0D7-79BD9ACE0398}"/>
    <cellStyle name="Note 7 7" xfId="2466" xr:uid="{FE14010B-DB78-4129-A122-3490182004A0}"/>
    <cellStyle name="Note 7 8" xfId="6481" xr:uid="{46E00EE4-8273-411B-B90D-F3107B14D13F}"/>
    <cellStyle name="Note 7 9" xfId="58314" xr:uid="{BB712AFC-DE73-4B0C-BE7F-F3DEBB1622EE}"/>
    <cellStyle name="Note 70" xfId="58258" xr:uid="{0F432A35-6805-4CDE-A7DA-4B42C2A82DF8}"/>
    <cellStyle name="Note 70 2" xfId="41888" xr:uid="{C414543B-AD60-4FA3-92B3-6D6C30F03EFB}"/>
    <cellStyle name="Note 71" xfId="58260" xr:uid="{E2F5B1B2-7FFA-495C-8FE0-22A16B26789F}"/>
    <cellStyle name="Note 71 2" xfId="41904" xr:uid="{07354254-F632-48D6-B368-7C9C142FD065}"/>
    <cellStyle name="Note 72" xfId="58262" xr:uid="{9265A8DB-50BE-48F4-B09A-02A907A3C58B}"/>
    <cellStyle name="Note 72 2" xfId="58264" xr:uid="{1058F67F-BD32-4111-AA1F-470BAD01D517}"/>
    <cellStyle name="Note 73" xfId="58266" xr:uid="{1F4DB29E-C7A8-4F15-A58B-F1A7D2A5A868}"/>
    <cellStyle name="Note 73 2" xfId="41915" xr:uid="{0181170F-13F4-4AAC-955D-B4D0B07AE1DE}"/>
    <cellStyle name="Note 74" xfId="58268" xr:uid="{8CE7C131-0EE4-49A7-B7C2-1DB9FB503C5B}"/>
    <cellStyle name="Note 74 2" xfId="58270" xr:uid="{DE58375C-1C5D-4B62-B92C-76910D021627}"/>
    <cellStyle name="Note 75" xfId="58316" xr:uid="{DF37071D-FCAA-4A04-80AF-F584541673DB}"/>
    <cellStyle name="Note 75 2" xfId="58318" xr:uid="{724F261E-A3C3-48DD-BD48-903342575C0A}"/>
    <cellStyle name="Note 76" xfId="58320" xr:uid="{1DCD8001-BEF1-4EC4-913D-C0BBA3C39E7A}"/>
    <cellStyle name="Note 76 2" xfId="58322" xr:uid="{6CF287C2-6028-4569-BD01-968A7D55E382}"/>
    <cellStyle name="Note 77" xfId="58324" xr:uid="{F796011D-36DA-4F38-AD4E-C54C17B62598}"/>
    <cellStyle name="Note 77 2" xfId="58326" xr:uid="{D6A2911C-AD9F-48A2-BA2B-241B5EAA6B35}"/>
    <cellStyle name="Note 78" xfId="58328" xr:uid="{AB511F71-B5DC-4FB2-B113-82B2313A3B18}"/>
    <cellStyle name="Note 78 2" xfId="58330" xr:uid="{2D4FD441-E994-4381-A160-3014B6FF872D}"/>
    <cellStyle name="Note 79" xfId="58332" xr:uid="{7C6EB119-151A-433F-BDEE-56EC4EDB87F8}"/>
    <cellStyle name="Note 79 2" xfId="58334" xr:uid="{C056CA5F-229B-4B03-93DE-7F4338E248D9}"/>
    <cellStyle name="Note 8" xfId="58335" xr:uid="{0311B85C-BB78-4BA9-B5C9-93B3E68C1C12}"/>
    <cellStyle name="Note 8 10" xfId="11717" xr:uid="{37263CF3-0278-4F53-B497-DB53D8D4807D}"/>
    <cellStyle name="Note 8 11" xfId="11719" xr:uid="{46158BC8-52B1-4463-9FEC-4F666DB11685}"/>
    <cellStyle name="Note 8 12" xfId="11721" xr:uid="{850E3B1E-DAF0-4DDF-9CC7-011C9F1CD879}"/>
    <cellStyle name="Note 8 13" xfId="58336" xr:uid="{F47657CC-F29C-4947-BCF3-2FBB909A8335}"/>
    <cellStyle name="Note 8 2" xfId="58337" xr:uid="{F9E7977D-D53F-4592-A1D4-4DCBDF34A161}"/>
    <cellStyle name="Note 8 2 10" xfId="58338" xr:uid="{B786CB20-F1C8-4B11-8A09-13F36BCBF206}"/>
    <cellStyle name="Note 8 2 11" xfId="58339" xr:uid="{ACD310BA-1326-4645-A883-8BA15916C26E}"/>
    <cellStyle name="Note 8 2 2" xfId="5177" xr:uid="{C241E75C-0BD4-4518-BC3F-965E786BB325}"/>
    <cellStyle name="Note 8 2 2 2" xfId="58340" xr:uid="{289C7208-3A1A-466C-8FA7-F422A45B140E}"/>
    <cellStyle name="Note 8 2 2 3" xfId="58341" xr:uid="{B26A695C-D47C-4181-BAED-5A82FF20ED59}"/>
    <cellStyle name="Note 8 2 2 4" xfId="58342" xr:uid="{08E5B80F-5FB8-40B2-A7A2-0421624ED9F7}"/>
    <cellStyle name="Note 8 2 3" xfId="58343" xr:uid="{6261F1DF-9630-40D4-911C-3F4F165E38C0}"/>
    <cellStyle name="Note 8 2 3 2" xfId="58344" xr:uid="{281D9AFA-E3A4-4C1F-B9BD-95EB44E28FDF}"/>
    <cellStyle name="Note 8 2 3 3" xfId="58345" xr:uid="{98D9EF30-7057-4C3D-A0AD-5C0D948FD0C3}"/>
    <cellStyle name="Note 8 2 3 4" xfId="58346" xr:uid="{4FAEAED6-1D26-4E1E-9BD6-AC13431BC143}"/>
    <cellStyle name="Note 8 2 4" xfId="58347" xr:uid="{E0409938-79F8-4B3B-947C-61CB74CE43D3}"/>
    <cellStyle name="Note 8 2 5" xfId="58348" xr:uid="{BCDC8F2C-1B8D-4309-8AF7-93B2475ADE5A}"/>
    <cellStyle name="Note 8 2 6" xfId="58349" xr:uid="{1A57E871-0E50-4CD9-8B64-B75A8C489AFD}"/>
    <cellStyle name="Note 8 2 7" xfId="58350" xr:uid="{BC905FDA-4018-48B5-90D1-BEEC9B2528B3}"/>
    <cellStyle name="Note 8 2 8" xfId="58351" xr:uid="{6FD0065C-487B-45AB-BD9C-728F48FA1677}"/>
    <cellStyle name="Note 8 2 9" xfId="58352" xr:uid="{F09231D8-D383-4801-A3E4-8A9BB7D6A097}"/>
    <cellStyle name="Note 8 3" xfId="2493" xr:uid="{027F764F-CAA4-46EC-AE31-500EBA9DED62}"/>
    <cellStyle name="Note 8 3 10" xfId="58353" xr:uid="{F596CFFB-2D32-4090-B3C8-DD3930691FDF}"/>
    <cellStyle name="Note 8 3 11" xfId="58354" xr:uid="{2909F21B-D845-400B-BE75-F29793A5064A}"/>
    <cellStyle name="Note 8 3 2" xfId="3937" xr:uid="{15204F00-7D80-41AE-A6DF-568EEB3BB124}"/>
    <cellStyle name="Note 8 3 2 2" xfId="3942" xr:uid="{30EC161A-247D-4160-AB0C-050AA583CED7}"/>
    <cellStyle name="Note 8 3 2 3" xfId="3946" xr:uid="{3A4BF941-6D46-4AB5-BEE6-6C5C06288861}"/>
    <cellStyle name="Note 8 3 2 4" xfId="787" xr:uid="{594FD94B-C6DF-4845-B28F-A8F195D7B41B}"/>
    <cellStyle name="Note 8 3 3" xfId="58355" xr:uid="{45942ACB-7206-4573-8E0E-ACC4E28C6280}"/>
    <cellStyle name="Note 8 3 3 2" xfId="15193" xr:uid="{02E2AD55-E677-4F00-B2E7-574958D832D0}"/>
    <cellStyle name="Note 8 3 3 3" xfId="15197" xr:uid="{F3EC166B-D161-4F92-8414-C292F778721B}"/>
    <cellStyle name="Note 8 3 3 4" xfId="58356" xr:uid="{01AC64DB-F220-407E-805E-3D2E9B14D894}"/>
    <cellStyle name="Note 8 3 4" xfId="58357" xr:uid="{815C47AB-D8F6-4AC7-940A-4C63D6AC54D9}"/>
    <cellStyle name="Note 8 3 5" xfId="58358" xr:uid="{4957CDC6-F537-43B1-A76D-743C8FB78D56}"/>
    <cellStyle name="Note 8 3 6" xfId="58359" xr:uid="{3DD86F97-0E2A-4EBD-A43A-23524BB02ABB}"/>
    <cellStyle name="Note 8 3 7" xfId="58360" xr:uid="{31EE526E-FF58-4B3B-AC0A-D28732D8D88B}"/>
    <cellStyle name="Note 8 3 8" xfId="16736" xr:uid="{A2E2D5E9-FA0C-4FF8-8EF8-5366F05B623C}"/>
    <cellStyle name="Note 8 3 9" xfId="16738" xr:uid="{09321A47-9B80-478A-82D8-DDB6E5B90E12}"/>
    <cellStyle name="Note 8 4" xfId="2507" xr:uid="{6B3B715F-43F5-4C68-AEE3-237E1A314B87}"/>
    <cellStyle name="Note 8 4 10" xfId="58361" xr:uid="{5B124D05-A394-495F-82EF-655F4888509E}"/>
    <cellStyle name="Note 8 4 11" xfId="58362" xr:uid="{83FB5981-3DE3-4C97-ABFC-1FEB553F154A}"/>
    <cellStyle name="Note 8 4 2" xfId="58363" xr:uid="{FEBA174D-4755-4E63-82D2-D00CCE0D3135}"/>
    <cellStyle name="Note 8 4 2 2" xfId="58364" xr:uid="{E4837C9E-AF3C-458E-ABCE-4EFA819507DB}"/>
    <cellStyle name="Note 8 4 2 3" xfId="58365" xr:uid="{53682871-41B5-4B4C-9146-B023ACBAB8FB}"/>
    <cellStyle name="Note 8 4 2 4" xfId="58366" xr:uid="{80CE240C-8480-48A4-9150-8C85E490ECBE}"/>
    <cellStyle name="Note 8 4 3" xfId="58367" xr:uid="{8F6E235E-2369-4C57-A50B-688F6F580156}"/>
    <cellStyle name="Note 8 4 3 2" xfId="58368" xr:uid="{6AE69236-9523-4174-BE72-334352AC7B49}"/>
    <cellStyle name="Note 8 4 3 3" xfId="58369" xr:uid="{379F21CE-4F3F-430D-9E7E-714FBCA9A0A1}"/>
    <cellStyle name="Note 8 4 3 4" xfId="58370" xr:uid="{06D0E4C7-7258-4D77-A73F-D40FC8AE3EDA}"/>
    <cellStyle name="Note 8 4 4" xfId="58371" xr:uid="{BF575D49-782C-4C22-9350-8DC6260CFA68}"/>
    <cellStyle name="Note 8 4 5" xfId="58372" xr:uid="{F6291B0A-1BDC-4B3C-BC1C-165650EAFD23}"/>
    <cellStyle name="Note 8 4 6" xfId="58373" xr:uid="{2C3916A5-3D99-4433-893E-15707C458230}"/>
    <cellStyle name="Note 8 4 7" xfId="58374" xr:uid="{BEFC0D24-328C-4F83-9BDA-93EE5B439FC3}"/>
    <cellStyle name="Note 8 4 8" xfId="58375" xr:uid="{E83F67BB-02BF-4A14-A2EB-F13E96D9740D}"/>
    <cellStyle name="Note 8 4 9" xfId="58376" xr:uid="{F8AE686F-5344-4B1A-9097-2761238A3106}"/>
    <cellStyle name="Note 8 5" xfId="2522" xr:uid="{229243AC-371F-4F0A-9A89-C57EEF62980A}"/>
    <cellStyle name="Note 8 5 2" xfId="58377" xr:uid="{89F6BADA-4383-4D35-ABAA-78F68DD86B76}"/>
    <cellStyle name="Note 8 5 3" xfId="58378" xr:uid="{5ED80E4E-3E50-40E7-8174-C0009735A6F7}"/>
    <cellStyle name="Note 8 5 4" xfId="58379" xr:uid="{4EDB2EC3-F28F-47FC-914F-C823D20A3D56}"/>
    <cellStyle name="Note 8 6" xfId="2537" xr:uid="{83158502-7D41-428F-B423-2A9C3C1DBE4C}"/>
    <cellStyle name="Note 8 7" xfId="5479" xr:uid="{4C7C70C6-0AD8-4902-863E-AE806C2E21BF}"/>
    <cellStyle name="Note 8 8" xfId="58380" xr:uid="{3F62CAA3-9CE3-4471-87F5-750C9D06A5C2}"/>
    <cellStyle name="Note 8 9" xfId="58381" xr:uid="{1E0475D6-65F2-4FD1-BB17-5550ACB71607}"/>
    <cellStyle name="Note 80" xfId="58315" xr:uid="{668F026A-8FDA-489F-9125-E415C9ABB55A}"/>
    <cellStyle name="Note 80 2" xfId="58317" xr:uid="{A26EC3BF-149D-45C8-9369-6864A437BEBF}"/>
    <cellStyle name="Note 81" xfId="58319" xr:uid="{EE454D68-C026-40D1-B5A6-66CE623F8119}"/>
    <cellStyle name="Note 81 2" xfId="58321" xr:uid="{2F11102C-5C21-4296-B3B0-DB0339EB000F}"/>
    <cellStyle name="Note 82" xfId="58323" xr:uid="{EA5E71BA-EE4B-4173-A4AC-B5773D371750}"/>
    <cellStyle name="Note 82 2" xfId="58325" xr:uid="{FD245905-77FF-40C2-9614-4B83B00B7D14}"/>
    <cellStyle name="Note 83" xfId="58327" xr:uid="{F331CF93-F0FB-4781-9C3B-E149EDA9ECF7}"/>
    <cellStyle name="Note 83 2" xfId="58329" xr:uid="{AB2DB226-4B61-4626-A0C5-EBB04054D11B}"/>
    <cellStyle name="Note 84" xfId="58331" xr:uid="{3A196423-2ABF-4B96-8A7F-5FDB062E88F4}"/>
    <cellStyle name="Note 84 2" xfId="58333" xr:uid="{F76E1BFB-B673-4C25-B485-AB7CF260DE1D}"/>
    <cellStyle name="Note 85" xfId="58383" xr:uid="{207B19E7-BF90-4827-BD51-397E979C92B0}"/>
    <cellStyle name="Note 85 2" xfId="58385" xr:uid="{D9643758-D331-4231-BC80-FEF0CC114BB7}"/>
    <cellStyle name="Note 86" xfId="58387" xr:uid="{2009AE09-8F51-483C-8132-0415EA314B25}"/>
    <cellStyle name="Note 86 2" xfId="58389" xr:uid="{715F4112-B832-4A09-A086-51D0BEC81229}"/>
    <cellStyle name="Note 87" xfId="58391" xr:uid="{1DC5C92B-C66F-4F3A-8AEA-1550D18B1542}"/>
    <cellStyle name="Note 87 2" xfId="58393" xr:uid="{45501217-0C68-445C-BAD5-D7430416E4AC}"/>
    <cellStyle name="Note 88" xfId="58395" xr:uid="{371C3304-B34A-4256-BCAB-03851419D9D0}"/>
    <cellStyle name="Note 88 2" xfId="58397" xr:uid="{9C5898EC-4F72-4D3D-AB28-11AE8CDC46B4}"/>
    <cellStyle name="Note 89" xfId="58399" xr:uid="{752F60C3-6F15-4868-873B-3F93100B0874}"/>
    <cellStyle name="Note 89 2" xfId="58401" xr:uid="{D468B398-7960-4D3D-A2A0-DD1C89E209D1}"/>
    <cellStyle name="Note 9" xfId="58402" xr:uid="{8AA752AC-4E73-4E02-AF9B-D056F2302436}"/>
    <cellStyle name="Note 9 10" xfId="58403" xr:uid="{EF95C904-B6FC-4469-BAB7-DACF462C13B6}"/>
    <cellStyle name="Note 9 11" xfId="58404" xr:uid="{55AE1EAA-A3BB-471D-88BA-42926A73E020}"/>
    <cellStyle name="Note 9 12" xfId="58405" xr:uid="{21FA6AFC-88DF-44C6-923E-E1D6D6EFE33C}"/>
    <cellStyle name="Note 9 13" xfId="58406" xr:uid="{3DFAE1CE-2AF3-48DF-82A3-3D98D8216D64}"/>
    <cellStyle name="Note 9 2" xfId="58407" xr:uid="{8FC7BB8A-0763-45CA-9D11-D4D830E4BB35}"/>
    <cellStyle name="Note 9 2 10" xfId="58408" xr:uid="{EA857FCF-1C6A-4445-B730-5AE71AD6FDDE}"/>
    <cellStyle name="Note 9 2 11" xfId="58409" xr:uid="{A6649157-283A-46E8-82A8-D045269CBD36}"/>
    <cellStyle name="Note 9 2 2" xfId="5325" xr:uid="{1FF52FF5-25EE-4AF8-A195-73BAC377F6B3}"/>
    <cellStyle name="Note 9 2 2 2" xfId="58411" xr:uid="{D66B87EF-B662-41A7-B722-63B167702A40}"/>
    <cellStyle name="Note 9 2 2 3" xfId="58413" xr:uid="{C97053A3-1642-4466-AE4C-740922688D71}"/>
    <cellStyle name="Note 9 2 2 4" xfId="58415" xr:uid="{09D01ADD-2D9A-45BE-9CC6-5FDBF9EF1432}"/>
    <cellStyle name="Note 9 2 3" xfId="58416" xr:uid="{B2788929-A5E0-4FFA-8288-B9F05F435283}"/>
    <cellStyle name="Note 9 2 3 2" xfId="58418" xr:uid="{DB07893D-A99F-4045-9BEF-1C0006D91F45}"/>
    <cellStyle name="Note 9 2 3 3" xfId="58420" xr:uid="{5A4D37F8-762B-4ECD-AF3C-DA336A031300}"/>
    <cellStyle name="Note 9 2 3 4" xfId="58422" xr:uid="{BA87F2DF-8EDD-4932-8F5B-35FF9ED8B3D4}"/>
    <cellStyle name="Note 9 2 4" xfId="58423" xr:uid="{7DD2F7CA-D758-4495-A916-BBABB83B2568}"/>
    <cellStyle name="Note 9 2 5" xfId="58424" xr:uid="{D2EF0F50-D2F0-44A2-BD47-5A2F05EE944B}"/>
    <cellStyle name="Note 9 2 6" xfId="58425" xr:uid="{AE528585-5F03-4BA8-9440-585895BB2417}"/>
    <cellStyle name="Note 9 2 7" xfId="58426" xr:uid="{8578F8DB-CB3D-41E7-BF3B-1ABE6A02CFD3}"/>
    <cellStyle name="Note 9 2 8" xfId="58094" xr:uid="{DEE5D77E-5FFF-4500-B23D-9AA15CC5E42F}"/>
    <cellStyle name="Note 9 2 9" xfId="58096" xr:uid="{44CA47BE-38E5-4386-8DA0-9CD09427829F}"/>
    <cellStyle name="Note 9 3" xfId="58427" xr:uid="{A87E51FF-8EB7-4188-BB18-8E081E9ECBD8}"/>
    <cellStyle name="Note 9 3 10" xfId="58428" xr:uid="{5216A45E-89C2-4DC0-A6C9-1162C84A6119}"/>
    <cellStyle name="Note 9 3 11" xfId="58429" xr:uid="{13052A3B-487D-48CC-A9D3-FBA063FAD4A6}"/>
    <cellStyle name="Note 9 3 2" xfId="58430" xr:uid="{25FA756B-2352-431D-881A-2421C3B46572}"/>
    <cellStyle name="Note 9 3 2 2" xfId="15272" xr:uid="{7CC0FDF8-561C-49F8-BBFA-343D53034DB1}"/>
    <cellStyle name="Note 9 3 2 3" xfId="15276" xr:uid="{3A0FDD0E-7AE6-42EA-8201-8387830DD0CF}"/>
    <cellStyle name="Note 9 3 2 4" xfId="58432" xr:uid="{2E12DEA5-FE46-4CBA-BCC4-B301A84241F8}"/>
    <cellStyle name="Note 9 3 3" xfId="58433" xr:uid="{4CE5F736-2D39-4865-B7F9-9F87DB274BC8}"/>
    <cellStyle name="Note 9 3 3 2" xfId="56865" xr:uid="{A8530502-EC4D-4FCE-9D6E-B84BFA9F8052}"/>
    <cellStyle name="Note 9 3 3 3" xfId="58435" xr:uid="{30C4A635-039E-401B-A046-7C3B78AD4721}"/>
    <cellStyle name="Note 9 3 3 4" xfId="58437" xr:uid="{F0139EB9-E7C1-4426-893A-719317DA7A3B}"/>
    <cellStyle name="Note 9 3 4" xfId="58438" xr:uid="{7EE4B632-32EC-43EF-B80E-72A307C2E4F6}"/>
    <cellStyle name="Note 9 3 5" xfId="58439" xr:uid="{81902B64-39BE-4C4E-8A8C-A1150C3B6AC5}"/>
    <cellStyle name="Note 9 3 6" xfId="58440" xr:uid="{04C672B0-3F2A-4FEC-9E6F-E471D0CB606C}"/>
    <cellStyle name="Note 9 3 7" xfId="58441" xr:uid="{614A70B0-E7CA-4E67-8C48-DCBF119CC5EB}"/>
    <cellStyle name="Note 9 3 8" xfId="16746" xr:uid="{E63D0BC7-92B5-4EC0-B517-281719B0682D}"/>
    <cellStyle name="Note 9 3 9" xfId="16748" xr:uid="{334DBC07-612B-44A0-9E3C-568D1A66DC3F}"/>
    <cellStyle name="Note 9 4" xfId="58442" xr:uid="{B4BC7042-5B43-486A-AF8E-B6018A7382A9}"/>
    <cellStyle name="Note 9 4 10" xfId="58443" xr:uid="{D30448AF-6FB0-404F-80AC-46ABF9151A21}"/>
    <cellStyle name="Note 9 4 11" xfId="58444" xr:uid="{CF344B40-6CB9-4E37-934F-2DE64CC4B51E}"/>
    <cellStyle name="Note 9 4 2" xfId="58445" xr:uid="{E1F2AA38-4C9A-41A1-83B6-5DE3D76B1AC5}"/>
    <cellStyle name="Note 9 4 2 2" xfId="828" xr:uid="{88AA617F-AB5B-4717-950F-9E541A2D7B6D}"/>
    <cellStyle name="Note 9 4 2 3" xfId="839" xr:uid="{C2FEFEE0-150C-47F9-B62F-C74108ECA63C}"/>
    <cellStyle name="Note 9 4 2 4" xfId="58447" xr:uid="{6A84AC18-CB0F-491A-932D-0D78CA81CCAF}"/>
    <cellStyle name="Note 9 4 3" xfId="58448" xr:uid="{10FFAF3E-9430-41D5-AA57-C10852A182F5}"/>
    <cellStyle name="Note 9 4 3 2" xfId="58450" xr:uid="{E8262756-B5E7-4ED8-9B9F-700BC910D83B}"/>
    <cellStyle name="Note 9 4 3 3" xfId="58452" xr:uid="{B8A2022D-B9B3-4A57-9C04-D56CB7EBCDED}"/>
    <cellStyle name="Note 9 4 3 4" xfId="58454" xr:uid="{76133E88-5EA6-4540-9E82-F609C669EC5A}"/>
    <cellStyle name="Note 9 4 4" xfId="58455" xr:uid="{A44F5149-AB96-4240-A3D3-6106CA49F006}"/>
    <cellStyle name="Note 9 4 5" xfId="58456" xr:uid="{B78F3B61-F7BE-4BA4-9792-CD689261DEE0}"/>
    <cellStyle name="Note 9 4 6" xfId="58457" xr:uid="{D56490E8-875A-4312-B555-CB4143739F41}"/>
    <cellStyle name="Note 9 4 7" xfId="58458" xr:uid="{875FBA37-27EF-4310-A619-AFB1E8F78E27}"/>
    <cellStyle name="Note 9 4 8" xfId="58459" xr:uid="{5A9D645F-C6C8-4AE8-818A-31BBC70916E0}"/>
    <cellStyle name="Note 9 4 9" xfId="58460" xr:uid="{AD6B191A-E529-46F9-90E7-1281F956E473}"/>
    <cellStyle name="Note 9 5" xfId="58461" xr:uid="{0101A310-86CB-4EE1-9FBC-BFD82CCE353B}"/>
    <cellStyle name="Note 9 5 2" xfId="58462" xr:uid="{16C95FE1-4F5B-4209-9677-AA5405A53C14}"/>
    <cellStyle name="Note 9 5 3" xfId="58463" xr:uid="{D4AF9F5C-A01F-4B35-9299-74712DF632D4}"/>
    <cellStyle name="Note 9 5 4" xfId="58464" xr:uid="{0613FEFB-575B-4867-8D81-247286F74DD4}"/>
    <cellStyle name="Note 9 6" xfId="58465" xr:uid="{20D4C6F1-FA89-4687-ADDD-DB318ED7C30C}"/>
    <cellStyle name="Note 9 7" xfId="58466" xr:uid="{84F1E5AE-C054-4B5A-A0C5-CD9D2D24C156}"/>
    <cellStyle name="Note 9 8" xfId="58467" xr:uid="{BAEC9007-A561-4411-B719-AA746282FC87}"/>
    <cellStyle name="Note 9 9" xfId="58468" xr:uid="{7FBF55D2-0F3A-4AE3-A889-B7C7773FE81A}"/>
    <cellStyle name="Note 90" xfId="58382" xr:uid="{CB3BF96E-EFC1-4D4F-8FC5-2E1C787C91FB}"/>
    <cellStyle name="Note 90 2" xfId="58384" xr:uid="{6B61C9D1-FD2D-420B-8F77-EAB9883F4EE2}"/>
    <cellStyle name="Note 91" xfId="58386" xr:uid="{E88E0ED4-A593-4111-BD38-1394762BFDD7}"/>
    <cellStyle name="Note 91 2" xfId="58388" xr:uid="{F7C5DEC8-3378-4FDF-B717-412554997D2B}"/>
    <cellStyle name="Note 92" xfId="58390" xr:uid="{D5252072-B8E7-493A-A826-DD278680C14E}"/>
    <cellStyle name="Note 92 2" xfId="58392" xr:uid="{E8858291-BE03-413A-84E0-ECEDFA283577}"/>
    <cellStyle name="Note 93" xfId="58394" xr:uid="{F2A1625A-4450-45E9-9055-005276D3F028}"/>
    <cellStyle name="Note 93 2" xfId="58396" xr:uid="{4E731731-2EF8-4A08-B2C5-C5DFFE829010}"/>
    <cellStyle name="Note 94" xfId="58398" xr:uid="{2FD2E3B7-1BB2-4B8E-9B3E-35F2A1C4FBAC}"/>
    <cellStyle name="Note 94 2" xfId="58400" xr:uid="{523C24F0-0AA7-4DA1-ACDF-707893E75011}"/>
    <cellStyle name="Note 95" xfId="58469" xr:uid="{B59CCCF8-6ABC-4ACF-BBA0-282CECE75CFE}"/>
    <cellStyle name="Note 95 2" xfId="58470" xr:uid="{AA30720F-9AE2-47B6-B831-113656CBDFD1}"/>
    <cellStyle name="Note 96" xfId="58471" xr:uid="{6F11905F-7ED5-4240-8367-BE09B01A5880}"/>
    <cellStyle name="Note 96 2" xfId="58472" xr:uid="{918F360B-EDEA-4C24-9722-64C37371F441}"/>
    <cellStyle name="Note 97" xfId="58473" xr:uid="{C0B74C89-660F-4065-BF95-EA3C6B6F78BD}"/>
    <cellStyle name="Note 97 2" xfId="58474" xr:uid="{E9F3F65F-0FDA-429F-B515-7643ABFF7EF8}"/>
    <cellStyle name="Note 98" xfId="58475" xr:uid="{7D699E60-076E-4064-8910-D1DFC6BA602B}"/>
    <cellStyle name="Note 98 2" xfId="58476" xr:uid="{CF2C1ECF-713F-433D-B0D0-FBC4CA2EEA61}"/>
    <cellStyle name="Note 99" xfId="58477" xr:uid="{F1A234F4-33BD-4183-9DB9-EA45F07AC548}"/>
    <cellStyle name="Note 99 2" xfId="58478" xr:uid="{DBAD6D44-707A-4EB6-B501-D9EF8472CEA9}"/>
    <cellStyle name="Number 0.00" xfId="43280" xr:uid="{541A195F-D350-4748-A4C6-2C29482AFC9E}"/>
    <cellStyle name="Output 10" xfId="58479" xr:uid="{886EADB3-B2D2-4991-B1B0-865EB3E497DC}"/>
    <cellStyle name="Output 10 10" xfId="58480" xr:uid="{1DF11BC5-7B6A-4946-BAF1-8461153678DA}"/>
    <cellStyle name="Output 10 11" xfId="58481" xr:uid="{AD6B1E7B-3A5D-4718-91C9-9746A106E0A4}"/>
    <cellStyle name="Output 10 12" xfId="58482" xr:uid="{6A3C2664-DFE3-4D0A-AFAA-B094CA26A858}"/>
    <cellStyle name="Output 10 2" xfId="58483" xr:uid="{5BC19793-0CBE-4557-800F-16C235794AD7}"/>
    <cellStyle name="Output 10 2 10" xfId="6546" xr:uid="{30C4DFF6-480D-46EF-B763-E13B781951E4}"/>
    <cellStyle name="Output 10 2 11" xfId="6554" xr:uid="{6463A91E-1F40-48B9-9901-05F40676C016}"/>
    <cellStyle name="Output 10 2 2" xfId="58484" xr:uid="{8D104A32-B609-47D3-AEFF-6B16A24D4BA3}"/>
    <cellStyle name="Output 10 2 2 2" xfId="58485" xr:uid="{D51AA84E-0418-45DA-B89E-E5608C261106}"/>
    <cellStyle name="Output 10 2 2 3" xfId="58486" xr:uid="{A7F9F9DE-1B06-4B51-8832-CBFBDFE7E513}"/>
    <cellStyle name="Output 10 2 2 4" xfId="58487" xr:uid="{2975A3D1-6C05-40FB-A6B5-5F8BE730006B}"/>
    <cellStyle name="Output 10 2 3" xfId="58488" xr:uid="{703A6EF4-571E-4DB3-8683-CE593E2CB48B}"/>
    <cellStyle name="Output 10 2 3 2" xfId="12778" xr:uid="{2BF9D54C-3723-4283-98E3-497B4436CC29}"/>
    <cellStyle name="Output 10 2 3 3" xfId="58489" xr:uid="{8A5794C3-105C-4CD8-B011-DB5853639E9A}"/>
    <cellStyle name="Output 10 2 3 4" xfId="58490" xr:uid="{E6041FEE-6124-496C-BCEE-FB97FDDD92F9}"/>
    <cellStyle name="Output 10 2 4" xfId="58491" xr:uid="{D91EBCE6-DCC2-49A6-ACC6-7A228E70AFC5}"/>
    <cellStyle name="Output 10 2 5" xfId="58492" xr:uid="{88668591-C7FF-41DC-A1E2-1AC42795EEC8}"/>
    <cellStyle name="Output 10 2 6" xfId="58493" xr:uid="{D6C27366-FF8F-47E3-B668-16EEAA2D2847}"/>
    <cellStyle name="Output 10 2 7" xfId="58494" xr:uid="{70C0728A-D296-4BD9-910B-90F6C9A93E28}"/>
    <cellStyle name="Output 10 2 8" xfId="58495" xr:uid="{0FA71113-A7B6-4C6B-AF71-62F75419BADC}"/>
    <cellStyle name="Output 10 2 9" xfId="58496" xr:uid="{14F973F9-ADAC-49C7-A641-0809AE6DF79D}"/>
    <cellStyle name="Output 10 3" xfId="58497" xr:uid="{453CA715-924E-4BE5-9076-B8F2851C6D02}"/>
    <cellStyle name="Output 10 3 10" xfId="58498" xr:uid="{7E88530D-F368-47AB-8A65-34D0992026E6}"/>
    <cellStyle name="Output 10 3 11" xfId="58499" xr:uid="{3FCF208C-2281-4F22-AA7C-38F684271D29}"/>
    <cellStyle name="Output 10 3 2" xfId="58500" xr:uid="{4872DAEB-4BE6-44AB-A44D-02FEA67A6EEC}"/>
    <cellStyle name="Output 10 3 2 2" xfId="58501" xr:uid="{614D3D2C-81BA-4AF1-BF6A-4086793FC6D8}"/>
    <cellStyle name="Output 10 3 2 3" xfId="58502" xr:uid="{7C52A46F-E650-4574-817A-8C43B7CBB0BC}"/>
    <cellStyle name="Output 10 3 2 4" xfId="58503" xr:uid="{F2D5E465-5BD2-47C0-B059-B6236B02B8FD}"/>
    <cellStyle name="Output 10 3 3" xfId="58504" xr:uid="{A56EFEA3-664B-45D0-A63E-19CE0B982A46}"/>
    <cellStyle name="Output 10 3 3 2" xfId="56456" xr:uid="{955F14EA-9A32-46C4-8F17-0DEA3F4C344D}"/>
    <cellStyle name="Output 10 3 3 3" xfId="58505" xr:uid="{B73BD2E7-A7CA-46D3-BA2F-13A653D0E347}"/>
    <cellStyle name="Output 10 3 3 4" xfId="58506" xr:uid="{D670CA41-0B6E-4C47-8FBF-806A483987E7}"/>
    <cellStyle name="Output 10 3 4" xfId="58507" xr:uid="{37BA6A16-3332-4165-82BD-40E7A4B16036}"/>
    <cellStyle name="Output 10 3 5" xfId="58508" xr:uid="{C2EF4294-D338-47B1-8C67-8484577AC90A}"/>
    <cellStyle name="Output 10 3 6" xfId="58509" xr:uid="{DB77A70E-208A-45C0-BA87-F43F137B79E3}"/>
    <cellStyle name="Output 10 3 7" xfId="58510" xr:uid="{3399CE26-54A7-4C9B-80D1-709829A1177B}"/>
    <cellStyle name="Output 10 3 8" xfId="58511" xr:uid="{ED7B672D-1316-4FA7-8118-9459D878C620}"/>
    <cellStyle name="Output 10 3 9" xfId="58512" xr:uid="{FD5F97FC-1ACF-422E-880D-FB85E87B813E}"/>
    <cellStyle name="Output 10 4" xfId="58513" xr:uid="{C99B251D-D2FF-40D1-9688-7C0EF8AB9FAF}"/>
    <cellStyle name="Output 10 4 2" xfId="58514" xr:uid="{320B890C-2637-4AB6-836A-E185F04345F2}"/>
    <cellStyle name="Output 10 4 3" xfId="58515" xr:uid="{C9046391-A174-43DB-84D1-56A039828DFC}"/>
    <cellStyle name="Output 10 4 4" xfId="58516" xr:uid="{F2BF0F7A-BCC9-471C-B32E-49A25DB1B1BB}"/>
    <cellStyle name="Output 10 5" xfId="58517" xr:uid="{1B862F2A-DCC3-43EA-A16B-6145251B6CF3}"/>
    <cellStyle name="Output 10 6" xfId="58518" xr:uid="{2A8BEFF3-04F8-49B0-BBFF-663469C0D323}"/>
    <cellStyle name="Output 10 7" xfId="58519" xr:uid="{31185518-A8FB-45F0-BBC3-B899C8E08C98}"/>
    <cellStyle name="Output 10 8" xfId="58520" xr:uid="{CD27B156-B5BF-411D-B1B8-0B8876C9C95C}"/>
    <cellStyle name="Output 10 9" xfId="58521" xr:uid="{5C332269-20BF-408D-8735-507AF82CDE5B}"/>
    <cellStyle name="Output 11" xfId="58522" xr:uid="{52EBEBA9-8669-4352-A024-C26643E6EF82}"/>
    <cellStyle name="Output 11 10" xfId="7685" xr:uid="{F6F24951-04C4-4C15-98F7-7E5E5D53FFD6}"/>
    <cellStyle name="Output 11 11" xfId="3068" xr:uid="{0F253A73-71FE-4B67-9E49-AD8DF87F953B}"/>
    <cellStyle name="Output 11 12" xfId="18278" xr:uid="{2A335C9A-FE25-46E2-8DE6-E8A72B631289}"/>
    <cellStyle name="Output 11 2" xfId="48226" xr:uid="{B33FA505-2999-4874-9B99-B8E35DC89989}"/>
    <cellStyle name="Output 11 2 2" xfId="58523" xr:uid="{46FB0E13-B7DF-486D-91C9-B047F21936A5}"/>
    <cellStyle name="Output 11 2 3" xfId="58524" xr:uid="{3E10DB4B-1495-4BD9-87B8-3C3E3FBCB6F4}"/>
    <cellStyle name="Output 11 2 4" xfId="58525" xr:uid="{9EE52FDD-D5C8-4B97-9E30-16D3AA39F371}"/>
    <cellStyle name="Output 11 3" xfId="58526" xr:uid="{BDEE1923-4A45-4EBB-8E38-AF976BEA15E2}"/>
    <cellStyle name="Output 11 3 2" xfId="58527" xr:uid="{020894B6-BB62-46FC-A260-74C1767E9F7D}"/>
    <cellStyle name="Output 11 3 3" xfId="58528" xr:uid="{6032C5F0-B965-4FF8-B9E1-ED421801767B}"/>
    <cellStyle name="Output 11 3 4" xfId="58529" xr:uid="{F2CF7E96-1C15-4CC1-AB9E-47A399B3C36A}"/>
    <cellStyle name="Output 11 4" xfId="58530" xr:uid="{74B61F03-73E0-468E-8231-3322DB51055B}"/>
    <cellStyle name="Output 11 4 2" xfId="58531" xr:uid="{B68FDB3E-46DE-4EF3-9EA3-DD96DE667F0F}"/>
    <cellStyle name="Output 11 4 3" xfId="58532" xr:uid="{69C58626-3FA0-41D9-9F34-BC8619F23F35}"/>
    <cellStyle name="Output 11 4 4" xfId="58533" xr:uid="{42A0E776-E458-4CB8-AA53-943D55A888CB}"/>
    <cellStyle name="Output 11 5" xfId="58534" xr:uid="{38D4299A-0ED3-40DE-ADA7-422A50277FC6}"/>
    <cellStyle name="Output 11 6" xfId="58535" xr:uid="{D3DFC434-65A7-44D4-B73E-63DB870E18F4}"/>
    <cellStyle name="Output 11 7" xfId="58536" xr:uid="{E4DFA13B-A3C9-465D-AF3E-BFB19CED2437}"/>
    <cellStyle name="Output 11 8" xfId="58537" xr:uid="{8B93F68D-ABF8-4C5D-8CCA-260F6F009898}"/>
    <cellStyle name="Output 11 9" xfId="58538" xr:uid="{D429C527-AF32-47F7-B7AC-65BCEF566016}"/>
    <cellStyle name="Output 12" xfId="58539" xr:uid="{E0511E8D-3E05-40AC-9182-DDE8A8BAF1A1}"/>
    <cellStyle name="Output 12 10" xfId="58540" xr:uid="{D6A97854-66CF-4939-851A-204C09F59698}"/>
    <cellStyle name="Output 12 11" xfId="58541" xr:uid="{C14CB296-F42B-4ED9-B6CA-143EB43903B2}"/>
    <cellStyle name="Output 12 2" xfId="58542" xr:uid="{FAC6017C-8799-44B9-A539-F4BDA64FC345}"/>
    <cellStyle name="Output 12 2 2" xfId="58543" xr:uid="{CF6BD392-736C-4363-B85C-CBD23FF6FB38}"/>
    <cellStyle name="Output 12 2 3" xfId="58544" xr:uid="{79DEA805-3F57-4606-897F-8405FA11850B}"/>
    <cellStyle name="Output 12 2 4" xfId="58545" xr:uid="{1EC124FE-5037-4371-93E1-03DE7868A4CD}"/>
    <cellStyle name="Output 12 2 5" xfId="58546" xr:uid="{244CCA3B-E1EF-4A06-AF51-89F5B8A8A8D5}"/>
    <cellStyle name="Output 12 2 6" xfId="42358" xr:uid="{24DC21AB-B687-41F4-97A9-277344FC2DE8}"/>
    <cellStyle name="Output 12 2 7" xfId="42360" xr:uid="{AFB721CF-4F8A-4379-9725-45DA9F24342B}"/>
    <cellStyle name="Output 12 2 8" xfId="42362" xr:uid="{303CAF7E-C249-44D3-B983-EB8FAD469B46}"/>
    <cellStyle name="Output 12 3" xfId="48664" xr:uid="{59AB6329-CAD7-4F79-B7F6-0522B731557B}"/>
    <cellStyle name="Output 12 3 2" xfId="58547" xr:uid="{3DBD9C8F-D55C-45E1-864B-F8BE509F1B98}"/>
    <cellStyle name="Output 12 3 3" xfId="58548" xr:uid="{07561617-85FC-47D2-BAAE-A7F680B20CFA}"/>
    <cellStyle name="Output 12 3 4" xfId="58549" xr:uid="{EBF98B47-E995-4376-880E-DAFF72B09A66}"/>
    <cellStyle name="Output 12 4" xfId="48666" xr:uid="{0CA4A7EA-45C0-4595-9BF4-BBF49DEF8419}"/>
    <cellStyle name="Output 12 5" xfId="48668" xr:uid="{2F58AC13-6119-4B85-BD5A-25954614F49A}"/>
    <cellStyle name="Output 12 6" xfId="48670" xr:uid="{0522F0C0-0CB0-4E20-AC24-7603111B686C}"/>
    <cellStyle name="Output 12 7" xfId="48672" xr:uid="{93FD96FD-E82C-48B7-AEE6-A518FCAF2DE6}"/>
    <cellStyle name="Output 12 8" xfId="58550" xr:uid="{6C1AEAB8-DC6E-44FD-A540-AC0E16A4AE1C}"/>
    <cellStyle name="Output 12 9" xfId="58551" xr:uid="{2CAC1CD5-705A-489D-AD97-013E8E17C0D6}"/>
    <cellStyle name="Output 13" xfId="58552" xr:uid="{6B0D1D91-368F-4831-97F9-EA36F9E5A4DA}"/>
    <cellStyle name="Output 13 2" xfId="18436" xr:uid="{E70E5F84-693F-4A67-BFBB-C8A07B15E4F4}"/>
    <cellStyle name="Output 13 3" xfId="18438" xr:uid="{9916CA77-4CDF-48CA-8E1C-850EFF9756EB}"/>
    <cellStyle name="Output 13 4" xfId="18440" xr:uid="{483281F5-271E-4874-B94C-3FD9A4F0E6E8}"/>
    <cellStyle name="Output 14" xfId="58553" xr:uid="{E2047565-9296-414C-BA62-F0E5DE1EE835}"/>
    <cellStyle name="Output 14 2" xfId="51530" xr:uid="{1ECA31ED-8128-4C7C-A1E4-37F4C8B2B3AD}"/>
    <cellStyle name="Output 14 3" xfId="51532" xr:uid="{C79B2187-03E4-4BFD-BF12-5EA7D91E1CAC}"/>
    <cellStyle name="Output 15" xfId="58555" xr:uid="{2A0E0AE4-175C-4993-B68E-C2ACEF050F2D}"/>
    <cellStyle name="Output 15 2" xfId="58556" xr:uid="{807B5A0E-37C9-41BD-8D35-278A1371C098}"/>
    <cellStyle name="Output 15 3" xfId="58557" xr:uid="{BEE07464-8F8A-4992-9E02-309813257711}"/>
    <cellStyle name="Output 15 4" xfId="58558" xr:uid="{C3E8EEF3-3D30-468B-8552-80ED471A75B6}"/>
    <cellStyle name="Output 15 5" xfId="58559" xr:uid="{F444E891-9F3E-497E-A2D0-C54DF7C587FD}"/>
    <cellStyle name="Output 16" xfId="58561" xr:uid="{B9B042C3-3FE8-415A-AD59-BCC308091DF0}"/>
    <cellStyle name="Output 16 2" xfId="48251" xr:uid="{CA435CB9-AABD-4562-8822-358474FCCB00}"/>
    <cellStyle name="Output 16 2 2" xfId="58562" xr:uid="{AF980BDD-BF46-4323-AD9E-D81C7B24F2F2}"/>
    <cellStyle name="Output 16 3" xfId="58563" xr:uid="{4E16055A-E13E-49B8-BD9E-A4BC0BD5ABE5}"/>
    <cellStyle name="Output 16 3 2" xfId="58564" xr:uid="{6BC51FCB-149D-44A1-AE7E-5551B3DF2A82}"/>
    <cellStyle name="Output 16 4" xfId="58565" xr:uid="{DA0533CA-25F1-4BA7-A679-6C47F6F72EED}"/>
    <cellStyle name="Output 16 5" xfId="58566" xr:uid="{BAE30443-C7EF-490C-9074-D56487278201}"/>
    <cellStyle name="Output 17" xfId="58568" xr:uid="{D354C3FD-4136-4EDE-BEAC-ECE4E458824C}"/>
    <cellStyle name="Output 17 2" xfId="58569" xr:uid="{A0E5B266-BB12-47B7-A50B-F5B04E96EBF5}"/>
    <cellStyle name="Output 17 3" xfId="58570" xr:uid="{99D60E89-CE47-47BC-8B4D-42390E6DC2A2}"/>
    <cellStyle name="Output 18" xfId="58572" xr:uid="{1100933A-3889-4462-A4EC-B9EE0AD966A7}"/>
    <cellStyle name="Output 19" xfId="58574" xr:uid="{1A5DA565-EC4A-4EF7-875A-221B44EC9A24}"/>
    <cellStyle name="Output 2" xfId="58575" xr:uid="{76B6B96B-9704-4B20-9DBE-C3EFC5964B9A}"/>
    <cellStyle name="Output 2 10" xfId="58576" xr:uid="{8B78493C-B982-42EC-9650-627A7B7EDCFE}"/>
    <cellStyle name="Output 2 10 10" xfId="58577" xr:uid="{4024C1BD-6FE4-43E3-8698-C3A2C2E19F1E}"/>
    <cellStyle name="Output 2 10 11" xfId="58578" xr:uid="{78275EAA-E1B3-4AE7-9AC2-50CFF916C8FE}"/>
    <cellStyle name="Output 2 10 2" xfId="58579" xr:uid="{EE5BC719-0B38-40D0-BC45-3622D2BEC692}"/>
    <cellStyle name="Output 2 10 2 2" xfId="5899" xr:uid="{86473D38-C746-4EE6-974A-7A48192DFD19}"/>
    <cellStyle name="Output 2 10 2 3" xfId="5909" xr:uid="{D247FD03-CCDD-4D45-850E-34EEC0FC00C4}"/>
    <cellStyle name="Output 2 10 2 4" xfId="5920" xr:uid="{9E3C6F51-87EE-4BDA-8D4C-4633CE9DEA66}"/>
    <cellStyle name="Output 2 10 3" xfId="58580" xr:uid="{7C15A71C-6E4E-4F7B-B8D0-4F56485995F1}"/>
    <cellStyle name="Output 2 10 3 2" xfId="2761" xr:uid="{4A75E4CE-61CD-409F-AFE4-26A346FE9FF9}"/>
    <cellStyle name="Output 2 10 3 3" xfId="2766" xr:uid="{E7133D69-764C-4277-9F82-DEBB5A321C98}"/>
    <cellStyle name="Output 2 10 3 4" xfId="2771" xr:uid="{540520C8-2EEF-4AED-9CD5-08EF30599520}"/>
    <cellStyle name="Output 2 10 4" xfId="58581" xr:uid="{393016CB-176A-4B81-B1FC-821ABEA1DE04}"/>
    <cellStyle name="Output 2 10 5" xfId="58582" xr:uid="{95E4E85D-5B8A-4152-A163-72AB69C9BF6A}"/>
    <cellStyle name="Output 2 10 6" xfId="58583" xr:uid="{4C56D2C8-743E-41E8-8BFC-A3D731ABEFC6}"/>
    <cellStyle name="Output 2 10 7" xfId="58584" xr:uid="{8DD10F1A-684E-4B08-9282-6CFE727359E5}"/>
    <cellStyle name="Output 2 10 8" xfId="58585" xr:uid="{88C3A03C-BA93-41E1-BAA4-F1CBB6833E4E}"/>
    <cellStyle name="Output 2 10 9" xfId="58586" xr:uid="{BA721F2A-8861-4646-9207-6B8390BBED6E}"/>
    <cellStyle name="Output 2 11" xfId="58587" xr:uid="{90AB8C2A-40A2-4153-9DCA-57E1D4A06F04}"/>
    <cellStyle name="Output 2 11 2" xfId="58588" xr:uid="{CF77A9B9-C03D-4A66-9B81-5DBBD6798B57}"/>
    <cellStyle name="Output 2 11 3" xfId="58589" xr:uid="{25792A4B-B510-4FA4-A43C-1F9B8380CA30}"/>
    <cellStyle name="Output 2 11 4" xfId="58590" xr:uid="{9D816942-9939-400B-9E8A-232554447A6F}"/>
    <cellStyle name="Output 2 12" xfId="58591" xr:uid="{02F8CA0B-DB60-4E18-9A28-5763667D4347}"/>
    <cellStyle name="Output 2 13" xfId="58592" xr:uid="{EB84B4C6-B51F-4A64-A7A9-A2343CC78D88}"/>
    <cellStyle name="Output 2 14" xfId="58593" xr:uid="{1B15420B-019D-4E7C-92CC-E92AEA9B7214}"/>
    <cellStyle name="Output 2 15" xfId="58594" xr:uid="{96BA85F7-09A3-482E-B2CE-7942878B3091}"/>
    <cellStyle name="Output 2 16" xfId="58595" xr:uid="{3DCD4B82-DF32-4E9A-8300-7B5DC14D9FD4}"/>
    <cellStyle name="Output 2 17" xfId="58596" xr:uid="{0FD2EA7F-2CB9-4741-981F-E01ABAF355C0}"/>
    <cellStyle name="Output 2 18" xfId="58597" xr:uid="{73813D42-87A8-48AA-867B-62345F85A10D}"/>
    <cellStyle name="Output 2 19" xfId="58598" xr:uid="{46640E83-B222-46FF-A5DD-0CC7F78705EB}"/>
    <cellStyle name="Output 2 2" xfId="58599" xr:uid="{5B281F97-7C9A-4651-938D-B29D25C6A50A}"/>
    <cellStyle name="Output 2 2 10" xfId="33220" xr:uid="{96AD1DB6-71B7-4A89-8090-B815FB9A0D41}"/>
    <cellStyle name="Output 2 2 11" xfId="58600" xr:uid="{43D2E718-D799-4859-B7E0-F5E5A95D8DAF}"/>
    <cellStyle name="Output 2 2 12" xfId="58601" xr:uid="{C1397C60-5A1D-4766-9FCF-EF0DEFEB329E}"/>
    <cellStyle name="Output 2 2 2" xfId="58602" xr:uid="{501ED3D2-9336-49C3-B747-892427734BA6}"/>
    <cellStyle name="Output 2 2 2 10" xfId="7878" xr:uid="{35A00360-46D3-4ED7-879C-FBFF383642AF}"/>
    <cellStyle name="Output 2 2 2 11" xfId="19294" xr:uid="{0F26FFB0-A590-47A5-A800-C9F8004C28DC}"/>
    <cellStyle name="Output 2 2 2 2" xfId="58603" xr:uid="{6479F7DE-85DE-4DBC-BFBB-1AB92811527E}"/>
    <cellStyle name="Output 2 2 2 2 2" xfId="58604" xr:uid="{966F65AD-7C9C-4075-A109-AE5A566565DE}"/>
    <cellStyle name="Output 2 2 2 2 3" xfId="58605" xr:uid="{11CB27B2-193E-45D2-B00E-F73A39E356F9}"/>
    <cellStyle name="Output 2 2 2 2 4" xfId="58606" xr:uid="{52C8032C-A0B5-4BE1-8D7B-FDD26CC02DEE}"/>
    <cellStyle name="Output 2 2 2 3" xfId="40520" xr:uid="{E792989D-4E19-4F6D-A803-2805D1A67D83}"/>
    <cellStyle name="Output 2 2 2 3 2" xfId="58607" xr:uid="{E572980C-257F-4B9B-AB1F-E99A16C8F211}"/>
    <cellStyle name="Output 2 2 2 3 3" xfId="58608" xr:uid="{03B627ED-6351-43D6-BAB6-C7BD4F36F63C}"/>
    <cellStyle name="Output 2 2 2 3 4" xfId="58609" xr:uid="{15FC76DA-DE14-4E55-8596-76CDDE491E9C}"/>
    <cellStyle name="Output 2 2 2 4" xfId="40522" xr:uid="{FFBACA4E-F8DD-4E12-93D5-F70EB6175851}"/>
    <cellStyle name="Output 2 2 2 5" xfId="40524" xr:uid="{A280FF60-7CB6-4010-BECC-AAE41D57898B}"/>
    <cellStyle name="Output 2 2 2 6" xfId="40526" xr:uid="{01591F1D-15EE-4DCF-9205-FD4749628A82}"/>
    <cellStyle name="Output 2 2 2 7" xfId="40528" xr:uid="{02C0A7A8-4223-4628-9082-034A0B072D0D}"/>
    <cellStyle name="Output 2 2 2 8" xfId="58610" xr:uid="{CD739556-9C27-4390-813C-34CF3705B8D4}"/>
    <cellStyle name="Output 2 2 2 9" xfId="58611" xr:uid="{B47C8BA5-F909-4491-871A-7A4877219ADD}"/>
    <cellStyle name="Output 2 2 3" xfId="39479" xr:uid="{CD14072D-CE24-4208-AB3C-EB9CFD9433FE}"/>
    <cellStyle name="Output 2 2 3 10" xfId="58612" xr:uid="{1B189C79-95A1-4EED-B83D-A62D2F3C56DE}"/>
    <cellStyle name="Output 2 2 3 11" xfId="58613" xr:uid="{5A1B7D56-AD49-4E48-B630-CAB0FB249520}"/>
    <cellStyle name="Output 2 2 3 2" xfId="58614" xr:uid="{AF687F32-58E4-40F3-93D5-F5CF794A2D08}"/>
    <cellStyle name="Output 2 2 3 2 2" xfId="58615" xr:uid="{D5D7163E-D8F3-4332-AD78-C7A8A3AB26AD}"/>
    <cellStyle name="Output 2 2 3 2 3" xfId="58616" xr:uid="{B973ED1E-493C-49C4-9DBA-628C275FF3E6}"/>
    <cellStyle name="Output 2 2 3 2 4" xfId="58617" xr:uid="{E0681D62-A446-474C-A0DA-B0A3A1E04D76}"/>
    <cellStyle name="Output 2 2 3 3" xfId="58618" xr:uid="{28F2DF9D-7729-4DD4-9B8F-9FFA73091579}"/>
    <cellStyle name="Output 2 2 3 3 2" xfId="58619" xr:uid="{7A9BF5BF-888A-4A7A-A93B-DED1D76F150C}"/>
    <cellStyle name="Output 2 2 3 3 3" xfId="58620" xr:uid="{AC43507D-ACD3-4790-8CC6-C60BFCD99D52}"/>
    <cellStyle name="Output 2 2 3 3 4" xfId="58621" xr:uid="{2DA199A7-0D0D-4964-88CD-E833AA2A4EDC}"/>
    <cellStyle name="Output 2 2 3 4" xfId="58622" xr:uid="{6CF5AB38-FD89-4CC4-958E-055330D09D4B}"/>
    <cellStyle name="Output 2 2 3 5" xfId="58623" xr:uid="{965C62B0-6A07-4A5B-B5CC-43C7D0CE9D87}"/>
    <cellStyle name="Output 2 2 3 6" xfId="58624" xr:uid="{E915B847-03B8-4F52-8B14-43DE64E4240E}"/>
    <cellStyle name="Output 2 2 3 7" xfId="58625" xr:uid="{62B72505-CCC8-464A-BB77-6F925478EBF1}"/>
    <cellStyle name="Output 2 2 3 8" xfId="58626" xr:uid="{3CDF7AAA-0586-4DBE-BED7-9D04DCF4C302}"/>
    <cellStyle name="Output 2 2 3 9" xfId="58627" xr:uid="{2BC0220E-4DDE-430A-9C02-145E722C99DD}"/>
    <cellStyle name="Output 2 2 4" xfId="39481" xr:uid="{488F1174-2789-4C8E-9EFF-DF08CCDE0BB6}"/>
    <cellStyle name="Output 2 2 4 2" xfId="58628" xr:uid="{FDCD2DBE-0349-4AE9-BDA3-E3A3B4F03704}"/>
    <cellStyle name="Output 2 2 4 3" xfId="58629" xr:uid="{B62AA0BF-C36D-48B5-BF15-B3622BE5D8CA}"/>
    <cellStyle name="Output 2 2 4 4" xfId="58630" xr:uid="{A735865B-91A4-47D2-A46C-E475821EE626}"/>
    <cellStyle name="Output 2 2 5" xfId="39483" xr:uid="{5E0834B9-0ECC-4FA4-B348-A181E9B2663D}"/>
    <cellStyle name="Output 2 2 6" xfId="39485" xr:uid="{0CB23764-0291-400C-A77F-D3F723FEF9EC}"/>
    <cellStyle name="Output 2 2 7" xfId="39487" xr:uid="{041AAC1A-379C-4BBA-B43A-54D4A6CCF4F4}"/>
    <cellStyle name="Output 2 2 8" xfId="58631" xr:uid="{6066C7C5-5C0C-4F35-87DA-0EE983AF6D53}"/>
    <cellStyle name="Output 2 2 9" xfId="58632" xr:uid="{D8EB4D95-9BB3-4476-9D81-19137575150E}"/>
    <cellStyle name="Output 2 3" xfId="58633" xr:uid="{D145E06B-F5BA-4E5F-945B-EF1DACFBFFA0}"/>
    <cellStyle name="Output 2 3 10" xfId="58634" xr:uid="{E7033F77-8973-47FB-8D3C-0AB6E8A3CD1B}"/>
    <cellStyle name="Output 2 3 11" xfId="58635" xr:uid="{24B1D8FE-402E-4BC4-A311-8815BEF10A73}"/>
    <cellStyle name="Output 2 3 12" xfId="58636" xr:uid="{2AB4F59C-5509-4ED0-AAB4-6FD284CCC866}"/>
    <cellStyle name="Output 2 3 2" xfId="58637" xr:uid="{5BF1C94D-7680-42EB-BFC4-FC839262E883}"/>
    <cellStyle name="Output 2 3 2 10" xfId="58638" xr:uid="{BF15A285-8B3A-4B72-9A2D-905AF3D753CE}"/>
    <cellStyle name="Output 2 3 2 11" xfId="58639" xr:uid="{851A86FC-A4BF-4A4D-BE05-CA3EDBBD36EB}"/>
    <cellStyle name="Output 2 3 2 2" xfId="58640" xr:uid="{EC6FF8DD-0869-448D-BB68-65CFBAE1E639}"/>
    <cellStyle name="Output 2 3 2 2 2" xfId="58641" xr:uid="{D83343E8-F8DB-420B-B279-147FA026D73C}"/>
    <cellStyle name="Output 2 3 2 2 3" xfId="58642" xr:uid="{78C1DF7F-874F-4457-8852-756A5C178C0F}"/>
    <cellStyle name="Output 2 3 2 2 4" xfId="58643" xr:uid="{8518E39F-DB32-478F-9312-97832942A881}"/>
    <cellStyle name="Output 2 3 2 3" xfId="40726" xr:uid="{66EF1CFD-E033-4E44-921F-94375C4FD091}"/>
    <cellStyle name="Output 2 3 2 3 2" xfId="58644" xr:uid="{04410EA8-D18D-4710-A5F8-A3FEB794AD35}"/>
    <cellStyle name="Output 2 3 2 3 3" xfId="58645" xr:uid="{0B9FDC03-A1D9-4429-82D2-8C9B2492DF93}"/>
    <cellStyle name="Output 2 3 2 3 4" xfId="58646" xr:uid="{443340E0-D47C-410A-8B29-F288D7773268}"/>
    <cellStyle name="Output 2 3 2 4" xfId="40728" xr:uid="{47D6162C-BA1F-4A5D-9961-A28E9A66FBA9}"/>
    <cellStyle name="Output 2 3 2 5" xfId="40730" xr:uid="{24DB46C6-50D9-4FB8-824B-18E398AAB463}"/>
    <cellStyle name="Output 2 3 2 6" xfId="40732" xr:uid="{99672519-DC6E-43AF-9FA3-7DF7AB5C4A0B}"/>
    <cellStyle name="Output 2 3 2 7" xfId="40734" xr:uid="{EDF88397-50A0-4164-94EB-903CA6B0D6C1}"/>
    <cellStyle name="Output 2 3 2 8" xfId="58647" xr:uid="{D899DF73-411B-46D4-8974-E73532ACE8A8}"/>
    <cellStyle name="Output 2 3 2 9" xfId="58648" xr:uid="{A2B45BDE-E49B-47F2-BF23-D902E59782AA}"/>
    <cellStyle name="Output 2 3 3" xfId="58649" xr:uid="{C3F6EEA0-A973-44B1-A914-5B4A7B38C9EC}"/>
    <cellStyle name="Output 2 3 3 10" xfId="12929" xr:uid="{E94339E0-713F-4C64-B534-6410C7F8B858}"/>
    <cellStyle name="Output 2 3 3 11" xfId="12947" xr:uid="{43C53D74-1112-4DE7-B754-619D9EBDFAFD}"/>
    <cellStyle name="Output 2 3 3 2" xfId="58650" xr:uid="{139C1053-D413-45AA-920D-C35DD0D6A880}"/>
    <cellStyle name="Output 2 3 3 2 2" xfId="58651" xr:uid="{AA49D93C-A308-4CC4-AD1B-5B3A187547A1}"/>
    <cellStyle name="Output 2 3 3 2 3" xfId="58652" xr:uid="{3A81A92B-EA09-4DBC-845B-49233AC17BE6}"/>
    <cellStyle name="Output 2 3 3 2 4" xfId="58653" xr:uid="{76651DBF-36C0-4F77-8A37-834A3F4BD482}"/>
    <cellStyle name="Output 2 3 3 3" xfId="58654" xr:uid="{734201A3-054A-489E-8A39-BE19D37D5158}"/>
    <cellStyle name="Output 2 3 3 3 2" xfId="58655" xr:uid="{3C7FED8C-A367-4CE6-B51F-186C10238687}"/>
    <cellStyle name="Output 2 3 3 3 3" xfId="58656" xr:uid="{74D1CBD4-C17A-4380-9FB2-AA10D0251F48}"/>
    <cellStyle name="Output 2 3 3 3 4" xfId="58657" xr:uid="{B1B88D58-4B06-4BC6-9D7A-2716C969B70B}"/>
    <cellStyle name="Output 2 3 3 4" xfId="58658" xr:uid="{2984C5DE-A9BE-4A08-9A44-2E136C6216E8}"/>
    <cellStyle name="Output 2 3 3 5" xfId="58659" xr:uid="{B882FAD7-67ED-4A3C-930B-9691D3E61EEF}"/>
    <cellStyle name="Output 2 3 3 6" xfId="58660" xr:uid="{B1DC12F6-7ED8-4382-ADB6-1616337DB758}"/>
    <cellStyle name="Output 2 3 3 7" xfId="58661" xr:uid="{93FA40E0-8E15-4BFB-B559-4253D3D0F9D6}"/>
    <cellStyle name="Output 2 3 3 8" xfId="58662" xr:uid="{61C50B36-1F4C-44F7-A296-42F4C9C27F97}"/>
    <cellStyle name="Output 2 3 3 9" xfId="58663" xr:uid="{6566067B-D327-4740-82C3-1566228F79C1}"/>
    <cellStyle name="Output 2 3 4" xfId="58664" xr:uid="{FA08FBC7-FF75-45E6-B267-F2117FB4BD65}"/>
    <cellStyle name="Output 2 3 4 2" xfId="58665" xr:uid="{FF622692-3DB9-4C3B-A747-8133C3760A76}"/>
    <cellStyle name="Output 2 3 4 3" xfId="58666" xr:uid="{0AE5272A-8AEB-4839-BBD7-C7C698FD9E0C}"/>
    <cellStyle name="Output 2 3 4 4" xfId="58667" xr:uid="{DE413010-E348-4C81-AF21-07D0FD7E5B73}"/>
    <cellStyle name="Output 2 3 5" xfId="58668" xr:uid="{D9A53940-69B2-4951-AA92-497CCE78E901}"/>
    <cellStyle name="Output 2 3 6" xfId="58669" xr:uid="{F10500A4-D1B4-4525-BC9D-D2909045C877}"/>
    <cellStyle name="Output 2 3 7" xfId="58670" xr:uid="{3D3FAD4C-D2B4-431C-9E55-7BC7FCEDE73D}"/>
    <cellStyle name="Output 2 3 8" xfId="58671" xr:uid="{A04F7128-FD7D-4D78-8DAA-A4E4152449CB}"/>
    <cellStyle name="Output 2 3 9" xfId="58672" xr:uid="{2E88C028-0B61-4BB9-A829-5D06AF59F9A9}"/>
    <cellStyle name="Output 2 4" xfId="58673" xr:uid="{18D060DE-39FC-4417-BFAF-0A6716F0AA5F}"/>
    <cellStyle name="Output 2 4 10" xfId="58674" xr:uid="{20C505BB-4865-424D-B58D-18B9E0113143}"/>
    <cellStyle name="Output 2 4 11" xfId="58675" xr:uid="{3220BAE2-720A-43CC-B493-99B1113D06E8}"/>
    <cellStyle name="Output 2 4 12" xfId="58676" xr:uid="{0A8BB597-D3AB-447A-957C-0C04BAE60193}"/>
    <cellStyle name="Output 2 4 2" xfId="58677" xr:uid="{531DFCD2-5115-4B0C-AFF0-6E53C4BD793E}"/>
    <cellStyle name="Output 2 4 2 10" xfId="58678" xr:uid="{528B2220-81A6-418A-8374-DE6C840DC28C}"/>
    <cellStyle name="Output 2 4 2 11" xfId="58679" xr:uid="{DCA3F13E-C066-4DEE-A968-0B8962C8A335}"/>
    <cellStyle name="Output 2 4 2 2" xfId="58680" xr:uid="{565B2E7D-45A0-47AE-B94E-23A2D57973FD}"/>
    <cellStyle name="Output 2 4 2 2 2" xfId="58681" xr:uid="{7AD955B4-C268-4A03-826D-77AA4EB52E7C}"/>
    <cellStyle name="Output 2 4 2 2 3" xfId="58682" xr:uid="{8ADC353D-FBA8-48D0-A872-B8DF197C050F}"/>
    <cellStyle name="Output 2 4 2 2 4" xfId="58683" xr:uid="{74946C32-5483-4D94-A121-CFC3474E01AF}"/>
    <cellStyle name="Output 2 4 2 3" xfId="58684" xr:uid="{D8A4BB7C-0DAF-407E-921A-537C69A60C2E}"/>
    <cellStyle name="Output 2 4 2 3 2" xfId="58685" xr:uid="{8DDCDBA7-4079-4A2E-AC37-B3218A05B599}"/>
    <cellStyle name="Output 2 4 2 3 3" xfId="58686" xr:uid="{18299572-CDDA-4EF3-831E-1067D5D52BF2}"/>
    <cellStyle name="Output 2 4 2 3 4" xfId="58687" xr:uid="{55BE3D6A-ADAD-44C8-A869-FC51269BE928}"/>
    <cellStyle name="Output 2 4 2 4" xfId="58410" xr:uid="{20BEE434-B2A1-4582-83A1-8CBC190D9688}"/>
    <cellStyle name="Output 2 4 2 5" xfId="58412" xr:uid="{1EAEBB14-A568-46ED-99EF-EC86DBE6AAD7}"/>
    <cellStyle name="Output 2 4 2 6" xfId="58414" xr:uid="{68F4AE07-FBF0-42A0-B3B3-00975A33862B}"/>
    <cellStyle name="Output 2 4 2 7" xfId="58688" xr:uid="{081BBC6A-72CC-4EB5-AA8B-0ADF3AC55DF4}"/>
    <cellStyle name="Output 2 4 2 8" xfId="58689" xr:uid="{EA711DA3-A9FF-46CB-97B1-83B41085D969}"/>
    <cellStyle name="Output 2 4 2 9" xfId="58690" xr:uid="{0F69CEC1-C862-421A-9D20-E3A633B94E71}"/>
    <cellStyle name="Output 2 4 3" xfId="58691" xr:uid="{91680AC2-45CD-45FD-9D1D-503153551452}"/>
    <cellStyle name="Output 2 4 3 10" xfId="58692" xr:uid="{544C00A8-D424-49D7-A929-03CFFCBAAB3D}"/>
    <cellStyle name="Output 2 4 3 11" xfId="58693" xr:uid="{EDACD150-A069-4710-B93B-BE5BB2D531BA}"/>
    <cellStyle name="Output 2 4 3 2" xfId="58694" xr:uid="{EE4719D5-F9C7-437E-A4C0-D6315A61D2CC}"/>
    <cellStyle name="Output 2 4 3 2 2" xfId="58695" xr:uid="{9F5F7C17-4C4F-4C66-919C-89FBB24B1594}"/>
    <cellStyle name="Output 2 4 3 2 3" xfId="58696" xr:uid="{6F828B9D-B516-4FC3-9B00-EAFE2925CCD4}"/>
    <cellStyle name="Output 2 4 3 2 4" xfId="58697" xr:uid="{26D54467-2DB5-4272-8B04-915F5A0F1CA3}"/>
    <cellStyle name="Output 2 4 3 3" xfId="58698" xr:uid="{290DC682-FD27-4CB9-84DB-426C912F6505}"/>
    <cellStyle name="Output 2 4 3 3 2" xfId="58699" xr:uid="{6537AC14-8B9B-41E4-8056-35C38FD74EE7}"/>
    <cellStyle name="Output 2 4 3 3 3" xfId="58700" xr:uid="{F01AABA4-6B29-4A15-8E1F-CF091254F686}"/>
    <cellStyle name="Output 2 4 3 3 4" xfId="58701" xr:uid="{08BF2E9F-C337-4229-A425-C3E3EBFEC521}"/>
    <cellStyle name="Output 2 4 3 4" xfId="58417" xr:uid="{E4D54E58-5E29-4342-B5BE-54D8ED2723B6}"/>
    <cellStyle name="Output 2 4 3 5" xfId="58419" xr:uid="{040FC115-82D8-4387-A1FD-CFAFDFE241F3}"/>
    <cellStyle name="Output 2 4 3 6" xfId="58421" xr:uid="{B1B2B605-6FA0-4E53-A833-2799BA1F9DA0}"/>
    <cellStyle name="Output 2 4 3 7" xfId="58702" xr:uid="{26D40B75-25C5-4D03-B093-01F08456C548}"/>
    <cellStyle name="Output 2 4 3 8" xfId="58703" xr:uid="{EDFD4A12-FF89-48A7-A687-F135FA227A82}"/>
    <cellStyle name="Output 2 4 3 9" xfId="58704" xr:uid="{5FEF883A-52DB-4794-AE30-16FDA18D673B}"/>
    <cellStyle name="Output 2 4 4" xfId="58705" xr:uid="{D07E4765-5084-4389-AC53-76444429737B}"/>
    <cellStyle name="Output 2 4 4 2" xfId="58706" xr:uid="{0B1184EF-FFC5-46AA-9A43-62A7A26604E1}"/>
    <cellStyle name="Output 2 4 4 3" xfId="58707" xr:uid="{75811E98-4609-4868-93D8-9C07352FA33B}"/>
    <cellStyle name="Output 2 4 4 4" xfId="58708" xr:uid="{57B9873F-9117-4DC8-B1ED-2C094F9FBEF1}"/>
    <cellStyle name="Output 2 4 5" xfId="58709" xr:uid="{C3E02039-D411-4101-993A-A8E66E190AD9}"/>
    <cellStyle name="Output 2 4 6" xfId="58710" xr:uid="{5A749DDD-CFF0-487C-9E1C-5A810BA2BAEB}"/>
    <cellStyle name="Output 2 4 7" xfId="58711" xr:uid="{29342924-081D-4B17-9DA8-5749BD706E95}"/>
    <cellStyle name="Output 2 4 8" xfId="58712" xr:uid="{2C95C6C6-FB3D-4AF9-BD9F-C1F3270BC3FD}"/>
    <cellStyle name="Output 2 4 9" xfId="58713" xr:uid="{37CA0E5D-44EF-431B-9EF0-540AE97D6CCD}"/>
    <cellStyle name="Output 2 5" xfId="58714" xr:uid="{DA527ED6-B180-4F6A-B101-7D0567CDED91}"/>
    <cellStyle name="Output 2 5 10" xfId="58715" xr:uid="{A0324487-DF24-469B-A6F4-F9D337D9552D}"/>
    <cellStyle name="Output 2 5 11" xfId="57372" xr:uid="{DD8FCBC8-5F23-44FB-B85E-3BE80F76DE38}"/>
    <cellStyle name="Output 2 5 12" xfId="57390" xr:uid="{2B188C81-19A9-49FD-9E6D-5239B7690E6C}"/>
    <cellStyle name="Output 2 5 2" xfId="58716" xr:uid="{C4F0C268-BD6C-4F81-8A70-A85C93DD684C}"/>
    <cellStyle name="Output 2 5 2 10" xfId="58717" xr:uid="{F8C72C57-B363-40B5-B6D0-C7928272953B}"/>
    <cellStyle name="Output 2 5 2 11" xfId="39707" xr:uid="{2640FEF0-A737-44B8-B9B0-82CC51A6F3DD}"/>
    <cellStyle name="Output 2 5 2 2" xfId="15259" xr:uid="{D42159DB-D998-436B-8366-EA07106E5219}"/>
    <cellStyle name="Output 2 5 2 2 2" xfId="58718" xr:uid="{6BB2E850-DDFB-4CAD-962F-7916D344EC40}"/>
    <cellStyle name="Output 2 5 2 2 3" xfId="58719" xr:uid="{AB5CA560-407B-4713-B6D1-F1DEA7F68B54}"/>
    <cellStyle name="Output 2 5 2 2 4" xfId="58720" xr:uid="{2CDBAA25-364E-49EC-98B7-5AD1E676D013}"/>
    <cellStyle name="Output 2 5 2 3" xfId="15265" xr:uid="{EEB860C6-6E1A-4C53-9754-F2E5CC043BB5}"/>
    <cellStyle name="Output 2 5 2 3 2" xfId="58721" xr:uid="{4742BB84-7980-41F8-830A-E8142A906E84}"/>
    <cellStyle name="Output 2 5 2 3 3" xfId="58722" xr:uid="{F331F3C3-43DF-429A-9A7B-D34C7259A146}"/>
    <cellStyle name="Output 2 5 2 3 4" xfId="58723" xr:uid="{CF8705B4-1C22-4FEF-A34E-76619BA2A5B2}"/>
    <cellStyle name="Output 2 5 2 4" xfId="15271" xr:uid="{DE0F60DB-800A-462E-BF99-AB52CE531A43}"/>
    <cellStyle name="Output 2 5 2 5" xfId="15275" xr:uid="{6A736345-E994-465C-9E6B-852D39DCD583}"/>
    <cellStyle name="Output 2 5 2 6" xfId="58431" xr:uid="{ABFA6A45-C4C5-4BEF-A6D1-086B2238CA8B}"/>
    <cellStyle name="Output 2 5 2 7" xfId="58724" xr:uid="{DBAA61BA-599D-404B-B387-247E560DE103}"/>
    <cellStyle name="Output 2 5 2 8" xfId="58725" xr:uid="{A046F53F-22EB-446C-81E0-C27BB605013E}"/>
    <cellStyle name="Output 2 5 2 9" xfId="58726" xr:uid="{9F1901AF-A60E-4116-923D-C47091E592DE}"/>
    <cellStyle name="Output 2 5 3" xfId="58727" xr:uid="{BDA51B26-3C62-4B6C-982D-5741BF46406F}"/>
    <cellStyle name="Output 2 5 3 10" xfId="58728" xr:uid="{F4FC1A66-1664-426A-A3E3-04D35377EE6E}"/>
    <cellStyle name="Output 2 5 3 11" xfId="58729" xr:uid="{815733DE-9F38-4C71-A2DC-A706A7E5EC6A}"/>
    <cellStyle name="Output 2 5 3 2" xfId="56860" xr:uid="{243517E7-F6C5-474C-8840-81906559D223}"/>
    <cellStyle name="Output 2 5 3 2 2" xfId="58730" xr:uid="{A0A83D12-01E5-4877-B701-57DC6088F627}"/>
    <cellStyle name="Output 2 5 3 2 3" xfId="58731" xr:uid="{57E30915-C58B-40E7-AC81-B7AEE3AC5C89}"/>
    <cellStyle name="Output 2 5 3 2 4" xfId="58732" xr:uid="{A7826A7B-EB2F-436F-AD3E-B04B3004EB89}"/>
    <cellStyle name="Output 2 5 3 3" xfId="56862" xr:uid="{24616270-1739-4B3D-9988-4B5346ABEE2E}"/>
    <cellStyle name="Output 2 5 3 3 2" xfId="58733" xr:uid="{745EA0DF-E49A-4F3E-9A5E-195670B2C184}"/>
    <cellStyle name="Output 2 5 3 3 3" xfId="58734" xr:uid="{1E92BB09-5586-4F92-8CE6-3F24C36B400A}"/>
    <cellStyle name="Output 2 5 3 3 4" xfId="58735" xr:uid="{1E2EB35C-351D-432F-A81A-2E256CE7D23F}"/>
    <cellStyle name="Output 2 5 3 4" xfId="56864" xr:uid="{36F47718-6288-4D0F-B614-6E56E4CF53F7}"/>
    <cellStyle name="Output 2 5 3 5" xfId="58434" xr:uid="{6629FFEB-0092-497D-9C7E-FE3C4F8C8C54}"/>
    <cellStyle name="Output 2 5 3 6" xfId="58436" xr:uid="{40F86E75-AA34-4553-874E-CBDDCD8C6388}"/>
    <cellStyle name="Output 2 5 3 7" xfId="58736" xr:uid="{CB5D1B69-6FCC-4ADA-A71C-78F2AC664A7D}"/>
    <cellStyle name="Output 2 5 3 8" xfId="58737" xr:uid="{E680759E-D5A8-498B-AEF1-321B0BC20884}"/>
    <cellStyle name="Output 2 5 3 9" xfId="58738" xr:uid="{657CCF27-F72E-42B0-9A6D-0F30C4E0DFF5}"/>
    <cellStyle name="Output 2 5 4" xfId="58739" xr:uid="{A328F6B4-D3D9-49E6-A75D-9FC67AA9FE70}"/>
    <cellStyle name="Output 2 5 4 2" xfId="56878" xr:uid="{91F7EE71-10E1-4404-A5E1-C13D8B12E974}"/>
    <cellStyle name="Output 2 5 4 3" xfId="56880" xr:uid="{09E0F13F-BA05-400E-BD45-65F07706CD4B}"/>
    <cellStyle name="Output 2 5 4 4" xfId="56882" xr:uid="{23679519-5260-4578-893C-B9E263399144}"/>
    <cellStyle name="Output 2 5 5" xfId="58740" xr:uid="{83E37AC0-E01E-4870-9231-36768B2E650C}"/>
    <cellStyle name="Output 2 5 6" xfId="58741" xr:uid="{D1D0E15D-C1CE-424A-8E57-F0BD17111A04}"/>
    <cellStyle name="Output 2 5 7" xfId="58742" xr:uid="{F10DCE85-592A-466E-90F1-FF450C5B6896}"/>
    <cellStyle name="Output 2 5 8" xfId="58743" xr:uid="{F01C5128-0F00-4442-BC0F-B7C2CA261797}"/>
    <cellStyle name="Output 2 5 9" xfId="58744" xr:uid="{34621116-3352-400A-98E6-79322BF6FA68}"/>
    <cellStyle name="Output 2 6" xfId="58745" xr:uid="{63C3B194-C8BC-4038-9637-8FC45A7D84D7}"/>
    <cellStyle name="Output 2 6 10" xfId="13382" xr:uid="{7B0EC77C-FD8F-4669-A510-863497F4A632}"/>
    <cellStyle name="Output 2 6 11" xfId="57636" xr:uid="{141E095C-CDB3-4745-9DC8-F985BAFCAEB3}"/>
    <cellStyle name="Output 2 6 12" xfId="57651" xr:uid="{349E36FA-3B9A-426D-9BA6-263CB09B065E}"/>
    <cellStyle name="Output 2 6 2" xfId="58746" xr:uid="{4A5F28D0-8B07-4AB6-977A-50884F3C7610}"/>
    <cellStyle name="Output 2 6 2 10" xfId="58747" xr:uid="{35895745-42C1-4603-82A7-35C66FA8EDCE}"/>
    <cellStyle name="Output 2 6 2 11" xfId="58748" xr:uid="{E60BEA66-C87B-4D93-BC47-F61D259D4A62}"/>
    <cellStyle name="Output 2 6 2 2" xfId="778" xr:uid="{DE189F1E-9BB9-45FA-B7A0-7A26603C8ADD}"/>
    <cellStyle name="Output 2 6 2 2 2" xfId="58749" xr:uid="{7A59BCD9-259C-4905-8445-2C5B018AF86E}"/>
    <cellStyle name="Output 2 6 2 2 3" xfId="58750" xr:uid="{726AE319-EBE5-4E72-82D5-59B8585CE497}"/>
    <cellStyle name="Output 2 6 2 2 4" xfId="58751" xr:uid="{A648A823-4AED-474A-86E0-5F3B4FC5A53D}"/>
    <cellStyle name="Output 2 6 2 3" xfId="817" xr:uid="{D9BCD4DC-7FF9-4AD0-89B2-B0ED4DE7FDCD}"/>
    <cellStyle name="Output 2 6 2 3 2" xfId="58752" xr:uid="{CB795EC6-54EE-443E-AD47-CF46E8138EA2}"/>
    <cellStyle name="Output 2 6 2 3 3" xfId="58753" xr:uid="{03287E7A-1193-4BE8-82E1-FF4A33B9BD3D}"/>
    <cellStyle name="Output 2 6 2 3 4" xfId="58754" xr:uid="{329566CF-DE74-4A4B-8A7C-EA4536E6B862}"/>
    <cellStyle name="Output 2 6 2 4" xfId="827" xr:uid="{AC58C012-2FE8-452B-98EA-8E5A0BB58445}"/>
    <cellStyle name="Output 2 6 2 5" xfId="838" xr:uid="{D306FD8F-EEEC-4D3E-9FC5-E6ADA1DA8983}"/>
    <cellStyle name="Output 2 6 2 6" xfId="58446" xr:uid="{776F038E-0392-4042-BCDE-54BE7AAD3D0A}"/>
    <cellStyle name="Output 2 6 2 7" xfId="58755" xr:uid="{B9D619CD-1BD6-4EEE-A290-6EFE5356DB06}"/>
    <cellStyle name="Output 2 6 2 8" xfId="58756" xr:uid="{D6FE75FA-0AC4-490F-B04A-6BE5154F323C}"/>
    <cellStyle name="Output 2 6 2 9" xfId="58757" xr:uid="{F0944CBF-6867-4B14-9093-6CC28522B9CF}"/>
    <cellStyle name="Output 2 6 3" xfId="58758" xr:uid="{6EF38B2C-B6B0-4C51-BECA-DFF0CB98C09B}"/>
    <cellStyle name="Output 2 6 3 10" xfId="58759" xr:uid="{03F8F266-E832-488A-97B0-35732DD58BA6}"/>
    <cellStyle name="Output 2 6 3 11" xfId="58760" xr:uid="{B2356CE9-F928-4A11-BCBF-DFB5E14D0003}"/>
    <cellStyle name="Output 2 6 3 2" xfId="58761" xr:uid="{CB6BE0AE-583D-4BC5-8B0C-4A6F3087C251}"/>
    <cellStyle name="Output 2 6 3 2 2" xfId="58762" xr:uid="{55E11EDB-A60B-45E2-946A-FC3D9EBB3334}"/>
    <cellStyle name="Output 2 6 3 2 3" xfId="58763" xr:uid="{26C90BE8-AFF5-42A7-AC9D-8F135CB31D11}"/>
    <cellStyle name="Output 2 6 3 2 4" xfId="58764" xr:uid="{EA70568C-AFC1-4A55-AC59-078CDA814942}"/>
    <cellStyle name="Output 2 6 3 3" xfId="58765" xr:uid="{A628CCF8-FB3E-41D3-A1C2-93FB383DA92C}"/>
    <cellStyle name="Output 2 6 3 3 2" xfId="58766" xr:uid="{3CAB6C25-A77C-4CFE-8AEC-04AA3EAD8F91}"/>
    <cellStyle name="Output 2 6 3 3 3" xfId="58767" xr:uid="{4E85188A-1997-467A-9F87-6FCEE5ECF3CC}"/>
    <cellStyle name="Output 2 6 3 3 4" xfId="58768" xr:uid="{FE157467-A2CB-44F9-960C-438724E27028}"/>
    <cellStyle name="Output 2 6 3 4" xfId="58449" xr:uid="{5FA72F4D-C4D2-4788-98E2-B7475648C26E}"/>
    <cellStyle name="Output 2 6 3 5" xfId="58451" xr:uid="{5CBE865C-4693-405A-8892-AB842F598390}"/>
    <cellStyle name="Output 2 6 3 6" xfId="58453" xr:uid="{7BFED6AF-9B50-4AE3-BEB0-CC050DC759AD}"/>
    <cellStyle name="Output 2 6 3 7" xfId="58769" xr:uid="{675CAE44-C883-4EDE-AEFA-FF3E2094B99A}"/>
    <cellStyle name="Output 2 6 3 8" xfId="58770" xr:uid="{9376C3B2-8ED3-455A-9B26-C7691A94E062}"/>
    <cellStyle name="Output 2 6 3 9" xfId="58771" xr:uid="{1B14A3D6-B538-4E5F-9B62-44DF5124F24D}"/>
    <cellStyle name="Output 2 6 4" xfId="58772" xr:uid="{1D4F5BD7-5869-462C-A41F-73E7D355F98B}"/>
    <cellStyle name="Output 2 6 4 2" xfId="58773" xr:uid="{549B8EB3-E776-415C-A450-55BAE4FCA818}"/>
    <cellStyle name="Output 2 6 4 3" xfId="58774" xr:uid="{4E94C921-A642-42DD-83DF-332FEBBD5443}"/>
    <cellStyle name="Output 2 6 4 4" xfId="58775" xr:uid="{A218F7C3-597A-48DD-AF21-DD94569D8BC4}"/>
    <cellStyle name="Output 2 6 5" xfId="58776" xr:uid="{73E1DA91-5FAC-4BD1-8AF6-3932BD510404}"/>
    <cellStyle name="Output 2 6 6" xfId="58777" xr:uid="{5C4E5AC8-5EE4-4ADF-8BD9-28CAAE8AD619}"/>
    <cellStyle name="Output 2 6 7" xfId="58778" xr:uid="{D297E584-BCE8-4017-9B6D-4CBE3E2D63DA}"/>
    <cellStyle name="Output 2 6 8" xfId="58779" xr:uid="{FE314CA5-84E5-4783-A076-537C21AA02F4}"/>
    <cellStyle name="Output 2 6 9" xfId="58780" xr:uid="{E934BECD-5C0F-444A-8FE9-ECD302BF86C7}"/>
    <cellStyle name="Output 2 7" xfId="58781" xr:uid="{F7000747-8E57-4253-8513-F44690611415}"/>
    <cellStyle name="Output 2 7 10" xfId="58782" xr:uid="{16FEB2DE-B50A-423A-828E-1A2B8EBDBA69}"/>
    <cellStyle name="Output 2 7 11" xfId="58783" xr:uid="{09C48B2B-531F-4C32-8892-98B7B75D997A}"/>
    <cellStyle name="Output 2 7 12" xfId="58784" xr:uid="{7EB06D85-37D6-4AD5-BA08-E3AFDBC5FBB0}"/>
    <cellStyle name="Output 2 7 2" xfId="58785" xr:uid="{692F7369-FBA9-410F-B574-65FE35F8D69B}"/>
    <cellStyle name="Output 2 7 2 10" xfId="58786" xr:uid="{0D157FF1-E8C2-47B2-8AB5-943094DF2EA7}"/>
    <cellStyle name="Output 2 7 2 11" xfId="58787" xr:uid="{0BA73989-0ADC-4536-92AA-06D5CFBED7BC}"/>
    <cellStyle name="Output 2 7 2 2" xfId="942" xr:uid="{453E452F-72FF-4832-9200-A29949A2F059}"/>
    <cellStyle name="Output 2 7 2 2 2" xfId="58788" xr:uid="{98674C0B-CE4F-4F13-B256-9BF5094E18AB}"/>
    <cellStyle name="Output 2 7 2 2 3" xfId="58789" xr:uid="{790F871D-B2D4-4586-B9BA-030043BD3145}"/>
    <cellStyle name="Output 2 7 2 2 4" xfId="58790" xr:uid="{F5CF3F97-5436-4E73-BEE4-9730C661F05B}"/>
    <cellStyle name="Output 2 7 2 3" xfId="175" xr:uid="{6BCB6B50-412A-44F9-8996-11E96DF7B771}"/>
    <cellStyle name="Output 2 7 2 3 2" xfId="58791" xr:uid="{D5717194-E4A9-462F-973D-DA6DB15A8901}"/>
    <cellStyle name="Output 2 7 2 3 3" xfId="58792" xr:uid="{5D05D98D-BFC3-4D45-A964-F7B736C343A9}"/>
    <cellStyle name="Output 2 7 2 3 4" xfId="58793" xr:uid="{6B394393-30AF-4851-ABCE-29F9907EBEF9}"/>
    <cellStyle name="Output 2 7 2 4" xfId="212" xr:uid="{EFE561BA-2D6E-4419-97C5-9CF980759B2D}"/>
    <cellStyle name="Output 2 7 2 5" xfId="100" xr:uid="{AFAE4E30-7B8B-4159-93F6-C99E2ADC096D}"/>
    <cellStyle name="Output 2 7 2 6" xfId="54" xr:uid="{7EAF9EA0-3EF1-432A-B09B-02E6C3CD9090}"/>
    <cellStyle name="Output 2 7 2 7" xfId="290" xr:uid="{39A00A6F-0102-4A5E-9125-22097CFC6905}"/>
    <cellStyle name="Output 2 7 2 8" xfId="313" xr:uid="{B6F5FACC-188A-41C0-BCA9-0B98EC6B03B5}"/>
    <cellStyle name="Output 2 7 2 9" xfId="1002" xr:uid="{FEB383E5-A18A-495A-99D1-858C5ABBF66F}"/>
    <cellStyle name="Output 2 7 3" xfId="58794" xr:uid="{7AB41BE1-479A-481B-8037-F9D25E474532}"/>
    <cellStyle name="Output 2 7 3 10" xfId="58795" xr:uid="{500D33CF-8BC2-45AB-A5A1-4117DDB5465C}"/>
    <cellStyle name="Output 2 7 3 11" xfId="70" xr:uid="{B85CB989-D9F8-4FD9-961D-1786A958592C}"/>
    <cellStyle name="Output 2 7 3 2" xfId="58796" xr:uid="{A9919AA9-6C09-45CC-B466-BB97485B9CAD}"/>
    <cellStyle name="Output 2 7 3 2 2" xfId="58797" xr:uid="{7097FFC0-9D59-4FFB-A70D-EFF2517F786F}"/>
    <cellStyle name="Output 2 7 3 2 3" xfId="58798" xr:uid="{48ECFB50-B89F-44FA-82DD-ACB584955A00}"/>
    <cellStyle name="Output 2 7 3 2 4" xfId="58799" xr:uid="{23CF6193-04D1-49F8-B350-7F02BD828745}"/>
    <cellStyle name="Output 2 7 3 3" xfId="58800" xr:uid="{27EA2999-72D3-4D3C-8A71-A45012ADB1E0}"/>
    <cellStyle name="Output 2 7 3 3 2" xfId="58801" xr:uid="{8B828E83-1BDB-4940-907C-018DAFA180B1}"/>
    <cellStyle name="Output 2 7 3 3 3" xfId="58802" xr:uid="{134E0AD1-6C5E-4E28-B75C-76DAC2755B5A}"/>
    <cellStyle name="Output 2 7 3 3 4" xfId="58803" xr:uid="{5CDF546A-9325-455F-BEEE-7D54C6772523}"/>
    <cellStyle name="Output 2 7 3 4" xfId="58804" xr:uid="{3B8488A5-89E3-4C16-A201-E5D007A9F419}"/>
    <cellStyle name="Output 2 7 3 5" xfId="58805" xr:uid="{2ECBDB6F-2EA4-4710-8089-973CDBC525A4}"/>
    <cellStyle name="Output 2 7 3 6" xfId="58806" xr:uid="{353D82C7-0E77-409D-AEF2-CE021E7839E4}"/>
    <cellStyle name="Output 2 7 3 7" xfId="58807" xr:uid="{05BDE72B-FEA8-441F-A58B-D80D73D56F64}"/>
    <cellStyle name="Output 2 7 3 8" xfId="58808" xr:uid="{7BBB4F71-07CC-4AC6-9B74-4D11675788CB}"/>
    <cellStyle name="Output 2 7 3 9" xfId="58809" xr:uid="{ACAE0FDC-B469-481C-B87B-CCDBE1857903}"/>
    <cellStyle name="Output 2 7 4" xfId="58810" xr:uid="{C5CDE201-A914-4D3D-B4CD-911CB8D54DE3}"/>
    <cellStyle name="Output 2 7 4 2" xfId="58811" xr:uid="{EB9CAF3C-F493-4FA4-8205-AEDAB137FD10}"/>
    <cellStyle name="Output 2 7 4 3" xfId="58812" xr:uid="{045A6030-15E9-4D35-BD8A-B9F4AD8D4231}"/>
    <cellStyle name="Output 2 7 4 4" xfId="58813" xr:uid="{5D9C1A30-F374-4588-9BDE-07E8D48DA52D}"/>
    <cellStyle name="Output 2 7 5" xfId="58814" xr:uid="{9A7AA971-EFB3-445C-BFBE-EA48827781DF}"/>
    <cellStyle name="Output 2 7 6" xfId="58815" xr:uid="{5BE9038E-DA94-49B3-8DED-E5904A3EAF30}"/>
    <cellStyle name="Output 2 7 7" xfId="58816" xr:uid="{DB9165B0-15CE-4A2D-A88E-B8D015AD8F22}"/>
    <cellStyle name="Output 2 7 8" xfId="58817" xr:uid="{FC9731E2-9F36-4992-94A5-84D2F3B66A5B}"/>
    <cellStyle name="Output 2 7 9" xfId="58818" xr:uid="{12ACF747-4940-4422-B13E-01A0457D41C0}"/>
    <cellStyle name="Output 2 8" xfId="58819" xr:uid="{09C93F73-A891-412B-B51C-99429FAECB31}"/>
    <cellStyle name="Output 2 8 10" xfId="58820" xr:uid="{C6C73F55-B564-41F3-8745-1A26C4295742}"/>
    <cellStyle name="Output 2 8 11" xfId="58821" xr:uid="{E078C35D-A940-4471-807A-74B1DF2D3AFC}"/>
    <cellStyle name="Output 2 8 12" xfId="58822" xr:uid="{843B27CE-8131-4A18-9D7D-A8428DB7D740}"/>
    <cellStyle name="Output 2 8 2" xfId="58823" xr:uid="{82EF5F73-EB0D-460A-80D9-C9FA503F42FA}"/>
    <cellStyle name="Output 2 8 2 10" xfId="58824" xr:uid="{4CC78378-B4C7-4CD3-962D-98B77FE3C41D}"/>
    <cellStyle name="Output 2 8 2 11" xfId="58825" xr:uid="{BC4D7543-F39A-491C-AADC-E529F4CB15F6}"/>
    <cellStyle name="Output 2 8 2 2" xfId="1167" xr:uid="{1B90D18B-2312-4E65-BB5E-639F053690C4}"/>
    <cellStyle name="Output 2 8 2 2 2" xfId="58826" xr:uid="{ED71C3E4-2927-49C5-AF09-CC49B917909C}"/>
    <cellStyle name="Output 2 8 2 2 3" xfId="58827" xr:uid="{46411EFE-79A4-419A-BD29-BF77DFD5F166}"/>
    <cellStyle name="Output 2 8 2 2 4" xfId="58828" xr:uid="{1C1563A9-ABCC-4C8F-93DE-B6C07F56CCD2}"/>
    <cellStyle name="Output 2 8 2 3" xfId="1201" xr:uid="{9D25D34A-4D08-4857-9C3C-E8E33ECCF06F}"/>
    <cellStyle name="Output 2 8 2 3 2" xfId="58829" xr:uid="{A4436C06-FD28-467F-A046-3696E4592A40}"/>
    <cellStyle name="Output 2 8 2 3 3" xfId="58830" xr:uid="{8198E558-AE1B-4434-AD1F-485419A4D580}"/>
    <cellStyle name="Output 2 8 2 3 4" xfId="58831" xr:uid="{535DBD4B-EC77-47FE-AFE2-AB2747B19DB8}"/>
    <cellStyle name="Output 2 8 2 4" xfId="1215" xr:uid="{84E27260-7408-4857-BEF2-2207455676F1}"/>
    <cellStyle name="Output 2 8 2 5" xfId="58832" xr:uid="{5B6249F3-A709-4B94-A15A-049B155767D2}"/>
    <cellStyle name="Output 2 8 2 6" xfId="58833" xr:uid="{4A07B3F2-300E-4A3D-A520-011FDC372294}"/>
    <cellStyle name="Output 2 8 2 7" xfId="58834" xr:uid="{DA32D0CB-01FB-4570-8998-01960C1149E4}"/>
    <cellStyle name="Output 2 8 2 8" xfId="58835" xr:uid="{45B1F296-9078-4C5B-871F-E1FAB556064B}"/>
    <cellStyle name="Output 2 8 2 9" xfId="58836" xr:uid="{C70A5045-C16A-49F2-85D3-A74254DDF6EF}"/>
    <cellStyle name="Output 2 8 3" xfId="58837" xr:uid="{580A27C7-AE12-4FFB-830A-E0AA9D1E5BAC}"/>
    <cellStyle name="Output 2 8 3 10" xfId="25760" xr:uid="{1A2CD12B-1004-49C6-B477-3A9CFBCEB20A}"/>
    <cellStyle name="Output 2 8 3 11" xfId="25765" xr:uid="{7964CC3C-9B64-4321-AB16-9BB737367053}"/>
    <cellStyle name="Output 2 8 3 2" xfId="58838" xr:uid="{278C2DE4-3FC0-48BD-ADBF-B11E2E33118B}"/>
    <cellStyle name="Output 2 8 3 2 2" xfId="58839" xr:uid="{8276E1E0-D3EA-4610-A016-E0BDD1589841}"/>
    <cellStyle name="Output 2 8 3 2 3" xfId="58840" xr:uid="{CC2274C6-BA99-40F1-8E24-444A9ADBE494}"/>
    <cellStyle name="Output 2 8 3 2 4" xfId="58841" xr:uid="{92F030F7-AE11-47B8-8299-83311D3AE9F1}"/>
    <cellStyle name="Output 2 8 3 3" xfId="58842" xr:uid="{D3D55E94-252F-46C0-9A21-6DEF5118E5C3}"/>
    <cellStyle name="Output 2 8 3 3 2" xfId="58843" xr:uid="{77452454-E454-48CA-8297-5F04293FBCD6}"/>
    <cellStyle name="Output 2 8 3 3 3" xfId="58844" xr:uid="{C6C51442-CA21-49CA-BA13-4F0BB8C17BF0}"/>
    <cellStyle name="Output 2 8 3 3 4" xfId="58845" xr:uid="{A72493BD-ACD2-40EF-B00C-B9401667666A}"/>
    <cellStyle name="Output 2 8 3 4" xfId="58846" xr:uid="{25C1765A-61F7-4266-93E6-D52975943038}"/>
    <cellStyle name="Output 2 8 3 5" xfId="58847" xr:uid="{ECC17CC0-CAE3-4552-9B7D-C1949DBCCFAC}"/>
    <cellStyle name="Output 2 8 3 6" xfId="58848" xr:uid="{F9C404BA-BFCD-405C-9B52-AA4CA9DD6D2D}"/>
    <cellStyle name="Output 2 8 3 7" xfId="58849" xr:uid="{DEFDBB11-3C0F-4664-98D9-5F78A199F52C}"/>
    <cellStyle name="Output 2 8 3 8" xfId="58850" xr:uid="{4D01014E-B8BD-4795-A455-9244EAF7FBAA}"/>
    <cellStyle name="Output 2 8 3 9" xfId="58851" xr:uid="{3B788F89-CF26-4A0B-A45D-9EE34C2D1B30}"/>
    <cellStyle name="Output 2 8 4" xfId="58852" xr:uid="{FF8C966C-6009-4BF0-969C-6C70C3A66BB6}"/>
    <cellStyle name="Output 2 8 4 2" xfId="58853" xr:uid="{B55A2891-DBB4-4428-9622-19846E8EB0B4}"/>
    <cellStyle name="Output 2 8 4 3" xfId="58854" xr:uid="{DE8DCD20-3545-491F-8696-4EFDC0E3F10A}"/>
    <cellStyle name="Output 2 8 4 4" xfId="58855" xr:uid="{340F5B56-1EEB-4047-ABAF-1D43EFFAD715}"/>
    <cellStyle name="Output 2 8 5" xfId="37810" xr:uid="{61B28832-5E0A-498D-8A13-9127DD4F1509}"/>
    <cellStyle name="Output 2 8 6" xfId="37812" xr:uid="{1274AC99-DB30-48C4-B853-F1165FF6AF58}"/>
    <cellStyle name="Output 2 8 7" xfId="37814" xr:uid="{B6CAB6A3-34E7-4D87-BE12-7D7DB18864BD}"/>
    <cellStyle name="Output 2 8 8" xfId="37816" xr:uid="{F9B2DE8D-498B-4FEB-97C1-FDAEEFAA84E8}"/>
    <cellStyle name="Output 2 8 9" xfId="37818" xr:uid="{D2037291-B729-4D2E-A801-65821AEEB3C0}"/>
    <cellStyle name="Output 2 9" xfId="58856" xr:uid="{F1F9C46F-B015-4C44-AAF0-08002CDEF8D5}"/>
    <cellStyle name="Output 2 9 10" xfId="58857" xr:uid="{EA216EF7-036A-47D0-9C80-36532AE8DB53}"/>
    <cellStyle name="Output 2 9 11" xfId="58858" xr:uid="{DC1E0E24-5626-416C-AB01-06C5F114330A}"/>
    <cellStyle name="Output 2 9 2" xfId="58859" xr:uid="{40B6D547-7E16-42C1-B5F7-13EAF9DE895D}"/>
    <cellStyle name="Output 2 9 2 2" xfId="58860" xr:uid="{6845B05D-FB09-4CCD-A75B-1099DE3402C6}"/>
    <cellStyle name="Output 2 9 2 3" xfId="58861" xr:uid="{501EBAFE-E9E4-42E9-8F18-05CB7E0F802A}"/>
    <cellStyle name="Output 2 9 2 4" xfId="58862" xr:uid="{32C29944-D2DE-4A6F-91D9-43DC88BE8429}"/>
    <cellStyle name="Output 2 9 3" xfId="58863" xr:uid="{E3FFF96F-8175-481C-A817-95C161E83BD6}"/>
    <cellStyle name="Output 2 9 3 2" xfId="58864" xr:uid="{5A98AF79-DD5E-4859-A5D8-0423D1BD55FB}"/>
    <cellStyle name="Output 2 9 3 3" xfId="58865" xr:uid="{22A50C8E-F714-4D46-8A12-64D366E6AFF0}"/>
    <cellStyle name="Output 2 9 3 4" xfId="58866" xr:uid="{9520BC52-C97C-4099-9A9B-9799C458123B}"/>
    <cellStyle name="Output 2 9 4" xfId="58867" xr:uid="{7EAE3295-7F5E-41A5-A74F-10130279CE44}"/>
    <cellStyle name="Output 2 9 5" xfId="58868" xr:uid="{E937D87C-8ED7-47A0-A1FA-12C7BE06E738}"/>
    <cellStyle name="Output 2 9 6" xfId="58869" xr:uid="{6F4F6690-A93D-4236-B0AC-521BF8038179}"/>
    <cellStyle name="Output 2 9 7" xfId="58870" xr:uid="{0FA85FE7-B1BF-4C27-9478-56DD3D34E10C}"/>
    <cellStyle name="Output 2 9 8" xfId="58871" xr:uid="{8C3405FB-C2A1-49AF-AC4E-685BA1864109}"/>
    <cellStyle name="Output 2 9 9" xfId="58872" xr:uid="{A23C1BE1-969F-491B-93AF-E322555B7B3D}"/>
    <cellStyle name="Output 20" xfId="58554" xr:uid="{7B5A952C-6ADB-4038-889D-8E1A33CEAB00}"/>
    <cellStyle name="Output 21" xfId="58560" xr:uid="{2C5BFA5F-EC39-4777-9019-41426DF4E270}"/>
    <cellStyle name="Output 22" xfId="58567" xr:uid="{FC8014AF-78C7-43EE-9DD8-FF6021FAC13E}"/>
    <cellStyle name="Output 23" xfId="58571" xr:uid="{84719AA2-1E7F-4B92-8D54-9B9D62144081}"/>
    <cellStyle name="Output 24" xfId="58573" xr:uid="{4C88E631-60FF-4D45-9B0E-8E06ADE412B6}"/>
    <cellStyle name="Output 24 2" xfId="58873" xr:uid="{EB3919C2-0D77-48DA-886A-9584AE515889}"/>
    <cellStyle name="Output 24 3" xfId="58874" xr:uid="{F40C95D1-0578-4594-ABB7-D0E39476E040}"/>
    <cellStyle name="Output 24 4" xfId="58875" xr:uid="{E1E73E57-75E3-4659-98D8-0164CED9BEE5}"/>
    <cellStyle name="Output 24 5" xfId="58876" xr:uid="{E9EAD36D-C1A0-4703-AABB-C9DF44B0BDE4}"/>
    <cellStyle name="Output 24 6" xfId="58877" xr:uid="{241F28B2-0529-46FC-BAE8-385B1A82A682}"/>
    <cellStyle name="Output 25" xfId="58879" xr:uid="{44509F31-0CCF-4EBE-A7DE-90E8B2205E86}"/>
    <cellStyle name="Output 25 2" xfId="58880" xr:uid="{4D16BA9C-FCA9-4354-A26C-1054840B4C87}"/>
    <cellStyle name="Output 25 3" xfId="58881" xr:uid="{BA642718-108E-411D-9319-1DE6892333C7}"/>
    <cellStyle name="Output 25 4" xfId="58882" xr:uid="{8FC5232A-2581-47AA-AC4E-004CD8430FB0}"/>
    <cellStyle name="Output 25 5" xfId="58883" xr:uid="{7F8014EB-EEA3-4E77-829E-AB3EA12FFC9F}"/>
    <cellStyle name="Output 25 6" xfId="58884" xr:uid="{AC927B79-9B85-41E4-9B00-57FACD4E2102}"/>
    <cellStyle name="Output 26" xfId="58886" xr:uid="{4611CD13-350D-4CBC-AD82-73EDA813536F}"/>
    <cellStyle name="Output 26 2" xfId="58887" xr:uid="{6E9BDF6A-7000-4144-9A7A-C066739469EF}"/>
    <cellStyle name="Output 27" xfId="58889" xr:uid="{5542CCC9-A4BB-4C7E-A9CF-8BF57BC6B337}"/>
    <cellStyle name="Output 28" xfId="58890" xr:uid="{75D15D6F-2C12-44B5-B75E-FFA09F575C78}"/>
    <cellStyle name="Output 29" xfId="58891" xr:uid="{DAD836DB-DAA1-4AF4-818E-CCEB3CADED24}"/>
    <cellStyle name="Output 3" xfId="58892" xr:uid="{BE9F65C7-9280-4B19-A6A3-6C97A8A467C4}"/>
    <cellStyle name="Output 3 10" xfId="58893" xr:uid="{FABC9AA0-80CC-4F11-8F0E-A0EF92592A45}"/>
    <cellStyle name="Output 3 11" xfId="58894" xr:uid="{4CF66426-D89B-4D6D-AFF2-E7B20B14380E}"/>
    <cellStyle name="Output 3 12" xfId="58895" xr:uid="{3F90C26C-A33E-4E18-9866-B0B259C1F818}"/>
    <cellStyle name="Output 3 2" xfId="58896" xr:uid="{87CC7A9A-D5EF-41C0-9397-4031FEADFD99}"/>
    <cellStyle name="Output 3 2 10" xfId="58897" xr:uid="{8068AF5D-9096-41AB-B71F-0EDADCD998C0}"/>
    <cellStyle name="Output 3 2 11" xfId="58898" xr:uid="{77CDB972-B7ED-441F-B602-6E8516A5D68F}"/>
    <cellStyle name="Output 3 2 2" xfId="58899" xr:uid="{2C551E1B-4B0F-4DC1-857B-BBB61BF5A35D}"/>
    <cellStyle name="Output 3 2 2 2" xfId="58900" xr:uid="{C2A70C13-6ACE-4153-983B-FA47917045DF}"/>
    <cellStyle name="Output 3 2 2 3" xfId="58901" xr:uid="{43C85E40-119C-41B7-B537-56DBDC3189FE}"/>
    <cellStyle name="Output 3 2 2 4" xfId="58902" xr:uid="{B252B570-0C85-41E0-8630-C4B6FE9BE11A}"/>
    <cellStyle name="Output 3 2 3" xfId="39540" xr:uid="{9B873BD8-BDBE-4969-B281-1231AE343CCE}"/>
    <cellStyle name="Output 3 2 3 2" xfId="58903" xr:uid="{346F8197-5CC4-4E51-AD12-727D4E0DC972}"/>
    <cellStyle name="Output 3 2 3 3" xfId="58904" xr:uid="{E8C51D00-1A75-4F7D-BC3C-4289D0D38E49}"/>
    <cellStyle name="Output 3 2 3 4" xfId="58905" xr:uid="{E00DB525-D390-4A1F-8941-9F420D46AF29}"/>
    <cellStyle name="Output 3 2 4" xfId="39542" xr:uid="{36122ECE-C66E-4A39-BC1A-423F7C79A525}"/>
    <cellStyle name="Output 3 2 5" xfId="39544" xr:uid="{2AD84395-FC4A-4AA4-A526-C7EE4B84A7CF}"/>
    <cellStyle name="Output 3 2 6" xfId="39546" xr:uid="{CF9EB7C5-9D28-4423-BCDF-7827515D0D0B}"/>
    <cellStyle name="Output 3 2 7" xfId="39548" xr:uid="{91D168CE-7FF8-4A17-B079-8825EB36A736}"/>
    <cellStyle name="Output 3 2 8" xfId="58906" xr:uid="{A83B954C-02E6-4070-8DC8-8ACCA931860E}"/>
    <cellStyle name="Output 3 2 9" xfId="58907" xr:uid="{0C4B9C02-A9A3-4ECD-A131-906DAED3F8C5}"/>
    <cellStyle name="Output 3 3" xfId="58908" xr:uid="{38F767DC-E79C-4853-8B6B-0770717B5EA4}"/>
    <cellStyle name="Output 3 3 10" xfId="58909" xr:uid="{23DD54CC-17BA-4EF6-B92A-4F05B8E7435C}"/>
    <cellStyle name="Output 3 3 11" xfId="58910" xr:uid="{7894C38A-1487-422C-9F0C-3F3B609DAD13}"/>
    <cellStyle name="Output 3 3 2" xfId="58911" xr:uid="{5A96CA49-8D15-4444-8640-12D4E08197D0}"/>
    <cellStyle name="Output 3 3 2 2" xfId="58912" xr:uid="{071DA1A4-CDD4-4888-9958-74ABC0DDD027}"/>
    <cellStyle name="Output 3 3 2 3" xfId="58913" xr:uid="{084BF5F2-D5EF-4121-9C5E-AFD4042D3668}"/>
    <cellStyle name="Output 3 3 2 4" xfId="58914" xr:uid="{F71F4B3F-96FE-4038-9E00-D67953BD477C}"/>
    <cellStyle name="Output 3 3 3" xfId="58915" xr:uid="{B23F5648-7DFF-4179-868F-F42EFA2E2C07}"/>
    <cellStyle name="Output 3 3 3 2" xfId="58916" xr:uid="{3D4DD462-EAF3-4A04-8B6F-6E07FF5DC6A6}"/>
    <cellStyle name="Output 3 3 3 3" xfId="58917" xr:uid="{99ABAA6E-60CB-4F3B-9D7D-4587C20FF398}"/>
    <cellStyle name="Output 3 3 3 4" xfId="58918" xr:uid="{153FC3B0-AAFA-4ACA-8BDC-D7D9646ED10D}"/>
    <cellStyle name="Output 3 3 4" xfId="58919" xr:uid="{BA6975FE-D80D-483F-BBEE-A0BBF7883867}"/>
    <cellStyle name="Output 3 3 5" xfId="58920" xr:uid="{F57CA3EB-04C3-4718-ADAD-A08A31865F3B}"/>
    <cellStyle name="Output 3 3 6" xfId="58921" xr:uid="{50B75E9F-9650-48A1-A97D-92000EC5B481}"/>
    <cellStyle name="Output 3 3 7" xfId="58922" xr:uid="{06F8B65A-94F8-42E6-8432-20956BDA4946}"/>
    <cellStyle name="Output 3 3 8" xfId="58923" xr:uid="{40CE2425-CB7B-4744-86AC-AE3AC6CE6831}"/>
    <cellStyle name="Output 3 3 9" xfId="58924" xr:uid="{1B5DD502-C4B9-4541-8E2B-6308E908EB0E}"/>
    <cellStyle name="Output 3 4" xfId="58925" xr:uid="{6E84EB8C-B008-4A3E-941B-FF00CCD9FECA}"/>
    <cellStyle name="Output 3 4 2" xfId="58926" xr:uid="{57063F8C-54DC-4355-99D6-8668A2DC6045}"/>
    <cellStyle name="Output 3 4 3" xfId="58927" xr:uid="{95D3F320-0BDE-4AE3-9886-76FAAB39EEC2}"/>
    <cellStyle name="Output 3 4 4" xfId="58928" xr:uid="{CC972925-BDB8-4738-BFA3-AB6557DE7F7E}"/>
    <cellStyle name="Output 3 5" xfId="58929" xr:uid="{E05444DD-9296-4345-9E5F-5C145DB02592}"/>
    <cellStyle name="Output 3 6" xfId="58930" xr:uid="{851D3C4A-7580-4F22-B1F9-6EB1FAC9F537}"/>
    <cellStyle name="Output 3 7" xfId="58931" xr:uid="{669EB1F0-E0BA-4EC9-87E8-01F091160069}"/>
    <cellStyle name="Output 3 8" xfId="58932" xr:uid="{455C7030-319D-4792-83FC-2FC80B570228}"/>
    <cellStyle name="Output 3 9" xfId="58933" xr:uid="{A3F6FBC1-D3B9-41AD-A411-BC1651CFFED6}"/>
    <cellStyle name="Output 30" xfId="58878" xr:uid="{C23951E6-0116-41D9-9F3F-ADE9B8260404}"/>
    <cellStyle name="Output 31" xfId="58885" xr:uid="{57A30A01-5358-49EE-907A-7BBE6AD26BF7}"/>
    <cellStyle name="Output 32" xfId="58888" xr:uid="{D131190E-03CB-4E82-B498-BB7D17C2661A}"/>
    <cellStyle name="Output 4" xfId="58934" xr:uid="{895FF7DB-6F74-4497-8407-47F33B999E18}"/>
    <cellStyle name="Output 4 10" xfId="58935" xr:uid="{406EB635-7875-45AB-A6A7-D11406DFF817}"/>
    <cellStyle name="Output 4 11" xfId="58936" xr:uid="{A980ABF2-CF55-4EA1-BCC0-9E7A454BC671}"/>
    <cellStyle name="Output 4 12" xfId="58937" xr:uid="{A5E15874-E731-4680-BAEA-BDC357D3DEB6}"/>
    <cellStyle name="Output 4 2" xfId="58938" xr:uid="{78698FC7-037E-40BD-BDD7-A79AD30C9655}"/>
    <cellStyle name="Output 4 2 10" xfId="42366" xr:uid="{74D7C733-1D68-4FF6-A255-AD403CF3DB4E}"/>
    <cellStyle name="Output 4 2 11" xfId="42368" xr:uid="{4EE37229-B836-46EB-8FA7-5438DE732A0F}"/>
    <cellStyle name="Output 4 2 2" xfId="14334" xr:uid="{90EE1947-89D2-4442-B886-8249136CE8F0}"/>
    <cellStyle name="Output 4 2 2 2" xfId="14338" xr:uid="{C23CAE3F-F715-4173-B07B-F26E6D56161B}"/>
    <cellStyle name="Output 4 2 2 3" xfId="14343" xr:uid="{88FA851E-4578-494B-A7E6-EDE0FBE4C538}"/>
    <cellStyle name="Output 4 2 2 4" xfId="58939" xr:uid="{C7C131E9-35FA-4160-9AC6-02BF8F00C43D}"/>
    <cellStyle name="Output 4 2 3" xfId="14346" xr:uid="{96964438-2ECA-4961-A6C3-C7916F770B32}"/>
    <cellStyle name="Output 4 2 3 2" xfId="14348" xr:uid="{8338D34E-92BB-46C0-84EF-EE8DB1CBC435}"/>
    <cellStyle name="Output 4 2 3 3" xfId="14355" xr:uid="{3E885A20-091B-442E-860B-E7201FA342B2}"/>
    <cellStyle name="Output 4 2 3 4" xfId="58940" xr:uid="{C03987E4-6185-4C19-8FE2-C3AFA6321731}"/>
    <cellStyle name="Output 4 2 4" xfId="14358" xr:uid="{C838A3E2-5C87-4812-97B4-215A1FDBDCAC}"/>
    <cellStyle name="Output 4 2 5" xfId="14361" xr:uid="{453E16C1-8886-4C40-AEB0-AA512FFC44D5}"/>
    <cellStyle name="Output 4 2 6" xfId="58941" xr:uid="{54157ED8-0AE8-467D-B1A9-2A95EE5D1EE0}"/>
    <cellStyle name="Output 4 2 7" xfId="58942" xr:uid="{B9F536F0-019C-4D82-8017-9A1BEE27C4B6}"/>
    <cellStyle name="Output 4 2 8" xfId="58943" xr:uid="{395385C0-33A3-4733-AAE7-FDADB4B34304}"/>
    <cellStyle name="Output 4 2 9" xfId="58944" xr:uid="{83491B8E-B791-4738-83E5-FF02F99F82DA}"/>
    <cellStyle name="Output 4 3" xfId="58945" xr:uid="{7D0D627D-1E22-440A-9D50-EC3D719BC254}"/>
    <cellStyle name="Output 4 3 10" xfId="42643" xr:uid="{402A97C1-5BAA-4C7B-B85B-8A1A3B4948ED}"/>
    <cellStyle name="Output 4 3 11" xfId="42645" xr:uid="{A4EEB040-D9C2-4270-ACA2-4969D1D5857A}"/>
    <cellStyle name="Output 4 3 2" xfId="14395" xr:uid="{112E9581-352B-4601-8E7A-C02E00D2D6FD}"/>
    <cellStyle name="Output 4 3 2 2" xfId="14397" xr:uid="{B59A8E7E-6710-4CC1-9E3F-4A11865FE82F}"/>
    <cellStyle name="Output 4 3 2 3" xfId="14399" xr:uid="{D038DFEE-3421-417A-86D5-A577CA2F49AD}"/>
    <cellStyle name="Output 4 3 2 4" xfId="58946" xr:uid="{6668B092-5285-4B71-8D87-B680E8C72A0C}"/>
    <cellStyle name="Output 4 3 3" xfId="14403" xr:uid="{238E72F4-D90D-4647-92E5-094FE98BB08E}"/>
    <cellStyle name="Output 4 3 3 2" xfId="14407" xr:uid="{ED92D38C-307D-486A-99A8-BC89D012E773}"/>
    <cellStyle name="Output 4 3 3 3" xfId="14411" xr:uid="{8AF9313C-C0AD-4C7A-8EB8-D8A2AE37FC99}"/>
    <cellStyle name="Output 4 3 3 4" xfId="58947" xr:uid="{1F9B0312-C937-4084-998F-A2609C0F2649}"/>
    <cellStyle name="Output 4 3 4" xfId="9762" xr:uid="{D5C74FC1-5A6C-4ED4-8A56-1255568DBDC5}"/>
    <cellStyle name="Output 4 3 5" xfId="9767" xr:uid="{9526E32B-0522-43E9-B628-A45B2A9B2677}"/>
    <cellStyle name="Output 4 3 6" xfId="58948" xr:uid="{56AA9520-F298-4692-A73E-F26E173BFE6C}"/>
    <cellStyle name="Output 4 3 7" xfId="58949" xr:uid="{650506A1-CD2B-4171-9087-B342BBC67318}"/>
    <cellStyle name="Output 4 3 8" xfId="58950" xr:uid="{23BCA4ED-FCA5-4371-953B-419E22297526}"/>
    <cellStyle name="Output 4 3 9" xfId="58951" xr:uid="{866DC174-DF9A-4B36-BCE7-DF29888A9D25}"/>
    <cellStyle name="Output 4 4" xfId="58952" xr:uid="{41871E2D-3D46-4C64-8FB9-38B4EA8B731F}"/>
    <cellStyle name="Output 4 4 2" xfId="14436" xr:uid="{B1594349-06C9-4E81-A848-9116EBF3FFB1}"/>
    <cellStyle name="Output 4 4 3" xfId="14442" xr:uid="{1D2FF747-6981-494D-9B8B-65C74B7126FD}"/>
    <cellStyle name="Output 4 4 4" xfId="14448" xr:uid="{868ABEC2-D658-49D3-9DBA-FB25ADB34514}"/>
    <cellStyle name="Output 4 5" xfId="58953" xr:uid="{8470FFAC-9194-46C1-AC4A-3F8A12551654}"/>
    <cellStyle name="Output 4 6" xfId="58954" xr:uid="{FCBF742A-152F-4BAF-8E81-F7D1B92BED12}"/>
    <cellStyle name="Output 4 7" xfId="58955" xr:uid="{348118AE-B954-4E25-91A1-1FE254F32028}"/>
    <cellStyle name="Output 4 8" xfId="58956" xr:uid="{8ED54575-88C4-4565-880C-EC11C63B0EE3}"/>
    <cellStyle name="Output 4 9" xfId="58957" xr:uid="{BA3506DA-5B0C-45E9-9B4C-2540BC989EE0}"/>
    <cellStyle name="Output 5" xfId="58958" xr:uid="{357C1C87-AD42-44DF-9FA0-69B850830D35}"/>
    <cellStyle name="Output 5 10" xfId="58959" xr:uid="{3B45AB04-A714-43C2-9072-B6B614F32DE6}"/>
    <cellStyle name="Output 5 11" xfId="58960" xr:uid="{B2988B62-2EF7-4B60-A9C2-CA879403B965}"/>
    <cellStyle name="Output 5 12" xfId="58961" xr:uid="{0020B9FB-61E6-4A06-BE36-18C50A5E52D4}"/>
    <cellStyle name="Output 5 2" xfId="58962" xr:uid="{A8ECFE7C-CFBA-4CC0-BC3A-39F7DCB6E2A9}"/>
    <cellStyle name="Output 5 2 10" xfId="58963" xr:uid="{5849026A-2ABD-4B5B-8D18-58010764BB38}"/>
    <cellStyle name="Output 5 2 11" xfId="58964" xr:uid="{9CA48F17-89A7-4840-857A-8DEFA427B8F5}"/>
    <cellStyle name="Output 5 2 2" xfId="14523" xr:uid="{45EE8C7B-8C0A-4710-99EE-097277E8D9DE}"/>
    <cellStyle name="Output 5 2 2 2" xfId="7871" xr:uid="{83A96CCD-B0F2-410B-BC9C-ED03F31293CE}"/>
    <cellStyle name="Output 5 2 2 3" xfId="14525" xr:uid="{D2E4A074-5DA5-4724-9820-AD75CFC4EB8E}"/>
    <cellStyle name="Output 5 2 2 4" xfId="32403" xr:uid="{D6E4AFA7-EFF3-4C55-AA21-E1D58A7DB0F8}"/>
    <cellStyle name="Output 5 2 3" xfId="14528" xr:uid="{5E603C0B-D6AF-4AE0-BB1B-758E5F38AB98}"/>
    <cellStyle name="Output 5 2 3 2" xfId="6388" xr:uid="{B37DAE99-60D4-4768-98E0-C3D3A7CAB24B}"/>
    <cellStyle name="Output 5 2 3 3" xfId="14530" xr:uid="{45A82AB1-F3BE-4414-9939-A7D5BF0D2964}"/>
    <cellStyle name="Output 5 2 3 4" xfId="58965" xr:uid="{79F2E7FB-A5F2-46A6-B19F-83AD77DE3972}"/>
    <cellStyle name="Output 5 2 4" xfId="14533" xr:uid="{DA24A5BB-A510-4759-BC88-CC24267902CF}"/>
    <cellStyle name="Output 5 2 5" xfId="14536" xr:uid="{13A8971A-D4E0-4662-AB1E-B1A6EAF6BA35}"/>
    <cellStyle name="Output 5 2 6" xfId="58966" xr:uid="{9A19CD27-9B57-4661-875D-07536D525933}"/>
    <cellStyle name="Output 5 2 7" xfId="58967" xr:uid="{C7D70FEB-DA0A-46A1-B43D-72D350A5D699}"/>
    <cellStyle name="Output 5 2 8" xfId="58968" xr:uid="{ECC6FC03-8132-45D3-B33A-DA070649E3B7}"/>
    <cellStyle name="Output 5 2 9" xfId="58969" xr:uid="{67E0F49B-03E4-4374-8F77-88B16DD72AC5}"/>
    <cellStyle name="Output 5 3" xfId="58970" xr:uid="{7AE88BDA-84A9-44AE-A7DB-A4AB94202506}"/>
    <cellStyle name="Output 5 3 10" xfId="58971" xr:uid="{AC3E32E7-0ACC-4558-8463-ABCC79842034}"/>
    <cellStyle name="Output 5 3 11" xfId="58972" xr:uid="{DA52315F-A4F3-4381-8444-B168DBC8D5FC}"/>
    <cellStyle name="Output 5 3 2" xfId="14561" xr:uid="{896D1209-30A2-4EBD-A8A5-1E2314ACF940}"/>
    <cellStyle name="Output 5 3 2 2" xfId="6426" xr:uid="{EEC845EF-40C7-4B0C-84EA-FA5C9E3888D9}"/>
    <cellStyle name="Output 5 3 2 3" xfId="14564" xr:uid="{83784FBC-7476-4788-AA90-6C80F55B1B97}"/>
    <cellStyle name="Output 5 3 2 4" xfId="58973" xr:uid="{AA1BAF3D-D3B4-47F0-8AAC-0D62D4A95405}"/>
    <cellStyle name="Output 5 3 3" xfId="14567" xr:uid="{9FB453BF-6625-450F-8D33-8BF11E497837}"/>
    <cellStyle name="Output 5 3 3 2" xfId="4706" xr:uid="{ECB4FE24-CCC7-4C89-91E5-32A4C1FB6F90}"/>
    <cellStyle name="Output 5 3 3 3" xfId="14571" xr:uid="{60895F7D-859B-414A-A7FB-EC144CCC39C0}"/>
    <cellStyle name="Output 5 3 3 4" xfId="58974" xr:uid="{5AF29999-1B32-4772-972B-276DD606253E}"/>
    <cellStyle name="Output 5 3 4" xfId="14574" xr:uid="{13CA2B43-ABE9-45F5-8A29-15DA2BEBDC92}"/>
    <cellStyle name="Output 5 3 5" xfId="14577" xr:uid="{773315BC-5092-4FB1-BA32-8A4F994671BE}"/>
    <cellStyle name="Output 5 3 6" xfId="58975" xr:uid="{B733F04E-682D-43D0-99A3-28914C5C3140}"/>
    <cellStyle name="Output 5 3 7" xfId="58976" xr:uid="{5AFCFB55-4B0B-4623-9C16-8B5E18A43BD5}"/>
    <cellStyle name="Output 5 3 8" xfId="58977" xr:uid="{F6B751E7-EE42-457E-8BFF-75BCD175E31C}"/>
    <cellStyle name="Output 5 3 9" xfId="58978" xr:uid="{E3F39C8E-7D0B-42EB-B028-47A41838F736}"/>
    <cellStyle name="Output 5 4" xfId="58979" xr:uid="{6DAD20AC-68B4-4E24-B6E0-4F394B664B9B}"/>
    <cellStyle name="Output 5 4 2" xfId="14585" xr:uid="{810390B9-556E-4C89-890E-66948AAF7A81}"/>
    <cellStyle name="Output 5 4 3" xfId="14589" xr:uid="{48B18D14-5D48-49FA-A83F-8872231726FB}"/>
    <cellStyle name="Output 5 4 4" xfId="14594" xr:uid="{708D87CF-F438-43A5-B2B8-AE9D2679EE21}"/>
    <cellStyle name="Output 5 5" xfId="58980" xr:uid="{D59358A1-14FD-413D-ACFA-3FCFF5A11EB2}"/>
    <cellStyle name="Output 5 6" xfId="58981" xr:uid="{610EA04D-DD20-41E9-A29A-3FA300CEC857}"/>
    <cellStyle name="Output 5 7" xfId="58982" xr:uid="{AF098CE1-1BE6-4AAC-AB1E-8E9F34587407}"/>
    <cellStyle name="Output 5 8" xfId="58983" xr:uid="{5BF68479-98AD-456D-82F1-00A6BF0CB0B7}"/>
    <cellStyle name="Output 5 9" xfId="58984" xr:uid="{1CE66665-4B54-46B4-AE3C-7620F07FBA37}"/>
    <cellStyle name="Output 6" xfId="58985" xr:uid="{79EA2512-3E21-4E02-BBD3-64C369A236DE}"/>
    <cellStyle name="Output 6 10" xfId="58986" xr:uid="{F22ACA2F-816E-4AF7-B726-F3E2A4FB8B7C}"/>
    <cellStyle name="Output 6 11" xfId="58987" xr:uid="{CAD2D489-5310-4B7A-96F8-25E5FE8041D4}"/>
    <cellStyle name="Output 6 12" xfId="58988" xr:uid="{8743ED7C-2EB2-4B30-98BE-CAA3DF7E57D6}"/>
    <cellStyle name="Output 6 2" xfId="58989" xr:uid="{23F55EB4-55BD-4B17-94E6-360E4AE4DAEF}"/>
    <cellStyle name="Output 6 2 10" xfId="42744" xr:uid="{A491B58B-5CBF-4456-B622-6EEF0C843B36}"/>
    <cellStyle name="Output 6 2 11" xfId="58990" xr:uid="{172833A8-A810-471B-AB81-5A0F5C0C1A8C}"/>
    <cellStyle name="Output 6 2 2" xfId="58991" xr:uid="{C641065E-9E4F-45F3-B1F1-CC63D56F8B97}"/>
    <cellStyle name="Output 6 2 2 2" xfId="58992" xr:uid="{07D5F210-204D-4BC6-95B7-33DD9C9DDA01}"/>
    <cellStyle name="Output 6 2 2 3" xfId="58993" xr:uid="{A0A28CAF-8DA7-4D1F-93E5-A306781CB471}"/>
    <cellStyle name="Output 6 2 2 4" xfId="58994" xr:uid="{F8D958E1-DA9E-4474-AA3F-4660F0F4F2B9}"/>
    <cellStyle name="Output 6 2 3" xfId="58995" xr:uid="{D4705623-3428-40D9-B035-9B95E8099629}"/>
    <cellStyle name="Output 6 2 3 2" xfId="30393" xr:uid="{5D0CF187-C269-4ADC-A705-C5507C26AAD4}"/>
    <cellStyle name="Output 6 2 3 3" xfId="58996" xr:uid="{787AED29-025F-49AE-ADD5-6226CEC375B9}"/>
    <cellStyle name="Output 6 2 3 4" xfId="58997" xr:uid="{11744B97-A043-4E33-8D3B-C8B2375B3140}"/>
    <cellStyle name="Output 6 2 4" xfId="58998" xr:uid="{8DF36E6C-00E8-4909-B15C-963F8973B5C6}"/>
    <cellStyle name="Output 6 2 5" xfId="58999" xr:uid="{E6FD26FE-DCEF-4634-84C5-A813568EF508}"/>
    <cellStyle name="Output 6 2 6" xfId="59000" xr:uid="{45283A6C-96F9-4DC2-BFCA-F79D4B9F29B9}"/>
    <cellStyle name="Output 6 2 7" xfId="59001" xr:uid="{BB4C6D5F-971B-4B99-9A99-DBDA85559193}"/>
    <cellStyle name="Output 6 2 8" xfId="59002" xr:uid="{BFCF20B1-4748-466D-BDD4-08BE487DD20B}"/>
    <cellStyle name="Output 6 2 9" xfId="59003" xr:uid="{AB49192F-9F34-4727-BAC5-3A79CB85F840}"/>
    <cellStyle name="Output 6 3" xfId="59004" xr:uid="{8E90E4E0-5690-4566-BBF8-DA7E7B5ACBC3}"/>
    <cellStyle name="Output 6 3 10" xfId="42803" xr:uid="{215DECAB-6540-477B-AC16-2BA44369E80A}"/>
    <cellStyle name="Output 6 3 11" xfId="59005" xr:uid="{F3014D14-4CC6-4F79-91A8-541F7A95FA8D}"/>
    <cellStyle name="Output 6 3 2" xfId="59006" xr:uid="{8DD59676-72B2-4213-8677-1C3257CE01A5}"/>
    <cellStyle name="Output 6 3 2 2" xfId="59007" xr:uid="{07874792-929B-49D3-9987-22EC35126BB2}"/>
    <cellStyle name="Output 6 3 2 3" xfId="59008" xr:uid="{AAC85992-AACA-4BE6-AE2B-E685BA2AC4C4}"/>
    <cellStyle name="Output 6 3 2 4" xfId="59009" xr:uid="{DDE86E27-1E2A-435F-9F47-BC10E1843B0A}"/>
    <cellStyle name="Output 6 3 3" xfId="59010" xr:uid="{90D39791-4E33-47BB-9CD5-29B9A69CE5B6}"/>
    <cellStyle name="Output 6 3 3 2" xfId="59011" xr:uid="{BEB4B473-92F6-4BBC-85DA-1906AA713BD0}"/>
    <cellStyle name="Output 6 3 3 3" xfId="59012" xr:uid="{6EFC74AF-E477-4CF0-8F1F-4597661A269D}"/>
    <cellStyle name="Output 6 3 3 4" xfId="59013" xr:uid="{7FC57DD0-7377-49AE-941B-0FB76C20A950}"/>
    <cellStyle name="Output 6 3 4" xfId="59014" xr:uid="{D5306436-4A17-4912-AF29-A6B5319D5ED2}"/>
    <cellStyle name="Output 6 3 5" xfId="59015" xr:uid="{A98BE775-9338-428E-9105-7390EE87911D}"/>
    <cellStyle name="Output 6 3 6" xfId="59016" xr:uid="{AD96F002-A155-4708-AA4F-E670E2E2D74F}"/>
    <cellStyle name="Output 6 3 7" xfId="59017" xr:uid="{5B031E87-52CE-47B8-AB86-AC64614B86CF}"/>
    <cellStyle name="Output 6 3 8" xfId="59018" xr:uid="{9F76C7BA-D04E-41BC-9891-D8A036081B6E}"/>
    <cellStyle name="Output 6 3 9" xfId="59019" xr:uid="{8132DA06-5631-4E3C-8482-E5F16EC5AE1D}"/>
    <cellStyle name="Output 6 4" xfId="59020" xr:uid="{8177A5FD-9140-4F42-8F90-431A06103074}"/>
    <cellStyle name="Output 6 4 2" xfId="59021" xr:uid="{EE446E6F-B5F2-497B-9DF6-810549BD9C6B}"/>
    <cellStyle name="Output 6 4 3" xfId="59022" xr:uid="{724E30AA-4529-4275-8F19-471EBBB567D0}"/>
    <cellStyle name="Output 6 4 4" xfId="59023" xr:uid="{17175032-6820-40E8-9F8C-F47018E03218}"/>
    <cellStyle name="Output 6 5" xfId="59024" xr:uid="{57418556-1D8B-42DE-909C-EE0163AB208F}"/>
    <cellStyle name="Output 6 6" xfId="59025" xr:uid="{E16C1750-8DBE-49F1-8F0B-D6942613A06C}"/>
    <cellStyle name="Output 6 7" xfId="59026" xr:uid="{579DFDF2-FABD-45E3-8929-BB150B69E813}"/>
    <cellStyle name="Output 6 8" xfId="59027" xr:uid="{DBD0F70C-07C3-4868-90EB-82175DA0B2AB}"/>
    <cellStyle name="Output 6 9" xfId="59028" xr:uid="{8C2B526D-644E-4A11-9896-9EA9580A5A6C}"/>
    <cellStyle name="Output 7" xfId="59029" xr:uid="{37040D86-2CBC-4565-9A8E-6C6FA022AE7C}"/>
    <cellStyle name="Output 7 10" xfId="59030" xr:uid="{CE194435-C105-457E-8031-B6B069343DE4}"/>
    <cellStyle name="Output 7 11" xfId="59031" xr:uid="{E57F5042-6418-438C-88C3-D7997DEBFB94}"/>
    <cellStyle name="Output 7 12" xfId="59032" xr:uid="{048DC812-AF4C-4F40-BB2D-AF2A954FB6A4}"/>
    <cellStyle name="Output 7 2" xfId="59033" xr:uid="{20B68938-AD5E-4791-A5EA-9265D9C73633}"/>
    <cellStyle name="Output 7 2 10" xfId="50341" xr:uid="{411CB67F-1112-47D3-84B7-B2122DB5A89D}"/>
    <cellStyle name="Output 7 2 11" xfId="50343" xr:uid="{CC7CABAC-9406-41F8-A7ED-097BC3AEF2DA}"/>
    <cellStyle name="Output 7 2 2" xfId="59034" xr:uid="{12755F3F-A0D3-4310-B69D-1C83D33D6B33}"/>
    <cellStyle name="Output 7 2 2 2" xfId="59035" xr:uid="{7D5BA25F-D937-46C2-915B-A87E813C6DC2}"/>
    <cellStyle name="Output 7 2 2 3" xfId="59036" xr:uid="{F07EDE07-211D-4215-8219-A6D05CE3CEC1}"/>
    <cellStyle name="Output 7 2 2 4" xfId="59037" xr:uid="{BAACD48C-32AA-4BAB-80AA-66543A832327}"/>
    <cellStyle name="Output 7 2 3" xfId="59038" xr:uid="{E356AA54-8148-426B-8F1F-F85A9F3860D4}"/>
    <cellStyle name="Output 7 2 3 2" xfId="59039" xr:uid="{3C7D54BE-BB36-4D6E-A05E-106829068842}"/>
    <cellStyle name="Output 7 2 3 3" xfId="59040" xr:uid="{97499076-4431-4DA3-9DC9-6CBF1C425C14}"/>
    <cellStyle name="Output 7 2 3 4" xfId="59041" xr:uid="{139680D8-ECC9-4F79-BB95-595062B5445D}"/>
    <cellStyle name="Output 7 2 4" xfId="59042" xr:uid="{68D4B2C0-ABBA-40AF-976E-DF65CD659E53}"/>
    <cellStyle name="Output 7 2 5" xfId="59043" xr:uid="{0FEFA3FD-C579-4364-88B0-B2B6391F253A}"/>
    <cellStyle name="Output 7 2 6" xfId="59044" xr:uid="{92A71B83-041F-4E7A-9815-A1113455FA4C}"/>
    <cellStyle name="Output 7 2 7" xfId="59045" xr:uid="{D38D1FD4-617F-43B4-8F28-3A605E2A6E56}"/>
    <cellStyle name="Output 7 2 8" xfId="59046" xr:uid="{01FC0745-5AAD-4E9E-8595-1C93384B698F}"/>
    <cellStyle name="Output 7 2 9" xfId="59047" xr:uid="{68C9A743-BFE3-46BB-A588-82EAC049CEC2}"/>
    <cellStyle name="Output 7 3" xfId="59048" xr:uid="{00AF9401-8305-4A0F-94CC-C498531B56E7}"/>
    <cellStyle name="Output 7 3 10" xfId="46627" xr:uid="{E2B7CCBF-9AFD-46CA-9CCD-7815B567E155}"/>
    <cellStyle name="Output 7 3 11" xfId="46629" xr:uid="{5F0D0624-1230-4698-9700-DC7A8B0F8600}"/>
    <cellStyle name="Output 7 3 2" xfId="59049" xr:uid="{A08EA4F0-91AD-4950-B1B7-F4902FC88B14}"/>
    <cellStyle name="Output 7 3 2 2" xfId="59050" xr:uid="{CAAE3B65-7BC2-49FD-AC54-1EC2D4ED10C2}"/>
    <cellStyle name="Output 7 3 2 3" xfId="59051" xr:uid="{FF7289A5-EDDC-4B59-B616-4E0D6A0AD745}"/>
    <cellStyle name="Output 7 3 2 4" xfId="59052" xr:uid="{FF24E4DB-FF43-4A96-996C-78A7BD463296}"/>
    <cellStyle name="Output 7 3 3" xfId="59053" xr:uid="{FCBB7A87-539E-43B7-969E-06A474F9F0E1}"/>
    <cellStyle name="Output 7 3 3 2" xfId="59054" xr:uid="{A30412DE-0045-4195-8166-383BC06BC506}"/>
    <cellStyle name="Output 7 3 3 3" xfId="59055" xr:uid="{1E246CA2-E8CB-4268-8539-AB8A0931F84C}"/>
    <cellStyle name="Output 7 3 3 4" xfId="59056" xr:uid="{EEB8231B-7547-44D5-93C1-378E2E0FEE12}"/>
    <cellStyle name="Output 7 3 4" xfId="59057" xr:uid="{836EC6FF-89B4-4F7F-B4FF-D7391735BF31}"/>
    <cellStyle name="Output 7 3 5" xfId="59058" xr:uid="{78138A1B-7CAC-468C-8C05-B7FA8A7B7481}"/>
    <cellStyle name="Output 7 3 6" xfId="59059" xr:uid="{6C8F2ADE-F8FD-4149-8390-45E26D1F96B4}"/>
    <cellStyle name="Output 7 3 7" xfId="59060" xr:uid="{BC0A5B71-9D5C-46D7-9CBF-B7AA540E492B}"/>
    <cellStyle name="Output 7 3 8" xfId="59061" xr:uid="{6057F200-11F6-42AE-AD0E-DEE4D5940DCA}"/>
    <cellStyle name="Output 7 3 9" xfId="59062" xr:uid="{B669900A-87CD-49CC-860D-C185B0649159}"/>
    <cellStyle name="Output 7 4" xfId="59063" xr:uid="{FE98C1E0-A0CB-4CCC-92AE-94F670C11689}"/>
    <cellStyle name="Output 7 4 2" xfId="59064" xr:uid="{8E1591C0-BFD2-429C-A225-10EAADBAADAE}"/>
    <cellStyle name="Output 7 4 3" xfId="59065" xr:uid="{1DFA737A-AE90-4090-BD18-ED22142EE4A4}"/>
    <cellStyle name="Output 7 4 4" xfId="59066" xr:uid="{048746A4-107E-48F4-8CCC-FCF027E5B6C3}"/>
    <cellStyle name="Output 7 5" xfId="59067" xr:uid="{D928620E-0437-4951-8590-FAFEA3F4F04F}"/>
    <cellStyle name="Output 7 6" xfId="59068" xr:uid="{0134BFB7-E077-4AD9-B0F6-E69F4C798C5E}"/>
    <cellStyle name="Output 7 7" xfId="59069" xr:uid="{7B451650-F702-41C2-9984-14B2C983868A}"/>
    <cellStyle name="Output 7 8" xfId="59070" xr:uid="{912E7CB6-858B-4B7B-A88F-E17ABF484F30}"/>
    <cellStyle name="Output 7 9" xfId="59071" xr:uid="{95EB447F-4587-435D-8BCA-52647BB28799}"/>
    <cellStyle name="Output 8" xfId="59072" xr:uid="{AFB88C52-104A-46F3-8873-6486B82DA88F}"/>
    <cellStyle name="Output 8 10" xfId="59073" xr:uid="{077C88FE-2C53-4B70-8A97-961F8270427F}"/>
    <cellStyle name="Output 8 11" xfId="59074" xr:uid="{FD3B462A-493A-471E-B174-2A26D57A06EC}"/>
    <cellStyle name="Output 8 12" xfId="59075" xr:uid="{89A1D900-181D-40A4-B579-135125E08454}"/>
    <cellStyle name="Output 8 2" xfId="59076" xr:uid="{C2ED7E03-24A2-4C0F-80AE-D0B4E0BACD0D}"/>
    <cellStyle name="Output 8 2 10" xfId="52631" xr:uid="{61CE6B57-48EB-414B-B20C-7728B6E3B497}"/>
    <cellStyle name="Output 8 2 11" xfId="59077" xr:uid="{B2E6DA25-F164-4D06-89C2-0F9E3E58947B}"/>
    <cellStyle name="Output 8 2 2" xfId="59078" xr:uid="{40F7DF3E-4016-4E7D-843C-E42729EDC05D}"/>
    <cellStyle name="Output 8 2 2 2" xfId="59079" xr:uid="{F51E17B7-FB9E-4F2A-884A-C2D78B90FF8D}"/>
    <cellStyle name="Output 8 2 2 3" xfId="59080" xr:uid="{9D7EF542-C10C-4534-BDC0-031CEA27C1D8}"/>
    <cellStyle name="Output 8 2 2 4" xfId="59081" xr:uid="{14C7EFC7-1F19-4794-98AC-A84A8D50AA50}"/>
    <cellStyle name="Output 8 2 3" xfId="59082" xr:uid="{4BEAD97C-E521-4168-AEBB-5B9AD2C2B7B8}"/>
    <cellStyle name="Output 8 2 3 2" xfId="59083" xr:uid="{8A8E1F31-DC4B-4446-AB35-2B228A99801B}"/>
    <cellStyle name="Output 8 2 3 3" xfId="59084" xr:uid="{82FA09DE-1AC5-4A93-9871-130B25D6EE8F}"/>
    <cellStyle name="Output 8 2 3 4" xfId="59085" xr:uid="{41C18187-E118-48E9-9769-939EE6CF1D97}"/>
    <cellStyle name="Output 8 2 4" xfId="59086" xr:uid="{EC7C050D-273B-4132-982F-7716891D7DDB}"/>
    <cellStyle name="Output 8 2 5" xfId="59087" xr:uid="{24489D8A-CAA0-4D72-BB38-9ECCBE1B6C7E}"/>
    <cellStyle name="Output 8 2 6" xfId="59088" xr:uid="{A81C67EA-7953-477B-8700-8D452C03841E}"/>
    <cellStyle name="Output 8 2 7" xfId="59089" xr:uid="{A3843879-F839-4954-90DE-ADCE888BCA2A}"/>
    <cellStyle name="Output 8 2 8" xfId="59090" xr:uid="{F2C7BAB7-870C-4D52-9E99-6883B25ACF6B}"/>
    <cellStyle name="Output 8 2 9" xfId="59091" xr:uid="{618E881C-4246-4B66-B5E5-56B6EDAB3E97}"/>
    <cellStyle name="Output 8 3" xfId="59092" xr:uid="{6F257E09-D132-4C9A-BBC2-1670E13C7F95}"/>
    <cellStyle name="Output 8 3 10" xfId="59093" xr:uid="{948FD5F3-51E8-4F52-9870-328C20DD4F2C}"/>
    <cellStyle name="Output 8 3 11" xfId="59094" xr:uid="{33594AFD-A970-4E50-8F44-4C20DC4C9B81}"/>
    <cellStyle name="Output 8 3 2" xfId="59095" xr:uid="{D17F99DC-097B-4C06-A83E-6B71839143BF}"/>
    <cellStyle name="Output 8 3 2 2" xfId="59096" xr:uid="{4BA1AEBA-2552-4739-A862-A7716995CA4E}"/>
    <cellStyle name="Output 8 3 2 3" xfId="59097" xr:uid="{9C27024A-2219-4C74-9F58-E490623B7D8A}"/>
    <cellStyle name="Output 8 3 2 4" xfId="59098" xr:uid="{C49E9095-BC91-4FCB-AE67-6DA807318B8C}"/>
    <cellStyle name="Output 8 3 3" xfId="59099" xr:uid="{E3FF62A7-E621-40D7-8639-26A5A1B913EA}"/>
    <cellStyle name="Output 8 3 3 2" xfId="59100" xr:uid="{344E4D06-6523-448A-94B2-F77A2DA8EFFE}"/>
    <cellStyle name="Output 8 3 3 3" xfId="59101" xr:uid="{B53BE058-D05A-4E03-A0CF-F6CDBFC3D550}"/>
    <cellStyle name="Output 8 3 3 4" xfId="59102" xr:uid="{4464E048-C511-4AD6-A657-F0674DAAC18E}"/>
    <cellStyle name="Output 8 3 4" xfId="59103" xr:uid="{360342AE-6253-4EA5-A5C3-3511D0A9F8EC}"/>
    <cellStyle name="Output 8 3 5" xfId="59104" xr:uid="{5A309BAB-1BDA-41D8-B7F0-8667370AB5E7}"/>
    <cellStyle name="Output 8 3 6" xfId="59105" xr:uid="{39F2919C-5F75-41C5-A47A-058596AD3439}"/>
    <cellStyle name="Output 8 3 7" xfId="59106" xr:uid="{8075F6F0-02BA-4FD7-96D5-80EA3779BCC9}"/>
    <cellStyle name="Output 8 3 8" xfId="59107" xr:uid="{D5B7573B-DAAA-4794-B740-DFE4029FC46D}"/>
    <cellStyle name="Output 8 3 9" xfId="59108" xr:uid="{4BC8D4BC-BB3F-4907-91CF-7F2F256F204F}"/>
    <cellStyle name="Output 8 4" xfId="59109" xr:uid="{611CF3B0-F4BC-40CE-ACE6-14655A6032DF}"/>
    <cellStyle name="Output 8 4 2" xfId="59110" xr:uid="{D442B323-5EBB-46B8-BA15-CF39C2D63E71}"/>
    <cellStyle name="Output 8 4 3" xfId="59111" xr:uid="{52665B3B-9CBF-4B7B-B20A-B7010E271C8A}"/>
    <cellStyle name="Output 8 4 4" xfId="59112" xr:uid="{E6F42069-E5A9-478F-B0C4-2F30416A7644}"/>
    <cellStyle name="Output 8 5" xfId="59113" xr:uid="{F41650F5-BAEC-442C-A71A-447DFA3F28E1}"/>
    <cellStyle name="Output 8 6" xfId="59114" xr:uid="{C27CE83B-6A06-48B9-B380-D44FFD330E61}"/>
    <cellStyle name="Output 8 7" xfId="59115" xr:uid="{12D051BF-9013-4C58-B5F5-EE9B6EF7216D}"/>
    <cellStyle name="Output 8 8" xfId="59116" xr:uid="{414E735F-03AA-426D-9456-55BF415D7323}"/>
    <cellStyle name="Output 8 9" xfId="59117" xr:uid="{29C9B1A8-D3AD-48F8-9FF6-A8E92C336CFD}"/>
    <cellStyle name="Output 9" xfId="59118" xr:uid="{9DF37E81-62FF-4CF2-9B70-C93EB9F6D7D0}"/>
    <cellStyle name="Output 9 10" xfId="59119" xr:uid="{14F32E15-F206-4C63-B38C-1FED4A64431A}"/>
    <cellStyle name="Output 9 11" xfId="59120" xr:uid="{83B41E5B-32F9-4DE6-BF10-4E541A7AB110}"/>
    <cellStyle name="Output 9 12" xfId="59121" xr:uid="{4C317BD7-C8E0-48B9-A316-12A703A32DDC}"/>
    <cellStyle name="Output 9 2" xfId="59122" xr:uid="{7BA8931D-1008-409D-9E7D-0BE99B4E8F4B}"/>
    <cellStyle name="Output 9 2 10" xfId="59123" xr:uid="{EE9474E2-537C-4407-A8CF-03BD1D9721F9}"/>
    <cellStyle name="Output 9 2 11" xfId="59124" xr:uid="{B81DF556-0E1B-4C35-A769-3135A5D9788E}"/>
    <cellStyle name="Output 9 2 2" xfId="59125" xr:uid="{5BE6058E-B3B0-410A-98C1-F1ADB65E700B}"/>
    <cellStyle name="Output 9 2 2 2" xfId="59126" xr:uid="{3F5C978F-84E9-4F7E-8DF4-B2F431061E12}"/>
    <cellStyle name="Output 9 2 2 3" xfId="59127" xr:uid="{B3A1DC5A-C553-4B36-8980-D4FF0B7C16F2}"/>
    <cellStyle name="Output 9 2 2 4" xfId="59128" xr:uid="{D2247D0A-8F0C-4398-A827-77957BECEC55}"/>
    <cellStyle name="Output 9 2 3" xfId="59129" xr:uid="{29CBB712-1806-4CC3-B2F5-D0E4498E5B27}"/>
    <cellStyle name="Output 9 2 3 2" xfId="59130" xr:uid="{D4181A1A-F256-4A5A-99F8-BAE5C57EEE6A}"/>
    <cellStyle name="Output 9 2 3 3" xfId="59131" xr:uid="{10B6FC9A-8018-4845-B91A-204C55AA6731}"/>
    <cellStyle name="Output 9 2 3 4" xfId="59132" xr:uid="{FBDE2B2F-AC6B-49EE-AA17-18ACB15A59F2}"/>
    <cellStyle name="Output 9 2 4" xfId="59133" xr:uid="{142F153B-6A39-4E11-9F65-ACFAEFD75BC9}"/>
    <cellStyle name="Output 9 2 5" xfId="59134" xr:uid="{772D34AC-4391-419D-94DF-328789541F74}"/>
    <cellStyle name="Output 9 2 6" xfId="59135" xr:uid="{948AE320-3052-4BC8-8578-D5A559B7F206}"/>
    <cellStyle name="Output 9 2 7" xfId="59136" xr:uid="{63281DD7-4E35-4340-A046-DBBDBED01BB6}"/>
    <cellStyle name="Output 9 2 8" xfId="59137" xr:uid="{1CC37582-7DFA-4041-ACDE-ACB509636BD6}"/>
    <cellStyle name="Output 9 2 9" xfId="59138" xr:uid="{94180449-8C95-4361-A408-981875E2C3E4}"/>
    <cellStyle name="Output 9 3" xfId="59139" xr:uid="{BD698D7A-9F4B-469C-A37E-DE891CB67AAE}"/>
    <cellStyle name="Output 9 3 10" xfId="59140" xr:uid="{903B8FDE-558C-44A1-A0AB-78EC6599F538}"/>
    <cellStyle name="Output 9 3 11" xfId="59141" xr:uid="{836FABF4-47E1-4585-9013-0964528E1D82}"/>
    <cellStyle name="Output 9 3 2" xfId="59142" xr:uid="{B96B3100-3F18-41C5-99FC-350BC3F3EFCD}"/>
    <cellStyle name="Output 9 3 2 2" xfId="59143" xr:uid="{8AA4AD7A-E20C-41E4-977D-44BF11A7C983}"/>
    <cellStyle name="Output 9 3 2 3" xfId="59144" xr:uid="{CCD145DC-2DD5-407E-8A4A-704FAA788A99}"/>
    <cellStyle name="Output 9 3 2 4" xfId="59145" xr:uid="{DCBE1BA5-3247-4B69-A63F-56CD40B5C944}"/>
    <cellStyle name="Output 9 3 3" xfId="59146" xr:uid="{46FC14CA-9CBF-4D0B-B9CA-9318BBC0859F}"/>
    <cellStyle name="Output 9 3 3 2" xfId="59147" xr:uid="{114B7403-35EC-4C65-B303-FF61D27BE8F9}"/>
    <cellStyle name="Output 9 3 3 3" xfId="59148" xr:uid="{5389ED46-F5A0-4696-825A-F95C2F9205D3}"/>
    <cellStyle name="Output 9 3 3 4" xfId="59149" xr:uid="{D6D5BA28-AF67-41EC-9DCC-A940996F29D0}"/>
    <cellStyle name="Output 9 3 4" xfId="59150" xr:uid="{B4AD0DD5-4579-4DC5-8A32-48DBC25BA315}"/>
    <cellStyle name="Output 9 3 5" xfId="59151" xr:uid="{CD9C88F1-CAAC-4D4A-B405-BA5D20C16266}"/>
    <cellStyle name="Output 9 3 6" xfId="59152" xr:uid="{3F5067D9-6C9D-40E3-B3C1-ECE26315D699}"/>
    <cellStyle name="Output 9 3 7" xfId="59153" xr:uid="{7BD6D2D5-ABA8-44D7-A035-02EC68C6632C}"/>
    <cellStyle name="Output 9 3 8" xfId="59154" xr:uid="{96A87DC3-CF0D-432B-9A7C-E0A08CD59E57}"/>
    <cellStyle name="Output 9 3 9" xfId="59155" xr:uid="{9C51EC9D-61BC-4847-B747-1318B935524C}"/>
    <cellStyle name="Output 9 4" xfId="59156" xr:uid="{F12FA850-EE04-4021-A40E-692689E12D62}"/>
    <cellStyle name="Output 9 4 2" xfId="59157" xr:uid="{9FB53F91-AD18-4E30-BA14-EA6B7355783C}"/>
    <cellStyle name="Output 9 4 3" xfId="59158" xr:uid="{B01CAAFC-72C8-48AF-BAC8-1F471FAC94A5}"/>
    <cellStyle name="Output 9 4 4" xfId="59159" xr:uid="{C8C73C90-00A9-431B-BC95-7763B15335B7}"/>
    <cellStyle name="Output 9 5" xfId="59160" xr:uid="{EC291B27-771F-423D-9AA8-6D5FA44BC4A4}"/>
    <cellStyle name="Output 9 6" xfId="59161" xr:uid="{DFB0C239-EFC2-43B7-A384-26F96F42D022}"/>
    <cellStyle name="Output 9 7" xfId="59162" xr:uid="{AD71F395-CF41-46B7-BEF0-7A0D4E6C4C05}"/>
    <cellStyle name="Output 9 8" xfId="59163" xr:uid="{0A8AF4A9-3406-4BBA-A2C9-39A92D111F3C}"/>
    <cellStyle name="Output 9 9" xfId="59164" xr:uid="{C0DFC0F8-7441-439B-9E6A-7D4FE7244A35}"/>
    <cellStyle name="Output Amounts" xfId="59165" xr:uid="{0F7C510E-0AAB-4549-9B6F-6D16C0A234C5}"/>
    <cellStyle name="Output Column Headings" xfId="59166" xr:uid="{A0D84C75-5F7B-4293-8024-38F7D9353DC5}"/>
    <cellStyle name="Output Line Items" xfId="59167" xr:uid="{7ECD464F-AB64-4D46-BFB7-ED7429AB067B}"/>
    <cellStyle name="Output Report Heading" xfId="59168" xr:uid="{782AAEE5-BB9C-4288-9B2F-969C6C5A8459}"/>
    <cellStyle name="Output Report Title" xfId="45208" xr:uid="{B10B7E23-9AE6-4B13-BD29-A6C7FE06708D}"/>
    <cellStyle name="Percent" xfId="63274" builtinId="5"/>
    <cellStyle name="Percent 10" xfId="13498" xr:uid="{0E77191C-D986-413A-9043-176B1DC91064}"/>
    <cellStyle name="Percent 10 2" xfId="59169" xr:uid="{743E48D8-45CA-4164-A9ED-9EC19D37ADE8}"/>
    <cellStyle name="Percent 10 2 2" xfId="59170" xr:uid="{C6C6CADD-0C88-4934-B0DC-B64A36D2A16F}"/>
    <cellStyle name="Percent 10 2 3" xfId="59171" xr:uid="{28047CFF-F765-4EB2-89ED-880977FF50EB}"/>
    <cellStyle name="Percent 10 2 4" xfId="59172" xr:uid="{214B6D24-7DA4-4B41-A2CC-CD76CB9B8ED8}"/>
    <cellStyle name="Percent 10 2 5" xfId="7460" xr:uid="{62947371-8200-4194-A647-4EDE9C580212}"/>
    <cellStyle name="Percent 10 3" xfId="59173" xr:uid="{16CF94C9-4D29-414F-A299-43034A2F1BBD}"/>
    <cellStyle name="Percent 10 4" xfId="59174" xr:uid="{ED9F1586-2663-4D72-8DDA-B49027D8C3B2}"/>
    <cellStyle name="Percent 10 5" xfId="59175" xr:uid="{9BC2208A-23FC-4B2A-B9C5-41BC6D18B6A7}"/>
    <cellStyle name="Percent 10 6" xfId="59176" xr:uid="{355C1C73-A674-4CDE-9ED5-FCA9EED0ECBC}"/>
    <cellStyle name="Percent 11" xfId="59177" xr:uid="{EA835E00-55A5-4381-AC25-C62667EB645A}"/>
    <cellStyle name="Percent 11 10" xfId="59178" xr:uid="{3E2ECA38-1C15-4F17-B0C8-B9D1858B587B}"/>
    <cellStyle name="Percent 11 10 2" xfId="59179" xr:uid="{4152B755-77C7-4A4A-A0BE-D85CE20AE271}"/>
    <cellStyle name="Percent 11 10 3" xfId="59180" xr:uid="{67547C46-0B26-470F-917D-87891A35A5F4}"/>
    <cellStyle name="Percent 11 10 4" xfId="59181" xr:uid="{C48BBF38-C260-497B-A2A0-D535CC7A73E2}"/>
    <cellStyle name="Percent 11 10 5" xfId="59182" xr:uid="{2E020D86-6F9B-4AAD-8876-A41038A75522}"/>
    <cellStyle name="Percent 11 10 6" xfId="59183" xr:uid="{BEEA2A5F-E6CE-4983-83DB-99B301B0E03D}"/>
    <cellStyle name="Percent 11 11" xfId="59184" xr:uid="{3535152A-5F63-4873-B7F5-18B8B5969481}"/>
    <cellStyle name="Percent 11 12" xfId="59185" xr:uid="{85FD3186-680F-461B-BFD8-D9A9DE65BAD5}"/>
    <cellStyle name="Percent 11 13" xfId="59186" xr:uid="{5B04AB32-B025-4C1E-AEBE-896CEE80D1C1}"/>
    <cellStyle name="Percent 11 14" xfId="59187" xr:uid="{D8CB42A1-8CBB-4F85-B1A1-02884C389CD8}"/>
    <cellStyle name="Percent 11 15" xfId="59188" xr:uid="{03BEF55E-547C-48CE-9941-CC78F600E9EB}"/>
    <cellStyle name="Percent 11 2" xfId="59189" xr:uid="{EF7AF0CA-6B72-4B1E-9270-C824162802A6}"/>
    <cellStyle name="Percent 11 2 2" xfId="59190" xr:uid="{FC453082-0E16-4C89-9CF0-85680EBCF3D4}"/>
    <cellStyle name="Percent 11 2 3" xfId="59191" xr:uid="{1B1023E8-E196-47AC-9AE6-3568BB84A5F0}"/>
    <cellStyle name="Percent 11 3" xfId="59192" xr:uid="{50D383ED-F3F5-47C3-946C-BCA53F31CCC8}"/>
    <cellStyle name="Percent 11 3 10" xfId="59193" xr:uid="{5CFD6436-8DB7-46E9-BC80-FA0CDFD1B71E}"/>
    <cellStyle name="Percent 11 3 11" xfId="59194" xr:uid="{96F3298D-46CF-491C-B87C-51866745129C}"/>
    <cellStyle name="Percent 11 3 12" xfId="59195" xr:uid="{7930F0EE-3AC3-4B73-B630-32E472FCA972}"/>
    <cellStyle name="Percent 11 3 2" xfId="59196" xr:uid="{EF794707-D693-4F65-8D16-62A4E7264B64}"/>
    <cellStyle name="Percent 11 3 2 2" xfId="59197" xr:uid="{F77CA696-C601-4382-9A34-BC0B85BC2B32}"/>
    <cellStyle name="Percent 11 3 2 3" xfId="59198" xr:uid="{D535FD37-AF1E-4AA8-B82D-11F0D5D0CE1B}"/>
    <cellStyle name="Percent 11 3 2 4" xfId="59199" xr:uid="{A210D074-AFF3-4F5F-BB04-036B222F9896}"/>
    <cellStyle name="Percent 11 3 3" xfId="59200" xr:uid="{05A94E19-F60B-4FB0-8251-00C1817B822A}"/>
    <cellStyle name="Percent 11 3 3 2" xfId="59201" xr:uid="{955D5989-99C8-4A83-B2CC-451BAC98C472}"/>
    <cellStyle name="Percent 11 3 3 2 2" xfId="59202" xr:uid="{3156BF75-9D75-4C66-B6BB-C33222818915}"/>
    <cellStyle name="Percent 11 3 3 2 3" xfId="59203" xr:uid="{73BC155F-231C-4F57-8FC7-FDECBF219B63}"/>
    <cellStyle name="Percent 11 3 3 2 4" xfId="59204" xr:uid="{2536F08F-8E79-41A6-92C8-7960EC6B7EED}"/>
    <cellStyle name="Percent 11 3 3 2 5" xfId="59205" xr:uid="{2458917F-1545-4C2C-A188-52B26F7547CD}"/>
    <cellStyle name="Percent 11 3 3 2 6" xfId="59206" xr:uid="{399CD905-5A10-4F33-9CAA-63EF44A11D5C}"/>
    <cellStyle name="Percent 11 3 3 3" xfId="59207" xr:uid="{FB8E7E38-F2FF-43A6-B693-8383CE74DAE6}"/>
    <cellStyle name="Percent 11 3 3 4" xfId="59208" xr:uid="{1F0D84A4-27D9-481B-A093-592F62CFBE49}"/>
    <cellStyle name="Percent 11 3 3 5" xfId="59209" xr:uid="{F761A592-FBFB-4E3B-8FB8-AF707F075140}"/>
    <cellStyle name="Percent 11 3 3 6" xfId="59210" xr:uid="{3AE301B4-E304-4EA4-8DA5-87E33BAF6AB7}"/>
    <cellStyle name="Percent 11 3 3 7" xfId="59211" xr:uid="{1C618DEC-9890-473C-A396-C3FA5FF24DCF}"/>
    <cellStyle name="Percent 11 3 4" xfId="59212" xr:uid="{6EE1A5AE-C796-409C-A906-2F6D454B4754}"/>
    <cellStyle name="Percent 11 3 5" xfId="6297" xr:uid="{D67A7EE8-2B64-4214-BC5C-979837A06A6E}"/>
    <cellStyle name="Percent 11 3 6" xfId="6300" xr:uid="{B307BCB0-B354-44F0-9C26-789A31A063CB}"/>
    <cellStyle name="Percent 11 3 7" xfId="59213" xr:uid="{260835DD-3E1D-44B0-BCF3-1A465BB427EC}"/>
    <cellStyle name="Percent 11 3 7 2" xfId="59214" xr:uid="{7FD79270-3F32-4937-887B-9E99199655F6}"/>
    <cellStyle name="Percent 11 3 7 3" xfId="59215" xr:uid="{95EC9F27-168F-4428-965F-9ADF9DCAA5B7}"/>
    <cellStyle name="Percent 11 3 7 4" xfId="59216" xr:uid="{9E4994C7-3414-4991-A269-59BA1581CE97}"/>
    <cellStyle name="Percent 11 3 7 5" xfId="59217" xr:uid="{8C14D1F0-FE29-496B-980B-A1E099610F9D}"/>
    <cellStyle name="Percent 11 3 7 6" xfId="59218" xr:uid="{BF4054FB-D28F-4BDE-9652-5DD338597BB2}"/>
    <cellStyle name="Percent 11 3 8" xfId="59219" xr:uid="{5F78645F-12D3-4FB9-8083-425CEED74927}"/>
    <cellStyle name="Percent 11 3 9" xfId="59220" xr:uid="{C7E62683-E546-4E22-AB70-58B126292B6F}"/>
    <cellStyle name="Percent 11 4" xfId="59221" xr:uid="{3BEF694E-A245-488E-BEB7-94267E8522DF}"/>
    <cellStyle name="Percent 11 4 10" xfId="59222" xr:uid="{5F7F785F-4D52-4A36-9244-AD0DEC6E9FC3}"/>
    <cellStyle name="Percent 11 4 11" xfId="59223" xr:uid="{1A6C07F7-205C-4166-96B4-0E3C93FE972F}"/>
    <cellStyle name="Percent 11 4 2" xfId="59224" xr:uid="{15CB3917-BB21-4753-BA16-B4A78AE10391}"/>
    <cellStyle name="Percent 11 4 2 2" xfId="59225" xr:uid="{DE38D08C-330A-4588-8762-856A7D48BCDB}"/>
    <cellStyle name="Percent 11 4 2 2 2" xfId="59226" xr:uid="{7543AAC5-DBAE-459C-AC61-D6C90D9BA3AC}"/>
    <cellStyle name="Percent 11 4 2 2 3" xfId="59227" xr:uid="{953DB9FF-B4A9-48E1-9C34-6BB886FB3180}"/>
    <cellStyle name="Percent 11 4 2 2 4" xfId="59228" xr:uid="{DCDDE81C-032C-4848-8E10-565151C86490}"/>
    <cellStyle name="Percent 11 4 2 2 5" xfId="59229" xr:uid="{558EC4E6-81E5-4F1C-A02E-506A616D6EE0}"/>
    <cellStyle name="Percent 11 4 2 2 6" xfId="59230" xr:uid="{ACA5652C-D004-4CE7-9181-D5C195A0D5FD}"/>
    <cellStyle name="Percent 11 4 2 3" xfId="59231" xr:uid="{E9247B39-CA2D-4D4A-992D-A8F6D91BA6A6}"/>
    <cellStyle name="Percent 11 4 2 4" xfId="59232" xr:uid="{FC4C2725-D1FE-4296-B9BE-E54B461783E6}"/>
    <cellStyle name="Percent 11 4 2 5" xfId="59233" xr:uid="{47CB3708-30D4-4DD2-96EF-35B1F26FB9EF}"/>
    <cellStyle name="Percent 11 4 2 6" xfId="59234" xr:uid="{7D8E067B-5514-4B19-8CA6-75C6CC747655}"/>
    <cellStyle name="Percent 11 4 2 7" xfId="59235" xr:uid="{2953D5CB-26F5-478C-8187-93DF5D11653C}"/>
    <cellStyle name="Percent 11 4 3" xfId="59236" xr:uid="{384F49B7-F598-4825-BE8E-1986BF625BCB}"/>
    <cellStyle name="Percent 11 4 4" xfId="59237" xr:uid="{697F97FD-5E84-4D4D-B2DB-634746C83353}"/>
    <cellStyle name="Percent 11 4 5" xfId="7474" xr:uid="{4AA89CEF-D9B6-445A-ADBD-A350DD4C7D0A}"/>
    <cellStyle name="Percent 11 4 6" xfId="7476" xr:uid="{20891F33-C152-4B6D-B761-FBF95D9F505D}"/>
    <cellStyle name="Percent 11 4 6 2" xfId="59238" xr:uid="{288CDDC8-3C97-4B84-BFD9-C50DED900D6F}"/>
    <cellStyle name="Percent 11 4 6 3" xfId="832" xr:uid="{0C3EC5AE-B2C2-4702-83B1-BE2DD8A9DF6B}"/>
    <cellStyle name="Percent 11 4 6 4" xfId="843" xr:uid="{82EE0551-BF17-4293-AD12-52D2EC861A5C}"/>
    <cellStyle name="Percent 11 4 6 5" xfId="850" xr:uid="{660FED5B-B8D2-4FA9-A10F-DA5AE5FD0DE4}"/>
    <cellStyle name="Percent 11 4 6 6" xfId="6448" xr:uid="{CACA0A4A-8A69-4FF8-90A8-4E3277BCB4E0}"/>
    <cellStyle name="Percent 11 4 7" xfId="59239" xr:uid="{177F3E1E-6CC1-482E-8CD9-BDC154640E5A}"/>
    <cellStyle name="Percent 11 4 8" xfId="59240" xr:uid="{68F7FC31-020B-415B-A632-860234328ADD}"/>
    <cellStyle name="Percent 11 4 9" xfId="59241" xr:uid="{F2129557-89F7-411C-B4D6-616A4E04CC96}"/>
    <cellStyle name="Percent 11 5" xfId="59242" xr:uid="{D9D3E343-CBA4-45CE-B565-AF31717E9829}"/>
    <cellStyle name="Percent 11 5 10" xfId="59243" xr:uid="{275D8EE0-9C3C-4126-A509-7B1A8CA26227}"/>
    <cellStyle name="Percent 11 5 11" xfId="59244" xr:uid="{1E784A2E-59BF-4FA3-9396-658E14E93CC1}"/>
    <cellStyle name="Percent 11 5 2" xfId="59245" xr:uid="{7C68E0B8-F55C-4199-9BBE-9C213BC66C2F}"/>
    <cellStyle name="Percent 11 5 2 2" xfId="59246" xr:uid="{53737C38-ADF8-4C88-A8B9-E0E7ECBB6138}"/>
    <cellStyle name="Percent 11 5 2 2 2" xfId="59247" xr:uid="{13ED2A17-77AC-45DA-8463-529885DCEDB3}"/>
    <cellStyle name="Percent 11 5 2 2 3" xfId="59248" xr:uid="{7DC90C77-EF64-4774-8E6B-24F68CC91F4E}"/>
    <cellStyle name="Percent 11 5 2 2 4" xfId="59249" xr:uid="{1B977572-DF03-47CA-9E2A-962DD40FF322}"/>
    <cellStyle name="Percent 11 5 2 2 5" xfId="59250" xr:uid="{6AAD6838-3BFA-474B-8A3C-F386F1BB4365}"/>
    <cellStyle name="Percent 11 5 2 2 6" xfId="59251" xr:uid="{22D1AECE-8CBE-40F3-8FBE-A7C30A79765C}"/>
    <cellStyle name="Percent 11 5 2 3" xfId="59252" xr:uid="{DB67F687-5EB5-46CA-8A05-8538E5329143}"/>
    <cellStyle name="Percent 11 5 2 4" xfId="59253" xr:uid="{CFA06F1A-8232-4EE9-95DD-82EEA57D4EFB}"/>
    <cellStyle name="Percent 11 5 2 5" xfId="59254" xr:uid="{AD32D662-FD67-4DA3-87FF-4ED8D92CAF78}"/>
    <cellStyle name="Percent 11 5 2 6" xfId="59255" xr:uid="{30CB4BC1-CC4F-4DCA-BC7C-FC73A0BBDDFD}"/>
    <cellStyle name="Percent 11 5 2 7" xfId="59256" xr:uid="{59312E5E-21A5-4F11-944D-96CBE93EE186}"/>
    <cellStyle name="Percent 11 5 3" xfId="59257" xr:uid="{F584C700-9600-4CBC-9471-A59B2700C7A9}"/>
    <cellStyle name="Percent 11 5 4" xfId="59258" xr:uid="{64ECFA63-776E-4B57-B15E-8446F0B6CD46}"/>
    <cellStyle name="Percent 11 5 5" xfId="1979" xr:uid="{5BC30B12-E051-455F-B5E0-89BE3EA82CF9}"/>
    <cellStyle name="Percent 11 5 6" xfId="7479" xr:uid="{023DEE61-6C45-43D0-9AD4-B02A145F3B14}"/>
    <cellStyle name="Percent 11 5 6 2" xfId="59259" xr:uid="{20C9AB5D-CB5F-47D9-A5ED-66F5C8F945A6}"/>
    <cellStyle name="Percent 11 5 6 3" xfId="59260" xr:uid="{954787DA-0924-4124-AA90-92F8852D86A5}"/>
    <cellStyle name="Percent 11 5 6 4" xfId="59261" xr:uid="{01E2CBF0-E136-4DA3-B1B2-9316DEA4D284}"/>
    <cellStyle name="Percent 11 5 6 5" xfId="59262" xr:uid="{368B6F5B-B3FF-42CB-A3EF-0C42E0202321}"/>
    <cellStyle name="Percent 11 5 6 6" xfId="59263" xr:uid="{D62A5526-3199-46A8-99A8-7C324C3D449D}"/>
    <cellStyle name="Percent 11 5 7" xfId="59264" xr:uid="{EF134519-C3B4-4334-8362-E89CA2B29069}"/>
    <cellStyle name="Percent 11 5 8" xfId="59265" xr:uid="{4F91490A-A460-4118-B07C-FC2456214092}"/>
    <cellStyle name="Percent 11 5 9" xfId="59266" xr:uid="{F8BC8F2C-C5E2-49FB-B56E-10FBB99FBC48}"/>
    <cellStyle name="Percent 11 6" xfId="59267" xr:uid="{4AAF684E-9801-4EA6-B853-59AF4D711639}"/>
    <cellStyle name="Percent 11 6 2" xfId="59268" xr:uid="{B92C44B8-946B-4DE0-8FD3-E38276EE00D6}"/>
    <cellStyle name="Percent 11 6 2 2" xfId="59269" xr:uid="{C7D48443-E88B-4237-93E9-E5C6A47E908A}"/>
    <cellStyle name="Percent 11 6 2 3" xfId="59270" xr:uid="{94D8EA10-D7C7-4911-B8E9-5F9A92DA1EB1}"/>
    <cellStyle name="Percent 11 6 2 4" xfId="59271" xr:uid="{7BA6EE2E-D4D3-4203-9DC4-6736AB63BF87}"/>
    <cellStyle name="Percent 11 6 2 5" xfId="59272" xr:uid="{1A2FC823-D108-4DCE-8E92-ADF88E608763}"/>
    <cellStyle name="Percent 11 6 2 6" xfId="59273" xr:uid="{D5A4AC9F-F7B6-466A-9F5B-259F0EED9C94}"/>
    <cellStyle name="Percent 11 6 3" xfId="59274" xr:uid="{F86C9A9A-8BC9-47D8-B450-AB0BD340CA5D}"/>
    <cellStyle name="Percent 11 6 4" xfId="59275" xr:uid="{777FF279-9C19-4B29-A737-63642553BBE6}"/>
    <cellStyle name="Percent 11 6 5" xfId="7481" xr:uid="{7DA0B769-F7E7-418C-8EDF-2B59BE0BD387}"/>
    <cellStyle name="Percent 11 6 6" xfId="2091" xr:uid="{A807764C-D1CC-4187-8DDF-6013EA01DD77}"/>
    <cellStyle name="Percent 11 6 7" xfId="59276" xr:uid="{EFE7CF76-7673-4A20-BAC6-0574E9EB3E50}"/>
    <cellStyle name="Percent 11 7" xfId="59277" xr:uid="{2E591C45-48A1-4548-99A0-03CCAFBE623A}"/>
    <cellStyle name="Percent 11 8" xfId="59278" xr:uid="{40205077-C3C9-4293-88CD-DE44A0AD4796}"/>
    <cellStyle name="Percent 11 9" xfId="59279" xr:uid="{5F1C707B-7F33-4783-9AD9-3E0119B1F4B9}"/>
    <cellStyle name="Percent 12" xfId="42440" xr:uid="{1C505949-C0ED-499E-AE59-3BE61B51687F}"/>
    <cellStyle name="Percent 12 2" xfId="59280" xr:uid="{060E0207-039F-4892-A49A-A9D027EF5001}"/>
    <cellStyle name="Percent 12 3" xfId="59281" xr:uid="{F521C78A-33CA-4201-8DC4-66981A7DEE97}"/>
    <cellStyle name="Percent 13" xfId="59282" xr:uid="{E783E26F-BC97-4706-902A-A675619B9990}"/>
    <cellStyle name="Percent 13 10" xfId="59283" xr:uid="{1369BDFD-819E-49ED-86AA-54E745B329F9}"/>
    <cellStyle name="Percent 13 10 2" xfId="59284" xr:uid="{3118ED14-E8D8-4BDB-A79D-A34D481993CE}"/>
    <cellStyle name="Percent 13 10 3" xfId="59285" xr:uid="{FC33A782-D560-40B9-9D8F-D5239FCB180C}"/>
    <cellStyle name="Percent 13 10 4" xfId="59286" xr:uid="{59B93032-E92A-40F6-9DFC-4B9FED354318}"/>
    <cellStyle name="Percent 13 10 5" xfId="59287" xr:uid="{793081D5-B09C-4956-A1B8-66BE44EE5CAF}"/>
    <cellStyle name="Percent 13 10 6" xfId="54542" xr:uid="{C42BF9DD-74DA-4562-8BA1-0D597404751E}"/>
    <cellStyle name="Percent 13 11" xfId="59288" xr:uid="{84D5945E-55A3-4AC1-91DC-B3254486F241}"/>
    <cellStyle name="Percent 13 12" xfId="59289" xr:uid="{8ED173D7-3AB6-4054-8EF3-7CDC8D433799}"/>
    <cellStyle name="Percent 13 13" xfId="59290" xr:uid="{B1423B1D-93A4-4482-8FD3-14EA64D4E2B8}"/>
    <cellStyle name="Percent 13 14" xfId="14326" xr:uid="{FCCB476B-969D-474B-8A6B-773B19FA0CC4}"/>
    <cellStyle name="Percent 13 15" xfId="14330" xr:uid="{B57C8E38-656F-4ACB-A7F6-4F9B21FC0D49}"/>
    <cellStyle name="Percent 13 2" xfId="59291" xr:uid="{AAFD355D-50A1-40C0-8BA3-642A17CF800D}"/>
    <cellStyle name="Percent 13 2 10" xfId="59292" xr:uid="{F439EFF4-F200-497D-949A-F1608733EF1E}"/>
    <cellStyle name="Percent 13 2 11" xfId="59293" xr:uid="{5E235044-50FA-477C-B4EB-E2678971CB51}"/>
    <cellStyle name="Percent 13 2 12" xfId="59294" xr:uid="{094F4BBA-3352-46D9-A9C7-4AE68A2C9BFC}"/>
    <cellStyle name="Percent 13 2 13" xfId="59295" xr:uid="{95890199-30B4-4928-857F-121D4755000C}"/>
    <cellStyle name="Percent 13 2 2" xfId="55967" xr:uid="{C3894D5B-1AB2-4D8C-B3B3-DD562082F1DD}"/>
    <cellStyle name="Percent 13 2 2 2" xfId="59296" xr:uid="{A1DE3039-B2C7-4B1C-9C73-88D46AAB1252}"/>
    <cellStyle name="Percent 13 2 2 2 2" xfId="59297" xr:uid="{1DA9DA79-9884-452E-AAC1-E347D21E1319}"/>
    <cellStyle name="Percent 13 2 2 2 3" xfId="32445" xr:uid="{0C322008-D99F-4F2A-9DB3-524E4B706FE6}"/>
    <cellStyle name="Percent 13 2 2 2 4" xfId="32452" xr:uid="{F1A19C8F-FA55-4262-B4D9-9A7650BAB0AE}"/>
    <cellStyle name="Percent 13 2 2 2 5" xfId="32454" xr:uid="{17589E7E-79D4-4506-9CAC-5BC658CD00BB}"/>
    <cellStyle name="Percent 13 2 2 2 6" xfId="32456" xr:uid="{E839EE14-A865-4C38-851E-22E1769E6D8C}"/>
    <cellStyle name="Percent 13 2 2 3" xfId="21883" xr:uid="{E6E8EFCE-3E90-4370-A58A-C51E41FE3EC7}"/>
    <cellStyle name="Percent 13 2 2 4" xfId="21888" xr:uid="{D2414720-6E25-45FC-89AD-C9B4697162EA}"/>
    <cellStyle name="Percent 13 2 2 5" xfId="59298" xr:uid="{2C62C0B4-8C5C-425A-9E14-9BE063B1CD06}"/>
    <cellStyle name="Percent 13 2 2 6" xfId="59299" xr:uid="{B4778DAB-005D-402F-BE91-BE5060D3FA01}"/>
    <cellStyle name="Percent 13 2 2 7" xfId="59300" xr:uid="{9B588D12-D6FC-4530-9F9D-F926B8F6EDC3}"/>
    <cellStyle name="Percent 13 2 3" xfId="55969" xr:uid="{6A515D7E-F974-4FD2-ADF8-18DE51231AFD}"/>
    <cellStyle name="Percent 13 2 4" xfId="55971" xr:uid="{BAF02519-5CE7-43E0-8B28-1DE00B9018DE}"/>
    <cellStyle name="Percent 13 2 5" xfId="52584" xr:uid="{DE8ACA07-9EA8-4285-BAE0-BAC24F53D5D9}"/>
    <cellStyle name="Percent 13 2 6" xfId="52587" xr:uid="{2A448979-8092-40E2-A866-4E18BB595D23}"/>
    <cellStyle name="Percent 13 2 7" xfId="59301" xr:uid="{0391A47D-99B6-4524-9EF2-2C840BA1C520}"/>
    <cellStyle name="Percent 13 2 8" xfId="59302" xr:uid="{614E3914-2B80-40B6-A7B6-A6250DB10ECA}"/>
    <cellStyle name="Percent 13 2 8 2" xfId="59303" xr:uid="{137BB275-02DA-4D23-A45B-5787125464ED}"/>
    <cellStyle name="Percent 13 2 8 3" xfId="59304" xr:uid="{29773E77-2CA2-4627-8ABA-AC6D779A2B8B}"/>
    <cellStyle name="Percent 13 2 8 4" xfId="59305" xr:uid="{5DB04EC5-508E-4EAA-A13A-BDA252961B36}"/>
    <cellStyle name="Percent 13 2 8 5" xfId="59306" xr:uid="{A3CAE2B9-A3A7-406C-ABB8-E174E4280131}"/>
    <cellStyle name="Percent 13 2 8 6" xfId="59307" xr:uid="{7CCB6985-A6C7-4EEC-9239-6A8AF779149D}"/>
    <cellStyle name="Percent 13 2 9" xfId="59308" xr:uid="{ADE1856A-276D-434E-AC24-750EB39B325D}"/>
    <cellStyle name="Percent 13 3" xfId="59309" xr:uid="{ACBF338B-7835-4A04-A45F-1680AB62CC2E}"/>
    <cellStyle name="Percent 13 3 10" xfId="39129" xr:uid="{38BF10D1-E1B6-419A-8945-0D682221BBFF}"/>
    <cellStyle name="Percent 13 3 11" xfId="39131" xr:uid="{0CC1E0AD-157D-4745-B650-2271A173A063}"/>
    <cellStyle name="Percent 13 3 2" xfId="55988" xr:uid="{0AFEC90E-0358-4084-85F6-80672FEAD145}"/>
    <cellStyle name="Percent 13 3 2 2" xfId="59310" xr:uid="{725D8C59-289F-4DF8-BAC6-85B2DE00D090}"/>
    <cellStyle name="Percent 13 3 2 2 2" xfId="7003" xr:uid="{08F20174-F77B-49C0-BE3D-37FBF03E33BB}"/>
    <cellStyle name="Percent 13 3 2 2 3" xfId="7006" xr:uid="{C63A3E65-516B-4495-B91F-7BDD9D7EE68B}"/>
    <cellStyle name="Percent 13 3 2 2 4" xfId="10390" xr:uid="{6E2F76A9-4E8C-4832-A4CA-D7DCE0E824BF}"/>
    <cellStyle name="Percent 13 3 2 2 5" xfId="10394" xr:uid="{B257AD52-0C04-4DBC-B19A-18972EB04DB3}"/>
    <cellStyle name="Percent 13 3 2 2 6" xfId="22781" xr:uid="{A12006E2-360F-453E-AE0B-63B9A9409C03}"/>
    <cellStyle name="Percent 13 3 2 3" xfId="59311" xr:uid="{232AC0DE-9B02-4550-AD47-C80F8B772B25}"/>
    <cellStyle name="Percent 13 3 2 4" xfId="59312" xr:uid="{0A449B0C-CFDC-41FF-AB91-C62830026062}"/>
    <cellStyle name="Percent 13 3 2 5" xfId="59313" xr:uid="{71460903-C411-457C-A050-317DB7D3CB12}"/>
    <cellStyle name="Percent 13 3 2 6" xfId="59314" xr:uid="{D2183F68-53C5-4C17-BE0C-5642FF3CD1B1}"/>
    <cellStyle name="Percent 13 3 2 7" xfId="59315" xr:uid="{0199CDE5-E915-40F3-ABD0-371F6D8ED05D}"/>
    <cellStyle name="Percent 13 3 3" xfId="55990" xr:uid="{FD87C2E2-5E93-4E9F-AEBD-17E39733F8FF}"/>
    <cellStyle name="Percent 13 3 4" xfId="55992" xr:uid="{8068C1F4-4ACD-4DB7-B7C6-A6FD17288B7D}"/>
    <cellStyle name="Percent 13 3 5" xfId="55994" xr:uid="{409E4CE1-1643-4BEE-AAEF-CC4BCAC0D810}"/>
    <cellStyle name="Percent 13 3 6" xfId="59316" xr:uid="{9D526D40-42FA-4DCC-851F-EEC971064B7C}"/>
    <cellStyle name="Percent 13 3 6 2" xfId="59317" xr:uid="{B35C707B-7390-48D0-9CC9-4A31DB1C0458}"/>
    <cellStyle name="Percent 13 3 6 3" xfId="7555" xr:uid="{ED4F8C4F-4439-43A8-B664-590B702E3A5D}"/>
    <cellStyle name="Percent 13 3 6 4" xfId="6855" xr:uid="{EB447A97-97C4-4195-BD2E-3CA1FC686C90}"/>
    <cellStyle name="Percent 13 3 6 5" xfId="6859" xr:uid="{1B2C7689-67E4-44AE-BD89-974D10450DEA}"/>
    <cellStyle name="Percent 13 3 6 6" xfId="6863" xr:uid="{C5AA28BE-F74C-4A09-B1E3-0867CE076177}"/>
    <cellStyle name="Percent 13 3 7" xfId="59318" xr:uid="{E0F11C90-6D3E-4706-B77E-92DEB611AF23}"/>
    <cellStyle name="Percent 13 3 8" xfId="59319" xr:uid="{D35A3BEE-6998-439F-B0B9-E98307D8C19A}"/>
    <cellStyle name="Percent 13 3 9" xfId="59320" xr:uid="{F5078353-0677-414F-A0AC-90D0263C4A8D}"/>
    <cellStyle name="Percent 13 4" xfId="59321" xr:uid="{43091832-6D61-46CF-97BB-B8C58640E633}"/>
    <cellStyle name="Percent 13 4 2" xfId="56020" xr:uid="{64396D0E-06EC-4203-A911-B3017DD5A876}"/>
    <cellStyle name="Percent 13 4 3" xfId="56022" xr:uid="{C319F381-C757-46EE-BB86-132AC45AAD23}"/>
    <cellStyle name="Percent 13 4 4" xfId="56024" xr:uid="{3BA1AA47-382E-443F-94AD-7B126E37C887}"/>
    <cellStyle name="Percent 13 5" xfId="59322" xr:uid="{1385A8B7-1D26-4ECF-80E0-D465D1D3207D}"/>
    <cellStyle name="Percent 13 5 10" xfId="59323" xr:uid="{A7386382-42DA-4BCD-ACD4-B882532549BC}"/>
    <cellStyle name="Percent 13 5 11" xfId="59324" xr:uid="{8C12D659-DD82-41FF-A1E7-D1BAE4B7644A}"/>
    <cellStyle name="Percent 13 5 2" xfId="56036" xr:uid="{0B861D02-DBD1-4EA7-B384-C7BAECCE5B80}"/>
    <cellStyle name="Percent 13 5 2 2" xfId="59325" xr:uid="{D5B453DB-DCF1-4188-B832-9FCE49C4DCBA}"/>
    <cellStyle name="Percent 13 5 2 2 2" xfId="59326" xr:uid="{E9F4DBA4-F164-429E-A78D-B4B1CDBCEFEF}"/>
    <cellStyle name="Percent 13 5 2 2 3" xfId="59327" xr:uid="{79682B55-7A22-4801-BC33-606D47F9767D}"/>
    <cellStyle name="Percent 13 5 2 2 4" xfId="59328" xr:uid="{65C70560-CE50-4646-9C8E-85F14495B62B}"/>
    <cellStyle name="Percent 13 5 2 2 5" xfId="59329" xr:uid="{C80C4739-907F-4C53-8247-3037B934B845}"/>
    <cellStyle name="Percent 13 5 2 2 6" xfId="59330" xr:uid="{E5FEDBAB-F157-4BC6-BD26-105E90FC0F79}"/>
    <cellStyle name="Percent 13 5 2 3" xfId="59331" xr:uid="{22FFEC15-858B-4C4D-AB43-6135BE3D2C78}"/>
    <cellStyle name="Percent 13 5 2 4" xfId="59332" xr:uid="{A21E3190-DC14-459A-8751-7AD6B5E3AFE2}"/>
    <cellStyle name="Percent 13 5 2 5" xfId="59333" xr:uid="{103BCAD9-74A6-46EE-81A5-A3DC55ABFB8B}"/>
    <cellStyle name="Percent 13 5 2 6" xfId="59334" xr:uid="{EA8243F9-C42C-40D9-B20E-43A2B51D6A0C}"/>
    <cellStyle name="Percent 13 5 2 7" xfId="59335" xr:uid="{28E1D1A2-9D84-4473-8880-9829A12BCA69}"/>
    <cellStyle name="Percent 13 5 3" xfId="56038" xr:uid="{1B2B7723-DA29-40A8-9379-8110D3EF9AC9}"/>
    <cellStyle name="Percent 13 5 4" xfId="59336" xr:uid="{02004428-C44A-4FBB-AB64-D90096604EB7}"/>
    <cellStyle name="Percent 13 5 5" xfId="59337" xr:uid="{C2BE8D81-F736-4842-9DE2-F1C0EF65CE7D}"/>
    <cellStyle name="Percent 13 5 6" xfId="59338" xr:uid="{D6BE3197-A9BE-4F99-AEC9-AAC85F948410}"/>
    <cellStyle name="Percent 13 5 6 2" xfId="59339" xr:uid="{719CD555-3500-4879-9489-8B0DE8C7D600}"/>
    <cellStyle name="Percent 13 5 6 3" xfId="59340" xr:uid="{A2AA2826-7BDC-492B-9FA3-39EA3BF1880C}"/>
    <cellStyle name="Percent 13 5 6 4" xfId="59341" xr:uid="{BE07F656-A854-41F2-B5C5-C11DA7535F70}"/>
    <cellStyle name="Percent 13 5 6 5" xfId="59342" xr:uid="{137DF824-D019-4635-B31A-D5405F139EA1}"/>
    <cellStyle name="Percent 13 5 6 6" xfId="59343" xr:uid="{034B784C-C21C-4A11-A782-7E2AF68B2F80}"/>
    <cellStyle name="Percent 13 5 7" xfId="59344" xr:uid="{CBAB8054-3091-4A55-996F-FA9E69BD689A}"/>
    <cellStyle name="Percent 13 5 8" xfId="59345" xr:uid="{44B64CD0-5BCE-487F-AC4C-B8990C8282E0}"/>
    <cellStyle name="Percent 13 5 9" xfId="59346" xr:uid="{D6C21767-E58A-4310-9456-D979F663FADA}"/>
    <cellStyle name="Percent 13 6" xfId="59347" xr:uid="{DF3FBBE6-8B69-4887-A866-32DB6F8C62F0}"/>
    <cellStyle name="Percent 13 6 2" xfId="59348" xr:uid="{2794968F-46F1-4F50-8586-55F678EBBEDE}"/>
    <cellStyle name="Percent 13 6 2 2" xfId="59349" xr:uid="{035E1F20-D102-4B86-BDDD-DF6C358DF50B}"/>
    <cellStyle name="Percent 13 6 2 3" xfId="59350" xr:uid="{51E2C64F-0A0D-4225-9E8A-410CCA8BCBB4}"/>
    <cellStyle name="Percent 13 6 2 4" xfId="59351" xr:uid="{2066F10D-D9D0-4C13-82CD-BB12F4C6DB61}"/>
    <cellStyle name="Percent 13 6 2 5" xfId="59352" xr:uid="{0FD665CD-D618-4249-BCB6-D8BFE6E326BF}"/>
    <cellStyle name="Percent 13 6 2 6" xfId="59353" xr:uid="{9AFD63A4-B4D2-4403-9083-A0CCF637D80E}"/>
    <cellStyle name="Percent 13 6 3" xfId="59354" xr:uid="{7C5E7698-90B4-490D-A2EB-B6E323D02CE5}"/>
    <cellStyle name="Percent 13 6 4" xfId="59355" xr:uid="{317A40EF-B558-4040-B025-3C5A36969B2C}"/>
    <cellStyle name="Percent 13 6 5" xfId="59356" xr:uid="{34D471DA-4E93-4218-BC4B-FE643DBE02C1}"/>
    <cellStyle name="Percent 13 6 6" xfId="59357" xr:uid="{1F76A661-685D-464D-8ADA-BA56C17091D0}"/>
    <cellStyle name="Percent 13 6 7" xfId="59358" xr:uid="{F730326D-C3E9-4A28-822F-0B7F2F3D61AF}"/>
    <cellStyle name="Percent 13 7" xfId="59359" xr:uid="{2C4214DD-8CF0-4086-828F-E03A2F3220F4}"/>
    <cellStyle name="Percent 13 8" xfId="59360" xr:uid="{60CD41AD-943B-471C-9806-AA06DF9F5FF7}"/>
    <cellStyle name="Percent 13 9" xfId="59361" xr:uid="{B14D6289-D3E6-447E-97B7-9393FCE398E9}"/>
    <cellStyle name="Percent 14" xfId="59362" xr:uid="{B062B4B9-044A-4F91-BB42-479D3A8E11ED}"/>
    <cellStyle name="Percent 14 10" xfId="59363" xr:uid="{968B40FC-E527-4BDE-B1FC-E83A8015EF1E}"/>
    <cellStyle name="Percent 14 2" xfId="59364" xr:uid="{71837370-8820-4AD5-9554-AC5C43C17B12}"/>
    <cellStyle name="Percent 14 2 2" xfId="59365" xr:uid="{C1AB5310-4DB4-4063-9F97-8C00AE30FCF7}"/>
    <cellStyle name="Percent 14 2 3" xfId="59366" xr:uid="{4F7F8535-7497-4223-B41B-C386D58F92DC}"/>
    <cellStyle name="Percent 14 2 4" xfId="59367" xr:uid="{B220CBA2-8004-4AD6-B953-0D99B9924379}"/>
    <cellStyle name="Percent 14 3" xfId="59368" xr:uid="{337FF0A7-4187-41EF-B52F-5C2DF48F0C1B}"/>
    <cellStyle name="Percent 14 3 2" xfId="59369" xr:uid="{C28D47C1-4C45-4471-8A48-F8C28E136B94}"/>
    <cellStyle name="Percent 14 3 3" xfId="59370" xr:uid="{93D15AB7-6C65-419F-B61F-DFE611700C87}"/>
    <cellStyle name="Percent 14 3 4" xfId="59371" xr:uid="{6BAEDFD9-805F-4DB6-9354-A46AE43F98E0}"/>
    <cellStyle name="Percent 14 4" xfId="59372" xr:uid="{7BD058FC-8E81-4CCA-A5C2-FC46495A26F3}"/>
    <cellStyle name="Percent 14 5" xfId="59373" xr:uid="{CA99699C-2F57-49DD-BAB7-35478FA15D64}"/>
    <cellStyle name="Percent 14 6" xfId="59374" xr:uid="{FBDFA5FF-5453-48C8-BEDC-AF198770EB8D}"/>
    <cellStyle name="Percent 14 7" xfId="59375" xr:uid="{47EEA6B8-946D-4025-8CED-A2134C824F2D}"/>
    <cellStyle name="Percent 14 8" xfId="59376" xr:uid="{2939CA51-6BD6-41BF-8A19-F189D3A48AA0}"/>
    <cellStyle name="Percent 14 9" xfId="59377" xr:uid="{72DA8822-A4F8-4E39-882E-188424D56424}"/>
    <cellStyle name="Percent 15" xfId="59379" xr:uid="{4A5CEBFE-D699-4A1E-AF1A-3F8186D5C1CB}"/>
    <cellStyle name="Percent 15 10" xfId="59380" xr:uid="{C909FDE5-2D96-4019-AF20-A96E7C5CCE96}"/>
    <cellStyle name="Percent 15 10 2" xfId="59381" xr:uid="{1DE70403-78A4-45ED-983E-72B51ECF92FC}"/>
    <cellStyle name="Percent 15 10 3" xfId="59382" xr:uid="{EFA56C6E-DBD3-404E-AD92-28B175295E21}"/>
    <cellStyle name="Percent 15 10 4" xfId="59383" xr:uid="{480F2711-CE25-46A6-BBC8-41D4C16F5959}"/>
    <cellStyle name="Percent 15 10 5" xfId="59384" xr:uid="{7286D980-DB30-4B52-8EBD-0B1709CAB7E7}"/>
    <cellStyle name="Percent 15 10 6" xfId="59385" xr:uid="{ADE94666-77CD-4B3D-A124-FD1452E1D995}"/>
    <cellStyle name="Percent 15 11" xfId="59386" xr:uid="{C9005A2D-A50A-40D2-8473-6942D1FBFE65}"/>
    <cellStyle name="Percent 15 12" xfId="59387" xr:uid="{E0FFECE4-0FD0-442D-B4C5-33A64608A662}"/>
    <cellStyle name="Percent 15 13" xfId="59388" xr:uid="{9572B5CB-7D8B-47A3-9C77-56CD941C779C}"/>
    <cellStyle name="Percent 15 14" xfId="59389" xr:uid="{5AFCC39D-9B3F-4183-895D-72073233FC2F}"/>
    <cellStyle name="Percent 15 15" xfId="59390" xr:uid="{4D45E42E-27A9-44E5-887A-7863749B3689}"/>
    <cellStyle name="Percent 15 2" xfId="59392" xr:uid="{390330E0-51B7-4A9A-B5A2-6A636669250F}"/>
    <cellStyle name="Percent 15 2 10" xfId="59393" xr:uid="{EEE840D0-BD06-458B-9899-42448E7758B8}"/>
    <cellStyle name="Percent 15 2 11" xfId="59394" xr:uid="{F4FEA68D-1118-4EAE-AD0B-084202EA886F}"/>
    <cellStyle name="Percent 15 2 12" xfId="59395" xr:uid="{624EA81A-BCE0-4ED7-BCB3-011AE995DE2D}"/>
    <cellStyle name="Percent 15 2 13" xfId="59396" xr:uid="{BA1B93ED-06DA-4A22-9142-31F163B84FDD}"/>
    <cellStyle name="Percent 15 2 2" xfId="56075" xr:uid="{496EB53A-AC7A-4633-8E56-6B703A451E3A}"/>
    <cellStyle name="Percent 15 2 2 2" xfId="59397" xr:uid="{A0A6DEB5-F0C1-4B8C-B7E5-49181D9AB256}"/>
    <cellStyle name="Percent 15 2 2 2 2" xfId="59398" xr:uid="{8B503E60-05F4-4F78-A6FC-BED22C6B7689}"/>
    <cellStyle name="Percent 15 2 2 2 3" xfId="59399" xr:uid="{0CF6ABCA-9D2F-41EC-AE35-D3E8AA6EAE5C}"/>
    <cellStyle name="Percent 15 2 2 2 4" xfId="59400" xr:uid="{3801535B-F15A-4337-B482-9F11353C2B8A}"/>
    <cellStyle name="Percent 15 2 2 2 5" xfId="59401" xr:uid="{212C7A42-A476-4F34-A3FB-18CBDCB19B68}"/>
    <cellStyle name="Percent 15 2 2 2 6" xfId="59402" xr:uid="{22052FF0-385F-4A48-B9F9-1854A58DFFA9}"/>
    <cellStyle name="Percent 15 2 2 3" xfId="59403" xr:uid="{7D5FC2AE-4C03-4F1E-ADF4-9AED3B1ED65D}"/>
    <cellStyle name="Percent 15 2 2 4" xfId="59404" xr:uid="{B68166F9-1DC9-4372-8180-E542E1C8372E}"/>
    <cellStyle name="Percent 15 2 2 5" xfId="59405" xr:uid="{F5E6C749-204D-44AE-909E-DC26D2310B21}"/>
    <cellStyle name="Percent 15 2 2 6" xfId="59406" xr:uid="{7D0B66EC-8FA0-40DE-9FAE-3A226888DA05}"/>
    <cellStyle name="Percent 15 2 2 7" xfId="59407" xr:uid="{DA940E01-46BF-4118-8EB6-326B6674E60C}"/>
    <cellStyle name="Percent 15 2 3" xfId="56077" xr:uid="{1954E0F6-1678-4848-A63A-F1C4721BAD72}"/>
    <cellStyle name="Percent 15 2 4" xfId="56079" xr:uid="{FA8DE0DB-DF75-4138-BB31-CA1EF0A33B9E}"/>
    <cellStyle name="Percent 15 2 5" xfId="56081" xr:uid="{4EA0CD7B-4106-41D0-83F5-7B6C525697D7}"/>
    <cellStyle name="Percent 15 2 6" xfId="7971" xr:uid="{1A952139-C717-4AC0-8D02-F91E6B97E56D}"/>
    <cellStyle name="Percent 15 2 7" xfId="7979" xr:uid="{CF40D7CA-EA45-4D55-B87A-6455F817035C}"/>
    <cellStyle name="Percent 15 2 8" xfId="7984" xr:uid="{B20E03D2-6675-4D8D-BCED-58B22C222466}"/>
    <cellStyle name="Percent 15 2 8 2" xfId="59408" xr:uid="{BC857E4A-4DB2-4F14-813D-63ED8361EBF4}"/>
    <cellStyle name="Percent 15 2 8 3" xfId="59409" xr:uid="{E6B68747-FAFB-41CC-A1B5-98F263A32937}"/>
    <cellStyle name="Percent 15 2 8 4" xfId="59410" xr:uid="{E6E7F27E-F695-49FA-A033-D924113F005A}"/>
    <cellStyle name="Percent 15 2 8 5" xfId="59411" xr:uid="{3B6CFA6A-7591-4DCE-B24E-619AF56ECBBC}"/>
    <cellStyle name="Percent 15 2 8 6" xfId="59412" xr:uid="{097720CA-9ED2-4209-9AA6-7FEA02806A80}"/>
    <cellStyle name="Percent 15 2 9" xfId="26405" xr:uid="{BCC1BAC4-674A-4F80-80C5-4DA381ABAAE2}"/>
    <cellStyle name="Percent 15 3" xfId="59413" xr:uid="{9C71D0D2-3D04-48F7-B3DF-67F23BF8D1D5}"/>
    <cellStyle name="Percent 15 3 10" xfId="59414" xr:uid="{A237102D-A463-4C8D-BF77-01100C29742A}"/>
    <cellStyle name="Percent 15 3 11" xfId="59415" xr:uid="{D4E035F3-5F6E-4DFD-8CCD-AD2ECFCEAE75}"/>
    <cellStyle name="Percent 15 3 2" xfId="56099" xr:uid="{8A3FBAAB-CB84-4060-8ED8-8A2F1D24A7CD}"/>
    <cellStyle name="Percent 15 3 2 2" xfId="13823" xr:uid="{8E54ED27-FA6B-40F2-AF5E-FD94E7B1D142}"/>
    <cellStyle name="Percent 15 3 2 2 2" xfId="59416" xr:uid="{6F7969C4-F284-490D-AE1A-1F17ABDD7F0E}"/>
    <cellStyle name="Percent 15 3 2 2 3" xfId="59417" xr:uid="{E1D39199-A428-4190-A7A8-027743B5ED34}"/>
    <cellStyle name="Percent 15 3 2 2 4" xfId="59418" xr:uid="{C926AEDB-4194-4EA3-8E5C-A4E0DD443D87}"/>
    <cellStyle name="Percent 15 3 2 2 5" xfId="59419" xr:uid="{EA25D49D-1430-49A3-B355-C4E352000CD8}"/>
    <cellStyle name="Percent 15 3 2 2 6" xfId="59420" xr:uid="{831F97AF-DBAE-4BFB-9CB9-296909EB8658}"/>
    <cellStyle name="Percent 15 3 2 3" xfId="13826" xr:uid="{A339F6D7-0B98-444F-AF94-8FDE97C911F1}"/>
    <cellStyle name="Percent 15 3 2 4" xfId="59421" xr:uid="{F0E71874-A760-435C-90E8-08880EDA737E}"/>
    <cellStyle name="Percent 15 3 2 5" xfId="59422" xr:uid="{C5B2DDE5-46F1-45B3-B5AD-9D1470962B50}"/>
    <cellStyle name="Percent 15 3 2 6" xfId="59423" xr:uid="{D3FF2ACF-DE82-4C35-9580-7D16577D3EA5}"/>
    <cellStyle name="Percent 15 3 2 7" xfId="59424" xr:uid="{4CED6CBB-8736-4B1C-9905-F9648B941207}"/>
    <cellStyle name="Percent 15 3 3" xfId="56101" xr:uid="{56A50CAB-6172-4953-977A-FB1558EF6210}"/>
    <cellStyle name="Percent 15 3 4" xfId="56103" xr:uid="{E968042E-3F26-4613-8413-42BCCDF26E7C}"/>
    <cellStyle name="Percent 15 3 5" xfId="56105" xr:uid="{288BC063-D555-4FA9-81A8-C8E0D924B40A}"/>
    <cellStyle name="Percent 15 3 6" xfId="59425" xr:uid="{5FCA40B6-D4B4-47B8-B2CB-9FCFB9065632}"/>
    <cellStyle name="Percent 15 3 6 2" xfId="59426" xr:uid="{39739327-45F3-465B-AD16-C5A92CC34C19}"/>
    <cellStyle name="Percent 15 3 6 3" xfId="59427" xr:uid="{88A6B41C-9B84-40DE-AF10-0A006C6820AF}"/>
    <cellStyle name="Percent 15 3 6 4" xfId="59428" xr:uid="{AA3EC172-36B0-4B9A-9CC9-AC2A73F0F1E5}"/>
    <cellStyle name="Percent 15 3 6 5" xfId="59429" xr:uid="{D7A7D229-BD99-44D1-B6BE-E32D306EF5A0}"/>
    <cellStyle name="Percent 15 3 6 6" xfId="59430" xr:uid="{7580E861-A6B8-44D7-BBBB-7C4E05EBD2D5}"/>
    <cellStyle name="Percent 15 3 7" xfId="59431" xr:uid="{CE30D34D-A88E-441E-9372-25D8F3CDA2C7}"/>
    <cellStyle name="Percent 15 3 8" xfId="59432" xr:uid="{030A8464-7D51-4357-ADBB-E240587BE219}"/>
    <cellStyle name="Percent 15 3 9" xfId="59433" xr:uid="{27AE2AB5-3085-4C7B-AA15-6B0836B75B28}"/>
    <cellStyle name="Percent 15 4" xfId="59434" xr:uid="{9D119561-D631-4ED0-82EC-CAADC4BECEDE}"/>
    <cellStyle name="Percent 15 4 2" xfId="56115" xr:uid="{6D7A4F72-7E92-410C-9A3F-DF92BFCBF0C9}"/>
    <cellStyle name="Percent 15 4 3" xfId="56117" xr:uid="{8F7230CD-AE7F-4E33-84EF-95BEA66821AE}"/>
    <cellStyle name="Percent 15 4 4" xfId="59435" xr:uid="{B52ABBCF-71D8-4961-952F-87F3EF412D32}"/>
    <cellStyle name="Percent 15 5" xfId="59436" xr:uid="{A74DBFCE-4DD7-482F-A622-E32921E2641F}"/>
    <cellStyle name="Percent 15 5 10" xfId="59437" xr:uid="{4325A4B5-3CC0-4D8D-AE03-1C151C4F0FD9}"/>
    <cellStyle name="Percent 15 5 11" xfId="59438" xr:uid="{3E20B301-147D-407B-8074-2D655F4E9990}"/>
    <cellStyle name="Percent 15 5 2" xfId="59439" xr:uid="{78D04F96-6DA4-476C-BD67-AB60A7903E51}"/>
    <cellStyle name="Percent 15 5 2 2" xfId="40890" xr:uid="{E1B4628E-037A-4553-A5E7-FCC7C6FE6296}"/>
    <cellStyle name="Percent 15 5 2 2 2" xfId="40892" xr:uid="{3407102D-24AA-41ED-A7D6-5651C09C8AF3}"/>
    <cellStyle name="Percent 15 5 2 2 3" xfId="40905" xr:uid="{DA97EECA-A236-4A9C-BCAF-A190DBFA54CF}"/>
    <cellStyle name="Percent 15 5 2 2 4" xfId="40918" xr:uid="{66C35AD7-4588-4920-867A-22B3C855A61F}"/>
    <cellStyle name="Percent 15 5 2 2 5" xfId="40928" xr:uid="{F3317D41-AC9A-443E-9607-451BBD3D74AD}"/>
    <cellStyle name="Percent 15 5 2 2 6" xfId="40935" xr:uid="{D6F1A94B-D191-46B1-918E-8B52F5333478}"/>
    <cellStyle name="Percent 15 5 2 3" xfId="40940" xr:uid="{10CA9E4E-6086-49C3-9115-A1633590A8CF}"/>
    <cellStyle name="Percent 15 5 2 4" xfId="40977" xr:uid="{BAACF9F7-9897-4EA6-8591-053AB34B9B06}"/>
    <cellStyle name="Percent 15 5 2 5" xfId="40988" xr:uid="{C3D86B16-753B-4446-B83D-30F350A48970}"/>
    <cellStyle name="Percent 15 5 2 6" xfId="40995" xr:uid="{E8BC5CA1-AEB1-4DEA-B185-494589D70832}"/>
    <cellStyle name="Percent 15 5 2 7" xfId="40997" xr:uid="{7B8F9090-A89A-41F0-8725-E714ABDAD67A}"/>
    <cellStyle name="Percent 15 5 3" xfId="59440" xr:uid="{D6C4E4EF-31D7-48C0-BF9D-9DF98EDC2E2A}"/>
    <cellStyle name="Percent 15 5 4" xfId="59441" xr:uid="{26C52F58-D684-4403-91D0-E16CD401B505}"/>
    <cellStyle name="Percent 15 5 5" xfId="59442" xr:uid="{9E104CE8-1693-4A00-AC19-D878718A138D}"/>
    <cellStyle name="Percent 15 5 6" xfId="59443" xr:uid="{F4D32EE7-98F2-4489-A01C-769B8E2EA04A}"/>
    <cellStyle name="Percent 15 5 6 2" xfId="59444" xr:uid="{7C774A1F-E709-44C4-86F2-11E8D58EDE63}"/>
    <cellStyle name="Percent 15 5 6 3" xfId="59445" xr:uid="{4308DF49-A163-4DC0-9788-7E1EAC2CAF8C}"/>
    <cellStyle name="Percent 15 5 6 4" xfId="59446" xr:uid="{AC2F92F4-487C-4781-BB89-6555E051A647}"/>
    <cellStyle name="Percent 15 5 6 5" xfId="59447" xr:uid="{6AF3C8AA-C035-414B-A479-245C291F5FEB}"/>
    <cellStyle name="Percent 15 5 6 6" xfId="59448" xr:uid="{A1B58731-FA72-43F6-A619-E0A71FE8815A}"/>
    <cellStyle name="Percent 15 5 7" xfId="59449" xr:uid="{2867E392-B7E6-42DB-8E91-B4323DC807C2}"/>
    <cellStyle name="Percent 15 5 8" xfId="59450" xr:uid="{D31D0107-9474-4FFB-B951-F72348BDC113}"/>
    <cellStyle name="Percent 15 5 9" xfId="59451" xr:uid="{C5148E4F-59F1-41E0-952D-9615E5117D8F}"/>
    <cellStyle name="Percent 15 6" xfId="59452" xr:uid="{F2C83399-5112-40C2-A839-DE50ACB3E696}"/>
    <cellStyle name="Percent 15 6 2" xfId="59453" xr:uid="{625FEDAE-7D53-4813-B749-26770EDB9BF6}"/>
    <cellStyle name="Percent 15 6 2 2" xfId="59454" xr:uid="{1EBC4068-A481-43CE-B7B5-5133EA25A420}"/>
    <cellStyle name="Percent 15 6 2 3" xfId="59455" xr:uid="{70E60405-35C1-4323-9AE2-62C345871766}"/>
    <cellStyle name="Percent 15 6 2 4" xfId="59456" xr:uid="{6C509732-2159-4748-84DB-F1226F549503}"/>
    <cellStyle name="Percent 15 6 2 5" xfId="59457" xr:uid="{28F6B30C-2751-4259-94F2-C8BD460494B4}"/>
    <cellStyle name="Percent 15 6 2 6" xfId="59458" xr:uid="{1E579679-0DC5-49BC-A24A-8A3C1F10323B}"/>
    <cellStyle name="Percent 15 6 3" xfId="59459" xr:uid="{1DC50ABB-DE1B-4C27-9564-F06CA62B9DAD}"/>
    <cellStyle name="Percent 15 6 4" xfId="59460" xr:uid="{E986AF9F-AEA5-4C4E-8F09-C50186C64A58}"/>
    <cellStyle name="Percent 15 6 5" xfId="59461" xr:uid="{22E80CC2-3974-4CCF-AC5C-2D122491BDC9}"/>
    <cellStyle name="Percent 15 6 6" xfId="59462" xr:uid="{7C417FE5-C686-454A-853C-F847B9636660}"/>
    <cellStyle name="Percent 15 6 7" xfId="59463" xr:uid="{90C35818-0C50-4D36-A642-99447C51FF0C}"/>
    <cellStyle name="Percent 15 7" xfId="59464" xr:uid="{59C84E1D-C73C-4F72-8C4D-1D4D6F0695F9}"/>
    <cellStyle name="Percent 15 8" xfId="59465" xr:uid="{2EF4EB70-6B00-4F04-876C-7E2AB51057C1}"/>
    <cellStyle name="Percent 15 9" xfId="59466" xr:uid="{6F5F05E7-63AA-4643-A9C2-AFD882BAA87F}"/>
    <cellStyle name="Percent 16" xfId="59468" xr:uid="{5F9467B8-7C5A-4DAB-BFFA-F0AFCD73D842}"/>
    <cellStyle name="Percent 16 10" xfId="59469" xr:uid="{0895CA55-3317-4DB9-AE3B-85E45C79F470}"/>
    <cellStyle name="Percent 16 11" xfId="59470" xr:uid="{67418EE5-809F-4D02-BF0F-2FA66EAAA7AC}"/>
    <cellStyle name="Percent 16 12" xfId="59471" xr:uid="{AA18706F-54D6-40E1-B689-20FC3B669618}"/>
    <cellStyle name="Percent 16 13" xfId="59472" xr:uid="{2061123B-26D3-4829-93CE-EA7951D2FE30}"/>
    <cellStyle name="Percent 16 14" xfId="59473" xr:uid="{F5E28450-08BC-45FD-ADDE-E438BBA05F3A}"/>
    <cellStyle name="Percent 16 15" xfId="59474" xr:uid="{6DB2808E-5F76-4E9C-97D5-8DF27D0B3870}"/>
    <cellStyle name="Percent 16 2" xfId="59476" xr:uid="{2F8F59B8-F558-4A9C-86E1-F7EBED41F9FC}"/>
    <cellStyle name="Percent 16 2 10" xfId="59477" xr:uid="{899B5F5F-ACAB-494A-B8D0-06DEE52FDB8B}"/>
    <cellStyle name="Percent 16 2 11" xfId="59478" xr:uid="{ECBE761D-62A3-4FA7-AE69-4002E294BEE5}"/>
    <cellStyle name="Percent 16 2 12" xfId="59479" xr:uid="{7B0AC2FF-431A-4C1C-98DC-421A70F169CA}"/>
    <cellStyle name="Percent 16 2 13" xfId="59480" xr:uid="{17BF69E1-32E6-4A91-819E-984E0CFD8D2C}"/>
    <cellStyle name="Percent 16 2 2" xfId="59481" xr:uid="{40FFD6F2-690E-44D7-95C2-6FA782DEF134}"/>
    <cellStyle name="Percent 16 2 2 2" xfId="59482" xr:uid="{E058FC34-6AF8-40D2-853E-0C9E235502D5}"/>
    <cellStyle name="Percent 16 2 2 2 2" xfId="59483" xr:uid="{1796DDD4-35A0-450B-B63F-C33D9F75B70D}"/>
    <cellStyle name="Percent 16 2 2 2 3" xfId="59484" xr:uid="{7A5AD912-5D8F-496D-AC7C-65253184DF57}"/>
    <cellStyle name="Percent 16 2 2 2 4" xfId="59485" xr:uid="{D9492707-C684-495C-AFA6-A350A6F2640B}"/>
    <cellStyle name="Percent 16 2 2 2 5" xfId="59486" xr:uid="{2EC2CD58-576F-4F1B-9263-E3FC8A070A9E}"/>
    <cellStyle name="Percent 16 2 2 2 6" xfId="59487" xr:uid="{31005FD3-F38D-4564-B56A-EEC11FBF524D}"/>
    <cellStyle name="Percent 16 2 2 3" xfId="59488" xr:uid="{F3A3E695-28CC-4FB2-A0CF-C8182AC664EB}"/>
    <cellStyle name="Percent 16 2 2 4" xfId="59489" xr:uid="{8B16877D-1F86-44D0-A009-E9B4EED81707}"/>
    <cellStyle name="Percent 16 2 2 5" xfId="59490" xr:uid="{C383C186-F197-49DD-BA91-A67E7170AF88}"/>
    <cellStyle name="Percent 16 2 2 6" xfId="59491" xr:uid="{3BB2C328-1AE0-4D0A-9CFC-1A9F5F5CC394}"/>
    <cellStyle name="Percent 16 2 2 7" xfId="59492" xr:uid="{24BF47FA-5E0C-4BE8-89F8-13A80996CF75}"/>
    <cellStyle name="Percent 16 2 3" xfId="59493" xr:uid="{EF80F610-F218-4395-86D9-F4C1A2D9B235}"/>
    <cellStyle name="Percent 16 2 4" xfId="59494" xr:uid="{BE2889A1-2E39-4BA4-8477-6CDD198471F1}"/>
    <cellStyle name="Percent 16 2 5" xfId="59495" xr:uid="{5190832A-476D-4A02-A793-489837195003}"/>
    <cellStyle name="Percent 16 2 6" xfId="59496" xr:uid="{4757E397-0DF6-4C80-AC32-9EF00F260BF7}"/>
    <cellStyle name="Percent 16 2 7" xfId="59497" xr:uid="{24A22FF5-C82E-493C-8BC3-A831D9695080}"/>
    <cellStyle name="Percent 16 2 8" xfId="59498" xr:uid="{D1B9DFFE-4131-4852-AAF0-6289480D8055}"/>
    <cellStyle name="Percent 16 2 8 2" xfId="59499" xr:uid="{7B6CD591-DF47-4857-AA89-3BA0C94C2153}"/>
    <cellStyle name="Percent 16 2 8 3" xfId="59500" xr:uid="{B5F2FCEE-E6C7-408D-8930-670D88A7338C}"/>
    <cellStyle name="Percent 16 2 8 4" xfId="59501" xr:uid="{23A6FAC6-6390-4C77-9423-5F85C1BEBC8E}"/>
    <cellStyle name="Percent 16 2 8 5" xfId="59502" xr:uid="{A1FC57A6-5452-4248-A928-01FFAE995DA0}"/>
    <cellStyle name="Percent 16 2 8 6" xfId="59503" xr:uid="{2A3D738F-C075-493C-8C5D-09B97B6CCCDF}"/>
    <cellStyle name="Percent 16 2 9" xfId="59504" xr:uid="{A2320B73-12A3-4FE8-9CE1-48582A926FA7}"/>
    <cellStyle name="Percent 16 3" xfId="59506" xr:uid="{58507294-CA58-4142-BF0C-692EDBC3CA3E}"/>
    <cellStyle name="Percent 16 3 2" xfId="59508" xr:uid="{5319D233-C63C-4F16-938C-600A323C9FF1}"/>
    <cellStyle name="Percent 16 3 2 2" xfId="52675" xr:uid="{869D28AD-8C0A-43B6-9BF1-3C4E13DA1803}"/>
    <cellStyle name="Percent 16 4" xfId="59509" xr:uid="{25B234FA-FF55-42C7-BF12-3C4FEBA39898}"/>
    <cellStyle name="Percent 16 4 2" xfId="59510" xr:uid="{39714880-6FC2-4CE2-8BC5-0F72C80F3B4F}"/>
    <cellStyle name="Percent 16 5" xfId="59511" xr:uid="{41D40BA1-B4AD-4F45-B68E-A3173146EF4B}"/>
    <cellStyle name="Percent 16 6" xfId="10890" xr:uid="{37EB0ABF-EF9C-4613-9C80-3EAE715BD344}"/>
    <cellStyle name="Percent 16 7" xfId="10895" xr:uid="{C12D16B3-7498-4BCC-B994-C34EAC0F2836}"/>
    <cellStyle name="Percent 16 8" xfId="10903" xr:uid="{E1849FB6-80EB-4D95-ACB5-5F4637EB8FCF}"/>
    <cellStyle name="Percent 16 9" xfId="10911" xr:uid="{27AE1D4C-CC64-4399-B3D8-6F3482144903}"/>
    <cellStyle name="Percent 17" xfId="59513" xr:uid="{F86CE0A3-E2B0-439A-99E4-AB5ED037E3B3}"/>
    <cellStyle name="Percent 17 2" xfId="36919" xr:uid="{855E059B-9DD8-4D99-93EF-142467B866CE}"/>
    <cellStyle name="Percent 18" xfId="59515" xr:uid="{8E406B27-D58B-44E1-B6AC-AC01351FE08A}"/>
    <cellStyle name="Percent 18 2" xfId="59516" xr:uid="{71D5B61D-E65A-40A3-95AC-5F521F8838B9}"/>
    <cellStyle name="Percent 18 3" xfId="59517" xr:uid="{C577D474-76CD-413F-9109-EA5A9A57253E}"/>
    <cellStyle name="Percent 18 4" xfId="59518" xr:uid="{FA64AB6E-B49D-43F5-B762-B7B35FB4B7BF}"/>
    <cellStyle name="Percent 19" xfId="59520" xr:uid="{328BA607-62E6-408D-9FA3-2B09B50F3311}"/>
    <cellStyle name="Percent 19 2" xfId="59522" xr:uid="{035560A4-0E52-4581-9374-8B31B51E4F31}"/>
    <cellStyle name="Percent 19 3" xfId="59523" xr:uid="{D9176FEC-E8AA-43F9-8936-B81B618E7E1B}"/>
    <cellStyle name="Percent 19 4" xfId="59524" xr:uid="{0B9C863B-65FE-42D5-92C0-563F1426DCA8}"/>
    <cellStyle name="Percent 19 5" xfId="59525" xr:uid="{23661D62-70BA-49E0-983B-5D668C5B4CC9}"/>
    <cellStyle name="Percent 19 6" xfId="2611" xr:uid="{32C001FF-9CC9-4A17-8CC2-054D81A40B45}"/>
    <cellStyle name="Percent 2" xfId="59526" xr:uid="{25C28C78-6174-42AD-A05E-C5CD31F4F174}"/>
    <cellStyle name="Percent 2 10" xfId="59527" xr:uid="{A678C95F-33E1-46E6-AC12-1EAD2D28A7EA}"/>
    <cellStyle name="Percent 2 10 2" xfId="59528" xr:uid="{F2686A8A-2D93-4FB3-BDC4-160F31160889}"/>
    <cellStyle name="Percent 2 10 3" xfId="59529" xr:uid="{8295D0B5-C0D6-4541-A06E-CACD7E40079B}"/>
    <cellStyle name="Percent 2 11" xfId="59530" xr:uid="{4DBFF811-262C-49E5-870F-1C8223AB9236}"/>
    <cellStyle name="Percent 2 11 2" xfId="59531" xr:uid="{128F345A-AC38-4964-AA52-9604D0A9480B}"/>
    <cellStyle name="Percent 2 11 3" xfId="59532" xr:uid="{3D8FA732-B1E7-4EB8-A590-8E8A3C92DCED}"/>
    <cellStyle name="Percent 2 12" xfId="59533" xr:uid="{0E45E919-F7D1-4C39-B7CD-104099A9B9DA}"/>
    <cellStyle name="Percent 2 12 2" xfId="59534" xr:uid="{84504313-AE9E-4474-A4BE-5F441728ED67}"/>
    <cellStyle name="Percent 2 12 3" xfId="59535" xr:uid="{C7833F5D-053C-4321-904C-A09648F4C285}"/>
    <cellStyle name="Percent 2 13" xfId="59536" xr:uid="{B6FCC9CC-2D5B-4020-8397-B71E62553CCD}"/>
    <cellStyle name="Percent 2 13 2" xfId="59537" xr:uid="{61B5918D-4D84-4EA2-B51A-5AC8A2EE0389}"/>
    <cellStyle name="Percent 2 13 3" xfId="59538" xr:uid="{EADBBB78-DE35-4272-A500-31C066470D4C}"/>
    <cellStyle name="Percent 2 14" xfId="59539" xr:uid="{3913139A-4759-4D1C-9E47-8BEC4288FF66}"/>
    <cellStyle name="Percent 2 14 2" xfId="59540" xr:uid="{DCD5E862-ACFB-4DFF-90C9-239FD3392BAF}"/>
    <cellStyle name="Percent 2 14 3" xfId="59541" xr:uid="{7D847375-8EA1-4A90-90D7-0E0664BDA690}"/>
    <cellStyle name="Percent 2 15" xfId="59543" xr:uid="{B963209F-5011-4C0F-BA17-1C7B922837BC}"/>
    <cellStyle name="Percent 2 15 2" xfId="59544" xr:uid="{E24B07E6-2EF8-4FE1-9152-4537F3DD8E45}"/>
    <cellStyle name="Percent 2 15 3" xfId="59545" xr:uid="{8B3403D2-BD33-474B-9AEA-749170EE8F50}"/>
    <cellStyle name="Percent 2 16" xfId="59547" xr:uid="{98524512-9DAA-4F9E-844E-A8F18CD9D1B0}"/>
    <cellStyle name="Percent 2 16 2" xfId="59548" xr:uid="{1B663CB6-5958-4DAD-95CE-7F4A5665DBD3}"/>
    <cellStyle name="Percent 2 16 2 2" xfId="59549" xr:uid="{B3AB47F3-7570-4A42-AAB8-406ABEB6A102}"/>
    <cellStyle name="Percent 2 16 2 3" xfId="59550" xr:uid="{E3AC97DB-5275-4F60-890A-BB7DC2463DA2}"/>
    <cellStyle name="Percent 2 16 3" xfId="59551" xr:uid="{F1DB6874-89AB-4D05-A98A-1A9569F68D01}"/>
    <cellStyle name="Percent 2 17" xfId="59552" xr:uid="{3ADEFD2D-5194-4577-BC34-460A66F8D7AC}"/>
    <cellStyle name="Percent 2 17 2" xfId="59553" xr:uid="{16F18949-199A-4C93-A8B1-A833A8413346}"/>
    <cellStyle name="Percent 2 17 3" xfId="59554" xr:uid="{532CC11D-74BB-49DE-A516-C0DC3969DB54}"/>
    <cellStyle name="Percent 2 18" xfId="59555" xr:uid="{F009DB96-DDDB-4AB2-9BE7-0058BADBF74F}"/>
    <cellStyle name="Percent 2 19" xfId="23910" xr:uid="{2F068903-4221-4966-90BB-45214103AFF3}"/>
    <cellStyle name="Percent 2 2" xfId="54530" xr:uid="{4FC835DA-8A67-4FA7-A580-002A65DE8E26}"/>
    <cellStyle name="Percent 2 2 10" xfId="59556" xr:uid="{D543ED52-2F24-44C0-B6E9-06E20D421CE2}"/>
    <cellStyle name="Percent 2 2 11" xfId="59557" xr:uid="{6E522CB5-6D46-4D45-8712-A341E688BAEC}"/>
    <cellStyle name="Percent 2 2 12" xfId="59558" xr:uid="{21794918-86AD-4563-BCE8-1BCAB033A47E}"/>
    <cellStyle name="Percent 2 2 13" xfId="59559" xr:uid="{4CBCD448-7AE9-43FE-846B-FDDD5AFB8575}"/>
    <cellStyle name="Percent 2 2 14" xfId="59560" xr:uid="{1CE5DBF5-7FCC-4159-98DA-447ABEA1D32B}"/>
    <cellStyle name="Percent 2 2 15" xfId="59561" xr:uid="{53075A0C-5EC2-4F4A-84D1-F805276ADB87}"/>
    <cellStyle name="Percent 2 2 16" xfId="59562" xr:uid="{A073E9F6-8BD3-47A1-AFFB-AA1085D5F84D}"/>
    <cellStyle name="Percent 2 2 17" xfId="63255" xr:uid="{B8153EA9-826A-462B-A7C1-C769115E763D}"/>
    <cellStyle name="Percent 2 2 2" xfId="59563" xr:uid="{4840D4B5-9C20-4E57-8B55-3ED4B23CBB63}"/>
    <cellStyle name="Percent 2 2 2 2" xfId="59564" xr:uid="{FC7F9C20-546D-4CDD-82CB-29FEED8C5936}"/>
    <cellStyle name="Percent 2 2 2 3" xfId="59565" xr:uid="{3B94C0EA-527E-4ABF-8BE6-FDA87DFDA5CF}"/>
    <cellStyle name="Percent 2 2 3" xfId="59566" xr:uid="{3FDFA9AF-5E0A-4799-AB74-DCB1CAE36BE3}"/>
    <cellStyle name="Percent 2 2 3 2" xfId="59567" xr:uid="{48392477-4685-4DE4-B5CA-2487E8C277C3}"/>
    <cellStyle name="Percent 2 2 3 3" xfId="59568" xr:uid="{7F72FB5F-B314-41B0-9FA1-48718B8CB7B2}"/>
    <cellStyle name="Percent 2 2 4" xfId="59569" xr:uid="{DC42F371-1B1D-4605-BF6A-377A6EE3AB02}"/>
    <cellStyle name="Percent 2 2 4 2" xfId="59570" xr:uid="{0BEEC65A-C82E-499F-90D4-EA4A12508D0B}"/>
    <cellStyle name="Percent 2 2 4 3" xfId="59571" xr:uid="{DDAECDDE-C57F-466D-922B-5D4C76566514}"/>
    <cellStyle name="Percent 2 2 5" xfId="59572" xr:uid="{7D8ED120-E36F-4FA5-9BE1-986859B8974E}"/>
    <cellStyle name="Percent 2 2 5 2" xfId="59573" xr:uid="{70BBD6C1-38F9-4648-9CB8-FD90436D649C}"/>
    <cellStyle name="Percent 2 2 5 3" xfId="59574" xr:uid="{880573B8-828D-446A-80FE-5BBF9328FE4F}"/>
    <cellStyle name="Percent 2 2 6" xfId="59575" xr:uid="{F51055C0-D116-4EE4-A0A6-5A0F4296D76B}"/>
    <cellStyle name="Percent 2 2 6 2" xfId="59576" xr:uid="{90DA31AA-0569-4303-A3CE-E4E33D6AC3E4}"/>
    <cellStyle name="Percent 2 2 6 3" xfId="59577" xr:uid="{CB0CE55E-1A64-4591-BF3F-A0D91BE254CF}"/>
    <cellStyle name="Percent 2 2 7" xfId="59578" xr:uid="{F9E5AC69-99E9-469B-BD85-91B945ED1598}"/>
    <cellStyle name="Percent 2 2 7 2" xfId="2010" xr:uid="{F20B0387-7389-4B18-9556-E7FF9BA4B420}"/>
    <cellStyle name="Percent 2 2 7 3" xfId="59579" xr:uid="{AC42C2A0-FB29-46AC-8283-9BBAD36B69D1}"/>
    <cellStyle name="Percent 2 2 8" xfId="59580" xr:uid="{1071C519-2C4D-4E61-B55C-315327C2925B}"/>
    <cellStyle name="Percent 2 2 8 2" xfId="59581" xr:uid="{FD58F3F0-B1F1-47E2-AC01-4737F185CDF5}"/>
    <cellStyle name="Percent 2 2 8 3" xfId="59582" xr:uid="{3C4BB441-175D-4DCF-8C37-3E7F1961C179}"/>
    <cellStyle name="Percent 2 2 9" xfId="59583" xr:uid="{99F5A3E8-F8F1-413C-BF58-F8494085F598}"/>
    <cellStyle name="Percent 2 20" xfId="59542" xr:uid="{F64AC9ED-5A61-44DA-AAFE-81B1A0B5DD76}"/>
    <cellStyle name="Percent 2 20 2" xfId="63260" xr:uid="{B210802D-9B84-4841-BE1E-CD51D0C141DA}"/>
    <cellStyle name="Percent 2 21" xfId="59546" xr:uid="{B1771E5B-968C-4DC6-8C7B-063CA42DF39E}"/>
    <cellStyle name="Percent 2 3" xfId="54532" xr:uid="{A6A26C54-C88A-4A9A-ABB6-232FBEDCA800}"/>
    <cellStyle name="Percent 2 3 10" xfId="17784" xr:uid="{FD7168EE-6358-4257-A606-348E9BF7E8D6}"/>
    <cellStyle name="Percent 2 3 2" xfId="59584" xr:uid="{55F7B0E0-251B-499B-9227-FB3CCFC99EC6}"/>
    <cellStyle name="Percent 2 3 2 2" xfId="59585" xr:uid="{CA01A803-BD94-4593-9A6A-03592BD8F1C1}"/>
    <cellStyle name="Percent 2 3 2 2 2" xfId="40692" xr:uid="{7BA69E67-9753-4816-AE2B-6D75B6F04C64}"/>
    <cellStyle name="Percent 2 3 2 3" xfId="59586" xr:uid="{A3DBDA97-CFF1-4A62-968C-454BB1FACA33}"/>
    <cellStyle name="Percent 2 3 2 4" xfId="59587" xr:uid="{065BBBAF-73E9-45FD-8EC3-5E433D892B6B}"/>
    <cellStyle name="Percent 2 3 3" xfId="59588" xr:uid="{EEB16B30-BAB9-494B-A35C-6F2FA0C9DDB1}"/>
    <cellStyle name="Percent 2 3 3 2" xfId="59589" xr:uid="{0A076C10-7658-441A-A3ED-B70CA8E586AE}"/>
    <cellStyle name="Percent 2 3 3 3" xfId="59590" xr:uid="{75E82234-AB5C-4789-AC20-E3E5BDE389F4}"/>
    <cellStyle name="Percent 2 3 4" xfId="59591" xr:uid="{4C4BFE2A-F670-4E4C-8C5D-BC7E507BB623}"/>
    <cellStyle name="Percent 2 3 5" xfId="59592" xr:uid="{1D11528E-14C2-450C-B2B9-38753A6466E1}"/>
    <cellStyle name="Percent 2 3 6" xfId="59593" xr:uid="{DF57E099-7306-4112-BCA9-AAD3A63BB23C}"/>
    <cellStyle name="Percent 2 3 7" xfId="59594" xr:uid="{2A551A30-C224-49EE-B7F1-CC40668E9E96}"/>
    <cellStyle name="Percent 2 3 8" xfId="59595" xr:uid="{CEF1A629-A9CF-4E67-8097-B615C6C39EA1}"/>
    <cellStyle name="Percent 2 3 9" xfId="59596" xr:uid="{B668A4CD-7A9A-4BE1-9426-BFFA668974C4}"/>
    <cellStyle name="Percent 2 4" xfId="54534" xr:uid="{4D7AF935-8166-4E6B-B9CA-AEF2B575BA2C}"/>
    <cellStyle name="Percent 2 4 10" xfId="1466" xr:uid="{B8959A93-A897-4399-8189-13C51615E356}"/>
    <cellStyle name="Percent 2 4 2" xfId="3304" xr:uid="{DBE2EDD9-1D45-42C1-9342-E78DEA743B10}"/>
    <cellStyle name="Percent 2 4 2 2" xfId="59597" xr:uid="{BA30FBBD-32A2-4F5F-BD4E-D52B7D7C03AD}"/>
    <cellStyle name="Percent 2 4 2 3" xfId="59598" xr:uid="{75BB59B6-B00B-4294-84FC-483F2538F715}"/>
    <cellStyle name="Percent 2 4 3" xfId="6338" xr:uid="{797CEC88-1C0A-4581-A612-F8413686A134}"/>
    <cellStyle name="Percent 2 4 4" xfId="6346" xr:uid="{F28DDEB0-BED4-448E-A171-4A227FAFBD63}"/>
    <cellStyle name="Percent 2 4 5" xfId="59599" xr:uid="{12E959BA-CC86-40BF-9E37-253E339F16BE}"/>
    <cellStyle name="Percent 2 4 6" xfId="59600" xr:uid="{D82B35F9-80B4-417D-ACB4-53EB8AEAA569}"/>
    <cellStyle name="Percent 2 4 7" xfId="59601" xr:uid="{FD88692C-04A9-4BC6-B283-35E0BB8A5279}"/>
    <cellStyle name="Percent 2 4 8" xfId="59602" xr:uid="{C8A93971-B3D2-42EB-8E44-4E0954A0A227}"/>
    <cellStyle name="Percent 2 4 9" xfId="59603" xr:uid="{96250E07-E7A9-4CD3-ADEC-A1F00150A84F}"/>
    <cellStyle name="Percent 2 5" xfId="59604" xr:uid="{9E608E98-5A7E-4FBB-BDF0-3A6838CF2F91}"/>
    <cellStyle name="Percent 2 5 2" xfId="34356" xr:uid="{B9371B56-FA69-46B5-8EBD-6258ADE03DE1}"/>
    <cellStyle name="Percent 2 5 2 2" xfId="59605" xr:uid="{7EA0BC17-65DF-45C5-A5C6-33F405AC3248}"/>
    <cellStyle name="Percent 2 5 2 3" xfId="59606" xr:uid="{D1D0A4AB-5FF4-4BC8-AFBF-BAF4F359D2B0}"/>
    <cellStyle name="Percent 2 5 3" xfId="34358" xr:uid="{6450CE16-ECCD-42E6-A35D-83FC27665FC5}"/>
    <cellStyle name="Percent 2 5 4" xfId="34361" xr:uid="{4F102472-DAB5-4300-88E7-82C2D81B6FD2}"/>
    <cellStyle name="Percent 2 5 5" xfId="59607" xr:uid="{3B4F8175-3AB9-42F8-A8D4-7A73A4124EC3}"/>
    <cellStyle name="Percent 2 5 6" xfId="59608" xr:uid="{6306997D-9D67-4943-A2BF-25A9295F838C}"/>
    <cellStyle name="Percent 2 5 7" xfId="59609" xr:uid="{02557EF3-806A-404E-94BA-2692CD260CA7}"/>
    <cellStyle name="Percent 2 5 8" xfId="59610" xr:uid="{0E68D4A2-82AA-4764-8A4E-488979E6135E}"/>
    <cellStyle name="Percent 2 5 9" xfId="59611" xr:uid="{EC21C8FD-A8DA-454E-A412-EF5E53BC5A35}"/>
    <cellStyle name="Percent 2 6" xfId="59612" xr:uid="{9B5591AD-4640-4FD9-93A5-DA8B2ADAEA8E}"/>
    <cellStyle name="Percent 2 6 2" xfId="23890" xr:uid="{78475366-C451-4149-BFED-5D0E0CDA6666}"/>
    <cellStyle name="Percent 2 6 2 2" xfId="59613" xr:uid="{65132FDD-433A-48B4-9270-A28A0DBCFF18}"/>
    <cellStyle name="Percent 2 6 2 3" xfId="59614" xr:uid="{6B8C80AD-0259-4AE0-BC57-C3C0C482515A}"/>
    <cellStyle name="Percent 2 6 3" xfId="23895" xr:uid="{23FF733A-1D33-4990-924A-DFC97230112A}"/>
    <cellStyle name="Percent 2 6 4" xfId="23901" xr:uid="{213AEA51-C3F8-4255-9549-47CBB89467CF}"/>
    <cellStyle name="Percent 2 6 5" xfId="59615" xr:uid="{0597CFEE-C0C6-4E56-9CA4-3A964F6811E9}"/>
    <cellStyle name="Percent 2 6 6" xfId="59616" xr:uid="{0BCF2224-C022-46D6-B4AC-A1B610126249}"/>
    <cellStyle name="Percent 2 6 7" xfId="59617" xr:uid="{074C45C2-614C-4FCC-AF5C-F9AC599D3641}"/>
    <cellStyle name="Percent 2 6 8" xfId="59618" xr:uid="{B4CB54E9-AD09-476E-90CC-CAD12D0F4AB5}"/>
    <cellStyle name="Percent 2 6 9" xfId="59619" xr:uid="{D1B9A35F-0AD5-4103-B49B-C77A71188B31}"/>
    <cellStyle name="Percent 2 7" xfId="59620" xr:uid="{4640DB9E-AE8C-459A-87DA-835606472BE7}"/>
    <cellStyle name="Percent 2 7 2" xfId="24306" xr:uid="{1702DB0D-0154-40E7-8CF7-94D3A93BB4AE}"/>
    <cellStyle name="Percent 2 7 2 2" xfId="59621" xr:uid="{91DC164C-CEFF-47D7-BA21-48B984ED2812}"/>
    <cellStyle name="Percent 2 7 2 3" xfId="59622" xr:uid="{D5F1FA62-74C1-4354-A702-A2290337C606}"/>
    <cellStyle name="Percent 2 7 3" xfId="50595" xr:uid="{E7426345-DF36-4D68-A92E-5311E4E66171}"/>
    <cellStyle name="Percent 2 7 4" xfId="50597" xr:uid="{A3418B71-EA59-40F2-BD20-60B411511542}"/>
    <cellStyle name="Percent 2 7 5" xfId="59623" xr:uid="{846182CF-3608-4643-A799-A02B56B94767}"/>
    <cellStyle name="Percent 2 7 6" xfId="59624" xr:uid="{DC92BB06-B5FB-432B-B09E-AB54245D1AA2}"/>
    <cellStyle name="Percent 2 7 7" xfId="55999" xr:uid="{2E43A253-4B37-4353-A8F7-DAAED5532404}"/>
    <cellStyle name="Percent 2 7 8" xfId="56006" xr:uid="{A7616E5B-4D0D-4F9C-B86F-E917FC1E7EE4}"/>
    <cellStyle name="Percent 2 7 9" xfId="56008" xr:uid="{8E574FFC-D8AB-4703-83DF-2D59E48699A5}"/>
    <cellStyle name="Percent 2 8" xfId="59625" xr:uid="{DDDCA040-014F-4729-8094-8812835D21D9}"/>
    <cellStyle name="Percent 2 8 2" xfId="24389" xr:uid="{7F68456C-FF8C-4E79-98DD-5E2B2B349A0F}"/>
    <cellStyle name="Percent 2 8 2 2" xfId="59626" xr:uid="{2A47DDB9-8FE0-457A-8AA0-7FCA62609118}"/>
    <cellStyle name="Percent 2 8 2 3" xfId="59627" xr:uid="{972C0B92-0F7B-486B-92EB-C5A7EFE853E5}"/>
    <cellStyle name="Percent 2 8 3" xfId="50600" xr:uid="{C22462BF-C318-4CA0-AA41-69D1355109FC}"/>
    <cellStyle name="Percent 2 8 4" xfId="50602" xr:uid="{5337F011-7D34-4C4F-92A2-C5B094758BBF}"/>
    <cellStyle name="Percent 2 8 5" xfId="59628" xr:uid="{C40BB2C8-9A7E-453F-8438-99B3FD3BFEF3}"/>
    <cellStyle name="Percent 2 8 6" xfId="59629" xr:uid="{AB2907E5-9877-40F9-A3CF-11F747B0DB52}"/>
    <cellStyle name="Percent 2 8 7" xfId="59630" xr:uid="{8D1F5065-224B-4803-801E-521F6FDE766F}"/>
    <cellStyle name="Percent 2 8 8" xfId="59631" xr:uid="{7CB9EB9B-5CB0-4E15-95D6-2CB7DC3D049D}"/>
    <cellStyle name="Percent 2 8 9" xfId="59632" xr:uid="{8D70E6A7-6285-4712-B1C4-B8CD9A9B28FF}"/>
    <cellStyle name="Percent 2 9" xfId="59633" xr:uid="{FAFB9C07-2AFA-4C67-9DE0-9FD7B0552EFE}"/>
    <cellStyle name="Percent 2 9 2" xfId="24514" xr:uid="{5195DFE6-DEBE-4BF4-9E9D-4483CB6EE929}"/>
    <cellStyle name="Percent 2 9 2 2" xfId="59634" xr:uid="{2CD189E7-6447-49A8-AEE1-CEC84C8A4E4F}"/>
    <cellStyle name="Percent 2 9 2 3" xfId="59635" xr:uid="{29FA21A2-35F8-4CC2-8B35-9E2905DD2759}"/>
    <cellStyle name="Percent 2 9 3" xfId="50605" xr:uid="{0CA3654F-D1D3-44B9-9E0C-816FFECF25EF}"/>
    <cellStyle name="Percent 2 9 4" xfId="50607" xr:uid="{C5C4780C-94A1-46BE-9B2B-6857DEDD18A6}"/>
    <cellStyle name="Percent 2 9 5" xfId="59636" xr:uid="{B59FFEAC-B48C-46AA-9C2E-42D3DFA3885A}"/>
    <cellStyle name="Percent 2 9 6" xfId="23308" xr:uid="{F0B537C1-BB23-4555-B961-6470897CCE7F}"/>
    <cellStyle name="Percent 2 9 7" xfId="59637" xr:uid="{038F58DB-5E77-47A7-A760-65ADA1AE62E9}"/>
    <cellStyle name="Percent 2 9 8" xfId="59638" xr:uid="{05F7D773-1D3A-480A-BC7D-A9F6C913697C}"/>
    <cellStyle name="Percent 2 9 9" xfId="59639" xr:uid="{084FCA8F-EA70-40E5-8B0D-1D1EBD7D374C}"/>
    <cellStyle name="Percent 2_Sampath Leasing  Factoring Ltd - IFRS financial statements 2010-2011" xfId="59640" xr:uid="{52256C24-8336-4DAB-82E7-F10681AE781B}"/>
    <cellStyle name="Percent 20" xfId="59378" xr:uid="{A489E0A1-FCB0-4BCA-96E1-81BB291F8605}"/>
    <cellStyle name="Percent 20 2" xfId="59391" xr:uid="{61782DBC-65D8-484B-B393-8223BA069394}"/>
    <cellStyle name="Percent 21" xfId="59467" xr:uid="{303B4300-2973-48BB-AC88-0F06AA889E98}"/>
    <cellStyle name="Percent 21 2" xfId="59475" xr:uid="{E259243C-A104-4832-97DD-6687D54CD0CD}"/>
    <cellStyle name="Percent 21 3" xfId="59505" xr:uid="{258FA176-44E6-4D26-97C0-C0B37001F328}"/>
    <cellStyle name="Percent 21 3 2" xfId="59507" xr:uid="{2DC3FB30-E16C-494F-8F7F-9356EF840126}"/>
    <cellStyle name="Percent 22" xfId="59512" xr:uid="{F398E7AD-0442-4457-9775-0CC4081D2217}"/>
    <cellStyle name="Percent 22 2" xfId="36918" xr:uid="{49EDDEBF-C794-4A3A-8AAB-6A9DC26654CD}"/>
    <cellStyle name="Percent 22 2 2" xfId="59641" xr:uid="{C46CA07D-1F26-4310-AB8C-F8635413BBA0}"/>
    <cellStyle name="Percent 22 3" xfId="59642" xr:uid="{B7F51E94-C2F4-437E-AA95-B902D49DF87F}"/>
    <cellStyle name="Percent 22 3 2" xfId="59643" xr:uid="{B57152E1-9EC2-47F8-A7F7-71CCE7E2E10F}"/>
    <cellStyle name="Percent 23" xfId="59514" xr:uid="{59F19A29-2D73-4E09-8C49-ADD11ED06E25}"/>
    <cellStyle name="Percent 24" xfId="59519" xr:uid="{A69CECDA-5B65-4BAA-A8C0-9B5ADBA56505}"/>
    <cellStyle name="Percent 24 2" xfId="59521" xr:uid="{34E458E1-D36D-4006-8C72-6540DD2B2036}"/>
    <cellStyle name="Percent 25" xfId="59645" xr:uid="{39A75A97-F635-4676-A2AE-2120ECC70B39}"/>
    <cellStyle name="Percent 25 2" xfId="59646" xr:uid="{83FCDCE3-9E77-4593-AFB9-AC4143681C51}"/>
    <cellStyle name="Percent 26" xfId="19358" xr:uid="{671B824D-C9FC-4A2E-863A-4550F33D5AA2}"/>
    <cellStyle name="Percent 27" xfId="21191" xr:uid="{47F48C5B-E5EB-4E23-96B1-02D864D4BEC8}"/>
    <cellStyle name="Percent 28" xfId="21198" xr:uid="{B7706D8E-9B36-4B80-884D-8BF48489D07C}"/>
    <cellStyle name="Percent 28 2" xfId="59647" xr:uid="{3AFBBEC1-F459-4430-B7B6-E67924E19E9A}"/>
    <cellStyle name="Percent 29" xfId="21201" xr:uid="{B9212AEB-7991-4B2F-852E-01F5B81FB32E}"/>
    <cellStyle name="Percent 3" xfId="59648" xr:uid="{F13DFDE5-26FA-4A7E-B9C8-8DA0397EB788}"/>
    <cellStyle name="Percent 3 10" xfId="59649" xr:uid="{34C6D472-1C9F-4F45-BBF3-EFB7135A39E2}"/>
    <cellStyle name="Percent 3 11" xfId="14016" xr:uid="{93B09700-51DF-4429-8DF7-EF3F116A17AF}"/>
    <cellStyle name="Percent 3 12" xfId="59650" xr:uid="{4ABFAD99-D642-431B-8758-7978F9D11CE2}"/>
    <cellStyle name="Percent 3 13" xfId="59651" xr:uid="{A2D7ABDB-10A1-4259-AC3B-86932FE52836}"/>
    <cellStyle name="Percent 3 14" xfId="59652" xr:uid="{BE85A223-FFCB-421C-B0E6-8839F333D46B}"/>
    <cellStyle name="Percent 3 2" xfId="59653" xr:uid="{5D9C3FB4-0777-4256-95FD-EA4A8C350EF4}"/>
    <cellStyle name="Percent 3 2 2" xfId="44169" xr:uid="{2C38684D-E0CE-4721-8DEE-4FADF9DCDB21}"/>
    <cellStyle name="Percent 3 2 2 2" xfId="59654" xr:uid="{CDBDAC00-89BE-4D52-A8D6-2F9BEB44555E}"/>
    <cellStyle name="Percent 3 2 2 3" xfId="59655" xr:uid="{710B3BA2-8047-42BB-8210-F177CE3348CD}"/>
    <cellStyle name="Percent 3 2 3" xfId="44171" xr:uid="{9ED1CE9F-F245-4E39-949C-FD0B8B22A051}"/>
    <cellStyle name="Percent 3 2 4" xfId="44173" xr:uid="{56C6E77F-5E19-4140-8963-DF30BBD8F1DD}"/>
    <cellStyle name="Percent 3 2 5" xfId="44175" xr:uid="{490CC187-674C-496A-A695-686DE2AA7DA0}"/>
    <cellStyle name="Percent 3 2 6" xfId="59656" xr:uid="{34BDD609-117A-4666-9E0A-60D8B687B4B5}"/>
    <cellStyle name="Percent 3 2 7" xfId="59657" xr:uid="{7E0EA448-CB9F-40BF-8824-362F10A613CB}"/>
    <cellStyle name="Percent 3 2 8" xfId="59658" xr:uid="{4BB9294B-3D50-4A63-8644-CFF6A03C003B}"/>
    <cellStyle name="Percent 3 2 9" xfId="59659" xr:uid="{311B8176-7785-41F5-BA8F-283D147CDE38}"/>
    <cellStyle name="Percent 3 3" xfId="59660" xr:uid="{0B997A9C-FD60-4C50-B5E4-274EA9F9554C}"/>
    <cellStyle name="Percent 3 3 2" xfId="59661" xr:uid="{D3F835E9-C2A0-408E-9547-8BF39AA1527B}"/>
    <cellStyle name="Percent 3 3 2 2" xfId="59662" xr:uid="{89D6EAA2-DEE7-4BBB-8A08-9A73A12B153A}"/>
    <cellStyle name="Percent 3 3 2 3" xfId="59663" xr:uid="{27999C8A-535D-49E9-BA8A-8F419C0A4206}"/>
    <cellStyle name="Percent 3 3 3" xfId="59664" xr:uid="{82ADE2F0-53DD-476F-A43D-B769EFF8746F}"/>
    <cellStyle name="Percent 3 3 4" xfId="59665" xr:uid="{8FE0D964-4A2D-499E-9DC2-D48E92953249}"/>
    <cellStyle name="Percent 3 3 5" xfId="59666" xr:uid="{35797C3A-B876-4DD5-A467-01658ADB1DD4}"/>
    <cellStyle name="Percent 3 3 6" xfId="59667" xr:uid="{FB04F025-AD6A-4EEF-9B80-CB4AECAE15DC}"/>
    <cellStyle name="Percent 3 3 7" xfId="59668" xr:uid="{E13CB19F-EB31-4615-A4F0-FE166833D289}"/>
    <cellStyle name="Percent 3 3 8" xfId="59669" xr:uid="{36955424-8C50-4804-B914-26C35D788F67}"/>
    <cellStyle name="Percent 3 3 9" xfId="59670" xr:uid="{3DB814F4-32A2-49E8-B249-A796C2E2D42D}"/>
    <cellStyle name="Percent 3 4" xfId="59671" xr:uid="{A6DD3E74-BDF9-4136-9ECC-6A14C5CEF976}"/>
    <cellStyle name="Percent 3 4 2" xfId="22365" xr:uid="{C32BD0F4-844B-48A2-A2B1-EDE757231181}"/>
    <cellStyle name="Percent 3 4 2 2" xfId="59672" xr:uid="{79ACA653-7243-4391-A2D8-E4A21FF3968D}"/>
    <cellStyle name="Percent 3 4 2 3" xfId="59673" xr:uid="{80342810-41FF-47A4-B264-394CEE69C713}"/>
    <cellStyle name="Percent 3 4 3" xfId="50613" xr:uid="{8E49240D-B2B5-48F0-9A98-03E9F721E48E}"/>
    <cellStyle name="Percent 3 4 4" xfId="50615" xr:uid="{21880C85-F8E6-42E4-8A5C-67217F020C19}"/>
    <cellStyle name="Percent 3 4 5" xfId="59674" xr:uid="{F31DC70F-DF24-4F73-98F3-47D5278FC44D}"/>
    <cellStyle name="Percent 3 4 6" xfId="59675" xr:uid="{82A258FC-FF03-4C1F-AB04-1111723BC78D}"/>
    <cellStyle name="Percent 3 4 7" xfId="59676" xr:uid="{96B13FA3-CACF-49A5-8E83-C2A9180A64B0}"/>
    <cellStyle name="Percent 3 4 8" xfId="59677" xr:uid="{8203F59B-48D8-48FC-B4A5-695F122EDE48}"/>
    <cellStyle name="Percent 3 4 9" xfId="59678" xr:uid="{50E61E5E-E0DA-4AF8-912D-C262CDDC1F4A}"/>
    <cellStyle name="Percent 3 5" xfId="25460" xr:uid="{573C6DF5-EC44-4C46-B03C-B8DFD9E46727}"/>
    <cellStyle name="Percent 3 5 2" xfId="25462" xr:uid="{D52B7BBC-53D8-4630-9AE2-F539987A3A5F}"/>
    <cellStyle name="Percent 3 5 3" xfId="25469" xr:uid="{7B5E9EB4-A471-448C-9535-2A5535E0F746}"/>
    <cellStyle name="Percent 3 6" xfId="25480" xr:uid="{A78B4880-96D3-4D70-B100-98C8CF31469D}"/>
    <cellStyle name="Percent 3 6 2" xfId="30668" xr:uid="{AD641CA8-F013-426A-82BA-96BFC6A243A8}"/>
    <cellStyle name="Percent 3 6 3" xfId="50619" xr:uid="{9B127BAA-C0F1-4BA8-9E48-C6C7B2314A1B}"/>
    <cellStyle name="Percent 3 7" xfId="8222" xr:uid="{AD128006-CE80-4CD0-B987-A58DAEB4858A}"/>
    <cellStyle name="Percent 3 7 2" xfId="59679" xr:uid="{A95520B4-7942-4F12-93AD-B4ED2D114EAD}"/>
    <cellStyle name="Percent 3 7 3" xfId="50623" xr:uid="{549D4870-99AD-47D9-A45E-23DF7431ADEA}"/>
    <cellStyle name="Percent 3 8" xfId="8226" xr:uid="{9947EA80-EDB0-46E4-86DF-AC770D75B6AF}"/>
    <cellStyle name="Percent 3 9" xfId="25482" xr:uid="{C2F9BC43-5BC6-4979-8E25-8C372483094D}"/>
    <cellStyle name="Percent 30" xfId="59644" xr:uid="{13FDE135-C1CC-4DFF-AF59-985AD8866AB9}"/>
    <cellStyle name="Percent 31" xfId="19357" xr:uid="{0DB088CC-47BC-4859-ACF4-788A346F6909}"/>
    <cellStyle name="Percent 32" xfId="21190" xr:uid="{23E2B1D9-C546-41CF-A257-2566FCFD9FA1}"/>
    <cellStyle name="Percent 32 2" xfId="21193" xr:uid="{AE926677-B70E-40F2-95A2-77FB40044CB8}"/>
    <cellStyle name="Percent 33" xfId="21197" xr:uid="{7BD1B971-EB99-43EC-817C-F5E835E6B5AB}"/>
    <cellStyle name="Percent 34" xfId="21200" xr:uid="{121301A2-AF95-44E2-B1F0-1AC18C38C498}"/>
    <cellStyle name="Percent 35" xfId="21203" xr:uid="{447630E2-9939-4D92-BDCF-4C26ABD1F8E2}"/>
    <cellStyle name="Percent 36" xfId="21207" xr:uid="{8621E622-CA46-4B20-A151-5C06D4D8D89F}"/>
    <cellStyle name="Percent 37" xfId="21212" xr:uid="{4996AA19-71E5-4260-B159-0D05B86FB80D}"/>
    <cellStyle name="Percent 38" xfId="21217" xr:uid="{24C3EE31-EC24-4058-89ED-1AA57467E136}"/>
    <cellStyle name="Percent 39" xfId="21222" xr:uid="{2AF76226-7DEA-4A26-A8D1-79708FB10527}"/>
    <cellStyle name="Percent 4" xfId="59680" xr:uid="{A928F1DE-2C86-4C06-8A97-E8150E1B99B7}"/>
    <cellStyle name="Percent 4 10" xfId="59681" xr:uid="{0F11FDA3-C126-4829-BF7C-D8AFE38B24B6}"/>
    <cellStyle name="Percent 4 2" xfId="59682" xr:uid="{AE38FEF1-434B-40F2-8E05-477D91D7BF81}"/>
    <cellStyle name="Percent 4 2 2" xfId="59683" xr:uid="{841C898E-71FF-4A23-94FC-388C6EEBCD0E}"/>
    <cellStyle name="Percent 4 2 2 2" xfId="59684" xr:uid="{831E12E5-0713-42EB-A628-8CFB4A041647}"/>
    <cellStyle name="Percent 4 2 2 3" xfId="59685" xr:uid="{F5A1CBB5-76A2-479C-A0C2-BCD9BA35FBDA}"/>
    <cellStyle name="Percent 4 2 3" xfId="59686" xr:uid="{1F68A570-C7FC-4984-9E57-CFBC5C0CFF7E}"/>
    <cellStyle name="Percent 4 2 4" xfId="59687" xr:uid="{8B7E4ECB-6425-4E31-98D6-BFCF80743B2D}"/>
    <cellStyle name="Percent 4 2 5" xfId="59688" xr:uid="{BEED4C18-8C0A-4749-B125-C53B79D3250C}"/>
    <cellStyle name="Percent 4 2 6" xfId="59689" xr:uid="{3B9679B2-066B-4C46-95C9-134B0BFACFB5}"/>
    <cellStyle name="Percent 4 2 7" xfId="59690" xr:uid="{EDB24A72-DF03-4F62-ACAA-C37FA8ADC9AB}"/>
    <cellStyle name="Percent 4 2 8" xfId="59691" xr:uid="{93314F71-25D3-44B0-8182-31F7D72A6EAD}"/>
    <cellStyle name="Percent 4 2 9" xfId="59692" xr:uid="{7B8C8C88-8F93-4829-B142-FC548167C399}"/>
    <cellStyle name="Percent 4 3" xfId="59693" xr:uid="{F4F44E20-6213-458A-B94F-F4DA21CE452D}"/>
    <cellStyle name="Percent 4 3 2" xfId="36777" xr:uid="{605EB540-B6B2-462B-9537-C95CB3EFCB48}"/>
    <cellStyle name="Percent 4 3 3" xfId="36790" xr:uid="{9B94D1F9-2840-4608-A6A1-3D9FA3D7DFE4}"/>
    <cellStyle name="Percent 4 4" xfId="59694" xr:uid="{ADCEC987-0025-4511-ADC3-975E9A01699A}"/>
    <cellStyle name="Percent 4 5" xfId="25485" xr:uid="{B4B06AE2-C4C0-4986-9135-D4FA35C2650A}"/>
    <cellStyle name="Percent 4 6" xfId="25487" xr:uid="{FECDD2AC-1211-41A8-AE35-5C6718EF75D6}"/>
    <cellStyle name="Percent 4 7" xfId="8232" xr:uid="{050F225C-238C-40B3-B78F-0D935F9F2834}"/>
    <cellStyle name="Percent 4 8" xfId="8235" xr:uid="{2880A3EB-991C-46AA-8C53-A88BF06EB192}"/>
    <cellStyle name="Percent 4 9" xfId="21245" xr:uid="{89FDF1D8-2693-4475-B4DE-2C1E7450D874}"/>
    <cellStyle name="Percent 40" xfId="32" xr:uid="{7F9CFC87-75BE-41F1-BCE2-1B5A5F361E77}"/>
    <cellStyle name="Percent 41" xfId="63277" xr:uid="{4DCEE564-74A3-4BAA-AB08-657518B096A0}"/>
    <cellStyle name="Percent 5" xfId="59695" xr:uid="{27BE1E44-9361-47F4-A1B3-344AF2AAA1EB}"/>
    <cellStyle name="Percent 5 10" xfId="10961" xr:uid="{5AFAC6C5-DCA4-4C12-A05F-CDF79F34947B}"/>
    <cellStyle name="Percent 5 11" xfId="10973" xr:uid="{A958C263-DAF6-43F1-897D-CFA9587D580C}"/>
    <cellStyle name="Percent 5 12" xfId="10983" xr:uid="{0624C774-DBCB-480E-A6D7-3F767EC7481C}"/>
    <cellStyle name="Percent 5 13" xfId="10988" xr:uid="{AFD451FA-073D-4DF9-BC3B-FB990D34D81E}"/>
    <cellStyle name="Percent 5 14" xfId="59696" xr:uid="{4B9FE437-26DD-43FD-856B-F389DF4A4CE6}"/>
    <cellStyle name="Percent 5 15" xfId="59697" xr:uid="{B337EBCD-EDAA-4EDC-A765-34CE9362BEB7}"/>
    <cellStyle name="Percent 5 16" xfId="59698" xr:uid="{36D46948-858D-4836-B866-A5556AC5086E}"/>
    <cellStyle name="Percent 5 17" xfId="59699" xr:uid="{BEC6E87F-56A2-470D-A11B-682AFB7D97D9}"/>
    <cellStyle name="Percent 5 18" xfId="59700" xr:uid="{3AF55EAC-4F18-4890-9763-DE087832E7DA}"/>
    <cellStyle name="Percent 5 2" xfId="59701" xr:uid="{049D0D2E-0038-4F84-BF44-F3524CF12359}"/>
    <cellStyle name="Percent 5 2 10" xfId="59702" xr:uid="{745D26CB-8EAE-4B57-B415-7B6707931604}"/>
    <cellStyle name="Percent 5 2 10 2" xfId="59703" xr:uid="{AA033A6F-BA4D-4BF3-8515-98976B5E7CC7}"/>
    <cellStyle name="Percent 5 2 10 3" xfId="59704" xr:uid="{B96424F0-AE3D-4DEC-B0E9-85A378A706D4}"/>
    <cellStyle name="Percent 5 2 10 4" xfId="59705" xr:uid="{723AE384-D5DA-4BC7-81B5-32A94EEFA3FB}"/>
    <cellStyle name="Percent 5 2 10 5" xfId="59706" xr:uid="{40D990D1-6A9F-4FFC-AB63-1E2AEB9C4A9D}"/>
    <cellStyle name="Percent 5 2 10 6" xfId="59707" xr:uid="{FA61A246-0240-4E2B-8347-24E2409C5CC4}"/>
    <cellStyle name="Percent 5 2 11" xfId="59708" xr:uid="{9C94C23C-EAD9-4D63-B375-12EAF4D29A74}"/>
    <cellStyle name="Percent 5 2 12" xfId="59709" xr:uid="{178E04A2-2C89-4CB7-858F-0C0B9431F835}"/>
    <cellStyle name="Percent 5 2 13" xfId="59710" xr:uid="{82393F31-EE0D-473B-9B69-55BF63DC5FF1}"/>
    <cellStyle name="Percent 5 2 14" xfId="59711" xr:uid="{43DE550F-C12B-43FA-BD42-80102C30AC19}"/>
    <cellStyle name="Percent 5 2 15" xfId="59712" xr:uid="{7AE4BFE4-E0F8-4D3C-8564-4D13E97EEDF5}"/>
    <cellStyle name="Percent 5 2 2" xfId="59713" xr:uid="{5F07A7F7-AB8E-42A6-A2A9-3145C21B30D3}"/>
    <cellStyle name="Percent 5 2 2 10" xfId="59714" xr:uid="{49E99E95-697C-4D00-8F01-5BE35248A88D}"/>
    <cellStyle name="Percent 5 2 2 11" xfId="59716" xr:uid="{7DC9F9F9-14F2-41AA-B2D1-3FFBF6388B06}"/>
    <cellStyle name="Percent 5 2 2 12" xfId="59718" xr:uid="{506E7F55-759F-401E-96EE-3F6343F6369A}"/>
    <cellStyle name="Percent 5 2 2 13" xfId="59720" xr:uid="{270D4289-DB7C-41C5-B745-7019C703405C}"/>
    <cellStyle name="Percent 5 2 2 2" xfId="59721" xr:uid="{040FF38F-0C1B-4111-AB7C-CAF70255A63D}"/>
    <cellStyle name="Percent 5 2 2 2 2" xfId="59722" xr:uid="{7089CE00-C20D-4A93-808E-0ABF537820CB}"/>
    <cellStyle name="Percent 5 2 2 2 2 2" xfId="59723" xr:uid="{B0FB2426-CA38-48F9-BF6C-6608987FD132}"/>
    <cellStyle name="Percent 5 2 2 2 2 3" xfId="59724" xr:uid="{88AFAD69-272E-4BD3-AADD-617DBBFFBE30}"/>
    <cellStyle name="Percent 5 2 2 2 2 4" xfId="59725" xr:uid="{8C12E05E-EDEE-46FF-BE63-9E14C4FD6CBA}"/>
    <cellStyle name="Percent 5 2 2 2 2 5" xfId="59726" xr:uid="{3F054665-42E7-40F3-997C-EDD7BFBF2946}"/>
    <cellStyle name="Percent 5 2 2 2 2 6" xfId="59727" xr:uid="{8DDBFA82-1ACB-4C82-98AE-1E263AAAB28B}"/>
    <cellStyle name="Percent 5 2 2 2 3" xfId="59728" xr:uid="{719D84D0-3AAA-42CF-9988-1C5429017D89}"/>
    <cellStyle name="Percent 5 2 2 2 4" xfId="59729" xr:uid="{E6E49EE7-C576-4ADF-A3DD-5F2A417CB454}"/>
    <cellStyle name="Percent 5 2 2 2 5" xfId="59730" xr:uid="{FD7A9BCE-4D1A-41F3-A4D1-CFC9B6D1E256}"/>
    <cellStyle name="Percent 5 2 2 2 6" xfId="59731" xr:uid="{6AAD1D41-FE21-4E09-93F5-EBD1F9ED3FA0}"/>
    <cellStyle name="Percent 5 2 2 2 7" xfId="59732" xr:uid="{71B81675-DAE5-45B5-868F-9AD31E0C826D}"/>
    <cellStyle name="Percent 5 2 2 3" xfId="59733" xr:uid="{AC2F2077-EA6A-4499-8A88-2C72CD79D756}"/>
    <cellStyle name="Percent 5 2 2 4" xfId="59734" xr:uid="{794C4742-49D3-47A8-B953-681AD125077E}"/>
    <cellStyle name="Percent 5 2 2 5" xfId="59735" xr:uid="{C079D254-2377-4C1D-B404-C00052CFCA6C}"/>
    <cellStyle name="Percent 5 2 2 6" xfId="59736" xr:uid="{E3AB920D-6B22-4327-9C80-D069F21FD189}"/>
    <cellStyle name="Percent 5 2 2 7" xfId="54645" xr:uid="{141067D5-31BD-4AB6-B086-FFBA74B23C9A}"/>
    <cellStyle name="Percent 5 2 2 8" xfId="59737" xr:uid="{3CE33A0F-6A48-4C5E-BDCA-4D5C9AFD9CC9}"/>
    <cellStyle name="Percent 5 2 2 8 2" xfId="12980" xr:uid="{D363E06A-912E-4771-AD84-BD48B9B1F226}"/>
    <cellStyle name="Percent 5 2 2 8 3" xfId="12985" xr:uid="{AFCBDA09-0EA7-4FBB-A34D-4488578751F4}"/>
    <cellStyle name="Percent 5 2 2 8 4" xfId="12988" xr:uid="{700C16D3-632B-4BD0-ABB4-92DD1EE55142}"/>
    <cellStyle name="Percent 5 2 2 8 5" xfId="13012" xr:uid="{9185CAE1-D15C-4E85-800F-D1CF5ACD80FF}"/>
    <cellStyle name="Percent 5 2 2 8 6" xfId="13272" xr:uid="{416CD189-6235-4A09-98F3-81D14BF1E1D2}"/>
    <cellStyle name="Percent 5 2 2 9" xfId="59738" xr:uid="{EDFD8BC7-4A52-4DD4-B42B-FFE72A76D5A6}"/>
    <cellStyle name="Percent 5 2 3" xfId="59739" xr:uid="{1535F68E-FEC0-42EB-8EE1-EF99707DA1D6}"/>
    <cellStyle name="Percent 5 2 3 10" xfId="59740" xr:uid="{0630DD85-6478-44DD-AED5-695BD7494386}"/>
    <cellStyle name="Percent 5 2 3 11" xfId="59741" xr:uid="{F76E256F-5CCA-41AB-A08C-901D659D820D}"/>
    <cellStyle name="Percent 5 2 3 2" xfId="59742" xr:uid="{5796FED2-8A59-4768-89DF-1D71B20F4C4A}"/>
    <cellStyle name="Percent 5 2 3 2 2" xfId="59743" xr:uid="{8AE9A2DE-AB9A-4E88-98B3-8C369F10933D}"/>
    <cellStyle name="Percent 5 2 3 2 2 2" xfId="59744" xr:uid="{3C280FAB-EC74-4385-A22A-DEBC455BF7E9}"/>
    <cellStyle name="Percent 5 2 3 2 2 3" xfId="59745" xr:uid="{4AADB95D-850A-459D-B60C-B1758010CB52}"/>
    <cellStyle name="Percent 5 2 3 2 2 4" xfId="59746" xr:uid="{60ACCAB0-8ED0-4161-9F56-CD610B981705}"/>
    <cellStyle name="Percent 5 2 3 2 2 5" xfId="3223" xr:uid="{F0CCCECF-C65E-4757-B780-15E4530F92D0}"/>
    <cellStyle name="Percent 5 2 3 2 2 6" xfId="3239" xr:uid="{40B06285-5E48-4E22-8F27-FA18ACDE21C9}"/>
    <cellStyle name="Percent 5 2 3 2 3" xfId="59747" xr:uid="{E6118BA7-2473-4A55-9B68-6B98114BE15D}"/>
    <cellStyle name="Percent 5 2 3 2 4" xfId="55884" xr:uid="{A3BA5067-CEC9-40F2-92C3-951FAE4EA0A7}"/>
    <cellStyle name="Percent 5 2 3 2 5" xfId="59748" xr:uid="{EB0D84DB-B693-44B9-B350-502D575DED03}"/>
    <cellStyle name="Percent 5 2 3 2 6" xfId="59749" xr:uid="{C1FCDFD6-5E2B-407E-B2D7-E4813C0A411E}"/>
    <cellStyle name="Percent 5 2 3 2 7" xfId="59750" xr:uid="{4BA3110F-B953-4742-BE02-10FB7E5CC01C}"/>
    <cellStyle name="Percent 5 2 3 3" xfId="59751" xr:uid="{537E84D4-4DFD-4E6A-8043-00040534ADEE}"/>
    <cellStyle name="Percent 5 2 3 4" xfId="59752" xr:uid="{96ABCC96-D05C-4B3F-9D4C-C59356F62901}"/>
    <cellStyle name="Percent 5 2 3 5" xfId="59753" xr:uid="{F3E6B429-E036-4AD1-BA5D-E9AAE321A14A}"/>
    <cellStyle name="Percent 5 2 3 6" xfId="59754" xr:uid="{F56B662C-C4DF-4A29-8241-43F0C5C3DBCA}"/>
    <cellStyle name="Percent 5 2 3 6 2" xfId="59755" xr:uid="{11E87B0F-25BF-4352-92BF-84CF41C14172}"/>
    <cellStyle name="Percent 5 2 3 6 3" xfId="59756" xr:uid="{7BF949A0-CAEE-4384-B44D-EAAFE8132783}"/>
    <cellStyle name="Percent 5 2 3 6 4" xfId="59757" xr:uid="{2928ED78-94EC-460B-A5DE-B96FC4315265}"/>
    <cellStyle name="Percent 5 2 3 6 5" xfId="59758" xr:uid="{43D7C7F3-817A-44D2-AB3D-9023E6B87FF6}"/>
    <cellStyle name="Percent 5 2 3 6 6" xfId="59759" xr:uid="{5C3DFAA0-41B8-4D72-BAB3-409287DE8EFC}"/>
    <cellStyle name="Percent 5 2 3 7" xfId="59760" xr:uid="{2CAD8E6A-DF55-43FA-AABC-8DC03326BE65}"/>
    <cellStyle name="Percent 5 2 3 8" xfId="59761" xr:uid="{96C69637-E393-41CE-A760-8E2252055414}"/>
    <cellStyle name="Percent 5 2 3 9" xfId="59762" xr:uid="{6B344F4C-155C-4AE4-B79F-40A5BFBF9AFD}"/>
    <cellStyle name="Percent 5 2 4" xfId="59763" xr:uid="{F4E9B40F-FED2-48AB-9A3D-1BCF25E2B069}"/>
    <cellStyle name="Percent 5 2 4 2" xfId="59764" xr:uid="{F9D756FD-FE59-4DFB-9272-C4D80B3E7BBC}"/>
    <cellStyle name="Percent 5 2 4 3" xfId="59765" xr:uid="{19B148F2-549A-4F0A-9037-99C576AB31B4}"/>
    <cellStyle name="Percent 5 2 4 4" xfId="59766" xr:uid="{96A461F2-2CBE-4AE4-B602-A2466D5F3A3E}"/>
    <cellStyle name="Percent 5 2 5" xfId="59767" xr:uid="{F1EDF63A-5015-4908-882F-0FD70AB7B4E0}"/>
    <cellStyle name="Percent 5 2 5 10" xfId="59768" xr:uid="{DD968016-B4DE-4A19-8175-6BFA059D0FAC}"/>
    <cellStyle name="Percent 5 2 5 11" xfId="59769" xr:uid="{244C12C5-D65D-402E-B281-CF6547017E92}"/>
    <cellStyle name="Percent 5 2 5 2" xfId="59770" xr:uid="{7D479A7D-E83C-4AAC-8102-E8E55B4C2DA3}"/>
    <cellStyle name="Percent 5 2 5 2 2" xfId="59771" xr:uid="{F83DC504-BEF6-48F3-9D98-745B320289FE}"/>
    <cellStyle name="Percent 5 2 5 2 2 2" xfId="59772" xr:uid="{1B291AD0-497B-4608-AEBB-8D604FE926FD}"/>
    <cellStyle name="Percent 5 2 5 2 2 3" xfId="59773" xr:uid="{9E4E6E93-F4B6-4EEE-B454-9222B6B8FD32}"/>
    <cellStyle name="Percent 5 2 5 2 2 4" xfId="59774" xr:uid="{8D1D4DFF-A65E-4CFD-BFB4-2BB8CAE7D85E}"/>
    <cellStyle name="Percent 5 2 5 2 2 5" xfId="59775" xr:uid="{660F79DA-ACD6-4FAA-B862-E499B62DD824}"/>
    <cellStyle name="Percent 5 2 5 2 2 6" xfId="59776" xr:uid="{5396576F-B624-4F1B-BE6B-5EC9F6FDF3E8}"/>
    <cellStyle name="Percent 5 2 5 2 3" xfId="59777" xr:uid="{2387428B-F95B-484A-98B9-D7FAFE53D55D}"/>
    <cellStyle name="Percent 5 2 5 2 4" xfId="59778" xr:uid="{C65FC769-B762-493F-8C95-14E65A77D650}"/>
    <cellStyle name="Percent 5 2 5 2 5" xfId="59779" xr:uid="{6825DCDB-D6F8-4B97-A5E9-CD8AF9A283E2}"/>
    <cellStyle name="Percent 5 2 5 2 6" xfId="59780" xr:uid="{F28E6703-916B-421A-B3EF-280720F4E4BC}"/>
    <cellStyle name="Percent 5 2 5 2 7" xfId="59781" xr:uid="{1F1A5E3F-BA26-433E-9E4D-2204D3A6F977}"/>
    <cellStyle name="Percent 5 2 5 3" xfId="59782" xr:uid="{207E3E5B-A271-4EA1-9013-784369B6D383}"/>
    <cellStyle name="Percent 5 2 5 4" xfId="59783" xr:uid="{071B4759-3350-4783-8B18-1A21F4DD3B3D}"/>
    <cellStyle name="Percent 5 2 5 5" xfId="59784" xr:uid="{EB5D20B5-AE70-4AC9-B0A2-ACF55AF7AC98}"/>
    <cellStyle name="Percent 5 2 5 6" xfId="59785" xr:uid="{4138BE15-92C5-4FE7-A56D-80A7C691360B}"/>
    <cellStyle name="Percent 5 2 5 6 2" xfId="59786" xr:uid="{8FF17E6E-7A4B-4C43-A3E1-4B4C5D178896}"/>
    <cellStyle name="Percent 5 2 5 6 3" xfId="59787" xr:uid="{7AB14D18-79B4-43E6-8AF5-43D5178CBF52}"/>
    <cellStyle name="Percent 5 2 5 6 4" xfId="59788" xr:uid="{5B493D8F-DA69-43B2-9A92-BAD0835CC227}"/>
    <cellStyle name="Percent 5 2 5 6 5" xfId="59789" xr:uid="{FD978708-4479-435E-90AE-E91F1CF3DFE1}"/>
    <cellStyle name="Percent 5 2 5 6 6" xfId="59790" xr:uid="{B69C0D57-ADAE-41B0-97C6-404F55970127}"/>
    <cellStyle name="Percent 5 2 5 7" xfId="59791" xr:uid="{DBEB0A59-4308-412F-8212-869FA3C30B64}"/>
    <cellStyle name="Percent 5 2 5 8" xfId="59792" xr:uid="{DBAAEBA7-FCF2-4BE1-A96D-11A1B96486C8}"/>
    <cellStyle name="Percent 5 2 5 9" xfId="59793" xr:uid="{262142A8-2967-4A13-A570-9FDBF26E0856}"/>
    <cellStyle name="Percent 5 2 6" xfId="59794" xr:uid="{EDEA8B25-D3A5-4DF4-A0B9-0701A96E7C13}"/>
    <cellStyle name="Percent 5 2 6 2" xfId="59795" xr:uid="{A4031C46-E685-4409-9322-2FFA8897D8A6}"/>
    <cellStyle name="Percent 5 2 6 2 2" xfId="59796" xr:uid="{31BE463C-E6BD-4B2B-89D4-230357199FD9}"/>
    <cellStyle name="Percent 5 2 6 2 3" xfId="59797" xr:uid="{56D2F36A-F078-452B-A913-6AE72DF62435}"/>
    <cellStyle name="Percent 5 2 6 2 4" xfId="59798" xr:uid="{D7D91389-05D7-4ABF-8216-91B044F2CF67}"/>
    <cellStyle name="Percent 5 2 6 2 5" xfId="59799" xr:uid="{41C32C13-0436-4ACC-83EB-A251C56B82CB}"/>
    <cellStyle name="Percent 5 2 6 2 6" xfId="59800" xr:uid="{05033E10-C47F-4AE1-B4D5-8B799EDC7FCB}"/>
    <cellStyle name="Percent 5 2 6 3" xfId="59801" xr:uid="{F301F73E-6DE8-4B41-B8B7-410C93956347}"/>
    <cellStyle name="Percent 5 2 6 4" xfId="59802" xr:uid="{69A9FC02-4A53-419C-AD0B-B654DAF5C193}"/>
    <cellStyle name="Percent 5 2 6 5" xfId="59803" xr:uid="{C2C3E217-B54A-4471-A99E-9B4EC465D7FF}"/>
    <cellStyle name="Percent 5 2 6 6" xfId="59804" xr:uid="{53457E50-72E5-42F7-81D3-6ABA211194F8}"/>
    <cellStyle name="Percent 5 2 6 7" xfId="59805" xr:uid="{0FB5B41F-21F9-4121-A11C-F40CEAFC3DD6}"/>
    <cellStyle name="Percent 5 2 7" xfId="59806" xr:uid="{4AC451FF-D3B4-4B08-9EB6-49C1D7DD4B8C}"/>
    <cellStyle name="Percent 5 2 8" xfId="59807" xr:uid="{0B29DAC2-F809-4843-9519-86B3D44AD078}"/>
    <cellStyle name="Percent 5 2 9" xfId="59808" xr:uid="{C170CE3C-74AF-48A9-982A-3D093C042361}"/>
    <cellStyle name="Percent 5 3" xfId="59809" xr:uid="{A10C0F69-6300-497F-B6AE-0301A8A9FC13}"/>
    <cellStyle name="Percent 5 3 10" xfId="59810" xr:uid="{F41744AD-857E-43C3-B5B4-1AE8F0BCC4CA}"/>
    <cellStyle name="Percent 5 3 10 2" xfId="59812" xr:uid="{C29D94B5-2C23-41A3-B591-8D6C2B1B26C0}"/>
    <cellStyle name="Percent 5 3 10 3" xfId="59814" xr:uid="{4E43E010-4174-4962-B0C6-675F4C86B9DC}"/>
    <cellStyle name="Percent 5 3 10 4" xfId="59815" xr:uid="{0CAC2E34-52FF-4EFE-8685-38530773360E}"/>
    <cellStyle name="Percent 5 3 10 5" xfId="59816" xr:uid="{D0AC417E-583C-46F2-AC27-39FF0BEB5621}"/>
    <cellStyle name="Percent 5 3 10 6" xfId="59817" xr:uid="{24A6738D-2FA0-4343-94F2-76BAD78C4F3F}"/>
    <cellStyle name="Percent 5 3 11" xfId="59818" xr:uid="{89F5FEC9-281B-47E1-AAF5-EFFE0CAC65D2}"/>
    <cellStyle name="Percent 5 3 12" xfId="59819" xr:uid="{10947EA5-F444-46DB-BB11-0083B96FD669}"/>
    <cellStyle name="Percent 5 3 13" xfId="59820" xr:uid="{16280D2E-6656-495C-8932-755190F4BDC6}"/>
    <cellStyle name="Percent 5 3 14" xfId="59821" xr:uid="{E38078EA-74DF-4AC7-9709-69DFAE695D07}"/>
    <cellStyle name="Percent 5 3 15" xfId="59822" xr:uid="{FEB86E9E-8746-4C53-AD1B-2E187C114DF5}"/>
    <cellStyle name="Percent 5 3 2" xfId="59823" xr:uid="{ED238B6E-B3D2-4A7B-A25F-5D629B0253D3}"/>
    <cellStyle name="Percent 5 3 2 10" xfId="9492" xr:uid="{CD3200D3-FE3A-48C5-AFDC-B534A4529E98}"/>
    <cellStyle name="Percent 5 3 2 11" xfId="9495" xr:uid="{0E859251-5047-425C-85AC-DDC0CB67D843}"/>
    <cellStyle name="Percent 5 3 2 12" xfId="19716" xr:uid="{1380C0E0-90F2-4A45-BCC6-0E30DC6D7D53}"/>
    <cellStyle name="Percent 5 3 2 13" xfId="19718" xr:uid="{515EF943-56C2-4620-88B7-9345BB7D751D}"/>
    <cellStyle name="Percent 5 3 2 2" xfId="59824" xr:uid="{39578B58-17BC-4804-866B-1D7FA7A8041D}"/>
    <cellStyle name="Percent 5 3 2 2 2" xfId="59825" xr:uid="{16593949-DCC3-46C2-A64E-5B50B7718E19}"/>
    <cellStyle name="Percent 5 3 2 2 2 2" xfId="59826" xr:uid="{A09FED25-BC08-4B0A-8735-BA65F6609030}"/>
    <cellStyle name="Percent 5 3 2 2 2 3" xfId="59827" xr:uid="{63DA8923-AA28-474E-8928-815FAFB918F5}"/>
    <cellStyle name="Percent 5 3 2 2 2 4" xfId="59828" xr:uid="{BC5D45C2-B13C-4186-8432-A912CB344FFD}"/>
    <cellStyle name="Percent 5 3 2 2 2 5" xfId="59829" xr:uid="{BB500758-1A23-45BE-9EB6-75129350F1A7}"/>
    <cellStyle name="Percent 5 3 2 2 2 6" xfId="59830" xr:uid="{2EEBFCB0-8380-4F06-BFF2-B9655822CD4B}"/>
    <cellStyle name="Percent 5 3 2 2 3" xfId="59831" xr:uid="{1CC546FC-D1A5-4195-96D7-2479B4EDD03F}"/>
    <cellStyle name="Percent 5 3 2 2 4" xfId="59832" xr:uid="{71A1D490-D40D-4F3B-9982-FDFD2BE4C849}"/>
    <cellStyle name="Percent 5 3 2 2 5" xfId="59833" xr:uid="{808F27AA-4027-4B79-AC70-BE8FD0D756AB}"/>
    <cellStyle name="Percent 5 3 2 2 6" xfId="59834" xr:uid="{3A62E334-1483-4CDC-9503-75D0A3FFB2AA}"/>
    <cellStyle name="Percent 5 3 2 2 7" xfId="59835" xr:uid="{3C0E5C86-4745-4195-B2F6-A753F0896F12}"/>
    <cellStyle name="Percent 5 3 2 3" xfId="59836" xr:uid="{48B7A488-3C63-48E7-8BB5-0C1CA00BF932}"/>
    <cellStyle name="Percent 5 3 2 4" xfId="59837" xr:uid="{26AFF823-3C85-48AC-86BC-C6E4E444E02A}"/>
    <cellStyle name="Percent 5 3 2 5" xfId="59838" xr:uid="{54DCA215-8026-44A6-97B5-CF30F2254EEB}"/>
    <cellStyle name="Percent 5 3 2 6" xfId="59839" xr:uid="{AD62CFF9-0605-4F27-806E-FEF750CDC8F8}"/>
    <cellStyle name="Percent 5 3 2 7" xfId="59840" xr:uid="{D82A26CC-CAE2-4298-9856-8714593F0B23}"/>
    <cellStyle name="Percent 5 3 2 8" xfId="59841" xr:uid="{3793A2DB-BAED-4C18-9BF8-EAE6020AE9AB}"/>
    <cellStyle name="Percent 5 3 2 8 2" xfId="59842" xr:uid="{5E02F49A-BCF9-455E-9196-B26FAF2F77E2}"/>
    <cellStyle name="Percent 5 3 2 8 3" xfId="59843" xr:uid="{7288788D-5A43-4843-94DE-64BC35329CE7}"/>
    <cellStyle name="Percent 5 3 2 8 4" xfId="59844" xr:uid="{073877B6-8029-4151-B0AC-1ED53CD9CC29}"/>
    <cellStyle name="Percent 5 3 2 8 5" xfId="59845" xr:uid="{7ADAE838-55EA-4F6A-A56B-E836BF8C7F34}"/>
    <cellStyle name="Percent 5 3 2 8 6" xfId="59846" xr:uid="{4C830526-794F-48D6-A90D-9751028AB769}"/>
    <cellStyle name="Percent 5 3 2 9" xfId="59847" xr:uid="{D6A1BED7-4EDF-4333-AA29-0D9BE0D1B124}"/>
    <cellStyle name="Percent 5 3 3" xfId="59848" xr:uid="{8747FE26-E8E8-4295-9257-352E8863B658}"/>
    <cellStyle name="Percent 5 3 3 10" xfId="59849" xr:uid="{589316EA-360A-4897-A4AB-03F9C00D0B12}"/>
    <cellStyle name="Percent 5 3 3 11" xfId="59850" xr:uid="{EC14F744-5B82-4C1B-A3BD-203418369D56}"/>
    <cellStyle name="Percent 5 3 3 2" xfId="59851" xr:uid="{AE864E50-ABBC-49BC-8061-8664BE1C8BCC}"/>
    <cellStyle name="Percent 5 3 3 2 2" xfId="59852" xr:uid="{7D2678C9-2C85-4034-8A75-5F48DB5C6C7D}"/>
    <cellStyle name="Percent 5 3 3 2 2 2" xfId="59853" xr:uid="{3BA10D28-EA07-48EF-BDFE-E993BEC740F4}"/>
    <cellStyle name="Percent 5 3 3 2 2 3" xfId="59854" xr:uid="{FB0010E9-42B4-4688-8D3C-8A0BF0A3ADDE}"/>
    <cellStyle name="Percent 5 3 3 2 2 4" xfId="59855" xr:uid="{AA8397EE-2C95-4A64-9FDC-CDFADBF29E37}"/>
    <cellStyle name="Percent 5 3 3 2 2 5" xfId="59856" xr:uid="{7BAF425D-883E-4C52-B5E0-504E42D1240F}"/>
    <cellStyle name="Percent 5 3 3 2 2 6" xfId="59857" xr:uid="{25D4FBDD-EC8F-4597-8948-085ACE979264}"/>
    <cellStyle name="Percent 5 3 3 2 3" xfId="59858" xr:uid="{63181490-1C8E-45FC-9420-1C6EDF495927}"/>
    <cellStyle name="Percent 5 3 3 2 4" xfId="59859" xr:uid="{2F8E1D62-B208-4EF3-8BED-4EA47EAF13B1}"/>
    <cellStyle name="Percent 5 3 3 2 5" xfId="59860" xr:uid="{1FFFD218-5CF2-4705-A92B-AE7A985F8417}"/>
    <cellStyle name="Percent 5 3 3 2 6" xfId="59861" xr:uid="{ED36FE40-F0E3-4897-93ED-4DC4706C95B9}"/>
    <cellStyle name="Percent 5 3 3 2 7" xfId="59862" xr:uid="{2975B4BB-324A-45D0-8ED2-DBAB6F945DDB}"/>
    <cellStyle name="Percent 5 3 3 3" xfId="59863" xr:uid="{95375891-762B-40CB-98F6-5C1003AB89B2}"/>
    <cellStyle name="Percent 5 3 3 4" xfId="59864" xr:uid="{00632CB5-783F-4CC9-A208-1A77ACCBBFF4}"/>
    <cellStyle name="Percent 5 3 3 5" xfId="59865" xr:uid="{F74BE7FA-B9F1-4A25-AF17-A43BD75E4E82}"/>
    <cellStyle name="Percent 5 3 3 6" xfId="59866" xr:uid="{3C47CB8E-D15B-47A5-B347-1C19E17A0723}"/>
    <cellStyle name="Percent 5 3 3 6 2" xfId="59867" xr:uid="{0B57E90F-38AE-4297-941D-4C7C5C88FE0B}"/>
    <cellStyle name="Percent 5 3 3 6 3" xfId="59868" xr:uid="{A92772E5-6466-4FA6-A3F2-3CED7FDFFEE8}"/>
    <cellStyle name="Percent 5 3 3 6 4" xfId="59869" xr:uid="{75FE1D76-EECE-4CBA-8A61-A7C0EBA718FC}"/>
    <cellStyle name="Percent 5 3 3 6 5" xfId="59870" xr:uid="{69D585BB-9B86-452C-BE08-DE7F9D1E9D76}"/>
    <cellStyle name="Percent 5 3 3 6 6" xfId="59871" xr:uid="{73AF03FC-1362-4E0B-8063-26B72F1E5B94}"/>
    <cellStyle name="Percent 5 3 3 7" xfId="59872" xr:uid="{AEF34984-5B6F-4F0F-9AD5-3C644009150D}"/>
    <cellStyle name="Percent 5 3 3 8" xfId="59811" xr:uid="{86452B44-0FAD-4F31-8ADB-B03D72343D16}"/>
    <cellStyle name="Percent 5 3 3 9" xfId="59813" xr:uid="{C2C924EB-F091-4E8C-9FF8-7DDAF7E64930}"/>
    <cellStyle name="Percent 5 3 4" xfId="59873" xr:uid="{66D2D338-AE50-4673-86E2-1C19FA93B1CE}"/>
    <cellStyle name="Percent 5 3 4 2" xfId="59874" xr:uid="{DABEF230-6F1B-491E-A87B-3E53D81F5437}"/>
    <cellStyle name="Percent 5 3 4 3" xfId="59875" xr:uid="{D9AE7336-A3DB-428C-B642-77CB4D498F83}"/>
    <cellStyle name="Percent 5 3 4 4" xfId="59876" xr:uid="{2587FA34-E947-4227-9EFF-4A06B7B76B4F}"/>
    <cellStyle name="Percent 5 3 5" xfId="59877" xr:uid="{BD600A18-B77C-40F3-969F-5FB827E40055}"/>
    <cellStyle name="Percent 5 3 5 10" xfId="59878" xr:uid="{90ECEAD0-8A2F-499A-9BAE-A136FD652861}"/>
    <cellStyle name="Percent 5 3 5 11" xfId="59879" xr:uid="{ED61CF28-973A-4B6E-A8FB-48B2353D81D0}"/>
    <cellStyle name="Percent 5 3 5 2" xfId="59880" xr:uid="{A56B5D05-C887-48B4-819B-757C4F2ACFFD}"/>
    <cellStyle name="Percent 5 3 5 2 2" xfId="59881" xr:uid="{F6955046-24BD-46AE-9878-D05F0029D21B}"/>
    <cellStyle name="Percent 5 3 5 2 2 2" xfId="8797" xr:uid="{782BC6A6-1FD2-4BAA-BC2B-E2941D4054C1}"/>
    <cellStyle name="Percent 5 3 5 2 2 3" xfId="8800" xr:uid="{70A76D8C-BE21-4895-9600-F5D1A76C4A3C}"/>
    <cellStyle name="Percent 5 3 5 2 2 4" xfId="8803" xr:uid="{EEA9E2E1-73B6-4A63-BEE8-EBC4C098F3A3}"/>
    <cellStyle name="Percent 5 3 5 2 2 5" xfId="59882" xr:uid="{D010051F-BEE9-49E8-B309-01A0BEF181A1}"/>
    <cellStyle name="Percent 5 3 5 2 2 6" xfId="33595" xr:uid="{64C9FEE1-C7C8-4833-BE01-5C5A7AA45B0C}"/>
    <cellStyle name="Percent 5 3 5 2 3" xfId="59883" xr:uid="{5B6C0490-B9D7-4778-A705-B0246F454E0E}"/>
    <cellStyle name="Percent 5 3 5 2 4" xfId="59884" xr:uid="{0A9CBB89-E9DA-4A7F-8396-2A4AD19FB15D}"/>
    <cellStyle name="Percent 5 3 5 2 5" xfId="59885" xr:uid="{A2A9CE90-FB36-42CB-A66E-2E80E2D952F6}"/>
    <cellStyle name="Percent 5 3 5 2 6" xfId="59886" xr:uid="{881CFF04-5C54-4470-B6A8-7CF4FF06A31F}"/>
    <cellStyle name="Percent 5 3 5 2 7" xfId="59887" xr:uid="{18AA4E0E-7F23-46C2-AC7C-1DF1DB14CCD3}"/>
    <cellStyle name="Percent 5 3 5 3" xfId="59888" xr:uid="{6CCD5949-D05B-413E-B85B-64CC6F0138A4}"/>
    <cellStyle name="Percent 5 3 5 4" xfId="59889" xr:uid="{B42ABDF9-CE41-4E2D-B2AD-D6C624351C73}"/>
    <cellStyle name="Percent 5 3 5 5" xfId="59890" xr:uid="{6AAC9E78-B200-4202-A035-FD8CC609B91A}"/>
    <cellStyle name="Percent 5 3 5 6" xfId="19535" xr:uid="{2005D7B9-C632-43E7-B114-6647D129AB80}"/>
    <cellStyle name="Percent 5 3 5 6 2" xfId="24588" xr:uid="{8162E2CF-61CF-4F14-AB98-5F1A930E1CA6}"/>
    <cellStyle name="Percent 5 3 5 6 3" xfId="24590" xr:uid="{08D2FFFB-0D3A-4272-900B-034B7C077791}"/>
    <cellStyle name="Percent 5 3 5 6 4" xfId="24592" xr:uid="{8FC3FC3D-B224-4E34-BE2F-521544E9B76A}"/>
    <cellStyle name="Percent 5 3 5 6 5" xfId="24594" xr:uid="{03A98062-FD5C-4C29-8682-9B1717931292}"/>
    <cellStyle name="Percent 5 3 5 6 6" xfId="24596" xr:uid="{AF7576A1-453A-472E-87DB-C63D3A6A32A5}"/>
    <cellStyle name="Percent 5 3 5 7" xfId="19538" xr:uid="{3E26E381-5CC4-493A-9DBC-6400B16B7B21}"/>
    <cellStyle name="Percent 5 3 5 8" xfId="59891" xr:uid="{61FF23FE-F3D4-4500-828A-C769BF6934A7}"/>
    <cellStyle name="Percent 5 3 5 9" xfId="59892" xr:uid="{6ED728E6-CF9E-43DA-9FEF-8EF19D5166ED}"/>
    <cellStyle name="Percent 5 3 6" xfId="59893" xr:uid="{891F838D-01B7-4E60-9B04-65E58C75E161}"/>
    <cellStyle name="Percent 5 3 6 2" xfId="59894" xr:uid="{3DBBFFB1-B7D2-4E2C-8EA3-F9694E02593D}"/>
    <cellStyle name="Percent 5 3 6 2 2" xfId="30665" xr:uid="{DDBB986B-5826-4DE2-9860-7DEE35CD8DB2}"/>
    <cellStyle name="Percent 5 3 6 2 3" xfId="30670" xr:uid="{ACEB6AA5-EEF3-4ABC-BBF1-171DC398A598}"/>
    <cellStyle name="Percent 5 3 6 2 4" xfId="30673" xr:uid="{3378A980-3584-4E40-ABCB-A841C3B5FBDF}"/>
    <cellStyle name="Percent 5 3 6 2 5" xfId="30676" xr:uid="{1E1612B3-2F11-4A33-AF41-84B76FE101E1}"/>
    <cellStyle name="Percent 5 3 6 2 6" xfId="30679" xr:uid="{95CE3441-A639-40D5-90DA-6FDC492D014E}"/>
    <cellStyle name="Percent 5 3 6 3" xfId="59895" xr:uid="{06614B49-0053-4E94-ABC7-BE9673CA8234}"/>
    <cellStyle name="Percent 5 3 6 4" xfId="59896" xr:uid="{E7FC89FA-E866-44C0-B068-280CAC1EDCDF}"/>
    <cellStyle name="Percent 5 3 6 5" xfId="59897" xr:uid="{50316288-FEF6-4E63-90B9-3B2B0B9B1BD8}"/>
    <cellStyle name="Percent 5 3 6 6" xfId="59898" xr:uid="{D4196476-BFC4-4C25-A7D9-31AFDF6EF7CF}"/>
    <cellStyle name="Percent 5 3 6 7" xfId="59899" xr:uid="{2291D551-6C84-48EE-9AFD-79B9113AF05D}"/>
    <cellStyle name="Percent 5 3 7" xfId="59900" xr:uid="{D001C5D8-1B65-440C-8837-ED23C1506844}"/>
    <cellStyle name="Percent 5 3 8" xfId="59901" xr:uid="{01DC9EF0-2579-4F38-AF2A-D1275DE05F7D}"/>
    <cellStyle name="Percent 5 3 9" xfId="59902" xr:uid="{CCDBF9F7-02E4-4581-AB53-F929BFBAFE88}"/>
    <cellStyle name="Percent 5 4" xfId="59903" xr:uid="{CBEF24DD-2F04-4DBD-9971-9838B77202DF}"/>
    <cellStyle name="Percent 5 4 2" xfId="31811" xr:uid="{1458E46F-7CEC-4B08-8588-FF284213083C}"/>
    <cellStyle name="Percent 5 4 3" xfId="50645" xr:uid="{EB415A2F-150A-406A-A78D-B287610AFB4A}"/>
    <cellStyle name="Percent 5 5" xfId="27465" xr:uid="{102B5875-C90E-44CB-888A-54D980697F90}"/>
    <cellStyle name="Percent 5 5 10" xfId="59904" xr:uid="{8B296980-A9BC-4EC1-AC4E-C7FA0AF5055C}"/>
    <cellStyle name="Percent 5 5 11" xfId="35960" xr:uid="{051BF9FC-2E18-434F-8022-484E95D0B287}"/>
    <cellStyle name="Percent 5 5 12" xfId="35967" xr:uid="{338B05B6-4DB2-49CE-B1FB-3BF42C06997D}"/>
    <cellStyle name="Percent 5 5 13" xfId="35969" xr:uid="{FDC78475-8823-41D9-8CC8-7547F7FA2B5E}"/>
    <cellStyle name="Percent 5 5 2" xfId="26020" xr:uid="{9AB14F2F-6122-47DE-9EAD-88D44398206A}"/>
    <cellStyle name="Percent 5 5 2 10" xfId="59905" xr:uid="{908A6AF8-9121-4E3B-B87C-41384ECDB8DA}"/>
    <cellStyle name="Percent 5 5 2 11" xfId="59906" xr:uid="{5F717A1F-8ED8-442B-8D05-732FFFB3BCF8}"/>
    <cellStyle name="Percent 5 5 2 12" xfId="59907" xr:uid="{B8828232-B290-411F-AB7A-BB4EB770B064}"/>
    <cellStyle name="Percent 5 5 2 2" xfId="59908" xr:uid="{3C241C09-485B-42C1-8D34-D7B5639C4CCD}"/>
    <cellStyle name="Percent 5 5 2 2 2" xfId="59909" xr:uid="{15497A53-C9E2-4CD4-ACBB-01F155362777}"/>
    <cellStyle name="Percent 5 5 2 2 2 2" xfId="59910" xr:uid="{E3195D68-CA88-4D71-A50F-E1F609D0B2C7}"/>
    <cellStyle name="Percent 5 5 2 2 2 3" xfId="59911" xr:uid="{AB0022B8-82A8-470D-A20D-3B42A571CBA1}"/>
    <cellStyle name="Percent 5 5 2 2 2 4" xfId="59912" xr:uid="{8B789F8B-EB09-40C1-8C6C-4A3C3A57B034}"/>
    <cellStyle name="Percent 5 5 2 2 2 5" xfId="59913" xr:uid="{0A503047-68CD-4C08-A58E-BE3D20838079}"/>
    <cellStyle name="Percent 5 5 2 2 2 6" xfId="59914" xr:uid="{AAAE1578-83E4-4FD6-95BF-F69C57B667A3}"/>
    <cellStyle name="Percent 5 5 2 2 3" xfId="59915" xr:uid="{837FA04B-91F8-4951-8063-7C353AD40029}"/>
    <cellStyle name="Percent 5 5 2 2 4" xfId="59916" xr:uid="{7729E924-9732-42C1-BC55-B4395F476909}"/>
    <cellStyle name="Percent 5 5 2 2 5" xfId="59917" xr:uid="{A5A4BCCD-6A73-4ED2-95F1-A3097C778816}"/>
    <cellStyle name="Percent 5 5 2 2 6" xfId="59918" xr:uid="{D8DF14C4-293C-4ECA-BE35-4C0271072598}"/>
    <cellStyle name="Percent 5 5 2 2 7" xfId="59919" xr:uid="{2556FACB-8197-42D7-84CD-E3002F220CEB}"/>
    <cellStyle name="Percent 5 5 2 3" xfId="59920" xr:uid="{B4C9BEBF-79AC-4EC1-BBA7-F8461110739E}"/>
    <cellStyle name="Percent 5 5 2 4" xfId="59921" xr:uid="{4734EDEE-1F09-48A6-BF9C-E29E0830AEBE}"/>
    <cellStyle name="Percent 5 5 2 5" xfId="59922" xr:uid="{A96D39A2-CF22-49AF-9CA9-D24E02414C76}"/>
    <cellStyle name="Percent 5 5 2 6" xfId="59923" xr:uid="{2E4766E0-1F55-4635-AE64-84B841B80741}"/>
    <cellStyle name="Percent 5 5 2 7" xfId="59924" xr:uid="{E1F715A6-4C9C-4435-976D-03ED06050080}"/>
    <cellStyle name="Percent 5 5 2 7 2" xfId="59925" xr:uid="{343007E1-90EC-4B75-B36F-11CC3D5B7DF9}"/>
    <cellStyle name="Percent 5 5 2 7 3" xfId="59926" xr:uid="{9B3D4517-52BE-45C1-B9EA-668D07082B95}"/>
    <cellStyle name="Percent 5 5 2 7 4" xfId="13467" xr:uid="{88CAB29E-1BE2-4F14-91AA-7A8381CA8CDB}"/>
    <cellStyle name="Percent 5 5 2 7 5" xfId="13470" xr:uid="{31208DBE-6CA2-4D51-A4DE-CCD594F02BA9}"/>
    <cellStyle name="Percent 5 5 2 7 6" xfId="59927" xr:uid="{EF8A0805-C226-4531-B8A4-5834B5D1FF51}"/>
    <cellStyle name="Percent 5 5 2 8" xfId="59928" xr:uid="{889E4D39-81B9-483D-B18F-6C301B7348A7}"/>
    <cellStyle name="Percent 5 5 2 9" xfId="59929" xr:uid="{DB3B347E-A334-4FBD-B88D-611498417E0B}"/>
    <cellStyle name="Percent 5 5 3" xfId="27467" xr:uid="{6A2C4428-8649-4DBB-AB13-6362A31EF98F}"/>
    <cellStyle name="Percent 5 5 3 2" xfId="59930" xr:uid="{E74D991D-D625-458D-9603-05BFBE72DD87}"/>
    <cellStyle name="Percent 5 5 3 3" xfId="59931" xr:uid="{19E7321D-B70A-4B33-9DEB-F989684C528E}"/>
    <cellStyle name="Percent 5 5 3 4" xfId="59932" xr:uid="{F00558F0-E8F5-4280-883E-78E301C2F4E5}"/>
    <cellStyle name="Percent 5 5 4" xfId="27470" xr:uid="{D750FAF0-E3F1-4166-8AC8-B13587412582}"/>
    <cellStyle name="Percent 5 5 4 2" xfId="59933" xr:uid="{5091AB9A-E093-4B1C-B33B-A50E3B094144}"/>
    <cellStyle name="Percent 5 5 4 2 2" xfId="59934" xr:uid="{8F7F28B1-1B36-42BE-8CF5-A2E1D0208E66}"/>
    <cellStyle name="Percent 5 5 4 2 3" xfId="59935" xr:uid="{B69F4F18-01C5-4D7B-81DB-2DB8617C05DC}"/>
    <cellStyle name="Percent 5 5 4 2 4" xfId="59936" xr:uid="{5E605EEA-935A-4C8F-BE07-98014D784C43}"/>
    <cellStyle name="Percent 5 5 4 2 5" xfId="59937" xr:uid="{F8E3ADD6-EFDC-4056-B1D5-270DC6572FBF}"/>
    <cellStyle name="Percent 5 5 4 2 6" xfId="59938" xr:uid="{863E6B46-FC57-476B-AFC2-94218B9D070E}"/>
    <cellStyle name="Percent 5 5 4 3" xfId="59939" xr:uid="{1D21CD05-56F0-49D7-9646-E0F3DC1376C6}"/>
    <cellStyle name="Percent 5 5 4 4" xfId="59940" xr:uid="{0BAB6E09-0BDF-4F36-B665-4D3423EA8BE2}"/>
    <cellStyle name="Percent 5 5 4 5" xfId="59941" xr:uid="{435CF83B-CA7C-438C-8D12-A1E882C41BED}"/>
    <cellStyle name="Percent 5 5 4 6" xfId="59942" xr:uid="{73BFA349-B282-433B-96D8-5F2009D9043E}"/>
    <cellStyle name="Percent 5 5 4 7" xfId="59943" xr:uid="{250C97A0-06B9-4FB1-A0D8-87A9702C1664}"/>
    <cellStyle name="Percent 5 5 5" xfId="27473" xr:uid="{66C4863F-A51B-4150-B6BA-1E701797ABCC}"/>
    <cellStyle name="Percent 5 5 6" xfId="27475" xr:uid="{BF1E1B42-E3A3-4A5C-A045-2A3410B9E7C5}"/>
    <cellStyle name="Percent 5 5 7" xfId="59944" xr:uid="{E757693D-06A5-415E-84A9-C9F766617AE1}"/>
    <cellStyle name="Percent 5 5 8" xfId="59945" xr:uid="{1C2EC3EA-AF31-4C9B-A59C-DC6BA15DD93F}"/>
    <cellStyle name="Percent 5 5 8 2" xfId="59946" xr:uid="{43A9FACE-AE3D-40CC-87CA-AB5E512ED6AF}"/>
    <cellStyle name="Percent 5 5 8 3" xfId="59947" xr:uid="{0F6FA88E-9BF0-4751-9436-08E18E0BD50D}"/>
    <cellStyle name="Percent 5 5 8 4" xfId="59948" xr:uid="{D9FA0F55-9B0C-45F0-A045-46E36F5B536D}"/>
    <cellStyle name="Percent 5 5 8 5" xfId="59949" xr:uid="{48D19268-E242-4E89-95DD-0573C3C74511}"/>
    <cellStyle name="Percent 5 5 8 6" xfId="56148" xr:uid="{B46CCE02-BEC9-49BA-A394-5C29D5A76542}"/>
    <cellStyle name="Percent 5 5 9" xfId="59950" xr:uid="{C1195B64-372B-49A4-B70E-D61F1CCE823A}"/>
    <cellStyle name="Percent 5 6" xfId="27477" xr:uid="{A6C2C1E9-479D-44A9-A333-5ABA9285B32E}"/>
    <cellStyle name="Percent 5 7" xfId="3996" xr:uid="{05E2909C-AEFD-4075-9259-B0F7A07511D8}"/>
    <cellStyle name="Percent 5 8" xfId="4005" xr:uid="{CF242800-451D-454A-922C-9237907245D7}"/>
    <cellStyle name="Percent 5 9" xfId="4012" xr:uid="{BA1EB8A8-7C6D-4320-A3FB-3087A29088C5}"/>
    <cellStyle name="Percent 6" xfId="59951" xr:uid="{D4E11184-C906-4CEA-B34C-6154639B0A13}"/>
    <cellStyle name="Percent 6 2" xfId="59952" xr:uid="{6D4FD660-ADE4-46F0-B81D-97344F1452E4}"/>
    <cellStyle name="Percent 6 2 2" xfId="59953" xr:uid="{2CF8C4F3-6B63-490D-810C-79A62A1546E5}"/>
    <cellStyle name="Percent 6 2 2 2" xfId="59954" xr:uid="{CEF89496-8792-4F01-BCE1-8D24B90782E7}"/>
    <cellStyle name="Percent 6 2 2 3" xfId="59955" xr:uid="{04793BE9-1409-454F-813C-16B9B0818577}"/>
    <cellStyle name="Percent 6 2 3" xfId="59956" xr:uid="{1B272749-7F28-4F6B-A712-27B40560BC8B}"/>
    <cellStyle name="Percent 6 3" xfId="59957" xr:uid="{5B5CBCA7-9001-40F7-9AC8-FE0C57974299}"/>
    <cellStyle name="Percent 6 3 2" xfId="36971" xr:uid="{C3AA1AE0-E32C-4E4F-8371-F91B49EE9A62}"/>
    <cellStyle name="Percent 6 3 3" xfId="36984" xr:uid="{F3FEF0BF-72D8-438F-B1C6-14AC45151800}"/>
    <cellStyle name="Percent 6 4" xfId="59958" xr:uid="{5D253C65-8F1E-4ADE-B778-12C0708A4767}"/>
    <cellStyle name="Percent 6 5" xfId="27479" xr:uid="{6F72BDCA-C136-48C0-B2C4-28197BEBE7BC}"/>
    <cellStyle name="Percent 6 6" xfId="27481" xr:uid="{95C47717-B434-4976-AB90-0CEB1B666E35}"/>
    <cellStyle name="Percent 6 7" xfId="21250" xr:uid="{5D71FE90-B807-4EC1-B71D-039CDDC14FC3}"/>
    <cellStyle name="Percent 6 8" xfId="21252" xr:uid="{343C6A9A-DF94-49C2-8A60-4454B8F78CE7}"/>
    <cellStyle name="Percent 6 9" xfId="59959" xr:uid="{1942D032-A0C8-4912-A9B9-EFF23BBBC491}"/>
    <cellStyle name="Percent 7" xfId="59960" xr:uid="{1BAC8559-4569-4DAA-A89B-7E2C4D920D9E}"/>
    <cellStyle name="Percent 7 10" xfId="63257" xr:uid="{B7902196-1F7D-43C7-B242-4EBB1BEF9672}"/>
    <cellStyle name="Percent 7 11" xfId="63263" xr:uid="{18B3CF6C-2D21-4A6B-9DCA-58D55193343B}"/>
    <cellStyle name="Percent 7 2" xfId="54550" xr:uid="{7E2574C9-A6CA-413F-A20A-D9637FA21D62}"/>
    <cellStyle name="Percent 7 2 2" xfId="59961" xr:uid="{E28C61AB-C360-41F6-AF27-E30B1C4C62BF}"/>
    <cellStyle name="Percent 7 2 3" xfId="59962" xr:uid="{01C88578-D26F-4976-A3E8-9D2474DDDFF0}"/>
    <cellStyle name="Percent 7 3" xfId="54553" xr:uid="{CF595872-DE47-42B4-80B3-612C159C3CC7}"/>
    <cellStyle name="Percent 7 4" xfId="54556" xr:uid="{4B9EF855-4CDE-4CC1-AEA6-A9B5F8C2A447}"/>
    <cellStyle name="Percent 7 5" xfId="25490" xr:uid="{37C39330-2CB5-42BB-A59C-9D50CAE6F015}"/>
    <cellStyle name="Percent 7 6" xfId="25492" xr:uid="{69CAF424-97C6-49A4-B902-924EB88BB012}"/>
    <cellStyle name="Percent 7 7" xfId="21254" xr:uid="{3F40D3AD-A54D-4427-A08B-BDA63F287A80}"/>
    <cellStyle name="Percent 7 8" xfId="21257" xr:uid="{1E320089-BD7E-43CC-B556-E2E0CCDB53DB}"/>
    <cellStyle name="Percent 7 9" xfId="25494" xr:uid="{6E80A3C5-AA42-4A2B-A5A6-0D0BB3F60082}"/>
    <cellStyle name="Percent 8" xfId="59963" xr:uid="{CAFA964B-8DD8-4109-A4F3-453FCD0344FB}"/>
    <cellStyle name="Percent 8 10" xfId="59964" xr:uid="{FD0D5DCC-B2E1-4938-B7F8-B254E6AE7BA1}"/>
    <cellStyle name="Percent 8 10 10" xfId="59965" xr:uid="{D53A3FB1-9EE2-41F3-82BA-B4AB8E7D3805}"/>
    <cellStyle name="Percent 8 10 11" xfId="59966" xr:uid="{801E9A8A-99EF-46BF-B37B-F363E019BC6B}"/>
    <cellStyle name="Percent 8 10 12" xfId="59967" xr:uid="{88DD9A2A-D8D4-4D4B-B270-4A2BFB2C2E5D}"/>
    <cellStyle name="Percent 8 10 13" xfId="59968" xr:uid="{3CB94273-0AF2-436E-A19D-F8BB018F75B0}"/>
    <cellStyle name="Percent 8 10 2" xfId="59969" xr:uid="{4726388A-7E39-4687-BEC0-A9C3A83B5710}"/>
    <cellStyle name="Percent 8 10 2 2" xfId="59970" xr:uid="{0B855EED-406D-46CB-981C-642F812C91F1}"/>
    <cellStyle name="Percent 8 10 2 2 2" xfId="59971" xr:uid="{DB226C9E-FE26-4998-B9EA-CF0444A52741}"/>
    <cellStyle name="Percent 8 10 2 2 3" xfId="59972" xr:uid="{45D3164A-240D-40C7-8A29-FDCFF4653D19}"/>
    <cellStyle name="Percent 8 10 2 2 4" xfId="59973" xr:uid="{3EA4FE58-8BAD-4135-888B-A33DB4160FC7}"/>
    <cellStyle name="Percent 8 10 2 2 5" xfId="59974" xr:uid="{60754A90-BD2A-4C2D-B62F-876C352E3048}"/>
    <cellStyle name="Percent 8 10 2 2 6" xfId="59975" xr:uid="{2285FA67-C8E0-41F8-B6DA-47E52D7418E8}"/>
    <cellStyle name="Percent 8 10 2 3" xfId="59976" xr:uid="{4EB2CEBB-C612-41A5-B15F-8BD20C54A6BF}"/>
    <cellStyle name="Percent 8 10 2 4" xfId="59977" xr:uid="{D0B14E2D-C9A2-4F36-83DD-C9076A971BCF}"/>
    <cellStyle name="Percent 8 10 2 5" xfId="59978" xr:uid="{193C305C-42F9-4852-BC40-57767AA23A0F}"/>
    <cellStyle name="Percent 8 10 2 6" xfId="59979" xr:uid="{8A4D3EBD-CFEA-4740-ACBD-8DD91B72636B}"/>
    <cellStyle name="Percent 8 10 2 7" xfId="59980" xr:uid="{B1A11EE3-0D68-4D9F-94AE-2847FD66BD9E}"/>
    <cellStyle name="Percent 8 10 3" xfId="56408" xr:uid="{3E679CD3-0AB5-46D2-9AD3-1D0D8972B9C0}"/>
    <cellStyle name="Percent 8 10 4" xfId="59981" xr:uid="{037D1EA0-122B-4F4F-B257-8E10F2C0F748}"/>
    <cellStyle name="Percent 8 10 5" xfId="16787" xr:uid="{8EB57080-E180-404A-9893-8F612FCE722A}"/>
    <cellStyle name="Percent 8 10 6" xfId="16807" xr:uid="{A1BC00EE-4746-446F-AED1-396D72C1B241}"/>
    <cellStyle name="Percent 8 10 7" xfId="16812" xr:uid="{EA2AD5B8-832A-49D4-8F65-7C99DFF51440}"/>
    <cellStyle name="Percent 8 10 8" xfId="16815" xr:uid="{0290C20D-7B00-46CD-8E32-BF577BCABFCC}"/>
    <cellStyle name="Percent 8 10 8 2" xfId="59982" xr:uid="{B7F84D2D-3D85-40C9-9A46-32A1FD6FE97B}"/>
    <cellStyle name="Percent 8 10 8 3" xfId="59983" xr:uid="{FA1AC800-0B41-45E7-8781-79461D4D5018}"/>
    <cellStyle name="Percent 8 10 8 4" xfId="59984" xr:uid="{5430FBA6-1B30-4686-86E9-CE35AA9F9F94}"/>
    <cellStyle name="Percent 8 10 8 5" xfId="59985" xr:uid="{B2C77F69-0877-430C-A4B7-5FC002D8B958}"/>
    <cellStyle name="Percent 8 10 8 6" xfId="59986" xr:uid="{7FC7E145-F018-4507-8C2D-1993CEB78E63}"/>
    <cellStyle name="Percent 8 10 9" xfId="16818" xr:uid="{C88E7F8C-DAE0-407D-B8CC-D4A133A26B7A}"/>
    <cellStyle name="Percent 8 11" xfId="59987" xr:uid="{8834821C-3A6A-4800-8104-371F3C1DFA51}"/>
    <cellStyle name="Percent 8 11 2" xfId="59988" xr:uid="{BB5B5628-A1C3-468F-9DD6-5F8FAD2E014B}"/>
    <cellStyle name="Percent 8 11 3" xfId="56413" xr:uid="{C0C25DAB-75F1-48E6-9514-5F995C913AA2}"/>
    <cellStyle name="Percent 8 11 4" xfId="59989" xr:uid="{FB098C0A-E255-44D2-BC0E-BF846E04DBCF}"/>
    <cellStyle name="Percent 8 12" xfId="59990" xr:uid="{D19A1569-DC77-4623-BF5A-8AC99A2AE1E1}"/>
    <cellStyle name="Percent 8 12 10" xfId="56691" xr:uid="{6371BCB0-E48E-4B7E-A0D0-30A708EA261D}"/>
    <cellStyle name="Percent 8 12 11" xfId="56694" xr:uid="{CB42F9A8-45F6-4514-BE72-1A0673A24163}"/>
    <cellStyle name="Percent 8 12 2" xfId="32329" xr:uid="{399DA625-53E6-403B-9478-1E7451AF6758}"/>
    <cellStyle name="Percent 8 12 2 2" xfId="59991" xr:uid="{C49BECE7-0379-48AB-80DB-5BAE2FE6B1D2}"/>
    <cellStyle name="Percent 8 12 2 2 2" xfId="59992" xr:uid="{93B189CA-04BC-43E6-AB51-2DF47B909240}"/>
    <cellStyle name="Percent 8 12 2 2 3" xfId="59993" xr:uid="{EB954383-C401-467C-8F44-7DFC466AC213}"/>
    <cellStyle name="Percent 8 12 2 2 4" xfId="59994" xr:uid="{F02DE934-F513-4ECE-8980-A79D30334272}"/>
    <cellStyle name="Percent 8 12 2 2 5" xfId="59995" xr:uid="{E5D41E56-8024-4BBC-B2D8-27D155BE06EC}"/>
    <cellStyle name="Percent 8 12 2 2 6" xfId="59996" xr:uid="{D6B1708E-EDEC-4F8A-A19B-C6D72CDA4A51}"/>
    <cellStyle name="Percent 8 12 2 3" xfId="59997" xr:uid="{32A0F755-B993-4A97-95B5-E89494418480}"/>
    <cellStyle name="Percent 8 12 2 4" xfId="59998" xr:uid="{E53B4E4F-F94E-4879-8DB4-4EA536481D8F}"/>
    <cellStyle name="Percent 8 12 2 5" xfId="59999" xr:uid="{BE90458A-C63D-4A13-B3C0-7B6CBB14227C}"/>
    <cellStyle name="Percent 8 12 2 6" xfId="35555" xr:uid="{DD40BD31-910F-46EC-8942-895C73A58578}"/>
    <cellStyle name="Percent 8 12 2 7" xfId="20374" xr:uid="{C0AC503C-6A35-475E-89FC-73D045DB84C0}"/>
    <cellStyle name="Percent 8 12 3" xfId="56419" xr:uid="{14514493-9D62-4D63-84DA-8317030E3A65}"/>
    <cellStyle name="Percent 8 12 4" xfId="58160" xr:uid="{61D80884-F417-4B08-9B9D-21B5C23A4136}"/>
    <cellStyle name="Percent 8 12 5" xfId="16835" xr:uid="{B37CCF3F-7B9A-45BD-B6C2-B1A421B12D7C}"/>
    <cellStyle name="Percent 8 12 6" xfId="16844" xr:uid="{19B0C7AD-8C98-4A3F-B191-3B35548B6F84}"/>
    <cellStyle name="Percent 8 12 6 2" xfId="60000" xr:uid="{72D3E9C2-2CFF-44C3-8A2C-41D67F0F824D}"/>
    <cellStyle name="Percent 8 12 6 3" xfId="60001" xr:uid="{80311B69-2A47-472A-AD42-91D47A86FFE1}"/>
    <cellStyle name="Percent 8 12 6 4" xfId="60002" xr:uid="{F04BF8FD-A7A0-43A9-8AFB-436769B59B27}"/>
    <cellStyle name="Percent 8 12 6 5" xfId="60003" xr:uid="{7379C1B0-4941-4E4E-A953-9ED6EEE93B60}"/>
    <cellStyle name="Percent 8 12 6 6" xfId="60004" xr:uid="{18D431E4-3574-4DB0-9B07-E1D0840AC101}"/>
    <cellStyle name="Percent 8 12 7" xfId="16847" xr:uid="{9201C1FB-2DDD-461C-B259-2FC47DFA0B8E}"/>
    <cellStyle name="Percent 8 12 8" xfId="16850" xr:uid="{77B2331A-52E9-4B70-954D-E34F2DEA3470}"/>
    <cellStyle name="Percent 8 12 9" xfId="16853" xr:uid="{7601507C-D75A-4495-B58C-5954348DE1A8}"/>
    <cellStyle name="Percent 8 13" xfId="60005" xr:uid="{EF538CFD-18A4-497D-B663-53278BE7A89D}"/>
    <cellStyle name="Percent 8 13 10" xfId="60006" xr:uid="{EE74FDB4-060E-4F8F-98FD-954793FB6EB5}"/>
    <cellStyle name="Percent 8 13 11" xfId="60007" xr:uid="{BC44C286-8B59-47A4-8658-CCC845E07343}"/>
    <cellStyle name="Percent 8 13 2" xfId="60008" xr:uid="{48F7C99B-8BB9-440A-9D83-54356153AA92}"/>
    <cellStyle name="Percent 8 13 2 2" xfId="60009" xr:uid="{A77904EC-D03F-4571-8C2C-19396DE2D1A7}"/>
    <cellStyle name="Percent 8 13 2 2 2" xfId="60010" xr:uid="{EA368BEE-E569-41AC-AB85-76FB805C00CC}"/>
    <cellStyle name="Percent 8 13 2 2 3" xfId="60011" xr:uid="{AF03787B-8AE3-40CE-AED7-88E0863A690B}"/>
    <cellStyle name="Percent 8 13 2 2 4" xfId="60012" xr:uid="{75A98B12-4AAA-461B-A40D-DDC5A6D2F960}"/>
    <cellStyle name="Percent 8 13 2 2 5" xfId="60013" xr:uid="{70C1CB1A-7D7C-4222-A2BC-47D80BBAACFA}"/>
    <cellStyle name="Percent 8 13 2 2 6" xfId="60014" xr:uid="{A9F9A9F6-A4C1-4841-95FB-4C0D40D09C29}"/>
    <cellStyle name="Percent 8 13 2 3" xfId="60015" xr:uid="{9253AAE4-200A-42FA-A187-6BD04E84AE30}"/>
    <cellStyle name="Percent 8 13 2 4" xfId="60016" xr:uid="{82A8F78B-2A3F-4A12-878B-7EABD8F87AB6}"/>
    <cellStyle name="Percent 8 13 2 5" xfId="60017" xr:uid="{CCF0FD61-054B-4C12-932F-21AB166F5FBD}"/>
    <cellStyle name="Percent 8 13 2 6" xfId="35565" xr:uid="{EC67577B-1F22-418B-B4F3-E927F8653D3D}"/>
    <cellStyle name="Percent 8 13 2 7" xfId="20411" xr:uid="{E6DBAB9D-3F4D-440F-9D1F-E97405F15DFA}"/>
    <cellStyle name="Percent 8 13 3" xfId="56426" xr:uid="{2FE3ECB4-B4CD-4802-9632-5D4E4E3A4CDE}"/>
    <cellStyle name="Percent 8 13 4" xfId="58170" xr:uid="{407CDA62-867D-47DD-BF1B-8EE123E880E1}"/>
    <cellStyle name="Percent 8 13 5" xfId="16860" xr:uid="{A37792AE-AD49-4F5E-8665-0C7A8C7A3355}"/>
    <cellStyle name="Percent 8 13 6" xfId="16863" xr:uid="{74E1949B-C722-470E-82DA-E11E04CC8A72}"/>
    <cellStyle name="Percent 8 13 6 2" xfId="31791" xr:uid="{B4EF3A1B-52FE-4873-9BFB-636BCF5E73E2}"/>
    <cellStyle name="Percent 8 13 6 3" xfId="31793" xr:uid="{9C75B03B-BA27-4A8C-A821-5FAE82295455}"/>
    <cellStyle name="Percent 8 13 6 4" xfId="60018" xr:uid="{B99C6893-6F4E-4A22-9EA4-C5DC3D71CBC7}"/>
    <cellStyle name="Percent 8 13 6 5" xfId="60019" xr:uid="{490FE418-99BD-409B-BCB8-B78EB2E3D642}"/>
    <cellStyle name="Percent 8 13 6 6" xfId="60020" xr:uid="{F706409B-DA8D-468B-A62D-63764015ECD2}"/>
    <cellStyle name="Percent 8 13 7" xfId="16866" xr:uid="{776E3CF3-FE92-48B9-8925-D97522DAE629}"/>
    <cellStyle name="Percent 8 13 8" xfId="16870" xr:uid="{4A36E60F-671A-4274-82FF-485A1F544A32}"/>
    <cellStyle name="Percent 8 13 9" xfId="16874" xr:uid="{CA4E9C64-0DBF-4D94-8903-698F4C32891F}"/>
    <cellStyle name="Percent 8 14" xfId="60021" xr:uid="{6AEE2391-3A7B-4CDC-8682-4E8E47830692}"/>
    <cellStyle name="Percent 8 14 2" xfId="60022" xr:uid="{55E8970E-1513-40FD-BDF8-A0A0F09AFB39}"/>
    <cellStyle name="Percent 8 14 2 2" xfId="60023" xr:uid="{5C6B97DA-1FE7-472B-863A-A74F0B57A542}"/>
    <cellStyle name="Percent 8 14 2 3" xfId="60024" xr:uid="{A126DABA-49E0-46D9-969B-03DCDC359E9E}"/>
    <cellStyle name="Percent 8 14 2 4" xfId="60025" xr:uid="{B6A88A74-B4BD-4B76-BF21-350462691C07}"/>
    <cellStyle name="Percent 8 14 2 5" xfId="60026" xr:uid="{2E3D460F-93B7-4A8D-B77D-FDF26D8A3956}"/>
    <cellStyle name="Percent 8 14 2 6" xfId="35573" xr:uid="{90109DE3-8318-4DCF-A7BB-BD5BED2F0445}"/>
    <cellStyle name="Percent 8 14 3" xfId="56433" xr:uid="{FEC98C43-C1FE-4017-A953-E1F680F71273}"/>
    <cellStyle name="Percent 8 14 4" xfId="58181" xr:uid="{E868A5F6-5EEF-44DF-B2F3-38DB7988EB2F}"/>
    <cellStyle name="Percent 8 14 5" xfId="58186" xr:uid="{A878C17A-5509-46FB-879B-EFA6D427DFE9}"/>
    <cellStyle name="Percent 8 14 6" xfId="58188" xr:uid="{073ACE80-F5E0-4310-BADB-73D5524555FD}"/>
    <cellStyle name="Percent 8 14 7" xfId="58190" xr:uid="{CA3914DC-DFE4-4B5B-A153-B3419398D075}"/>
    <cellStyle name="Percent 8 15" xfId="60028" xr:uid="{F9243D88-9B5E-4949-B6D8-3F6C84276BFC}"/>
    <cellStyle name="Percent 8 16" xfId="60030" xr:uid="{606839E8-ABE3-4998-9321-F5928B17A60A}"/>
    <cellStyle name="Percent 8 17" xfId="60032" xr:uid="{EE9E225C-D8CE-467E-93B2-58CA3BE1C258}"/>
    <cellStyle name="Percent 8 18" xfId="60034" xr:uid="{1370BD97-B42A-426B-BE1D-6DFFCD6A02BB}"/>
    <cellStyle name="Percent 8 18 2" xfId="60035" xr:uid="{9E983233-AF0E-4D40-8C2F-97E824953B18}"/>
    <cellStyle name="Percent 8 18 3" xfId="56497" xr:uid="{5EC3BA46-0FB8-46AA-AC4C-E0255088B621}"/>
    <cellStyle name="Percent 8 18 4" xfId="60036" xr:uid="{6FCDEF2D-4046-41CF-AC4A-BD14CBD4C401}"/>
    <cellStyle name="Percent 8 18 5" xfId="60038" xr:uid="{6FFB555D-F80F-45C5-BF43-AAA96B6D89FA}"/>
    <cellStyle name="Percent 8 18 6" xfId="60040" xr:uid="{736B81C1-DFCB-40C3-883E-6F6C9E01DDF7}"/>
    <cellStyle name="Percent 8 19" xfId="60042" xr:uid="{3C61BF99-3EEA-44F8-B312-AA5CAD30B074}"/>
    <cellStyle name="Percent 8 2" xfId="60043" xr:uid="{C7D6FFE1-0F81-4050-99D1-FA720E10407E}"/>
    <cellStyle name="Percent 8 2 10" xfId="8097" xr:uid="{F8BBAEA8-FAEF-4FD0-BE13-68030FB5CC02}"/>
    <cellStyle name="Percent 8 2 11" xfId="8103" xr:uid="{418C1B27-EB98-4058-A496-3476341EA453}"/>
    <cellStyle name="Percent 8 2 12" xfId="8108" xr:uid="{BC48E365-2DC8-49BC-85A3-28983990A9B5}"/>
    <cellStyle name="Percent 8 2 13" xfId="56505" xr:uid="{C517A4D3-B966-43AA-AE2E-2EC39F8476BE}"/>
    <cellStyle name="Percent 8 2 13 2" xfId="60044" xr:uid="{A71F2852-5266-43C1-ACED-4D444F77A74C}"/>
    <cellStyle name="Percent 8 2 13 3" xfId="60045" xr:uid="{F95F7D5E-DC0D-4079-B2A3-0D05EFA623A4}"/>
    <cellStyle name="Percent 8 2 13 4" xfId="60046" xr:uid="{958354B9-1173-4F62-A331-84EC509BECCD}"/>
    <cellStyle name="Percent 8 2 13 5" xfId="60047" xr:uid="{81C4B532-9AAE-45D3-B09A-B4C0A55070EE}"/>
    <cellStyle name="Percent 8 2 13 6" xfId="60048" xr:uid="{4F1C02E8-72BD-447E-B361-2C8BDD9C60E8}"/>
    <cellStyle name="Percent 8 2 14" xfId="60049" xr:uid="{7D49DA5B-B6E2-44F1-8637-47A10ECE2C69}"/>
    <cellStyle name="Percent 8 2 15" xfId="60050" xr:uid="{F34D7A44-38DD-497A-B920-F23F9946F0FD}"/>
    <cellStyle name="Percent 8 2 16" xfId="60051" xr:uid="{9658142C-F2D7-4BDE-8789-1C41EF272225}"/>
    <cellStyle name="Percent 8 2 17" xfId="60052" xr:uid="{E913D186-AB24-42DC-B41B-A922AF8F3237}"/>
    <cellStyle name="Percent 8 2 18" xfId="60053" xr:uid="{BDF537F6-8151-402B-88C6-C7F829AFCA8F}"/>
    <cellStyle name="Percent 8 2 19" xfId="60054" xr:uid="{64EB7CC6-49D0-4018-BDBA-9EF8CAD20474}"/>
    <cellStyle name="Percent 8 2 2" xfId="60055" xr:uid="{86414936-2939-4E5A-81FD-5A14F90FAE3B}"/>
    <cellStyle name="Percent 8 2 2 10" xfId="27793" xr:uid="{E298C7AB-BCC8-4A54-9726-27F0E19C22EC}"/>
    <cellStyle name="Percent 8 2 2 10 2" xfId="60056" xr:uid="{9FD25424-0420-478E-9195-DF7257BB8E6B}"/>
    <cellStyle name="Percent 8 2 2 10 3" xfId="60057" xr:uid="{23651590-749D-4665-A346-75AA8D213239}"/>
    <cellStyle name="Percent 8 2 2 10 4" xfId="60058" xr:uid="{6723973D-3BA8-4678-AADA-C9B7F5B5F33F}"/>
    <cellStyle name="Percent 8 2 2 10 5" xfId="60059" xr:uid="{11E5997F-0FCD-4978-86FE-5B73E0C0FDEB}"/>
    <cellStyle name="Percent 8 2 2 10 6" xfId="60060" xr:uid="{94601333-BEDD-432E-A529-9E90D9114112}"/>
    <cellStyle name="Percent 8 2 2 11" xfId="27795" xr:uid="{A5AC2533-2C71-4071-BFC8-E5A8916283F3}"/>
    <cellStyle name="Percent 8 2 2 12" xfId="60061" xr:uid="{0D02273C-4B59-4E9E-B625-58FF448444B4}"/>
    <cellStyle name="Percent 8 2 2 13" xfId="60062" xr:uid="{E012F2D5-F900-4690-9D62-0F1BC5C5775A}"/>
    <cellStyle name="Percent 8 2 2 14" xfId="60063" xr:uid="{5F470021-0655-4A09-895A-96F7167DF98D}"/>
    <cellStyle name="Percent 8 2 2 15" xfId="60064" xr:uid="{4210FBEB-14A9-41C4-9E64-728467688FD5}"/>
    <cellStyle name="Percent 8 2 2 2" xfId="60065" xr:uid="{0EA9878D-817E-4A3B-9F9F-3316BC5817C2}"/>
    <cellStyle name="Percent 8 2 2 2 10" xfId="60066" xr:uid="{5D757122-2301-4BF7-8F02-FF753D18294D}"/>
    <cellStyle name="Percent 8 2 2 2 11" xfId="60067" xr:uid="{5C34EDF1-A98F-453E-BBC5-3437F6B4B247}"/>
    <cellStyle name="Percent 8 2 2 2 12" xfId="60068" xr:uid="{C56E0B3F-5A6C-4119-BD94-4C66F180C244}"/>
    <cellStyle name="Percent 8 2 2 2 13" xfId="60069" xr:uid="{68EFD668-40F9-4578-BD5B-F95DE8A52612}"/>
    <cellStyle name="Percent 8 2 2 2 2" xfId="34681" xr:uid="{948C6559-3CF6-43F4-9060-B9662E53B56B}"/>
    <cellStyle name="Percent 8 2 2 2 2 2" xfId="39533" xr:uid="{14E49419-2CDF-4987-8B82-E921BBEE9ED5}"/>
    <cellStyle name="Percent 8 2 2 2 2 2 2" xfId="60070" xr:uid="{06DB2F74-12D9-403C-8B9F-3E261155FB20}"/>
    <cellStyle name="Percent 8 2 2 2 2 2 3" xfId="60071" xr:uid="{7BA25EAC-0216-4AD0-9480-F4258311B8A0}"/>
    <cellStyle name="Percent 8 2 2 2 2 2 4" xfId="60072" xr:uid="{2D048F91-F56E-446E-889A-FDA0CDAAF033}"/>
    <cellStyle name="Percent 8 2 2 2 2 2 5" xfId="60073" xr:uid="{B0F26390-3FC7-475D-AB46-5A8109826696}"/>
    <cellStyle name="Percent 8 2 2 2 2 2 6" xfId="60074" xr:uid="{D7F3D4A7-4C62-4B18-8CAE-5C67E3EF0BD9}"/>
    <cellStyle name="Percent 8 2 2 2 2 3" xfId="39535" xr:uid="{456D3234-E4EB-4C4C-93F8-23C7F78FBE1C}"/>
    <cellStyle name="Percent 8 2 2 2 2 4" xfId="39537" xr:uid="{ADC55655-5C2C-4A21-9D15-5774B95C2D81}"/>
    <cellStyle name="Percent 8 2 2 2 2 5" xfId="60075" xr:uid="{DFCE7902-2A74-4B33-B40F-E22C79C41716}"/>
    <cellStyle name="Percent 8 2 2 2 2 6" xfId="60076" xr:uid="{BE065381-C911-4508-91FD-7FE68822754A}"/>
    <cellStyle name="Percent 8 2 2 2 2 7" xfId="60077" xr:uid="{A8133690-1BAC-430B-A52B-579B534E1349}"/>
    <cellStyle name="Percent 8 2 2 2 3" xfId="34683" xr:uid="{A6585B10-AAD0-4B77-A4D7-C4B11F2B6EA2}"/>
    <cellStyle name="Percent 8 2 2 2 4" xfId="34685" xr:uid="{21CD96CE-E349-4455-AB70-2664F98D55DD}"/>
    <cellStyle name="Percent 8 2 2 2 5" xfId="34687" xr:uid="{0088FF32-1F3D-41C5-B4DD-336EB1A2633C}"/>
    <cellStyle name="Percent 8 2 2 2 6" xfId="60078" xr:uid="{A64566E6-2914-47E7-9A39-DDFE027634E3}"/>
    <cellStyle name="Percent 8 2 2 2 7" xfId="60079" xr:uid="{F84981E6-24C7-4DD2-85F2-2BA66AF0DB39}"/>
    <cellStyle name="Percent 8 2 2 2 8" xfId="3500" xr:uid="{686C475F-E7B4-4714-8ECD-FB0538054464}"/>
    <cellStyle name="Percent 8 2 2 2 8 2" xfId="60080" xr:uid="{444A0580-629A-44C2-A0A7-7F66D181CA1F}"/>
    <cellStyle name="Percent 8 2 2 2 8 3" xfId="60081" xr:uid="{92954CDC-4A6B-431E-9528-BDBA43572056}"/>
    <cellStyle name="Percent 8 2 2 2 8 4" xfId="60082" xr:uid="{5A5433F2-E751-436A-92AC-547FF84A987C}"/>
    <cellStyle name="Percent 8 2 2 2 8 5" xfId="60083" xr:uid="{65DF5B09-36D1-435B-9BBB-4EAE21A51EF4}"/>
    <cellStyle name="Percent 8 2 2 2 8 6" xfId="60084" xr:uid="{E6841A66-D965-4269-ADE7-1396A6AD30EF}"/>
    <cellStyle name="Percent 8 2 2 2 9" xfId="3508" xr:uid="{2D817E1E-A6D9-4824-BC36-DF358BA4CBD3}"/>
    <cellStyle name="Percent 8 2 2 3" xfId="60085" xr:uid="{EA0B40E2-72DE-4F6E-97AE-1232C017E1E6}"/>
    <cellStyle name="Percent 8 2 2 3 10" xfId="60086" xr:uid="{B9450880-2552-4FC3-8D35-2CB87DEB84D1}"/>
    <cellStyle name="Percent 8 2 2 3 11" xfId="60087" xr:uid="{BCD951FA-E5CC-4A5A-94E5-EA8E3E0F63F8}"/>
    <cellStyle name="Percent 8 2 2 3 2" xfId="60088" xr:uid="{4AB42B0B-B7A4-49B7-B65F-4E4980752BC9}"/>
    <cellStyle name="Percent 8 2 2 3 2 2" xfId="60089" xr:uid="{8C7723B6-09AD-4FAA-BB87-977B02B3F93E}"/>
    <cellStyle name="Percent 8 2 2 3 2 2 2" xfId="60090" xr:uid="{CF14D968-E1BB-41BD-9A65-EF39E058EBAA}"/>
    <cellStyle name="Percent 8 2 2 3 2 2 3" xfId="60091" xr:uid="{C6E9411F-8667-4D14-A40B-4DBE8511CE88}"/>
    <cellStyle name="Percent 8 2 2 3 2 2 4" xfId="60092" xr:uid="{7D2D93EB-6FA3-4549-8A34-4EB8A43FB62A}"/>
    <cellStyle name="Percent 8 2 2 3 2 2 5" xfId="60093" xr:uid="{A1196C1F-A366-427D-97C1-19E05BFE9EA7}"/>
    <cellStyle name="Percent 8 2 2 3 2 2 6" xfId="60094" xr:uid="{75C9C53F-0483-4333-AC14-AE8C8CA27AC8}"/>
    <cellStyle name="Percent 8 2 2 3 2 3" xfId="60095" xr:uid="{BEF8F6F7-6793-42D1-806E-C3E45F62AB26}"/>
    <cellStyle name="Percent 8 2 2 3 2 4" xfId="60096" xr:uid="{B8E6D583-1383-421A-8322-CAAF6BBAE754}"/>
    <cellStyle name="Percent 8 2 2 3 2 5" xfId="60097" xr:uid="{BA23B0FA-0A3D-4753-955C-A18AAC2757C2}"/>
    <cellStyle name="Percent 8 2 2 3 2 6" xfId="60098" xr:uid="{2B7F1DC7-087E-47A5-8061-84D4CF311740}"/>
    <cellStyle name="Percent 8 2 2 3 2 7" xfId="60099" xr:uid="{310227CA-0571-4BB5-A5CE-A23292BC526E}"/>
    <cellStyle name="Percent 8 2 2 3 3" xfId="8436" xr:uid="{D3BAF69D-2911-4F71-BF97-09ABF613384E}"/>
    <cellStyle name="Percent 8 2 2 3 4" xfId="8438" xr:uid="{7BFB6798-61D6-4A71-9432-3FDBB0354D39}"/>
    <cellStyle name="Percent 8 2 2 3 5" xfId="8440" xr:uid="{2FF54996-0C43-4528-B56C-B8F80A91894B}"/>
    <cellStyle name="Percent 8 2 2 3 6" xfId="8442" xr:uid="{EA1815E5-82B1-452F-AFAD-4D83F985A2BC}"/>
    <cellStyle name="Percent 8 2 2 3 6 2" xfId="60100" xr:uid="{BCF82177-1A11-4529-BD5A-3AF4296B1A63}"/>
    <cellStyle name="Percent 8 2 2 3 6 3" xfId="60101" xr:uid="{3B405799-A1E1-402A-B991-81D29B31E336}"/>
    <cellStyle name="Percent 8 2 2 3 6 4" xfId="60102" xr:uid="{9210F442-5EFC-4EEC-8299-5EBC7D33DDBD}"/>
    <cellStyle name="Percent 8 2 2 3 6 5" xfId="60103" xr:uid="{4C420BFD-6A81-426C-81C4-877FF2442402}"/>
    <cellStyle name="Percent 8 2 2 3 6 6" xfId="60104" xr:uid="{996CBD83-E22E-4313-830B-A4260344886A}"/>
    <cellStyle name="Percent 8 2 2 3 7" xfId="8444" xr:uid="{3D0646C0-ACAC-4F28-A675-8EEAFD95F07C}"/>
    <cellStyle name="Percent 8 2 2 3 8" xfId="60105" xr:uid="{A398D79B-26FB-45A7-871F-AE0A0B6064B3}"/>
    <cellStyle name="Percent 8 2 2 3 9" xfId="60106" xr:uid="{50E724AC-EF1C-4B96-AF2D-BDEE0FDD1A54}"/>
    <cellStyle name="Percent 8 2 2 4" xfId="60107" xr:uid="{D70A323A-9CA3-4CFD-AAF6-8E3586D836B1}"/>
    <cellStyle name="Percent 8 2 2 4 2" xfId="60108" xr:uid="{2E3F11D4-89E7-4649-8754-83504621093B}"/>
    <cellStyle name="Percent 8 2 2 4 3" xfId="60109" xr:uid="{4369419C-CBFD-4DCC-9F3C-BAB40D81F10C}"/>
    <cellStyle name="Percent 8 2 2 4 4" xfId="60110" xr:uid="{143636A7-0FFC-4ED1-AAA5-5CDB83FBE056}"/>
    <cellStyle name="Percent 8 2 2 5" xfId="60111" xr:uid="{B01CA708-3663-4EF7-BD2E-F2D8A21A6206}"/>
    <cellStyle name="Percent 8 2 2 5 10" xfId="60112" xr:uid="{9FA0B38F-7349-4BCE-9BE6-80824E98D058}"/>
    <cellStyle name="Percent 8 2 2 5 11" xfId="60113" xr:uid="{53674C24-021E-4267-B8D7-9110BCC3C952}"/>
    <cellStyle name="Percent 8 2 2 5 2" xfId="60114" xr:uid="{9E3B475E-F540-423B-A1BA-A3AFC06239EE}"/>
    <cellStyle name="Percent 8 2 2 5 2 2" xfId="9812" xr:uid="{221F3EE8-0BEC-43A9-BA72-140DBE69CAB7}"/>
    <cellStyle name="Percent 8 2 2 5 2 2 2" xfId="60115" xr:uid="{F1FCE639-3ADA-4941-A137-C5328EF61914}"/>
    <cellStyle name="Percent 8 2 2 5 2 2 3" xfId="60116" xr:uid="{8BE3CFA5-B49D-46F3-B9B8-A1A1AA28AF22}"/>
    <cellStyle name="Percent 8 2 2 5 2 2 4" xfId="60117" xr:uid="{8F3FA7EB-E3A5-43E1-A273-4AA8728CD0AC}"/>
    <cellStyle name="Percent 8 2 2 5 2 2 5" xfId="60118" xr:uid="{1993A8EB-E897-4BBE-BF09-EB90ED73EFE7}"/>
    <cellStyle name="Percent 8 2 2 5 2 2 6" xfId="60119" xr:uid="{BBA1FE50-3272-4AC3-A5C6-CCB613751464}"/>
    <cellStyle name="Percent 8 2 2 5 2 3" xfId="9815" xr:uid="{FC43AD69-1FC1-4B0D-B321-18B5A327FF90}"/>
    <cellStyle name="Percent 8 2 2 5 2 4" xfId="9818" xr:uid="{37F7F8BA-676E-4255-9C21-D7E1A51D498F}"/>
    <cellStyle name="Percent 8 2 2 5 2 5" xfId="60120" xr:uid="{358F3A43-EAD3-4073-93FA-3883EF24BB07}"/>
    <cellStyle name="Percent 8 2 2 5 2 6" xfId="60121" xr:uid="{B5283C49-0F83-4620-A390-BE4D7D3F9A64}"/>
    <cellStyle name="Percent 8 2 2 5 2 7" xfId="60122" xr:uid="{1318AD6D-5E52-42F8-BE3E-986E1B552E90}"/>
    <cellStyle name="Percent 8 2 2 5 3" xfId="60123" xr:uid="{59B25FBC-FC61-4827-9BCC-7993EFC812ED}"/>
    <cellStyle name="Percent 8 2 2 5 4" xfId="60124" xr:uid="{DA957068-7E16-47F3-9383-62D0F448A7CB}"/>
    <cellStyle name="Percent 8 2 2 5 5" xfId="60125" xr:uid="{2C1B6758-E3E9-43E4-A0BC-801C64B7044C}"/>
    <cellStyle name="Percent 8 2 2 5 6" xfId="60126" xr:uid="{382E7936-1A0D-4AF5-B8CE-B19D8B516088}"/>
    <cellStyle name="Percent 8 2 2 5 6 2" xfId="60127" xr:uid="{C6FCD88A-29B9-4603-87EA-87F2C3B2EBDB}"/>
    <cellStyle name="Percent 8 2 2 5 6 3" xfId="60128" xr:uid="{2C99B6C3-89F0-4B2C-B964-CCB294978429}"/>
    <cellStyle name="Percent 8 2 2 5 6 4" xfId="60129" xr:uid="{5790CCB3-AFDA-47D4-877F-C3EE8033104B}"/>
    <cellStyle name="Percent 8 2 2 5 6 5" xfId="60130" xr:uid="{3DB833D5-DDF0-42FA-B328-F073CB1A5388}"/>
    <cellStyle name="Percent 8 2 2 5 6 6" xfId="60131" xr:uid="{AC00E6F4-ED6B-42DC-ABC2-090AE06D33B8}"/>
    <cellStyle name="Percent 8 2 2 5 7" xfId="60132" xr:uid="{067D2F8D-587D-48AC-BBDE-961FBDC4506D}"/>
    <cellStyle name="Percent 8 2 2 5 8" xfId="60133" xr:uid="{5EB415BD-A38C-4481-B20A-EC1749FE3448}"/>
    <cellStyle name="Percent 8 2 2 5 9" xfId="60134" xr:uid="{CE01925A-EBDE-4176-95FA-1258F9992D2B}"/>
    <cellStyle name="Percent 8 2 2 6" xfId="60135" xr:uid="{C4DFE842-D2E8-4A8A-AE8D-E5DB4A4F3AE7}"/>
    <cellStyle name="Percent 8 2 2 6 2" xfId="60136" xr:uid="{CC6D2BDB-95BB-41F3-B30D-994D08F95760}"/>
    <cellStyle name="Percent 8 2 2 6 2 2" xfId="60137" xr:uid="{E30A3447-0014-4655-936E-BFE446FB2E09}"/>
    <cellStyle name="Percent 8 2 2 6 2 3" xfId="60138" xr:uid="{923468D5-6922-416C-B169-28EBE879CFA9}"/>
    <cellStyle name="Percent 8 2 2 6 2 4" xfId="60139" xr:uid="{9F0A560B-111C-4248-9519-D1E3CA819E05}"/>
    <cellStyle name="Percent 8 2 2 6 2 5" xfId="60140" xr:uid="{81A82484-80F9-4577-8B9F-0F1550FC87A9}"/>
    <cellStyle name="Percent 8 2 2 6 2 6" xfId="60141" xr:uid="{28D2CAF3-A4BD-4DDB-A35C-604062950D28}"/>
    <cellStyle name="Percent 8 2 2 6 3" xfId="60142" xr:uid="{D3239D37-2DBF-4A34-8524-3801848EA19D}"/>
    <cellStyle name="Percent 8 2 2 6 4" xfId="60143" xr:uid="{5B2F5EAA-3B29-4E3D-B530-C321C4E7387A}"/>
    <cellStyle name="Percent 8 2 2 6 5" xfId="60144" xr:uid="{A5271F4E-A997-4971-AA4A-AAA158C78FF8}"/>
    <cellStyle name="Percent 8 2 2 6 6" xfId="60145" xr:uid="{C58A2550-E8E1-44AC-8929-B33542ABDD5A}"/>
    <cellStyle name="Percent 8 2 2 6 7" xfId="60146" xr:uid="{DF930C14-22F0-40C1-9037-78CA56B703DD}"/>
    <cellStyle name="Percent 8 2 2 7" xfId="41774" xr:uid="{637C56C5-D96A-469F-AC38-98C18EC2BBEC}"/>
    <cellStyle name="Percent 8 2 2 8" xfId="41778" xr:uid="{2064F408-6B15-42B1-AEFC-3ACEE4463FF4}"/>
    <cellStyle name="Percent 8 2 2 9" xfId="41782" xr:uid="{C4FB9BA8-5F5C-449C-A49D-C4337EE64F7B}"/>
    <cellStyle name="Percent 8 2 3" xfId="60147" xr:uid="{152A7F9C-9BC2-4A81-A8C2-27B4361E8BA1}"/>
    <cellStyle name="Percent 8 2 3 10" xfId="60148" xr:uid="{010D8412-A2E0-44F5-947B-BF7F7FA71CD2}"/>
    <cellStyle name="Percent 8 2 3 10 2" xfId="60149" xr:uid="{57D2E5B8-ACB6-4C03-AADD-F63B369DD049}"/>
    <cellStyle name="Percent 8 2 3 10 3" xfId="60150" xr:uid="{CA08A449-4A84-4EB1-A406-EDECFE9C313B}"/>
    <cellStyle name="Percent 8 2 3 10 4" xfId="60151" xr:uid="{FAC75439-8356-4863-B431-AFF585DF3490}"/>
    <cellStyle name="Percent 8 2 3 10 5" xfId="60152" xr:uid="{2750DD17-8352-4F25-B4C8-C8F32993F626}"/>
    <cellStyle name="Percent 8 2 3 10 6" xfId="60153" xr:uid="{5BCCC207-DAB8-4531-A4A1-6F7BE621126C}"/>
    <cellStyle name="Percent 8 2 3 11" xfId="60154" xr:uid="{9A05072F-06C8-41BD-BF51-B2A8022CE3AB}"/>
    <cellStyle name="Percent 8 2 3 12" xfId="60155" xr:uid="{76D23D4E-CCB3-42D1-87F0-772004A2F0E3}"/>
    <cellStyle name="Percent 8 2 3 13" xfId="60156" xr:uid="{D271800B-36D6-4125-BB80-0D4F3B348A9A}"/>
    <cellStyle name="Percent 8 2 3 14" xfId="60157" xr:uid="{B5DE608E-7189-444E-A083-E8921A4A80FE}"/>
    <cellStyle name="Percent 8 2 3 15" xfId="60158" xr:uid="{F3553810-3F20-4F2B-B8A8-14583E6DC431}"/>
    <cellStyle name="Percent 8 2 3 2" xfId="60159" xr:uid="{ADC3A6CD-1735-4FC4-ADA2-A6FFA3A258F0}"/>
    <cellStyle name="Percent 8 2 3 2 10" xfId="60160" xr:uid="{7D3F6ABD-DDE0-450A-B768-B7564BA33667}"/>
    <cellStyle name="Percent 8 2 3 2 11" xfId="60161" xr:uid="{9F7D04D5-29E5-4FB7-8D0B-FD15FA2CA7C4}"/>
    <cellStyle name="Percent 8 2 3 2 12" xfId="60162" xr:uid="{E5F6897B-88F2-47E7-B432-78E276D155D8}"/>
    <cellStyle name="Percent 8 2 3 2 13" xfId="60163" xr:uid="{8D20C1A4-0D57-4B37-A500-56EBDF2503EC}"/>
    <cellStyle name="Percent 8 2 3 2 2" xfId="60164" xr:uid="{FE439F68-2712-4530-AA2E-E7DEBE902FFF}"/>
    <cellStyle name="Percent 8 2 3 2 2 2" xfId="60165" xr:uid="{244FE0EC-3D06-41F2-A7BF-7C1C48D9ACBD}"/>
    <cellStyle name="Percent 8 2 3 2 2 2 2" xfId="25083" xr:uid="{DE4CAB10-3CB9-4F73-9266-2446D02F89F5}"/>
    <cellStyle name="Percent 8 2 3 2 2 2 3" xfId="31829" xr:uid="{D75B0B7B-5D33-4112-A2BA-C4583CE90C9D}"/>
    <cellStyle name="Percent 8 2 3 2 2 2 4" xfId="20796" xr:uid="{82246915-D652-4EC4-AF7A-BE01A28A12EB}"/>
    <cellStyle name="Percent 8 2 3 2 2 2 5" xfId="20799" xr:uid="{E97A5947-20B4-4022-A100-880CC5004285}"/>
    <cellStyle name="Percent 8 2 3 2 2 2 6" xfId="60166" xr:uid="{3B5FBF9F-6288-45A5-841C-559DDFAC5916}"/>
    <cellStyle name="Percent 8 2 3 2 2 3" xfId="60167" xr:uid="{F9F5CF59-8E27-4283-B649-8347C204927A}"/>
    <cellStyle name="Percent 8 2 3 2 2 4" xfId="60168" xr:uid="{D663A424-1FEC-47E8-83C0-3640B4324E74}"/>
    <cellStyle name="Percent 8 2 3 2 2 5" xfId="60169" xr:uid="{0EED6DA9-D3C4-44EC-8B20-AAEE4DE19EE1}"/>
    <cellStyle name="Percent 8 2 3 2 2 6" xfId="60170" xr:uid="{DCEAD8F5-03F3-4394-8989-86071680A577}"/>
    <cellStyle name="Percent 8 2 3 2 2 7" xfId="60171" xr:uid="{030E7517-4574-4A0F-9ED1-669787B74807}"/>
    <cellStyle name="Percent 8 2 3 2 3" xfId="60172" xr:uid="{FD3B2233-902F-4604-8365-5008E4FE53EF}"/>
    <cellStyle name="Percent 8 2 3 2 4" xfId="60173" xr:uid="{23DDC3DF-37D8-4116-9ACF-BF5F0CF1B115}"/>
    <cellStyle name="Percent 8 2 3 2 5" xfId="20280" xr:uid="{28B78735-F473-4DD7-B7CD-0FCAF957C32D}"/>
    <cellStyle name="Percent 8 2 3 2 6" xfId="20287" xr:uid="{59C3D5DF-2C95-4A6D-AEBF-59350504843E}"/>
    <cellStyle name="Percent 8 2 3 2 7" xfId="60174" xr:uid="{BE5A6E1A-DA96-460A-9826-5AF7F4DB5B65}"/>
    <cellStyle name="Percent 8 2 3 2 8" xfId="60175" xr:uid="{E9F1B073-6F9E-4877-B15A-6413966E6AFD}"/>
    <cellStyle name="Percent 8 2 3 2 8 2" xfId="25979" xr:uid="{C9BB41CB-226D-4845-9F83-FF3F00319474}"/>
    <cellStyle name="Percent 8 2 3 2 8 3" xfId="25984" xr:uid="{C77B374C-6199-4F25-B0E6-40E4F5A232F8}"/>
    <cellStyle name="Percent 8 2 3 2 8 4" xfId="28203" xr:uid="{13C7A4E3-47B2-4618-A6CB-3ED5A70357F1}"/>
    <cellStyle name="Percent 8 2 3 2 8 5" xfId="28211" xr:uid="{8129EBAD-C376-4DDF-B172-C227A0B402F6}"/>
    <cellStyle name="Percent 8 2 3 2 8 6" xfId="60176" xr:uid="{57FD2B76-49B4-4174-AB94-F0FDA1C9D0D6}"/>
    <cellStyle name="Percent 8 2 3 2 9" xfId="60177" xr:uid="{5ED1AFC5-D5E5-40F0-94CE-B2514EAB73E1}"/>
    <cellStyle name="Percent 8 2 3 3" xfId="60178" xr:uid="{55661DF8-D442-4E10-A790-24F5AEDADC3F}"/>
    <cellStyle name="Percent 8 2 3 3 10" xfId="46325" xr:uid="{D8DA040B-0F44-4401-ACEF-7CD09A99567A}"/>
    <cellStyle name="Percent 8 2 3 3 11" xfId="46327" xr:uid="{E69B1BE2-A2E4-4D6B-AACF-0B021669A37D}"/>
    <cellStyle name="Percent 8 2 3 3 2" xfId="60179" xr:uid="{6CED9C33-EA8C-44DD-BBAD-038525E194AC}"/>
    <cellStyle name="Percent 8 2 3 3 2 2" xfId="60181" xr:uid="{AC5E7250-5037-4C3F-80C0-A76309F56DA0}"/>
    <cellStyle name="Percent 8 2 3 3 2 2 2" xfId="60183" xr:uid="{F7D81503-9F0D-4493-88C0-FEBA70FAC9F4}"/>
    <cellStyle name="Percent 8 2 3 3 2 2 3" xfId="60184" xr:uid="{464FC1C7-82D0-4586-8C00-E06073D1B848}"/>
    <cellStyle name="Percent 8 2 3 3 2 2 4" xfId="20902" xr:uid="{C1B361A8-C264-4386-8505-C4AD27C28F16}"/>
    <cellStyle name="Percent 8 2 3 3 2 2 5" xfId="20904" xr:uid="{B89CEA90-A0C1-4B8A-998D-1D3310991EBB}"/>
    <cellStyle name="Percent 8 2 3 3 2 2 6" xfId="60185" xr:uid="{4390A38A-71B3-42CA-A512-91A1A498CDDA}"/>
    <cellStyle name="Percent 8 2 3 3 2 3" xfId="60186" xr:uid="{5B7D2D4C-0F84-43A3-8DA8-7774D4340434}"/>
    <cellStyle name="Percent 8 2 3 3 2 4" xfId="60187" xr:uid="{7D9025B7-4234-4E6F-A7C2-4749852203F9}"/>
    <cellStyle name="Percent 8 2 3 3 2 5" xfId="60188" xr:uid="{F290D4B3-B928-4BBA-B268-D848A8E58A8A}"/>
    <cellStyle name="Percent 8 2 3 3 2 6" xfId="60189" xr:uid="{07BCAEAB-143A-4ED7-851B-83D8CEEBBF1F}"/>
    <cellStyle name="Percent 8 2 3 3 2 7" xfId="60191" xr:uid="{BA3593DF-95E9-4C24-8F1C-F1C245F5C192}"/>
    <cellStyle name="Percent 8 2 3 3 3" xfId="60192" xr:uid="{C8593E3A-8AA7-4031-B753-3C9CF8D89C2F}"/>
    <cellStyle name="Percent 8 2 3 3 4" xfId="60193" xr:uid="{5805C906-378A-4395-893A-ACD8E9CC57C7}"/>
    <cellStyle name="Percent 8 2 3 3 5" xfId="20290" xr:uid="{4918EE2A-7AD1-4E94-BC7E-C8D2CD50723D}"/>
    <cellStyle name="Percent 8 2 3 3 6" xfId="20296" xr:uid="{E1A09C1D-F8BA-4371-A9B0-48324D9409BC}"/>
    <cellStyle name="Percent 8 2 3 3 6 2" xfId="60194" xr:uid="{A77C729A-1800-4D0A-BF76-6EF68105D220}"/>
    <cellStyle name="Percent 8 2 3 3 6 3" xfId="60195" xr:uid="{A9C4DD60-955C-4C3E-8840-9C8CD470F518}"/>
    <cellStyle name="Percent 8 2 3 3 6 4" xfId="60196" xr:uid="{66E3AE39-8C1B-4DB5-8101-C992455F7C43}"/>
    <cellStyle name="Percent 8 2 3 3 6 5" xfId="60197" xr:uid="{4629BDBD-C09C-4192-B3F5-0B5EF72C07FC}"/>
    <cellStyle name="Percent 8 2 3 3 6 6" xfId="60198" xr:uid="{2D325B8E-7482-4E36-A3F4-21E2DCA7AF0A}"/>
    <cellStyle name="Percent 8 2 3 3 7" xfId="60199" xr:uid="{54C06105-5245-474B-819A-DE8769EC65BF}"/>
    <cellStyle name="Percent 8 2 3 3 8" xfId="60200" xr:uid="{3E3E7D2D-13A9-485B-99D0-612382E83A5D}"/>
    <cellStyle name="Percent 8 2 3 3 9" xfId="60201" xr:uid="{1B184D57-4A03-43F5-AE9A-14FE94267545}"/>
    <cellStyle name="Percent 8 2 3 4" xfId="60202" xr:uid="{327DF498-7E91-4E91-A02D-5B62CFC113C4}"/>
    <cellStyle name="Percent 8 2 3 4 2" xfId="60203" xr:uid="{E3713723-3066-4E0F-AAB2-6B86BAB48CAB}"/>
    <cellStyle name="Percent 8 2 3 4 3" xfId="60204" xr:uid="{0AD1698B-7705-4DEA-B86D-1806AEF43256}"/>
    <cellStyle name="Percent 8 2 3 4 4" xfId="60205" xr:uid="{2719578E-5DEB-4732-A756-D5DC25E2B368}"/>
    <cellStyle name="Percent 8 2 3 5" xfId="60206" xr:uid="{96909CC5-2BC2-4529-971D-A3D5BD686746}"/>
    <cellStyle name="Percent 8 2 3 5 10" xfId="60207" xr:uid="{C9C47974-C803-43AB-901C-D49C3476D2BA}"/>
    <cellStyle name="Percent 8 2 3 5 11" xfId="60208" xr:uid="{C5B4E6CF-EF92-4B98-A0F6-5EC135C98257}"/>
    <cellStyle name="Percent 8 2 3 5 2" xfId="60209" xr:uid="{8CE9F0E5-130C-4F18-8C25-27C3C6D077BC}"/>
    <cellStyle name="Percent 8 2 3 5 2 2" xfId="84" xr:uid="{25964673-9002-482A-B302-50D5ADBBE9D2}"/>
    <cellStyle name="Percent 8 2 3 5 2 2 2" xfId="60210" xr:uid="{0007AFF7-CF71-46F6-BF31-FF3845F7DB1B}"/>
    <cellStyle name="Percent 8 2 3 5 2 2 3" xfId="60211" xr:uid="{451B2CC4-D65B-4684-9D2E-7ACBE7732DE1}"/>
    <cellStyle name="Percent 8 2 3 5 2 2 4" xfId="12191" xr:uid="{60EF8C54-3A1F-4122-A8E9-1F2DEEE2D246}"/>
    <cellStyle name="Percent 8 2 3 5 2 2 5" xfId="12196" xr:uid="{839F536F-78A4-41C9-B566-E9E7269A7730}"/>
    <cellStyle name="Percent 8 2 3 5 2 2 6" xfId="60212" xr:uid="{19AB3482-33F0-4272-ACFC-D0C145760ED9}"/>
    <cellStyle name="Percent 8 2 3 5 2 3" xfId="87" xr:uid="{4416BF81-B722-4EB8-8F71-918B73090345}"/>
    <cellStyle name="Percent 8 2 3 5 2 4" xfId="15157" xr:uid="{19CDA71F-3DD2-4CEF-BBD6-602E64E98D0B}"/>
    <cellStyle name="Percent 8 2 3 5 2 5" xfId="15160" xr:uid="{A65E5C66-6636-4C29-820A-4291906832B2}"/>
    <cellStyle name="Percent 8 2 3 5 2 6" xfId="15162" xr:uid="{458B42F3-F305-494C-99F1-ED9B3E108278}"/>
    <cellStyle name="Percent 8 2 3 5 2 7" xfId="60213" xr:uid="{1115DA3A-9195-4CA1-A567-355E7FE08D50}"/>
    <cellStyle name="Percent 8 2 3 5 3" xfId="60214" xr:uid="{C0DB921B-ED7F-446B-AA0B-F40519C0F24D}"/>
    <cellStyle name="Percent 8 2 3 5 4" xfId="60215" xr:uid="{790F9EEB-8504-40D8-B88F-B8DE24A81AB5}"/>
    <cellStyle name="Percent 8 2 3 5 5" xfId="60216" xr:uid="{576CF3FA-AEE5-482D-B474-5EE884772FE0}"/>
    <cellStyle name="Percent 8 2 3 5 6" xfId="60217" xr:uid="{A929A67E-60BC-40F7-9D28-8227EBD1FA5C}"/>
    <cellStyle name="Percent 8 2 3 5 6 2" xfId="60218" xr:uid="{E607FAFA-D74A-4210-AA3D-F778EE706691}"/>
    <cellStyle name="Percent 8 2 3 5 6 3" xfId="60219" xr:uid="{766288F3-B01F-4688-8AE6-7A51DEFD2E9F}"/>
    <cellStyle name="Percent 8 2 3 5 6 4" xfId="60220" xr:uid="{31DA0609-77CE-4EC2-90AF-45FA8E94D5C9}"/>
    <cellStyle name="Percent 8 2 3 5 6 5" xfId="60221" xr:uid="{6C2F5FB1-A3EE-42D1-BBA7-89E8BFCBC03A}"/>
    <cellStyle name="Percent 8 2 3 5 6 6" xfId="60222" xr:uid="{9D2DC61A-638F-43D6-8037-7A6089D0599B}"/>
    <cellStyle name="Percent 8 2 3 5 7" xfId="60223" xr:uid="{958F2404-F439-423D-830A-EF6116CB2236}"/>
    <cellStyle name="Percent 8 2 3 5 8" xfId="60224" xr:uid="{C2A1B834-1D83-41D1-8A96-71F7E3140229}"/>
    <cellStyle name="Percent 8 2 3 5 9" xfId="60225" xr:uid="{52DE5BF6-C40F-43ED-B68D-20D8832B3B60}"/>
    <cellStyle name="Percent 8 2 3 6" xfId="60226" xr:uid="{5C12CFE3-AC4F-4F01-AC1F-EE3E34BE6B83}"/>
    <cellStyle name="Percent 8 2 3 6 2" xfId="60227" xr:uid="{7DA0F62C-3CB9-4D2D-A6D8-E3DDFD363BDE}"/>
    <cellStyle name="Percent 8 2 3 6 2 2" xfId="60228" xr:uid="{58E1DE62-EBB0-4441-ACDE-38EA1D06F2AC}"/>
    <cellStyle name="Percent 8 2 3 6 2 3" xfId="60229" xr:uid="{29B0BFEA-02A3-403C-BF71-7E1A33C6AB6E}"/>
    <cellStyle name="Percent 8 2 3 6 2 4" xfId="60230" xr:uid="{E6024E16-B217-4515-A8CD-71F7F370DA9D}"/>
    <cellStyle name="Percent 8 2 3 6 2 5" xfId="60231" xr:uid="{CD5F9EDB-573E-4E99-BAB1-33131AC57C12}"/>
    <cellStyle name="Percent 8 2 3 6 2 6" xfId="60232" xr:uid="{4B795568-CB25-43DE-B407-EAE3C7F609B4}"/>
    <cellStyle name="Percent 8 2 3 6 3" xfId="60233" xr:uid="{B9BB8A8B-4ECC-40CE-9BA8-5491DD0FA14D}"/>
    <cellStyle name="Percent 8 2 3 6 4" xfId="60234" xr:uid="{17F5A341-BEBE-4AB3-842E-322DCE51C965}"/>
    <cellStyle name="Percent 8 2 3 6 5" xfId="60235" xr:uid="{3A36ED66-13C7-4822-B70F-B87E2F2482D6}"/>
    <cellStyle name="Percent 8 2 3 6 6" xfId="60236" xr:uid="{7886A782-29A8-4329-AC64-10941136E620}"/>
    <cellStyle name="Percent 8 2 3 6 7" xfId="60237" xr:uid="{7022CF42-C857-4480-A166-E50F87846AAA}"/>
    <cellStyle name="Percent 8 2 3 7" xfId="56520" xr:uid="{D30A2746-549B-4D21-B8C1-50D219B9DC8E}"/>
    <cellStyle name="Percent 8 2 3 8" xfId="56525" xr:uid="{2734DAE8-C2C9-4086-9E78-0FDBC53802B3}"/>
    <cellStyle name="Percent 8 2 3 9" xfId="56530" xr:uid="{54271AFD-FACE-417B-9914-B05794C13838}"/>
    <cellStyle name="Percent 8 2 4" xfId="60238" xr:uid="{FBE1428F-BCFA-4598-8561-A99AE6723313}"/>
    <cellStyle name="Percent 8 2 4 10" xfId="60239" xr:uid="{682C3F76-8834-4831-9071-781E20288CBA}"/>
    <cellStyle name="Percent 8 2 4 10 2" xfId="7589" xr:uid="{7528448E-7C05-44E1-A448-241E52E4D103}"/>
    <cellStyle name="Percent 8 2 4 10 3" xfId="60240" xr:uid="{AD785135-B98A-493B-B1C1-0A698E1C755E}"/>
    <cellStyle name="Percent 8 2 4 10 4" xfId="60241" xr:uid="{A94C638E-5E31-443F-96D1-85F31125EB7C}"/>
    <cellStyle name="Percent 8 2 4 10 5" xfId="60242" xr:uid="{39A6EEA7-CF1A-4D8A-BEA1-DBE47E0A67DC}"/>
    <cellStyle name="Percent 8 2 4 10 6" xfId="60243" xr:uid="{BB6C3A21-55DE-4CDF-B4F1-C3FEBA04FBB0}"/>
    <cellStyle name="Percent 8 2 4 11" xfId="60244" xr:uid="{3F771F10-5B29-4734-A5CB-CF5FF7DD4B73}"/>
    <cellStyle name="Percent 8 2 4 12" xfId="60245" xr:uid="{ACD6FA1B-9F37-4F2A-A4A1-02CBFDF3AD7E}"/>
    <cellStyle name="Percent 8 2 4 13" xfId="60246" xr:uid="{1968F871-202B-4512-BA76-1237BB218D6F}"/>
    <cellStyle name="Percent 8 2 4 14" xfId="60247" xr:uid="{BE61CFA9-C0EC-4690-9052-FC2AAD06551C}"/>
    <cellStyle name="Percent 8 2 4 15" xfId="60248" xr:uid="{E720C8AB-FEE7-4901-AB19-5FB23CA3F129}"/>
    <cellStyle name="Percent 8 2 4 2" xfId="60249" xr:uid="{4B96FBB8-DB21-4D07-AE65-B42911FE6F9D}"/>
    <cellStyle name="Percent 8 2 4 2 10" xfId="60250" xr:uid="{04C54F10-F96D-4575-9EA1-D708B8C62EEE}"/>
    <cellStyle name="Percent 8 2 4 2 11" xfId="60251" xr:uid="{8D3CFB81-D250-4701-85B5-9B2C22028E93}"/>
    <cellStyle name="Percent 8 2 4 2 12" xfId="60252" xr:uid="{CA0E2426-2F65-42CE-A93B-A612451C9131}"/>
    <cellStyle name="Percent 8 2 4 2 13" xfId="60253" xr:uid="{38F91458-77E3-44FF-8A45-D6DA2A215BBA}"/>
    <cellStyle name="Percent 8 2 4 2 2" xfId="60254" xr:uid="{C22B12E9-F6CF-44A3-889A-253534F522CD}"/>
    <cellStyle name="Percent 8 2 4 2 2 2" xfId="60255" xr:uid="{B465BB69-F130-41E5-8239-41C6ED09206C}"/>
    <cellStyle name="Percent 8 2 4 2 2 2 2" xfId="31921" xr:uid="{165E14ED-31BB-4B67-A25B-D30AC6EF2F81}"/>
    <cellStyle name="Percent 8 2 4 2 2 2 3" xfId="31923" xr:uid="{BCF09456-4A2E-4CC2-9AE6-8F1387168795}"/>
    <cellStyle name="Percent 8 2 4 2 2 2 4" xfId="31925" xr:uid="{1BD0FA5C-5F4B-4F7F-A884-A052C7976FE2}"/>
    <cellStyle name="Percent 8 2 4 2 2 2 5" xfId="31927" xr:uid="{A9EDDC8D-AD55-4F1E-A7D9-2C975F3A563B}"/>
    <cellStyle name="Percent 8 2 4 2 2 2 6" xfId="60256" xr:uid="{82B8502C-7F88-4FFD-A30B-9B7E64FBDD05}"/>
    <cellStyle name="Percent 8 2 4 2 2 3" xfId="60257" xr:uid="{B4465BA6-5900-484A-A3D4-83A34856442F}"/>
    <cellStyle name="Percent 8 2 4 2 2 4" xfId="60258" xr:uid="{1C446C41-E1F6-41A3-BCC4-F8556F64DF83}"/>
    <cellStyle name="Percent 8 2 4 2 2 5" xfId="60259" xr:uid="{178A987B-1705-48D3-A229-906130A1F4BA}"/>
    <cellStyle name="Percent 8 2 4 2 2 6" xfId="60260" xr:uid="{DCFC17A4-C53F-4BB9-8308-2DC9DA1E1D1A}"/>
    <cellStyle name="Percent 8 2 4 2 2 7" xfId="60261" xr:uid="{F98F7C82-5F24-4AC4-843F-348BA864C5A6}"/>
    <cellStyle name="Percent 8 2 4 2 3" xfId="60262" xr:uid="{97054F9B-8C66-4628-8E4B-EF0173BA87F5}"/>
    <cellStyle name="Percent 8 2 4 2 4" xfId="60263" xr:uid="{6CFF3AFF-040B-4468-889B-624B44349177}"/>
    <cellStyle name="Percent 8 2 4 2 5" xfId="20456" xr:uid="{A35F0C24-EBBC-4194-BF95-8AE7CB850FF3}"/>
    <cellStyle name="Percent 8 2 4 2 6" xfId="20458" xr:uid="{9F36852D-6953-46CB-AEF6-2743AD5CEA0D}"/>
    <cellStyle name="Percent 8 2 4 2 7" xfId="60264" xr:uid="{A6C8EF7E-E6FD-482B-AB13-E9D8CA661B29}"/>
    <cellStyle name="Percent 8 2 4 2 8" xfId="60265" xr:uid="{44C0A645-6031-43BF-9157-118A30F970BD}"/>
    <cellStyle name="Percent 8 2 4 2 8 2" xfId="60266" xr:uid="{E4157786-947F-4B76-A99A-E67330E58D03}"/>
    <cellStyle name="Percent 8 2 4 2 8 3" xfId="60267" xr:uid="{1834E70F-89FA-4CB0-8210-259BFFD9C884}"/>
    <cellStyle name="Percent 8 2 4 2 8 4" xfId="60268" xr:uid="{553E55A0-F91B-4A7C-9BB4-1EB1E3191B45}"/>
    <cellStyle name="Percent 8 2 4 2 8 5" xfId="60269" xr:uid="{81F5FDB8-C85B-45EB-82F7-D589A314BE47}"/>
    <cellStyle name="Percent 8 2 4 2 8 6" xfId="60270" xr:uid="{D1E7A1D9-B270-4ACB-A813-A16AEAD2815D}"/>
    <cellStyle name="Percent 8 2 4 2 9" xfId="60271" xr:uid="{D1EAAFB4-29D9-4512-9713-063D9E1C3277}"/>
    <cellStyle name="Percent 8 2 4 3" xfId="60272" xr:uid="{7929BEA9-F82B-4757-90F8-AFA0580639EC}"/>
    <cellStyle name="Percent 8 2 4 3 10" xfId="60273" xr:uid="{0B079CC2-8F82-468F-A089-5DF543861964}"/>
    <cellStyle name="Percent 8 2 4 3 11" xfId="60274" xr:uid="{BF13577B-C3D4-48DA-8894-AE5AD06925CC}"/>
    <cellStyle name="Percent 8 2 4 3 2" xfId="60275" xr:uid="{2ADD14B3-241E-47D9-9AA0-5CC54FE037CA}"/>
    <cellStyle name="Percent 8 2 4 3 2 2" xfId="60276" xr:uid="{AF37FA98-5360-4D72-9DC4-37DB2D440C2D}"/>
    <cellStyle name="Percent 8 2 4 3 2 2 2" xfId="60277" xr:uid="{8885C9B3-61FC-46F7-98C6-9C750EF2F0EB}"/>
    <cellStyle name="Percent 8 2 4 3 2 2 3" xfId="60278" xr:uid="{DFF03353-AE3B-4487-A228-C998D91671FD}"/>
    <cellStyle name="Percent 8 2 4 3 2 2 4" xfId="60279" xr:uid="{E86A8A84-A95B-492D-BD5F-61053E180C28}"/>
    <cellStyle name="Percent 8 2 4 3 2 2 5" xfId="60280" xr:uid="{BCD631B6-AC55-4F93-86DF-28D95A4B905D}"/>
    <cellStyle name="Percent 8 2 4 3 2 2 6" xfId="60281" xr:uid="{B7C07233-D235-45EB-A4F6-C0B94F069D3F}"/>
    <cellStyle name="Percent 8 2 4 3 2 3" xfId="60282" xr:uid="{DB240568-527A-4DB5-9702-89C17C0C4EE8}"/>
    <cellStyle name="Percent 8 2 4 3 2 4" xfId="60283" xr:uid="{E4ED130E-058F-4C0B-9AF7-D27DEC5DB0E7}"/>
    <cellStyle name="Percent 8 2 4 3 2 5" xfId="60284" xr:uid="{8C3A5C84-7D70-4AAF-81B6-0A95832E6299}"/>
    <cellStyle name="Percent 8 2 4 3 2 6" xfId="60285" xr:uid="{D4D51705-E4B3-48A6-A48F-19423A86005D}"/>
    <cellStyle name="Percent 8 2 4 3 2 7" xfId="60286" xr:uid="{36B33173-A567-41C0-BD12-04636C4FC3D3}"/>
    <cellStyle name="Percent 8 2 4 3 3" xfId="60287" xr:uid="{F0C8923D-F3C1-4E7D-8E40-401983CFC577}"/>
    <cellStyle name="Percent 8 2 4 3 4" xfId="60288" xr:uid="{8C83B491-43AF-48E1-BA7B-899FD39EAD8A}"/>
    <cellStyle name="Percent 8 2 4 3 5" xfId="20461" xr:uid="{CF49BF81-CAC9-4F19-B7AE-475A19E77A33}"/>
    <cellStyle name="Percent 8 2 4 3 6" xfId="20463" xr:uid="{1AE2D132-AC86-4187-9BD3-ED0F992B5296}"/>
    <cellStyle name="Percent 8 2 4 3 6 2" xfId="60289" xr:uid="{57A09A18-CE99-449E-B94F-67E8765BB515}"/>
    <cellStyle name="Percent 8 2 4 3 6 3" xfId="60290" xr:uid="{F43459AB-8352-442F-B52A-19304BAEB5E8}"/>
    <cellStyle name="Percent 8 2 4 3 6 4" xfId="60291" xr:uid="{62AA947B-81FD-40CB-B4CC-605C21E6B337}"/>
    <cellStyle name="Percent 8 2 4 3 6 5" xfId="60292" xr:uid="{EE89FD4A-367B-42D2-8B74-B723CA3D6AF3}"/>
    <cellStyle name="Percent 8 2 4 3 6 6" xfId="60293" xr:uid="{CA49DDC9-6C16-4106-96FF-0E2A6DD71EA6}"/>
    <cellStyle name="Percent 8 2 4 3 7" xfId="60294" xr:uid="{0CA7EA5E-3FE9-443A-9044-CF25EBE6370A}"/>
    <cellStyle name="Percent 8 2 4 3 8" xfId="60295" xr:uid="{C0C99C5E-0C2D-42DA-8282-E05DA6A8FC42}"/>
    <cellStyle name="Percent 8 2 4 3 9" xfId="60296" xr:uid="{93633FDF-0EAC-42E2-8B11-C640A877EDD1}"/>
    <cellStyle name="Percent 8 2 4 4" xfId="60297" xr:uid="{FBFFBE33-DA93-4764-B9D8-AB0E116EBAC9}"/>
    <cellStyle name="Percent 8 2 4 4 2" xfId="60298" xr:uid="{75582ADF-AD4B-4E96-93EB-5DD46D46FFA6}"/>
    <cellStyle name="Percent 8 2 4 4 3" xfId="60299" xr:uid="{47EBC05B-28FA-4EC3-9817-90DBF42EC6F0}"/>
    <cellStyle name="Percent 8 2 4 4 4" xfId="60300" xr:uid="{03CF9FAE-EFC6-49C1-9BB5-5342C1E55750}"/>
    <cellStyle name="Percent 8 2 4 5" xfId="60301" xr:uid="{C9CDE7DD-3927-4470-B72A-2813051409E3}"/>
    <cellStyle name="Percent 8 2 4 5 10" xfId="60302" xr:uid="{CD59F797-084A-4353-B771-F8BD11DB3373}"/>
    <cellStyle name="Percent 8 2 4 5 11" xfId="60303" xr:uid="{153B50E5-F3EB-471B-AF3D-A9426AC4FB8F}"/>
    <cellStyle name="Percent 8 2 4 5 2" xfId="60304" xr:uid="{7A889C9D-0124-4264-BEF4-B8C863B69650}"/>
    <cellStyle name="Percent 8 2 4 5 2 2" xfId="6460" xr:uid="{A34BDD6C-BC77-418F-BBF8-EC35AA47CD9C}"/>
    <cellStyle name="Percent 8 2 4 5 2 2 2" xfId="6465" xr:uid="{BD25B063-488A-4F58-9285-980EDA530A86}"/>
    <cellStyle name="Percent 8 2 4 5 2 2 3" xfId="6540" xr:uid="{96E5BA9E-006F-4F06-883B-7603EE1705C5}"/>
    <cellStyle name="Percent 8 2 4 5 2 2 4" xfId="6577" xr:uid="{CDE62FA4-BF4A-482E-B573-98D5A03E8406}"/>
    <cellStyle name="Percent 8 2 4 5 2 2 5" xfId="6606" xr:uid="{0A5EE529-9E19-4E5E-8443-F79C5B90AC4F}"/>
    <cellStyle name="Percent 8 2 4 5 2 2 6" xfId="4823" xr:uid="{2EB6F8F4-E662-4C29-9308-B315C0B90436}"/>
    <cellStyle name="Percent 8 2 4 5 2 3" xfId="6643" xr:uid="{83B6CD02-9D70-48D9-A11A-F0AE0D8E0D5B}"/>
    <cellStyle name="Percent 8 2 4 5 2 4" xfId="6921" xr:uid="{9438BBF4-D13D-4FF6-8580-ACD3A32DC5D4}"/>
    <cellStyle name="Percent 8 2 4 5 2 5" xfId="6976" xr:uid="{2FC48B34-998E-42BD-AEB0-E97C0190EE7A}"/>
    <cellStyle name="Percent 8 2 4 5 2 6" xfId="6989" xr:uid="{2D5E55F5-C6A6-47BA-8660-C78113BC1D08}"/>
    <cellStyle name="Percent 8 2 4 5 2 7" xfId="3548" xr:uid="{7D18B245-B275-42CB-BA31-AA8AE8B1EEC0}"/>
    <cellStyle name="Percent 8 2 4 5 3" xfId="60305" xr:uid="{A4F82523-2C8B-465C-9A42-0C5DE61AEAA7}"/>
    <cellStyle name="Percent 8 2 4 5 4" xfId="60306" xr:uid="{F67891BF-C633-4667-829F-A2180497CFDE}"/>
    <cellStyle name="Percent 8 2 4 5 5" xfId="60307" xr:uid="{67FD07C0-4CC7-4C55-9264-724CD68B17A3}"/>
    <cellStyle name="Percent 8 2 4 5 6" xfId="60308" xr:uid="{CFA00EBA-183C-4C29-A600-EA6E34217F92}"/>
    <cellStyle name="Percent 8 2 4 5 6 2" xfId="60309" xr:uid="{557992CF-B4FA-4050-86B7-CF45FD7F8FDF}"/>
    <cellStyle name="Percent 8 2 4 5 6 3" xfId="60310" xr:uid="{F8E7D59B-23CA-43DE-9E4F-0E68A8BD72A4}"/>
    <cellStyle name="Percent 8 2 4 5 6 4" xfId="60311" xr:uid="{CF6108E9-8C5B-4482-B633-BCC13759645A}"/>
    <cellStyle name="Percent 8 2 4 5 6 5" xfId="60312" xr:uid="{7A91F5CE-8F86-4298-BE04-2085F3632E8C}"/>
    <cellStyle name="Percent 8 2 4 5 6 6" xfId="60313" xr:uid="{10246A4B-8288-453C-A261-0823D03E34F2}"/>
    <cellStyle name="Percent 8 2 4 5 7" xfId="60314" xr:uid="{653C7934-924F-4115-A0CE-927E8038512E}"/>
    <cellStyle name="Percent 8 2 4 5 8" xfId="60315" xr:uid="{D56E1A28-F97D-4E6D-9B0C-B4653DEFCC3A}"/>
    <cellStyle name="Percent 8 2 4 5 9" xfId="60316" xr:uid="{979D47B1-50BA-4F07-A04D-045C1C2C3586}"/>
    <cellStyle name="Percent 8 2 4 6" xfId="60317" xr:uid="{D197F8C2-EE46-4332-B754-DFB514848788}"/>
    <cellStyle name="Percent 8 2 4 6 2" xfId="60318" xr:uid="{C5479450-9B38-4C06-8DB7-01E6A33370BF}"/>
    <cellStyle name="Percent 8 2 4 6 2 2" xfId="60319" xr:uid="{34845EC7-B0B2-42D5-913E-5B306F5BA08E}"/>
    <cellStyle name="Percent 8 2 4 6 2 3" xfId="60320" xr:uid="{494B0B1F-D53A-4F98-ADA5-32530B73EE8C}"/>
    <cellStyle name="Percent 8 2 4 6 2 4" xfId="60321" xr:uid="{DB6F5DDA-3113-4B1F-943B-0F65C9EF97C2}"/>
    <cellStyle name="Percent 8 2 4 6 2 5" xfId="60322" xr:uid="{0AA2FE83-2402-42CD-9411-46BFB6F06106}"/>
    <cellStyle name="Percent 8 2 4 6 2 6" xfId="60323" xr:uid="{3251AFA3-DF0C-4CFD-86DD-7EADCD29065B}"/>
    <cellStyle name="Percent 8 2 4 6 3" xfId="60324" xr:uid="{808EFFD0-D78D-409D-B575-A597DDB33D98}"/>
    <cellStyle name="Percent 8 2 4 6 4" xfId="60325" xr:uid="{441C7377-8862-450B-AB52-3244845023A4}"/>
    <cellStyle name="Percent 8 2 4 6 5" xfId="60326" xr:uid="{3EEEDBEB-4DEA-4BAA-B00C-9923E85FDCDA}"/>
    <cellStyle name="Percent 8 2 4 6 6" xfId="60327" xr:uid="{E7142C70-55F7-4374-B81E-9F3A16E64382}"/>
    <cellStyle name="Percent 8 2 4 6 7" xfId="60328" xr:uid="{EB838FC6-84FE-4DD2-9284-7D3844BB427B}"/>
    <cellStyle name="Percent 8 2 4 7" xfId="56537" xr:uid="{97FE0403-7CD6-45B1-A55D-C491A14D2E19}"/>
    <cellStyle name="Percent 8 2 4 8" xfId="56539" xr:uid="{1DDB971A-3990-430B-8101-822A482AFD8B}"/>
    <cellStyle name="Percent 8 2 4 9" xfId="56541" xr:uid="{4664BCAB-72E4-41E1-AA63-D771C5F2C3B9}"/>
    <cellStyle name="Percent 8 2 5" xfId="60329" xr:uid="{D38BB4E8-B15E-45A2-8121-EE00D12C6044}"/>
    <cellStyle name="Percent 8 2 5 10" xfId="41574" xr:uid="{09C60EBC-566E-43DF-AC21-2B605CF0313A}"/>
    <cellStyle name="Percent 8 2 5 11" xfId="41584" xr:uid="{D2C64CA4-05F6-4919-933F-B957075506A0}"/>
    <cellStyle name="Percent 8 2 5 12" xfId="41591" xr:uid="{45014A46-E595-48AB-8BFE-A4DE28CB2D95}"/>
    <cellStyle name="Percent 8 2 5 13" xfId="41593" xr:uid="{27C3A6EE-9300-494C-8DEA-BC69C3FBDCE9}"/>
    <cellStyle name="Percent 8 2 5 14" xfId="41595" xr:uid="{CCB1A106-8006-49AA-8705-B4AACA33E2A3}"/>
    <cellStyle name="Percent 8 2 5 15" xfId="41597" xr:uid="{3F8D3898-A933-4D8C-B265-BE96ED09A633}"/>
    <cellStyle name="Percent 8 2 5 2" xfId="60330" xr:uid="{97758A70-0394-4E14-BF8D-4181560C9B50}"/>
    <cellStyle name="Percent 8 2 5 2 10" xfId="60331" xr:uid="{0A88C615-5BC8-42C8-9B9F-07B5FC0D51F4}"/>
    <cellStyle name="Percent 8 2 5 2 11" xfId="60332" xr:uid="{D4B7E6D0-D1DA-47E2-A88B-B36D9F939ADB}"/>
    <cellStyle name="Percent 8 2 5 2 12" xfId="60333" xr:uid="{104BB851-6FCE-40A0-B82F-DB7706525A0D}"/>
    <cellStyle name="Percent 8 2 5 2 2" xfId="60334" xr:uid="{67A27937-D510-466C-A71E-7B5B60730CEF}"/>
    <cellStyle name="Percent 8 2 5 2 2 2" xfId="60335" xr:uid="{36440060-E405-4731-BA4B-ECE8FC75C3B4}"/>
    <cellStyle name="Percent 8 2 5 2 2 2 2" xfId="32031" xr:uid="{4938F7EF-9C52-4812-8E14-FD73E600DF3F}"/>
    <cellStyle name="Percent 8 2 5 2 2 2 3" xfId="32033" xr:uid="{1F6D6EE4-01CF-47A8-9769-6CF4ED770D63}"/>
    <cellStyle name="Percent 8 2 5 2 2 2 4" xfId="32035" xr:uid="{FC4382A9-0D9A-4EF9-A351-1197EE7A7F3A}"/>
    <cellStyle name="Percent 8 2 5 2 2 2 5" xfId="32037" xr:uid="{EB5BD129-D54A-4BA4-B81E-8207669713EF}"/>
    <cellStyle name="Percent 8 2 5 2 2 2 6" xfId="60336" xr:uid="{055D3F37-18BE-48E3-8698-EAF60F0F69A2}"/>
    <cellStyle name="Percent 8 2 5 2 2 3" xfId="60337" xr:uid="{F8EFFE7C-128D-4164-A24A-045417CF19FA}"/>
    <cellStyle name="Percent 8 2 5 2 2 4" xfId="60338" xr:uid="{99626DF6-9C60-40E5-934E-5F7CD8314A09}"/>
    <cellStyle name="Percent 8 2 5 2 2 5" xfId="60339" xr:uid="{FF9BAF00-E414-44DE-B895-59632FFFCACE}"/>
    <cellStyle name="Percent 8 2 5 2 2 6" xfId="60340" xr:uid="{684E0BB5-46F9-444E-A799-5D59CAB5CC58}"/>
    <cellStyle name="Percent 8 2 5 2 2 7" xfId="60341" xr:uid="{E569D5E2-5146-4B73-89E1-16BE6E412322}"/>
    <cellStyle name="Percent 8 2 5 2 3" xfId="60342" xr:uid="{86E63521-7558-4978-869B-E9051F43F5DB}"/>
    <cellStyle name="Percent 8 2 5 2 4" xfId="60343" xr:uid="{BBA2F44C-722E-4837-A497-3EA81AA1215B}"/>
    <cellStyle name="Percent 8 2 5 2 5" xfId="20491" xr:uid="{6F05CFD0-9B45-4985-8389-31AD46A4FCCA}"/>
    <cellStyle name="Percent 8 2 5 2 6" xfId="20493" xr:uid="{5E273B14-2609-421F-AFBD-E21F67422E28}"/>
    <cellStyle name="Percent 8 2 5 2 7" xfId="60344" xr:uid="{F5FF8A45-397F-4F3A-B2FC-4C3447B6DEA7}"/>
    <cellStyle name="Percent 8 2 5 2 7 2" xfId="60345" xr:uid="{5FC23E24-C6EF-4057-84F2-790279121645}"/>
    <cellStyle name="Percent 8 2 5 2 7 3" xfId="60346" xr:uid="{4C792569-44CC-4A87-A2FE-2CB0D75DEE37}"/>
    <cellStyle name="Percent 8 2 5 2 7 4" xfId="60347" xr:uid="{83D0E29C-3AFD-40D2-9A8D-C428F77AEFB5}"/>
    <cellStyle name="Percent 8 2 5 2 7 5" xfId="60348" xr:uid="{702B63BD-3286-45ED-A5C5-C26F95821049}"/>
    <cellStyle name="Percent 8 2 5 2 7 6" xfId="60349" xr:uid="{DD2E1FAF-226C-4CC7-B540-C09C5319FB04}"/>
    <cellStyle name="Percent 8 2 5 2 8" xfId="60350" xr:uid="{27A23CA7-F9FC-4EFB-B013-BB7BCF51A610}"/>
    <cellStyle name="Percent 8 2 5 2 9" xfId="60351" xr:uid="{E896BD52-B8A0-4A81-BE3D-47366B490663}"/>
    <cellStyle name="Percent 8 2 5 3" xfId="60352" xr:uid="{B8941132-6D6E-4AD0-8552-C4CE948C293D}"/>
    <cellStyle name="Percent 8 2 5 3 2" xfId="60353" xr:uid="{964D1673-8AE3-4AF8-9A82-25F3772BA550}"/>
    <cellStyle name="Percent 8 2 5 3 2 2" xfId="60354" xr:uid="{F2742E1F-9447-4961-8C06-D4165148EDE9}"/>
    <cellStyle name="Percent 8 2 5 3 2 3" xfId="60355" xr:uid="{1E287C43-474D-4F90-9AC9-077A58E4E662}"/>
    <cellStyle name="Percent 8 2 5 3 2 4" xfId="60356" xr:uid="{319C4838-0B12-4AE9-9638-808F29C1789B}"/>
    <cellStyle name="Percent 8 2 5 3 2 5" xfId="60357" xr:uid="{C1E4353C-5F47-491A-9F46-29B6A0324018}"/>
    <cellStyle name="Percent 8 2 5 3 2 6" xfId="60358" xr:uid="{E5ECC752-3F61-4BE9-974E-49A1B72F73A5}"/>
    <cellStyle name="Percent 8 2 5 3 3" xfId="31659" xr:uid="{4A2D8530-AFFE-435D-820E-071D730A3A09}"/>
    <cellStyle name="Percent 8 2 5 3 4" xfId="31661" xr:uid="{8801CA26-FC21-4017-A2AA-C4D324972564}"/>
    <cellStyle name="Percent 8 2 5 3 5" xfId="20497" xr:uid="{F199F9C8-CF00-4749-ADEA-1984A6B5A1D9}"/>
    <cellStyle name="Percent 8 2 5 3 6" xfId="20500" xr:uid="{58672992-C877-4E86-9A53-30A0542898B7}"/>
    <cellStyle name="Percent 8 2 5 3 7" xfId="31663" xr:uid="{8900BE22-14AA-4F21-A100-BE7AB3741F53}"/>
    <cellStyle name="Percent 8 2 5 4" xfId="60359" xr:uid="{D97F0C36-F38C-4D3D-9AB3-02C5CF9E90D8}"/>
    <cellStyle name="Percent 8 2 5 5" xfId="60360" xr:uid="{0AE38CA1-13F7-4D18-A9B8-170E244BAA02}"/>
    <cellStyle name="Percent 8 2 5 6" xfId="60361" xr:uid="{353A6E15-9057-4015-A5A5-386D965ED4F0}"/>
    <cellStyle name="Percent 8 2 5 7" xfId="60362" xr:uid="{E8F1A75D-4A51-4322-B94F-98CA2EA66863}"/>
    <cellStyle name="Percent 8 2 5 8" xfId="60363" xr:uid="{0FAFA514-E28D-4655-8083-2EA598781F79}"/>
    <cellStyle name="Percent 8 2 5 9" xfId="60364" xr:uid="{677B9D69-BBFA-4BF8-837D-75997C581D8B}"/>
    <cellStyle name="Percent 8 2 5 9 2" xfId="60365" xr:uid="{57C779E8-57C9-4B6A-A31F-65D40BA6A01F}"/>
    <cellStyle name="Percent 8 2 5 9 3" xfId="60366" xr:uid="{7F945929-62F2-450C-BED6-C3789637F46C}"/>
    <cellStyle name="Percent 8 2 5 9 4" xfId="60367" xr:uid="{D35399FB-9A5A-49E5-BB0D-B71895D978AD}"/>
    <cellStyle name="Percent 8 2 5 9 5" xfId="60368" xr:uid="{12123F55-DDD5-4617-9694-131AF04F7671}"/>
    <cellStyle name="Percent 8 2 5 9 6" xfId="60369" xr:uid="{885DEEF9-DEBB-42B7-9928-56189D10CB8E}"/>
    <cellStyle name="Percent 8 2 6" xfId="60370" xr:uid="{22ABBA13-FCC6-4AC1-8BA6-2F003E74E02F}"/>
    <cellStyle name="Percent 8 2 6 10" xfId="60371" xr:uid="{E3511FB8-7D2C-4875-BA5D-58ED470FCFAE}"/>
    <cellStyle name="Percent 8 2 6 11" xfId="60372" xr:uid="{AD213815-DB14-4C52-84DD-30B2D1BF570D}"/>
    <cellStyle name="Percent 8 2 6 12" xfId="60373" xr:uid="{B896BBBF-3688-4274-B902-9D7396601404}"/>
    <cellStyle name="Percent 8 2 6 13" xfId="60374" xr:uid="{9AEF2EF7-E532-4457-A782-55BDFA882D7E}"/>
    <cellStyle name="Percent 8 2 6 2" xfId="60375" xr:uid="{0CD6B684-EE10-426D-9A32-0C87284028B1}"/>
    <cellStyle name="Percent 8 2 6 2 2" xfId="60376" xr:uid="{6C90D83F-3AE1-4761-B08D-DE71F97D79C3}"/>
    <cellStyle name="Percent 8 2 6 2 2 2" xfId="60377" xr:uid="{729BA79D-CE14-4632-9DC2-22CBE41D08FC}"/>
    <cellStyle name="Percent 8 2 6 2 2 3" xfId="60378" xr:uid="{56DE26B7-B8F1-4240-B936-92F0E9F75BF2}"/>
    <cellStyle name="Percent 8 2 6 2 2 4" xfId="60379" xr:uid="{0D726E76-34BB-4D11-B0ED-71B50A4DC61D}"/>
    <cellStyle name="Percent 8 2 6 2 2 5" xfId="60380" xr:uid="{DCDD5E65-FF7C-48BF-B3B6-79600DA9AF97}"/>
    <cellStyle name="Percent 8 2 6 2 2 6" xfId="60381" xr:uid="{71625FCC-36F2-4B25-9417-38A2F1834B58}"/>
    <cellStyle name="Percent 8 2 6 2 3" xfId="60382" xr:uid="{1BC5EB3E-D2BE-484C-B71D-8D2FA3C5985B}"/>
    <cellStyle name="Percent 8 2 6 2 4" xfId="60383" xr:uid="{0E78D5EE-B7DB-4D42-9C01-3E667DFDA58E}"/>
    <cellStyle name="Percent 8 2 6 2 5" xfId="20522" xr:uid="{89070059-0570-4C30-BE6C-ED24A22718AE}"/>
    <cellStyle name="Percent 8 2 6 2 6" xfId="20524" xr:uid="{8401D68F-EC9D-41E3-8B3D-74EFE8D22723}"/>
    <cellStyle name="Percent 8 2 6 2 7" xfId="60384" xr:uid="{886EBDE3-51C8-4AB1-B3B5-E09F951F0C64}"/>
    <cellStyle name="Percent 8 2 6 3" xfId="60385" xr:uid="{4FBB7C84-C006-4880-AF05-3037200CC632}"/>
    <cellStyle name="Percent 8 2 6 4" xfId="60386" xr:uid="{CE3DC96A-59F1-4981-86B2-BCC5BBB0C847}"/>
    <cellStyle name="Percent 8 2 6 5" xfId="60387" xr:uid="{DC24036C-30CB-4E22-9189-B8CD8B354379}"/>
    <cellStyle name="Percent 8 2 6 6" xfId="60388" xr:uid="{D9892404-C3EE-490C-A8F1-6D74F14669AC}"/>
    <cellStyle name="Percent 8 2 6 7" xfId="60389" xr:uid="{8CA80623-6EA6-43FF-BF46-108F7AFE3B0F}"/>
    <cellStyle name="Percent 8 2 6 8" xfId="60390" xr:uid="{4D09F6CA-094F-4428-A694-4B9ABE3AD6DD}"/>
    <cellStyle name="Percent 8 2 6 8 2" xfId="60391" xr:uid="{09D7B3E1-B3CD-4DF8-9597-5874F8ABC1DA}"/>
    <cellStyle name="Percent 8 2 6 8 3" xfId="60392" xr:uid="{96B281C3-C972-4A33-A2D5-092BFA52D5DE}"/>
    <cellStyle name="Percent 8 2 6 8 4" xfId="60393" xr:uid="{DD1210F2-5511-4DC3-B5C7-4DDFC864CB52}"/>
    <cellStyle name="Percent 8 2 6 8 5" xfId="60394" xr:uid="{7D9BC641-1D83-4BC4-A07A-210054F7FD39}"/>
    <cellStyle name="Percent 8 2 6 8 6" xfId="60395" xr:uid="{7B1F6698-B560-4060-BCF9-7C240F4E6D37}"/>
    <cellStyle name="Percent 8 2 6 9" xfId="60396" xr:uid="{5A193220-E9AE-421D-B98A-019A49084D70}"/>
    <cellStyle name="Percent 8 2 7" xfId="60397" xr:uid="{36296F92-A966-4D3F-8AB8-40BD715CEDB7}"/>
    <cellStyle name="Percent 8 2 7 2" xfId="60398" xr:uid="{1C53FFCF-56E9-4FC0-8B75-AE4D4D540F63}"/>
    <cellStyle name="Percent 8 2 7 3" xfId="60399" xr:uid="{FC0B8B0C-9A12-4D33-AA07-41CC8844B743}"/>
    <cellStyle name="Percent 8 2 7 4" xfId="31919" xr:uid="{A28D1906-AFF2-40F2-88BA-76A4F1B0B18D}"/>
    <cellStyle name="Percent 8 2 8" xfId="60400" xr:uid="{BFB1AD32-E13E-445A-A7DD-23E54806875B}"/>
    <cellStyle name="Percent 8 2 8 10" xfId="60401" xr:uid="{4E66EA59-8317-4A22-98EF-5E6EDCC83B5C}"/>
    <cellStyle name="Percent 8 2 8 11" xfId="60402" xr:uid="{B9148025-3C3B-4371-88F5-ED49CEACA8E1}"/>
    <cellStyle name="Percent 8 2 8 2" xfId="60403" xr:uid="{0E2A1DAD-65AC-44FD-B175-464916633424}"/>
    <cellStyle name="Percent 8 2 8 2 2" xfId="60404" xr:uid="{1DFA7EA3-9244-4F15-9938-3BB2EFB6F053}"/>
    <cellStyle name="Percent 8 2 8 2 2 2" xfId="60405" xr:uid="{26930A8D-DBC4-4F72-8DE9-9DEC1EB7A72D}"/>
    <cellStyle name="Percent 8 2 8 2 2 3" xfId="60406" xr:uid="{56A9395A-FBC8-44E1-B903-578A880C0C51}"/>
    <cellStyle name="Percent 8 2 8 2 2 4" xfId="60407" xr:uid="{16515BCC-BFD2-4569-9483-0FBCC5E7C797}"/>
    <cellStyle name="Percent 8 2 8 2 2 5" xfId="60408" xr:uid="{70691A90-918A-4978-BF8B-F04AEC5B09AF}"/>
    <cellStyle name="Percent 8 2 8 2 2 6" xfId="60409" xr:uid="{943A13F9-1CCD-4B02-815B-521936312F54}"/>
    <cellStyle name="Percent 8 2 8 2 3" xfId="60410" xr:uid="{DBC09FE9-B78D-4C1E-9FD1-2ECF577321E7}"/>
    <cellStyle name="Percent 8 2 8 2 4" xfId="60411" xr:uid="{36B55109-A905-4CFD-87F5-DF26DA45904F}"/>
    <cellStyle name="Percent 8 2 8 2 5" xfId="15141" xr:uid="{F4BD48B7-4789-4BA8-BAAE-B343B27E068E}"/>
    <cellStyle name="Percent 8 2 8 2 6" xfId="15145" xr:uid="{A82FD445-4412-434E-B4D3-7E3128066DBD}"/>
    <cellStyle name="Percent 8 2 8 2 7" xfId="60412" xr:uid="{4BCBFAC7-D181-40B1-85EA-25A9E7AE6C75}"/>
    <cellStyle name="Percent 8 2 8 3" xfId="60413" xr:uid="{8B122430-F5DB-469C-A636-3EAD3C42197A}"/>
    <cellStyle name="Percent 8 2 8 4" xfId="60414" xr:uid="{66D0C524-08AC-48D7-924F-91A947851EE8}"/>
    <cellStyle name="Percent 8 2 8 5" xfId="60415" xr:uid="{676B9C0B-7C4A-4179-9E5D-2B401A2D94DC}"/>
    <cellStyle name="Percent 8 2 8 6" xfId="60416" xr:uid="{63673264-97AC-434D-BF2B-816A730B6DE4}"/>
    <cellStyle name="Percent 8 2 8 6 2" xfId="60417" xr:uid="{26CAE0E5-F431-44EC-97F8-796E18730A2C}"/>
    <cellStyle name="Percent 8 2 8 6 3" xfId="60418" xr:uid="{1F0A7BF4-1B80-4F30-8F64-179D380B90F7}"/>
    <cellStyle name="Percent 8 2 8 6 4" xfId="60419" xr:uid="{32CFF049-4932-4BCA-ACF1-98478C278F97}"/>
    <cellStyle name="Percent 8 2 8 6 5" xfId="60420" xr:uid="{097C149D-FA88-4D70-9903-2D04A4126DCF}"/>
    <cellStyle name="Percent 8 2 8 6 6" xfId="60421" xr:uid="{4D2C33D3-07F9-4B51-82A2-E03C7A78AB1A}"/>
    <cellStyle name="Percent 8 2 8 7" xfId="60422" xr:uid="{FB51C208-1C56-4812-8346-484A37D0B801}"/>
    <cellStyle name="Percent 8 2 8 8" xfId="60423" xr:uid="{AC6E3833-6D8A-477D-B175-73CF91AC1617}"/>
    <cellStyle name="Percent 8 2 8 9" xfId="60424" xr:uid="{E6A27A40-FA03-4D49-A988-31A30F7E1C3B}"/>
    <cellStyle name="Percent 8 2 9" xfId="18338" xr:uid="{0AA251D8-54AC-472E-97E5-CFBD9B09B3AD}"/>
    <cellStyle name="Percent 8 2 9 2" xfId="18340" xr:uid="{AF4A65BE-FEC8-4DDA-9BAF-5E0C3AD3AC42}"/>
    <cellStyle name="Percent 8 2 9 2 2" xfId="60425" xr:uid="{979449AD-9209-4D45-8E5F-91B7AE90CBE9}"/>
    <cellStyle name="Percent 8 2 9 2 3" xfId="60426" xr:uid="{852A8E89-B099-43E0-9761-1553AA7748F7}"/>
    <cellStyle name="Percent 8 2 9 2 4" xfId="60427" xr:uid="{68B2457C-A371-4903-B01F-A4DF182DE5A8}"/>
    <cellStyle name="Percent 8 2 9 2 5" xfId="60428" xr:uid="{5131DE7C-3706-420D-B1A9-02018628143D}"/>
    <cellStyle name="Percent 8 2 9 2 6" xfId="60429" xr:uid="{060FE1B7-5615-40C9-8311-73544D4BDAC9}"/>
    <cellStyle name="Percent 8 2 9 3" xfId="18342" xr:uid="{65024390-64CD-452B-A8FB-E63A2BE482E8}"/>
    <cellStyle name="Percent 8 2 9 4" xfId="18344" xr:uid="{B1BEBC36-B7CC-4CF7-9D95-C9220AEC251D}"/>
    <cellStyle name="Percent 8 2 9 5" xfId="18346" xr:uid="{3592513C-B3FA-46B5-A6A6-8D793AB9F410}"/>
    <cellStyle name="Percent 8 2 9 6" xfId="18348" xr:uid="{24200A35-2CEF-457F-ADE0-1C5324172635}"/>
    <cellStyle name="Percent 8 2 9 7" xfId="60430" xr:uid="{713B1B49-7758-4B5F-8CD5-E1B44C2BDFA9}"/>
    <cellStyle name="Percent 8 20" xfId="60027" xr:uid="{8F92E35A-562D-49DB-8BA1-907D59430D8D}"/>
    <cellStyle name="Percent 8 21" xfId="60029" xr:uid="{64EA4940-DA55-4F00-B015-F56FDB2CCABD}"/>
    <cellStyle name="Percent 8 22" xfId="60031" xr:uid="{42D3AC9C-E1B7-4413-BC5C-AF033935C4F5}"/>
    <cellStyle name="Percent 8 23" xfId="60033" xr:uid="{C8E92239-F9C2-419A-AD71-FC9D96E2D85B}"/>
    <cellStyle name="Percent 8 24" xfId="60041" xr:uid="{0CAB5DA5-C439-42BC-831A-2A575468664C}"/>
    <cellStyle name="Percent 8 25" xfId="60432" xr:uid="{B46C0370-6436-4C5A-B534-B82F99C5BEB4}"/>
    <cellStyle name="Percent 8 26" xfId="60433" xr:uid="{B7975203-7455-47A7-BDF5-FF4B9492A7CD}"/>
    <cellStyle name="Percent 8 27" xfId="60434" xr:uid="{D171AFBD-4D79-40ED-B0D0-F3A3AF2FEB77}"/>
    <cellStyle name="Percent 8 28" xfId="60435" xr:uid="{1F52AC1B-48BD-43B0-A4E0-F9F198F7D588}"/>
    <cellStyle name="Percent 8 29" xfId="60436" xr:uid="{A4DAB2D6-73AA-49D6-8DF5-BD3CC0A193C0}"/>
    <cellStyle name="Percent 8 3" xfId="60437" xr:uid="{25C84214-ADBD-47C2-A6A5-4E3B325DBB95}"/>
    <cellStyle name="Percent 8 3 10" xfId="60438" xr:uid="{C7988629-200A-4762-BD97-238040C58B1B}"/>
    <cellStyle name="Percent 8 3 10 2" xfId="60439" xr:uid="{4C176570-3920-41F8-8FA9-27DB4AFDF661}"/>
    <cellStyle name="Percent 8 3 10 3" xfId="60440" xr:uid="{2F35756D-AFF4-453C-B7F6-24FE8D074CD4}"/>
    <cellStyle name="Percent 8 3 10 4" xfId="60441" xr:uid="{D23EC969-C7B5-444E-AD3D-9B91DA9B4677}"/>
    <cellStyle name="Percent 8 3 10 5" xfId="324" xr:uid="{B493C4ED-AAE7-4BE0-8B7D-6A73589E0F64}"/>
    <cellStyle name="Percent 8 3 10 6" xfId="347" xr:uid="{84DEB9A5-C3E1-42AA-8D62-EE100FB05DFE}"/>
    <cellStyle name="Percent 8 3 11" xfId="56554" xr:uid="{DCA9D3E5-7A33-4016-86E6-8ED85F6D6C62}"/>
    <cellStyle name="Percent 8 3 12" xfId="56557" xr:uid="{2A3FC299-AD78-4155-B810-35202507A40F}"/>
    <cellStyle name="Percent 8 3 13" xfId="56560" xr:uid="{06A5F5DB-CA09-44D4-BBCC-10D45CDCD8B6}"/>
    <cellStyle name="Percent 8 3 14" xfId="57681" xr:uid="{E99F2836-979A-4032-9252-F15B7CE1176F}"/>
    <cellStyle name="Percent 8 3 15" xfId="57683" xr:uid="{0AC1F311-0CD3-4B0C-B0BA-742215D48057}"/>
    <cellStyle name="Percent 8 3 2" xfId="54159" xr:uid="{66B72588-BCD2-4929-94AD-53700D73A2DA}"/>
    <cellStyle name="Percent 8 3 2 10" xfId="60442" xr:uid="{5B79CF2C-CABE-42FC-9FF5-72795FE6AD12}"/>
    <cellStyle name="Percent 8 3 2 11" xfId="60443" xr:uid="{3E6AEFC9-4579-4219-B8A4-5788FF1A59DC}"/>
    <cellStyle name="Percent 8 3 2 12" xfId="60444" xr:uid="{E054D959-5C59-4577-9B58-4AAB6A86BAB2}"/>
    <cellStyle name="Percent 8 3 2 13" xfId="60445" xr:uid="{63F86BCE-328D-4527-AD39-0AF546A7FACB}"/>
    <cellStyle name="Percent 8 3 2 2" xfId="60446" xr:uid="{EB7F3D20-4CCC-42B9-A38A-4E2E8A86CC9C}"/>
    <cellStyle name="Percent 8 3 2 2 2" xfId="60447" xr:uid="{7309FB0D-F944-4EEB-AECE-1B04A1817BB9}"/>
    <cellStyle name="Percent 8 3 2 2 2 2" xfId="40206" xr:uid="{973235A2-B0D0-4420-81A8-98857D17BE76}"/>
    <cellStyle name="Percent 8 3 2 2 2 3" xfId="40208" xr:uid="{BD8E79F2-FF43-43C3-A7FC-C79E6582600C}"/>
    <cellStyle name="Percent 8 3 2 2 2 4" xfId="40210" xr:uid="{908B05AF-B28C-4A74-8378-6AE4BCA6F7FF}"/>
    <cellStyle name="Percent 8 3 2 2 2 5" xfId="60448" xr:uid="{187B46A5-3AE2-436C-A893-2611BF764832}"/>
    <cellStyle name="Percent 8 3 2 2 2 6" xfId="60449" xr:uid="{B8253266-A995-4459-A6E6-E0DEE3BAB0B1}"/>
    <cellStyle name="Percent 8 3 2 2 3" xfId="60450" xr:uid="{EA4BF615-F5E0-4856-89EC-6B24FE161DB4}"/>
    <cellStyle name="Percent 8 3 2 2 4" xfId="60451" xr:uid="{D90B9B8B-3E84-4985-9D44-47F55BA922A8}"/>
    <cellStyle name="Percent 8 3 2 2 5" xfId="60452" xr:uid="{38D5C3F5-09C1-447A-97C1-B3F9B274AEDA}"/>
    <cellStyle name="Percent 8 3 2 2 6" xfId="60453" xr:uid="{2691E488-99C2-4AC4-AE43-36F7EC42CC40}"/>
    <cellStyle name="Percent 8 3 2 2 7" xfId="60454" xr:uid="{BFF55B75-67AF-461A-BB5C-1610FDDB5FB6}"/>
    <cellStyle name="Percent 8 3 2 3" xfId="60455" xr:uid="{DD574DF5-57DB-43E6-B1BA-6D04D30157D0}"/>
    <cellStyle name="Percent 8 3 2 4" xfId="60456" xr:uid="{5F535957-D434-43DE-A353-DE79BA729651}"/>
    <cellStyle name="Percent 8 3 2 5" xfId="60457" xr:uid="{122A4D4D-0D46-4CDF-AB2D-3391D219FA72}"/>
    <cellStyle name="Percent 8 3 2 6" xfId="23631" xr:uid="{0697ECC9-9A70-417F-9127-07FEC9A0DF3E}"/>
    <cellStyle name="Percent 8 3 2 7" xfId="56567" xr:uid="{A793F1BA-733C-4FD5-A721-381E22525BA2}"/>
    <cellStyle name="Percent 8 3 2 8" xfId="56576" xr:uid="{580865FD-AE4F-4235-AFDA-E1670E54C2E9}"/>
    <cellStyle name="Percent 8 3 2 8 2" xfId="56579" xr:uid="{42031427-32E0-47D0-BC2A-F55416714556}"/>
    <cellStyle name="Percent 8 3 2 8 3" xfId="56581" xr:uid="{C7F166C3-0A32-4336-A9D4-0C43F9B4CC4E}"/>
    <cellStyle name="Percent 8 3 2 8 4" xfId="56583" xr:uid="{28D76236-4C4B-46DE-81F5-35649EB10FF8}"/>
    <cellStyle name="Percent 8 3 2 8 5" xfId="60458" xr:uid="{3D8A758B-E8C2-4EFE-9464-5EC02B1956A7}"/>
    <cellStyle name="Percent 8 3 2 8 6" xfId="60459" xr:uid="{0F128C78-12A8-4E72-A66D-92322DEAF606}"/>
    <cellStyle name="Percent 8 3 2 9" xfId="56585" xr:uid="{432B6478-4BF1-4AE0-B2D9-A291FBAB7F56}"/>
    <cellStyle name="Percent 8 3 3" xfId="54161" xr:uid="{523B6E74-5B21-4994-B9CD-DDC0CED5E939}"/>
    <cellStyle name="Percent 8 3 3 10" xfId="39671" xr:uid="{D2029C80-055E-4614-9D0D-485AFE75DE3C}"/>
    <cellStyle name="Percent 8 3 3 11" xfId="39673" xr:uid="{BF2794FD-BC6D-49BF-A573-9DDA0B2173E9}"/>
    <cellStyle name="Percent 8 3 3 2" xfId="60460" xr:uid="{42B1A442-7007-4CA7-8056-B7C60B917A0E}"/>
    <cellStyle name="Percent 8 3 3 2 2" xfId="60461" xr:uid="{B73C582A-BF1B-40C5-8EBE-29A1ED19B7F2}"/>
    <cellStyle name="Percent 8 3 3 2 2 2" xfId="60462" xr:uid="{C1572335-A449-42EC-A684-36C5DFE7A0CF}"/>
    <cellStyle name="Percent 8 3 3 2 2 3" xfId="60463" xr:uid="{87CBE099-BF0B-4536-AE17-96DDAD98AA79}"/>
    <cellStyle name="Percent 8 3 3 2 2 4" xfId="60464" xr:uid="{EF232245-A39D-461B-B6E1-D463F3BC5082}"/>
    <cellStyle name="Percent 8 3 3 2 2 5" xfId="60465" xr:uid="{5FCB62D3-BE62-4FEF-AC7E-81B892604B1B}"/>
    <cellStyle name="Percent 8 3 3 2 2 6" xfId="25431" xr:uid="{AAAAC59B-5A8C-4EE5-A446-5EE2C77C6643}"/>
    <cellStyle name="Percent 8 3 3 2 3" xfId="60466" xr:uid="{1CE872A8-6F15-4329-AC99-0EBC761386A6}"/>
    <cellStyle name="Percent 8 3 3 2 4" xfId="60467" xr:uid="{7B6672F4-7183-43A3-8D7B-946C51F714D0}"/>
    <cellStyle name="Percent 8 3 3 2 5" xfId="60468" xr:uid="{1751B6FD-E3B1-48BC-A447-B058231AF641}"/>
    <cellStyle name="Percent 8 3 3 2 6" xfId="60469" xr:uid="{FEB39CCA-3672-460C-9754-395C710374B5}"/>
    <cellStyle name="Percent 8 3 3 2 7" xfId="60470" xr:uid="{4C67C785-9786-408D-8FF6-E74D623A847E}"/>
    <cellStyle name="Percent 8 3 3 3" xfId="60471" xr:uid="{C46897FE-5D52-49C1-A260-053CB4A289D5}"/>
    <cellStyle name="Percent 8 3 3 4" xfId="60472" xr:uid="{869A8561-5A9A-4F58-86AD-6A4EA02A69F6}"/>
    <cellStyle name="Percent 8 3 3 5" xfId="60473" xr:uid="{E3530551-FE22-4D23-BA98-5EAEC5D22E13}"/>
    <cellStyle name="Percent 8 3 3 6" xfId="23633" xr:uid="{D9E8533B-E9EE-4758-9E62-A6942B040131}"/>
    <cellStyle name="Percent 8 3 3 6 2" xfId="60474" xr:uid="{147AADC3-B63E-4FA3-A62C-035F7044242E}"/>
    <cellStyle name="Percent 8 3 3 6 3" xfId="60475" xr:uid="{EC690A58-E182-4469-9C55-67FC2186A788}"/>
    <cellStyle name="Percent 8 3 3 6 4" xfId="60476" xr:uid="{77006E55-70C3-43FD-8829-BB49D1E9B400}"/>
    <cellStyle name="Percent 8 3 3 6 5" xfId="60477" xr:uid="{D7B25623-DB0C-4129-8758-9C82A2BC35C1}"/>
    <cellStyle name="Percent 8 3 3 6 6" xfId="60478" xr:uid="{390ADB1D-4813-4CDB-8A56-38091696D0A4}"/>
    <cellStyle name="Percent 8 3 3 7" xfId="56602" xr:uid="{CBAED4F7-9790-4DD1-8657-A0FF16D30657}"/>
    <cellStyle name="Percent 8 3 3 8" xfId="56611" xr:uid="{41A9F271-7929-46DC-9472-2982F0D5F777}"/>
    <cellStyle name="Percent 8 3 3 9" xfId="56617" xr:uid="{50103A73-1CAE-4626-90D3-583795CC3AEB}"/>
    <cellStyle name="Percent 8 3 4" xfId="54163" xr:uid="{EC01DFF8-E7CF-463D-8558-16F01F728C0C}"/>
    <cellStyle name="Percent 8 3 4 2" xfId="60479" xr:uid="{916CF3D2-1CA7-4835-9B8A-14ADDB7E104B}"/>
    <cellStyle name="Percent 8 3 4 3" xfId="60480" xr:uid="{8BD722FC-4AAF-4AB2-B167-001185832D39}"/>
    <cellStyle name="Percent 8 3 4 4" xfId="60481" xr:uid="{4E21EFD9-EB93-400A-9279-E7AA5DFB72B7}"/>
    <cellStyle name="Percent 8 3 5" xfId="60482" xr:uid="{57E1A879-9A44-46F9-9201-C52C80AF13E2}"/>
    <cellStyle name="Percent 8 3 5 10" xfId="55101" xr:uid="{7B1F2BF1-A783-4BD8-8332-67B65B8DC379}"/>
    <cellStyle name="Percent 8 3 5 11" xfId="55103" xr:uid="{F70C14C7-98CF-4B43-AEDF-9026A08DE93B}"/>
    <cellStyle name="Percent 8 3 5 2" xfId="60483" xr:uid="{71457F5A-CE7E-4440-B96F-C1576D9C3017}"/>
    <cellStyle name="Percent 8 3 5 2 2" xfId="60484" xr:uid="{D783E0DB-43FA-4428-85D6-9D4281E0B837}"/>
    <cellStyle name="Percent 8 3 5 2 2 2" xfId="60037" xr:uid="{AA311C81-C926-4B1F-AF9E-DFEF9102CB32}"/>
    <cellStyle name="Percent 8 3 5 2 2 3" xfId="60039" xr:uid="{64E36729-3D32-42DC-92F2-F010B919F408}"/>
    <cellStyle name="Percent 8 3 5 2 2 4" xfId="60485" xr:uid="{A151554C-9E3E-4B47-9D26-261D353F6F8C}"/>
    <cellStyle name="Percent 8 3 5 2 2 5" xfId="60486" xr:uid="{A890FB14-C4FC-4A81-B7A9-068522F40412}"/>
    <cellStyle name="Percent 8 3 5 2 2 6" xfId="60487" xr:uid="{DB656334-7CD6-4504-8428-3270A7982958}"/>
    <cellStyle name="Percent 8 3 5 2 3" xfId="60488" xr:uid="{D84DEF1B-2A8F-4A23-8263-F809F571A35F}"/>
    <cellStyle name="Percent 8 3 5 2 4" xfId="60489" xr:uid="{775573D4-0054-4EF1-A127-7986CEF2A42E}"/>
    <cellStyle name="Percent 8 3 5 2 5" xfId="60490" xr:uid="{4355CD44-A04C-41FA-B5DF-DB866CD37EDB}"/>
    <cellStyle name="Percent 8 3 5 2 6" xfId="60491" xr:uid="{59AAA647-E0A8-4509-BDD8-5624466C4A76}"/>
    <cellStyle name="Percent 8 3 5 2 7" xfId="60492" xr:uid="{E636874C-DDC8-4B4A-94EB-FCB336F75522}"/>
    <cellStyle name="Percent 8 3 5 3" xfId="60493" xr:uid="{2F88F5EB-C70B-4D46-9214-501DF35F0149}"/>
    <cellStyle name="Percent 8 3 5 4" xfId="60494" xr:uid="{8B13C642-6230-4809-85A8-CB6638FFC97A}"/>
    <cellStyle name="Percent 8 3 5 5" xfId="60495" xr:uid="{73685E0E-135A-4BFE-9D61-EBCE7A839FAF}"/>
    <cellStyle name="Percent 8 3 5 6" xfId="20138" xr:uid="{73D1B1D8-1405-4D08-B153-59F9CA578831}"/>
    <cellStyle name="Percent 8 3 5 6 2" xfId="60496" xr:uid="{DEBB3EAD-DBBC-4189-85B0-E270C6DE75D2}"/>
    <cellStyle name="Percent 8 3 5 6 3" xfId="60497" xr:uid="{17FCE26E-F369-4F84-A6F6-2A380DC2F4DF}"/>
    <cellStyle name="Percent 8 3 5 6 4" xfId="60498" xr:uid="{080E7B2F-BE20-40D6-BA8B-B09FF3ADE802}"/>
    <cellStyle name="Percent 8 3 5 6 5" xfId="60499" xr:uid="{DD218BA6-5BC8-4A01-AE96-7D01011BCD6F}"/>
    <cellStyle name="Percent 8 3 5 6 6" xfId="60500" xr:uid="{E2AD12A6-DADF-4482-94BE-A67FA4E2D454}"/>
    <cellStyle name="Percent 8 3 5 7" xfId="57715" xr:uid="{6C863F90-4206-47A0-8739-FA6897EE18F6}"/>
    <cellStyle name="Percent 8 3 5 8" xfId="57728" xr:uid="{0B3DD373-73FE-4F14-9691-4199AD899813}"/>
    <cellStyle name="Percent 8 3 5 9" xfId="57730" xr:uid="{41D40675-C9F4-4FE7-9B53-644F84D83DEB}"/>
    <cellStyle name="Percent 8 3 6" xfId="60501" xr:uid="{93E8FDDD-CDDE-457E-8F0F-22ABD727D397}"/>
    <cellStyle name="Percent 8 3 6 2" xfId="60502" xr:uid="{BD747FF2-EC65-41DF-9B16-3F84C2C528CD}"/>
    <cellStyle name="Percent 8 3 6 2 2" xfId="60503" xr:uid="{8956C5CE-D539-424F-A2D1-326F37010202}"/>
    <cellStyle name="Percent 8 3 6 2 3" xfId="60504" xr:uid="{4D67C481-F211-4B6D-89A4-1818C4CCB6EC}"/>
    <cellStyle name="Percent 8 3 6 2 4" xfId="60505" xr:uid="{F9865B16-EE5C-44FB-A1B4-77B1B746B8A2}"/>
    <cellStyle name="Percent 8 3 6 2 5" xfId="60506" xr:uid="{EC9786D2-6F6F-477A-A146-2F9C8377B3E3}"/>
    <cellStyle name="Percent 8 3 6 2 6" xfId="60507" xr:uid="{CDEE515B-2C11-4FEA-AFDB-2854BB247B79}"/>
    <cellStyle name="Percent 8 3 6 3" xfId="60508" xr:uid="{1690B6F2-76CD-4770-B161-8DFC22073D79}"/>
    <cellStyle name="Percent 8 3 6 4" xfId="60509" xr:uid="{31A20985-050F-43C8-974D-08785F8501F5}"/>
    <cellStyle name="Percent 8 3 6 5" xfId="60510" xr:uid="{39A61F0B-7750-4A56-9E4F-D62337B9C671}"/>
    <cellStyle name="Percent 8 3 6 6" xfId="23640" xr:uid="{B71E06A3-A336-4592-842F-E18601845830}"/>
    <cellStyle name="Percent 8 3 6 7" xfId="57737" xr:uid="{98F7AA51-3579-404A-BE98-FCC55770EB4A}"/>
    <cellStyle name="Percent 8 3 7" xfId="60511" xr:uid="{13355F6D-0DB7-47A4-B0BA-2767EA4931A3}"/>
    <cellStyle name="Percent 8 3 8" xfId="60512" xr:uid="{6E2F9B8A-8CD0-4C75-AA14-FB833B096A6B}"/>
    <cellStyle name="Percent 8 3 9" xfId="8693" xr:uid="{6CD30431-6CD4-4C18-AA8D-C027CEDFD175}"/>
    <cellStyle name="Percent 8 30" xfId="60431" xr:uid="{9D484B7A-A645-46E6-B391-74DB927E937C}"/>
    <cellStyle name="Percent 8 4" xfId="60513" xr:uid="{6A67000E-6C5E-4C89-96F1-8AFB484201E3}"/>
    <cellStyle name="Percent 8 4 10" xfId="16856" xr:uid="{F392559C-6B10-4074-93E3-0D8C4B885575}"/>
    <cellStyle name="Percent 8 4 10 2" xfId="60514" xr:uid="{C3FE9185-C5EF-4A61-A705-29A6A87F3A41}"/>
    <cellStyle name="Percent 8 4 10 3" xfId="60515" xr:uid="{09B9C4B5-332D-4E40-991F-929CBA8DEC30}"/>
    <cellStyle name="Percent 8 4 10 4" xfId="60516" xr:uid="{B7DAA20B-7621-4E42-B63B-69F9162B0368}"/>
    <cellStyle name="Percent 8 4 10 5" xfId="3932" xr:uid="{619ED8A6-8615-40E6-AE99-FBDE6301F716}"/>
    <cellStyle name="Percent 8 4 10 6" xfId="3950" xr:uid="{72DE506B-A528-40B2-BBDD-EC234DF47FD0}"/>
    <cellStyle name="Percent 8 4 11" xfId="56655" xr:uid="{4CD53C9A-332B-41A9-A566-D5CEA70B86EB}"/>
    <cellStyle name="Percent 8 4 12" xfId="56658" xr:uid="{1908E3F9-5A6E-4F58-ADD1-F5BFB63BD47C}"/>
    <cellStyle name="Percent 8 4 13" xfId="56661" xr:uid="{FDE7AAD6-719D-4600-9BC3-78E81BC8E0B5}"/>
    <cellStyle name="Percent 8 4 14" xfId="57755" xr:uid="{05C5175C-E7E6-4653-9CD7-853F7FAF9CE9}"/>
    <cellStyle name="Percent 8 4 15" xfId="38971" xr:uid="{290CFFC5-E4C7-46D0-A438-ABBB20F1526D}"/>
    <cellStyle name="Percent 8 4 2" xfId="60517" xr:uid="{86564AF5-1679-41FB-8B7B-60CFF1089132}"/>
    <cellStyle name="Percent 8 4 2 10" xfId="35558" xr:uid="{39DB8688-B904-4494-9C1B-52538910A6AA}"/>
    <cellStyle name="Percent 8 4 2 11" xfId="60518" xr:uid="{1A1C7E16-0CA5-4E0E-9F89-317A030C5A6E}"/>
    <cellStyle name="Percent 8 4 2 12" xfId="60519" xr:uid="{2A5D77A4-F35B-4A49-9FDA-4EC5CA742AD9}"/>
    <cellStyle name="Percent 8 4 2 13" xfId="60520" xr:uid="{14B840A3-DE14-432E-9525-D77900A5CEE8}"/>
    <cellStyle name="Percent 8 4 2 2" xfId="60521" xr:uid="{5DA88E97-9C56-4D78-AF06-24BE4EBE9A48}"/>
    <cellStyle name="Percent 8 4 2 2 2" xfId="60522" xr:uid="{CBF9B688-6ADC-4FE3-B801-EC54E44AB9B5}"/>
    <cellStyle name="Percent 8 4 2 2 2 2" xfId="40840" xr:uid="{7FD3A236-8FB7-47CD-80ED-3D101F5DAE1A}"/>
    <cellStyle name="Percent 8 4 2 2 2 3" xfId="7028" xr:uid="{311AB224-AA88-4BE5-AA4C-325F39B3C4EF}"/>
    <cellStyle name="Percent 8 4 2 2 2 4" xfId="420" xr:uid="{3BE27DC5-01AF-4E03-8E42-DFA08068067F}"/>
    <cellStyle name="Percent 8 4 2 2 2 5" xfId="7039" xr:uid="{903BBED5-870D-406F-A0BC-F90C0288647B}"/>
    <cellStyle name="Percent 8 4 2 2 2 6" xfId="7048" xr:uid="{1CD6BD8D-51C4-4A15-9364-07E61CEBB552}"/>
    <cellStyle name="Percent 8 4 2 2 3" xfId="60523" xr:uid="{FBF5C783-A9A9-41DB-8633-4D3CC591BBAB}"/>
    <cellStyle name="Percent 8 4 2 2 4" xfId="60524" xr:uid="{6BCA36AC-EA79-4316-97A7-981A38D0532F}"/>
    <cellStyle name="Percent 8 4 2 2 5" xfId="60525" xr:uid="{F1553623-DE30-481B-AF77-62FD5BF6D8EC}"/>
    <cellStyle name="Percent 8 4 2 2 6" xfId="60526" xr:uid="{9E32B9FB-00BC-4136-B61C-9126A2A56DC3}"/>
    <cellStyle name="Percent 8 4 2 2 7" xfId="60527" xr:uid="{F37DD3CB-FFC0-48C1-BF00-782DE779DC06}"/>
    <cellStyle name="Percent 8 4 2 3" xfId="60528" xr:uid="{55791A4C-F9CF-4483-B81A-975A565AE697}"/>
    <cellStyle name="Percent 8 4 2 4" xfId="60529" xr:uid="{EC086F51-F879-4923-9F2E-DFE86990F988}"/>
    <cellStyle name="Percent 8 4 2 5" xfId="60530" xr:uid="{064C6379-9E02-4463-AA6F-BAB327F9AA0F}"/>
    <cellStyle name="Percent 8 4 2 6" xfId="60531" xr:uid="{17AFFBC0-3886-4897-8150-F0B21466636A}"/>
    <cellStyle name="Percent 8 4 2 7" xfId="56670" xr:uid="{6309C30D-3054-48FB-BDBB-341B766A3A8E}"/>
    <cellStyle name="Percent 8 4 2 8" xfId="56679" xr:uid="{52BB2F00-2853-4ACC-A697-6EB63A148FC2}"/>
    <cellStyle name="Percent 8 4 2 8 2" xfId="56682" xr:uid="{0A5247BE-F5F3-4ADF-AE01-2033CBACE494}"/>
    <cellStyle name="Percent 8 4 2 8 3" xfId="56684" xr:uid="{6713F7E8-0EF2-4172-ACCF-F8ECE3A4A88C}"/>
    <cellStyle name="Percent 8 4 2 8 4" xfId="56686" xr:uid="{7B95DD55-B22E-4C49-98B2-6AF46B4B2035}"/>
    <cellStyle name="Percent 8 4 2 8 5" xfId="60532" xr:uid="{674A4AA9-EF7B-4F38-8C7E-0D29064788AB}"/>
    <cellStyle name="Percent 8 4 2 8 6" xfId="60533" xr:uid="{2384C1AD-F566-47F1-B94D-ABC00E3D7995}"/>
    <cellStyle name="Percent 8 4 2 9" xfId="56688" xr:uid="{74B823E8-DA3D-42B4-BC65-3DA0701535C9}"/>
    <cellStyle name="Percent 8 4 3" xfId="60534" xr:uid="{18EF8D14-0D27-497A-AA7F-66B56361CB40}"/>
    <cellStyle name="Percent 8 4 3 10" xfId="60535" xr:uid="{D060C7F3-E87F-44E5-A69C-2BB3A0FC299E}"/>
    <cellStyle name="Percent 8 4 3 11" xfId="60536" xr:uid="{985F5676-DCA1-4B2B-96A4-402F2B6BA0BA}"/>
    <cellStyle name="Percent 8 4 3 2" xfId="60537" xr:uid="{00F5EF26-C0E0-4FAC-9791-5307543698CD}"/>
    <cellStyle name="Percent 8 4 3 2 2" xfId="60538" xr:uid="{690A5CD6-E939-4D6A-8A83-0F9C7CF5C32F}"/>
    <cellStyle name="Percent 8 4 3 2 2 2" xfId="60539" xr:uid="{CEC5F815-8671-415B-899D-092B55C8D868}"/>
    <cellStyle name="Percent 8 4 3 2 2 3" xfId="60540" xr:uid="{9A258245-90E8-4098-8B2A-61F745203528}"/>
    <cellStyle name="Percent 8 4 3 2 2 4" xfId="44586" xr:uid="{C523185E-83F8-4C2A-A62C-8109FA6E70F5}"/>
    <cellStyle name="Percent 8 4 3 2 2 5" xfId="44588" xr:uid="{E0096526-0D83-40FA-AF7C-70ACCB6B19C5}"/>
    <cellStyle name="Percent 8 4 3 2 2 6" xfId="44590" xr:uid="{B94F1FFC-5D86-4A6D-BCBE-7A693CFD1B08}"/>
    <cellStyle name="Percent 8 4 3 2 3" xfId="60541" xr:uid="{2DF2DB2E-848B-46F5-8D02-9E00BAC8F7D1}"/>
    <cellStyle name="Percent 8 4 3 2 4" xfId="60542" xr:uid="{2EA88DF2-8111-4165-80A3-1CC6C0DFD294}"/>
    <cellStyle name="Percent 8 4 3 2 5" xfId="60543" xr:uid="{65056418-652F-4B15-A29E-9F58A726758B}"/>
    <cellStyle name="Percent 8 4 3 2 6" xfId="60544" xr:uid="{ED2012BE-C625-409F-A201-187EFE272B89}"/>
    <cellStyle name="Percent 8 4 3 2 7" xfId="60545" xr:uid="{9356F492-18AB-44F9-BDDA-5F3C45AA97E8}"/>
    <cellStyle name="Percent 8 4 3 3" xfId="60546" xr:uid="{48CE6A13-C75E-4D27-BEF7-3E4F5A1B6E7C}"/>
    <cellStyle name="Percent 8 4 3 4" xfId="37477" xr:uid="{19482842-7255-4FAD-9344-F754BD773693}"/>
    <cellStyle name="Percent 8 4 3 5" xfId="37479" xr:uid="{7634340F-3471-458E-BD95-A5FDB1DC491E}"/>
    <cellStyle name="Percent 8 4 3 6" xfId="37481" xr:uid="{0C5CA373-2A09-4862-A2E9-DAAC50D540D6}"/>
    <cellStyle name="Percent 8 4 3 6 2" xfId="60547" xr:uid="{7DBCD7C5-A2D1-4A97-886E-7FD19A26FE13}"/>
    <cellStyle name="Percent 8 4 3 6 3" xfId="60548" xr:uid="{95246CFB-F1DF-4ECE-8AFC-281E2E474FD0}"/>
    <cellStyle name="Percent 8 4 3 6 4" xfId="60549" xr:uid="{F4E5ED52-D3CB-4A83-8039-72F7B94F39AA}"/>
    <cellStyle name="Percent 8 4 3 6 5" xfId="60550" xr:uid="{88DDDFE6-08E4-4FFB-91EC-BB468573E650}"/>
    <cellStyle name="Percent 8 4 3 6 6" xfId="60551" xr:uid="{8F22E99A-0E4C-487E-95D6-0132352CF65A}"/>
    <cellStyle name="Percent 8 4 3 7" xfId="37483" xr:uid="{5C15181B-6A96-4E2A-AC3A-6B76954157C6}"/>
    <cellStyle name="Percent 8 4 3 8" xfId="37487" xr:uid="{D969DEEF-2AE0-40EA-8643-6D39C19F2DC0}"/>
    <cellStyle name="Percent 8 4 3 9" xfId="56718" xr:uid="{8C50A08C-08F1-4DCE-AA76-5B492B4DDCCF}"/>
    <cellStyle name="Percent 8 4 4" xfId="60552" xr:uid="{C9E96AEF-450E-4E64-AD9B-790D27C93ED5}"/>
    <cellStyle name="Percent 8 4 4 2" xfId="60553" xr:uid="{4545EE9C-351D-4DC7-9649-80C2EE7D359C}"/>
    <cellStyle name="Percent 8 4 4 3" xfId="60554" xr:uid="{6B9580E4-DBA8-45FF-9147-E840A07EEA49}"/>
    <cellStyle name="Percent 8 4 4 4" xfId="60555" xr:uid="{92C213A4-28A3-479E-AB59-2EA7F13231AE}"/>
    <cellStyle name="Percent 8 4 5" xfId="60556" xr:uid="{8D99302C-9507-4DFA-8B20-2F9BC35CAC64}"/>
    <cellStyle name="Percent 8 4 5 10" xfId="60557" xr:uid="{4AD052CC-7CD6-4E1A-A59C-7A9DEF188F34}"/>
    <cellStyle name="Percent 8 4 5 11" xfId="60558" xr:uid="{9DD59CA5-18C2-4321-8C76-49EEFAA8792A}"/>
    <cellStyle name="Percent 8 4 5 2" xfId="60559" xr:uid="{8CC07DB0-5E41-4A67-90D8-34DE6FECF33B}"/>
    <cellStyle name="Percent 8 4 5 2 2" xfId="60560" xr:uid="{F77B2DB7-EBD1-4D36-99AD-544251696B44}"/>
    <cellStyle name="Percent 8 4 5 2 2 2" xfId="60561" xr:uid="{0B52D100-FD7A-4D07-AFBE-25D26858BDF6}"/>
    <cellStyle name="Percent 8 4 5 2 2 3" xfId="60562" xr:uid="{49A42248-5F09-4CD0-869D-35ED43356867}"/>
    <cellStyle name="Percent 8 4 5 2 2 4" xfId="45538" xr:uid="{C1761266-49DB-47FA-9BCF-588FD3470CC8}"/>
    <cellStyle name="Percent 8 4 5 2 2 5" xfId="45540" xr:uid="{11B7AEFE-85BB-4460-BC13-117F8DDDC3F3}"/>
    <cellStyle name="Percent 8 4 5 2 2 6" xfId="45542" xr:uid="{6F9D7C58-CEC0-425A-BE82-70B0ADBA0604}"/>
    <cellStyle name="Percent 8 4 5 2 3" xfId="60563" xr:uid="{4D3F08D0-2198-4B8F-8E29-18B088155B6A}"/>
    <cellStyle name="Percent 8 4 5 2 4" xfId="60564" xr:uid="{DAE49657-D0A5-477F-89DD-7B186B38EE5E}"/>
    <cellStyle name="Percent 8 4 5 2 5" xfId="60565" xr:uid="{ED0D2829-4594-4A7B-BD8E-BF4E197E3819}"/>
    <cellStyle name="Percent 8 4 5 2 6" xfId="60566" xr:uid="{0AA65AED-D370-42CF-A03A-BD0D931DAE9A}"/>
    <cellStyle name="Percent 8 4 5 2 7" xfId="60567" xr:uid="{EE9E35A4-90CA-46A3-93F8-5AE160F79341}"/>
    <cellStyle name="Percent 8 4 5 3" xfId="60568" xr:uid="{96EA36EB-75FB-4D83-97D2-42D0155B984D}"/>
    <cellStyle name="Percent 8 4 5 4" xfId="60569" xr:uid="{BD0DEAAB-6601-4D64-A489-BC671668B6E5}"/>
    <cellStyle name="Percent 8 4 5 5" xfId="60570" xr:uid="{17484221-EAD3-4662-A64A-0AE9F5AE29E7}"/>
    <cellStyle name="Percent 8 4 5 6" xfId="60571" xr:uid="{70FB02FD-61E5-437A-94D1-9EE3B1D1443E}"/>
    <cellStyle name="Percent 8 4 5 6 2" xfId="60572" xr:uid="{A5F8479B-1B9A-4A7C-AB13-8B7CC4DAB56A}"/>
    <cellStyle name="Percent 8 4 5 6 3" xfId="60573" xr:uid="{15675727-DEEB-44EB-ABAC-9AE53FD0A175}"/>
    <cellStyle name="Percent 8 4 5 6 4" xfId="60574" xr:uid="{3F244CA3-A8DD-4D96-A899-4817EA12EA54}"/>
    <cellStyle name="Percent 8 4 5 6 5" xfId="60575" xr:uid="{9CFE316B-4692-4B86-8E3D-332551482DAA}"/>
    <cellStyle name="Percent 8 4 5 6 6" xfId="60576" xr:uid="{D1689A42-550F-4C35-8ED1-0D1B7FE77D1F}"/>
    <cellStyle name="Percent 8 4 5 7" xfId="57784" xr:uid="{C66106E1-177E-4CC5-B971-DDFF9F202FD6}"/>
    <cellStyle name="Percent 8 4 5 8" xfId="57797" xr:uid="{54DE8218-6C6F-4105-A9FB-EE2EF0712074}"/>
    <cellStyle name="Percent 8 4 5 9" xfId="57799" xr:uid="{80860C27-0E0D-428C-850C-8E0669EBFDA5}"/>
    <cellStyle name="Percent 8 4 6" xfId="60577" xr:uid="{741D31CE-104B-4FBF-AC9E-4CE589B7C7E1}"/>
    <cellStyle name="Percent 8 4 6 2" xfId="60578" xr:uid="{8E65B9A9-132B-40D9-9323-CB3B21EEB29F}"/>
    <cellStyle name="Percent 8 4 6 2 2" xfId="60579" xr:uid="{08D09E95-5209-467E-96AC-0AEA72894D92}"/>
    <cellStyle name="Percent 8 4 6 2 3" xfId="60580" xr:uid="{1F59DEC7-7793-456D-9FAE-141ED0F8C36E}"/>
    <cellStyle name="Percent 8 4 6 2 4" xfId="60581" xr:uid="{78E3A0B3-9108-4944-8AA4-154555B4D576}"/>
    <cellStyle name="Percent 8 4 6 2 5" xfId="60582" xr:uid="{3950ADA3-1F05-4870-AA78-810FDFDFC914}"/>
    <cellStyle name="Percent 8 4 6 2 6" xfId="60583" xr:uid="{747C35CD-8B0B-4353-B96A-11B0A2598D8D}"/>
    <cellStyle name="Percent 8 4 6 3" xfId="60584" xr:uid="{04C6B32F-5C58-42C9-9D63-AA151233D8CD}"/>
    <cellStyle name="Percent 8 4 6 4" xfId="60585" xr:uid="{A40E51AE-4ACD-4B9C-8EF1-9951AC3DE082}"/>
    <cellStyle name="Percent 8 4 6 5" xfId="60586" xr:uid="{7E70AAB8-A89E-4A8E-9916-52BF575DC763}"/>
    <cellStyle name="Percent 8 4 6 6" xfId="60587" xr:uid="{16C0152D-85D3-4F56-AC2B-D7736412E609}"/>
    <cellStyle name="Percent 8 4 6 7" xfId="57806" xr:uid="{9C70F0C0-5129-43C4-80D5-07A012F8E925}"/>
    <cellStyle name="Percent 8 4 7" xfId="60588" xr:uid="{8621C85B-1312-49F0-87D7-87E0647C7F26}"/>
    <cellStyle name="Percent 8 4 8" xfId="60589" xr:uid="{C3B6B749-8D00-49DF-8319-F79008879052}"/>
    <cellStyle name="Percent 8 4 9" xfId="60590" xr:uid="{F66BB6F8-ECAB-4B66-B906-D5C14BFFF9A4}"/>
    <cellStyle name="Percent 8 5" xfId="60591" xr:uid="{F551B7B2-0953-4CF9-9F56-4CCC98ADEEDF}"/>
    <cellStyle name="Percent 8 5 10" xfId="60592" xr:uid="{19BFD4C9-5E91-491F-A02E-4031A3651547}"/>
    <cellStyle name="Percent 8 5 10 2" xfId="60593" xr:uid="{D2C485A2-4727-4758-B64E-D4B1986D9627}"/>
    <cellStyle name="Percent 8 5 10 3" xfId="60594" xr:uid="{58696D85-5516-4BDA-B09A-05E42D31F1CF}"/>
    <cellStyle name="Percent 8 5 10 4" xfId="60595" xr:uid="{8F6A1CC2-B76D-4317-A593-5519FBE161F6}"/>
    <cellStyle name="Percent 8 5 10 5" xfId="60596" xr:uid="{C17ABCB4-BB48-4A2E-BB76-A223F2213400}"/>
    <cellStyle name="Percent 8 5 10 6" xfId="60597" xr:uid="{D21E6114-F9CA-4FD4-A8B2-730F35411D71}"/>
    <cellStyle name="Percent 8 5 11" xfId="56752" xr:uid="{79297329-4B54-4E97-917C-C475425737AA}"/>
    <cellStyle name="Percent 8 5 12" xfId="57823" xr:uid="{6958827D-CB60-4F54-B8B5-F7BA9CFC5F64}"/>
    <cellStyle name="Percent 8 5 13" xfId="57825" xr:uid="{29665518-7FA0-417E-98E6-2031AFF065F6}"/>
    <cellStyle name="Percent 8 5 14" xfId="57827" xr:uid="{0FA86B45-8778-4405-BE6D-2B6EA1EC7585}"/>
    <cellStyle name="Percent 8 5 15" xfId="57829" xr:uid="{405FB228-183B-4849-A707-48EAB28F00C1}"/>
    <cellStyle name="Percent 8 5 2" xfId="60598" xr:uid="{8E0C1E3A-B83B-4D5C-A451-BCE77C9F6F7A}"/>
    <cellStyle name="Percent 8 5 2 10" xfId="60599" xr:uid="{22D66FDC-4688-49A8-A045-84C14BCF1725}"/>
    <cellStyle name="Percent 8 5 2 11" xfId="60600" xr:uid="{D63AEAB5-4852-4FC3-9BEB-0681305B1692}"/>
    <cellStyle name="Percent 8 5 2 12" xfId="60601" xr:uid="{8681E43B-99FA-49F7-A403-BA78EEAC5382}"/>
    <cellStyle name="Percent 8 5 2 13" xfId="60602" xr:uid="{FFC2048B-68F8-4DBA-BA1B-4C692D9E986D}"/>
    <cellStyle name="Percent 8 5 2 2" xfId="60603" xr:uid="{330FAA23-7224-4E3D-97B5-F62A2F686C5F}"/>
    <cellStyle name="Percent 8 5 2 2 2" xfId="60604" xr:uid="{03445B7C-40E4-44A7-A337-DC6B31FC89BD}"/>
    <cellStyle name="Percent 8 5 2 2 2 2" xfId="41496" xr:uid="{BED2263A-0754-4CF4-AC17-5EAF05702297}"/>
    <cellStyle name="Percent 8 5 2 2 2 3" xfId="41498" xr:uid="{70CC74B9-C2FA-4118-93CF-3A7E444BFD3B}"/>
    <cellStyle name="Percent 8 5 2 2 2 4" xfId="41500" xr:uid="{7F485B9D-BE84-42C7-B7B9-E7DFC76D9594}"/>
    <cellStyle name="Percent 8 5 2 2 2 5" xfId="60605" xr:uid="{71258149-3C56-411B-AF63-3DC45951EA48}"/>
    <cellStyle name="Percent 8 5 2 2 2 6" xfId="60606" xr:uid="{14F008F6-0E51-4C56-9C2F-4973E2A9E66B}"/>
    <cellStyle name="Percent 8 5 2 2 3" xfId="60607" xr:uid="{CE2FD8C3-423D-4EED-8E3A-4BF0608EB6F9}"/>
    <cellStyle name="Percent 8 5 2 2 4" xfId="60608" xr:uid="{48AB1FAA-1F92-4666-960F-610B9F7517F8}"/>
    <cellStyle name="Percent 8 5 2 2 5" xfId="60609" xr:uid="{D23D9A85-28BB-4C35-8185-F48F6D1B9602}"/>
    <cellStyle name="Percent 8 5 2 2 6" xfId="369" xr:uid="{616FB50C-6E55-4475-8067-643A3A239579}"/>
    <cellStyle name="Percent 8 5 2 2 7" xfId="864" xr:uid="{298CAF06-8F60-443C-9D08-110FEE2AFB41}"/>
    <cellStyle name="Percent 8 5 2 3" xfId="60610" xr:uid="{9B884AFA-6080-475D-AEC9-36EA3542DB6C}"/>
    <cellStyle name="Percent 8 5 2 4" xfId="60611" xr:uid="{B15A32CC-D754-4E04-BE42-5275CA444ACC}"/>
    <cellStyle name="Percent 8 5 2 5" xfId="60612" xr:uid="{5FD216E7-EED8-40D5-A984-3ED70EDA37DD}"/>
    <cellStyle name="Percent 8 5 2 6" xfId="60613" xr:uid="{1A7F6B7D-AFEE-4259-982A-A0E6B74B488C}"/>
    <cellStyle name="Percent 8 5 2 7" xfId="56755" xr:uid="{22E0A5D2-9C6E-4BAC-B560-0B63AE716414}"/>
    <cellStyle name="Percent 8 5 2 8" xfId="56758" xr:uid="{544B9055-F29A-4819-A421-3585D9FD8777}"/>
    <cellStyle name="Percent 8 5 2 8 2" xfId="60614" xr:uid="{A66337C1-F569-4955-9B56-AF722EED9AA2}"/>
    <cellStyle name="Percent 8 5 2 8 3" xfId="60615" xr:uid="{EBDC4B5B-E417-435A-9C37-9316F53ABFC8}"/>
    <cellStyle name="Percent 8 5 2 8 4" xfId="60616" xr:uid="{81CF7175-4000-436B-A055-896B99C9F96C}"/>
    <cellStyle name="Percent 8 5 2 8 5" xfId="60617" xr:uid="{E2C97D0D-58DD-4C83-BD90-0614237DEE60}"/>
    <cellStyle name="Percent 8 5 2 8 6" xfId="60618" xr:uid="{10AFD6BB-390D-40DA-9291-6A478E76BACB}"/>
    <cellStyle name="Percent 8 5 2 9" xfId="56761" xr:uid="{21070A0F-049D-4C99-A5F5-F0FF0B44741E}"/>
    <cellStyle name="Percent 8 5 3" xfId="60619" xr:uid="{0E4C3064-BDCD-4609-B01C-4A7DBBD7B0F6}"/>
    <cellStyle name="Percent 8 5 3 10" xfId="60620" xr:uid="{0154BE91-7D0C-4F6F-97B8-9C3AF9564C39}"/>
    <cellStyle name="Percent 8 5 3 11" xfId="60621" xr:uid="{006FEDD7-58A4-4BC8-8EA7-D97BE5AFF4B5}"/>
    <cellStyle name="Percent 8 5 3 2" xfId="60622" xr:uid="{2804F269-00E0-4FDA-A9CC-6E08050BBF79}"/>
    <cellStyle name="Percent 8 5 3 2 2" xfId="60623" xr:uid="{B8CE0961-D588-4545-9835-B3DC9E392244}"/>
    <cellStyle name="Percent 8 5 3 2 2 2" xfId="60624" xr:uid="{8344133B-3F56-4E38-A54F-53A5E8E42485}"/>
    <cellStyle name="Percent 8 5 3 2 2 3" xfId="60625" xr:uid="{95268FBB-B77C-42A9-9EAE-6F193F3FAD16}"/>
    <cellStyle name="Percent 8 5 3 2 2 4" xfId="60626" xr:uid="{D32863C1-8518-4E14-9AF5-5E0F1E6B3B05}"/>
    <cellStyle name="Percent 8 5 3 2 2 5" xfId="60627" xr:uid="{8CA00AA1-212C-4864-806C-E416E5D92830}"/>
    <cellStyle name="Percent 8 5 3 2 2 6" xfId="60628" xr:uid="{E28CB977-62E7-46D3-89FC-90475FBD34C3}"/>
    <cellStyle name="Percent 8 5 3 2 3" xfId="60629" xr:uid="{AFA618BA-4BFF-464A-A6D0-AFF5948ACA3F}"/>
    <cellStyle name="Percent 8 5 3 2 4" xfId="60630" xr:uid="{413B9B82-A96A-46A6-8045-6EE949B1FD99}"/>
    <cellStyle name="Percent 8 5 3 2 5" xfId="60631" xr:uid="{7BEC9ECD-ECD0-492B-9C8C-D839222B0520}"/>
    <cellStyle name="Percent 8 5 3 2 6" xfId="60632" xr:uid="{B3C91D72-F5B4-4C6B-AC49-5438BCB6BA21}"/>
    <cellStyle name="Percent 8 5 3 2 7" xfId="60633" xr:uid="{560E3969-C8F9-4A0C-94EC-72450E04E74B}"/>
    <cellStyle name="Percent 8 5 3 3" xfId="60634" xr:uid="{CD875FE4-DC78-40B9-BAA6-ECEB85030EF8}"/>
    <cellStyle name="Percent 8 5 3 4" xfId="37498" xr:uid="{32F48D4D-CB67-4205-ACD4-EAB5254EB77C}"/>
    <cellStyle name="Percent 8 5 3 5" xfId="37500" xr:uid="{94D419C2-9400-4AAB-961C-51F94FFA1C35}"/>
    <cellStyle name="Percent 8 5 3 6" xfId="37502" xr:uid="{AA122E16-517D-47B2-AC6B-49CB5F707AB4}"/>
    <cellStyle name="Percent 8 5 3 6 2" xfId="60635" xr:uid="{3D08D3CC-ED9B-451D-B79D-4D6239304C38}"/>
    <cellStyle name="Percent 8 5 3 6 3" xfId="60636" xr:uid="{CC4D84A8-48A1-4D31-8104-A6F786AEAD11}"/>
    <cellStyle name="Percent 8 5 3 6 4" xfId="60637" xr:uid="{D2BC1C92-4B57-404E-B86A-32DA1C1635BA}"/>
    <cellStyle name="Percent 8 5 3 6 5" xfId="60638" xr:uid="{7C88BCE5-DB81-43C0-B05E-68186DFBFAEC}"/>
    <cellStyle name="Percent 8 5 3 6 6" xfId="25453" xr:uid="{7DA53956-17E8-483C-8410-2FD616F658E0}"/>
    <cellStyle name="Percent 8 5 3 7" xfId="37504" xr:uid="{9A9CE946-1C1C-420B-A3DC-B448D42895E3}"/>
    <cellStyle name="Percent 8 5 3 8" xfId="37507" xr:uid="{1165AD54-8F38-4A8C-860D-3C038D359BFC}"/>
    <cellStyle name="Percent 8 5 3 9" xfId="57864" xr:uid="{88F6FE37-8F29-4DB6-AAAC-90C78A8EAD85}"/>
    <cellStyle name="Percent 8 5 4" xfId="60639" xr:uid="{741D6B5D-9E91-4756-B0AD-FAADF852306B}"/>
    <cellStyle name="Percent 8 5 4 2" xfId="60640" xr:uid="{18CC09AB-9017-44E5-B264-BF5F9352D75B}"/>
    <cellStyle name="Percent 8 5 4 3" xfId="60641" xr:uid="{57BEBF45-DBE1-475F-9B2F-15D18F02A0CE}"/>
    <cellStyle name="Percent 8 5 4 4" xfId="60642" xr:uid="{3387E681-17C9-4FE4-8E53-316E228597CC}"/>
    <cellStyle name="Percent 8 5 5" xfId="60643" xr:uid="{8E0CAFA1-EC95-4905-940B-77CD5301D5E6}"/>
    <cellStyle name="Percent 8 5 5 10" xfId="60644" xr:uid="{77C585C3-F3E9-42AB-98F0-9C240DB4CA5D}"/>
    <cellStyle name="Percent 8 5 5 11" xfId="60645" xr:uid="{D009B9C8-0B64-4A62-9E7F-9E031886C9C8}"/>
    <cellStyle name="Percent 8 5 5 2" xfId="60646" xr:uid="{05E0F9D6-B486-40DB-B63F-48E5BDAEB1D1}"/>
    <cellStyle name="Percent 8 5 5 2 2" xfId="60647" xr:uid="{0E001E13-E398-4C2B-890C-40DB2069312B}"/>
    <cellStyle name="Percent 8 5 5 2 2 2" xfId="60648" xr:uid="{6EB996B7-02C1-4F5B-9703-3A71E690FCCC}"/>
    <cellStyle name="Percent 8 5 5 2 2 3" xfId="60649" xr:uid="{1DFE751F-9CFB-4893-BA46-728A44DDFE90}"/>
    <cellStyle name="Percent 8 5 5 2 2 4" xfId="60650" xr:uid="{05AC929A-F687-41C4-A5D0-6DE4F35E133A}"/>
    <cellStyle name="Percent 8 5 5 2 2 5" xfId="60651" xr:uid="{DD0324C5-0C7E-4E50-AD33-4A3CA63E3C94}"/>
    <cellStyle name="Percent 8 5 5 2 2 6" xfId="60652" xr:uid="{273C9287-2B18-4D93-B487-88C3976217EA}"/>
    <cellStyle name="Percent 8 5 5 2 3" xfId="60653" xr:uid="{495487CF-4B9A-4469-B449-5C574E3375D0}"/>
    <cellStyle name="Percent 8 5 5 2 4" xfId="60654" xr:uid="{DBB6465F-C0E1-4669-86D5-356184F0E061}"/>
    <cellStyle name="Percent 8 5 5 2 5" xfId="60655" xr:uid="{39690A19-B96C-44D0-A546-F3B4966C34DB}"/>
    <cellStyle name="Percent 8 5 5 2 6" xfId="60656" xr:uid="{3F109894-6730-4409-B7AF-B02D643241D9}"/>
    <cellStyle name="Percent 8 5 5 2 7" xfId="60657" xr:uid="{839D5265-B288-4F23-9491-5D3B79AA05DF}"/>
    <cellStyle name="Percent 8 5 5 3" xfId="60658" xr:uid="{A34E03EA-DD44-49F8-8E84-B08A7DCA22C3}"/>
    <cellStyle name="Percent 8 5 5 4" xfId="60659" xr:uid="{4359C725-E3F4-43F2-8DF7-1B54EB6F6E54}"/>
    <cellStyle name="Percent 8 5 5 5" xfId="60660" xr:uid="{52442E0C-B7C3-437C-986E-4010076C38F2}"/>
    <cellStyle name="Percent 8 5 5 6" xfId="60661" xr:uid="{0C7B7B97-A563-4F3E-B5B7-111C82D934FA}"/>
    <cellStyle name="Percent 8 5 5 6 2" xfId="60662" xr:uid="{869E1DA8-2149-4EB2-9EC7-48CDF98EC342}"/>
    <cellStyle name="Percent 8 5 5 6 3" xfId="60663" xr:uid="{BB423052-ABC8-4B9D-9464-2F8D4F50BD47}"/>
    <cellStyle name="Percent 8 5 5 6 4" xfId="60664" xr:uid="{81E8173D-A086-4A42-8FA1-C6B5C06FB988}"/>
    <cellStyle name="Percent 8 5 5 6 5" xfId="60665" xr:uid="{CD388686-6A62-42ED-B6E7-B849D185DFC2}"/>
    <cellStyle name="Percent 8 5 5 6 6" xfId="60666" xr:uid="{0AA807C8-35BF-4EB6-82C8-499CC39F14AB}"/>
    <cellStyle name="Percent 8 5 5 7" xfId="57881" xr:uid="{F7D1FFF6-42DA-4B9A-8078-CF77152BA72F}"/>
    <cellStyle name="Percent 8 5 5 8" xfId="57894" xr:uid="{D07D0265-C280-45EE-BB73-61DE424881A6}"/>
    <cellStyle name="Percent 8 5 5 9" xfId="57896" xr:uid="{798A7DDA-F6E3-492A-9D55-BE56EDA178A4}"/>
    <cellStyle name="Percent 8 5 6" xfId="60667" xr:uid="{952E75D4-8AB4-4568-88B1-1E44ACA0D7FD}"/>
    <cellStyle name="Percent 8 5 6 2" xfId="60668" xr:uid="{EFCED21D-EF80-4B38-9B01-2C9DD93C9D6E}"/>
    <cellStyle name="Percent 8 5 6 2 2" xfId="60669" xr:uid="{EB26B2C2-AA2A-4E66-A058-0E71D98CFE99}"/>
    <cellStyle name="Percent 8 5 6 2 3" xfId="60670" xr:uid="{16C3A627-26B2-41CB-80B1-E595501350E2}"/>
    <cellStyle name="Percent 8 5 6 2 4" xfId="60671" xr:uid="{C0371B63-DE37-4676-9CF1-0FACD52A917D}"/>
    <cellStyle name="Percent 8 5 6 2 5" xfId="60672" xr:uid="{DA19AB64-79D0-44C1-924F-B84103E7E5DE}"/>
    <cellStyle name="Percent 8 5 6 2 6" xfId="25522" xr:uid="{F313D701-08B8-4804-9F3E-972E24D81D6D}"/>
    <cellStyle name="Percent 8 5 6 3" xfId="60673" xr:uid="{4560DFD8-3CE6-49A6-B1DD-DAA83C8851FB}"/>
    <cellStyle name="Percent 8 5 6 4" xfId="60674" xr:uid="{90E2F1EF-9620-4989-9C58-C9E9B3901D72}"/>
    <cellStyle name="Percent 8 5 6 5" xfId="60675" xr:uid="{1621ED70-D48C-4E73-B684-1F24F80B6249}"/>
    <cellStyle name="Percent 8 5 6 6" xfId="60676" xr:uid="{A297CDE4-6855-429F-B8FC-1A9DD21D2F5E}"/>
    <cellStyle name="Percent 8 5 6 7" xfId="57903" xr:uid="{3D0FF9F4-F6FA-4801-B3DB-01C098260F5B}"/>
    <cellStyle name="Percent 8 5 7" xfId="60677" xr:uid="{6E2680D3-336E-444E-9E6E-F909C97A2062}"/>
    <cellStyle name="Percent 8 5 8" xfId="60678" xr:uid="{5427347D-C619-4D61-AAA0-D591C682F0B1}"/>
    <cellStyle name="Percent 8 5 9" xfId="60679" xr:uid="{E2E81993-6F1F-48DA-B074-87E56F648368}"/>
    <cellStyle name="Percent 8 6" xfId="60680" xr:uid="{3E42BBD4-FB9E-4973-9991-1D3C980C4E1C}"/>
    <cellStyle name="Percent 8 6 10" xfId="60681" xr:uid="{EBE6E821-89A2-4B82-8450-2ECF8EB5476F}"/>
    <cellStyle name="Percent 8 6 10 2" xfId="60682" xr:uid="{5B70EE7A-B97E-4BC8-8BAC-B6A71E0A67ED}"/>
    <cellStyle name="Percent 8 6 10 3" xfId="60683" xr:uid="{E2AE0B4F-9DB2-4588-8877-514C6730E0A8}"/>
    <cellStyle name="Percent 8 6 10 4" xfId="60684" xr:uid="{8F1BE12D-6196-4B9A-970C-CC3029663CAF}"/>
    <cellStyle name="Percent 8 6 10 5" xfId="60685" xr:uid="{ED87B540-DC27-404E-8CB1-C310557F7FC2}"/>
    <cellStyle name="Percent 8 6 10 6" xfId="60686" xr:uid="{3F787557-7348-401A-9D7A-BAD3C2725CCA}"/>
    <cellStyle name="Percent 8 6 11" xfId="56773" xr:uid="{2A273984-92A3-4158-95F7-F5E53ED1AB71}"/>
    <cellStyle name="Percent 8 6 12" xfId="56776" xr:uid="{F4AC6561-F9F2-4F7C-AC30-535402CF40C0}"/>
    <cellStyle name="Percent 8 6 13" xfId="57920" xr:uid="{0383464A-829C-4BAC-8FC1-FADFFC5EBED5}"/>
    <cellStyle name="Percent 8 6 14" xfId="57922" xr:uid="{234FA7D0-71F9-48E2-A484-6E6D7CA5A4E5}"/>
    <cellStyle name="Percent 8 6 15" xfId="57924" xr:uid="{B1E68620-68CE-4D57-8B43-EFD63E1CD5B6}"/>
    <cellStyle name="Percent 8 6 2" xfId="60687" xr:uid="{62C82751-9E48-4DA3-A66F-61E9F6170957}"/>
    <cellStyle name="Percent 8 6 2 10" xfId="60688" xr:uid="{3D92B85B-49B5-422C-BAB3-F936682A8313}"/>
    <cellStyle name="Percent 8 6 2 11" xfId="60689" xr:uid="{81D6698B-499C-41B6-8B1F-8105057E3209}"/>
    <cellStyle name="Percent 8 6 2 12" xfId="60690" xr:uid="{21A3C975-9683-4EF0-A41C-19F590953C11}"/>
    <cellStyle name="Percent 8 6 2 13" xfId="60691" xr:uid="{37781A2E-A5C3-4944-AD45-C01B940BD8F6}"/>
    <cellStyle name="Percent 8 6 2 2" xfId="60692" xr:uid="{5D211E22-5B64-4578-B88C-40E90162732A}"/>
    <cellStyle name="Percent 8 6 2 2 2" xfId="60693" xr:uid="{5C0259E8-0639-4DBE-9394-D949A075C633}"/>
    <cellStyle name="Percent 8 6 2 2 2 2" xfId="60694" xr:uid="{8C651724-D297-44EE-886D-2A027FB34F9C}"/>
    <cellStyle name="Percent 8 6 2 2 2 3" xfId="60695" xr:uid="{94D2F74E-20DD-49A1-9151-F1946FA65998}"/>
    <cellStyle name="Percent 8 6 2 2 2 4" xfId="60696" xr:uid="{A03A89CE-F04D-4B8B-AFB6-D35321558328}"/>
    <cellStyle name="Percent 8 6 2 2 2 5" xfId="60697" xr:uid="{3C781A09-A585-492D-A957-0B95D04FE0A0}"/>
    <cellStyle name="Percent 8 6 2 2 2 6" xfId="60698" xr:uid="{4A319A6E-32D7-4FB3-BC81-0932D18743C2}"/>
    <cellStyle name="Percent 8 6 2 2 3" xfId="60699" xr:uid="{321F394A-7960-4B14-A31B-453A93321BB9}"/>
    <cellStyle name="Percent 8 6 2 2 4" xfId="60700" xr:uid="{B3818669-BD9A-42C9-BC05-158E62BDDABD}"/>
    <cellStyle name="Percent 8 6 2 2 5" xfId="60701" xr:uid="{FC7D6129-B7D3-4BC7-9B8D-339F58E77818}"/>
    <cellStyle name="Percent 8 6 2 2 6" xfId="60702" xr:uid="{F4DDA68C-909D-4483-9B2F-A21C36ECA87E}"/>
    <cellStyle name="Percent 8 6 2 2 7" xfId="60703" xr:uid="{DF5E55F4-01FC-414B-A527-6DA2964F1F42}"/>
    <cellStyle name="Percent 8 6 2 3" xfId="60704" xr:uid="{AD536C66-BC41-44F5-BFC0-384AC9A3D097}"/>
    <cellStyle name="Percent 8 6 2 4" xfId="60705" xr:uid="{39A69685-5036-465A-87E8-528A286B89C2}"/>
    <cellStyle name="Percent 8 6 2 5" xfId="60706" xr:uid="{933EA3F3-E667-413E-87E2-56357EEC3F9B}"/>
    <cellStyle name="Percent 8 6 2 6" xfId="60707" xr:uid="{2D56AD98-616B-4A79-BE64-C2618E31CA04}"/>
    <cellStyle name="Percent 8 6 2 7" xfId="56779" xr:uid="{5128EEF8-14B1-4E12-BBDA-276492FCF81F}"/>
    <cellStyle name="Percent 8 6 2 8" xfId="56782" xr:uid="{186B33A5-F3D7-41AF-8908-5847FDBCAFC3}"/>
    <cellStyle name="Percent 8 6 2 8 2" xfId="60708" xr:uid="{BC49EE28-7404-4998-810C-3394912C672E}"/>
    <cellStyle name="Percent 8 6 2 8 3" xfId="60709" xr:uid="{141D674F-6E94-4715-B73E-5B933DB53992}"/>
    <cellStyle name="Percent 8 6 2 8 4" xfId="60710" xr:uid="{34A0594C-3C1F-4F5A-B612-F04457A10021}"/>
    <cellStyle name="Percent 8 6 2 8 5" xfId="60711" xr:uid="{E1B93717-77ED-42A2-90EB-6595CA8CEB74}"/>
    <cellStyle name="Percent 8 6 2 8 6" xfId="60712" xr:uid="{F9962FEA-1AFD-4E76-91EE-980A0C25506F}"/>
    <cellStyle name="Percent 8 6 2 9" xfId="56785" xr:uid="{6AB4DA54-85FC-4741-B8F9-04AE4B1CDA10}"/>
    <cellStyle name="Percent 8 6 3" xfId="60713" xr:uid="{CBC19C03-4306-4769-9FCB-FA81A152CCD6}"/>
    <cellStyle name="Percent 8 6 3 10" xfId="60714" xr:uid="{95E49AE3-DEAE-46D0-BA3C-7D66C76FFE60}"/>
    <cellStyle name="Percent 8 6 3 11" xfId="60715" xr:uid="{C722383E-5CB7-4E39-9D9D-26663CB19259}"/>
    <cellStyle name="Percent 8 6 3 2" xfId="60716" xr:uid="{E94D70CC-41CB-4A4C-BC7C-627F874767CF}"/>
    <cellStyle name="Percent 8 6 3 2 2" xfId="60717" xr:uid="{D05AC851-E718-4CA1-9281-8E48A09D1DAD}"/>
    <cellStyle name="Percent 8 6 3 2 2 2" xfId="60718" xr:uid="{605A8634-26D2-4879-945A-8C568A82BC92}"/>
    <cellStyle name="Percent 8 6 3 2 2 3" xfId="60719" xr:uid="{FFC8AFF8-F4ED-4D63-9DD9-FFDDCDD794CD}"/>
    <cellStyle name="Percent 8 6 3 2 2 4" xfId="60720" xr:uid="{1BAAFB7C-8AAA-4903-AE11-FE5CE6607358}"/>
    <cellStyle name="Percent 8 6 3 2 2 5" xfId="60721" xr:uid="{FB9E4AF9-07D0-44A4-836C-0E387F517AD7}"/>
    <cellStyle name="Percent 8 6 3 2 2 6" xfId="60722" xr:uid="{647A1510-ADFC-46D6-8BF5-AF87E16F10E1}"/>
    <cellStyle name="Percent 8 6 3 2 3" xfId="60723" xr:uid="{928C029D-7562-4883-AFFC-41E2449809AB}"/>
    <cellStyle name="Percent 8 6 3 2 4" xfId="60724" xr:uid="{3E9A7084-8214-470B-83C8-9848DBF80CA5}"/>
    <cellStyle name="Percent 8 6 3 2 5" xfId="60725" xr:uid="{E5774F36-43E6-4004-925D-2D4280C7A261}"/>
    <cellStyle name="Percent 8 6 3 2 6" xfId="25595" xr:uid="{F7145D8D-6452-42B2-B28C-181401629EC6}"/>
    <cellStyle name="Percent 8 6 3 2 7" xfId="25597" xr:uid="{E7B20171-3A9B-4092-A1DB-ED3EE19522EF}"/>
    <cellStyle name="Percent 8 6 3 3" xfId="51524" xr:uid="{5FCF16CF-9703-4C94-AA6D-311A514D1196}"/>
    <cellStyle name="Percent 8 6 3 4" xfId="37517" xr:uid="{A37C6CB1-6D93-468F-8AB6-7DC92CA39801}"/>
    <cellStyle name="Percent 8 6 3 5" xfId="37519" xr:uid="{D0598A16-471E-46D6-AE85-B6D4819E3DA0}"/>
    <cellStyle name="Percent 8 6 3 6" xfId="37521" xr:uid="{EA19ABCF-407B-4D75-BBD4-43ADBC1C3DC7}"/>
    <cellStyle name="Percent 8 6 3 6 2" xfId="60726" xr:uid="{15CC9B44-05CA-469E-8C62-544167FF5CF7}"/>
    <cellStyle name="Percent 8 6 3 6 3" xfId="60727" xr:uid="{A80CB826-B018-42A4-9257-E2C923B915D6}"/>
    <cellStyle name="Percent 8 6 3 6 4" xfId="60728" xr:uid="{CBEDECE4-C9E6-419F-B3B1-9BE90698C73E}"/>
    <cellStyle name="Percent 8 6 3 6 5" xfId="60729" xr:uid="{34C89546-BF64-47FB-AE08-7889294CAB65}"/>
    <cellStyle name="Percent 8 6 3 6 6" xfId="60730" xr:uid="{D40C7FDD-53B2-4CF0-8D86-26CDBA254755}"/>
    <cellStyle name="Percent 8 6 3 7" xfId="37523" xr:uid="{2D1D20BF-92A6-4879-B4F1-C620FF45ECC7}"/>
    <cellStyle name="Percent 8 6 3 8" xfId="37527" xr:uid="{C30491A8-BEA2-4C61-959E-BC97F5CD67E1}"/>
    <cellStyle name="Percent 8 6 3 9" xfId="12388" xr:uid="{F85B8873-203F-481E-B33F-E3ECCDBA8388}"/>
    <cellStyle name="Percent 8 6 4" xfId="60731" xr:uid="{39193EA0-B900-4D3A-B4F7-52AE430FBF71}"/>
    <cellStyle name="Percent 8 6 4 2" xfId="60732" xr:uid="{CF591739-7DD5-42F6-AC97-52E97C318423}"/>
    <cellStyle name="Percent 8 6 4 3" xfId="60733" xr:uid="{7EDDE9EF-454C-45FD-B62B-E550E76556FE}"/>
    <cellStyle name="Percent 8 6 4 4" xfId="60734" xr:uid="{F7F7916C-8359-4AF1-8E2C-C60E2DD61124}"/>
    <cellStyle name="Percent 8 6 5" xfId="60735" xr:uid="{B0D8A310-4B7B-4C97-A746-F037CF22D56D}"/>
    <cellStyle name="Percent 8 6 5 10" xfId="60736" xr:uid="{BDCB2C0D-462B-42E9-A335-59E48D99C24A}"/>
    <cellStyle name="Percent 8 6 5 11" xfId="60737" xr:uid="{CB806546-34BB-46F6-8A3D-2744B9A3F0EE}"/>
    <cellStyle name="Percent 8 6 5 2" xfId="60738" xr:uid="{100E5D8E-C3E1-4098-8769-32B0D56E8A9F}"/>
    <cellStyle name="Percent 8 6 5 2 2" xfId="60739" xr:uid="{239AB54E-675C-499C-877B-4BA86230CE6D}"/>
    <cellStyle name="Percent 8 6 5 2 2 2" xfId="60740" xr:uid="{9672D4BF-E098-4633-8579-F1726262E077}"/>
    <cellStyle name="Percent 8 6 5 2 2 3" xfId="60741" xr:uid="{7C1DE79A-A18B-416C-8B61-988CEC165FE0}"/>
    <cellStyle name="Percent 8 6 5 2 2 4" xfId="60742" xr:uid="{3CCF68AF-441A-4530-B523-6E083ECCD8D9}"/>
    <cellStyle name="Percent 8 6 5 2 2 5" xfId="60743" xr:uid="{B853AAFA-6651-40A9-9997-312A1F918579}"/>
    <cellStyle name="Percent 8 6 5 2 2 6" xfId="60744" xr:uid="{475B1BA0-B3D7-46D1-B786-C6E81A680CAB}"/>
    <cellStyle name="Percent 8 6 5 2 3" xfId="60745" xr:uid="{AAB70C0B-B70A-4080-BC2E-0861FCB6C57A}"/>
    <cellStyle name="Percent 8 6 5 2 4" xfId="60746" xr:uid="{55D66714-65D2-491A-9E95-5752E5706CE5}"/>
    <cellStyle name="Percent 8 6 5 2 5" xfId="60747" xr:uid="{64D28ABD-0F00-485A-9D1A-073924EBE07D}"/>
    <cellStyle name="Percent 8 6 5 2 6" xfId="25626" xr:uid="{DA2FBFF5-377D-4985-A3AF-2F7A7FDDD67F}"/>
    <cellStyle name="Percent 8 6 5 2 7" xfId="25628" xr:uid="{C6AF872B-4FDB-4B90-BB9E-8B6498D083E3}"/>
    <cellStyle name="Percent 8 6 5 3" xfId="60748" xr:uid="{36C4F906-71A6-4E2C-9823-88FE142FBB27}"/>
    <cellStyle name="Percent 8 6 5 4" xfId="60749" xr:uid="{2548F43D-043E-42BB-A674-5B5FBB849EB0}"/>
    <cellStyle name="Percent 8 6 5 5" xfId="60750" xr:uid="{DAC85340-5BA9-4E26-A69A-4E8123C39DB2}"/>
    <cellStyle name="Percent 8 6 5 6" xfId="60751" xr:uid="{7BE290C5-E560-4B0F-983A-7C7CA3B5EAF9}"/>
    <cellStyle name="Percent 8 6 5 6 2" xfId="60752" xr:uid="{9658AE6F-B61A-44EC-A1E1-D036774ADABF}"/>
    <cellStyle name="Percent 8 6 5 6 3" xfId="60753" xr:uid="{36B06DF0-2F75-4A48-8E38-61E718812078}"/>
    <cellStyle name="Percent 8 6 5 6 4" xfId="60754" xr:uid="{F16F31C0-7C41-4BD5-AC87-D007AD523A08}"/>
    <cellStyle name="Percent 8 6 5 6 5" xfId="60755" xr:uid="{10CF5C0B-0E09-484C-A86E-62A6143AAD2A}"/>
    <cellStyle name="Percent 8 6 5 6 6" xfId="60756" xr:uid="{2D21D4C3-F415-4618-8BDA-222BD5630CD5}"/>
    <cellStyle name="Percent 8 6 5 7" xfId="60757" xr:uid="{A0F19064-9495-4E09-987B-E14E18746B19}"/>
    <cellStyle name="Percent 8 6 5 8" xfId="60758" xr:uid="{0B8D1B26-242A-456F-8A99-BC6B9B1F0F9B}"/>
    <cellStyle name="Percent 8 6 5 9" xfId="60759" xr:uid="{9A519B9F-64CD-4E67-958C-71C53698487E}"/>
    <cellStyle name="Percent 8 6 6" xfId="40253" xr:uid="{095A5855-5122-4357-9109-112334539718}"/>
    <cellStyle name="Percent 8 6 6 2" xfId="60760" xr:uid="{631648FD-D346-4E9C-A4BE-DBFE5AA5300C}"/>
    <cellStyle name="Percent 8 6 6 2 2" xfId="60761" xr:uid="{663CD600-A71F-46ED-8D23-D9162B8109D0}"/>
    <cellStyle name="Percent 8 6 6 2 3" xfId="60762" xr:uid="{8CCBE83B-5501-41A7-8376-297540FC8BBE}"/>
    <cellStyle name="Percent 8 6 6 2 4" xfId="60763" xr:uid="{AC182136-B07A-439C-8366-178E5C9A9D97}"/>
    <cellStyle name="Percent 8 6 6 2 5" xfId="60764" xr:uid="{D52E42E2-4E83-40B3-92AC-52A933B75F8E}"/>
    <cellStyle name="Percent 8 6 6 2 6" xfId="29260" xr:uid="{76D5B760-7C02-420F-B176-3F77FC9B1D79}"/>
    <cellStyle name="Percent 8 6 6 3" xfId="60765" xr:uid="{81FB2094-A76F-4A46-A260-B7CD57011AC2}"/>
    <cellStyle name="Percent 8 6 6 4" xfId="60766" xr:uid="{AA968C1F-FFA3-4BC9-8BB3-DDD16253F664}"/>
    <cellStyle name="Percent 8 6 6 5" xfId="60767" xr:uid="{309C0AB3-FB1F-4739-A402-23EE0448A978}"/>
    <cellStyle name="Percent 8 6 6 6" xfId="60768" xr:uid="{4E4F87C4-0B14-4B18-A481-23BC4A132C2D}"/>
    <cellStyle name="Percent 8 6 6 7" xfId="60769" xr:uid="{32E6A87E-35D1-4B2C-982F-85EAA19A737C}"/>
    <cellStyle name="Percent 8 6 7" xfId="40255" xr:uid="{A98C26B2-FCE7-4033-88B2-A60A10C56FBD}"/>
    <cellStyle name="Percent 8 6 8" xfId="40257" xr:uid="{214AB449-D12F-43FF-BE94-9A55D76BBF76}"/>
    <cellStyle name="Percent 8 6 9" xfId="40259" xr:uid="{0DEAAF38-E64B-4190-A0E2-A8BECB3256C3}"/>
    <cellStyle name="Percent 8 7" xfId="13771" xr:uid="{9960A0F7-7279-4DF1-BC04-7FFCBFA5D48D}"/>
    <cellStyle name="Percent 8 7 10" xfId="60770" xr:uid="{FF135916-FFF6-4568-9E97-B00D36707DB8}"/>
    <cellStyle name="Percent 8 7 10 2" xfId="60771" xr:uid="{787038F9-5528-41D2-9C90-6ACF6C6B9433}"/>
    <cellStyle name="Percent 8 7 10 3" xfId="60772" xr:uid="{9670DB18-8070-410F-AAC2-C7150BF2597C}"/>
    <cellStyle name="Percent 8 7 10 4" xfId="60773" xr:uid="{E7956915-F8EE-47BD-98B9-ACE9674DE23E}"/>
    <cellStyle name="Percent 8 7 10 5" xfId="60774" xr:uid="{71D48721-F510-47DF-A34C-D600A455C80E}"/>
    <cellStyle name="Percent 8 7 10 6" xfId="60775" xr:uid="{EDC443CE-4E3C-4E00-86A6-93BCFF35FA65}"/>
    <cellStyle name="Percent 8 7 11" xfId="60776" xr:uid="{5ACBA68E-82FF-447E-9FE9-A8D2303A3ED4}"/>
    <cellStyle name="Percent 8 7 12" xfId="60777" xr:uid="{BEAFA1B7-FC27-4070-B90B-649D7EA578DF}"/>
    <cellStyle name="Percent 8 7 13" xfId="60778" xr:uid="{2CF92858-9B20-430C-98F1-8CA728D82C60}"/>
    <cellStyle name="Percent 8 7 14" xfId="60779" xr:uid="{372365A5-7205-4259-94FF-01E4710CE467}"/>
    <cellStyle name="Percent 8 7 15" xfId="60780" xr:uid="{57708DC0-6EBD-4829-869C-62739E927F3E}"/>
    <cellStyle name="Percent 8 7 2" xfId="60781" xr:uid="{B8D580D3-DB11-4908-8707-04D2FEA7AC82}"/>
    <cellStyle name="Percent 8 7 2 10" xfId="60782" xr:uid="{6869D15E-3273-42EE-8240-D6D587112E26}"/>
    <cellStyle name="Percent 8 7 2 11" xfId="60783" xr:uid="{3325F806-3384-4940-AF18-357678E6E9C1}"/>
    <cellStyle name="Percent 8 7 2 12" xfId="60784" xr:uid="{F6BC736C-51C7-4CE6-B603-C775ACE207C6}"/>
    <cellStyle name="Percent 8 7 2 13" xfId="60785" xr:uid="{87DD988F-560A-4F76-BD01-BFAB78EB8F81}"/>
    <cellStyle name="Percent 8 7 2 2" xfId="60786" xr:uid="{028941FF-19C3-433B-8524-D57373DE6BDB}"/>
    <cellStyle name="Percent 8 7 2 2 2" xfId="60787" xr:uid="{4CFB5AAF-D1D9-4677-A7BA-3386BB31A915}"/>
    <cellStyle name="Percent 8 7 2 2 2 2" xfId="31353" xr:uid="{91F986C0-FBED-4257-990E-FB3B58A8C0DA}"/>
    <cellStyle name="Percent 8 7 2 2 2 3" xfId="7976" xr:uid="{F0CCCE32-B56D-4CE2-9E81-9DC25FBE6195}"/>
    <cellStyle name="Percent 8 7 2 2 2 4" xfId="31355" xr:uid="{E22EE862-E7FF-4B09-AA37-5D075941D0A5}"/>
    <cellStyle name="Percent 8 7 2 2 2 5" xfId="60788" xr:uid="{03DDCD19-D4CA-4A02-8193-9068971EBBB1}"/>
    <cellStyle name="Percent 8 7 2 2 2 6" xfId="60789" xr:uid="{77D34CFF-2A68-48CB-AAD7-72BA30D966BF}"/>
    <cellStyle name="Percent 8 7 2 2 3" xfId="60790" xr:uid="{C9D4DE31-7A21-4731-BFB8-F7402E2B6FB9}"/>
    <cellStyle name="Percent 8 7 2 2 4" xfId="60791" xr:uid="{EF15631F-8EB2-47AE-8AD3-243DEA8A5CDD}"/>
    <cellStyle name="Percent 8 7 2 2 5" xfId="60792" xr:uid="{9B52BCC5-E734-4B51-BB2C-6C163761487A}"/>
    <cellStyle name="Percent 8 7 2 2 6" xfId="60793" xr:uid="{594A71F3-FC9B-4269-B54D-FAC90A6C0D99}"/>
    <cellStyle name="Percent 8 7 2 2 7" xfId="60794" xr:uid="{ACA37345-2A3C-41B3-A73C-E9FE0B2DE4BE}"/>
    <cellStyle name="Percent 8 7 2 3" xfId="60795" xr:uid="{4A590AEB-AED2-474A-A04B-E2B7AD399766}"/>
    <cellStyle name="Percent 8 7 2 4" xfId="60796" xr:uid="{A1E6CFE7-E98E-410A-A553-DE0F6130C7CE}"/>
    <cellStyle name="Percent 8 7 2 5" xfId="60797" xr:uid="{05DE2D7E-3185-4683-ADF1-A729BF9321DF}"/>
    <cellStyle name="Percent 8 7 2 6" xfId="60798" xr:uid="{A6C07655-2379-4E3C-A384-FB0BF540A07E}"/>
    <cellStyle name="Percent 8 7 2 7" xfId="60799" xr:uid="{BAFC4DF0-2471-48B8-8947-87252302EC38}"/>
    <cellStyle name="Percent 8 7 2 8" xfId="60800" xr:uid="{D9DE739C-70BE-4C76-85F6-16AA098C347F}"/>
    <cellStyle name="Percent 8 7 2 8 2" xfId="60801" xr:uid="{AD4CE46B-32EF-4F69-B7EC-9A4DF577A1FD}"/>
    <cellStyle name="Percent 8 7 2 8 3" xfId="60802" xr:uid="{76463A40-9A55-4131-8F99-EE14500561BB}"/>
    <cellStyle name="Percent 8 7 2 8 4" xfId="60803" xr:uid="{5179A892-6A71-4D38-9E8B-1DF58568CE47}"/>
    <cellStyle name="Percent 8 7 2 8 5" xfId="60804" xr:uid="{5717FAD9-C16B-4773-9BB2-0CAB9EC87469}"/>
    <cellStyle name="Percent 8 7 2 8 6" xfId="60805" xr:uid="{946BD8A8-9E6B-46B0-A7B0-A67364F8CE46}"/>
    <cellStyle name="Percent 8 7 2 9" xfId="60806" xr:uid="{A84760C5-9E47-424F-B9CB-EE1986A45DF0}"/>
    <cellStyle name="Percent 8 7 3" xfId="60807" xr:uid="{AE316B5C-B188-4281-B7DE-E0FE2C950E3E}"/>
    <cellStyle name="Percent 8 7 3 10" xfId="60808" xr:uid="{AF344E92-B1C1-4359-9A78-A1C1FF71E335}"/>
    <cellStyle name="Percent 8 7 3 11" xfId="60809" xr:uid="{5899D7DB-4F0F-4EF7-AFB2-5360CD12795B}"/>
    <cellStyle name="Percent 8 7 3 2" xfId="60810" xr:uid="{FF67C6C9-F619-457C-B797-A5926A827EAF}"/>
    <cellStyle name="Percent 8 7 3 2 2" xfId="60811" xr:uid="{1B6DE2B2-F030-4E9F-9DE9-EDE4B891F12B}"/>
    <cellStyle name="Percent 8 7 3 2 2 2" xfId="700" xr:uid="{561F34BF-3DF6-47E1-8261-18186B1E719E}"/>
    <cellStyle name="Percent 8 7 3 2 2 3" xfId="714" xr:uid="{E01F9B0C-2546-48FB-AD17-9B4B3219B525}"/>
    <cellStyle name="Percent 8 7 3 2 2 4" xfId="724" xr:uid="{D28D362D-B8A8-4909-8A1F-426285A599FD}"/>
    <cellStyle name="Percent 8 7 3 2 2 5" xfId="733" xr:uid="{7728A544-78AF-4C0E-9756-5AB61244D9DF}"/>
    <cellStyle name="Percent 8 7 3 2 2 6" xfId="60812" xr:uid="{5926EC77-5365-47F3-B293-7662878F8DDF}"/>
    <cellStyle name="Percent 8 7 3 2 3" xfId="60813" xr:uid="{D42532AE-F2DD-4E7E-8432-B867777B11E0}"/>
    <cellStyle name="Percent 8 7 3 2 4" xfId="60814" xr:uid="{5C4DE328-8908-410D-A552-3BCAD87BF1E5}"/>
    <cellStyle name="Percent 8 7 3 2 5" xfId="45950" xr:uid="{56F5E19F-6292-4BB3-8F3E-CF692B08009F}"/>
    <cellStyle name="Percent 8 7 3 2 6" xfId="12960" xr:uid="{E3622F03-74C5-43D0-99A6-79E41AA9B15E}"/>
    <cellStyle name="Percent 8 7 3 2 7" xfId="12965" xr:uid="{CF8A2CFC-A786-4BF2-B8E0-067AA59B3E9A}"/>
    <cellStyle name="Percent 8 7 3 3" xfId="60815" xr:uid="{7D42DB62-B562-4823-91B9-498A85E42DDF}"/>
    <cellStyle name="Percent 8 7 3 4" xfId="60816" xr:uid="{9EE46935-1C5B-4F5C-BAF7-C51FE3DB0C40}"/>
    <cellStyle name="Percent 8 7 3 5" xfId="60817" xr:uid="{96A958B3-4A20-436A-B604-EE979896D467}"/>
    <cellStyle name="Percent 8 7 3 6" xfId="60818" xr:uid="{5AE524CA-226A-40C0-9A81-0B04945F79A7}"/>
    <cellStyle name="Percent 8 7 3 6 2" xfId="60819" xr:uid="{FDC1842C-F912-4198-9773-3507F75B7577}"/>
    <cellStyle name="Percent 8 7 3 6 3" xfId="60820" xr:uid="{A8199EF8-CE72-414B-ABBB-2AF90D4BB890}"/>
    <cellStyle name="Percent 8 7 3 6 4" xfId="60821" xr:uid="{7B3A32EF-1A98-4F5D-963B-280BC18F6EBE}"/>
    <cellStyle name="Percent 8 7 3 6 5" xfId="60822" xr:uid="{352DD40F-3905-4F8F-B4B0-5A3F673B397A}"/>
    <cellStyle name="Percent 8 7 3 6 6" xfId="60823" xr:uid="{BD55E3E8-15D3-4222-90AF-3B81D875614E}"/>
    <cellStyle name="Percent 8 7 3 7" xfId="60824" xr:uid="{6B4D62F1-B305-4657-90C1-D5CB7B4FF37C}"/>
    <cellStyle name="Percent 8 7 3 8" xfId="60825" xr:uid="{8EB20B35-6EA1-47C0-A143-4F006D31E8DE}"/>
    <cellStyle name="Percent 8 7 3 9" xfId="60826" xr:uid="{58064699-9083-47F2-B401-AFC034D85F7A}"/>
    <cellStyle name="Percent 8 7 4" xfId="60827" xr:uid="{27113A91-AC56-488F-A1C5-B9183BF38382}"/>
    <cellStyle name="Percent 8 7 4 2" xfId="60828" xr:uid="{F87487AA-0705-405B-92ED-313E21141CC3}"/>
    <cellStyle name="Percent 8 7 4 3" xfId="60829" xr:uid="{10DE4C76-F2A7-41F9-A8E4-5FFFF826D323}"/>
    <cellStyle name="Percent 8 7 4 4" xfId="60830" xr:uid="{3121658F-F67F-476B-BE3D-8F3B58ED6111}"/>
    <cellStyle name="Percent 8 7 5" xfId="60831" xr:uid="{E6719660-F603-4C39-8FE9-A068CCC8220A}"/>
    <cellStyle name="Percent 8 7 5 10" xfId="19814" xr:uid="{CF71D58F-9E84-4541-B6E5-342DBE668BBD}"/>
    <cellStyle name="Percent 8 7 5 11" xfId="33141" xr:uid="{73EED6F3-D1BF-4223-90F5-7610FC0FDC31}"/>
    <cellStyle name="Percent 8 7 5 2" xfId="60832" xr:uid="{F78BF9F5-0428-47B8-9FF1-01B76F8A7F6E}"/>
    <cellStyle name="Percent 8 7 5 2 2" xfId="60833" xr:uid="{95FEBEC5-6DB6-4BEE-967E-F40A3E272A3C}"/>
    <cellStyle name="Percent 8 7 5 2 2 2" xfId="60834" xr:uid="{5B7A1F9A-CD7C-484F-847D-C09366371BDE}"/>
    <cellStyle name="Percent 8 7 5 2 2 3" xfId="60835" xr:uid="{BFCF2ABC-ADA9-4A86-BCBA-EE17BA623A1A}"/>
    <cellStyle name="Percent 8 7 5 2 2 4" xfId="60836" xr:uid="{142F8FC4-AAAF-4C6B-A6C6-509804FF1577}"/>
    <cellStyle name="Percent 8 7 5 2 2 5" xfId="60837" xr:uid="{5728194C-3D58-4D70-AFBB-3C2807FC2B1B}"/>
    <cellStyle name="Percent 8 7 5 2 2 6" xfId="60838" xr:uid="{FB8B9C94-3728-4B89-9B3B-7C4B64AFCEF6}"/>
    <cellStyle name="Percent 8 7 5 2 3" xfId="60839" xr:uid="{517EBB02-2CDB-4E90-A252-EF3F9C242C46}"/>
    <cellStyle name="Percent 8 7 5 2 4" xfId="60840" xr:uid="{755CF0F1-804A-451A-9B7E-581CB3B15B3B}"/>
    <cellStyle name="Percent 8 7 5 2 5" xfId="60841" xr:uid="{4F384E13-85C5-46F0-BD47-49758263616C}"/>
    <cellStyle name="Percent 8 7 5 2 6" xfId="24212" xr:uid="{573A9E58-FD02-46CC-B2E9-052D1A790AAB}"/>
    <cellStyle name="Percent 8 7 5 2 7" xfId="24215" xr:uid="{74D1CFC2-0C68-4DB7-BB22-54FC2A1F2EF4}"/>
    <cellStyle name="Percent 8 7 5 3" xfId="60842" xr:uid="{DB85656C-0D01-4F1E-8A0B-E8F7F5187CC5}"/>
    <cellStyle name="Percent 8 7 5 4" xfId="60843" xr:uid="{D1EA6377-FE92-4EA0-A9C6-C5868C7B3C98}"/>
    <cellStyle name="Percent 8 7 5 5" xfId="60844" xr:uid="{5C1C07C0-D554-417E-B1ED-B6D9877FF6E8}"/>
    <cellStyle name="Percent 8 7 5 6" xfId="60845" xr:uid="{21C866E4-BC8F-45C9-8600-9FF204FA5622}"/>
    <cellStyle name="Percent 8 7 5 6 2" xfId="60846" xr:uid="{9BDFA023-AC79-4FA7-857F-FFF14709594A}"/>
    <cellStyle name="Percent 8 7 5 6 3" xfId="60847" xr:uid="{8B5E16D4-BC6B-4263-9975-1250C4A886A5}"/>
    <cellStyle name="Percent 8 7 5 6 4" xfId="60848" xr:uid="{6C7F6FB7-3BD3-4BBE-B608-0B616E94251D}"/>
    <cellStyle name="Percent 8 7 5 6 5" xfId="60849" xr:uid="{F2AFFECC-9E3A-4D81-9A8A-D7073DDF6DA1}"/>
    <cellStyle name="Percent 8 7 5 6 6" xfId="24234" xr:uid="{27899A0F-CF2E-47C1-9E4A-541D73548C11}"/>
    <cellStyle name="Percent 8 7 5 7" xfId="60850" xr:uid="{E9D7BC92-60DE-4461-9CCE-8ACCA1AE4A4C}"/>
    <cellStyle name="Percent 8 7 5 8" xfId="60851" xr:uid="{D6818989-CE83-4BFB-B1EC-4EBA27D6D2D2}"/>
    <cellStyle name="Percent 8 7 5 9" xfId="60852" xr:uid="{F16A8DFE-06FA-4234-8704-2E2632611F89}"/>
    <cellStyle name="Percent 8 7 6" xfId="60853" xr:uid="{381DD627-EE74-4663-B257-1162A6D760BF}"/>
    <cellStyle name="Percent 8 7 6 2" xfId="60854" xr:uid="{BB39130B-31D7-4DBE-9E96-7D56FD2B6AB5}"/>
    <cellStyle name="Percent 8 7 6 2 2" xfId="34922" xr:uid="{CF2D1C1F-DDC2-4BFA-B749-6AEA587C700C}"/>
    <cellStyle name="Percent 8 7 6 2 3" xfId="60855" xr:uid="{C9E41D49-6A96-4A85-BE75-B338A69754D5}"/>
    <cellStyle name="Percent 8 7 6 2 4" xfId="60856" xr:uid="{5B1FE4F6-D734-49CA-A396-464A2B61998A}"/>
    <cellStyle name="Percent 8 7 6 2 5" xfId="60857" xr:uid="{6FE95D9B-022B-4C5E-B4E3-4F23FCD7D3BE}"/>
    <cellStyle name="Percent 8 7 6 2 6" xfId="60858" xr:uid="{81A17D98-4A25-4176-A25C-E4E00C3946EF}"/>
    <cellStyle name="Percent 8 7 6 3" xfId="60859" xr:uid="{A43CA3B8-592F-4CB7-8654-17F1939957B6}"/>
    <cellStyle name="Percent 8 7 6 4" xfId="60860" xr:uid="{436E0C7D-6B20-4057-859A-8814AC2D25EF}"/>
    <cellStyle name="Percent 8 7 6 5" xfId="60861" xr:uid="{F89EA07A-8680-45B4-A2B9-28406A5B15AF}"/>
    <cellStyle name="Percent 8 7 6 6" xfId="60862" xr:uid="{19129B0E-13D7-4D37-9391-7883CC1E6755}"/>
    <cellStyle name="Percent 8 7 6 7" xfId="60863" xr:uid="{86C00632-0CEA-47CE-BFC3-517FF1C7EDAF}"/>
    <cellStyle name="Percent 8 7 7" xfId="60864" xr:uid="{8E3F7848-B926-40BC-B08D-8779D9884B8C}"/>
    <cellStyle name="Percent 8 7 8" xfId="60865" xr:uid="{0E1A74D3-1E14-4D1E-9C1E-00778B8D0706}"/>
    <cellStyle name="Percent 8 7 9" xfId="60866" xr:uid="{E6378CA2-60BE-4182-B60F-AE71BBF8A443}"/>
    <cellStyle name="Percent 8 8" xfId="13774" xr:uid="{B632E331-094B-4B74-9DC7-878D8BE13387}"/>
    <cellStyle name="Percent 8 8 10" xfId="60867" xr:uid="{76EE283C-7F62-4603-920E-6F85E7E86701}"/>
    <cellStyle name="Percent 8 8 11" xfId="60868" xr:uid="{A264186C-ADCA-4C01-9426-0A74BDF3642E}"/>
    <cellStyle name="Percent 8 8 12" xfId="60869" xr:uid="{CDDF296B-A05A-46C0-9DBC-B4CE8C09E88B}"/>
    <cellStyle name="Percent 8 8 13" xfId="60870" xr:uid="{65E408EA-6361-4DDF-84D1-78545B48B205}"/>
    <cellStyle name="Percent 8 8 2" xfId="60871" xr:uid="{4D4CCFCE-2403-4748-8671-DD401A5C0DDA}"/>
    <cellStyle name="Percent 8 8 2 10" xfId="60872" xr:uid="{088ECD5C-79EB-4034-9FD7-4586EDB0AD93}"/>
    <cellStyle name="Percent 8 8 2 11" xfId="60873" xr:uid="{96C262D3-B734-44CC-A928-B3B94AE24E8E}"/>
    <cellStyle name="Percent 8 8 2 12" xfId="60874" xr:uid="{C330303D-173C-4ED0-977B-4BBF57C6B61E}"/>
    <cellStyle name="Percent 8 8 2 2" xfId="60875" xr:uid="{5E9A49B4-3913-49C0-99B4-6A0A8A3DC8F5}"/>
    <cellStyle name="Percent 8 8 2 2 2" xfId="60876" xr:uid="{02E96467-32FC-4BCA-94D6-E3548B2DF30A}"/>
    <cellStyle name="Percent 8 8 2 2 2 2" xfId="60877" xr:uid="{9F92BD00-D2A1-4375-BA5D-5237103CAD0B}"/>
    <cellStyle name="Percent 8 8 2 2 2 3" xfId="60878" xr:uid="{7BF3D3C1-3CFE-4246-B5F0-AF64960F76B6}"/>
    <cellStyle name="Percent 8 8 2 2 2 4" xfId="60879" xr:uid="{33A4EC53-8FE3-4B65-BA40-3D57D22B5BEB}"/>
    <cellStyle name="Percent 8 8 2 2 2 5" xfId="60880" xr:uid="{51F7F5C5-825D-4333-9A58-43740B967C4D}"/>
    <cellStyle name="Percent 8 8 2 2 2 6" xfId="60881" xr:uid="{45BD81C9-DFDD-478B-885F-D516DE1E5CC1}"/>
    <cellStyle name="Percent 8 8 2 2 3" xfId="60882" xr:uid="{28D150A6-C170-4C2D-A1D2-F53A0D9F020F}"/>
    <cellStyle name="Percent 8 8 2 2 4" xfId="60883" xr:uid="{AC8B7185-517C-4423-A750-4CE52C09D202}"/>
    <cellStyle name="Percent 8 8 2 2 5" xfId="60884" xr:uid="{10E5A45E-8083-4000-9B33-0AF8A09E37C7}"/>
    <cellStyle name="Percent 8 8 2 2 6" xfId="60885" xr:uid="{01416B18-2240-4177-963C-D2C1B35DAD77}"/>
    <cellStyle name="Percent 8 8 2 2 7" xfId="60886" xr:uid="{B504821D-F6EC-426D-8CDE-4389CD7CD58D}"/>
    <cellStyle name="Percent 8 8 2 3" xfId="60887" xr:uid="{30938653-BB29-4071-BE6B-32776BBD3FF3}"/>
    <cellStyle name="Percent 8 8 2 4" xfId="60888" xr:uid="{5DE9D341-30C2-4154-B89A-15F7B963E7FE}"/>
    <cellStyle name="Percent 8 8 2 5" xfId="60889" xr:uid="{E7D347A3-CD9E-46D2-8A82-954FBD250853}"/>
    <cellStyle name="Percent 8 8 2 6" xfId="23753" xr:uid="{401FC6EB-6419-4E04-BD44-6CF06503855C}"/>
    <cellStyle name="Percent 8 8 2 7" xfId="57961" xr:uid="{28957E5A-6F2D-49D2-B55B-E87275B6F82C}"/>
    <cellStyle name="Percent 8 8 2 7 2" xfId="38665" xr:uid="{9514222E-738D-4515-A6F5-BCCCE6576934}"/>
    <cellStyle name="Percent 8 8 2 7 3" xfId="38667" xr:uid="{D3040306-181A-44CE-8A29-C18516234C42}"/>
    <cellStyle name="Percent 8 8 2 7 4" xfId="60890" xr:uid="{4C302917-FD44-428A-95A4-5CDBB7B24CCE}"/>
    <cellStyle name="Percent 8 8 2 7 5" xfId="60891" xr:uid="{91BBFC00-58FC-4DD3-A108-D03FD45CBBBA}"/>
    <cellStyle name="Percent 8 8 2 7 6" xfId="27679" xr:uid="{BA9DCED1-47C9-430F-9566-C0D7A196F84B}"/>
    <cellStyle name="Percent 8 8 2 8" xfId="60892" xr:uid="{AFD79EE7-B271-450A-A0B0-02F323A10CB2}"/>
    <cellStyle name="Percent 8 8 2 9" xfId="60893" xr:uid="{0616DDE8-9745-4953-9E7B-C14960DFA105}"/>
    <cellStyle name="Percent 8 8 3" xfId="60894" xr:uid="{4AD177D3-3778-47A2-816B-DBA2CCAE800A}"/>
    <cellStyle name="Percent 8 8 3 2" xfId="60895" xr:uid="{B2DD45EB-1926-4859-84D9-339F24B112CF}"/>
    <cellStyle name="Percent 8 8 3 3" xfId="60896" xr:uid="{B4B11575-FFED-4A74-86A0-15DF8CBEF530}"/>
    <cellStyle name="Percent 8 8 3 4" xfId="60897" xr:uid="{87925651-4FBD-4B3C-AA2D-8223EBE85A11}"/>
    <cellStyle name="Percent 8 8 4" xfId="60898" xr:uid="{FD94EC7F-BF0E-4F1E-A08E-726C63E58CCD}"/>
    <cellStyle name="Percent 8 8 4 2" xfId="60899" xr:uid="{4E4C710F-9C48-4895-A753-62A5437B6EA7}"/>
    <cellStyle name="Percent 8 8 4 2 2" xfId="60900" xr:uid="{F9879F27-9D7E-4B11-9105-AC7AFA2BDD0A}"/>
    <cellStyle name="Percent 8 8 4 2 3" xfId="60901" xr:uid="{C0A6B967-38D4-4F49-896B-966A2087AF60}"/>
    <cellStyle name="Percent 8 8 4 2 4" xfId="60902" xr:uid="{3E4FBE10-FB62-4FBF-AF40-A65F13ED6C70}"/>
    <cellStyle name="Percent 8 8 4 2 5" xfId="60903" xr:uid="{290807BC-6FFB-4B28-9BE6-694759A2DAFA}"/>
    <cellStyle name="Percent 8 8 4 2 6" xfId="60904" xr:uid="{D713FB41-7F70-4135-8FB8-B7352CD97227}"/>
    <cellStyle name="Percent 8 8 4 3" xfId="60905" xr:uid="{6C5B6A30-3B20-4A6C-A6B0-3F9C5D145BA9}"/>
    <cellStyle name="Percent 8 8 4 4" xfId="60906" xr:uid="{21F1D5D0-BF85-449A-AAFA-2DFC5DB7DCE2}"/>
    <cellStyle name="Percent 8 8 4 5" xfId="60907" xr:uid="{FC8E3745-3500-4D3B-9998-2CF030E10FA9}"/>
    <cellStyle name="Percent 8 8 4 6" xfId="23761" xr:uid="{FD733483-1054-42A2-99A4-A6D4C39D566E}"/>
    <cellStyle name="Percent 8 8 4 7" xfId="60908" xr:uid="{C5F3E56B-A93E-474E-B30E-672A8B32EF5B}"/>
    <cellStyle name="Percent 8 8 5" xfId="13111" xr:uid="{ECFA161D-D283-45C4-A30E-BB3DDAA7BD4E}"/>
    <cellStyle name="Percent 8 8 6" xfId="13113" xr:uid="{AFFE6473-36C8-461E-A158-6F1E6653E960}"/>
    <cellStyle name="Percent 8 8 7" xfId="60909" xr:uid="{6C578D7D-48CD-416F-A882-B34D22CDC8B6}"/>
    <cellStyle name="Percent 8 8 8" xfId="60910" xr:uid="{E042D442-3711-41D5-9AA2-851983390ABF}"/>
    <cellStyle name="Percent 8 8 8 2" xfId="60911" xr:uid="{291C75D5-1407-44B8-8681-815EBDF8F98E}"/>
    <cellStyle name="Percent 8 8 8 3" xfId="60912" xr:uid="{0E7ACA0B-C4B0-4D57-8F0C-4BF5993127A5}"/>
    <cellStyle name="Percent 8 8 8 4" xfId="60913" xr:uid="{0CCA581E-B0BF-4E68-A0B5-22A5C8FC9FCC}"/>
    <cellStyle name="Percent 8 8 8 5" xfId="60914" xr:uid="{7AACA042-F62C-4E83-A5FD-54EB57DD7D9B}"/>
    <cellStyle name="Percent 8 8 8 6" xfId="5606" xr:uid="{0F4B6E68-1CB9-4540-A318-40D6DB8CC28D}"/>
    <cellStyle name="Percent 8 8 9" xfId="60915" xr:uid="{1232B875-4FA7-4DB3-AF41-D64E3BBAAB9D}"/>
    <cellStyle name="Percent 8 9" xfId="60916" xr:uid="{84E31B97-9427-48A2-B2FF-EDE2B8F9712B}"/>
    <cellStyle name="Percent 8 9 10" xfId="16957" xr:uid="{695A9CF4-73D6-4094-B954-6D06F832DDD7}"/>
    <cellStyle name="Percent 8 9 11" xfId="60917" xr:uid="{0B28D35B-028D-4712-ABED-43509C04F61E}"/>
    <cellStyle name="Percent 8 9 12" xfId="60918" xr:uid="{AF18C1A8-13F1-4176-AF85-1213E817172A}"/>
    <cellStyle name="Percent 8 9 13" xfId="60919" xr:uid="{0CC0AEEA-666D-4505-A1F2-9C24A39FAB03}"/>
    <cellStyle name="Percent 8 9 14" xfId="60921" xr:uid="{44BE6302-925A-4ECF-8912-F7E58478E7F2}"/>
    <cellStyle name="Percent 8 9 15" xfId="60923" xr:uid="{F4204721-33CB-44B8-ABB5-7F84F28CB7D2}"/>
    <cellStyle name="Percent 8 9 2" xfId="60924" xr:uid="{B684D6FD-E99F-47AF-A77E-58D1931963D1}"/>
    <cellStyle name="Percent 8 9 2 10" xfId="31318" xr:uid="{53A0E3FA-CA9C-4874-AB6D-F51B67378C1E}"/>
    <cellStyle name="Percent 8 9 2 11" xfId="60925" xr:uid="{1A9A22E7-73C1-4FCE-A0AF-3E0305F25BFE}"/>
    <cellStyle name="Percent 8 9 2 12" xfId="60926" xr:uid="{AAE339AE-028B-4409-8CD3-2F6A6C233866}"/>
    <cellStyle name="Percent 8 9 2 2" xfId="60927" xr:uid="{1F67A4D3-EC04-46B4-A876-9427D2339DE3}"/>
    <cellStyle name="Percent 8 9 2 2 2" xfId="60928" xr:uid="{80D4B23A-8946-4D11-8D45-7A81EED0717C}"/>
    <cellStyle name="Percent 8 9 2 2 2 2" xfId="60929" xr:uid="{9ADAF7E2-94F8-4AD3-A6D4-CF5930AAE617}"/>
    <cellStyle name="Percent 8 9 2 2 2 3" xfId="60930" xr:uid="{7CFB4986-0875-4040-ADC3-E35DEA3963A1}"/>
    <cellStyle name="Percent 8 9 2 2 2 4" xfId="53655" xr:uid="{CED65BCE-27D5-4993-987B-16D39B49DF3A}"/>
    <cellStyle name="Percent 8 9 2 2 2 5" xfId="53657" xr:uid="{26172F87-E961-495B-9420-6B993C1550CA}"/>
    <cellStyle name="Percent 8 9 2 2 2 6" xfId="53659" xr:uid="{A0270013-0147-442D-85ED-261CB67D6182}"/>
    <cellStyle name="Percent 8 9 2 2 3" xfId="60931" xr:uid="{05B5E573-3BBF-4159-97BF-2DB726C1705E}"/>
    <cellStyle name="Percent 8 9 2 2 4" xfId="60932" xr:uid="{4C46B0AB-9E33-4B4A-8531-9A7B5FCA754F}"/>
    <cellStyle name="Percent 8 9 2 2 5" xfId="60933" xr:uid="{79E3C27D-65AF-4FC1-96BC-3ED2A2208C20}"/>
    <cellStyle name="Percent 8 9 2 2 6" xfId="21144" xr:uid="{1B3D97CC-98D0-4634-A445-E118AF2647E9}"/>
    <cellStyle name="Percent 8 9 2 2 7" xfId="25866" xr:uid="{89DC1912-908E-4D1F-98D4-7ACF3DFB1349}"/>
    <cellStyle name="Percent 8 9 2 3" xfId="60934" xr:uid="{DBB5B95A-A2ED-42BF-BDBE-C905B0C9D135}"/>
    <cellStyle name="Percent 8 9 2 4" xfId="60935" xr:uid="{B7F818CD-66FD-496E-9283-05E8DA023344}"/>
    <cellStyle name="Percent 8 9 2 5" xfId="60936" xr:uid="{A1892489-94AA-4DCF-9180-AF7BBB81E6DD}"/>
    <cellStyle name="Percent 8 9 2 6" xfId="60937" xr:uid="{5E87F57F-5243-41B5-9CD5-18800305C66E}"/>
    <cellStyle name="Percent 8 9 2 7" xfId="57968" xr:uid="{03DD01A4-3575-4C7F-84BB-95C4E3DDE3A1}"/>
    <cellStyle name="Percent 8 9 2 7 2" xfId="60938" xr:uid="{63C974BF-A864-4514-A700-2851E3946AE4}"/>
    <cellStyle name="Percent 8 9 2 7 3" xfId="60939" xr:uid="{44A35A7E-84F6-4383-9CA9-AE917D5F901C}"/>
    <cellStyle name="Percent 8 9 2 7 4" xfId="60940" xr:uid="{3F84C89E-3F4A-4FF8-978D-FF3974B7B836}"/>
    <cellStyle name="Percent 8 9 2 7 5" xfId="60941" xr:uid="{3B43054B-4C2E-4CB1-B226-95C510DEB8F6}"/>
    <cellStyle name="Percent 8 9 2 7 6" xfId="60942" xr:uid="{902CFC12-BDE2-4788-ACC6-177EBAC0F91E}"/>
    <cellStyle name="Percent 8 9 2 8" xfId="60943" xr:uid="{7DD6F9D9-C992-4349-8112-9157A63C99F0}"/>
    <cellStyle name="Percent 8 9 2 9" xfId="60944" xr:uid="{D290205A-F213-405F-BE4F-7AA5D4F570C3}"/>
    <cellStyle name="Percent 8 9 3" xfId="60945" xr:uid="{5D5A8534-7DE3-4ADB-96F3-232C89EBAD50}"/>
    <cellStyle name="Percent 8 9 3 2" xfId="60946" xr:uid="{2C29FD96-E4DA-41A4-BB87-A48EB4B82004}"/>
    <cellStyle name="Percent 8 9 3 2 2" xfId="60947" xr:uid="{75DAB3FB-BE04-45B3-ACC9-E98AB267D168}"/>
    <cellStyle name="Percent 8 9 3 2 3" xfId="60948" xr:uid="{4567FEC6-84E3-4116-812A-DBBDD3133246}"/>
    <cellStyle name="Percent 8 9 3 2 4" xfId="60949" xr:uid="{21E272D5-740C-457F-8CE9-C96E1BBD4FCC}"/>
    <cellStyle name="Percent 8 9 3 2 5" xfId="46003" xr:uid="{6299D276-B44A-4618-8BAF-B99687EE28B4}"/>
    <cellStyle name="Percent 8 9 3 2 6" xfId="46005" xr:uid="{0CD34FD4-881F-4B56-940F-A53ACCFBD8E4}"/>
    <cellStyle name="Percent 8 9 3 3" xfId="14022" xr:uid="{D2B1070D-BF56-4298-919E-B09B2FC71F7A}"/>
    <cellStyle name="Percent 8 9 3 4" xfId="14026" xr:uid="{7FDC75A4-3B2B-49F7-8C6F-3126E0A19FC9}"/>
    <cellStyle name="Percent 8 9 3 5" xfId="28522" xr:uid="{4F481B45-E90C-477D-8B14-42B5929905F6}"/>
    <cellStyle name="Percent 8 9 3 6" xfId="28525" xr:uid="{A8113C5E-152F-46FF-9861-B51B90100440}"/>
    <cellStyle name="Percent 8 9 3 7" xfId="28528" xr:uid="{749B870D-1F13-4016-BF1B-964449D86ACA}"/>
    <cellStyle name="Percent 8 9 4" xfId="60950" xr:uid="{047AEA8A-FCC3-4B5C-B63A-7EFDF1462D42}"/>
    <cellStyle name="Percent 8 9 5" xfId="13116" xr:uid="{997AD6C9-26F1-41BD-A966-A49637885D70}"/>
    <cellStyle name="Percent 8 9 6" xfId="13119" xr:uid="{E24CCB75-5DEF-4944-9F4F-D117E8F6FB37}"/>
    <cellStyle name="Percent 8 9 7" xfId="60951" xr:uid="{4A837498-E792-4906-AE67-9144848EF419}"/>
    <cellStyle name="Percent 8 9 8" xfId="60952" xr:uid="{36B155F7-B06C-4FEB-AE1A-8FEE9AC7AE5C}"/>
    <cellStyle name="Percent 8 9 9" xfId="60953" xr:uid="{E303DF91-F3C2-493D-A242-F420CC515B2C}"/>
    <cellStyle name="Percent 8 9 9 2" xfId="60954" xr:uid="{ACE7598A-DE0F-4A0D-9664-7D730E8F5C18}"/>
    <cellStyle name="Percent 8 9 9 3" xfId="60955" xr:uid="{0B87D89C-AB4A-4DC2-AEE1-8456DD4A1604}"/>
    <cellStyle name="Percent 8 9 9 4" xfId="60956" xr:uid="{A5AC1402-AE4A-4671-BBD1-5D81A8A4C9C9}"/>
    <cellStyle name="Percent 8 9 9 5" xfId="60957" xr:uid="{C778E4E1-8078-46FB-A1A9-7212ACC373E7}"/>
    <cellStyle name="Percent 8 9 9 6" xfId="60958" xr:uid="{3421FC7C-C08D-459A-9F34-7A85B3138B30}"/>
    <cellStyle name="Percent 9" xfId="60959" xr:uid="{3DCA4BD7-F8D9-4529-B234-22BBAF5D3C80}"/>
    <cellStyle name="Percent 9 10" xfId="60960" xr:uid="{300CF226-35C3-4688-B6E1-9C53A86C5D4D}"/>
    <cellStyle name="Percent 9 11" xfId="60961" xr:uid="{A8B195FA-F45A-49D8-A9D4-216C97BECB6D}"/>
    <cellStyle name="Percent 9 12" xfId="60962" xr:uid="{2E749B65-2898-4CCE-975B-6CF26F156DCE}"/>
    <cellStyle name="Percent 9 13" xfId="60963" xr:uid="{82AE9503-BB07-45B6-B2C8-39E7FCA1C9FC}"/>
    <cellStyle name="Percent 9 14" xfId="60964" xr:uid="{34DDAA86-8621-4074-BB19-FDDF60B02CB6}"/>
    <cellStyle name="Percent 9 15" xfId="60965" xr:uid="{53ACDC48-6373-4634-8D74-37A6F3BE3919}"/>
    <cellStyle name="Percent 9 2" xfId="60966" xr:uid="{9C3DBF8A-9153-4226-8A93-A33D8FD6D717}"/>
    <cellStyle name="Percent 9 2 2" xfId="60967" xr:uid="{8EEE9C5D-2C86-4752-8C64-B89854212FDB}"/>
    <cellStyle name="Percent 9 2 3" xfId="60968" xr:uid="{CE787A8F-E1A2-4290-9642-DB29666CDDB2}"/>
    <cellStyle name="Percent 9 3" xfId="60969" xr:uid="{64F2C2F3-7614-4792-B750-D8C5E2727170}"/>
    <cellStyle name="Percent 9 4" xfId="60970" xr:uid="{68D6942D-699F-4C11-8985-1354611A6BAF}"/>
    <cellStyle name="Percent 9 5" xfId="4899" xr:uid="{A8742A58-EE3C-47BF-9B6C-498EF09F5513}"/>
    <cellStyle name="Percent 9 6" xfId="27483" xr:uid="{582563D7-C4F8-431B-ABC0-002832DB844D}"/>
    <cellStyle name="Percent 9 7" xfId="16984" xr:uid="{05E40487-9124-46D9-A801-595F327F0FD1}"/>
    <cellStyle name="Percent 9 8" xfId="16988" xr:uid="{DF49764C-E3AF-41B0-8BF9-BE270A101822}"/>
    <cellStyle name="Percent 9 9" xfId="16992" xr:uid="{C673588A-4048-4212-93D1-1BD628F85354}"/>
    <cellStyle name="pm" xfId="60971" xr:uid="{228BED8C-7650-4C42-966B-5392DA9904A5}"/>
    <cellStyle name="Reset  - Style7" xfId="60972" xr:uid="{5152432E-6210-4460-9280-A7AE9466DF52}"/>
    <cellStyle name="Reset  - Style7 2" xfId="13583" xr:uid="{9BFFE656-4FD1-4CEC-9A1D-A06CBA3D8DF0}"/>
    <cellStyle name="Reset  - Style7 3" xfId="14147" xr:uid="{B5B18F30-F105-406C-AB09-78294E7759D9}"/>
    <cellStyle name="Reset range style to defaults" xfId="60973" xr:uid="{530BB841-86C9-49F9-93A8-BE60BB7EA4F9}"/>
    <cellStyle name="Result" xfId="60974" xr:uid="{E748F51E-4E25-4229-BF89-AFCC0530F347}"/>
    <cellStyle name="Result2" xfId="60975" xr:uid="{5D250944-16F7-4C41-909D-1AE2B7B765D1}"/>
    <cellStyle name="SAPBEXaggData" xfId="60976" xr:uid="{DAE03A8A-5BD9-4F59-9EEC-420C345E2C36}"/>
    <cellStyle name="SAPBEXaggData 2" xfId="60977" xr:uid="{AD80C745-C11B-4F3B-939E-C0703F9E2B09}"/>
    <cellStyle name="SAPBEXaggDataEmph" xfId="60978" xr:uid="{F4B076CF-EDD5-46CF-A171-172F74B2FD40}"/>
    <cellStyle name="SAPBEXaggDataEmph 2" xfId="60979" xr:uid="{6E7572C9-FFE9-410E-A3A8-0F35C437E149}"/>
    <cellStyle name="SAPBEXaggItem" xfId="60980" xr:uid="{D9746335-F620-421A-86C3-7603C5399CAF}"/>
    <cellStyle name="SAPBEXaggItem 2" xfId="60981" xr:uid="{42886574-D492-4768-97D8-1726273D54A8}"/>
    <cellStyle name="SAPBEXaggItemX" xfId="11" xr:uid="{E3E5BE15-3EC0-4EA8-A0DB-7B54D5E4E5DE}"/>
    <cellStyle name="SAPBEXaggItemX 2" xfId="7422" xr:uid="{143F2094-D5D1-474E-8027-D3A0509025CC}"/>
    <cellStyle name="SAPBEXchaText" xfId="60982" xr:uid="{6006790D-C708-4C77-97CB-2C58D5FF6D36}"/>
    <cellStyle name="SAPBEXchaText 2" xfId="60983" xr:uid="{CEE20E3C-C588-462E-A20B-9415F91B957E}"/>
    <cellStyle name="SAPBEXexcBad7" xfId="60984" xr:uid="{BFF774E8-B81D-4801-AD76-DB6BE7C9C2E1}"/>
    <cellStyle name="SAPBEXexcBad7 2" xfId="60985" xr:uid="{DDE55C1C-BE34-4AD8-8732-8B44A8722FAF}"/>
    <cellStyle name="SAPBEXexcBad8" xfId="60986" xr:uid="{8D9614C6-340D-42A1-82C1-A52AEE519A9C}"/>
    <cellStyle name="SAPBEXexcBad8 2" xfId="60987" xr:uid="{8E169920-ED45-46A6-BB6B-06994E628E12}"/>
    <cellStyle name="SAPBEXexcBad9" xfId="60988" xr:uid="{C97C740F-F0F4-41F0-B4B1-347CD869DC19}"/>
    <cellStyle name="SAPBEXexcBad9 2" xfId="60989" xr:uid="{9032507E-5CF3-4D81-94F2-4274D7089A4C}"/>
    <cellStyle name="SAPBEXexcCritical4" xfId="60990" xr:uid="{3D31D458-46FD-4B6B-B320-F2C514D25D83}"/>
    <cellStyle name="SAPBEXexcCritical4 2" xfId="60991" xr:uid="{4D44E65C-938B-4F3C-A8AE-E1F126CBD765}"/>
    <cellStyle name="SAPBEXexcCritical5" xfId="60992" xr:uid="{96B48C43-6C7E-40EA-940D-989B15EA22A6}"/>
    <cellStyle name="SAPBEXexcCritical5 2" xfId="33754" xr:uid="{C2BC21FE-79B0-4BD1-9527-E547FEF3B8A6}"/>
    <cellStyle name="SAPBEXexcCritical6" xfId="60993" xr:uid="{0104B69D-3E0B-43F1-BA07-F2D95C60AA18}"/>
    <cellStyle name="SAPBEXexcCritical6 2" xfId="60994" xr:uid="{94E92B38-CB65-49D5-9124-60193881CA8D}"/>
    <cellStyle name="SAPBEXexcGood1" xfId="60995" xr:uid="{134691BA-6EFB-4598-9F11-579F240B4071}"/>
    <cellStyle name="SAPBEXexcGood1 2" xfId="60996" xr:uid="{F7884511-FCD0-421C-A806-BC07704861E7}"/>
    <cellStyle name="SAPBEXexcGood2" xfId="60997" xr:uid="{A4A09E93-8A38-4839-98F1-37DDF8BFD025}"/>
    <cellStyle name="SAPBEXexcGood2 2" xfId="60998" xr:uid="{4BC59225-59CE-4A16-8B02-6057D575CDD5}"/>
    <cellStyle name="SAPBEXexcGood3" xfId="60999" xr:uid="{6DD10672-9B2E-47E9-8F2A-6813372F6829}"/>
    <cellStyle name="SAPBEXexcGood3 2" xfId="61000" xr:uid="{03ACF8E4-8589-4C02-BD23-913CD2C12264}"/>
    <cellStyle name="SAPBEXfilterDrill" xfId="61001" xr:uid="{DD04EC1A-EF47-465D-93C1-9135BF7CD120}"/>
    <cellStyle name="SAPBEXfilterDrill 2" xfId="61002" xr:uid="{DD695672-7B83-431A-930F-DE03BCC999DA}"/>
    <cellStyle name="SAPBEXfilterItem" xfId="61003" xr:uid="{1D4BB9AC-6E82-44AE-A4A1-2D8B94E91BE2}"/>
    <cellStyle name="SAPBEXfilterItem 2" xfId="61004" xr:uid="{CFF25624-2BAB-46DC-8EA2-EA8CABCEDA0B}"/>
    <cellStyle name="SAPBEXfilterText" xfId="61005" xr:uid="{DD0D5583-53A9-4A68-8C11-E9801B6D4438}"/>
    <cellStyle name="SAPBEXfilterText 2" xfId="12419" xr:uid="{397FC283-BDCF-4825-B84B-DEE5234950CA}"/>
    <cellStyle name="SAPBEXformats" xfId="61006" xr:uid="{C4584440-C616-4851-B529-274ABD85E0A5}"/>
    <cellStyle name="SAPBEXformats 2" xfId="57703" xr:uid="{0AF1A7E0-3120-4358-ABBD-4D5706723D84}"/>
    <cellStyle name="SAPBEXheaderItem" xfId="61007" xr:uid="{C8A39606-3CA7-4478-82EB-FBCC131910AF}"/>
    <cellStyle name="SAPBEXheaderItem 2" xfId="61008" xr:uid="{325EDD69-4EBE-4DDD-8299-25AADAF61360}"/>
    <cellStyle name="SAPBEXheaderText" xfId="61009" xr:uid="{3E6CC9CA-7371-4280-AE25-F524652FD217}"/>
    <cellStyle name="SAPBEXheaderText 2" xfId="61010" xr:uid="{DB3BFD2D-E1FE-4860-8AB5-F6389276137F}"/>
    <cellStyle name="SAPBEXHLevel0" xfId="46281" xr:uid="{5D976939-16B7-40D3-A11D-908A370AE752}"/>
    <cellStyle name="SAPBEXHLevel0 2" xfId="46283" xr:uid="{2CC55609-D893-4B41-8477-EEC522B4466D}"/>
    <cellStyle name="SAPBEXHLevel0X" xfId="61011" xr:uid="{28F4715B-EE78-4278-9B4A-55FE0EBF8659}"/>
    <cellStyle name="SAPBEXHLevel0X 2" xfId="61012" xr:uid="{A067A0A3-0B07-48BE-8B0D-A7CA9442ED8C}"/>
    <cellStyle name="SAPBEXHLevel1" xfId="46295" xr:uid="{6ECE1670-B77F-4877-A323-8636638FEED1}"/>
    <cellStyle name="SAPBEXHLevel1 2" xfId="44031" xr:uid="{EB5F07FC-C3EB-4DDE-A59C-393842AF9C0C}"/>
    <cellStyle name="SAPBEXHLevel1X" xfId="15828" xr:uid="{0ADDF492-C76C-49C8-AFEF-82CD7F8CC703}"/>
    <cellStyle name="SAPBEXHLevel1X 2" xfId="15830" xr:uid="{8B2A5D56-8EB9-416F-A8F9-0DAF0F715575}"/>
    <cellStyle name="SAPBEXHLevel2" xfId="46297" xr:uid="{B5E65BF2-D235-46E6-B519-40A6EC46E62F}"/>
    <cellStyle name="SAPBEXHLevel2 2" xfId="44063" xr:uid="{DAD02652-9E7E-4649-AB92-945ED2CBFCE5}"/>
    <cellStyle name="SAPBEXHLevel2X" xfId="60180" xr:uid="{10E6260C-74DC-48FC-8F01-E75A1BEA5398}"/>
    <cellStyle name="SAPBEXHLevel2X 2" xfId="60182" xr:uid="{5BD1817D-9F93-48F4-95BA-F05104689CF7}"/>
    <cellStyle name="SAPBEXHLevel3" xfId="46299" xr:uid="{7657E1DB-B0D3-47F6-BBFA-900B9BA6D3F6}"/>
    <cellStyle name="SAPBEXHLevel3 2" xfId="19094" xr:uid="{57FC1F28-4449-4B51-B4C5-9373F20D0A2F}"/>
    <cellStyle name="SAPBEXHLevel3X" xfId="60190" xr:uid="{D2048C17-03F5-4DE6-85AC-17AC659D65EB}"/>
    <cellStyle name="SAPBEXHLevel3X 2" xfId="61013" xr:uid="{36D94B88-AD8C-4F8D-82E1-6463CC1278AB}"/>
    <cellStyle name="SAPBEXinputData" xfId="61014" xr:uid="{F8C98004-8328-4083-82C0-170AEE687D5F}"/>
    <cellStyle name="SAPBEXItemHeader" xfId="61015" xr:uid="{A5DC8C06-B1CA-43CC-A2B0-FCD4BB57663A}"/>
    <cellStyle name="SAPBEXresData" xfId="61016" xr:uid="{2C265D24-4D73-42AF-AA71-06E3B8AB8C60}"/>
    <cellStyle name="SAPBEXresData 2" xfId="57657" xr:uid="{031A85AE-6B2B-4F0F-87C4-FC5E19C8A508}"/>
    <cellStyle name="SAPBEXresDataEmph" xfId="61017" xr:uid="{2AFC8CB3-E5B3-4297-8D22-511ADFEF5141}"/>
    <cellStyle name="SAPBEXresDataEmph 2" xfId="61018" xr:uid="{F3EBFD53-9D42-40F0-9378-72BFDB8B5349}"/>
    <cellStyle name="SAPBEXresItem" xfId="61019" xr:uid="{31884511-1272-4F8F-8D2E-9318D3C1993F}"/>
    <cellStyle name="SAPBEXresItem 2" xfId="19759" xr:uid="{4057B99B-C7F0-4F13-B653-A8E44F669F31}"/>
    <cellStyle name="SAPBEXresItemX" xfId="52297" xr:uid="{BE784292-9CF4-4E95-8A52-D18EF01BD0D7}"/>
    <cellStyle name="SAPBEXresItemX 2" xfId="61020" xr:uid="{2A94689E-549B-4DF3-9342-00DC1591EBA9}"/>
    <cellStyle name="SAPBEXstdData" xfId="61021" xr:uid="{6B6A7405-8B46-4E91-B792-8037B2A3787A}"/>
    <cellStyle name="SAPBEXstdData 2" xfId="61022" xr:uid="{86E31214-E579-4AB9-862F-DEDD0363A48C}"/>
    <cellStyle name="SAPBEXstdDataEmph" xfId="61023" xr:uid="{40483521-ECDE-4133-882F-BAD7F40C278C}"/>
    <cellStyle name="SAPBEXstdDataEmph 2" xfId="61024" xr:uid="{8285B7C7-9EB6-4F63-AD4B-C4F755D9F1EA}"/>
    <cellStyle name="SAPBEXstdItem" xfId="61025" xr:uid="{D27902F9-2F84-4FE5-9B8A-F5C6739B5293}"/>
    <cellStyle name="SAPBEXstdItem 2" xfId="61026" xr:uid="{2C5CA99B-771E-4BFC-A227-323E42A7C9E3}"/>
    <cellStyle name="SAPBEXstdItemX" xfId="61027" xr:uid="{985466F6-18B8-405E-B0F8-5F9D2CCAB42F}"/>
    <cellStyle name="SAPBEXstdItemX 2" xfId="61028" xr:uid="{53C10198-1A42-47D8-9EC4-1D736AB36D83}"/>
    <cellStyle name="SAPBEXtitle" xfId="61029" xr:uid="{4CBF6933-353B-4D51-AD7B-DFDD73119166}"/>
    <cellStyle name="SAPBEXtitle 2" xfId="61030" xr:uid="{352F870C-ABC0-46FC-98C4-139946DD6FEA}"/>
    <cellStyle name="SAPBEXunassignedItem" xfId="61031" xr:uid="{D3B0D81F-D59D-4C8B-95CE-E970745D6301}"/>
    <cellStyle name="SAPBEXundefined" xfId="61032" xr:uid="{21E359A2-F06F-4EE4-A6A0-AF06A9F187A6}"/>
    <cellStyle name="SAPBEXundefined 2" xfId="61033" xr:uid="{C5D14356-44AB-4511-802A-2D45636AAED1}"/>
    <cellStyle name="Sheet Title" xfId="61034" xr:uid="{522B7BDF-9F37-4016-A6A2-3B32232DCFC6}"/>
    <cellStyle name="Style 1" xfId="61035" xr:uid="{7ECCC5C3-F13A-4F1F-99C7-A9B0F930F26D}"/>
    <cellStyle name="Style 1 2" xfId="61036" xr:uid="{3C6FCE2D-B3EC-4023-A67E-FAC282EC3062}"/>
    <cellStyle name="Style 1 3" xfId="61037" xr:uid="{8B64E5DC-2433-4F7C-81F3-76CCB741F700}"/>
    <cellStyle name="Style 1 4" xfId="61038" xr:uid="{E1953DB6-9423-46A0-90FB-A7F9C7B67F15}"/>
    <cellStyle name="Table  - Style6" xfId="61039" xr:uid="{FD9DC19E-34B0-4466-B0C0-08604953DB14}"/>
    <cellStyle name="Table  - Style6 10" xfId="55345" xr:uid="{0C099F4B-5828-4CB9-942D-D23F9A041C30}"/>
    <cellStyle name="Table  - Style6 11" xfId="55347" xr:uid="{10744690-75A0-43B8-9780-585509D426BF}"/>
    <cellStyle name="Table  - Style6 12" xfId="61040" xr:uid="{C3635A94-0BC1-4D1F-9D5D-C783E49EBD13}"/>
    <cellStyle name="Table  - Style6 13" xfId="61041" xr:uid="{94AB4454-AD1E-4D3A-93C8-CEAC40B46D53}"/>
    <cellStyle name="Table  - Style6 14" xfId="61042" xr:uid="{05185593-CD14-4EEA-A89C-7765E31A73D9}"/>
    <cellStyle name="Table  - Style6 15" xfId="61043" xr:uid="{232677C0-0A3C-4115-856F-2F809A1CCCC9}"/>
    <cellStyle name="Table  - Style6 2" xfId="61044" xr:uid="{4DD7F825-894F-4949-955B-C402874CB48F}"/>
    <cellStyle name="Table  - Style6 2 2" xfId="61045" xr:uid="{467A5815-67B5-40FC-A399-B8E08A1542B5}"/>
    <cellStyle name="Table  - Style6 2 3" xfId="61046" xr:uid="{689B0BA2-A83E-4B42-9921-FFBA6D8C90F4}"/>
    <cellStyle name="Table  - Style6 2 4" xfId="61047" xr:uid="{8A469900-0E44-4594-B94D-C8D641FEA391}"/>
    <cellStyle name="Table  - Style6 2 5" xfId="61048" xr:uid="{2F8AAE90-F71F-46C8-BBBA-9F43BFB02D12}"/>
    <cellStyle name="Table  - Style6 2 6" xfId="61049" xr:uid="{325B1D77-74F6-48CC-BCA9-245B8070EBD2}"/>
    <cellStyle name="Table  - Style6 2 7" xfId="61050" xr:uid="{A3A6FFEA-0E48-4FB9-8DC0-DCF28531129E}"/>
    <cellStyle name="Table  - Style6 2 8" xfId="61051" xr:uid="{E118775F-5CE5-402D-A04C-99F56C6BCC5A}"/>
    <cellStyle name="Table  - Style6 2 9" xfId="61052" xr:uid="{ADE46F98-96EA-4C80-9A9A-1F5FAEBCA5C4}"/>
    <cellStyle name="Table  - Style6 3" xfId="61053" xr:uid="{125C4191-F087-4CF8-97D1-C8D6B6043F62}"/>
    <cellStyle name="Table  - Style6 4" xfId="61054" xr:uid="{5F8B6801-069B-49A5-892E-25C5388454DA}"/>
    <cellStyle name="Table  - Style6 5" xfId="61055" xr:uid="{D8BC987C-5792-4182-8F28-C5919ABC30B2}"/>
    <cellStyle name="Table  - Style6 6" xfId="39416" xr:uid="{205A5A84-F4DB-4BD4-A932-55529D8B7BC8}"/>
    <cellStyle name="Table  - Style6 7" xfId="39423" xr:uid="{F5723E20-406E-452C-A6DD-84C2FE4BB99F}"/>
    <cellStyle name="Table  - Style6 8" xfId="39425" xr:uid="{240457EE-8AC5-4EE1-BEC5-F710F0EF5737}"/>
    <cellStyle name="Table  - Style6 9" xfId="39427" xr:uid="{9ABEBF5C-5505-4CC3-942D-7E97C5C62F7A}"/>
    <cellStyle name="TableStyleLight1" xfId="35026" xr:uid="{CFF1883D-A8D4-43E8-8261-1F7D9B09BF9E}"/>
    <cellStyle name="Title  - Style1" xfId="61056" xr:uid="{3D1CE0F0-04AB-41DD-9227-109F751CCDC4}"/>
    <cellStyle name="Title  - Style1 2" xfId="61057" xr:uid="{0A554B39-D433-432C-976D-43A242C14329}"/>
    <cellStyle name="Title  - Style1 3" xfId="61058" xr:uid="{99F30F3C-2AC1-4F7A-8EBA-E5446155975D}"/>
    <cellStyle name="Title 10" xfId="61059" xr:uid="{E4C53DC6-6BBB-41E5-A92D-49FCCB80CC4D}"/>
    <cellStyle name="Title 10 2" xfId="61060" xr:uid="{A887AEE9-4F99-4999-B4A7-705B8D5ED824}"/>
    <cellStyle name="Title 10 3" xfId="61061" xr:uid="{CE3EA76D-B681-4170-8A06-46F0FFCA961A}"/>
    <cellStyle name="Title 100" xfId="61062" xr:uid="{FD1A9135-8A90-4E2E-8AED-41D0C594C393}"/>
    <cellStyle name="Title 101" xfId="61063" xr:uid="{579EDA1C-6393-4833-A90B-1381B435A42E}"/>
    <cellStyle name="Title 102" xfId="61064" xr:uid="{9E077689-836F-4DEA-B763-63795391C53B}"/>
    <cellStyle name="Title 103" xfId="61065" xr:uid="{8AB311D7-81F3-48A1-9DB1-E2555A595BB3}"/>
    <cellStyle name="Title 104" xfId="61066" xr:uid="{9670BE13-10D0-4B6E-A4BB-1BAD5402C1E6}"/>
    <cellStyle name="Title 105" xfId="61068" xr:uid="{46C173E5-4D09-47D2-92EA-AE1B530131B0}"/>
    <cellStyle name="Title 106" xfId="61070" xr:uid="{DF2EDD05-DEFD-4408-9F5F-D92E3F88DC6E}"/>
    <cellStyle name="Title 107" xfId="61072" xr:uid="{1A9024C1-61C8-4CE7-A7E2-D758968485E5}"/>
    <cellStyle name="Title 108" xfId="61074" xr:uid="{7AFC7892-1051-4B7D-8773-819BE4175C17}"/>
    <cellStyle name="Title 109" xfId="61076" xr:uid="{EDFB7D0B-B4B8-41C4-A21C-949A99DD2B6B}"/>
    <cellStyle name="Title 11" xfId="61077" xr:uid="{B4D06602-630A-4105-BCCD-33150526CF15}"/>
    <cellStyle name="Title 11 2" xfId="61078" xr:uid="{562EF400-E74F-45F9-BAF4-031E04FDD907}"/>
    <cellStyle name="Title 11 2 2" xfId="61079" xr:uid="{87F9613D-F561-4686-87BA-330BB4B4FF3A}"/>
    <cellStyle name="Title 11 2 3" xfId="61080" xr:uid="{5DD3BEB4-8BD5-432B-AA38-3CC27379A31B}"/>
    <cellStyle name="Title 11 3" xfId="61081" xr:uid="{B6963D45-498D-4A02-848C-E70E546D5138}"/>
    <cellStyle name="Title 11 3 2" xfId="61082" xr:uid="{5BD8F881-6EF0-4582-9A19-9143BE6B31D5}"/>
    <cellStyle name="Title 11 3 3" xfId="61083" xr:uid="{08094C0E-5FB1-4DCA-A016-33E03C14C5EE}"/>
    <cellStyle name="Title 11 4" xfId="61084" xr:uid="{6CF1E620-5AD4-4134-AFC5-64D468F5AEA4}"/>
    <cellStyle name="Title 11 5" xfId="61085" xr:uid="{482F25BE-BA0F-49C8-BA7A-16A8B5F16EB7}"/>
    <cellStyle name="Title 110" xfId="61067" xr:uid="{C890BC60-D383-4F46-896E-326B3E1C0C8D}"/>
    <cellStyle name="Title 111" xfId="61069" xr:uid="{06B19190-4687-44D6-ADD4-8A1270875CCE}"/>
    <cellStyle name="Title 112" xfId="61071" xr:uid="{DEACEAFE-1481-425C-ACE6-B6AE881EDAF0}"/>
    <cellStyle name="Title 113" xfId="61073" xr:uid="{1827C27D-C626-4DA8-AAE2-8531A0097F87}"/>
    <cellStyle name="Title 114" xfId="61075" xr:uid="{21A07E99-C9EE-474D-B92E-358DE248F2F5}"/>
    <cellStyle name="Title 115" xfId="61087" xr:uid="{F9027FE1-1E01-49A9-8973-8AD1970189C4}"/>
    <cellStyle name="Title 116" xfId="61089" xr:uid="{C2C47C69-E84F-495E-A29A-586962A17D47}"/>
    <cellStyle name="Title 117" xfId="61091" xr:uid="{968C332D-735C-4C89-929E-42A5F5675CEA}"/>
    <cellStyle name="Title 118" xfId="61093" xr:uid="{6160D996-215A-417A-BA79-8352BD65B8AC}"/>
    <cellStyle name="Title 119" xfId="61095" xr:uid="{F070EE43-A487-4916-8B07-C7C43D877150}"/>
    <cellStyle name="Title 12" xfId="61096" xr:uid="{D7C9B0E2-1359-4A74-AB06-66C8B47D7636}"/>
    <cellStyle name="Title 12 2" xfId="20133" xr:uid="{CDD59FE2-6451-4DBD-B7ED-F35D54342522}"/>
    <cellStyle name="Title 12 2 2" xfId="61097" xr:uid="{E81FA918-2E67-447E-A3F1-78674B90E04E}"/>
    <cellStyle name="Title 12 2 3" xfId="61098" xr:uid="{CC106818-1276-4FA4-868A-00088027CF6A}"/>
    <cellStyle name="Title 12 3" xfId="61099" xr:uid="{FF24923B-8671-4DBD-84EF-CCD588A0AC08}"/>
    <cellStyle name="Title 12 4" xfId="61100" xr:uid="{B657E966-F58A-4127-857F-A747F0EEB00D}"/>
    <cellStyle name="Title 120" xfId="61086" xr:uid="{40EBE927-EE7A-45C3-8B74-43FAF791DD30}"/>
    <cellStyle name="Title 120 2" xfId="61101" xr:uid="{83B8FE81-254A-40C7-AA00-FC8F38C69618}"/>
    <cellStyle name="Title 120 3" xfId="61102" xr:uid="{3242ADBE-541A-4829-8276-049E54794EB6}"/>
    <cellStyle name="Title 121" xfId="61088" xr:uid="{BA4F23EE-D67F-4A9B-9804-DE67D060CE71}"/>
    <cellStyle name="Title 122" xfId="61090" xr:uid="{232305DD-1E17-4291-9052-9EA17412D55F}"/>
    <cellStyle name="Title 123" xfId="61092" xr:uid="{55A51E10-56DD-4091-AB15-3D0D7378F071}"/>
    <cellStyle name="Title 124" xfId="61094" xr:uid="{67B9F466-E673-4C45-972B-B7D08FA864B7}"/>
    <cellStyle name="Title 125" xfId="61104" xr:uid="{95C9212B-8B7B-46C7-B90D-F4F8A12F93B6}"/>
    <cellStyle name="Title 126" xfId="61106" xr:uid="{8B77F0C8-CD86-4A31-A752-68916967A3AF}"/>
    <cellStyle name="Title 127" xfId="61108" xr:uid="{60A0ECFF-67CC-447F-B1DE-E1DFD77A7153}"/>
    <cellStyle name="Title 128" xfId="61110" xr:uid="{FF5A1305-D5D2-4EE5-B839-82F4CBA1E2BA}"/>
    <cellStyle name="Title 129" xfId="61112" xr:uid="{CBB85633-5C4F-4356-96E9-166F4EEDDDB8}"/>
    <cellStyle name="Title 13" xfId="61113" xr:uid="{563CDA4C-3E3E-4EDC-A318-AC4B1BA767FE}"/>
    <cellStyle name="Title 13 2" xfId="61114" xr:uid="{19935A8B-AB5E-4386-8BDA-A5343AAFC7C1}"/>
    <cellStyle name="Title 13 3" xfId="61115" xr:uid="{45052071-CC1D-4318-85E4-0707379EC923}"/>
    <cellStyle name="Title 130" xfId="61103" xr:uid="{4269E3DB-1CA4-487C-B481-3861F07EFC64}"/>
    <cellStyle name="Title 131" xfId="61105" xr:uid="{435BE374-51F5-4572-92A1-BB2AEF84F865}"/>
    <cellStyle name="Title 132" xfId="61107" xr:uid="{7F4AE56D-9B19-4EA7-B114-9B7B792F0727}"/>
    <cellStyle name="Title 133" xfId="61109" xr:uid="{8A2F9AEB-5010-4E67-8260-05779528F2C5}"/>
    <cellStyle name="Title 134" xfId="61111" xr:uid="{4F44E80E-A8DE-4F22-B08F-90670FB938CD}"/>
    <cellStyle name="Title 135" xfId="61117" xr:uid="{BDEFF1A7-D2D8-478F-BB65-76BF1A4EDF00}"/>
    <cellStyle name="Title 136" xfId="61119" xr:uid="{C0275419-C2D0-4184-B849-DF56F3E89A11}"/>
    <cellStyle name="Title 137" xfId="61122" xr:uid="{A4CC1E3C-D530-4DA7-8A5D-65F0B3E7872B}"/>
    <cellStyle name="Title 138" xfId="61125" xr:uid="{1EADF8CE-A497-41BD-8722-C603C15F6004}"/>
    <cellStyle name="Title 139" xfId="61127" xr:uid="{A8AEF4B4-60A0-484E-B113-C3825464F579}"/>
    <cellStyle name="Title 14" xfId="61128" xr:uid="{B48F9B82-BF20-423C-B441-C4A43FC2A1D2}"/>
    <cellStyle name="Title 14 2" xfId="61129" xr:uid="{0BDC3CC5-E223-42AC-A49D-47405077734B}"/>
    <cellStyle name="Title 14 3" xfId="61130" xr:uid="{2C822C36-FF3A-4F6E-AF95-91899157DAD9}"/>
    <cellStyle name="Title 140" xfId="61116" xr:uid="{F86C0865-D47E-4A31-A1F3-50CE56CE5ECF}"/>
    <cellStyle name="Title 141" xfId="61118" xr:uid="{BC7D5A49-ED5F-48D4-B6FA-40CB2E9F01F2}"/>
    <cellStyle name="Title 142" xfId="61121" xr:uid="{5B155FAC-4C19-4472-8D2E-42A09A24F7E7}"/>
    <cellStyle name="Title 143" xfId="61124" xr:uid="{6C0164DC-CD5A-4BAE-ACAB-18E3163FE91C}"/>
    <cellStyle name="Title 144" xfId="61126" xr:uid="{EAAAC5D2-2687-4DCD-887D-875F1B792FCB}"/>
    <cellStyle name="Title 145" xfId="61132" xr:uid="{65B2542F-5BA5-4EEC-82F3-1392B16B1575}"/>
    <cellStyle name="Title 146" xfId="61134" xr:uid="{EDC2103A-DA79-43B7-A9A8-0247A946AB6F}"/>
    <cellStyle name="Title 147" xfId="61136" xr:uid="{A69733FB-1733-40FF-8034-599CE988DDB1}"/>
    <cellStyle name="Title 148" xfId="61138" xr:uid="{14234240-F79B-4482-A6B6-C154081CF748}"/>
    <cellStyle name="Title 149" xfId="61140" xr:uid="{50D3D232-CE8C-4A59-A981-A6458F0BA34A}"/>
    <cellStyle name="Title 15" xfId="61142" xr:uid="{8B66880C-CFFE-4A02-B3C5-9F8A2D94F968}"/>
    <cellStyle name="Title 15 2" xfId="61144" xr:uid="{637EF429-115A-4918-BB07-13DF860802C6}"/>
    <cellStyle name="Title 15 3" xfId="61146" xr:uid="{3C7B0959-202F-4A70-B278-67EEAD9FDA3E}"/>
    <cellStyle name="Title 150" xfId="61131" xr:uid="{FBBFC46A-00CB-49D8-80C1-174697533CDE}"/>
    <cellStyle name="Title 151" xfId="61133" xr:uid="{78E2DB65-CF06-4203-ADAD-2A3124425568}"/>
    <cellStyle name="Title 152" xfId="61135" xr:uid="{7426EEA6-1927-4FDD-84C5-6FE81E0FBD42}"/>
    <cellStyle name="Title 153" xfId="61137" xr:uid="{F13D5DAB-7C94-4831-AC4E-B711E2FDEF01}"/>
    <cellStyle name="Title 154" xfId="61139" xr:uid="{CE94DE35-F439-4CE1-B7A2-A4E46D417CBA}"/>
    <cellStyle name="Title 155" xfId="61148" xr:uid="{AA742C3D-62BB-40A5-817E-302785556377}"/>
    <cellStyle name="Title 156" xfId="61150" xr:uid="{F77CF230-67E5-4DD1-BC4B-659D4E325950}"/>
    <cellStyle name="Title 157" xfId="61152" xr:uid="{B3A80506-4C3C-4BBB-BFA4-FC1C379F6C3B}"/>
    <cellStyle name="Title 158" xfId="61154" xr:uid="{E1CF8C46-02CA-457C-A6AD-6BCF0B61EE80}"/>
    <cellStyle name="Title 159" xfId="61156" xr:uid="{4E04CAE6-243A-4172-B2BF-A28C6A74F0D8}"/>
    <cellStyle name="Title 16" xfId="61158" xr:uid="{47D3D568-2B2E-4C4D-B96F-6B99B7D94A8E}"/>
    <cellStyle name="Title 16 2" xfId="61160" xr:uid="{72A56A44-BC89-4DAE-8E6D-D550E72AE8AF}"/>
    <cellStyle name="Title 16 3" xfId="61162" xr:uid="{7942BE82-3E66-4DBC-9F4C-CE947C4439C2}"/>
    <cellStyle name="Title 160" xfId="61147" xr:uid="{2A995F92-C691-4172-91EA-FDEC836D69E8}"/>
    <cellStyle name="Title 160 2" xfId="61163" xr:uid="{A7EBFF21-5984-4C70-AE86-102D35E38DED}"/>
    <cellStyle name="Title 160 3" xfId="61164" xr:uid="{1DAF4972-BE29-4378-A4F0-63712E3D1133}"/>
    <cellStyle name="Title 160 4" xfId="61165" xr:uid="{B931B7B6-2F3D-4B2D-BFF4-F7C3BCDE1CE1}"/>
    <cellStyle name="Title 160 5" xfId="61166" xr:uid="{E8E014DC-46B5-4361-BFB5-F0A26E77E802}"/>
    <cellStyle name="Title 160 6" xfId="11730" xr:uid="{FE4B232C-CDE6-4613-B100-C76FEA343210}"/>
    <cellStyle name="Title 161" xfId="61149" xr:uid="{83F8A450-8DED-4523-9352-B86DFD10F8D0}"/>
    <cellStyle name="Title 161 2" xfId="59715" xr:uid="{1E58EAA6-3329-46AB-9A37-7E3D7C3BC4BF}"/>
    <cellStyle name="Title 161 3" xfId="59717" xr:uid="{59B311FB-2AAB-4D01-9986-83D517BA26CF}"/>
    <cellStyle name="Title 161 4" xfId="59719" xr:uid="{5E7B5428-75B1-45D5-B0F8-5975F5902878}"/>
    <cellStyle name="Title 161 5" xfId="61167" xr:uid="{AE825BE8-9FA4-4DE0-AC16-B396C5A30EF9}"/>
    <cellStyle name="Title 161 6" xfId="61168" xr:uid="{87BEC87A-D007-436C-B3FD-5B2A69DCD7A8}"/>
    <cellStyle name="Title 162" xfId="61151" xr:uid="{06962505-479B-4ACB-9422-949DD0B96097}"/>
    <cellStyle name="Title 162 2" xfId="61169" xr:uid="{4659590A-9852-46B4-951F-9B4DDA6A245B}"/>
    <cellStyle name="Title 163" xfId="61153" xr:uid="{4D8D6C0A-DC88-4A9F-8820-1B7A948DD033}"/>
    <cellStyle name="Title 164" xfId="61155" xr:uid="{2FC239D1-358D-44C8-BB06-CB6D067FFB97}"/>
    <cellStyle name="Title 165" xfId="61170" xr:uid="{27519243-792F-4191-A0C1-03F903338C97}"/>
    <cellStyle name="Title 166" xfId="61171" xr:uid="{1E84AB45-8B3C-4778-A764-37DA981E4399}"/>
    <cellStyle name="Title 167" xfId="61172" xr:uid="{695865F3-9800-4A51-99FF-2B74895B54C7}"/>
    <cellStyle name="Title 168" xfId="61173" xr:uid="{45AEEA19-8341-4090-8B51-68AA6AFB353D}"/>
    <cellStyle name="Title 17" xfId="61175" xr:uid="{DEF2885E-F3D6-4576-835E-8BA60C20207F}"/>
    <cellStyle name="Title 17 2" xfId="61177" xr:uid="{F53FA06D-1979-4D47-9686-C19F7ACEAF28}"/>
    <cellStyle name="Title 17 3" xfId="61179" xr:uid="{B961EB01-AAB3-45B6-9B6B-10C8606ADC97}"/>
    <cellStyle name="Title 18" xfId="61181" xr:uid="{FA3F072B-6E75-406B-90FC-D3CB49CB7F24}"/>
    <cellStyle name="Title 18 2" xfId="61183" xr:uid="{DED7AF0D-625C-4CE6-807B-80C6B6AAEB00}"/>
    <cellStyle name="Title 18 3" xfId="61185" xr:uid="{CE3DF1E7-3E16-42B6-94E2-156074190AE5}"/>
    <cellStyle name="Title 19" xfId="61187" xr:uid="{F3AB9371-DDB9-4D64-9A7E-CFEC508193E1}"/>
    <cellStyle name="Title 19 2" xfId="61189" xr:uid="{696DF1E3-9E70-4F67-BD70-7306F02BFC6D}"/>
    <cellStyle name="Title 19 3" xfId="61191" xr:uid="{51D2B156-EF7B-44F1-975D-24AB2E7B810D}"/>
    <cellStyle name="Title 2" xfId="61192" xr:uid="{4F819156-11A2-4DCB-9B60-75EE315E86FA}"/>
    <cellStyle name="Title 2 10" xfId="61193" xr:uid="{3FFC36E0-36FA-4FCE-B60C-02F95DF4F9A6}"/>
    <cellStyle name="Title 2 2" xfId="61194" xr:uid="{D5F7DC26-F280-488B-B622-9769CFE5C001}"/>
    <cellStyle name="Title 2 2 2" xfId="61195" xr:uid="{1E36F7E4-C697-4B1B-B929-F9B0234BCC21}"/>
    <cellStyle name="Title 2 2 3" xfId="61196" xr:uid="{6E98E5DF-E29D-455A-8BCA-F14927F82DBE}"/>
    <cellStyle name="Title 2 3" xfId="61197" xr:uid="{C1CD13A4-9A86-4699-9597-3FA666BB9F51}"/>
    <cellStyle name="Title 2 3 2" xfId="61198" xr:uid="{5C8D9259-8622-44CD-9DA1-F99E036CF86A}"/>
    <cellStyle name="Title 2 3 3" xfId="61199" xr:uid="{1B61916A-C3B5-4F01-8605-99C28C223143}"/>
    <cellStyle name="Title 2 4" xfId="61200" xr:uid="{D1C29B13-D358-405F-91A1-57D6F52123E5}"/>
    <cellStyle name="Title 2 4 2" xfId="61201" xr:uid="{B4253BB7-F93B-4660-AA89-B0B4CA0AECCA}"/>
    <cellStyle name="Title 2 4 3" xfId="50767" xr:uid="{B0F48661-90AF-465F-9C5E-070699B20EB3}"/>
    <cellStyle name="Title 2 5" xfId="61202" xr:uid="{5341CDD8-F40F-4E55-9961-ADFB363ED0EE}"/>
    <cellStyle name="Title 2 5 2" xfId="61203" xr:uid="{B4547BE7-31B5-4A6B-8342-44A571944D94}"/>
    <cellStyle name="Title 2 5 3" xfId="61204" xr:uid="{5A0C67E4-CD66-4593-8837-00E78A2CEEC0}"/>
    <cellStyle name="Title 2 6" xfId="61205" xr:uid="{5142468B-05CF-4B99-A484-4B48498A6D8F}"/>
    <cellStyle name="Title 2 6 2" xfId="61206" xr:uid="{B91A4549-4763-4ED4-8CCE-F4EDA5B4A610}"/>
    <cellStyle name="Title 2 6 3" xfId="61207" xr:uid="{718545FE-07BF-48D4-8BD4-597F46A278FE}"/>
    <cellStyle name="Title 2 7" xfId="61208" xr:uid="{B7A1FA20-357E-4A25-9EBD-E068D7CF1AD5}"/>
    <cellStyle name="Title 2 7 2" xfId="61209" xr:uid="{DB7960F0-2D1C-4156-872F-B7C7D99FEE22}"/>
    <cellStyle name="Title 2 7 3" xfId="61210" xr:uid="{4F16B4E6-2391-4449-9617-C01EE89544F7}"/>
    <cellStyle name="Title 2 8" xfId="61211" xr:uid="{AB47DEC4-9315-4664-876F-E777FF165DA7}"/>
    <cellStyle name="Title 2 8 2" xfId="61212" xr:uid="{52AD1E58-B283-457D-80FE-94F44EA637DD}"/>
    <cellStyle name="Title 2 8 3" xfId="61213" xr:uid="{6A3DF1C4-91D9-4B51-BB4F-1C7F6294B8F3}"/>
    <cellStyle name="Title 2 9" xfId="61214" xr:uid="{7DF0478F-4793-414E-ACEA-EA8475333046}"/>
    <cellStyle name="Title 20" xfId="61141" xr:uid="{98053619-1E3A-43B5-ACE7-66BE9AF10663}"/>
    <cellStyle name="Title 20 2" xfId="61143" xr:uid="{1942551B-8A65-4E00-8DA6-FC48572DA17F}"/>
    <cellStyle name="Title 20 3" xfId="61145" xr:uid="{CBEDA936-A238-4A60-B1AC-BFF6BD544888}"/>
    <cellStyle name="Title 21" xfId="61157" xr:uid="{121B84D3-2A68-4B73-A28C-722F7A2BAF14}"/>
    <cellStyle name="Title 21 2" xfId="61159" xr:uid="{0D34333A-AE4E-4AB0-B16F-C80A6F7A7618}"/>
    <cellStyle name="Title 21 3" xfId="61161" xr:uid="{917E18A7-CC22-45E6-8CD7-AA89BBCE76F0}"/>
    <cellStyle name="Title 22" xfId="61174" xr:uid="{2F4348B9-44B2-45A8-BF1A-4A6745566768}"/>
    <cellStyle name="Title 22 2" xfId="61176" xr:uid="{9F22CD49-E6E4-401B-9B59-5E31D9D004CC}"/>
    <cellStyle name="Title 22 3" xfId="61178" xr:uid="{58854DA6-9E20-4C81-B746-F62C4D3B01AD}"/>
    <cellStyle name="Title 23" xfId="61180" xr:uid="{5FA70833-4EF3-475F-92AE-D650593F29CC}"/>
    <cellStyle name="Title 23 2" xfId="61182" xr:uid="{55DA25FA-564F-4B71-92C6-9008217CBEF7}"/>
    <cellStyle name="Title 23 3" xfId="61184" xr:uid="{87A58C6D-E67D-4E7E-9E4D-F59C1BED33BB}"/>
    <cellStyle name="Title 24" xfId="61186" xr:uid="{E60E2FB4-C714-4825-A50E-BAADB09DB90F}"/>
    <cellStyle name="Title 24 2" xfId="61188" xr:uid="{7E49EA5F-517A-4DA5-8C3B-D7B1B43BA104}"/>
    <cellStyle name="Title 24 3" xfId="61190" xr:uid="{E80486C6-A65A-4324-9986-5260116F4047}"/>
    <cellStyle name="Title 25" xfId="61216" xr:uid="{8CF94A6D-8DD9-4684-923E-55AE36718F1B}"/>
    <cellStyle name="Title 25 2" xfId="61218" xr:uid="{6A01FE61-1093-4618-A424-89D9B9809109}"/>
    <cellStyle name="Title 25 3" xfId="61220" xr:uid="{D9386FF3-40DE-41E6-91D3-2A97060EEB50}"/>
    <cellStyle name="Title 26" xfId="61222" xr:uid="{172DC7A7-4290-41CC-8F70-4DA408A24D75}"/>
    <cellStyle name="Title 26 2" xfId="61224" xr:uid="{4153711D-77C6-4111-9807-23D0B201A640}"/>
    <cellStyle name="Title 26 3" xfId="61226" xr:uid="{3BEB7477-4479-41C2-9EC8-F45D6724CFE2}"/>
    <cellStyle name="Title 27" xfId="61228" xr:uid="{1911ABB2-7EE1-4844-ABF8-FA597F707FC0}"/>
    <cellStyle name="Title 27 2" xfId="42952" xr:uid="{62A619CE-F991-4C0A-B88C-19AEEAC90E93}"/>
    <cellStyle name="Title 27 3" xfId="42955" xr:uid="{A76CC7EE-939B-4C06-819C-F4F889ED027A}"/>
    <cellStyle name="Title 28" xfId="61230" xr:uid="{D936D572-2FD6-40AE-A2A7-E56FE6DC258D}"/>
    <cellStyle name="Title 28 2" xfId="61232" xr:uid="{28ED00A3-9832-4C2D-8D2E-C64967CF3D6C}"/>
    <cellStyle name="Title 28 3" xfId="61234" xr:uid="{E3061B45-8BED-4B68-966D-FA185B6E543F}"/>
    <cellStyle name="Title 29" xfId="61236" xr:uid="{34A18837-4052-4E33-B705-84C7141285EE}"/>
    <cellStyle name="Title 29 2" xfId="61238" xr:uid="{0FF58C12-1E2B-454E-BDDE-5B1A739E61EF}"/>
    <cellStyle name="Title 29 3" xfId="61240" xr:uid="{98CF97F2-A267-4D42-9D26-90F9061D62BD}"/>
    <cellStyle name="Title 3" xfId="61241" xr:uid="{49132A28-AEF9-49DB-95ED-C3F181C43018}"/>
    <cellStyle name="Title 3 2" xfId="61242" xr:uid="{82CE765E-101E-4472-9D75-987238C01757}"/>
    <cellStyle name="Title 3 3" xfId="61243" xr:uid="{F5CF40F9-EC48-405A-A6C0-BD88E3745D8B}"/>
    <cellStyle name="Title 30" xfId="61215" xr:uid="{AF0792D9-90AA-46B0-AC3D-CC899A25D7B2}"/>
    <cellStyle name="Title 30 2" xfId="61217" xr:uid="{3140A8E2-E04D-45AD-8C27-E33F2832A2E7}"/>
    <cellStyle name="Title 30 3" xfId="61219" xr:uid="{28FF8DE6-620E-42F6-A21E-117A7181DA79}"/>
    <cellStyle name="Title 31" xfId="61221" xr:uid="{0F96E54D-E1E6-4DEE-9A88-4FB9AB222C9B}"/>
    <cellStyle name="Title 31 2" xfId="61223" xr:uid="{7EE3182A-A706-4BBA-86A6-BFFAF52248F3}"/>
    <cellStyle name="Title 31 3" xfId="61225" xr:uid="{A44F6D1E-B3FB-411F-AA6E-FD9B4850296A}"/>
    <cellStyle name="Title 32" xfId="61227" xr:uid="{6C7C8131-22E2-417F-885E-76D45541235D}"/>
    <cellStyle name="Title 32 2" xfId="42951" xr:uid="{F0EABDB2-FF3C-4827-9EDB-3C4A2530D9DA}"/>
    <cellStyle name="Title 32 3" xfId="42954" xr:uid="{DB806034-7485-4D92-A669-F05BCE5A8FCA}"/>
    <cellStyle name="Title 33" xfId="61229" xr:uid="{A9CCB0F5-F653-4F61-A65F-8B1EE23F0799}"/>
    <cellStyle name="Title 33 2" xfId="61231" xr:uid="{A4BB5103-3A17-4471-BFD2-E30D5FDAFD88}"/>
    <cellStyle name="Title 33 3" xfId="61233" xr:uid="{D7A05F93-97DD-45C5-89D1-5A4F02D393F1}"/>
    <cellStyle name="Title 34" xfId="61235" xr:uid="{69F85C45-3784-4221-888A-29BA6A79D680}"/>
    <cellStyle name="Title 34 2" xfId="61237" xr:uid="{98BAB86B-5AA9-48B4-B251-36BDAE6F22DD}"/>
    <cellStyle name="Title 34 3" xfId="61239" xr:uid="{764B4F99-C2CE-4BF6-9984-1429DEBF092D}"/>
    <cellStyle name="Title 35" xfId="61245" xr:uid="{E8F68233-945A-4333-934A-EE27D57534AB}"/>
    <cellStyle name="Title 35 2" xfId="61247" xr:uid="{C2B9B81F-E406-477F-AAF0-B0AF8E12AA3A}"/>
    <cellStyle name="Title 35 3" xfId="61249" xr:uid="{B30E28F4-0B89-4AE6-9292-06B6BCE5EE68}"/>
    <cellStyle name="Title 35 4" xfId="61250" xr:uid="{5EB92217-CD6B-4676-9643-AB60FD876CEE}"/>
    <cellStyle name="Title 35 5" xfId="61251" xr:uid="{79A2A26A-B794-4064-B117-22565CB88BDF}"/>
    <cellStyle name="Title 36" xfId="61253" xr:uid="{ABEC6B94-C8D1-41A9-87B9-3ED09FC859E9}"/>
    <cellStyle name="Title 36 2" xfId="61255" xr:uid="{0BE50436-D239-4198-8354-4D6F19DCDB1F}"/>
    <cellStyle name="Title 36 3" xfId="61257" xr:uid="{A4D73978-0D17-476E-9733-43C6978F3761}"/>
    <cellStyle name="Title 37" xfId="61259" xr:uid="{FF008AA7-76F5-4C70-826F-10375F313CCE}"/>
    <cellStyle name="Title 37 2" xfId="61261" xr:uid="{C19193BC-6CDE-43D3-ABDD-A481ECA0638A}"/>
    <cellStyle name="Title 37 3" xfId="61263" xr:uid="{A8AA1184-CBC2-45B1-B18A-7A9144546A33}"/>
    <cellStyle name="Title 38" xfId="61265" xr:uid="{1666048C-91FB-4847-8FD4-E515EAD5675F}"/>
    <cellStyle name="Title 38 2" xfId="61267" xr:uid="{4E4B917A-637C-4A4D-B9E0-FCC9AD96C7BB}"/>
    <cellStyle name="Title 38 3" xfId="61269" xr:uid="{B0FA3796-B9C9-4390-9A53-2951800DA2AD}"/>
    <cellStyle name="Title 39" xfId="61271" xr:uid="{3AB915D3-B6D2-44D1-A550-726D6F90377B}"/>
    <cellStyle name="Title 39 2" xfId="61273" xr:uid="{1EC433C7-95DE-4A92-A470-39B47D67A528}"/>
    <cellStyle name="Title 39 3" xfId="61275" xr:uid="{DAE19CC4-0166-4A67-B11B-F02F271FD4B9}"/>
    <cellStyle name="Title 4" xfId="61276" xr:uid="{553152D4-DE6A-4317-AF12-66DF774F1272}"/>
    <cellStyle name="Title 4 2" xfId="61277" xr:uid="{681D36C4-43BD-40BB-9438-F3B389B1FF92}"/>
    <cellStyle name="Title 4 3" xfId="61278" xr:uid="{F8A32B4C-138B-475F-98B1-23939784D330}"/>
    <cellStyle name="Title 40" xfId="61244" xr:uid="{57ED6322-E672-48BA-90E9-AC17AD109ABB}"/>
    <cellStyle name="Title 40 2" xfId="61246" xr:uid="{5D1BBC48-0511-4802-BD3C-71E644708838}"/>
    <cellStyle name="Title 40 3" xfId="61248" xr:uid="{BA702B22-6493-452B-A6FB-EA2FEB359E6F}"/>
    <cellStyle name="Title 41" xfId="61252" xr:uid="{0188BDBA-9502-4DBF-B750-46A55785E852}"/>
    <cellStyle name="Title 41 2" xfId="61254" xr:uid="{C7F17FA7-28B9-4AB0-86E8-3B201CB499EC}"/>
    <cellStyle name="Title 41 3" xfId="61256" xr:uid="{805D456E-F77B-437A-ACC9-3ACD40BD8D37}"/>
    <cellStyle name="Title 42" xfId="61258" xr:uid="{BEEEEA96-3A36-4AC9-AA73-4991517CF6BE}"/>
    <cellStyle name="Title 42 2" xfId="61260" xr:uid="{28BDF1EE-4981-4674-81A3-96CD97CB186A}"/>
    <cellStyle name="Title 42 3" xfId="61262" xr:uid="{114C6F7E-72E4-46CF-B837-10100F536CB1}"/>
    <cellStyle name="Title 43" xfId="61264" xr:uid="{63E9EEC8-27E8-4227-9B74-32DF5577A98F}"/>
    <cellStyle name="Title 43 2" xfId="61266" xr:uid="{61D611A5-3B26-43BD-BEB1-A7DBDCE1F924}"/>
    <cellStyle name="Title 43 3" xfId="61268" xr:uid="{8E20500E-9BE3-4110-BAC5-3C64835BB5F6}"/>
    <cellStyle name="Title 44" xfId="61270" xr:uid="{1C11D9E8-2CE7-4E20-81C8-633D11C59026}"/>
    <cellStyle name="Title 44 2" xfId="61272" xr:uid="{0F50B98D-0526-484C-B55E-869ED9810DC3}"/>
    <cellStyle name="Title 44 3" xfId="61274" xr:uid="{E80934E3-0FEE-4088-8C0E-ECDD2DDE5A7F}"/>
    <cellStyle name="Title 44 4" xfId="61279" xr:uid="{493680EC-6DB0-459A-9F8B-72301F8B0F32}"/>
    <cellStyle name="Title 44 5" xfId="61280" xr:uid="{AE725780-BB2C-433F-BFF3-30F2F870A1EA}"/>
    <cellStyle name="Title 44 6" xfId="61281" xr:uid="{6752A2B2-5EFF-4A7F-9755-CC24036C93A4}"/>
    <cellStyle name="Title 44 7" xfId="61282" xr:uid="{92EA2911-9EAC-4DBE-907D-4AF6E994C872}"/>
    <cellStyle name="Title 44 8" xfId="61283" xr:uid="{3314ED27-FA1B-427D-9F88-8DFB2D6DEE3F}"/>
    <cellStyle name="Title 45" xfId="61285" xr:uid="{A4C4F5E9-4339-4B15-9A96-F760BD8F29BC}"/>
    <cellStyle name="Title 45 2" xfId="61287" xr:uid="{8DAC187F-CC7E-4DF2-963E-D8874945322F}"/>
    <cellStyle name="Title 45 3" xfId="61289" xr:uid="{53CCB9D4-170D-4F5F-B3CC-459EB7FDE8A6}"/>
    <cellStyle name="Title 45 4" xfId="61291" xr:uid="{F5788548-7E4A-48BD-90C2-AF5707BC7F55}"/>
    <cellStyle name="Title 45 5" xfId="61293" xr:uid="{CA56B0BF-295E-442E-A9C3-75941234CDBA}"/>
    <cellStyle name="Title 45 6" xfId="61295" xr:uid="{DCC788C4-D65D-41C5-BF50-47AB9991477A}"/>
    <cellStyle name="Title 45 7" xfId="61297" xr:uid="{02777E4D-C18C-49FB-9BED-D29E70AE04E1}"/>
    <cellStyle name="Title 45 8" xfId="61299" xr:uid="{90DAA2B5-2811-499A-A26F-67FAC9C2DE27}"/>
    <cellStyle name="Title 46" xfId="61301" xr:uid="{C38F93BB-1A57-4136-A01B-595051C62CD3}"/>
    <cellStyle name="Title 46 2" xfId="61303" xr:uid="{C60E1983-4D7B-4BDF-888E-026EE104ECAB}"/>
    <cellStyle name="Title 46 3" xfId="61305" xr:uid="{551023FC-10E5-4FDA-A29C-EC6F53C659FB}"/>
    <cellStyle name="Title 46 4" xfId="61307" xr:uid="{EC856927-4E5C-44AB-87CD-45FAC68C6624}"/>
    <cellStyle name="Title 46 5" xfId="61309" xr:uid="{8AB83F8C-7F6B-4369-A7C8-6BB33CF1AA87}"/>
    <cellStyle name="Title 46 6" xfId="61311" xr:uid="{39679B5D-A09C-4C3A-9898-35B035C46131}"/>
    <cellStyle name="Title 46 7" xfId="61313" xr:uid="{246C2679-56BE-46CA-BBEE-F8283CDEF804}"/>
    <cellStyle name="Title 46 8" xfId="61315" xr:uid="{F982A127-2CD5-4840-BA13-E5989DC749B8}"/>
    <cellStyle name="Title 47" xfId="61317" xr:uid="{670585CD-6078-46BE-B5AD-366F70881262}"/>
    <cellStyle name="Title 47 2" xfId="61319" xr:uid="{E849B30F-C7D5-46D3-AD91-7F060B3ACCEF}"/>
    <cellStyle name="Title 47 3" xfId="61321" xr:uid="{7D6203F5-98EA-4448-B67C-C53CFAB36F77}"/>
    <cellStyle name="Title 47 4" xfId="61323" xr:uid="{D5730C28-639B-4DAF-BFB3-F2400EFC98AE}"/>
    <cellStyle name="Title 47 5" xfId="61325" xr:uid="{875BAF9C-0EFF-4C02-95AB-868911598C97}"/>
    <cellStyle name="Title 47 6" xfId="61327" xr:uid="{5A214DF4-C9A0-409E-8C85-5D34FB6C1D04}"/>
    <cellStyle name="Title 47 7" xfId="61329" xr:uid="{A013F0F0-961F-4FEB-AD4F-16B14CCA3FA4}"/>
    <cellStyle name="Title 47 8" xfId="61331" xr:uid="{2CEBB99E-EBC5-4BA9-BC27-EA3E001965C7}"/>
    <cellStyle name="Title 48" xfId="27028" xr:uid="{4CC3FB63-FB80-4991-B2DE-7BD5CA81CE26}"/>
    <cellStyle name="Title 48 2" xfId="27031" xr:uid="{3BC05073-CE18-499E-835B-91AF84269478}"/>
    <cellStyle name="Title 48 3" xfId="27034" xr:uid="{7E2FC57F-B827-4BEF-9DE0-40F385A6A66E}"/>
    <cellStyle name="Title 48 4" xfId="27037" xr:uid="{B9D3EBDD-C74C-49A1-81E9-BEF8BB5A02DB}"/>
    <cellStyle name="Title 48 5" xfId="27040" xr:uid="{DB82EBD0-610F-4D29-87BA-61777819B598}"/>
    <cellStyle name="Title 48 6" xfId="27043" xr:uid="{DB651AFD-E374-4C0B-A71B-3FDD874F73A8}"/>
    <cellStyle name="Title 48 7" xfId="61333" xr:uid="{D7D58E2B-0A03-470F-816C-AEC1F22488DC}"/>
    <cellStyle name="Title 48 8" xfId="61335" xr:uid="{656EDB75-0D89-4930-B763-36BFC06A5F56}"/>
    <cellStyle name="Title 49" xfId="27047" xr:uid="{217EEEC4-DA2D-411A-B887-D85025B019B8}"/>
    <cellStyle name="Title 49 2" xfId="61337" xr:uid="{D6053360-DE84-4A48-81F0-336B202EC201}"/>
    <cellStyle name="Title 49 3" xfId="61339" xr:uid="{BC8D731E-25D0-4096-AFDB-E117B62A7555}"/>
    <cellStyle name="Title 49 4" xfId="61341" xr:uid="{5F91DE93-54AD-45EC-9CDB-A3E8C67F92A7}"/>
    <cellStyle name="Title 49 5" xfId="61343" xr:uid="{E1746C9C-E678-45E4-A44A-F79932522FED}"/>
    <cellStyle name="Title 49 6" xfId="61345" xr:uid="{A95EEB44-5D31-4410-AFAE-42E726055618}"/>
    <cellStyle name="Title 49 7" xfId="61347" xr:uid="{0F27AEC3-52F7-40BF-9774-139A47B3B2DE}"/>
    <cellStyle name="Title 49 8" xfId="61349" xr:uid="{E4D8756A-81CC-41F8-90EF-5922F4DFA9F7}"/>
    <cellStyle name="Title 5" xfId="26033" xr:uid="{8EB17E7C-A3E4-41F7-9804-6BECE0CD90EF}"/>
    <cellStyle name="Title 5 2" xfId="61120" xr:uid="{90761CC3-DD96-4103-9F82-F7D1302F1C79}"/>
    <cellStyle name="Title 5 3" xfId="61123" xr:uid="{1D13DD84-97AC-48F5-AD0B-1ED85E51EE2C}"/>
    <cellStyle name="Title 50" xfId="61284" xr:uid="{10C22616-8263-427D-A16C-FDEB25B5C03A}"/>
    <cellStyle name="Title 50 2" xfId="61286" xr:uid="{F1F19822-19C3-40BA-B8B6-8AA77C89ADD2}"/>
    <cellStyle name="Title 50 3" xfId="61288" xr:uid="{6464E12B-EEF8-457E-969D-88A66220A526}"/>
    <cellStyle name="Title 50 4" xfId="61290" xr:uid="{70E30294-BB93-443B-8768-A589543415F0}"/>
    <cellStyle name="Title 50 5" xfId="61292" xr:uid="{DDDC7B1A-69B7-4912-BA8B-FF49928553AC}"/>
    <cellStyle name="Title 50 6" xfId="61294" xr:uid="{05E50653-6506-4688-9220-74DDA8BCB174}"/>
    <cellStyle name="Title 50 7" xfId="61296" xr:uid="{2066502C-55AC-40A0-B67D-5C209007F1F1}"/>
    <cellStyle name="Title 50 8" xfId="61298" xr:uid="{01159727-7C1C-4384-93A9-A3A36EE9CB83}"/>
    <cellStyle name="Title 51" xfId="61300" xr:uid="{0250AFCF-8B3A-4E4C-8BB1-FF0C4002360D}"/>
    <cellStyle name="Title 51 2" xfId="61302" xr:uid="{DD68F2C5-2A0E-416E-B7C8-01439097A824}"/>
    <cellStyle name="Title 51 3" xfId="61304" xr:uid="{A98DF2EC-9BB0-4712-97A9-4890820F7E0A}"/>
    <cellStyle name="Title 51 4" xfId="61306" xr:uid="{C3A2697C-E90C-46D3-8A60-BD3FA693ED1E}"/>
    <cellStyle name="Title 51 5" xfId="61308" xr:uid="{7F410161-F196-467E-8113-2B9FAAFF2E49}"/>
    <cellStyle name="Title 51 6" xfId="61310" xr:uid="{ED8C5B9A-1690-401F-8C30-2B4C99AAD93F}"/>
    <cellStyle name="Title 51 7" xfId="61312" xr:uid="{E6A2758D-6456-4218-9CD6-18625483AB7D}"/>
    <cellStyle name="Title 51 8" xfId="61314" xr:uid="{1D9298E6-466F-4417-9D54-3621AB433A87}"/>
    <cellStyle name="Title 52" xfId="61316" xr:uid="{9F25C9DF-6366-4CE2-934D-FF73AFC70BFA}"/>
    <cellStyle name="Title 52 2" xfId="61318" xr:uid="{46ED3D24-1349-4FAF-B4AA-A7740F156F33}"/>
    <cellStyle name="Title 52 3" xfId="61320" xr:uid="{D48E0F6F-10B9-46A1-A85B-CEEE63DD581E}"/>
    <cellStyle name="Title 52 4" xfId="61322" xr:uid="{243350B0-EA89-4175-9BBC-E9EF1251D49E}"/>
    <cellStyle name="Title 52 5" xfId="61324" xr:uid="{6E1DCC21-F8C4-42D2-BB0C-24CF0516C25F}"/>
    <cellStyle name="Title 52 6" xfId="61326" xr:uid="{C3A8E180-A86D-4CD1-928A-EF46F2167C19}"/>
    <cellStyle name="Title 52 7" xfId="61328" xr:uid="{A57AA988-BE3B-4539-8E98-50D5D8F5CC49}"/>
    <cellStyle name="Title 52 8" xfId="61330" xr:uid="{28297208-0805-48DF-949C-DE799D6329DA}"/>
    <cellStyle name="Title 53" xfId="27027" xr:uid="{0E4035C1-9672-4FB2-9AAA-3C8E12FD71F9}"/>
    <cellStyle name="Title 53 2" xfId="27030" xr:uid="{63C6E595-CD76-4B8F-ADC9-B6DCC8CBECB3}"/>
    <cellStyle name="Title 53 3" xfId="27033" xr:uid="{2B2D8A57-317A-40EA-9EEB-34881A021D7E}"/>
    <cellStyle name="Title 53 4" xfId="27036" xr:uid="{9D8A8BD9-BE00-4830-AA61-6D367977A3E1}"/>
    <cellStyle name="Title 53 5" xfId="27039" xr:uid="{4B8F5DCE-BD96-4A07-9383-98419A62D822}"/>
    <cellStyle name="Title 53 6" xfId="27042" xr:uid="{6497B853-05FA-4FE7-8B73-959C21367957}"/>
    <cellStyle name="Title 53 7" xfId="61332" xr:uid="{31B3CB19-D337-46C0-8DD0-1C75C1E9A06C}"/>
    <cellStyle name="Title 53 8" xfId="61334" xr:uid="{9255593D-3E3D-4AC4-8202-9D3748E01C0C}"/>
    <cellStyle name="Title 54" xfId="27046" xr:uid="{A8763BBA-B47E-4CB8-8FEF-B106A26EC1E1}"/>
    <cellStyle name="Title 54 2" xfId="61336" xr:uid="{A807F41B-A317-4324-A913-52E680CD49B1}"/>
    <cellStyle name="Title 54 3" xfId="61338" xr:uid="{B0FA63A1-F946-4359-84D6-098C6D2BDE9A}"/>
    <cellStyle name="Title 54 4" xfId="61340" xr:uid="{F5817139-BCB8-40F1-8718-8C87CC97B82F}"/>
    <cellStyle name="Title 54 5" xfId="61342" xr:uid="{020F9893-6709-444C-8DB9-907F09E157A2}"/>
    <cellStyle name="Title 54 6" xfId="61344" xr:uid="{CA8CBFE7-29C5-424E-BE70-501F48DF7853}"/>
    <cellStyle name="Title 54 7" xfId="61346" xr:uid="{C20861D1-A20C-4B9B-936B-944355C62771}"/>
    <cellStyle name="Title 54 8" xfId="61348" xr:uid="{88D6AA34-0D78-4582-8496-AF7FE456F59D}"/>
    <cellStyle name="Title 55" xfId="27051" xr:uid="{8045E9BE-98D3-4CCF-9E16-5A53AA58AAF2}"/>
    <cellStyle name="Title 55 2" xfId="61351" xr:uid="{8017D826-2346-40CB-BFEE-56F24141F1ED}"/>
    <cellStyle name="Title 55 3" xfId="61353" xr:uid="{E81316E4-6F86-40D2-A151-3A7B388BB2C5}"/>
    <cellStyle name="Title 55 4" xfId="61354" xr:uid="{C4B46926-E9E4-49C9-8C4D-D8CE2C094237}"/>
    <cellStyle name="Title 55 5" xfId="61355" xr:uid="{76AF9AE3-BD37-4353-AD0A-37CA824AD0B5}"/>
    <cellStyle name="Title 55 6" xfId="61356" xr:uid="{1B171063-48DC-4BA3-9400-9F1FECB73425}"/>
    <cellStyle name="Title 55 7" xfId="61357" xr:uid="{40F2F2DA-0843-4FC4-9568-89CBA4B6E982}"/>
    <cellStyle name="Title 55 8" xfId="61358" xr:uid="{8E76B02F-DC18-42A4-B05F-F3D962191188}"/>
    <cellStyle name="Title 56" xfId="27055" xr:uid="{22D17D93-85AD-4519-88AB-CCF12889F140}"/>
    <cellStyle name="Title 56 2" xfId="61360" xr:uid="{04BF47A8-42DC-44F1-9840-A24DCE858618}"/>
    <cellStyle name="Title 56 3" xfId="61362" xr:uid="{1DEBDD5D-5E0E-4C32-B8FD-E48C6CA0545C}"/>
    <cellStyle name="Title 56 4" xfId="61363" xr:uid="{C51CA404-9211-44FC-B6BC-8F1719E90C29}"/>
    <cellStyle name="Title 56 5" xfId="61364" xr:uid="{0358C0D1-CFC2-488E-8D7C-82E858A12DE8}"/>
    <cellStyle name="Title 56 6" xfId="61365" xr:uid="{65CC664A-6974-4346-8760-3AD8FF4C1DFF}"/>
    <cellStyle name="Title 56 7" xfId="61366" xr:uid="{50B7199D-CC9D-478C-9210-B3AD3441A7A8}"/>
    <cellStyle name="Title 56 8" xfId="61367" xr:uid="{39474CDD-D00C-4975-82FA-84CAEA264B8B}"/>
    <cellStyle name="Title 57" xfId="27059" xr:uid="{7E5DCE40-C199-4531-9569-7D32C2E5A824}"/>
    <cellStyle name="Title 57 2" xfId="61369" xr:uid="{C8CB71C5-5280-4D3D-A1C2-BF19FA8A3C73}"/>
    <cellStyle name="Title 57 3" xfId="61371" xr:uid="{AD355B7A-1080-4551-9FAA-9FFC9DE8CCBA}"/>
    <cellStyle name="Title 57 4" xfId="61372" xr:uid="{99350059-443D-4367-92F1-921C4E57E1FB}"/>
    <cellStyle name="Title 57 5" xfId="61373" xr:uid="{82F66FD7-D809-4354-B549-A0AEF07051AE}"/>
    <cellStyle name="Title 57 6" xfId="61374" xr:uid="{8E90165C-4038-46B1-8B35-BBA0EC5A26F0}"/>
    <cellStyle name="Title 57 7" xfId="61375" xr:uid="{2ED810B2-231B-4577-9307-53563C520492}"/>
    <cellStyle name="Title 57 8" xfId="61376" xr:uid="{18916F9F-3560-4F8D-98C0-3FCCC3B4A6D4}"/>
    <cellStyle name="Title 58" xfId="27063" xr:uid="{0DB1F8B1-0CC4-4DA5-965E-0112DA9C6795}"/>
    <cellStyle name="Title 58 2" xfId="61378" xr:uid="{AB5F8F34-DBF2-41ED-911B-7A0B67795C28}"/>
    <cellStyle name="Title 58 3" xfId="61380" xr:uid="{B9306EE2-1A8B-4B55-A55E-C2960D57373A}"/>
    <cellStyle name="Title 59" xfId="61382" xr:uid="{B8DD66B9-9AAD-482F-B6CC-57424EF81761}"/>
    <cellStyle name="Title 59 2" xfId="61384" xr:uid="{EC37E97E-7B9B-4B6D-A4E3-314BF4BFB77B}"/>
    <cellStyle name="Title 59 2 2" xfId="61385" xr:uid="{7D2B2199-FCCD-4333-801C-F3A4F63CC301}"/>
    <cellStyle name="Title 59 2 3" xfId="61386" xr:uid="{706C0F0C-3CCD-4989-90B4-CA21AFDCD0F9}"/>
    <cellStyle name="Title 59 3" xfId="61388" xr:uid="{97DB6D11-76B5-4769-9F67-E5F0E929A0B9}"/>
    <cellStyle name="Title 59 4" xfId="61389" xr:uid="{0C7221D5-3249-4BDF-A3E7-3229A2F49C55}"/>
    <cellStyle name="Title 59 5" xfId="61390" xr:uid="{802C3344-FB8F-42AD-B5F8-52CEF756CBAB}"/>
    <cellStyle name="Title 59 6" xfId="61391" xr:uid="{27F3707D-6EC4-487E-A9CE-EED86599968F}"/>
    <cellStyle name="Title 6" xfId="26036" xr:uid="{CF5EEFEA-0E07-4C0B-924E-BD6139F32EFB}"/>
    <cellStyle name="Title 6 2" xfId="61392" xr:uid="{8F859533-74DB-4015-8FAD-60ABCF9D9A15}"/>
    <cellStyle name="Title 6 3" xfId="61393" xr:uid="{890533AC-067D-496A-9F99-F86D6B02D058}"/>
    <cellStyle name="Title 60" xfId="27050" xr:uid="{2CCD1726-2794-4D2B-B1BE-7DD6EE24225B}"/>
    <cellStyle name="Title 60 2" xfId="61350" xr:uid="{6E5A7398-6D3D-4E93-A518-1BAFE6E4D54F}"/>
    <cellStyle name="Title 60 3" xfId="61352" xr:uid="{8394A542-8D9B-4041-A0C3-B606AF6F949F}"/>
    <cellStyle name="Title 61" xfId="27054" xr:uid="{CC3171EA-1866-4FD4-9835-3D06D068B50F}"/>
    <cellStyle name="Title 61 2" xfId="61359" xr:uid="{E14631DC-67AE-4B54-893D-31E69CBC9733}"/>
    <cellStyle name="Title 61 3" xfId="61361" xr:uid="{EAD27F07-5F44-47BA-B30B-A9FB2EE89F2D}"/>
    <cellStyle name="Title 62" xfId="27058" xr:uid="{B4A9BF2C-A8D0-4A9F-A444-D3BBDB92712C}"/>
    <cellStyle name="Title 62 2" xfId="61368" xr:uid="{50C3CF42-9254-41BE-A115-AD998767620D}"/>
    <cellStyle name="Title 62 3" xfId="61370" xr:uid="{3585089D-6914-4395-97A0-10B860919392}"/>
    <cellStyle name="Title 63" xfId="27062" xr:uid="{936D8E0B-0FB5-4486-9E5C-3C44FF820E81}"/>
    <cellStyle name="Title 63 2" xfId="61377" xr:uid="{5BE4DFAB-3A2C-4F52-8B1E-6B8144C74A0D}"/>
    <cellStyle name="Title 63 3" xfId="61379" xr:uid="{C88D5B95-91BF-4BC4-8B7A-9DA12DFF1387}"/>
    <cellStyle name="Title 64" xfId="61381" xr:uid="{54E107B1-D77A-4BAF-9C5C-78F0BCB59FCD}"/>
    <cellStyle name="Title 64 2" xfId="61383" xr:uid="{EA733502-AF2C-48AC-9A21-FE5F82562C14}"/>
    <cellStyle name="Title 64 3" xfId="61387" xr:uid="{D2AB8A92-4A12-4513-BBBA-1C5857D25C0C}"/>
    <cellStyle name="Title 65" xfId="61395" xr:uid="{280624BF-D592-4789-B052-4176588D9FFF}"/>
    <cellStyle name="Title 65 2" xfId="61397" xr:uid="{2DDF9D37-5591-4B44-B580-3922B58ED625}"/>
    <cellStyle name="Title 65 3" xfId="61399" xr:uid="{1F6819FC-79D7-4E57-8B9A-26315241AAD7}"/>
    <cellStyle name="Title 66" xfId="61401" xr:uid="{7D733573-6AD5-4CF0-A02C-F835B8C8B621}"/>
    <cellStyle name="Title 66 2" xfId="61403" xr:uid="{F4FD940C-5782-42EF-B319-0F228120E085}"/>
    <cellStyle name="Title 66 3" xfId="61405" xr:uid="{E89780CE-806E-4C49-BA27-2F3450404851}"/>
    <cellStyle name="Title 67" xfId="61407" xr:uid="{F196E8CF-94A2-484C-AF2A-A301CCA1EC72}"/>
    <cellStyle name="Title 67 2" xfId="61409" xr:uid="{9D34A1BB-2FDB-4A04-8250-C5083C7B7514}"/>
    <cellStyle name="Title 67 3" xfId="61411" xr:uid="{C0350302-697A-4F9E-8D32-25A04A549151}"/>
    <cellStyle name="Title 68" xfId="61413" xr:uid="{BD422A11-D75E-491F-B92A-FCA9DB94D2FF}"/>
    <cellStyle name="Title 68 2" xfId="61415" xr:uid="{BD797E6A-6489-4C3B-8B5B-85ACDE489036}"/>
    <cellStyle name="Title 68 3" xfId="61417" xr:uid="{300979A1-CD0F-4768-BCC1-420BC97BD3A2}"/>
    <cellStyle name="Title 69" xfId="61419" xr:uid="{B0CFEBC5-CD51-43E9-A0AE-E3EDB07067F6}"/>
    <cellStyle name="Title 69 2" xfId="61421" xr:uid="{6DA6530D-2564-4730-BBAD-50301FF551B9}"/>
    <cellStyle name="Title 69 3" xfId="61423" xr:uid="{CAC6626F-7D0F-4FF3-9593-C1A8C7D2A0B7}"/>
    <cellStyle name="Title 7" xfId="26039" xr:uid="{DCC6D31E-3ACA-4613-ACF1-2485760199FE}"/>
    <cellStyle name="Title 7 2" xfId="61424" xr:uid="{E1BCFA3E-E1D1-4F92-880A-5DB062B156AC}"/>
    <cellStyle name="Title 7 3" xfId="61425" xr:uid="{B15B87DE-AAF0-4C38-B80C-E06C0B19C776}"/>
    <cellStyle name="Title 70" xfId="61394" xr:uid="{B7696651-A552-46A5-8F63-B6EFE0E957C8}"/>
    <cellStyle name="Title 70 2" xfId="61396" xr:uid="{A48FFDF0-6535-4641-91AE-7AE00B70335F}"/>
    <cellStyle name="Title 70 3" xfId="61398" xr:uid="{752BE377-1515-4632-8120-A8AD892D86B6}"/>
    <cellStyle name="Title 71" xfId="61400" xr:uid="{01F27954-7F30-4653-9455-D60EA5A59701}"/>
    <cellStyle name="Title 71 2" xfId="61402" xr:uid="{E5991A33-ACBA-40D6-B957-8AEACB1C55BB}"/>
    <cellStyle name="Title 71 3" xfId="61404" xr:uid="{BE165A74-B1DB-481B-8010-52EADED96080}"/>
    <cellStyle name="Title 72" xfId="61406" xr:uid="{861F6B2B-1B5F-49B9-9DAF-41B11352B73C}"/>
    <cellStyle name="Title 72 2" xfId="61408" xr:uid="{D040A1D6-037E-4BF2-A655-7BB1889B4086}"/>
    <cellStyle name="Title 72 3" xfId="61410" xr:uid="{E0428805-B07B-4109-85FD-25DB3E9612F1}"/>
    <cellStyle name="Title 73" xfId="61412" xr:uid="{EAD4AAF9-1E81-40DF-9861-5DB668A0E514}"/>
    <cellStyle name="Title 73 2" xfId="61414" xr:uid="{24851A76-652A-40A6-8FD6-BE745CFF701F}"/>
    <cellStyle name="Title 73 3" xfId="61416" xr:uid="{0C8FDC80-B9BC-4C1B-89D3-218CABCEF8A8}"/>
    <cellStyle name="Title 74" xfId="61418" xr:uid="{89A530C7-4643-4B53-AC2B-C6C2394F775D}"/>
    <cellStyle name="Title 74 2" xfId="61420" xr:uid="{59D6406D-792C-4955-9A9C-5D109B81D045}"/>
    <cellStyle name="Title 74 3" xfId="61422" xr:uid="{E1E4E9B3-67B3-4335-99F8-AD5A656951ED}"/>
    <cellStyle name="Title 75" xfId="61427" xr:uid="{EEC02C18-D2D7-40E1-B29D-B59278E2B292}"/>
    <cellStyle name="Title 75 2" xfId="61428" xr:uid="{1B7CEC0C-B173-4D7A-8D98-9A9C822D10D5}"/>
    <cellStyle name="Title 75 3" xfId="61429" xr:uid="{4AF63BDB-ECA3-47DA-BD04-CAD7B34FC3F2}"/>
    <cellStyle name="Title 76" xfId="61431" xr:uid="{29048B0A-9D15-4F3A-80AE-BFD495C89F31}"/>
    <cellStyle name="Title 76 2" xfId="61432" xr:uid="{D18FEDEA-FF9F-44AD-84C3-822CBBD1C90D}"/>
    <cellStyle name="Title 76 3" xfId="61433" xr:uid="{B2D12822-84EC-4294-B493-C3244C975BAA}"/>
    <cellStyle name="Title 77" xfId="61435" xr:uid="{48A131E8-9627-4C3B-922D-A3A86293B16D}"/>
    <cellStyle name="Title 78" xfId="61437" xr:uid="{FE0C2EF7-D1F7-40BF-B3D9-11EFE440D26E}"/>
    <cellStyle name="Title 79" xfId="61439" xr:uid="{2F949846-4AEE-4331-A2B8-4428A1694A8B}"/>
    <cellStyle name="Title 8" xfId="26042" xr:uid="{5D8EC638-7EC9-47EB-9C99-F23F85941466}"/>
    <cellStyle name="Title 8 2" xfId="61440" xr:uid="{EBEA5CE9-846D-4D85-BA53-185623D7D4DB}"/>
    <cellStyle name="Title 8 3" xfId="61441" xr:uid="{B64F73E1-BDB9-4310-92C3-47E1B3EC519A}"/>
    <cellStyle name="Title 80" xfId="61426" xr:uid="{846A6C28-C271-4C56-8FA5-932FA86FC04D}"/>
    <cellStyle name="Title 81" xfId="61430" xr:uid="{963071E2-8CDF-445D-B12A-ED596C2B106A}"/>
    <cellStyle name="Title 82" xfId="61434" xr:uid="{74FD8E0D-60A0-4284-B30A-1EBF962CAB30}"/>
    <cellStyle name="Title 83" xfId="61436" xr:uid="{D370C1F9-5F6A-4CE5-9885-F4B45C0B33A7}"/>
    <cellStyle name="Title 84" xfId="61438" xr:uid="{27AA5410-475E-4ADA-AFAA-42B1F80111BD}"/>
    <cellStyle name="Title 85" xfId="61443" xr:uid="{AE342A11-68BB-4FC0-9DDF-F0CAB78ECEC3}"/>
    <cellStyle name="Title 86" xfId="61445" xr:uid="{A56FB5CB-25DC-471C-8826-18CAC58CD5E4}"/>
    <cellStyle name="Title 87" xfId="61447" xr:uid="{193C3B78-BA91-4263-B3A0-7AD7127DC6EF}"/>
    <cellStyle name="Title 88" xfId="61449" xr:uid="{4485C912-6E53-44B7-AE2C-37266BB481D9}"/>
    <cellStyle name="Title 89" xfId="61451" xr:uid="{21A97F22-7EA6-46DF-A146-815D60E856B0}"/>
    <cellStyle name="Title 9" xfId="26045" xr:uid="{8A3428EA-F2E2-4EF5-8BF2-3F7F7C7092CC}"/>
    <cellStyle name="Title 9 2" xfId="61452" xr:uid="{0EA22272-1988-4B47-9CF2-88C3C40D91B6}"/>
    <cellStyle name="Title 9 3" xfId="61453" xr:uid="{52F22055-9983-4955-8032-D7E6FE5806B6}"/>
    <cellStyle name="Title 90" xfId="61442" xr:uid="{AAF1B3DA-7442-4989-99AF-F41DD4D05338}"/>
    <cellStyle name="Title 91" xfId="61444" xr:uid="{FBECF27D-D114-4BA7-97EE-1B9B78984841}"/>
    <cellStyle name="Title 92" xfId="61446" xr:uid="{8214FD47-74D5-41F7-9B3B-24C58DF4A3B7}"/>
    <cellStyle name="Title 93" xfId="61448" xr:uid="{ED9E012A-0944-4B04-91DA-AB0FD34E5C6B}"/>
    <cellStyle name="Title 94" xfId="61450" xr:uid="{AEF4BD96-DB6B-40B6-96CE-DA518880DC10}"/>
    <cellStyle name="Title 95" xfId="61454" xr:uid="{96E88FCB-C8A7-4E6E-9106-3D730D6F1889}"/>
    <cellStyle name="Title 96" xfId="61455" xr:uid="{6A91FE0E-F1DC-4AA6-9217-1DC57A6BBFB6}"/>
    <cellStyle name="Title 97" xfId="61456" xr:uid="{C3EF0AB5-034F-4EB2-911A-029CAA261E79}"/>
    <cellStyle name="Title 98" xfId="61457" xr:uid="{C32D0335-F145-40BD-A6D2-0B55D062036A}"/>
    <cellStyle name="Title 99" xfId="61458" xr:uid="{241D73C3-82F2-4FD3-8836-E9F54F5722ED}"/>
    <cellStyle name="Total 10" xfId="61459" xr:uid="{D43D975D-A99B-4676-8ACF-6EC8301DCED6}"/>
    <cellStyle name="Total 10 10" xfId="34348" xr:uid="{6099139D-2342-4954-A954-7FFE5EAD4F64}"/>
    <cellStyle name="Total 10 11" xfId="34351" xr:uid="{263515AC-7CD4-40C6-AF3B-033B4BE6BDBF}"/>
    <cellStyle name="Total 10 12" xfId="34353" xr:uid="{1F74A0E2-4536-4C71-B0F2-633D774624D8}"/>
    <cellStyle name="Total 10 2" xfId="18123" xr:uid="{A1BC5CAC-2CBF-46B5-B957-C0A5D5B308FC}"/>
    <cellStyle name="Total 10 2 10" xfId="61460" xr:uid="{00405BA6-694B-494C-884E-3F2FBB39AB47}"/>
    <cellStyle name="Total 10 2 11" xfId="61461" xr:uid="{64F2854D-4657-4B22-8EB1-EA4CA57DB2C5}"/>
    <cellStyle name="Total 10 2 2" xfId="61462" xr:uid="{7D276A45-C71B-460B-B38C-0CFA0EB1E2B9}"/>
    <cellStyle name="Total 10 2 2 2" xfId="27517" xr:uid="{1459F98B-D846-4C71-9E4D-9D576F05FA36}"/>
    <cellStyle name="Total 10 2 2 3" xfId="34970" xr:uid="{E2DFC5E9-7BD5-4187-9BDF-C88805D0DA1D}"/>
    <cellStyle name="Total 10 2 2 4" xfId="34973" xr:uid="{B129ED59-7134-48D4-B874-59759058D7D8}"/>
    <cellStyle name="Total 10 2 3" xfId="29736" xr:uid="{1641C3DE-0241-465C-B28C-71EFE67760E2}"/>
    <cellStyle name="Total 10 2 3 2" xfId="31015" xr:uid="{CB7862D1-9D7F-4237-94EA-A2D189DB20E3}"/>
    <cellStyle name="Total 10 2 3 3" xfId="61463" xr:uid="{0C3B665E-F6E7-43FC-AD80-50FA37AF7FBB}"/>
    <cellStyle name="Total 10 2 3 4" xfId="61464" xr:uid="{E9DB07F7-C1FC-4CBB-9DF2-5DF0AA84DCF1}"/>
    <cellStyle name="Total 10 2 4" xfId="21418" xr:uid="{30DF96D9-08B7-4D5A-80C0-96CC7E485038}"/>
    <cellStyle name="Total 10 2 5" xfId="61465" xr:uid="{FD2C73DB-8CA2-447E-A632-BC24D2BC76FA}"/>
    <cellStyle name="Total 10 2 6" xfId="61466" xr:uid="{ADC74E86-D8E9-43C4-87B0-9FED2CFC373E}"/>
    <cellStyle name="Total 10 2 7" xfId="61467" xr:uid="{16D3F45B-4D9D-46AE-A4F1-D8448748199A}"/>
    <cellStyle name="Total 10 2 8" xfId="61468" xr:uid="{06FFC477-036D-4FF6-958C-AEA35367919E}"/>
    <cellStyle name="Total 10 2 9" xfId="61469" xr:uid="{C0FBFB83-5604-47B0-A923-C07FD3EC3D65}"/>
    <cellStyle name="Total 10 3" xfId="18126" xr:uid="{E15F58BC-C7C2-4393-8AE6-4FF7C9FFC33A}"/>
    <cellStyle name="Total 10 3 10" xfId="61470" xr:uid="{2390A660-02ED-4BF5-8CC7-F2E78896E3A6}"/>
    <cellStyle name="Total 10 3 11" xfId="61471" xr:uid="{8F7746E5-EECD-4B6E-BCC6-784B6F6189DA}"/>
    <cellStyle name="Total 10 3 2" xfId="48152" xr:uid="{E16EA80A-287F-4B21-B601-F413B68C7338}"/>
    <cellStyle name="Total 10 3 2 2" xfId="25855" xr:uid="{4AFB7AAE-3EB8-46F6-BD20-7EC942CE356D}"/>
    <cellStyle name="Total 10 3 2 3" xfId="29152" xr:uid="{547A1624-83DC-4DA9-B2CE-D89F87070F2D}"/>
    <cellStyle name="Total 10 3 2 4" xfId="7592" xr:uid="{70496ACE-3CEE-492C-9083-8E85788031F2}"/>
    <cellStyle name="Total 10 3 3" xfId="29159" xr:uid="{65A5AE86-A82D-4D78-9034-346DD347A0ED}"/>
    <cellStyle name="Total 10 3 3 2" xfId="61472" xr:uid="{BD66B0D9-944E-40C3-B798-EF97A7BC79FD}"/>
    <cellStyle name="Total 10 3 3 3" xfId="61473" xr:uid="{C5597E6A-F272-422E-9EA2-21B6CA868D24}"/>
    <cellStyle name="Total 10 3 3 4" xfId="61474" xr:uid="{EFC88911-64B8-415B-A88C-A40550046156}"/>
    <cellStyle name="Total 10 3 4" xfId="48156" xr:uid="{352AAA36-BF09-4696-A771-C5E91958DF02}"/>
    <cellStyle name="Total 10 3 5" xfId="48158" xr:uid="{6939B202-5255-425C-8FB5-0A9431FC15B2}"/>
    <cellStyle name="Total 10 3 6" xfId="48160" xr:uid="{B0F2AFED-B1C2-458F-99BA-459216986C41}"/>
    <cellStyle name="Total 10 3 7" xfId="48162" xr:uid="{D66CDC10-F6B3-4694-A993-76E00E356211}"/>
    <cellStyle name="Total 10 3 8" xfId="61475" xr:uid="{D459F467-7F9B-4A28-AA1F-AF15EAEFF6F9}"/>
    <cellStyle name="Total 10 3 9" xfId="61476" xr:uid="{BE03A771-0062-43E9-9891-2EF7D4CA1911}"/>
    <cellStyle name="Total 10 4" xfId="18130" xr:uid="{A7BC7F34-FFE8-45A9-B153-644981273205}"/>
    <cellStyle name="Total 10 4 2" xfId="48164" xr:uid="{16A31E4F-F06B-44B0-B8F7-67357A2378A7}"/>
    <cellStyle name="Total 10 4 3" xfId="31017" xr:uid="{9C8F7B51-4DB2-40B9-80DE-6551F622C295}"/>
    <cellStyle name="Total 10 4 4" xfId="61477" xr:uid="{439EE051-44E3-41BE-B38A-810FABBBB20A}"/>
    <cellStyle name="Total 10 5" xfId="18134" xr:uid="{0207BFE0-D046-486F-B129-282BFAFF35BE}"/>
    <cellStyle name="Total 10 6" xfId="18138" xr:uid="{043F920D-ADCC-4156-9B23-8E7708E8744B}"/>
    <cellStyle name="Total 10 7" xfId="48168" xr:uid="{A1ED99EB-CC6F-4DFB-B2A0-F566811C3FE1}"/>
    <cellStyle name="Total 10 8" xfId="48170" xr:uid="{9928868E-E206-4944-AAB7-B48DD9826D4E}"/>
    <cellStyle name="Total 10 9" xfId="48172" xr:uid="{9134E4E6-965C-43D8-8AA7-87F0002CB3DF}"/>
    <cellStyle name="Total 11" xfId="61478" xr:uid="{60D2C20D-EE41-4CB9-A044-0FE7A6558032}"/>
    <cellStyle name="Total 11 10" xfId="61479" xr:uid="{0B921872-BDC2-47A7-A072-F04B5FF3DC5C}"/>
    <cellStyle name="Total 11 11" xfId="61480" xr:uid="{8AE38093-0B0E-4159-8C10-373E74100D24}"/>
    <cellStyle name="Total 11 12" xfId="61481" xr:uid="{700505A6-F548-4045-8936-F7FCE22F2472}"/>
    <cellStyle name="Total 11 2" xfId="18146" xr:uid="{8197A16D-DA11-4F7D-94F3-EDD218449135}"/>
    <cellStyle name="Total 11 2 2" xfId="61482" xr:uid="{E207214E-1A0C-423E-A434-770AB7580D21}"/>
    <cellStyle name="Total 11 2 3" xfId="61483" xr:uid="{8A8BE16E-1E2C-421B-8E0D-AA7CCF101F55}"/>
    <cellStyle name="Total 11 2 4" xfId="22178" xr:uid="{6E5C041B-2C1F-4160-ACD1-5C02D72EDBD0}"/>
    <cellStyle name="Total 11 3" xfId="18149" xr:uid="{D27508D7-B84F-4533-97FF-387DD7EDFFCC}"/>
    <cellStyle name="Total 11 3 2" xfId="48176" xr:uid="{0C8CCB6C-A5A5-4A56-A59D-7F952DAD088D}"/>
    <cellStyle name="Total 11 3 3" xfId="30600" xr:uid="{53833DE6-5D46-409B-AF37-F590994B32E5}"/>
    <cellStyle name="Total 11 3 4" xfId="48178" xr:uid="{4D48B0A5-3B5F-4A72-AA8D-BC946A2BE072}"/>
    <cellStyle name="Total 11 4" xfId="18152" xr:uid="{6097CF9F-F4A8-4DB8-B7C0-B74D50F8FDD1}"/>
    <cellStyle name="Total 11 4 2" xfId="61484" xr:uid="{467E5AC5-E210-4ED2-993A-BD358033E96E}"/>
    <cellStyle name="Total 11 4 3" xfId="61485" xr:uid="{7AC725A4-D28B-46B1-8760-FB28A258FD32}"/>
    <cellStyle name="Total 11 4 4" xfId="61486" xr:uid="{F14C7088-4D3A-4A4E-938B-38B493E6B456}"/>
    <cellStyle name="Total 11 5" xfId="18155" xr:uid="{7C9889DA-9DE9-4F13-93A5-DD54126386D9}"/>
    <cellStyle name="Total 11 6" xfId="18158" xr:uid="{387CD875-B907-445E-9F1B-81044F03E7EE}"/>
    <cellStyle name="Total 11 7" xfId="48182" xr:uid="{C56B351A-8C4F-4B14-8F70-152015E1FD01}"/>
    <cellStyle name="Total 11 8" xfId="48184" xr:uid="{6531E3B7-60A7-4DD2-BA8A-3E43B43C6AF7}"/>
    <cellStyle name="Total 11 9" xfId="61487" xr:uid="{5DD3050E-9B8B-4ABC-A0B5-C817A943EE6E}"/>
    <cellStyle name="Total 12" xfId="61488" xr:uid="{F7079ECC-15B9-4344-A3AA-2DD5A0A67B24}"/>
    <cellStyle name="Total 12 10" xfId="61489" xr:uid="{764180C1-95B4-4744-9739-D3D95F39FCCF}"/>
    <cellStyle name="Total 12 11" xfId="61490" xr:uid="{F7793244-AAED-47EB-9F26-AF7249B30ED7}"/>
    <cellStyle name="Total 12 2" xfId="18164" xr:uid="{A2CDD32D-0DBA-4BF3-92BF-35211B721654}"/>
    <cellStyle name="Total 12 2 2" xfId="61491" xr:uid="{FBAFA820-0A0C-4C6C-80A5-A14749155D17}"/>
    <cellStyle name="Total 12 2 3" xfId="22289" xr:uid="{30572C3F-23B3-4E48-B713-33BF90F3E1C9}"/>
    <cellStyle name="Total 12 2 4" xfId="22295" xr:uid="{7477CB64-CC11-4442-B849-16C1AAC77256}"/>
    <cellStyle name="Total 12 3" xfId="18167" xr:uid="{20296315-A0DB-401F-8137-EBFF2051F4A8}"/>
    <cellStyle name="Total 12 3 2" xfId="61492" xr:uid="{8DA86CDC-C143-4DA3-ADFA-45DCF470BD5B}"/>
    <cellStyle name="Total 12 3 3" xfId="22330" xr:uid="{DCD02C57-6E14-4E25-9FA4-8183839574B7}"/>
    <cellStyle name="Total 12 3 4" xfId="22338" xr:uid="{B5799F67-6CC5-4B7D-81F0-79D562E1E028}"/>
    <cellStyle name="Total 12 4" xfId="18171" xr:uid="{3FA4AF86-5359-4FCB-B2D8-51E4793B4341}"/>
    <cellStyle name="Total 12 5" xfId="18175" xr:uid="{2484098F-9A26-4447-98C1-17A595B8E138}"/>
    <cellStyle name="Total 12 6" xfId="61493" xr:uid="{927FC12E-5618-42FE-A1D8-A7692C767488}"/>
    <cellStyle name="Total 12 7" xfId="61494" xr:uid="{F844E0ED-41C2-402E-995C-B7E966F2CF10}"/>
    <cellStyle name="Total 12 8" xfId="61495" xr:uid="{F505CD28-8F5E-4765-B863-507AEE5D1DEC}"/>
    <cellStyle name="Total 12 9" xfId="61496" xr:uid="{DD760CFB-2521-480E-8605-D3F5938C33F6}"/>
    <cellStyle name="Total 13" xfId="61497" xr:uid="{200E7338-1202-4E08-8B5A-B99894B7193E}"/>
    <cellStyle name="Total 13 2" xfId="61498" xr:uid="{34665077-8490-4E77-9931-D15FA647CF89}"/>
    <cellStyle name="Total 13 3" xfId="51745" xr:uid="{53AC06FC-B5C7-4CBB-953A-382AD5671509}"/>
    <cellStyle name="Total 13 4" xfId="51747" xr:uid="{FEAD3B26-23D1-4AA5-96F5-A228AC7810AE}"/>
    <cellStyle name="Total 14" xfId="61499" xr:uid="{863F2931-F6C5-47CE-B73E-52385017089C}"/>
    <cellStyle name="Total 14 2" xfId="61500" xr:uid="{15E4017F-7079-4F2C-97F0-114DD484FDFE}"/>
    <cellStyle name="Total 14 3" xfId="48191" xr:uid="{A8244960-4507-4191-80F0-29D877A412F3}"/>
    <cellStyle name="Total 15" xfId="61502" xr:uid="{D3001DD4-9C32-4070-A99E-59CBFC211578}"/>
    <cellStyle name="Total 15 2" xfId="61503" xr:uid="{2E307409-F3FE-4756-9DA7-C97583D4868D}"/>
    <cellStyle name="Total 15 2 2" xfId="61504" xr:uid="{39B0CB80-9B0C-4637-B95A-B618C1638A2C}"/>
    <cellStyle name="Total 15 2 3" xfId="31027" xr:uid="{2F1EB2B8-A82B-4D7D-BC80-98E51F0894BA}"/>
    <cellStyle name="Total 15 3" xfId="61505" xr:uid="{39A31A13-971B-4438-8BC0-59674409E6B7}"/>
    <cellStyle name="Total 15 4" xfId="61506" xr:uid="{87046FD7-4190-4D04-85A6-50B1B08299FA}"/>
    <cellStyle name="Total 16" xfId="61508" xr:uid="{9ECF9931-A16A-466D-B7F9-47DDA7591F5C}"/>
    <cellStyle name="Total 17" xfId="61510" xr:uid="{0FC3025C-97DC-4C10-BEBE-C87E63FF24DF}"/>
    <cellStyle name="Total 18" xfId="61512" xr:uid="{98C8C2F0-D9E4-4ABA-AE0E-E78989056277}"/>
    <cellStyle name="Total 19" xfId="61514" xr:uid="{F355FBD9-E2AB-4DBB-AF4D-8B7E44225EF0}"/>
    <cellStyle name="Total 2" xfId="61515" xr:uid="{848DA017-6786-4A2D-A058-C5731C7EE2D2}"/>
    <cellStyle name="Total 2 10" xfId="56170" xr:uid="{2B163874-379D-4AE6-B9C0-5DBE244ED77A}"/>
    <cellStyle name="Total 2 10 10" xfId="61516" xr:uid="{038EE7EA-E103-4E8C-BD01-C6E61BB11B7E}"/>
    <cellStyle name="Total 2 10 11" xfId="61517" xr:uid="{D50CB9B7-3510-4A85-8388-829FEE4C6D84}"/>
    <cellStyle name="Total 2 10 2" xfId="12686" xr:uid="{06C1BB8C-DF57-42D2-A127-D7D74537A270}"/>
    <cellStyle name="Total 2 10 2 2" xfId="61518" xr:uid="{8C11457F-D3AA-4D15-B9D8-74C180634A89}"/>
    <cellStyle name="Total 2 10 2 3" xfId="61519" xr:uid="{535261BF-F3BE-49CB-9713-9AB5C342DF51}"/>
    <cellStyle name="Total 2 10 2 4" xfId="61520" xr:uid="{E23E5895-692F-42BA-9296-6CF2B157CCF1}"/>
    <cellStyle name="Total 2 10 3" xfId="12688" xr:uid="{D42A80EA-8515-4CE6-A720-C8282175A81D}"/>
    <cellStyle name="Total 2 10 3 2" xfId="61521" xr:uid="{1FDDAD69-5B3B-4C67-8B8C-192BC9DC2D41}"/>
    <cellStyle name="Total 2 10 3 3" xfId="61522" xr:uid="{6CCCBDC2-C1B4-476E-B021-242CC49FBD0B}"/>
    <cellStyle name="Total 2 10 3 4" xfId="61523" xr:uid="{B64B6844-7ACC-4051-B352-00E8E6C8AD33}"/>
    <cellStyle name="Total 2 10 4" xfId="12690" xr:uid="{5DF7E669-D0EB-44FD-A235-575B2A7F0DAE}"/>
    <cellStyle name="Total 2 10 5" xfId="61524" xr:uid="{583D4639-B9D4-466A-BA50-6D3B4B7CECE6}"/>
    <cellStyle name="Total 2 10 6" xfId="61525" xr:uid="{7CCB9B9A-BC95-4740-A86F-9D6292C7156E}"/>
    <cellStyle name="Total 2 10 7" xfId="61526" xr:uid="{96CB7915-C2DC-4D5D-9AE4-36F74A8C95D9}"/>
    <cellStyle name="Total 2 10 8" xfId="61527" xr:uid="{F3839A5C-9D43-443D-B2DF-933ECB599C78}"/>
    <cellStyle name="Total 2 10 9" xfId="61528" xr:uid="{DCAB1BDD-9375-423E-A147-69B49AEF84D4}"/>
    <cellStyle name="Total 2 11" xfId="56172" xr:uid="{B2574768-5A8A-4E7E-9BF5-4E32728E043D}"/>
    <cellStyle name="Total 2 11 2" xfId="25326" xr:uid="{17AEEC4A-558D-47F9-958F-134F0D5F9617}"/>
    <cellStyle name="Total 2 11 3" xfId="25328" xr:uid="{952E6B1C-16EB-47A1-9AC5-F801D6F9D75C}"/>
    <cellStyle name="Total 2 11 4" xfId="25330" xr:uid="{53297DF4-1CC0-4719-B3A2-60235E216BD5}"/>
    <cellStyle name="Total 2 12" xfId="56174" xr:uid="{3684E788-627C-42E6-8F69-E11BC7DAAA8C}"/>
    <cellStyle name="Total 2 13" xfId="56176" xr:uid="{845F7005-091F-40B4-9C1B-659D7F0F0442}"/>
    <cellStyle name="Total 2 14" xfId="61529" xr:uid="{149F1EFF-9C55-45AD-B9BE-B12BAF2D5A99}"/>
    <cellStyle name="Total 2 15" xfId="61530" xr:uid="{70DAC8E4-517F-4444-8303-73D449459B19}"/>
    <cellStyle name="Total 2 16" xfId="61531" xr:uid="{46548508-05D1-4866-A0AB-A37F39632731}"/>
    <cellStyle name="Total 2 17" xfId="61532" xr:uid="{B12473DB-53E3-4F7C-9EF3-65CA560B01CE}"/>
    <cellStyle name="Total 2 18" xfId="61533" xr:uid="{4BBA9E18-9D28-4A5B-8A2C-27A806C710AB}"/>
    <cellStyle name="Total 2 19" xfId="61534" xr:uid="{409C6AF7-EDAE-424E-A6E6-3EEBD6CB761A}"/>
    <cellStyle name="Total 2 2" xfId="61535" xr:uid="{4E28425A-AC4E-49D9-95BC-A44EAB893FCF}"/>
    <cellStyle name="Total 2 2 10" xfId="29833" xr:uid="{F752875E-11EF-41C1-987C-60F01AF5C7D8}"/>
    <cellStyle name="Total 2 2 11" xfId="26727" xr:uid="{0645CF28-6FBC-4C71-9951-6096C193DF4F}"/>
    <cellStyle name="Total 2 2 12" xfId="26734" xr:uid="{D8ECE042-868C-4815-9845-0D1B7B96B831}"/>
    <cellStyle name="Total 2 2 2" xfId="38727" xr:uid="{D7BDC0B2-8437-4F6A-A3E7-A1B7757AC4A4}"/>
    <cellStyle name="Total 2 2 2 10" xfId="61536" xr:uid="{537D51CB-C8A8-483C-A871-2030CECA60AB}"/>
    <cellStyle name="Total 2 2 2 11" xfId="61537" xr:uid="{9CD8D27D-F29A-44BE-ABAF-33520958AE09}"/>
    <cellStyle name="Total 2 2 2 2" xfId="61538" xr:uid="{C4270302-99F9-4526-B7B0-39C383D48CE4}"/>
    <cellStyle name="Total 2 2 2 2 2" xfId="49442" xr:uid="{4DE736D2-880C-4178-9A69-5C474FFE397D}"/>
    <cellStyle name="Total 2 2 2 2 3" xfId="53637" xr:uid="{C75A698E-257F-4126-8616-0516407F80AD}"/>
    <cellStyle name="Total 2 2 2 2 4" xfId="61539" xr:uid="{CAB7FA87-FF01-47C5-AB70-1CE979DB262C}"/>
    <cellStyle name="Total 2 2 2 3" xfId="61540" xr:uid="{D82E23CA-0F1E-446D-AD4E-DC06DB539A6C}"/>
    <cellStyle name="Total 2 2 2 3 2" xfId="61541" xr:uid="{47510B39-23B3-423D-B61B-C8C65DB24B98}"/>
    <cellStyle name="Total 2 2 2 3 3" xfId="61542" xr:uid="{B7F7A23C-A582-4957-BB62-BC8909C730FC}"/>
    <cellStyle name="Total 2 2 2 3 4" xfId="61543" xr:uid="{033CEF43-8477-478B-8F41-E18DEEC3FCE2}"/>
    <cellStyle name="Total 2 2 2 4" xfId="61544" xr:uid="{9CF3DDF0-39A5-42AD-BE68-5F66C62673DC}"/>
    <cellStyle name="Total 2 2 2 5" xfId="61545" xr:uid="{AF75FBBF-C069-4DFF-A92F-619CA990A764}"/>
    <cellStyle name="Total 2 2 2 6" xfId="61546" xr:uid="{99AE8BCE-A619-43EC-AA84-32384D49D7B7}"/>
    <cellStyle name="Total 2 2 2 7" xfId="10078" xr:uid="{5767F358-3267-4499-9987-BFBD04A89A9C}"/>
    <cellStyle name="Total 2 2 2 8" xfId="10081" xr:uid="{25E5E10A-EEE2-4FEE-8921-22583EC38148}"/>
    <cellStyle name="Total 2 2 2 9" xfId="10084" xr:uid="{6F0EC7E2-D7E3-4A76-B8BF-6085A74784F7}"/>
    <cellStyle name="Total 2 2 3" xfId="61547" xr:uid="{878E6966-6EA2-4532-B030-D45786111DFD}"/>
    <cellStyle name="Total 2 2 3 10" xfId="61548" xr:uid="{DCAB3780-802A-4750-BED7-FDDEF17E31B5}"/>
    <cellStyle name="Total 2 2 3 11" xfId="61549" xr:uid="{79DFC1A4-3941-43E8-937E-D948ED24B7D3}"/>
    <cellStyle name="Total 2 2 3 2" xfId="61550" xr:uid="{B936861A-4591-4F2C-BD3A-92A4BA8EB049}"/>
    <cellStyle name="Total 2 2 3 2 2" xfId="61551" xr:uid="{4DD07237-CFA9-44D6-B36E-3BCCCD4B7407}"/>
    <cellStyle name="Total 2 2 3 2 3" xfId="61552" xr:uid="{266B4A44-216F-452E-9EF8-07F5CC884C35}"/>
    <cellStyle name="Total 2 2 3 2 4" xfId="61553" xr:uid="{EF0AABD9-0925-4E55-B8B8-AAA0E9C82E02}"/>
    <cellStyle name="Total 2 2 3 3" xfId="61554" xr:uid="{18607807-02BD-432A-99D6-BEADD38A6DD5}"/>
    <cellStyle name="Total 2 2 3 3 2" xfId="61555" xr:uid="{2610859C-A7FC-405F-82A5-46BF73DC343D}"/>
    <cellStyle name="Total 2 2 3 3 3" xfId="61556" xr:uid="{B823ACD8-B9EF-4421-9FBF-677A1353EA4C}"/>
    <cellStyle name="Total 2 2 3 3 4" xfId="61557" xr:uid="{B4D07430-A497-48EF-898C-6C2B33584FAC}"/>
    <cellStyle name="Total 2 2 3 4" xfId="61558" xr:uid="{0B55B640-6415-4B4F-9C32-E9D27FD939CD}"/>
    <cellStyle name="Total 2 2 3 5" xfId="61559" xr:uid="{DC95035A-4E4E-41E3-A98F-D36A2F2D8445}"/>
    <cellStyle name="Total 2 2 3 6" xfId="61560" xr:uid="{AB401320-DE6E-495F-B217-65707B527ABA}"/>
    <cellStyle name="Total 2 2 3 7" xfId="31096" xr:uid="{D0F066C4-6A45-4C55-9E38-0FB3A46123FC}"/>
    <cellStyle name="Total 2 2 3 8" xfId="31098" xr:uid="{0657DF42-8603-45AF-BA17-C356E13A6C3B}"/>
    <cellStyle name="Total 2 2 3 9" xfId="31100" xr:uid="{C0929188-DC56-4DB1-853F-E6EE7CB87122}"/>
    <cellStyle name="Total 2 2 4" xfId="61561" xr:uid="{764230AE-79F7-4EBF-BFF0-A581815CE356}"/>
    <cellStyle name="Total 2 2 4 2" xfId="61562" xr:uid="{CC621E93-828C-4559-AA0A-6716E7A91761}"/>
    <cellStyle name="Total 2 2 4 3" xfId="32365" xr:uid="{83EF2E03-371C-4763-B07C-094917C5A07E}"/>
    <cellStyle name="Total 2 2 4 4" xfId="32367" xr:uid="{24956761-FD77-4030-AD57-FB20608C8E79}"/>
    <cellStyle name="Total 2 2 5" xfId="27737" xr:uid="{477FEA00-1F5B-4270-8AEB-92133C7B26E4}"/>
    <cellStyle name="Total 2 2 6" xfId="27739" xr:uid="{E6B3ACFA-C77C-428B-B4C0-A5FEABCD2AF7}"/>
    <cellStyle name="Total 2 2 7" xfId="61563" xr:uid="{5E00EE29-49BB-44E5-9833-CA91B3643933}"/>
    <cellStyle name="Total 2 2 8" xfId="61564" xr:uid="{4313AA15-0316-406D-A1D7-BDB91468EA42}"/>
    <cellStyle name="Total 2 2 9" xfId="61565" xr:uid="{121F5508-D2C9-454A-8F74-40A70AB547AD}"/>
    <cellStyle name="Total 2 3" xfId="61566" xr:uid="{9F6832DB-6E56-4F57-BFCD-A3BF8D5EB476}"/>
    <cellStyle name="Total 2 3 10" xfId="61567" xr:uid="{A36B3649-2C9C-4041-AADE-E8DF32868F02}"/>
    <cellStyle name="Total 2 3 11" xfId="12668" xr:uid="{DC314E0F-9F78-4535-A03C-1F8DDD6F65E4}"/>
    <cellStyle name="Total 2 3 12" xfId="12672" xr:uid="{A78B399F-3025-49A7-9B69-EBB009C3274A}"/>
    <cellStyle name="Total 2 3 2" xfId="61568" xr:uid="{D1842A70-1B06-4FD2-B232-401D84E5537B}"/>
    <cellStyle name="Total 2 3 2 10" xfId="57429" xr:uid="{861303A4-766B-4CBF-91DB-68552F1922AA}"/>
    <cellStyle name="Total 2 3 2 11" xfId="57431" xr:uid="{5583ACF3-FA5B-42A5-9216-D42ECC3A9534}"/>
    <cellStyle name="Total 2 3 2 2" xfId="61569" xr:uid="{3E8200B8-C0DD-408B-8738-EA392AB9C166}"/>
    <cellStyle name="Total 2 3 2 2 2" xfId="61570" xr:uid="{4E14614C-611A-4066-9D76-C6E0F3EF0916}"/>
    <cellStyle name="Total 2 3 2 2 3" xfId="61571" xr:uid="{10627AC5-2235-4676-B093-24EA13E53C59}"/>
    <cellStyle name="Total 2 3 2 2 4" xfId="61572" xr:uid="{AA26242F-619E-45A1-8D23-11FB76EF2925}"/>
    <cellStyle name="Total 2 3 2 3" xfId="61573" xr:uid="{7CF02F1D-7574-4F27-A068-D5405BAAA944}"/>
    <cellStyle name="Total 2 3 2 3 2" xfId="61574" xr:uid="{7FC486A1-11ED-46A8-AA17-F1CEEEAF6DB3}"/>
    <cellStyle name="Total 2 3 2 3 3" xfId="61575" xr:uid="{CC4AC25E-9CE1-4167-95BE-3B086745F478}"/>
    <cellStyle name="Total 2 3 2 3 4" xfId="61576" xr:uid="{89407FFB-DF7B-4158-9168-A0D1609D7736}"/>
    <cellStyle name="Total 2 3 2 4" xfId="61577" xr:uid="{19D8AF6D-F68C-4818-9A82-4E1AAECD709B}"/>
    <cellStyle name="Total 2 3 2 5" xfId="61578" xr:uid="{63B00E9D-E608-4BD1-A0C9-6C25BA09649B}"/>
    <cellStyle name="Total 2 3 2 6" xfId="61579" xr:uid="{BD372568-B48B-4363-85D2-06CE1BFACAE5}"/>
    <cellStyle name="Total 2 3 2 7" xfId="10095" xr:uid="{C2EB6197-02A9-4C53-BB82-B6D6E8DC4225}"/>
    <cellStyle name="Total 2 3 2 8" xfId="10098" xr:uid="{F67BF162-B694-42AF-BD94-09FF12AA491A}"/>
    <cellStyle name="Total 2 3 2 9" xfId="10101" xr:uid="{894B65C0-BD50-4574-9D41-8F144F1481A5}"/>
    <cellStyle name="Total 2 3 3" xfId="61580" xr:uid="{D3C80E4D-F30E-46D8-93B0-B8BC9C2A75C0}"/>
    <cellStyle name="Total 2 3 3 10" xfId="61581" xr:uid="{BBCC7C9A-400C-4E39-B5A0-20A8BFD3AFA9}"/>
    <cellStyle name="Total 2 3 3 11" xfId="61582" xr:uid="{78F7DB93-33F8-4360-AF5B-1C9A55DA437F}"/>
    <cellStyle name="Total 2 3 3 2" xfId="61583" xr:uid="{9696708E-5C05-44E0-8E81-D2FF8B1E5F64}"/>
    <cellStyle name="Total 2 3 3 2 2" xfId="61584" xr:uid="{B2610170-6712-4AEC-8619-AEB414990ECC}"/>
    <cellStyle name="Total 2 3 3 2 3" xfId="61585" xr:uid="{0DC9E249-E68C-4B2E-B5B3-4B4670F7CB7B}"/>
    <cellStyle name="Total 2 3 3 2 4" xfId="61586" xr:uid="{5B180056-529F-4123-B70B-EE61A5874B8B}"/>
    <cellStyle name="Total 2 3 3 3" xfId="61587" xr:uid="{61846F48-9EC7-4BD1-B877-54BCB519C27B}"/>
    <cellStyle name="Total 2 3 3 3 2" xfId="61588" xr:uid="{80CB8BFD-27A8-4005-B8F6-77726CAD5AFE}"/>
    <cellStyle name="Total 2 3 3 3 3" xfId="61589" xr:uid="{C32C71A8-EB26-4FF8-B5E6-7B43D69D271F}"/>
    <cellStyle name="Total 2 3 3 3 4" xfId="61590" xr:uid="{3094BB77-6E85-40CF-91F9-40429FC40D40}"/>
    <cellStyle name="Total 2 3 3 4" xfId="61591" xr:uid="{CDFB6645-69BE-4572-AA20-BBF80BC744B6}"/>
    <cellStyle name="Total 2 3 3 5" xfId="61592" xr:uid="{83B628DC-F67F-46F6-B83D-76931AA26D19}"/>
    <cellStyle name="Total 2 3 3 6" xfId="61593" xr:uid="{BBC7F1BA-DB06-46C7-AF51-5CF7834D393D}"/>
    <cellStyle name="Total 2 3 3 7" xfId="31115" xr:uid="{4ECCB371-A38F-4C9D-BC49-8C9C5031DAE6}"/>
    <cellStyle name="Total 2 3 3 8" xfId="61594" xr:uid="{7C52BEED-EB73-409E-A7D4-E183ABD587D2}"/>
    <cellStyle name="Total 2 3 3 9" xfId="33115" xr:uid="{944124EE-8D89-43DE-87C2-AFC3BAA56B28}"/>
    <cellStyle name="Total 2 3 4" xfId="61595" xr:uid="{986DEFA1-351C-4031-A65E-87367585B30A}"/>
    <cellStyle name="Total 2 3 4 2" xfId="61596" xr:uid="{008E96EA-0835-48DE-88A3-CFA449C9E767}"/>
    <cellStyle name="Total 2 3 4 3" xfId="61597" xr:uid="{6A28C3A4-0F09-4A7A-B588-819625B287B4}"/>
    <cellStyle name="Total 2 3 4 4" xfId="61598" xr:uid="{48ABB7E8-E684-47B3-9458-F57329779885}"/>
    <cellStyle name="Total 2 3 5" xfId="56158" xr:uid="{AFE4E49D-3603-4377-B5F7-17019BBB4475}"/>
    <cellStyle name="Total 2 3 6" xfId="56160" xr:uid="{66F3D301-BDE7-45B7-A3DC-60FB8C173D9A}"/>
    <cellStyle name="Total 2 3 7" xfId="56162" xr:uid="{7F9AE416-6AFC-487B-819E-A0FB765AA2DC}"/>
    <cellStyle name="Total 2 3 8" xfId="61599" xr:uid="{E51801D9-5C65-4FA7-B61B-6FBAF8568165}"/>
    <cellStyle name="Total 2 3 9" xfId="61600" xr:uid="{E4A36B23-1728-4417-9055-C718ABD048A2}"/>
    <cellStyle name="Total 2 4" xfId="61601" xr:uid="{F887CC81-2384-45A3-A1F3-10658002B9EB}"/>
    <cellStyle name="Total 2 4 10" xfId="61602" xr:uid="{4BD35443-D250-4EAA-A967-314B91CDF69D}"/>
    <cellStyle name="Total 2 4 11" xfId="31122" xr:uid="{871B052F-B006-4BF4-84FF-111A7CC0DFCE}"/>
    <cellStyle name="Total 2 4 12" xfId="16152" xr:uid="{46BF643F-030D-4FF9-BD4C-880919EF89DC}"/>
    <cellStyle name="Total 2 4 2" xfId="61603" xr:uid="{885D5A8A-E013-4419-ADE7-755A6AE2E1B2}"/>
    <cellStyle name="Total 2 4 2 10" xfId="61604" xr:uid="{98C3B16E-E73E-4F4E-949A-631F31A53E24}"/>
    <cellStyle name="Total 2 4 2 11" xfId="61605" xr:uid="{824CF5E3-EE7D-4C2F-95CE-7CC77B7AFB70}"/>
    <cellStyle name="Total 2 4 2 2" xfId="61606" xr:uid="{B4C83BB9-AE4D-4863-A6CD-2F7C2AD500DE}"/>
    <cellStyle name="Total 2 4 2 2 2" xfId="61607" xr:uid="{29E69343-5583-458C-B1E9-12372F931F55}"/>
    <cellStyle name="Total 2 4 2 2 3" xfId="61608" xr:uid="{37F6B134-EE65-4751-BE81-4662A04D731D}"/>
    <cellStyle name="Total 2 4 2 2 4" xfId="61609" xr:uid="{4FA5E2A2-46E5-44DE-8740-1FD718709C50}"/>
    <cellStyle name="Total 2 4 2 3" xfId="61610" xr:uid="{0C60BEB9-70E4-4649-B410-6BB0DB5F8EAE}"/>
    <cellStyle name="Total 2 4 2 3 2" xfId="61611" xr:uid="{9F0C0225-FD2E-4A10-8BC2-F906E496A842}"/>
    <cellStyle name="Total 2 4 2 3 3" xfId="61612" xr:uid="{DC1B8E6C-0776-492F-ADD7-42ECBB9CE6BC}"/>
    <cellStyle name="Total 2 4 2 3 4" xfId="61613" xr:uid="{FC780FF6-BB5D-493B-B527-ECFF5AD6649F}"/>
    <cellStyle name="Total 2 4 2 4" xfId="61614" xr:uid="{434D0C50-A522-4B23-9CE1-7ED32DA99D80}"/>
    <cellStyle name="Total 2 4 2 5" xfId="61615" xr:uid="{9DFD1B63-2A2F-4E52-8947-2C1F90862576}"/>
    <cellStyle name="Total 2 4 2 6" xfId="61616" xr:uid="{1E7FA16F-7B2E-4722-8917-5C0C58C17082}"/>
    <cellStyle name="Total 2 4 2 7" xfId="31125" xr:uid="{4748C27F-4649-42E0-9ACA-788EBA6D63EF}"/>
    <cellStyle name="Total 2 4 2 8" xfId="61617" xr:uid="{F83B38D7-F00B-4C97-A59B-2D9632273FAB}"/>
    <cellStyle name="Total 2 4 2 9" xfId="61618" xr:uid="{F1FF0EAB-2040-4ECF-A6B8-F8931DF97E61}"/>
    <cellStyle name="Total 2 4 3" xfId="61619" xr:uid="{EC21B20F-F2CF-47F8-814C-929FDA5F1695}"/>
    <cellStyle name="Total 2 4 3 10" xfId="61620" xr:uid="{07EBC97D-235D-4D90-93E6-FA711739CF90}"/>
    <cellStyle name="Total 2 4 3 11" xfId="61621" xr:uid="{F312147A-E678-4539-ACF8-ADC8D251EF22}"/>
    <cellStyle name="Total 2 4 3 2" xfId="61622" xr:uid="{2F707657-F13C-4A68-96E1-20815C5DE5DC}"/>
    <cellStyle name="Total 2 4 3 2 2" xfId="61623" xr:uid="{89D6B174-ECC2-42CB-9B13-7C6DE906CE78}"/>
    <cellStyle name="Total 2 4 3 2 3" xfId="61624" xr:uid="{C905E839-968D-4FD3-982D-56D5E39B77A9}"/>
    <cellStyle name="Total 2 4 3 2 4" xfId="61625" xr:uid="{C8C2C93E-EBEA-48D3-9ADF-7E95B6AFD44C}"/>
    <cellStyle name="Total 2 4 3 3" xfId="61626" xr:uid="{757CE2FE-F3AA-4D84-B72A-8919D5C6670D}"/>
    <cellStyle name="Total 2 4 3 3 2" xfId="61627" xr:uid="{34E9AE14-7C56-4AC9-ADD4-3ADBCB141E7F}"/>
    <cellStyle name="Total 2 4 3 3 3" xfId="61628" xr:uid="{F3E2C6EA-3762-439B-BE2A-AD504395C2F0}"/>
    <cellStyle name="Total 2 4 3 3 4" xfId="61629" xr:uid="{8179DCD0-6906-479E-9776-5C051C810277}"/>
    <cellStyle name="Total 2 4 3 4" xfId="61630" xr:uid="{D4D23634-A091-4973-A887-4725D12BD16D}"/>
    <cellStyle name="Total 2 4 3 5" xfId="61631" xr:uid="{850A7651-01B5-4147-9281-3BC87002D144}"/>
    <cellStyle name="Total 2 4 3 6" xfId="61632" xr:uid="{A3300327-EF95-48F9-8C3D-B33A4280C73B}"/>
    <cellStyle name="Total 2 4 3 7" xfId="61633" xr:uid="{DBBB7574-08D1-41A5-BE4A-99BC80A9FF54}"/>
    <cellStyle name="Total 2 4 3 8" xfId="61634" xr:uid="{F0C79FCA-F421-4293-AF55-BFEC3228B507}"/>
    <cellStyle name="Total 2 4 3 9" xfId="61635" xr:uid="{38602889-9593-4496-B1E1-AB87AB0C42E8}"/>
    <cellStyle name="Total 2 4 4" xfId="61636" xr:uid="{FE1B06FE-E776-4167-8994-1C229F4A09D0}"/>
    <cellStyle name="Total 2 4 4 2" xfId="61637" xr:uid="{50488EE8-07DE-4BB2-B590-11B9C11F865F}"/>
    <cellStyle name="Total 2 4 4 3" xfId="61638" xr:uid="{47B1B221-9617-47AA-AF11-6BCF4F1F21D3}"/>
    <cellStyle name="Total 2 4 4 4" xfId="61639" xr:uid="{AFA593F3-B28F-4E51-8A72-9EF61241D4A8}"/>
    <cellStyle name="Total 2 4 5" xfId="61640" xr:uid="{BDF0831D-A34E-459C-B574-C7F6CBEDB93A}"/>
    <cellStyle name="Total 2 4 6" xfId="61641" xr:uid="{BA7DAD1F-ADDA-4BE8-9AA6-F0D379D48A08}"/>
    <cellStyle name="Total 2 4 7" xfId="61642" xr:uid="{1447ACBB-3F6E-407A-9E57-FBA47B99630E}"/>
    <cellStyle name="Total 2 4 8" xfId="61643" xr:uid="{0A1FBFEF-D002-44BD-BC3F-4E2052D8B9C3}"/>
    <cellStyle name="Total 2 4 9" xfId="61644" xr:uid="{447D5FB3-57CB-48D0-BB67-6FD6A50E59FA}"/>
    <cellStyle name="Total 2 5" xfId="61645" xr:uid="{62BD14F8-3E44-4A2F-925B-4F6D04009118}"/>
    <cellStyle name="Total 2 5 10" xfId="61646" xr:uid="{0B14999B-6E28-440F-8F7A-411E9D91CE66}"/>
    <cellStyle name="Total 2 5 11" xfId="31127" xr:uid="{F60AE77C-AC7A-46BA-86E4-04073ED9F2A9}"/>
    <cellStyle name="Total 2 5 12" xfId="31129" xr:uid="{D581EC9A-BAF7-4139-885C-4A117841EEAE}"/>
    <cellStyle name="Total 2 5 2" xfId="61647" xr:uid="{F866B8A6-1C2C-42B2-A86C-BD4DE782AC35}"/>
    <cellStyle name="Total 2 5 2 10" xfId="61648" xr:uid="{5778151A-8EE6-4D07-8772-E2350C355658}"/>
    <cellStyle name="Total 2 5 2 11" xfId="61649" xr:uid="{7945A3C9-74E8-440C-83D5-3DA595208282}"/>
    <cellStyle name="Total 2 5 2 2" xfId="61650" xr:uid="{02C1E586-6A46-43CE-84A6-81162E232912}"/>
    <cellStyle name="Total 2 5 2 2 2" xfId="61651" xr:uid="{E084F6B4-B752-45D6-98BB-EA1B21573D07}"/>
    <cellStyle name="Total 2 5 2 2 3" xfId="61652" xr:uid="{D0B89EBC-B75B-44D4-8B2A-98FC23B1FFF3}"/>
    <cellStyle name="Total 2 5 2 2 4" xfId="61653" xr:uid="{4965D633-1971-4D1E-8394-4D8AFE9A79CC}"/>
    <cellStyle name="Total 2 5 2 3" xfId="61654" xr:uid="{07B368E4-E70D-4AA7-9621-D5732F844F77}"/>
    <cellStyle name="Total 2 5 2 3 2" xfId="61655" xr:uid="{9FC4EAF0-6D95-4C22-92FC-15C86E9ECAE8}"/>
    <cellStyle name="Total 2 5 2 3 3" xfId="61656" xr:uid="{792006D9-D73A-4A9A-86A6-F35D327D65F3}"/>
    <cellStyle name="Total 2 5 2 3 4" xfId="61657" xr:uid="{1316E2AE-9722-477E-ABEE-DA559624613C}"/>
    <cellStyle name="Total 2 5 2 4" xfId="61658" xr:uid="{A9E7D972-8BE5-4557-A80A-A251CD599C2A}"/>
    <cellStyle name="Total 2 5 2 5" xfId="61659" xr:uid="{B50BEC37-E490-4BFE-9B46-72C40158C0AB}"/>
    <cellStyle name="Total 2 5 2 6" xfId="61660" xr:uid="{BF870CFF-821D-4C2C-BDD6-8CCE3FB812E2}"/>
    <cellStyle name="Total 2 5 2 7" xfId="61661" xr:uid="{29F592E0-F1E3-4C0C-9532-81718FE44C65}"/>
    <cellStyle name="Total 2 5 2 8" xfId="61662" xr:uid="{913941F4-972B-45C7-A89D-588B1EEC787F}"/>
    <cellStyle name="Total 2 5 2 9" xfId="61663" xr:uid="{66AE22C2-5184-46F5-B266-78A1BC04EABB}"/>
    <cellStyle name="Total 2 5 3" xfId="61664" xr:uid="{54E63FEC-2582-4582-9AF2-FC01C071D04D}"/>
    <cellStyle name="Total 2 5 3 10" xfId="61665" xr:uid="{493DE498-092B-4A6F-BB08-6BA3103A6DC8}"/>
    <cellStyle name="Total 2 5 3 11" xfId="61666" xr:uid="{279BA89F-6220-40AD-AF06-895A1430BE49}"/>
    <cellStyle name="Total 2 5 3 2" xfId="61667" xr:uid="{EF80868E-31EE-42F6-B414-BC6AE12EDC8E}"/>
    <cellStyle name="Total 2 5 3 2 2" xfId="61668" xr:uid="{BFC11B96-0ABC-4932-89C3-83069FDC49EC}"/>
    <cellStyle name="Total 2 5 3 2 3" xfId="61669" xr:uid="{E2C50672-281B-4F22-95C3-CD6D5EA23B37}"/>
    <cellStyle name="Total 2 5 3 2 4" xfId="61670" xr:uid="{866E3079-C052-4D23-87C4-B10D0D176623}"/>
    <cellStyle name="Total 2 5 3 3" xfId="61671" xr:uid="{CFE28EEC-A068-4E41-B962-612AAD3232B9}"/>
    <cellStyle name="Total 2 5 3 3 2" xfId="61672" xr:uid="{31EB6446-920E-4236-80A6-028B384554E5}"/>
    <cellStyle name="Total 2 5 3 3 3" xfId="61673" xr:uid="{11F5AA61-21B8-4294-8403-2214974A1E20}"/>
    <cellStyle name="Total 2 5 3 3 4" xfId="61674" xr:uid="{06E47336-3EC1-411E-A54F-62EC57DBAC6E}"/>
    <cellStyle name="Total 2 5 3 4" xfId="61675" xr:uid="{3D2C4AC0-B7C2-4929-BABE-35D10928EF2D}"/>
    <cellStyle name="Total 2 5 3 5" xfId="61676" xr:uid="{6D8B09F1-ADD6-40FA-9761-965472D4C21D}"/>
    <cellStyle name="Total 2 5 3 6" xfId="61677" xr:uid="{58EAB4F6-DEDF-4DB1-B18A-F4874699DFC7}"/>
    <cellStyle name="Total 2 5 3 7" xfId="61678" xr:uid="{EE02A72A-EA9C-43C0-8AC1-3005AE1602F8}"/>
    <cellStyle name="Total 2 5 3 8" xfId="61679" xr:uid="{2FD0C79C-BD45-4B88-B08A-9BFD675CAF01}"/>
    <cellStyle name="Total 2 5 3 9" xfId="61680" xr:uid="{570939DA-4CEE-49EB-AB2C-92B02D49678A}"/>
    <cellStyle name="Total 2 5 4" xfId="61681" xr:uid="{6CB0E785-CDF4-4843-B4B7-47F21D01D5D8}"/>
    <cellStyle name="Total 2 5 4 2" xfId="61682" xr:uid="{1BDC3242-BB95-4C7B-BB96-ED2AA5FF344B}"/>
    <cellStyle name="Total 2 5 4 3" xfId="61683" xr:uid="{2309F3E5-8247-4C6B-A2DE-46A0BF0EB2FC}"/>
    <cellStyle name="Total 2 5 4 4" xfId="61684" xr:uid="{65D74EFB-79CB-4696-B6BB-D785094E1B77}"/>
    <cellStyle name="Total 2 5 5" xfId="27741" xr:uid="{8A98F4F0-C5EB-43DC-A6C6-2741504B0FE9}"/>
    <cellStyle name="Total 2 5 6" xfId="27743" xr:uid="{33E044E7-8905-467B-8143-4BB8E8AFE8D7}"/>
    <cellStyle name="Total 2 5 7" xfId="27746" xr:uid="{8575C608-CF5E-4712-93C5-9A63B11342FF}"/>
    <cellStyle name="Total 2 5 8" xfId="17904" xr:uid="{E29984CB-BFCC-4541-9534-85A1D901A749}"/>
    <cellStyle name="Total 2 5 9" xfId="27749" xr:uid="{E3DC4F45-3153-4709-B1BD-FA6B8039FB6D}"/>
    <cellStyle name="Total 2 6" xfId="61685" xr:uid="{F1B8C842-A327-42C6-B207-37F0BCCB23D1}"/>
    <cellStyle name="Total 2 6 10" xfId="13137" xr:uid="{51FFEAEB-A49A-460F-BFE6-91302073157D}"/>
    <cellStyle name="Total 2 6 11" xfId="13148" xr:uid="{AB9E69B3-9BFF-47C4-96BD-3AA021B51E9E}"/>
    <cellStyle name="Total 2 6 12" xfId="61686" xr:uid="{0D4E43AF-6057-4BB3-B465-9CDFE28E0A91}"/>
    <cellStyle name="Total 2 6 2" xfId="61687" xr:uid="{63D27F8D-8E03-4833-ABC9-6292E347BE14}"/>
    <cellStyle name="Total 2 6 2 10" xfId="61688" xr:uid="{915AE8C9-EA33-42AC-B495-92289DD92792}"/>
    <cellStyle name="Total 2 6 2 11" xfId="32784" xr:uid="{D63FE5B3-A198-4F47-AC8C-B8972EFBD1AA}"/>
    <cellStyle name="Total 2 6 2 2" xfId="61689" xr:uid="{65E3D55D-277C-4E16-A31B-CEEEF34A17BF}"/>
    <cellStyle name="Total 2 6 2 2 2" xfId="61690" xr:uid="{F93F7A86-E879-43DF-8A54-97185E5077CA}"/>
    <cellStyle name="Total 2 6 2 2 3" xfId="61691" xr:uid="{C51CCA73-7088-46AD-B149-A2655B820C26}"/>
    <cellStyle name="Total 2 6 2 2 4" xfId="61692" xr:uid="{D963FBED-01F5-4BB2-A958-183C86FD4467}"/>
    <cellStyle name="Total 2 6 2 3" xfId="61693" xr:uid="{086D79F2-4948-4217-8D34-16C6CB2ADE34}"/>
    <cellStyle name="Total 2 6 2 3 2" xfId="61694" xr:uid="{82474A7D-E200-45EA-A8DB-2767D39510F7}"/>
    <cellStyle name="Total 2 6 2 3 3" xfId="61695" xr:uid="{05F8646B-9418-4FD2-843F-D877DDDFDCAC}"/>
    <cellStyle name="Total 2 6 2 3 4" xfId="61696" xr:uid="{D9C17735-136A-40C5-B1D3-34790A5D3E6C}"/>
    <cellStyle name="Total 2 6 2 4" xfId="61697" xr:uid="{6101B7F1-9EEA-4F82-B6AB-057FF657D859}"/>
    <cellStyle name="Total 2 6 2 5" xfId="61698" xr:uid="{1C2EC7C9-B499-452C-BC65-1EBA86B1EE1F}"/>
    <cellStyle name="Total 2 6 2 6" xfId="61699" xr:uid="{BB5BFE5E-BD30-4D31-8DBC-772F93CD1260}"/>
    <cellStyle name="Total 2 6 2 7" xfId="61700" xr:uid="{55CFE77C-686C-4EDD-9ACC-75164B3EAEFA}"/>
    <cellStyle name="Total 2 6 2 8" xfId="61701" xr:uid="{DF7CA64C-1C53-4B5C-AA4D-CFAFBE72952F}"/>
    <cellStyle name="Total 2 6 2 9" xfId="61702" xr:uid="{15094B56-B46F-4F64-8ADF-48940C331F06}"/>
    <cellStyle name="Total 2 6 3" xfId="61703" xr:uid="{582C72B1-FB3C-4A1D-AAC5-0288E797A114}"/>
    <cellStyle name="Total 2 6 3 10" xfId="61704" xr:uid="{47DDD3ED-B9E6-4F92-9A85-9CB7FD74B04B}"/>
    <cellStyle name="Total 2 6 3 11" xfId="61705" xr:uid="{4B466646-FD54-4EF6-B576-4DFD9C2DC387}"/>
    <cellStyle name="Total 2 6 3 2" xfId="61706" xr:uid="{6B9029CC-530C-4C5B-943A-D879561249D1}"/>
    <cellStyle name="Total 2 6 3 2 2" xfId="61707" xr:uid="{CCA04006-F537-4760-9708-B5DDAC7AD744}"/>
    <cellStyle name="Total 2 6 3 2 3" xfId="61708" xr:uid="{8C46CEDC-171E-41CA-A6FF-A9A66BD25DE1}"/>
    <cellStyle name="Total 2 6 3 2 4" xfId="61709" xr:uid="{81708EC0-90A4-433C-98A2-505C821D7E02}"/>
    <cellStyle name="Total 2 6 3 3" xfId="61710" xr:uid="{0FB13421-E41C-4F0E-AB4F-9744986045E1}"/>
    <cellStyle name="Total 2 6 3 3 2" xfId="61711" xr:uid="{53356BB6-448E-430B-94AE-756CF558358C}"/>
    <cellStyle name="Total 2 6 3 3 3" xfId="61712" xr:uid="{BCED7BDA-0502-4861-A619-289EA0584527}"/>
    <cellStyle name="Total 2 6 3 3 4" xfId="61713" xr:uid="{3448C707-4C2F-4F70-ADD9-61BD2C667315}"/>
    <cellStyle name="Total 2 6 3 4" xfId="61714" xr:uid="{D7916F43-ECD8-4EE1-995B-434677624C86}"/>
    <cellStyle name="Total 2 6 3 5" xfId="61715" xr:uid="{E25E8584-8D5C-4EFA-B846-F97D130E1D9D}"/>
    <cellStyle name="Total 2 6 3 6" xfId="61716" xr:uid="{D26548E0-B84A-4CB7-A752-9DD8926B5891}"/>
    <cellStyle name="Total 2 6 3 7" xfId="61717" xr:uid="{D3B7C956-3E4E-4B51-B232-EDF75A6B0F9A}"/>
    <cellStyle name="Total 2 6 3 8" xfId="61718" xr:uid="{431BE2E6-2EF2-43C6-B802-143FD3F2F228}"/>
    <cellStyle name="Total 2 6 3 9" xfId="61719" xr:uid="{9F8A93EF-A5CB-4E07-A6C6-A938333DF08E}"/>
    <cellStyle name="Total 2 6 4" xfId="61720" xr:uid="{E1F1220B-60AC-49A6-BD34-6C6EB279A9AC}"/>
    <cellStyle name="Total 2 6 4 2" xfId="61721" xr:uid="{D505480C-457E-4D59-97AB-513B566B20E9}"/>
    <cellStyle name="Total 2 6 4 3" xfId="61722" xr:uid="{32103C55-9223-47D4-BFCE-96D542BCE3C8}"/>
    <cellStyle name="Total 2 6 4 4" xfId="61723" xr:uid="{DFCC5168-14FD-4155-9164-9710A975E4CB}"/>
    <cellStyle name="Total 2 6 5" xfId="61724" xr:uid="{BBBD3F3E-ACB2-4A61-BAB9-53AFD31251F3}"/>
    <cellStyle name="Total 2 6 6" xfId="61725" xr:uid="{CC274F49-9035-482B-8EE7-E42C9AC8EDBF}"/>
    <cellStyle name="Total 2 6 7" xfId="61726" xr:uid="{7693F2C4-DE8F-4756-A85F-5C557A416372}"/>
    <cellStyle name="Total 2 6 8" xfId="61727" xr:uid="{9792D1CD-1413-4608-BA08-087AF37934FC}"/>
    <cellStyle name="Total 2 6 9" xfId="61728" xr:uid="{859CB838-53A4-4114-A599-FB43E6C7BCA3}"/>
    <cellStyle name="Total 2 7" xfId="61729" xr:uid="{BA2504A2-E113-44B5-BB0F-CE3575774F33}"/>
    <cellStyle name="Total 2 7 10" xfId="29934" xr:uid="{CF258ED2-823B-441A-8350-94B9D36B4D58}"/>
    <cellStyle name="Total 2 7 11" xfId="61730" xr:uid="{97D06D6A-846C-4067-8041-C61E75377D7F}"/>
    <cellStyle name="Total 2 7 12" xfId="61731" xr:uid="{6B201EEA-1A57-4D87-BEAF-79CFE96C4EC7}"/>
    <cellStyle name="Total 2 7 2" xfId="61732" xr:uid="{7C15E6EA-2F79-4784-BB6D-FD781DD47936}"/>
    <cellStyle name="Total 2 7 2 10" xfId="61733" xr:uid="{59B1604E-7A3A-483A-9FD6-646FAD450579}"/>
    <cellStyle name="Total 2 7 2 11" xfId="61734" xr:uid="{B21E0CBA-FE20-4906-A91E-BF438AF2E886}"/>
    <cellStyle name="Total 2 7 2 2" xfId="61735" xr:uid="{A3684E47-1503-4257-8272-EC5CE19F865D}"/>
    <cellStyle name="Total 2 7 2 2 2" xfId="61736" xr:uid="{5CA3116C-2263-4481-A866-4432E55F6C7F}"/>
    <cellStyle name="Total 2 7 2 2 3" xfId="61737" xr:uid="{C4E74929-9C65-4549-9BAD-880A18FADF0B}"/>
    <cellStyle name="Total 2 7 2 2 4" xfId="61738" xr:uid="{4CC0DF37-939A-473A-B3E6-1671EF778BA8}"/>
    <cellStyle name="Total 2 7 2 3" xfId="61739" xr:uid="{B15C8D81-F38C-487D-A598-3FEC08C8F13D}"/>
    <cellStyle name="Total 2 7 2 3 2" xfId="61740" xr:uid="{7E3C48DE-94C5-45AE-9111-D3B3EC3E1011}"/>
    <cellStyle name="Total 2 7 2 3 3" xfId="61741" xr:uid="{807B1C65-A412-4A80-96DF-F0B18F688ED2}"/>
    <cellStyle name="Total 2 7 2 3 4" xfId="61742" xr:uid="{6B6FE826-B1F8-44D2-9C85-BCB5F4038812}"/>
    <cellStyle name="Total 2 7 2 4" xfId="61743" xr:uid="{D4AA5AB3-F437-42E2-811C-02BD3C5A6DDF}"/>
    <cellStyle name="Total 2 7 2 5" xfId="61744" xr:uid="{3BBB49E3-8F84-4A03-AED3-68119F719568}"/>
    <cellStyle name="Total 2 7 2 6" xfId="61745" xr:uid="{DA1A13A7-B4B3-45C7-B174-0A446D953BC9}"/>
    <cellStyle name="Total 2 7 2 7" xfId="61746" xr:uid="{71FD72B3-41FA-44AD-AB3B-3AA29AD949E4}"/>
    <cellStyle name="Total 2 7 2 8" xfId="61747" xr:uid="{317C669F-138D-4A9B-AA81-79897CD70757}"/>
    <cellStyle name="Total 2 7 2 9" xfId="61748" xr:uid="{2FAF1338-D012-4688-ACF6-263DAC9E3FB8}"/>
    <cellStyle name="Total 2 7 3" xfId="61749" xr:uid="{212DB374-810F-4B30-95CA-B446E3730CEE}"/>
    <cellStyle name="Total 2 7 3 10" xfId="61750" xr:uid="{84DA22D8-D71E-483B-A89E-A57A94587FF2}"/>
    <cellStyle name="Total 2 7 3 11" xfId="61751" xr:uid="{5F6E2237-8EFE-4E16-AC49-B49E3DB1C00A}"/>
    <cellStyle name="Total 2 7 3 2" xfId="61752" xr:uid="{F70BB980-685A-42E9-9FD2-1B6892755798}"/>
    <cellStyle name="Total 2 7 3 2 2" xfId="61753" xr:uid="{7760F7AB-D3AC-450D-BCB1-D6827B4B77D7}"/>
    <cellStyle name="Total 2 7 3 2 3" xfId="61754" xr:uid="{09A86B66-A4D2-428F-83BC-E69EC81EDC1F}"/>
    <cellStyle name="Total 2 7 3 2 4" xfId="61755" xr:uid="{2B4D658C-C70F-4795-A50C-C582DF9D40D3}"/>
    <cellStyle name="Total 2 7 3 3" xfId="61756" xr:uid="{A23A1601-C75D-4234-8A16-D87B4FC8BECF}"/>
    <cellStyle name="Total 2 7 3 3 2" xfId="61757" xr:uid="{1DCC463B-7FB7-4706-B6EB-00955F7CE992}"/>
    <cellStyle name="Total 2 7 3 3 3" xfId="61758" xr:uid="{1EE8639B-307D-434C-9DD8-38AEE53586D0}"/>
    <cellStyle name="Total 2 7 3 3 4" xfId="61759" xr:uid="{5F9E763F-95D5-4B00-A8F8-F899898774A0}"/>
    <cellStyle name="Total 2 7 3 4" xfId="61760" xr:uid="{4E9A945C-8CC4-46B6-BAF6-9B9560C1F81B}"/>
    <cellStyle name="Total 2 7 3 5" xfId="61761" xr:uid="{4BC6FD53-8B7C-4432-BAC4-7E246DA35317}"/>
    <cellStyle name="Total 2 7 3 6" xfId="61762" xr:uid="{91520314-6AA5-4643-BB9E-AED5E3210B6B}"/>
    <cellStyle name="Total 2 7 3 7" xfId="61763" xr:uid="{65136B19-1827-43F3-9DF4-D9A6BD86ABDB}"/>
    <cellStyle name="Total 2 7 3 8" xfId="61764" xr:uid="{1034FFEB-2808-455F-B2BE-5BFC795F3C97}"/>
    <cellStyle name="Total 2 7 3 9" xfId="61765" xr:uid="{EA3FA210-D850-4258-8D6A-228C81EC2C66}"/>
    <cellStyle name="Total 2 7 4" xfId="61766" xr:uid="{29716985-AF00-4996-8472-30BB41EDFDB4}"/>
    <cellStyle name="Total 2 7 4 2" xfId="61767" xr:uid="{8CDBFA64-6C86-4AEA-93B9-2CF0A7B198E6}"/>
    <cellStyle name="Total 2 7 4 3" xfId="61768" xr:uid="{9273940B-2CD8-413E-AE14-F4DD0D125844}"/>
    <cellStyle name="Total 2 7 4 4" xfId="61769" xr:uid="{E94DCCF1-4B89-4DD8-B60F-2904C314236C}"/>
    <cellStyle name="Total 2 7 5" xfId="61770" xr:uid="{DE0E08D5-4D6B-458C-9EA1-68E012E0D1E9}"/>
    <cellStyle name="Total 2 7 6" xfId="61771" xr:uid="{07297E21-1BE5-4B8F-8250-1C933BA62134}"/>
    <cellStyle name="Total 2 7 7" xfId="61772" xr:uid="{92687E9E-1E1C-49AE-BB8C-8AE29F2D09BB}"/>
    <cellStyle name="Total 2 7 8" xfId="61773" xr:uid="{C56A9345-D230-4019-AD5E-123B51A1DB93}"/>
    <cellStyle name="Total 2 7 9" xfId="61774" xr:uid="{4D09096A-1712-435B-9E32-8C2CBC1B80BA}"/>
    <cellStyle name="Total 2 8" xfId="61775" xr:uid="{1E37FC04-DBE3-4971-A17C-1EDA36E82BF0}"/>
    <cellStyle name="Total 2 8 10" xfId="61776" xr:uid="{66CE7DB6-F461-4017-8314-C4F7CFBC4BD6}"/>
    <cellStyle name="Total 2 8 11" xfId="61777" xr:uid="{0EF6A891-4343-494D-A04E-F738F2DF61D1}"/>
    <cellStyle name="Total 2 8 12" xfId="61778" xr:uid="{3CD81086-2273-46A9-8342-BFD9338429D5}"/>
    <cellStyle name="Total 2 8 2" xfId="61779" xr:uid="{137E0982-506C-42D8-BA6B-1CC289F22BE9}"/>
    <cellStyle name="Total 2 8 2 10" xfId="61780" xr:uid="{DFF27233-A869-4998-BE1F-1E8DDA4331FC}"/>
    <cellStyle name="Total 2 8 2 11" xfId="61781" xr:uid="{C11E0617-BC34-4887-AAD9-A389A73E1E1F}"/>
    <cellStyle name="Total 2 8 2 2" xfId="61782" xr:uid="{948F758C-561C-4572-9342-957ACD18CA44}"/>
    <cellStyle name="Total 2 8 2 2 2" xfId="61783" xr:uid="{5080CB96-E1E0-4C76-ADBE-D9840D50C745}"/>
    <cellStyle name="Total 2 8 2 2 3" xfId="61784" xr:uid="{32352FC2-8118-4C24-A0D1-34EDA188A63D}"/>
    <cellStyle name="Total 2 8 2 2 4" xfId="61785" xr:uid="{790DD595-CCF4-4420-B0F4-0056E5E3BD9F}"/>
    <cellStyle name="Total 2 8 2 3" xfId="61786" xr:uid="{E9C51E5D-FAEA-4E40-A39F-B403E0838849}"/>
    <cellStyle name="Total 2 8 2 3 2" xfId="61787" xr:uid="{DC1EAE9B-A97A-4256-9029-10104D288828}"/>
    <cellStyle name="Total 2 8 2 3 3" xfId="61788" xr:uid="{77255393-D2F2-4763-9384-524F1E0D651A}"/>
    <cellStyle name="Total 2 8 2 3 4" xfId="61789" xr:uid="{E8A6F6C0-9E1B-4DD4-8099-340EB7550FF8}"/>
    <cellStyle name="Total 2 8 2 4" xfId="61790" xr:uid="{C38565B5-5405-4BD6-BFBE-C0E216990B67}"/>
    <cellStyle name="Total 2 8 2 5" xfId="61791" xr:uid="{8B7BED0F-C41B-4C4A-B3C4-A3DFEE6E7638}"/>
    <cellStyle name="Total 2 8 2 6" xfId="61792" xr:uid="{4A59E43C-B142-40E4-ACCB-67F121942788}"/>
    <cellStyle name="Total 2 8 2 7" xfId="5810" xr:uid="{747E7E93-4623-4FAE-A37F-4164AF6AF63B}"/>
    <cellStyle name="Total 2 8 2 8" xfId="6588" xr:uid="{65A65CA2-43AB-4092-B89B-0BA93448E4DB}"/>
    <cellStyle name="Total 2 8 2 9" xfId="61793" xr:uid="{245D5BDE-4B47-4344-86C5-3897283522D8}"/>
    <cellStyle name="Total 2 8 3" xfId="61794" xr:uid="{92B74746-E959-459A-BFBA-EC5C392F4F9E}"/>
    <cellStyle name="Total 2 8 3 10" xfId="61795" xr:uid="{9181540D-7399-4DDB-932C-5B1136CEDAAF}"/>
    <cellStyle name="Total 2 8 3 11" xfId="61796" xr:uid="{FD623ADB-6766-4D80-84B2-73056CAC7DF3}"/>
    <cellStyle name="Total 2 8 3 2" xfId="61797" xr:uid="{A8175996-8863-401C-BC3C-C7DD5B19997A}"/>
    <cellStyle name="Total 2 8 3 2 2" xfId="61798" xr:uid="{18BC0870-D231-4A21-BE10-B1D67680E55E}"/>
    <cellStyle name="Total 2 8 3 2 3" xfId="61799" xr:uid="{D6A327E4-5806-4D20-B73B-216E6A4481F4}"/>
    <cellStyle name="Total 2 8 3 2 4" xfId="61800" xr:uid="{8ECAE27A-8857-4EA4-BF26-6CC99D52690C}"/>
    <cellStyle name="Total 2 8 3 3" xfId="61801" xr:uid="{B2718FBB-4FEC-4604-A590-88C115CE1B71}"/>
    <cellStyle name="Total 2 8 3 3 2" xfId="61802" xr:uid="{C5F19CDC-E5E4-4D55-90FB-B389F8D050BA}"/>
    <cellStyle name="Total 2 8 3 3 3" xfId="61803" xr:uid="{AEBE093B-923A-480E-BF89-6447AA1DED7E}"/>
    <cellStyle name="Total 2 8 3 3 4" xfId="61804" xr:uid="{37045FD6-19A7-4E64-BC24-6994B3304163}"/>
    <cellStyle name="Total 2 8 3 4" xfId="61805" xr:uid="{F21413BA-3BE6-4DD5-8013-8B4FF2FEA86A}"/>
    <cellStyle name="Total 2 8 3 5" xfId="61806" xr:uid="{F0EF9233-7DA0-49E3-A8DA-224F526D528B}"/>
    <cellStyle name="Total 2 8 3 6" xfId="61807" xr:uid="{3034439A-39DE-4EA2-9DC4-DB6798F06DBF}"/>
    <cellStyle name="Total 2 8 3 7" xfId="61808" xr:uid="{316377F1-06D0-4532-A423-445DF43FA2ED}"/>
    <cellStyle name="Total 2 8 3 8" xfId="61809" xr:uid="{1366DD95-B1E9-4B25-913C-3C55B061D09A}"/>
    <cellStyle name="Total 2 8 3 9" xfId="33154" xr:uid="{C891A97A-DF58-469E-9AE1-B97F28878A12}"/>
    <cellStyle name="Total 2 8 4" xfId="61810" xr:uid="{823D97E4-D734-4F23-9DA1-E9864CDFB4A9}"/>
    <cellStyle name="Total 2 8 4 2" xfId="61811" xr:uid="{A139A914-E98B-4B20-B98D-A565C4567520}"/>
    <cellStyle name="Total 2 8 4 3" xfId="61812" xr:uid="{B55F8C02-0BC1-43B4-9DB0-03505DB4F08A}"/>
    <cellStyle name="Total 2 8 4 4" xfId="61813" xr:uid="{CD7E00DA-CECB-42E7-AD77-2090E462B93F}"/>
    <cellStyle name="Total 2 8 5" xfId="56179" xr:uid="{6BF34990-3064-4DF9-861A-00894D906D89}"/>
    <cellStyle name="Total 2 8 6" xfId="56181" xr:uid="{5D46C53D-1820-4091-9BD7-F764D76379C1}"/>
    <cellStyle name="Total 2 8 7" xfId="56183" xr:uid="{BD65BBAE-78A2-4304-B12D-32BF31E7EF50}"/>
    <cellStyle name="Total 2 8 8" xfId="61814" xr:uid="{729D4749-3AB1-426B-B6CC-598A4C6B3D83}"/>
    <cellStyle name="Total 2 8 9" xfId="61815" xr:uid="{84C9E14D-F915-4DC3-95B8-DFF774755116}"/>
    <cellStyle name="Total 2 9" xfId="61816" xr:uid="{AE70ED7B-91DB-498E-891E-AE3981B95084}"/>
    <cellStyle name="Total 2 9 10" xfId="61817" xr:uid="{87E9B712-9336-4E3C-918A-983BDBDAFB91}"/>
    <cellStyle name="Total 2 9 11" xfId="61818" xr:uid="{D224A866-D426-4803-A982-CED699E512FF}"/>
    <cellStyle name="Total 2 9 2" xfId="61819" xr:uid="{11567435-9FDE-48EC-899E-41B56046C4B4}"/>
    <cellStyle name="Total 2 9 2 2" xfId="61820" xr:uid="{EA4C3841-3B99-47BD-BE7B-5AACB857B35C}"/>
    <cellStyle name="Total 2 9 2 3" xfId="61821" xr:uid="{EAD8BD70-F266-41AF-8F02-0B9CA6677D91}"/>
    <cellStyle name="Total 2 9 2 4" xfId="61822" xr:uid="{ED8229F7-4612-4CF5-A794-0E7A137375ED}"/>
    <cellStyle name="Total 2 9 3" xfId="61823" xr:uid="{B4A2D490-A5EE-48ED-B378-842FD6F0CC33}"/>
    <cellStyle name="Total 2 9 3 2" xfId="61824" xr:uid="{32E64530-CFC1-49F8-8BB3-5891995558E3}"/>
    <cellStyle name="Total 2 9 3 3" xfId="61825" xr:uid="{C8C420FE-19CA-4345-AD1E-010D6B458222}"/>
    <cellStyle name="Total 2 9 3 4" xfId="61826" xr:uid="{90753E03-B6D0-432E-8252-59EED7C099BD}"/>
    <cellStyle name="Total 2 9 4" xfId="61827" xr:uid="{4595BA97-F8AD-47C4-B1FD-B8BBEC946A42}"/>
    <cellStyle name="Total 2 9 5" xfId="61828" xr:uid="{BAAE8CCA-1BAD-46E6-9CEC-374DB245C391}"/>
    <cellStyle name="Total 2 9 6" xfId="61829" xr:uid="{D1C07E86-28DF-4A62-9FFC-BAA8D19C498F}"/>
    <cellStyle name="Total 2 9 7" xfId="61830" xr:uid="{D96F82E7-4049-4F1C-BDCC-03AA252762E1}"/>
    <cellStyle name="Total 2 9 8" xfId="61831" xr:uid="{1CE4B6B4-0E4E-4ABF-B82B-FB966EA92834}"/>
    <cellStyle name="Total 2 9 9" xfId="61832" xr:uid="{8A42303F-30A7-48E3-9CCD-E175423F8996}"/>
    <cellStyle name="Total 20" xfId="61501" xr:uid="{C3FDBB2A-A68F-4430-8EE5-ACFEBF60A97D}"/>
    <cellStyle name="Total 21" xfId="61507" xr:uid="{302C3916-5B2E-4305-8430-1C707D88AA11}"/>
    <cellStyle name="Total 22" xfId="61509" xr:uid="{921E7836-C98D-4799-860A-730BD050782F}"/>
    <cellStyle name="Total 22 2" xfId="61833" xr:uid="{551B7F45-FA25-4FF8-960F-70CCD6FF2021}"/>
    <cellStyle name="Total 22 3" xfId="61834" xr:uid="{B5283A71-6809-4DE2-BDA5-D349E23228F1}"/>
    <cellStyle name="Total 22 4" xfId="61835" xr:uid="{57FDF317-F9A1-40A9-A124-DE0AB0708380}"/>
    <cellStyle name="Total 22 5" xfId="61836" xr:uid="{7A2DBCD1-9060-420F-9573-EE807D094E68}"/>
    <cellStyle name="Total 22 6" xfId="61837" xr:uid="{7B878E1F-83FB-4120-A21B-5F984F8D60ED}"/>
    <cellStyle name="Total 23" xfId="61511" xr:uid="{FB28B59F-6F63-4F22-8D80-300037A4747C}"/>
    <cellStyle name="Total 23 2" xfId="61838" xr:uid="{05F183A6-516F-4CDB-9437-00CB11E6CA52}"/>
    <cellStyle name="Total 23 3" xfId="61839" xr:uid="{66AC6383-DDD3-4239-943F-F42E5AD98A21}"/>
    <cellStyle name="Total 23 4" xfId="61840" xr:uid="{B6D564D2-B536-4655-BEF1-BF8B67E9C5DB}"/>
    <cellStyle name="Total 23 5" xfId="61841" xr:uid="{F0C1A94A-C244-45CB-B1C0-F04720952047}"/>
    <cellStyle name="Total 23 6" xfId="61842" xr:uid="{234ACA4E-A9CE-4D83-8A58-939CFF887B15}"/>
    <cellStyle name="Total 24" xfId="61513" xr:uid="{1532BD2E-3138-45DB-A0DD-A7B9C72D77C5}"/>
    <cellStyle name="Total 24 2" xfId="61843" xr:uid="{87DBA3CA-88ED-489D-9858-515201E68EDA}"/>
    <cellStyle name="Total 25" xfId="61845" xr:uid="{374A0A65-0C81-46BD-9DD0-B7F4B4C84277}"/>
    <cellStyle name="Total 26" xfId="61846" xr:uid="{C2E38B77-1DB8-4C79-96A2-BA16B5EEEFB7}"/>
    <cellStyle name="Total 27" xfId="61847" xr:uid="{EF38A69F-00E3-41CD-B2C0-4B62F00BAF99}"/>
    <cellStyle name="Total 28" xfId="61848" xr:uid="{6429D193-D265-4332-8E8E-A6CF791D950B}"/>
    <cellStyle name="Total 29" xfId="61849" xr:uid="{096CB779-5D2E-4FEF-9866-029A8CE0A6EA}"/>
    <cellStyle name="Total 3" xfId="61850" xr:uid="{2CF1F7B0-E85C-41E0-AF5E-9E2F4ED2ADA8}"/>
    <cellStyle name="Total 3 10" xfId="61851" xr:uid="{55AEC9DF-536F-4F24-B3FF-3FF8AD85EF20}"/>
    <cellStyle name="Total 3 11" xfId="61852" xr:uid="{DEE1FBB8-5CE1-4F59-965B-FEEAA17780A4}"/>
    <cellStyle name="Total 3 12" xfId="61853" xr:uid="{2A982F4D-6F7B-4205-AFBA-37F3B8894160}"/>
    <cellStyle name="Total 3 2" xfId="61854" xr:uid="{28696E21-E463-4ADC-9EB3-DE98156B82C8}"/>
    <cellStyle name="Total 3 2 10" xfId="61855" xr:uid="{C4A6A9F6-A1A4-4CA7-BA57-9180020793F9}"/>
    <cellStyle name="Total 3 2 11" xfId="27224" xr:uid="{BB102114-6EE0-40B1-8726-16D1BC765CA2}"/>
    <cellStyle name="Total 3 2 2" xfId="38740" xr:uid="{82101AA8-C411-48E1-B722-CAAD14CC6B78}"/>
    <cellStyle name="Total 3 2 2 2" xfId="61856" xr:uid="{439880F7-78A8-45D4-99C0-5B52BA354E8D}"/>
    <cellStyle name="Total 3 2 2 3" xfId="61857" xr:uid="{0CA3355A-7C0B-4847-9AD4-A3C7A6E421F1}"/>
    <cellStyle name="Total 3 2 2 4" xfId="61858" xr:uid="{5618C069-13A5-4BA9-A527-51CC4CBEDDB7}"/>
    <cellStyle name="Total 3 2 3" xfId="61859" xr:uid="{18878148-DF38-4AF8-9B4F-D69BAB119163}"/>
    <cellStyle name="Total 3 2 3 2" xfId="30441" xr:uid="{D95C2265-87F8-42DA-9A44-4743F9E2CECA}"/>
    <cellStyle name="Total 3 2 3 3" xfId="30444" xr:uid="{11A1F313-0150-4D04-9F7F-83CED6F265DF}"/>
    <cellStyle name="Total 3 2 3 4" xfId="30447" xr:uid="{42CB03B6-0C45-4D0B-8D1F-75BDE826EC8E}"/>
    <cellStyle name="Total 3 2 4" xfId="61860" xr:uid="{799A0DBB-2686-47A6-903C-BFA8BB6152E3}"/>
    <cellStyle name="Total 3 2 5" xfId="61861" xr:uid="{5C20D4C1-5BBC-4C51-A0E8-92934BB33C55}"/>
    <cellStyle name="Total 3 2 6" xfId="61862" xr:uid="{E72740C7-E71C-4D5E-B7E7-26A6369653DC}"/>
    <cellStyle name="Total 3 2 7" xfId="61863" xr:uid="{6441DE29-D4C5-453A-8E90-88DD7D5B246A}"/>
    <cellStyle name="Total 3 2 8" xfId="61864" xr:uid="{2C1014DD-5C2A-443F-ACDE-1C6C271C8896}"/>
    <cellStyle name="Total 3 2 9" xfId="61865" xr:uid="{E59EF046-5A90-40BC-8EFD-F29DD8F7F435}"/>
    <cellStyle name="Total 3 3" xfId="61866" xr:uid="{E3CC9C03-539C-4DA3-B34F-92E9236E0708}"/>
    <cellStyle name="Total 3 3 10" xfId="61867" xr:uid="{07AC1DA2-7D84-4D4B-9CB8-BE2E1C255A1A}"/>
    <cellStyle name="Total 3 3 11" xfId="27242" xr:uid="{684A26F1-17E3-48D5-A795-5916463DEF3A}"/>
    <cellStyle name="Total 3 3 2" xfId="61868" xr:uid="{F3EE022C-E88E-4641-A689-62BB2C225417}"/>
    <cellStyle name="Total 3 3 2 2" xfId="61869" xr:uid="{8F8F50B9-6AA3-49B3-8136-EF1A0067FB50}"/>
    <cellStyle name="Total 3 3 2 3" xfId="61870" xr:uid="{2DF8BE78-C466-49EC-8D3D-CDEA2971C0FA}"/>
    <cellStyle name="Total 3 3 2 4" xfId="61871" xr:uid="{D874F751-8315-4FB9-BFEE-C4DCF59FAF24}"/>
    <cellStyle name="Total 3 3 3" xfId="61872" xr:uid="{F37E1BB6-B520-45B2-8258-3E5C085D3873}"/>
    <cellStyle name="Total 3 3 3 2" xfId="61873" xr:uid="{337137A0-9525-4E21-A7B6-93F7CD1E15F5}"/>
    <cellStyle name="Total 3 3 3 3" xfId="61874" xr:uid="{F023A68D-CDA7-4045-AFB1-B46F2CF4F767}"/>
    <cellStyle name="Total 3 3 3 4" xfId="61875" xr:uid="{01DD695B-A6D8-4A25-829B-D883F93A6DE4}"/>
    <cellStyle name="Total 3 3 4" xfId="61876" xr:uid="{1B56DFDC-ABE1-4178-9087-2357EEF40096}"/>
    <cellStyle name="Total 3 3 5" xfId="25871" xr:uid="{BE982846-8732-436F-8D37-1A04748E5C56}"/>
    <cellStyle name="Total 3 3 6" xfId="25873" xr:uid="{11551664-B06D-4C3C-9776-518524340489}"/>
    <cellStyle name="Total 3 3 7" xfId="20155" xr:uid="{ED333946-2AB5-465B-B59C-8BF63C037ACE}"/>
    <cellStyle name="Total 3 3 8" xfId="25875" xr:uid="{4E0E1507-DE9F-45F1-918B-ACDFD39AB7C7}"/>
    <cellStyle name="Total 3 3 9" xfId="25877" xr:uid="{E04BC485-DB9D-46EF-BB3A-78F6CC9D79A5}"/>
    <cellStyle name="Total 3 4" xfId="61877" xr:uid="{D5BF2AB6-100B-4B15-B33B-E2D79828F836}"/>
    <cellStyle name="Total 3 4 2" xfId="61878" xr:uid="{00C99426-CBD8-4D99-85DB-E879A0281216}"/>
    <cellStyle name="Total 3 4 3" xfId="14133" xr:uid="{FD97277A-8DF4-4C3D-9756-4E2F216DBCEC}"/>
    <cellStyle name="Total 3 4 4" xfId="14136" xr:uid="{D8F5A753-E8E8-4C85-90BE-E22D4C347EF6}"/>
    <cellStyle name="Total 3 5" xfId="61879" xr:uid="{117296F0-EDA2-4876-8ACC-0EA0CF4A2AAB}"/>
    <cellStyle name="Total 3 6" xfId="61880" xr:uid="{B1C890F1-6A70-4A08-B9D1-1EE30566706C}"/>
    <cellStyle name="Total 3 7" xfId="61881" xr:uid="{5D5F6584-72C8-47F9-B194-1E50430D3C60}"/>
    <cellStyle name="Total 3 8" xfId="61882" xr:uid="{DC574174-2987-4508-80C4-FAB8708F6C43}"/>
    <cellStyle name="Total 3 9" xfId="61883" xr:uid="{2F67B0F1-A011-4951-B594-390EB2665B8D}"/>
    <cellStyle name="Total 30" xfId="61844" xr:uid="{38C4CC7C-5990-43B6-B951-CB8A2CE6409C}"/>
    <cellStyle name="Total 4" xfId="61884" xr:uid="{A744D10E-3A19-4858-A1F1-DA1E62BA266C}"/>
    <cellStyle name="Total 4 10" xfId="61885" xr:uid="{42E08ED4-ED97-4345-A329-9077CC18EF9A}"/>
    <cellStyle name="Total 4 11" xfId="61886" xr:uid="{356C0A9B-2771-4337-AE9B-854DA3D3AE1C}"/>
    <cellStyle name="Total 4 12" xfId="61887" xr:uid="{2AE6EB14-2A07-4E87-98B9-33B1182A5327}"/>
    <cellStyle name="Total 4 2" xfId="61888" xr:uid="{1679D5DA-5592-47F9-B20D-CC9F78BB3040}"/>
    <cellStyle name="Total 4 2 10" xfId="23027" xr:uid="{07883892-9F20-4DB9-942A-606D545698F0}"/>
    <cellStyle name="Total 4 2 11" xfId="23033" xr:uid="{306DED61-1C77-405C-8B04-59882A53867F}"/>
    <cellStyle name="Total 4 2 2" xfId="61889" xr:uid="{1F3A6240-39EB-427C-A9D8-63CF8176807D}"/>
    <cellStyle name="Total 4 2 2 2" xfId="23108" xr:uid="{0D589938-07BF-4B28-8EDF-D003820AF92E}"/>
    <cellStyle name="Total 4 2 2 3" xfId="23110" xr:uid="{CBA52809-519E-41BE-85C2-8486AD5CD9A9}"/>
    <cellStyle name="Total 4 2 2 4" xfId="23112" xr:uid="{1664D4FE-553F-4308-8E68-F5377435C5C4}"/>
    <cellStyle name="Total 4 2 3" xfId="61890" xr:uid="{EE128977-5087-4942-83C5-4397FE04A066}"/>
    <cellStyle name="Total 4 2 3 2" xfId="61891" xr:uid="{38B91457-42AF-485B-A4A7-A6DB508079FD}"/>
    <cellStyle name="Total 4 2 3 3" xfId="61892" xr:uid="{8D8C8C80-A2A2-4C48-9298-A4389EC40555}"/>
    <cellStyle name="Total 4 2 3 4" xfId="61893" xr:uid="{B360D3AE-01D9-40DF-A2B0-3DC54B22A143}"/>
    <cellStyle name="Total 4 2 4" xfId="61894" xr:uid="{B9BD3D71-B23F-48AC-8491-BFA821C4C2E4}"/>
    <cellStyle name="Total 4 2 5" xfId="61895" xr:uid="{CF151755-0F49-4DB7-86AF-752FF46A2600}"/>
    <cellStyle name="Total 4 2 6" xfId="61896" xr:uid="{34400BDC-0B62-4B38-96D0-4C87A3481A47}"/>
    <cellStyle name="Total 4 2 7" xfId="61897" xr:uid="{6D9DBF6F-2E0D-487D-9DD5-4CCF172B762F}"/>
    <cellStyle name="Total 4 2 8" xfId="61898" xr:uid="{D29F58CC-6AC1-4D59-B10A-8306EF84C781}"/>
    <cellStyle name="Total 4 2 9" xfId="61899" xr:uid="{1780B021-CC7F-4A2F-A970-ECE012FBD210}"/>
    <cellStyle name="Total 4 3" xfId="61900" xr:uid="{35982B79-9523-44F8-8282-21D830A73DED}"/>
    <cellStyle name="Total 4 3 10" xfId="14340" xr:uid="{FD3B8C39-9BA7-46B8-A958-793A76FB6766}"/>
    <cellStyle name="Total 4 3 11" xfId="23164" xr:uid="{497228B5-5D44-442B-A919-568D3BB59C54}"/>
    <cellStyle name="Total 4 3 2" xfId="61901" xr:uid="{E66F43F3-8D9F-47CA-BE98-2B0FAE37AEFC}"/>
    <cellStyle name="Total 4 3 2 2" xfId="23205" xr:uid="{1942C5A7-6164-4EC8-8EF0-C9BCDD69EEA7}"/>
    <cellStyle name="Total 4 3 2 3" xfId="23207" xr:uid="{15F48910-9021-42C0-9E62-46D86C965143}"/>
    <cellStyle name="Total 4 3 2 4" xfId="23209" xr:uid="{4E697D5D-2C9E-48CB-A55D-D5B1FBA2617D}"/>
    <cellStyle name="Total 4 3 3" xfId="61902" xr:uid="{17DE64B6-DF78-48A0-9AAA-0AFC7721BF25}"/>
    <cellStyle name="Total 4 3 3 2" xfId="61903" xr:uid="{51C7D0B0-D896-4662-8832-A8D656F6D3E4}"/>
    <cellStyle name="Total 4 3 3 3" xfId="61904" xr:uid="{ECB5445C-1C47-45DD-A1C3-D3B0178582F7}"/>
    <cellStyle name="Total 4 3 3 4" xfId="33101" xr:uid="{4493B057-E9D5-4F76-9EB3-8FE30416E418}"/>
    <cellStyle name="Total 4 3 4" xfId="61905" xr:uid="{87835420-8CE9-4393-B02C-5B036102AD49}"/>
    <cellStyle name="Total 4 3 5" xfId="61906" xr:uid="{1CF4E8E9-E065-49CA-A78F-D557092EAA46}"/>
    <cellStyle name="Total 4 3 6" xfId="61907" xr:uid="{D3FA33FB-6E96-4693-8254-36FA60874EF1}"/>
    <cellStyle name="Total 4 3 7" xfId="61908" xr:uid="{F5584B48-8A4A-4F65-B1BC-9506E7899DEE}"/>
    <cellStyle name="Total 4 3 8" xfId="61909" xr:uid="{F475BD06-5FC1-4902-9085-8E84AB63D419}"/>
    <cellStyle name="Total 4 3 9" xfId="61910" xr:uid="{45FCBA59-4AFC-4CC7-86DF-DBCBBD644599}"/>
    <cellStyle name="Total 4 4" xfId="61911" xr:uid="{93D9D942-245B-43D9-810D-7CCC9F5F2C11}"/>
    <cellStyle name="Total 4 4 2" xfId="61912" xr:uid="{A5245342-06DD-4432-A096-0BDA1549ACBA}"/>
    <cellStyle name="Total 4 4 3" xfId="38347" xr:uid="{6E70E9D5-D1C5-4F63-BE36-E601C06774CF}"/>
    <cellStyle name="Total 4 4 4" xfId="38397" xr:uid="{B299B327-8C66-4B45-81E9-F1ABAA500470}"/>
    <cellStyle name="Total 4 5" xfId="61913" xr:uid="{55E00D1D-9E26-4F0D-998B-4DA1E6C6C947}"/>
    <cellStyle name="Total 4 6" xfId="61914" xr:uid="{378FFA50-2077-4EEC-9D1A-2A4348A03AA9}"/>
    <cellStyle name="Total 4 7" xfId="61915" xr:uid="{15F57198-80A9-45A3-9D07-A39B1FD6B969}"/>
    <cellStyle name="Total 4 8" xfId="61916" xr:uid="{3F3FE470-3885-4E4A-970F-AF6C4A5285A0}"/>
    <cellStyle name="Total 4 9" xfId="61917" xr:uid="{338EE3FC-FE37-4160-9D96-15B1C11964EB}"/>
    <cellStyle name="Total 5" xfId="61918" xr:uid="{CDF5ED09-5CD8-4F78-A2E4-AAA23B4FF99B}"/>
    <cellStyle name="Total 5 10" xfId="61919" xr:uid="{2E536821-9A91-4C16-AA0B-EAB404070F2E}"/>
    <cellStyle name="Total 5 11" xfId="61920" xr:uid="{D119504E-6464-4D38-B3F1-291943D5BA19}"/>
    <cellStyle name="Total 5 12" xfId="61921" xr:uid="{8859BF2F-70DF-4C72-ADAE-9B2C22A34ECF}"/>
    <cellStyle name="Total 5 2" xfId="61922" xr:uid="{80272AD6-345A-44F4-9249-5A230F2F8736}"/>
    <cellStyle name="Total 5 2 10" xfId="61923" xr:uid="{B676170D-410E-4636-98B1-C4B969B43794}"/>
    <cellStyle name="Total 5 2 11" xfId="30989" xr:uid="{58D1981F-7DC7-4115-A36D-F45568E7465E}"/>
    <cellStyle name="Total 5 2 2" xfId="61924" xr:uid="{442B13B5-1755-432F-A5FC-94490C4FB3EB}"/>
    <cellStyle name="Total 5 2 2 2" xfId="61925" xr:uid="{FBF8E670-5759-402C-96AC-5C75A1136013}"/>
    <cellStyle name="Total 5 2 2 3" xfId="61926" xr:uid="{182F4A91-FAC2-40DA-9A74-1169E596B31E}"/>
    <cellStyle name="Total 5 2 2 4" xfId="61927" xr:uid="{CC4425B0-0C50-4959-B758-FFF16673BC9E}"/>
    <cellStyle name="Total 5 2 3" xfId="61928" xr:uid="{88F87F1C-7358-40C1-8269-6C7BBF37EF69}"/>
    <cellStyle name="Total 5 2 3 2" xfId="61929" xr:uid="{D1285EAF-8A58-45E8-8D0B-F770D512176E}"/>
    <cellStyle name="Total 5 2 3 3" xfId="61930" xr:uid="{0B15C063-67CA-465B-A859-F4CA5C11F7ED}"/>
    <cellStyle name="Total 5 2 3 4" xfId="61931" xr:uid="{27A4BF90-6CA2-49E9-B074-153F787E2715}"/>
    <cellStyle name="Total 5 2 4" xfId="61932" xr:uid="{CE871402-A6B9-4716-AD2A-B4AEE3E1E9F1}"/>
    <cellStyle name="Total 5 2 5" xfId="61933" xr:uid="{16F883EE-B2E3-4E95-AF68-9A0D572DD1FD}"/>
    <cellStyle name="Total 5 2 6" xfId="61934" xr:uid="{B6763545-76EE-4342-8B29-D83068A025C4}"/>
    <cellStyle name="Total 5 2 7" xfId="61935" xr:uid="{61C102DE-A68D-418B-8E61-1E53B074B96D}"/>
    <cellStyle name="Total 5 2 8" xfId="61936" xr:uid="{76A90045-ECDD-4D50-876B-FEA28DB3324B}"/>
    <cellStyle name="Total 5 2 9" xfId="61937" xr:uid="{E9AE8016-6803-46EE-885F-BFCA9B6EB2C7}"/>
    <cellStyle name="Total 5 3" xfId="61938" xr:uid="{889122C2-1EC7-45E4-83AC-2920664D5195}"/>
    <cellStyle name="Total 5 3 10" xfId="61939" xr:uid="{9298E5BC-56E0-4324-A1FD-D2B3C5F1C16F}"/>
    <cellStyle name="Total 5 3 11" xfId="61940" xr:uid="{936CF731-0D78-4F64-A26E-9DC094BAE4DF}"/>
    <cellStyle name="Total 5 3 2" xfId="61941" xr:uid="{FFA368C2-B738-480D-822C-E5BBABB5C489}"/>
    <cellStyle name="Total 5 3 2 2" xfId="61942" xr:uid="{2D504351-94EF-47CB-B370-2A5E4057199B}"/>
    <cellStyle name="Total 5 3 2 3" xfId="61943" xr:uid="{E8CB0244-8F12-454D-B1AD-31161A24FE63}"/>
    <cellStyle name="Total 5 3 2 4" xfId="33127" xr:uid="{F5771891-50B2-404E-B757-371EFB71EEAD}"/>
    <cellStyle name="Total 5 3 3" xfId="61944" xr:uid="{BB8F3F7C-3EFA-4CF1-92FE-496062E8AE2F}"/>
    <cellStyle name="Total 5 3 3 2" xfId="61945" xr:uid="{E604EDCF-3CBD-403E-885C-92D292C9F97C}"/>
    <cellStyle name="Total 5 3 3 3" xfId="61946" xr:uid="{12566713-C8BE-4382-811F-5DC416322D83}"/>
    <cellStyle name="Total 5 3 3 4" xfId="33129" xr:uid="{13DBA4C7-B05A-4E42-99BB-7BC315E5F33D}"/>
    <cellStyle name="Total 5 3 4" xfId="61947" xr:uid="{B038A445-C98A-4C62-A860-C9ABAE8D2F06}"/>
    <cellStyle name="Total 5 3 5" xfId="61948" xr:uid="{04A2BE9D-E6BA-4363-849A-11164D59C766}"/>
    <cellStyle name="Total 5 3 6" xfId="61949" xr:uid="{1D1AB6D9-72F0-4FB3-BF05-C53A825EF17F}"/>
    <cellStyle name="Total 5 3 7" xfId="61950" xr:uid="{50212363-6C7A-4FFC-B797-9698006169DA}"/>
    <cellStyle name="Total 5 3 8" xfId="61951" xr:uid="{76545FD6-2498-4DC1-9C87-F4ED1A00C05C}"/>
    <cellStyle name="Total 5 3 9" xfId="61952" xr:uid="{C8C73E33-977B-46F0-BAA5-AB5F7D4B8C2C}"/>
    <cellStyle name="Total 5 4" xfId="61953" xr:uid="{FD774BE6-61A3-4F32-BA68-C5EF5D7F44BC}"/>
    <cellStyle name="Total 5 4 2" xfId="18853" xr:uid="{397E68CB-C5FB-473F-92D1-3DA2DADDA5F8}"/>
    <cellStyle name="Total 5 4 3" xfId="18855" xr:uid="{4172B951-2EB2-4AD5-9181-0A8E4A8BD135}"/>
    <cellStyle name="Total 5 4 4" xfId="61954" xr:uid="{1EBA9AFA-65F7-4175-874B-63BD921CE6A4}"/>
    <cellStyle name="Total 5 5" xfId="61955" xr:uid="{10CE6E34-602F-4CC5-A415-FAA85DFDED0D}"/>
    <cellStyle name="Total 5 6" xfId="61956" xr:uid="{1D6DA02B-D447-48C2-A773-B14B9BFD23AD}"/>
    <cellStyle name="Total 5 7" xfId="61957" xr:uid="{57612348-33EC-4AC1-94EB-7943CF3D6AF9}"/>
    <cellStyle name="Total 5 8" xfId="61958" xr:uid="{2E2E6097-5170-47A4-AE4E-21DA0B6A63DA}"/>
    <cellStyle name="Total 5 9" xfId="61959" xr:uid="{2435A782-A305-4BAF-AD2F-8E18EEFF86D9}"/>
    <cellStyle name="Total 6" xfId="61960" xr:uid="{E943C8D8-9697-4F95-B106-82F2285733D2}"/>
    <cellStyle name="Total 6 10" xfId="61961" xr:uid="{E1A080A8-6AC6-405F-AB22-A0B6E595147F}"/>
    <cellStyle name="Total 6 11" xfId="61962" xr:uid="{03B39D38-1224-4647-9BBC-F193EBAD5A4A}"/>
    <cellStyle name="Total 6 12" xfId="61963" xr:uid="{333AC42F-8518-47AF-B549-68117BAA6C95}"/>
    <cellStyle name="Total 6 2" xfId="61964" xr:uid="{F4F4CBD9-06C8-41FB-BAF7-276CF0AED1DE}"/>
    <cellStyle name="Total 6 2 10" xfId="61965" xr:uid="{8756670A-162A-47B6-B7E0-E1BEFFA60F90}"/>
    <cellStyle name="Total 6 2 11" xfId="61966" xr:uid="{B7ADE375-BB20-4376-AA70-9D230F78057A}"/>
    <cellStyle name="Total 6 2 2" xfId="61967" xr:uid="{9B39B440-FC30-4B18-B1AA-72035B279A93}"/>
    <cellStyle name="Total 6 2 2 2" xfId="61968" xr:uid="{B667F0C6-D436-46F2-A054-71DFB93964AE}"/>
    <cellStyle name="Total 6 2 2 3" xfId="61969" xr:uid="{CD8ECA8F-A809-44CA-98B3-D9DAFB831814}"/>
    <cellStyle name="Total 6 2 2 4" xfId="61970" xr:uid="{CA567FC1-960D-4309-9984-0513CED21B3A}"/>
    <cellStyle name="Total 6 2 3" xfId="61971" xr:uid="{7E3749AA-EC70-4311-A386-F6FD4F043265}"/>
    <cellStyle name="Total 6 2 3 2" xfId="61972" xr:uid="{9A37F811-1AFD-410C-A86B-02FB37840C8D}"/>
    <cellStyle name="Total 6 2 3 3" xfId="61973" xr:uid="{65795B38-0F0E-4F4B-8AF9-639867947631}"/>
    <cellStyle name="Total 6 2 3 4" xfId="61974" xr:uid="{19963A69-E0EA-48B6-80BF-93B755B827E3}"/>
    <cellStyle name="Total 6 2 4" xfId="61975" xr:uid="{59CB0409-16FD-475F-87DF-80472B4C1A06}"/>
    <cellStyle name="Total 6 2 5" xfId="61976" xr:uid="{AF769340-2154-41BD-9F99-DE375E5E10FF}"/>
    <cellStyle name="Total 6 2 6" xfId="61977" xr:uid="{9A1F857D-ACE0-4DB6-9931-708B6F88C805}"/>
    <cellStyle name="Total 6 2 7" xfId="61978" xr:uid="{9E835CCD-7AA5-4E29-AA95-63E804C5A629}"/>
    <cellStyle name="Total 6 2 8" xfId="61979" xr:uid="{7BB88D89-2520-4842-B457-F0543F19AF27}"/>
    <cellStyle name="Total 6 2 9" xfId="61980" xr:uid="{D8A421CD-5F8F-4493-A7F6-D5F7BA3CF79F}"/>
    <cellStyle name="Total 6 3" xfId="61981" xr:uid="{83AE1FFD-1732-43E5-BB7D-F0EA6C99007B}"/>
    <cellStyle name="Total 6 3 10" xfId="61982" xr:uid="{0D15025F-DE08-482A-9455-CB4AB9A56F33}"/>
    <cellStyle name="Total 6 3 11" xfId="61983" xr:uid="{5FB19057-B875-4847-8D26-A0E0C4346DF6}"/>
    <cellStyle name="Total 6 3 2" xfId="61984" xr:uid="{09287F6F-04DC-49AF-8913-134EEE3E5322}"/>
    <cellStyle name="Total 6 3 2 2" xfId="61985" xr:uid="{9A667C0E-5AED-4039-9404-91031764DAE1}"/>
    <cellStyle name="Total 6 3 2 3" xfId="61986" xr:uid="{4B3E66CE-E136-4233-8C54-09281F6E8238}"/>
    <cellStyle name="Total 6 3 2 4" xfId="33184" xr:uid="{9D72EBD8-B3CD-46E6-A065-4708B9457692}"/>
    <cellStyle name="Total 6 3 3" xfId="61987" xr:uid="{F8857AA0-0CE3-4F2D-8CEA-ACAC4067CEDC}"/>
    <cellStyle name="Total 6 3 3 2" xfId="61988" xr:uid="{658415CB-6CC5-4E3D-8FA0-522618FA0AAB}"/>
    <cellStyle name="Total 6 3 3 3" xfId="61989" xr:uid="{CCFDFC6A-BAB0-43B0-9A00-0D56CE37CEE8}"/>
    <cellStyle name="Total 6 3 3 4" xfId="33187" xr:uid="{FD5FE2D5-B095-4111-9919-D4D6688BB3B0}"/>
    <cellStyle name="Total 6 3 4" xfId="61990" xr:uid="{E874A830-E41D-40C8-A1E4-F5832CE2E48B}"/>
    <cellStyle name="Total 6 3 5" xfId="61991" xr:uid="{ED4F53D3-853A-47F3-BF08-1E466F738786}"/>
    <cellStyle name="Total 6 3 6" xfId="61992" xr:uid="{01067D70-C4F4-4DEB-9515-CD96DA4DED34}"/>
    <cellStyle name="Total 6 3 7" xfId="61993" xr:uid="{A760DAF7-8992-453F-AA92-377C0DC77352}"/>
    <cellStyle name="Total 6 3 8" xfId="61994" xr:uid="{4DBB60AF-2E9A-49E1-800D-1D45E72D6E8F}"/>
    <cellStyle name="Total 6 3 9" xfId="61995" xr:uid="{6564F15A-29E7-488F-A5DC-96E51F547CB7}"/>
    <cellStyle name="Total 6 4" xfId="61996" xr:uid="{39105036-D6A9-4C6A-B758-C2AE63A52E25}"/>
    <cellStyle name="Total 6 4 2" xfId="61997" xr:uid="{7BF30B4E-B8FC-4A5B-83D0-F613F350B12B}"/>
    <cellStyle name="Total 6 4 3" xfId="38874" xr:uid="{E7BE30C8-A561-4776-94A7-9E025A1ABA7E}"/>
    <cellStyle name="Total 6 4 4" xfId="38881" xr:uid="{8B99E984-22A0-486A-99AB-98CB1DC8A1F9}"/>
    <cellStyle name="Total 6 5" xfId="61998" xr:uid="{AF0DA8C2-317A-4182-9ECF-B0BFE021306B}"/>
    <cellStyle name="Total 6 6" xfId="61999" xr:uid="{156DCD2B-DBA4-41E9-AD35-B7D34E8FEDAA}"/>
    <cellStyle name="Total 6 7" xfId="62000" xr:uid="{B091554C-8211-4038-AA6B-D79104A3FB3F}"/>
    <cellStyle name="Total 6 8" xfId="62001" xr:uid="{1E23449B-4A00-4DDD-A884-B04A6D47457F}"/>
    <cellStyle name="Total 6 9" xfId="62002" xr:uid="{A714828E-F3CF-4F6C-912E-056FF153658F}"/>
    <cellStyle name="Total 7" xfId="62003" xr:uid="{CEA11D21-C108-497C-8593-EAB83E6DE8FB}"/>
    <cellStyle name="Total 7 10" xfId="12726" xr:uid="{1EAF4505-8C65-4A87-9943-17EF9CFC2F26}"/>
    <cellStyle name="Total 7 11" xfId="12729" xr:uid="{E7CF6F27-0239-4AD3-98BA-3DFB58E8DA4D}"/>
    <cellStyle name="Total 7 12" xfId="12732" xr:uid="{D43CAE51-7A19-447E-B13D-7A24D938D989}"/>
    <cellStyle name="Total 7 2" xfId="62004" xr:uid="{BBE1AC59-34AE-4D46-B098-E838C295B5AC}"/>
    <cellStyle name="Total 7 2 10" xfId="62005" xr:uid="{783960A9-1D51-4E8A-BD5B-B63B0D03F782}"/>
    <cellStyle name="Total 7 2 11" xfId="62006" xr:uid="{C1C453E5-B76E-49A6-85AE-EDA247A86E3C}"/>
    <cellStyle name="Total 7 2 2" xfId="62007" xr:uid="{CBA3ED51-B22D-4BAE-B347-6E4D3A4A52C6}"/>
    <cellStyle name="Total 7 2 2 2" xfId="62008" xr:uid="{BF97B749-BD88-4FC9-AF30-674CB928D881}"/>
    <cellStyle name="Total 7 2 2 3" xfId="62009" xr:uid="{9FE22542-AEAB-4E15-92CE-B5CAE576A084}"/>
    <cellStyle name="Total 7 2 2 4" xfId="62010" xr:uid="{83A9492A-F657-4423-A958-2241C8FF2966}"/>
    <cellStyle name="Total 7 2 3" xfId="62011" xr:uid="{8F79280F-E60D-4610-83D4-380798603BF5}"/>
    <cellStyle name="Total 7 2 3 2" xfId="62012" xr:uid="{9CD4DCDA-38BE-481C-BC5B-A58EBB377A04}"/>
    <cellStyle name="Total 7 2 3 3" xfId="62013" xr:uid="{71F54D86-0A1C-4398-8988-F040C35FCAE2}"/>
    <cellStyle name="Total 7 2 3 4" xfId="62014" xr:uid="{8E25DA86-3903-4764-AFC3-9EB501698A7A}"/>
    <cellStyle name="Total 7 2 4" xfId="62015" xr:uid="{C44C2805-8D92-406B-AF6F-1F0B61C26D78}"/>
    <cellStyle name="Total 7 2 5" xfId="62016" xr:uid="{431BC4C5-FE9F-4753-B9DC-A9344299A898}"/>
    <cellStyle name="Total 7 2 6" xfId="62017" xr:uid="{F49AD365-D4D5-45D8-9CB6-85C30296D51B}"/>
    <cellStyle name="Total 7 2 7" xfId="62018" xr:uid="{32FC1A7F-5F65-420A-BED3-DEF7407BB005}"/>
    <cellStyle name="Total 7 2 8" xfId="62019" xr:uid="{A1862E30-5048-4A8C-9A19-F0E14C9FB54A}"/>
    <cellStyle name="Total 7 2 9" xfId="62020" xr:uid="{8766EA75-924B-40D7-B075-6CF49E99C14D}"/>
    <cellStyle name="Total 7 3" xfId="62021" xr:uid="{E377F9E8-2354-4291-B2C9-119286BA1121}"/>
    <cellStyle name="Total 7 3 10" xfId="62022" xr:uid="{0FEA6627-04EB-401C-8D23-282B0B3A96D9}"/>
    <cellStyle name="Total 7 3 11" xfId="57090" xr:uid="{758D628B-32CB-4E73-91E6-8A6A54248C38}"/>
    <cellStyle name="Total 7 3 2" xfId="62023" xr:uid="{D22A6EE8-D6C7-43A0-9917-E61EC07DB8EE}"/>
    <cellStyle name="Total 7 3 2 2" xfId="62024" xr:uid="{AFDBA239-4F5E-43C5-88BB-1A03464EF969}"/>
    <cellStyle name="Total 7 3 2 3" xfId="62025" xr:uid="{71F1EB8D-4995-486A-90DA-2552BD51617C}"/>
    <cellStyle name="Total 7 3 2 4" xfId="10190" xr:uid="{4572D2BD-81EF-4907-8DBE-09395B9ED68A}"/>
    <cellStyle name="Total 7 3 3" xfId="62026" xr:uid="{13CBED86-9008-46BF-99C6-D6B3FF10B48D}"/>
    <cellStyle name="Total 7 3 3 2" xfId="62027" xr:uid="{B00F900F-5021-4D70-9841-6CD57A325FB5}"/>
    <cellStyle name="Total 7 3 3 3" xfId="62028" xr:uid="{7A2A1911-3BC9-414C-8045-32E9EC5EECE8}"/>
    <cellStyle name="Total 7 3 3 4" xfId="33236" xr:uid="{E181651D-5A4C-45FC-812D-8987640B5648}"/>
    <cellStyle name="Total 7 3 4" xfId="62029" xr:uid="{1D46CE89-852A-4B7A-B74F-1D28E6963466}"/>
    <cellStyle name="Total 7 3 5" xfId="56244" xr:uid="{25B05F0E-26C3-4E8C-AAFD-252CB78413CF}"/>
    <cellStyle name="Total 7 3 6" xfId="56246" xr:uid="{F582482B-D1F8-4491-84F2-2164E79B147C}"/>
    <cellStyle name="Total 7 3 7" xfId="56248" xr:uid="{1EA31B11-662A-478E-9A52-91C21D23E776}"/>
    <cellStyle name="Total 7 3 8" xfId="62030" xr:uid="{3E03E316-045A-4401-AB4F-14C5DDDE36BF}"/>
    <cellStyle name="Total 7 3 9" xfId="62031" xr:uid="{B175ECB6-E5E2-4FB6-AAA8-65930B8AAAB2}"/>
    <cellStyle name="Total 7 4" xfId="62032" xr:uid="{E46122F4-6B83-49F7-8102-D2764BECF24F}"/>
    <cellStyle name="Total 7 4 2" xfId="62033" xr:uid="{66FF0AF3-1CF4-46C7-8B7A-CD8531FA14CA}"/>
    <cellStyle name="Total 7 4 3" xfId="38923" xr:uid="{C40EA44D-2A38-4AEF-B515-03ED5D6C391C}"/>
    <cellStyle name="Total 7 4 4" xfId="38930" xr:uid="{1BD4D275-FC8C-4C78-BF39-49C98E1C67D5}"/>
    <cellStyle name="Total 7 5" xfId="62034" xr:uid="{94929B4A-4919-4E80-A29D-60E6C28AB6DA}"/>
    <cellStyle name="Total 7 6" xfId="62035" xr:uid="{D0504B3A-91F6-497A-BF98-94A6334BAA89}"/>
    <cellStyle name="Total 7 7" xfId="62036" xr:uid="{2E54B364-046A-4D37-8709-531B883EC1D5}"/>
    <cellStyle name="Total 7 8" xfId="62037" xr:uid="{771E543F-77CE-4C97-B739-DBC188088895}"/>
    <cellStyle name="Total 7 9" xfId="62038" xr:uid="{83B2F3D3-885A-482A-9953-11F482F672FA}"/>
    <cellStyle name="Total 8" xfId="62039" xr:uid="{7EF1D373-3358-45A2-AF59-9AE880CDDD7D}"/>
    <cellStyle name="Total 8 10" xfId="62040" xr:uid="{F068762E-55CB-45DC-B127-A42E7D3F83AB}"/>
    <cellStyle name="Total 8 11" xfId="62041" xr:uid="{01CF0CA0-6275-434E-87AA-1238207FAE4F}"/>
    <cellStyle name="Total 8 12" xfId="62042" xr:uid="{D53354FA-7D61-4C96-BCE0-FE8FDE70F61F}"/>
    <cellStyle name="Total 8 2" xfId="62043" xr:uid="{C791DFDA-0E87-48D5-836B-79F5D632578A}"/>
    <cellStyle name="Total 8 2 10" xfId="62044" xr:uid="{96C369B0-BFAE-4507-B42D-B0E149CC37B9}"/>
    <cellStyle name="Total 8 2 11" xfId="62045" xr:uid="{0A31B379-BE86-4C88-AEDA-B34112FFDB6A}"/>
    <cellStyle name="Total 8 2 2" xfId="62046" xr:uid="{B859CE68-5686-47A7-8D02-E44BA7858961}"/>
    <cellStyle name="Total 8 2 2 2" xfId="62047" xr:uid="{643FF9C1-F973-4225-8D89-E92A6B80299C}"/>
    <cellStyle name="Total 8 2 2 3" xfId="62048" xr:uid="{0BFEE263-0F50-4F3C-B3E3-B0BB2280DE9A}"/>
    <cellStyle name="Total 8 2 2 4" xfId="62049" xr:uid="{A683CAB9-C706-4A35-A73A-ADCA5AE74E72}"/>
    <cellStyle name="Total 8 2 3" xfId="62050" xr:uid="{01D6CA2C-2598-4F52-9AC6-027650FF3D2E}"/>
    <cellStyle name="Total 8 2 3 2" xfId="62051" xr:uid="{5DEAF3EE-D3AC-4C67-BC7B-3708937F02EB}"/>
    <cellStyle name="Total 8 2 3 3" xfId="62052" xr:uid="{A3BC00AB-25C9-489B-8228-18EF33AFB8EF}"/>
    <cellStyle name="Total 8 2 3 4" xfId="62053" xr:uid="{E2916BC5-EC33-405D-8E5C-58C097776749}"/>
    <cellStyle name="Total 8 2 4" xfId="62054" xr:uid="{767E468F-0418-4678-8ACE-3FD5C66B46B7}"/>
    <cellStyle name="Total 8 2 5" xfId="62055" xr:uid="{8B4BBB57-5010-47DE-9E27-A1674B9BA2B6}"/>
    <cellStyle name="Total 8 2 6" xfId="62056" xr:uid="{73C87BB0-8186-451E-93EC-5D75C84615DC}"/>
    <cellStyle name="Total 8 2 7" xfId="62057" xr:uid="{A1A44FAF-6D19-4561-9AF0-FC91CCABC18C}"/>
    <cellStyle name="Total 8 2 8" xfId="37612" xr:uid="{4BD5EB29-62E9-4B1C-B413-71A6A660B0F8}"/>
    <cellStyle name="Total 8 2 9" xfId="37614" xr:uid="{46344114-A8D9-4A26-8ECD-B17CE8F1179B}"/>
    <cellStyle name="Total 8 3" xfId="62058" xr:uid="{FF1E79B2-B8F7-4D60-9043-5417F2845E41}"/>
    <cellStyle name="Total 8 3 10" xfId="62059" xr:uid="{75589222-B39D-4A35-B848-D8BFDAFDF8F6}"/>
    <cellStyle name="Total 8 3 11" xfId="62060" xr:uid="{4B855235-7A6A-47BA-9F40-0BA0F07D4D36}"/>
    <cellStyle name="Total 8 3 2" xfId="62061" xr:uid="{D11BACE3-8691-4B4A-8C42-C12FA2B3E422}"/>
    <cellStyle name="Total 8 3 2 2" xfId="62062" xr:uid="{BAB7E528-5785-418D-8F27-11A3DF66C0BB}"/>
    <cellStyle name="Total 8 3 2 3" xfId="62063" xr:uid="{629A6E43-5484-4E67-BDE4-5AF49330A39E}"/>
    <cellStyle name="Total 8 3 2 4" xfId="62064" xr:uid="{57635E59-8E6B-4AF3-BEB4-9C32E5C8D7DF}"/>
    <cellStyle name="Total 8 3 3" xfId="62065" xr:uid="{734B8E52-A99D-4777-9A24-D0BE5159EC48}"/>
    <cellStyle name="Total 8 3 3 2" xfId="62066" xr:uid="{586ADC7D-5D80-4880-91BD-1CE2E8DF6194}"/>
    <cellStyle name="Total 8 3 3 3" xfId="62067" xr:uid="{3D4F476B-F77D-4077-9BE8-6C2BF9BCA3E9}"/>
    <cellStyle name="Total 8 3 3 4" xfId="62068" xr:uid="{D7C391BC-529B-41FD-A89A-6E51CC5A342F}"/>
    <cellStyle name="Total 8 3 4" xfId="62069" xr:uid="{5B87FA21-0D81-4CCB-A9C1-47B067D453D7}"/>
    <cellStyle name="Total 8 3 5" xfId="62070" xr:uid="{4DF3336D-2530-443C-88C9-AAE901B43EC0}"/>
    <cellStyle name="Total 8 3 6" xfId="62071" xr:uid="{788839E5-A84E-4EE7-8D2D-0873F1CFAF76}"/>
    <cellStyle name="Total 8 3 7" xfId="62072" xr:uid="{F7B36933-2FAA-46A2-9C28-6ADBD6CCAF10}"/>
    <cellStyle name="Total 8 3 8" xfId="62073" xr:uid="{ACCBA9C4-0C5E-4330-A51B-055914A2DCB5}"/>
    <cellStyle name="Total 8 3 9" xfId="62074" xr:uid="{04AA3F50-DD2A-4DDA-87B6-482B548C1CCB}"/>
    <cellStyle name="Total 8 4" xfId="62075" xr:uid="{530A2F4E-A818-413D-9575-DE2C43426E0D}"/>
    <cellStyle name="Total 8 4 2" xfId="57754" xr:uid="{A0C30ED3-1C9C-4C05-83FE-CF08429353B2}"/>
    <cellStyle name="Total 8 4 3" xfId="38970" xr:uid="{FF9F5DD0-EE9A-4E00-B7A3-923F3CCA5D5B}"/>
    <cellStyle name="Total 8 4 4" xfId="38974" xr:uid="{1D39D165-1720-4E7F-BAB8-DB38E7B4138A}"/>
    <cellStyle name="Total 8 5" xfId="62076" xr:uid="{A6DFBE74-6163-4808-8E9D-04807E06F2D6}"/>
    <cellStyle name="Total 8 6" xfId="62077" xr:uid="{F1E297CA-8250-40DA-A007-FDD5B6CDDEE9}"/>
    <cellStyle name="Total 8 7" xfId="62078" xr:uid="{D7C1C102-878B-4DE0-B1A1-DC412DE02373}"/>
    <cellStyle name="Total 8 8" xfId="62079" xr:uid="{EF629A6D-8E47-42D2-99D6-8F436A9E597E}"/>
    <cellStyle name="Total 8 9" xfId="62080" xr:uid="{FF0AF24D-994B-40F1-908D-B7B5371CB9B5}"/>
    <cellStyle name="Total 9" xfId="62081" xr:uid="{BDDB8B75-A5AD-49BB-89BF-8971AF6B6435}"/>
    <cellStyle name="Total 9 10" xfId="62082" xr:uid="{C145C407-4695-4E6E-8F6F-4F049DDB4006}"/>
    <cellStyle name="Total 9 11" xfId="62083" xr:uid="{CD434414-E943-43C0-AF87-E95419F46E1B}"/>
    <cellStyle name="Total 9 12" xfId="62084" xr:uid="{CB37B95F-6EF0-456C-87BB-AA714666E4DD}"/>
    <cellStyle name="Total 9 2" xfId="26601" xr:uid="{20076605-F21D-4021-97B2-0AB30553106D}"/>
    <cellStyle name="Total 9 2 10" xfId="62085" xr:uid="{47C7B7C6-C5CE-4B10-9A9D-EB26BCDCD3D7}"/>
    <cellStyle name="Total 9 2 11" xfId="62086" xr:uid="{4643F45B-2AD9-4428-8788-7D301BB52980}"/>
    <cellStyle name="Total 9 2 2" xfId="7399" xr:uid="{8C89546B-4242-4E47-97ED-06E0C6C3910E}"/>
    <cellStyle name="Total 9 2 2 2" xfId="62087" xr:uid="{44E4C89D-E6CD-4C22-B1BE-E7F14F216551}"/>
    <cellStyle name="Total 9 2 2 3" xfId="62088" xr:uid="{86E79249-4C5E-4E23-BAFD-259D786AF3C9}"/>
    <cellStyle name="Total 9 2 2 4" xfId="62089" xr:uid="{23F5A840-8D2E-406F-96AD-981535303E46}"/>
    <cellStyle name="Total 9 2 3" xfId="7402" xr:uid="{5FFF3404-32CA-4FFD-AC84-FFFCB14DC2F1}"/>
    <cellStyle name="Total 9 2 3 2" xfId="62090" xr:uid="{8328974C-9977-4292-BA63-1AAD111363C8}"/>
    <cellStyle name="Total 9 2 3 3" xfId="62091" xr:uid="{88C88E18-D4EF-4EE5-9366-68E624D399EA}"/>
    <cellStyle name="Total 9 2 3 4" xfId="62092" xr:uid="{C5D3EFEF-2700-465F-964A-8B3FC03A9657}"/>
    <cellStyle name="Total 9 2 4" xfId="62093" xr:uid="{B8D76760-4BA9-404E-ABCD-68F5D49F9B44}"/>
    <cellStyle name="Total 9 2 5" xfId="62094" xr:uid="{0840DE6D-A52A-46D8-BA9E-7C3A5919D92F}"/>
    <cellStyle name="Total 9 2 6" xfId="62095" xr:uid="{A3713C44-4CEE-456B-85C8-545AA3C0BCC3}"/>
    <cellStyle name="Total 9 2 7" xfId="62096" xr:uid="{1274C011-ACFE-4002-96ED-2E34EC259BDB}"/>
    <cellStyle name="Total 9 2 8" xfId="62097" xr:uid="{5DF9B835-96AE-469E-B9E6-26B115DB8375}"/>
    <cellStyle name="Total 9 2 9" xfId="62098" xr:uid="{EB046FD1-B5EB-4034-B3A1-66C31FCBA484}"/>
    <cellStyle name="Total 9 3" xfId="26604" xr:uid="{20F8A189-4CD0-4918-8E9C-B7DC746E4581}"/>
    <cellStyle name="Total 9 3 10" xfId="62099" xr:uid="{6CA007D5-04DE-4C27-BE31-8E912996DCDA}"/>
    <cellStyle name="Total 9 3 11" xfId="62100" xr:uid="{26E8BE9F-FE01-467E-942B-350A3AFEC3FF}"/>
    <cellStyle name="Total 9 3 2" xfId="62101" xr:uid="{518B4723-9E18-4876-A8E3-7CFDD452D819}"/>
    <cellStyle name="Total 9 3 2 2" xfId="62102" xr:uid="{599289F8-7D50-401D-8EDA-9B03FC0B383D}"/>
    <cellStyle name="Total 9 3 2 3" xfId="62103" xr:uid="{683391FE-13EB-40DD-A1FC-DF0FB3D88A48}"/>
    <cellStyle name="Total 9 3 2 4" xfId="62104" xr:uid="{25AAF7D7-F1E8-4B21-B01F-841744A7E5FA}"/>
    <cellStyle name="Total 9 3 3" xfId="62105" xr:uid="{DB3AB914-F9F2-44A2-A8B4-7FDF1D8280C8}"/>
    <cellStyle name="Total 9 3 3 2" xfId="62106" xr:uid="{BAAFCC65-5237-4DA0-A790-0EB247B06746}"/>
    <cellStyle name="Total 9 3 3 3" xfId="62107" xr:uid="{8F8C3B91-7460-4200-B229-32C546FC2250}"/>
    <cellStyle name="Total 9 3 3 4" xfId="62108" xr:uid="{57932FDB-2F4F-4F2D-AD0E-3ADA6FDD01A7}"/>
    <cellStyle name="Total 9 3 4" xfId="62109" xr:uid="{41BA0DF4-E22B-4F4E-9165-3BD0C27C5790}"/>
    <cellStyle name="Total 9 3 5" xfId="62110" xr:uid="{ECD653F9-5CBB-478B-A39B-532D6FA8FE1F}"/>
    <cellStyle name="Total 9 3 6" xfId="62111" xr:uid="{2876A13C-2030-45BA-93D4-1863E470DF64}"/>
    <cellStyle name="Total 9 3 7" xfId="62112" xr:uid="{B82328C6-36D8-4F85-999E-1B99F0B34033}"/>
    <cellStyle name="Total 9 3 8" xfId="62113" xr:uid="{BC14A34D-DCAE-46DB-BCB6-E9E23021EC7A}"/>
    <cellStyle name="Total 9 3 9" xfId="62114" xr:uid="{EE0BFDD6-F049-4396-B7CB-1F8CD7F9F5BC}"/>
    <cellStyle name="Total 9 4" xfId="22898" xr:uid="{9CC47F85-F869-4F87-8C0E-04ED1C8F8611}"/>
    <cellStyle name="Total 9 4 2" xfId="60920" xr:uid="{CEDF42FC-05D2-462E-8231-6AD10A0B7948}"/>
    <cellStyle name="Total 9 4 3" xfId="60922" xr:uid="{4F92601F-B1B4-4AB2-9885-A963E13C38EC}"/>
    <cellStyle name="Total 9 4 4" xfId="62115" xr:uid="{5F4D3797-A8A2-45A3-9485-628D235C83C0}"/>
    <cellStyle name="Total 9 5" xfId="4589" xr:uid="{5773CD3C-F9EF-40B9-AE67-327F53113BA9}"/>
    <cellStyle name="Total 9 6" xfId="4598" xr:uid="{37D60ADE-0AC3-4DE1-A45B-B5D2DFBC92AF}"/>
    <cellStyle name="Total 9 7" xfId="62116" xr:uid="{FF9D201B-B61F-44D5-81A7-290C95C4DA0C}"/>
    <cellStyle name="Total 9 8" xfId="62117" xr:uid="{A1C7354D-3B34-44C3-9884-DBEA0814E330}"/>
    <cellStyle name="Total 9 9" xfId="62118" xr:uid="{E969A042-2FEF-49A1-8885-0A210B672D43}"/>
    <cellStyle name="TotCol - Style5" xfId="62119" xr:uid="{B2B67FC6-2E49-489E-81EC-A97DB66E734A}"/>
    <cellStyle name="TotCol - Style5 2" xfId="62120" xr:uid="{E4381DC3-C837-4452-AE4F-12CFA073490C}"/>
    <cellStyle name="TotCol - Style5 3" xfId="62121" xr:uid="{734F33FE-21EB-4BB8-A194-F27E963619B5}"/>
    <cellStyle name="TotRow - Style4" xfId="62122" xr:uid="{A77FC124-0A3B-4699-A4AA-3BDF15D9BB95}"/>
    <cellStyle name="TotRow - Style4 10" xfId="62123" xr:uid="{64E6E1B2-77D7-4FC2-B3B4-1B4C514A7DD2}"/>
    <cellStyle name="TotRow - Style4 11" xfId="62124" xr:uid="{24E88207-934F-4A40-B454-BB6DB96A5641}"/>
    <cellStyle name="TotRow - Style4 12" xfId="62125" xr:uid="{75EB6116-159E-4EFB-BC43-D45236B844CB}"/>
    <cellStyle name="TotRow - Style4 13" xfId="62126" xr:uid="{E9DF227A-0206-4FDF-8E32-E5E252AF6043}"/>
    <cellStyle name="TotRow - Style4 14" xfId="62127" xr:uid="{38BA783C-E141-4203-8DCC-547C6394032E}"/>
    <cellStyle name="TotRow - Style4 15" xfId="62128" xr:uid="{269C86B3-03EF-4BC3-B8E1-5C04DCDED349}"/>
    <cellStyle name="TotRow - Style4 2" xfId="62129" xr:uid="{8641748F-334A-4E88-A2A9-1E3958EEB8EB}"/>
    <cellStyle name="TotRow - Style4 2 2" xfId="62130" xr:uid="{9453E645-CC39-465E-93BD-8235217A3BE3}"/>
    <cellStyle name="TotRow - Style4 2 3" xfId="62131" xr:uid="{0277ABDD-10BD-461C-8964-C8A69C7FD952}"/>
    <cellStyle name="TotRow - Style4 2 4" xfId="62132" xr:uid="{7CA29FC8-70B3-4A4A-956D-687C397C008A}"/>
    <cellStyle name="TotRow - Style4 2 5" xfId="62133" xr:uid="{912516E2-B8E5-41EA-A08D-AFFA693B859C}"/>
    <cellStyle name="TotRow - Style4 2 6" xfId="62134" xr:uid="{1445337F-85C0-43B1-BCB3-F7F37FFCDAE7}"/>
    <cellStyle name="TotRow - Style4 2 7" xfId="62135" xr:uid="{9679C30C-AD8F-4CEE-9AA9-2F247BC0796F}"/>
    <cellStyle name="TotRow - Style4 2 8" xfId="62136" xr:uid="{AF619280-C62E-4172-BC27-DDC43F80428E}"/>
    <cellStyle name="TotRow - Style4 2 9" xfId="62137" xr:uid="{48F20006-2F56-4235-B700-4DD469407187}"/>
    <cellStyle name="TotRow - Style4 3" xfId="62138" xr:uid="{8EBE3CD3-E1A4-4A78-A423-739FE74527CE}"/>
    <cellStyle name="TotRow - Style4 4" xfId="62139" xr:uid="{C8BF70FA-CA4E-4C1A-942D-0D3A5A7397AE}"/>
    <cellStyle name="TotRow - Style4 5" xfId="62140" xr:uid="{CAEB4348-CEF7-438D-8B34-E9158962C1FE}"/>
    <cellStyle name="TotRow - Style4 6" xfId="62141" xr:uid="{C05D0FC2-3FE8-4C75-952D-4DD4FCE0CBE8}"/>
    <cellStyle name="TotRow - Style4 7" xfId="62142" xr:uid="{A79B385B-7D8D-4434-A523-08410CD02853}"/>
    <cellStyle name="TotRow - Style4 8" xfId="62143" xr:uid="{891F0814-2062-4586-AC58-2636AB283C42}"/>
    <cellStyle name="TotRow - Style4 9" xfId="62144" xr:uid="{483B57D3-4EFC-4650-BD53-CF862390D928}"/>
    <cellStyle name="Warning Text 10" xfId="62145" xr:uid="{6D36549F-579C-464F-8324-594CF25EB43F}"/>
    <cellStyle name="Warning Text 10 2" xfId="62146" xr:uid="{C31A61E6-8C33-4081-8BE7-0B27D6FC406A}"/>
    <cellStyle name="Warning Text 10 2 2" xfId="62147" xr:uid="{A3895E19-D533-43FD-AD1E-5D790790CC14}"/>
    <cellStyle name="Warning Text 10 2 3" xfId="62148" xr:uid="{7A0FF6A0-9E14-494A-AE7D-33D9E7D9C362}"/>
    <cellStyle name="Warning Text 10 3" xfId="62149" xr:uid="{9E46BB1F-7B09-4295-A74B-99862DA421D2}"/>
    <cellStyle name="Warning Text 10 4" xfId="62150" xr:uid="{2652104F-56C2-4195-B284-735B4BA501D4}"/>
    <cellStyle name="Warning Text 11" xfId="62151" xr:uid="{6C77AB18-93F2-44B2-BE7A-300A5B220CB2}"/>
    <cellStyle name="Warning Text 12" xfId="62152" xr:uid="{D66421F6-1A9C-4287-95C8-2C35904D1736}"/>
    <cellStyle name="Warning Text 13" xfId="62153" xr:uid="{15596636-E3EC-449F-AE13-FC977B7CF7E0}"/>
    <cellStyle name="Warning Text 14" xfId="62154" xr:uid="{5C01AFD6-0B81-4053-B580-6F59C0E6E490}"/>
    <cellStyle name="Warning Text 15" xfId="62156" xr:uid="{9021F237-0C0F-4BD9-920A-0A31850A0DFC}"/>
    <cellStyle name="Warning Text 16" xfId="62158" xr:uid="{B23C93FE-02BB-433F-894F-E005871B8B02}"/>
    <cellStyle name="Warning Text 17" xfId="62160" xr:uid="{8E5D6F33-11E7-4CC5-8CFD-C717EBCB2F9C}"/>
    <cellStyle name="Warning Text 17 2" xfId="62161" xr:uid="{5CC9ABA3-E81E-4754-93BD-E79CD05D9C44}"/>
    <cellStyle name="Warning Text 17 3" xfId="62162" xr:uid="{400B07AE-F4AA-4AAA-B8D7-9E37D56BE68F}"/>
    <cellStyle name="Warning Text 17 4" xfId="62163" xr:uid="{B75D78B6-5353-4B30-B966-7559D43EFCE4}"/>
    <cellStyle name="Warning Text 17 5" xfId="62164" xr:uid="{7FBBB1A1-1FAB-473C-9DA5-A3FC3E82FB08}"/>
    <cellStyle name="Warning Text 17 6" xfId="16183" xr:uid="{5AA0D5D9-E7E7-4D8C-BA82-BA154B87519E}"/>
    <cellStyle name="Warning Text 18" xfId="62166" xr:uid="{02B72E86-F828-4836-BDA4-8D5785BD2862}"/>
    <cellStyle name="Warning Text 18 2" xfId="62167" xr:uid="{CB09E160-2C8F-4C3C-975A-B8F6CB88FDC7}"/>
    <cellStyle name="Warning Text 18 3" xfId="62168" xr:uid="{2111A4A3-86D6-4A03-9D8A-C79F00B6D730}"/>
    <cellStyle name="Warning Text 18 4" xfId="62169" xr:uid="{53C04F4C-9C41-4FB0-B565-7AC5F326664C}"/>
    <cellStyle name="Warning Text 18 5" xfId="62170" xr:uid="{D97DC81B-63C9-4290-B439-6BAE65BFE388}"/>
    <cellStyle name="Warning Text 18 6" xfId="16187" xr:uid="{E719D72C-EFEE-4F05-9DDF-E3D4F9B3DCBC}"/>
    <cellStyle name="Warning Text 19" xfId="62172" xr:uid="{B24B0002-98F1-4C3D-9D8E-335B9226BB03}"/>
    <cellStyle name="Warning Text 19 2" xfId="62173" xr:uid="{5BF02DE1-63F2-4013-A9F5-76FC2140E778}"/>
    <cellStyle name="Warning Text 2" xfId="62174" xr:uid="{A2E6675E-E363-4DA9-8E06-D754B2BD7AB9}"/>
    <cellStyle name="Warning Text 2 2" xfId="62175" xr:uid="{8795C418-BB50-4F6F-A41B-88740B6F8C50}"/>
    <cellStyle name="Warning Text 2 2 2" xfId="62176" xr:uid="{E866F366-2102-43DF-A096-0EAABE017702}"/>
    <cellStyle name="Warning Text 2 2 2 2" xfId="62177" xr:uid="{03B738CF-3C87-4E05-867A-5DDF2E7EB6C6}"/>
    <cellStyle name="Warning Text 2 2 2 2 2" xfId="62178" xr:uid="{306CE89C-3096-4926-BC0F-747FAE4644DF}"/>
    <cellStyle name="Warning Text 2 2 2 2 2 2" xfId="62179" xr:uid="{97C44B17-ED2E-40D0-8BA3-3AB6D83FFB4E}"/>
    <cellStyle name="Warning Text 2 2 2 3" xfId="62180" xr:uid="{3072FA38-4345-41CE-A7EE-BF78D9A119D3}"/>
    <cellStyle name="Warning Text 2 2 2 4" xfId="62181" xr:uid="{BCECCFF9-74B2-4916-B58E-B717647A072D}"/>
    <cellStyle name="Warning Text 2 2 2 5" xfId="62182" xr:uid="{7805A7FC-F97C-4DAB-993B-149B25D9CA36}"/>
    <cellStyle name="Warning Text 2 2 2 6" xfId="62183" xr:uid="{86FDC7CD-D841-458D-AEC9-B464CED37FF7}"/>
    <cellStyle name="Warning Text 2 2 3" xfId="62184" xr:uid="{30C96863-F5BD-40EE-AA40-AC1B37A020A9}"/>
    <cellStyle name="Warning Text 2 2 4" xfId="62185" xr:uid="{1484181C-752F-4025-B8AB-FE5350A7FC40}"/>
    <cellStyle name="Warning Text 2 2 5" xfId="62186" xr:uid="{2D5AA617-6319-4C63-A080-406EBB57D3DC}"/>
    <cellStyle name="Warning Text 2 2 6" xfId="62187" xr:uid="{E7D65CA0-5268-4D73-9AE1-AB1652165845}"/>
    <cellStyle name="Warning Text 2 3" xfId="62188" xr:uid="{3C46FC56-7A7A-48A1-8FA1-B55DFBE9C43A}"/>
    <cellStyle name="Warning Text 20" xfId="62155" xr:uid="{CC699340-D875-4D27-BAFF-C7170EE91546}"/>
    <cellStyle name="Warning Text 21" xfId="62157" xr:uid="{213C19BD-669F-4BE1-B024-421BC4213B8D}"/>
    <cellStyle name="Warning Text 22" xfId="62159" xr:uid="{C65045EC-35AB-42B2-AF5B-68B437BFB480}"/>
    <cellStyle name="Warning Text 23" xfId="62165" xr:uid="{3E99B925-A329-44F4-B117-84964D62AE15}"/>
    <cellStyle name="Warning Text 24" xfId="62171" xr:uid="{96A703C6-3CC9-4372-8E72-4461F3B644E4}"/>
    <cellStyle name="Warning Text 25" xfId="62189" xr:uid="{80A3FBA6-CA80-4E68-AA83-D6E8CA6E3254}"/>
    <cellStyle name="Warning Text 3" xfId="62190" xr:uid="{343DF664-55B2-4E71-970D-5FFA5AF2D108}"/>
    <cellStyle name="Warning Text 3 2" xfId="62191" xr:uid="{913FDCFE-7B61-4515-81D1-CB73751547FC}"/>
    <cellStyle name="Warning Text 3 3" xfId="62192" xr:uid="{8AEBCEF1-CA27-4DDB-8EDB-8BA7CA09A186}"/>
    <cellStyle name="Warning Text 4" xfId="62193" xr:uid="{D409CEBA-C439-4342-BB1D-C8029D7FE4D5}"/>
    <cellStyle name="Warning Text 4 2" xfId="62194" xr:uid="{6A5056DC-F9D3-442B-96FC-E14F726A9B98}"/>
    <cellStyle name="Warning Text 4 3" xfId="62195" xr:uid="{C77822D0-A506-4453-A931-3700EB2A2417}"/>
    <cellStyle name="Warning Text 5" xfId="62196" xr:uid="{AC00D550-A129-45F4-B57F-31F8649E5056}"/>
    <cellStyle name="Warning Text 5 2" xfId="62197" xr:uid="{A6F9C1C3-2B6B-4EDA-9F79-D646961C956C}"/>
    <cellStyle name="Warning Text 5 3" xfId="62198" xr:uid="{E576A06D-BA03-49DC-BB24-243B4DAAC48E}"/>
    <cellStyle name="Warning Text 6" xfId="62199" xr:uid="{470EB6F2-8961-4860-B34A-13C8684D716D}"/>
    <cellStyle name="Warning Text 6 2" xfId="62200" xr:uid="{1390889D-CB5E-4A4C-9CAF-90C92395657F}"/>
    <cellStyle name="Warning Text 6 3" xfId="62201" xr:uid="{A62CA25A-192F-45D0-9B40-580D86A2ADBF}"/>
    <cellStyle name="Warning Text 7" xfId="62202" xr:uid="{D2C615A1-8B62-4C4A-98D6-6D89B3E8FC23}"/>
    <cellStyle name="Warning Text 7 2" xfId="62203" xr:uid="{6A8A325F-0368-48A5-B9AA-A22AAA0FE861}"/>
    <cellStyle name="Warning Text 7 3" xfId="62204" xr:uid="{25AFA5AE-144D-4D14-AB2B-2DBA1E34974E}"/>
    <cellStyle name="Warning Text 8" xfId="62205" xr:uid="{1E4D629D-7138-4009-83A5-64EE350A3EB7}"/>
    <cellStyle name="Warning Text 8 2" xfId="62206" xr:uid="{85633743-E6E5-4C29-95CF-0D83A6BCB3E1}"/>
    <cellStyle name="Warning Text 8 3" xfId="62207" xr:uid="{C0D94446-50C1-421B-92FF-BE82D7B9A1EA}"/>
    <cellStyle name="Warning Text 9" xfId="62208" xr:uid="{F7E1F59D-6936-4012-9678-10C4DE10714D}"/>
    <cellStyle name="Warning Text 9 2" xfId="62209" xr:uid="{B51EDD06-1897-48D3-A5F9-DA877DBEA4C2}"/>
    <cellStyle name="Warning Text 9 2 2" xfId="62210" xr:uid="{2298A940-1845-4940-824F-9BE73A147569}"/>
    <cellStyle name="Warning Text 9 2 3" xfId="62211" xr:uid="{4930B061-9EE8-4B4E-B325-C4095782BE36}"/>
    <cellStyle name="Warning Text 9 3" xfId="62212" xr:uid="{561EB323-21EE-46B1-94FA-91B2C23A34BF}"/>
    <cellStyle name="Warning Text 9 3 2" xfId="50742" xr:uid="{57E531DE-83F0-4FB9-94C1-97E2BCA5EF31}"/>
    <cellStyle name="Warning Text 9 3 3" xfId="50744" xr:uid="{DA120F96-65B9-45EF-A160-592AE151E2AF}"/>
    <cellStyle name="Warning Text 9 4" xfId="62213" xr:uid="{96B9F5FA-B1E9-430E-8BFA-52FE685BF3FA}"/>
    <cellStyle name="Warning Text 9 5" xfId="62214" xr:uid="{B4851E1D-6B91-4A9F-A8F2-1142AE427F7D}"/>
    <cellStyle name="콤마 [0]_1.24분기 평가표 " xfId="62215" xr:uid="{CA51D647-119B-493C-9DAB-2B648C969517}"/>
    <cellStyle name="콤마_1.24분기 평가표 " xfId="62216" xr:uid="{9F15A2FA-50A3-4332-9DC9-34436BFB128F}"/>
    <cellStyle name="통화 [0]_1.24분기 평가표 " xfId="41621" xr:uid="{FECC7C8C-A187-4FEC-8FC4-1D482378B2DA}"/>
    <cellStyle name="통화_1.24분기 평가표 " xfId="62217" xr:uid="{F41BD316-C7A1-425D-A74A-9035F5B9E943}"/>
    <cellStyle name="표준_(업무)평가단" xfId="62218" xr:uid="{B638CEED-13B2-477F-A9B0-733427B3DA51}"/>
    <cellStyle name="一般_Auditor - Con to client 26072001" xfId="62219" xr:uid="{EC7AB1B0-8AFE-4EAA-BDB8-584488B5ECEF}"/>
    <cellStyle name="千分位_Auditor - Con to client 26072001" xfId="62220" xr:uid="{60DEC5A4-17AD-4CCE-B44C-B4E4776CC474}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2.xml"/><Relationship Id="rId18" Type="http://schemas.openxmlformats.org/officeDocument/2006/relationships/externalLink" Target="externalLinks/externalLink7.xml"/><Relationship Id="rId26" Type="http://schemas.openxmlformats.org/officeDocument/2006/relationships/externalLink" Target="externalLinks/externalLink15.xml"/><Relationship Id="rId39" Type="http://schemas.openxmlformats.org/officeDocument/2006/relationships/styles" Target="styles.xml"/><Relationship Id="rId21" Type="http://schemas.openxmlformats.org/officeDocument/2006/relationships/externalLink" Target="externalLinks/externalLink10.xml"/><Relationship Id="rId34" Type="http://schemas.openxmlformats.org/officeDocument/2006/relationships/externalLink" Target="externalLinks/externalLink2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5.xml"/><Relationship Id="rId20" Type="http://schemas.openxmlformats.org/officeDocument/2006/relationships/externalLink" Target="externalLinks/externalLink9.xml"/><Relationship Id="rId29" Type="http://schemas.openxmlformats.org/officeDocument/2006/relationships/externalLink" Target="externalLinks/externalLink18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3.xml"/><Relationship Id="rId32" Type="http://schemas.openxmlformats.org/officeDocument/2006/relationships/externalLink" Target="externalLinks/externalLink21.xml"/><Relationship Id="rId37" Type="http://schemas.openxmlformats.org/officeDocument/2006/relationships/externalLink" Target="externalLinks/externalLink26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4.xml"/><Relationship Id="rId23" Type="http://schemas.openxmlformats.org/officeDocument/2006/relationships/externalLink" Target="externalLinks/externalLink12.xml"/><Relationship Id="rId28" Type="http://schemas.openxmlformats.org/officeDocument/2006/relationships/externalLink" Target="externalLinks/externalLink17.xml"/><Relationship Id="rId36" Type="http://schemas.openxmlformats.org/officeDocument/2006/relationships/externalLink" Target="externalLinks/externalLink25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8.xml"/><Relationship Id="rId31" Type="http://schemas.openxmlformats.org/officeDocument/2006/relationships/externalLink" Target="externalLinks/externalLink2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Relationship Id="rId22" Type="http://schemas.openxmlformats.org/officeDocument/2006/relationships/externalLink" Target="externalLinks/externalLink11.xml"/><Relationship Id="rId27" Type="http://schemas.openxmlformats.org/officeDocument/2006/relationships/externalLink" Target="externalLinks/externalLink16.xml"/><Relationship Id="rId30" Type="http://schemas.openxmlformats.org/officeDocument/2006/relationships/externalLink" Target="externalLinks/externalLink19.xml"/><Relationship Id="rId35" Type="http://schemas.openxmlformats.org/officeDocument/2006/relationships/externalLink" Target="externalLinks/externalLink24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1.xml"/><Relationship Id="rId17" Type="http://schemas.openxmlformats.org/officeDocument/2006/relationships/externalLink" Target="externalLinks/externalLink6.xml"/><Relationship Id="rId25" Type="http://schemas.openxmlformats.org/officeDocument/2006/relationships/externalLink" Target="externalLinks/externalLink14.xml"/><Relationship Id="rId33" Type="http://schemas.openxmlformats.org/officeDocument/2006/relationships/externalLink" Target="externalLinks/externalLink22.xml"/><Relationship Id="rId38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Annual%20Reports\Annual%20Report%202008\Moshani\AR%20-%2006\Income%20Statement\2%20Yr%20Summary\DOCUME~1\Kavitha\LOCALS~1\Temp\notes6030C8\New%20Folder\Gavesh's%20files\September%202005%20-%20Qtr\P%20&amp;%20L\Profit%20Rec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NEW_JOB\MONTHLY%20FILES\1998\December\Provision\Prch\Raprch120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VITO\CORP%20PROFORMA\Racorp66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K:\DOCUME~1\xhe297\LOCALS~1\Temp\C.Notes.Data\NEW_JOB\MONTHLY%20FILES\1998\December\Provision\Prch\Raprch120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YK_NVL_BPFA01\SYS2\Travel%20Reporting\1999\Mar%2099\BTflash0399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rajith.perera\Application%20Data\Microsoft\Excel\Bangladesh\31%20Dec%202010\Commercial\Commercial%20Bangladesh\calculations\General%20Ledger%2031DEC10_Global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Documents%20and%20Settings\rajith.perera\Application%20Data\Microsoft\Excel\Bangladesh\31%20Dec%202010\Commercial\Commercial%20Bangladesh\calculations\General%20Ledger%2031DEC10_Global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onthly%20Accounts\February'05\Balance%20sheet_FEB%202005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Office%20Related\Treasury%20LD\CP\Assetline%20Master%20File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Office%20Related\Treasury%20LD\CP\Assetline%20Master%20File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Users\ykumara\AppData\Local\Microsoft\Windows\INetCache\Content.Outlook\XBEALRAR\IFRS%209\softlogic%20insurance%20PLC\ECL_General%20%20Tool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Budget%20backups/09.02.2018/Budget%202018%2019/Expenses/11%20-%2018_19%20Renewals_Licences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8.17\pros\Quarterlies\September%20Qtr\Qtr%20-%20Sep%202008\FS%20Final\FS\FS_Q2_08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b\Accounts\Mrep02_03\0211B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\CBC\CBC%20Report\Monthly\Yr2006\COF_2006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Data\CBC\CBC%20Report\Monthly\Yr2006\COF_2006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intranet.dpg.lk/Budget%202019%2020/Divisional%20Information/GCRRC/19_20%20HR%20Requirement%20-%20GCRRC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Users\julian.kumarasinghe\Desktop\Month%20%20End%20Workings%20-%20SEPTEMBER\1.%20T%20Bonds\EIR%20For%20remainng%20bonds%20-September%202017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1.%20Work\Client\1.%20Bahrain\1.%20Client%20Data\1.%20KHCB\2.%20Working\3.%20Corporate%20-%20Rating%20wise\v2\3.%20Corporate%20-%20Real%20Estate%20-%20Bahrain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Users\TOSHIBA\AppData\Local\Temp\notes11F6BD\~9944814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kcmb_d057\share%201\DOCUME~1\CHANDA~1\LOCALS~1\Temp\Temporary%20Directory%201%20for%20Alucop%20Cables%20Ltd%2026-05.xls.zip\Documents%20and%20Settings\schandrakumara\Local%20Settings\Temp\wze50f\TO%20KPMG\ENg%20Cash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Users\sakshi.j\AppData\Local\Microsoft\Windows\Temporary%20Internet%20Files\Content.Outlook\5YN00N11\tf028023562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b\Accounts\Mrep02_03\0206PL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00.175\treasury%2520and%2520banking\Dinesh%2520PC\Treasury%2520Workings\Treasury\Assetline%2520Master%2520File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00.175\Treasury%20and%20Banking\Dinesh%20PC\Treasury%20Workings\Treasury\Assetline%20Master%20File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rive.dpg.lk\195\Users\kasunsa\Desktop\budget%202018-19\18_19%20Product%20line%20allocation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fit Rec"/>
      <sheetName val="Sheet2"/>
      <sheetName val="Sheet1 (2)"/>
      <sheetName val="Sheet1"/>
      <sheetName val="Other Charts"/>
      <sheetName val="BS - Openning - Int"/>
      <sheetName val="P_L for 3 M"/>
      <sheetName val="Profit_Rec"/>
      <sheetName val="Sheet1_(2)"/>
      <sheetName val="Other_Charts"/>
      <sheetName val="BS_-_Openning_-_Int"/>
      <sheetName val="P_L_for_3_M"/>
      <sheetName val="Profit_Rec1"/>
      <sheetName val="Sheet1_(2)1"/>
      <sheetName val="Other_Charts1"/>
      <sheetName val="BS_-_Openning_-_Int1"/>
      <sheetName val="P_L_for_3_M1"/>
      <sheetName val="Profit_Rec2"/>
      <sheetName val="Sheet1_(2)2"/>
      <sheetName val="Other_Charts2"/>
      <sheetName val="BS_-_Openning_-_Int2"/>
      <sheetName val="P_L_for_3_M2"/>
      <sheetName val="Profit_Rec3"/>
      <sheetName val="Sheet1_(2)3"/>
      <sheetName val="Other_Charts3"/>
      <sheetName val="BS_-_Openning_-_Int3"/>
      <sheetName val="P_L_for_3_M3"/>
      <sheetName val="GRADE LIST"/>
      <sheetName val="Months"/>
      <sheetName val="Profit_Rec4"/>
      <sheetName val="Sheet1_(2)4"/>
      <sheetName val="Other_Charts4"/>
      <sheetName val="BS_-_Openning_-_Int4"/>
      <sheetName val="P_L_for_3_M4"/>
      <sheetName val="GRADE_LIST"/>
      <sheetName val="Consol CF"/>
      <sheetName val="Profit_Rec5"/>
      <sheetName val="Sheet1_(2)5"/>
      <sheetName val="Other_Charts5"/>
      <sheetName val="BS_-_Openning_-_Int5"/>
      <sheetName val="P_L_for_3_M5"/>
      <sheetName val="GRADE_LIST1"/>
      <sheetName val="Profit_Rec6"/>
      <sheetName val="Sheet1_(2)6"/>
      <sheetName val="Other_Charts6"/>
      <sheetName val="BS_-_Openning_-_Int6"/>
      <sheetName val="P_L_for_3_M6"/>
      <sheetName val="GRADE_LIST2"/>
      <sheetName val="Profit_Rec7"/>
      <sheetName val="Sheet1_(2)7"/>
      <sheetName val="Other_Charts7"/>
      <sheetName val="BS_-_Openning_-_Int7"/>
      <sheetName val="P_L_for_3_M7"/>
      <sheetName val="GRADE_LIST3"/>
      <sheetName val="UA"/>
      <sheetName val="IS-N"/>
      <sheetName val="Account_Analysis_Report_010719"/>
      <sheetName val="VD3"/>
      <sheetName val="LIST"/>
      <sheetName val="Article"/>
      <sheetName val="CUMAA"/>
      <sheetName val="Currency"/>
      <sheetName val="Non-Statistical Sampling"/>
      <sheetName val="AR Drop Downs"/>
      <sheetName val="DropDown"/>
      <sheetName val="BOC 164mn"/>
      <sheetName val="LANGUAGE"/>
      <sheetName val="Incremental calc"/>
      <sheetName val="BUD-D.XLS"/>
      <sheetName val="FAS115"/>
      <sheetName val="MAIN"/>
      <sheetName val="C&amp;B"/>
      <sheetName val="loan"/>
      <sheetName val="N1"/>
      <sheetName val="STOCKS"/>
      <sheetName val="Dates"/>
      <sheetName val="95BSHEET_M"/>
      <sheetName val="KADAWATHA"/>
      <sheetName val="PL"/>
      <sheetName val="TB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/>
      <sheetData sheetId="67"/>
      <sheetData sheetId="68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R"/>
      <sheetName val="FR"/>
      <sheetName val="CCSG_RV(Q)"/>
      <sheetName val="Income Stmt"/>
      <sheetName val="Calendar5+7"/>
      <sheetName val="Selection"/>
      <sheetName val="LG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R"/>
      <sheetName val="FR"/>
      <sheetName val="Main"/>
      <sheetName val="YEAR1"/>
      <sheetName val="Rolling Projection"/>
      <sheetName val="FCST P&amp;L CCG"/>
      <sheetName val="csr rates...FX"/>
      <sheetName val="Income Stmt"/>
      <sheetName val="FCST P&amp;L Lending"/>
      <sheetName val="Menu"/>
      <sheetName val="Data - Forecast"/>
      <sheetName val="Fcst_06"/>
      <sheetName val="Quote 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R"/>
      <sheetName val="FR"/>
    </sheetNames>
    <sheetDataSet>
      <sheetData sheetId="0" refreshError="1"/>
      <sheetData sheetId="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"/>
      <sheetName val="DATA"/>
      <sheetName val="P&amp;L"/>
      <sheetName val="Flash KI"/>
      <sheetName val="Flash KI Trend"/>
      <sheetName val="Dialog1"/>
      <sheetName val="Module1"/>
      <sheetName val="Assumptions"/>
      <sheetName val="2001 QUOTE"/>
      <sheetName val="5+7 charge"/>
      <sheetName val="PM 5+7"/>
      <sheetName val="Forecast"/>
      <sheetName val="Plan"/>
      <sheetName val="Sheet4"/>
      <sheetName val="#REF"/>
      <sheetName val="Settings"/>
      <sheetName val="BTflash0399"/>
      <sheetName val="YTD Signings"/>
      <sheetName val="F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rols"/>
      <sheetName val="BGD"/>
      <sheetName val="Comments"/>
      <sheetName val="Posting"/>
      <sheetName val="Adjustments"/>
      <sheetName val="Balance"/>
      <sheetName val="Inter Br Adj"/>
      <sheetName val="Consolidation"/>
      <sheetName val="data"/>
      <sheetName val="DownLoad"/>
      <sheetName val="Ld_Lc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72">
          <cell r="C72" t="str">
            <v>LM</v>
          </cell>
          <cell r="D72" t="str">
            <v>GMCNTR</v>
          </cell>
          <cell r="E72" t="str">
            <v>cde</v>
          </cell>
          <cell r="F72" t="str">
            <v>Last Month</v>
          </cell>
          <cell r="G72" t="str">
            <v>GMCNTR</v>
          </cell>
        </row>
        <row r="73">
          <cell r="C73">
            <v>39568</v>
          </cell>
          <cell r="D73">
            <v>8802</v>
          </cell>
          <cell r="E73" t="str">
            <v>A</v>
          </cell>
          <cell r="F73">
            <v>66157776.659999996</v>
          </cell>
          <cell r="G73" t="str">
            <v>8802A</v>
          </cell>
        </row>
        <row r="74">
          <cell r="C74">
            <v>39568</v>
          </cell>
          <cell r="D74">
            <v>8802</v>
          </cell>
          <cell r="E74" t="str">
            <v>B</v>
          </cell>
          <cell r="F74">
            <v>2368022.9900000002</v>
          </cell>
          <cell r="G74" t="str">
            <v>8802B</v>
          </cell>
        </row>
        <row r="75">
          <cell r="C75">
            <v>39568</v>
          </cell>
          <cell r="D75">
            <v>8803</v>
          </cell>
          <cell r="E75" t="str">
            <v>A</v>
          </cell>
          <cell r="F75">
            <v>16609885.84</v>
          </cell>
          <cell r="G75" t="str">
            <v>8803A</v>
          </cell>
        </row>
        <row r="76">
          <cell r="C76">
            <v>39568</v>
          </cell>
          <cell r="D76">
            <v>8805</v>
          </cell>
          <cell r="E76" t="str">
            <v>A</v>
          </cell>
          <cell r="F76">
            <v>6549184.2199999997</v>
          </cell>
          <cell r="G76" t="str">
            <v>8805A</v>
          </cell>
        </row>
        <row r="77">
          <cell r="C77">
            <v>39568</v>
          </cell>
          <cell r="D77">
            <v>8805</v>
          </cell>
          <cell r="E77" t="str">
            <v>C</v>
          </cell>
          <cell r="F77">
            <v>136299.87</v>
          </cell>
          <cell r="G77" t="str">
            <v>8805C</v>
          </cell>
        </row>
        <row r="78">
          <cell r="C78">
            <v>39568</v>
          </cell>
          <cell r="D78">
            <v>8806</v>
          </cell>
          <cell r="E78" t="str">
            <v>A</v>
          </cell>
          <cell r="F78">
            <v>2920241.5</v>
          </cell>
          <cell r="G78" t="str">
            <v>8806A</v>
          </cell>
        </row>
        <row r="79">
          <cell r="C79">
            <v>39568</v>
          </cell>
          <cell r="D79">
            <v>8807</v>
          </cell>
          <cell r="E79" t="str">
            <v>A</v>
          </cell>
          <cell r="F79">
            <v>2295975.44</v>
          </cell>
          <cell r="G79" t="str">
            <v>8807A</v>
          </cell>
        </row>
        <row r="80">
          <cell r="C80">
            <v>39568</v>
          </cell>
          <cell r="D80">
            <v>8808</v>
          </cell>
          <cell r="E80" t="str">
            <v>A</v>
          </cell>
          <cell r="F80">
            <v>357.93</v>
          </cell>
          <cell r="G80" t="str">
            <v>8808A</v>
          </cell>
        </row>
        <row r="81">
          <cell r="C81">
            <v>39568</v>
          </cell>
          <cell r="D81">
            <v>8893</v>
          </cell>
          <cell r="E81" t="str">
            <v>A</v>
          </cell>
          <cell r="F81">
            <v>78495.789999999994</v>
          </cell>
          <cell r="G81" t="str">
            <v>8893A</v>
          </cell>
        </row>
        <row r="82">
          <cell r="C82">
            <v>39568</v>
          </cell>
          <cell r="D82">
            <v>8894</v>
          </cell>
          <cell r="E82" t="str">
            <v>A</v>
          </cell>
          <cell r="F82">
            <v>38813.43</v>
          </cell>
          <cell r="G82" t="str">
            <v>8894A</v>
          </cell>
        </row>
        <row r="83">
          <cell r="C83">
            <v>39568</v>
          </cell>
          <cell r="D83">
            <v>8894</v>
          </cell>
          <cell r="E83" t="str">
            <v>B</v>
          </cell>
          <cell r="F83">
            <v>852923.03</v>
          </cell>
          <cell r="G83" t="str">
            <v>8894B</v>
          </cell>
        </row>
        <row r="84">
          <cell r="C84">
            <v>39507</v>
          </cell>
          <cell r="D84">
            <v>8808</v>
          </cell>
          <cell r="E84" t="str">
            <v>A</v>
          </cell>
          <cell r="F84">
            <v>0</v>
          </cell>
          <cell r="G84" t="str">
            <v>8808A</v>
          </cell>
        </row>
        <row r="85">
          <cell r="F85">
            <v>0</v>
          </cell>
          <cell r="G85">
            <v>0</v>
          </cell>
        </row>
        <row r="86">
          <cell r="F86">
            <v>0</v>
          </cell>
          <cell r="G86">
            <v>0</v>
          </cell>
        </row>
        <row r="87">
          <cell r="F87">
            <v>0</v>
          </cell>
          <cell r="G87">
            <v>0</v>
          </cell>
        </row>
        <row r="88">
          <cell r="F88">
            <v>0</v>
          </cell>
          <cell r="G88">
            <v>0</v>
          </cell>
        </row>
      </sheetData>
      <sheetData sheetId="1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trols"/>
      <sheetName val="BGD"/>
      <sheetName val="Comments"/>
      <sheetName val="Posting"/>
      <sheetName val="Adjustments"/>
      <sheetName val="Balance"/>
      <sheetName val="Inter Br Adj"/>
      <sheetName val="Consolidation"/>
      <sheetName val="data"/>
      <sheetName val="DownLoa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72">
          <cell r="C72" t="str">
            <v>LM</v>
          </cell>
          <cell r="D72" t="str">
            <v>GMCNTR</v>
          </cell>
          <cell r="E72" t="str">
            <v>cde</v>
          </cell>
          <cell r="F72" t="str">
            <v>Last Month</v>
          </cell>
          <cell r="G72" t="str">
            <v>GMCNTR</v>
          </cell>
        </row>
        <row r="73">
          <cell r="C73">
            <v>39568</v>
          </cell>
          <cell r="D73">
            <v>8802</v>
          </cell>
          <cell r="E73" t="str">
            <v>A</v>
          </cell>
          <cell r="F73">
            <v>66157776.659999996</v>
          </cell>
          <cell r="G73" t="str">
            <v>8802A</v>
          </cell>
        </row>
        <row r="74">
          <cell r="C74">
            <v>39568</v>
          </cell>
          <cell r="D74">
            <v>8802</v>
          </cell>
          <cell r="E74" t="str">
            <v>B</v>
          </cell>
          <cell r="F74">
            <v>2368022.9900000002</v>
          </cell>
          <cell r="G74" t="str">
            <v>8802B</v>
          </cell>
        </row>
        <row r="75">
          <cell r="C75">
            <v>39568</v>
          </cell>
          <cell r="D75">
            <v>8803</v>
          </cell>
          <cell r="E75" t="str">
            <v>A</v>
          </cell>
          <cell r="F75">
            <v>16609885.84</v>
          </cell>
          <cell r="G75" t="str">
            <v>8803A</v>
          </cell>
        </row>
        <row r="76">
          <cell r="C76">
            <v>39568</v>
          </cell>
          <cell r="D76">
            <v>8805</v>
          </cell>
          <cell r="E76" t="str">
            <v>A</v>
          </cell>
          <cell r="F76">
            <v>6549184.2199999997</v>
          </cell>
          <cell r="G76" t="str">
            <v>8805A</v>
          </cell>
        </row>
        <row r="77">
          <cell r="C77">
            <v>39568</v>
          </cell>
          <cell r="D77">
            <v>8805</v>
          </cell>
          <cell r="E77" t="str">
            <v>C</v>
          </cell>
          <cell r="F77">
            <v>136299.87</v>
          </cell>
          <cell r="G77" t="str">
            <v>8805C</v>
          </cell>
        </row>
        <row r="78">
          <cell r="C78">
            <v>39568</v>
          </cell>
          <cell r="D78">
            <v>8806</v>
          </cell>
          <cell r="E78" t="str">
            <v>A</v>
          </cell>
          <cell r="F78">
            <v>2920241.5</v>
          </cell>
          <cell r="G78" t="str">
            <v>8806A</v>
          </cell>
        </row>
        <row r="79">
          <cell r="C79">
            <v>39568</v>
          </cell>
          <cell r="D79">
            <v>8807</v>
          </cell>
          <cell r="E79" t="str">
            <v>A</v>
          </cell>
          <cell r="F79">
            <v>2295975.44</v>
          </cell>
          <cell r="G79" t="str">
            <v>8807A</v>
          </cell>
        </row>
        <row r="80">
          <cell r="C80">
            <v>39568</v>
          </cell>
          <cell r="D80">
            <v>8808</v>
          </cell>
          <cell r="E80" t="str">
            <v>A</v>
          </cell>
          <cell r="F80">
            <v>357.93</v>
          </cell>
          <cell r="G80" t="str">
            <v>8808A</v>
          </cell>
        </row>
        <row r="81">
          <cell r="C81">
            <v>39568</v>
          </cell>
          <cell r="D81">
            <v>8893</v>
          </cell>
          <cell r="E81" t="str">
            <v>A</v>
          </cell>
          <cell r="F81">
            <v>78495.789999999994</v>
          </cell>
          <cell r="G81" t="str">
            <v>8893A</v>
          </cell>
        </row>
        <row r="82">
          <cell r="C82">
            <v>39568</v>
          </cell>
          <cell r="D82">
            <v>8894</v>
          </cell>
          <cell r="E82" t="str">
            <v>A</v>
          </cell>
          <cell r="F82">
            <v>38813.43</v>
          </cell>
          <cell r="G82" t="str">
            <v>8894A</v>
          </cell>
        </row>
        <row r="83">
          <cell r="C83">
            <v>39568</v>
          </cell>
          <cell r="D83">
            <v>8894</v>
          </cell>
          <cell r="E83" t="str">
            <v>B</v>
          </cell>
          <cell r="F83">
            <v>852923.03</v>
          </cell>
          <cell r="G83" t="str">
            <v>8894B</v>
          </cell>
        </row>
        <row r="84">
          <cell r="C84">
            <v>39507</v>
          </cell>
          <cell r="D84">
            <v>8808</v>
          </cell>
          <cell r="E84" t="str">
            <v>A</v>
          </cell>
          <cell r="F84">
            <v>0</v>
          </cell>
          <cell r="G84" t="str">
            <v>8808A</v>
          </cell>
        </row>
        <row r="85">
          <cell r="F85">
            <v>0</v>
          </cell>
          <cell r="G85">
            <v>0</v>
          </cell>
        </row>
        <row r="86">
          <cell r="F86">
            <v>0</v>
          </cell>
          <cell r="G86">
            <v>0</v>
          </cell>
        </row>
        <row r="87">
          <cell r="F87">
            <v>0</v>
          </cell>
          <cell r="G87">
            <v>0</v>
          </cell>
        </row>
        <row r="88">
          <cell r="F88">
            <v>0</v>
          </cell>
          <cell r="G88">
            <v>0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_TB"/>
      <sheetName val="Balance Sheet - Normal"/>
      <sheetName val="Balance Sheet - ISP"/>
      <sheetName val="Balance Sheet - EGO"/>
      <sheetName val="BS_CONSOL"/>
      <sheetName val="Cash Flow-Cum"/>
      <sheetName val="Cashflow-Month"/>
      <sheetName val="Assets"/>
      <sheetName val="Sheet1"/>
      <sheetName val="Ratios"/>
      <sheetName val="Bank _Inst_Master"/>
      <sheetName val="Lease"/>
      <sheetName val="RIOTAB2"/>
      <sheetName val="Quoted Debt"/>
      <sheetName val="Bond Prices"/>
      <sheetName val="Sheet3"/>
    </sheetNames>
    <sheetDataSet>
      <sheetData sheetId="0" refreshError="1">
        <row r="1">
          <cell r="A1" t="str">
            <v>Expr1</v>
          </cell>
          <cell r="B1" t="str">
            <v>AC_ACODE1</v>
          </cell>
          <cell r="C1" t="str">
            <v>AC_ACODE3</v>
          </cell>
          <cell r="D1" t="str">
            <v>AC_ACODE2</v>
          </cell>
          <cell r="E1" t="str">
            <v>AC_ACODE4</v>
          </cell>
          <cell r="F1" t="str">
            <v>AC_CATDESC</v>
          </cell>
          <cell r="G1" t="str">
            <v>AC_ITMDESC</v>
          </cell>
          <cell r="H1" t="str">
            <v>AC_DIVDESC</v>
          </cell>
          <cell r="I1" t="str">
            <v>SumOfNET</v>
          </cell>
        </row>
        <row r="2">
          <cell r="A2" t="str">
            <v>109901099</v>
          </cell>
          <cell r="B2" t="str">
            <v>10</v>
          </cell>
          <cell r="C2" t="str">
            <v>010</v>
          </cell>
          <cell r="D2" t="str">
            <v>99</v>
          </cell>
          <cell r="E2" t="str">
            <v>99</v>
          </cell>
          <cell r="F2" t="str">
            <v>Assets</v>
          </cell>
          <cell r="G2" t="str">
            <v>Fixed Assets - Software</v>
          </cell>
          <cell r="H2" t="str">
            <v>Other</v>
          </cell>
          <cell r="I2">
            <v>1149017.47</v>
          </cell>
        </row>
        <row r="3">
          <cell r="A3" t="str">
            <v>109901299</v>
          </cell>
          <cell r="B3" t="str">
            <v>10</v>
          </cell>
          <cell r="C3" t="str">
            <v>012</v>
          </cell>
          <cell r="D3" t="str">
            <v>99</v>
          </cell>
          <cell r="E3" t="str">
            <v>99</v>
          </cell>
          <cell r="F3" t="str">
            <v>Assets</v>
          </cell>
          <cell r="G3" t="str">
            <v>Fixed Assets - Buildings</v>
          </cell>
          <cell r="H3" t="str">
            <v>Other</v>
          </cell>
          <cell r="I3">
            <v>0</v>
          </cell>
        </row>
        <row r="4">
          <cell r="A4" t="str">
            <v>109901399</v>
          </cell>
          <cell r="B4" t="str">
            <v>10</v>
          </cell>
          <cell r="C4" t="str">
            <v>013</v>
          </cell>
          <cell r="D4" t="str">
            <v>99</v>
          </cell>
          <cell r="E4" t="str">
            <v>99</v>
          </cell>
          <cell r="F4" t="str">
            <v>Assets</v>
          </cell>
          <cell r="G4" t="str">
            <v>Fixed Assets - Plant &amp; Machinery</v>
          </cell>
          <cell r="H4" t="str">
            <v>Other</v>
          </cell>
          <cell r="I4">
            <v>480671.66</v>
          </cell>
        </row>
        <row r="5">
          <cell r="A5" t="str">
            <v>101201499</v>
          </cell>
          <cell r="B5" t="str">
            <v>10</v>
          </cell>
          <cell r="C5" t="str">
            <v>014</v>
          </cell>
          <cell r="D5" t="str">
            <v>12</v>
          </cell>
          <cell r="E5" t="str">
            <v>99</v>
          </cell>
          <cell r="F5" t="str">
            <v>Assets</v>
          </cell>
          <cell r="G5" t="str">
            <v>Fixed Assets - Tools &amp; Implements</v>
          </cell>
          <cell r="H5" t="str">
            <v>Engineering R&amp;D</v>
          </cell>
          <cell r="I5">
            <v>129468.79</v>
          </cell>
        </row>
        <row r="6">
          <cell r="A6" t="str">
            <v>103101499</v>
          </cell>
          <cell r="B6" t="str">
            <v>10</v>
          </cell>
          <cell r="C6" t="str">
            <v>014</v>
          </cell>
          <cell r="D6" t="str">
            <v>31</v>
          </cell>
          <cell r="E6" t="str">
            <v>99</v>
          </cell>
          <cell r="F6" t="str">
            <v>Assets</v>
          </cell>
          <cell r="G6" t="str">
            <v>Fixed Assets - Tools &amp; Implements</v>
          </cell>
          <cell r="H6" t="str">
            <v>to be deleted - Engineering opearions</v>
          </cell>
          <cell r="I6">
            <v>64024.2</v>
          </cell>
        </row>
        <row r="7">
          <cell r="A7" t="str">
            <v>109901499</v>
          </cell>
          <cell r="B7" t="str">
            <v>10</v>
          </cell>
          <cell r="C7" t="str">
            <v>014</v>
          </cell>
          <cell r="D7" t="str">
            <v>99</v>
          </cell>
          <cell r="E7" t="str">
            <v>99</v>
          </cell>
          <cell r="F7" t="str">
            <v>Assets</v>
          </cell>
          <cell r="G7" t="str">
            <v>Fixed Assets - Tools &amp; Implements</v>
          </cell>
          <cell r="H7" t="str">
            <v>Other</v>
          </cell>
          <cell r="I7">
            <v>1515048.71</v>
          </cell>
        </row>
        <row r="8">
          <cell r="A8" t="str">
            <v>101101510</v>
          </cell>
          <cell r="B8" t="str">
            <v>10</v>
          </cell>
          <cell r="C8" t="str">
            <v>015</v>
          </cell>
          <cell r="D8" t="str">
            <v>11</v>
          </cell>
          <cell r="E8" t="str">
            <v>10</v>
          </cell>
          <cell r="F8" t="str">
            <v>Assets</v>
          </cell>
          <cell r="G8" t="str">
            <v>Fixed Assets - Furniture &amp; Fittings</v>
          </cell>
          <cell r="H8" t="str">
            <v>Software Development</v>
          </cell>
          <cell r="I8">
            <v>0</v>
          </cell>
        </row>
        <row r="9">
          <cell r="A9" t="str">
            <v>109901599</v>
          </cell>
          <cell r="B9" t="str">
            <v>10</v>
          </cell>
          <cell r="C9" t="str">
            <v>015</v>
          </cell>
          <cell r="D9" t="str">
            <v>99</v>
          </cell>
          <cell r="E9" t="str">
            <v>99</v>
          </cell>
          <cell r="F9" t="str">
            <v>Assets</v>
          </cell>
          <cell r="G9" t="str">
            <v>Fixed Assets - Furniture &amp; Fittings</v>
          </cell>
          <cell r="H9" t="str">
            <v>Other</v>
          </cell>
          <cell r="I9">
            <v>4756717.1900000004</v>
          </cell>
        </row>
        <row r="10">
          <cell r="A10" t="str">
            <v>1010001641</v>
          </cell>
          <cell r="B10" t="str">
            <v>10</v>
          </cell>
          <cell r="C10" t="str">
            <v>016</v>
          </cell>
          <cell r="D10" t="str">
            <v>10</v>
          </cell>
          <cell r="E10" t="str">
            <v>41</v>
          </cell>
          <cell r="F10" t="str">
            <v>Assets</v>
          </cell>
          <cell r="G10" t="str">
            <v>Fixed Assets - Office Equipments</v>
          </cell>
          <cell r="H10" t="str">
            <v>Nations trust Bank</v>
          </cell>
          <cell r="I10">
            <v>0</v>
          </cell>
        </row>
        <row r="11">
          <cell r="A11" t="str">
            <v>1010001652</v>
          </cell>
          <cell r="B11" t="str">
            <v>10</v>
          </cell>
          <cell r="C11" t="str">
            <v>016</v>
          </cell>
          <cell r="D11" t="str">
            <v>10</v>
          </cell>
          <cell r="E11" t="str">
            <v>52</v>
          </cell>
          <cell r="F11" t="str">
            <v>Assets</v>
          </cell>
          <cell r="G11" t="str">
            <v>Fixed Assets - Office Equipments</v>
          </cell>
          <cell r="H11" t="str">
            <v>Nations trust Bank</v>
          </cell>
          <cell r="I11">
            <v>0</v>
          </cell>
        </row>
        <row r="12">
          <cell r="A12" t="str">
            <v>1010001670</v>
          </cell>
          <cell r="B12" t="str">
            <v>10</v>
          </cell>
          <cell r="C12" t="str">
            <v>016</v>
          </cell>
          <cell r="D12" t="str">
            <v>10</v>
          </cell>
          <cell r="E12" t="str">
            <v>70</v>
          </cell>
          <cell r="F12" t="str">
            <v>Assets</v>
          </cell>
          <cell r="G12" t="str">
            <v>Fixed Assets - Office Equipments</v>
          </cell>
          <cell r="H12" t="str">
            <v>Nations trust Bank</v>
          </cell>
          <cell r="I12">
            <v>0</v>
          </cell>
        </row>
        <row r="13">
          <cell r="A13" t="str">
            <v>1010001673</v>
          </cell>
          <cell r="B13" t="str">
            <v>10</v>
          </cell>
          <cell r="C13" t="str">
            <v>016</v>
          </cell>
          <cell r="D13" t="str">
            <v>10</v>
          </cell>
          <cell r="E13" t="str">
            <v>73</v>
          </cell>
          <cell r="F13" t="str">
            <v>Assets</v>
          </cell>
          <cell r="G13" t="str">
            <v>Fixed Assets - Office Equipments</v>
          </cell>
          <cell r="H13" t="str">
            <v>Nations trust Bank</v>
          </cell>
          <cell r="I13">
            <v>0</v>
          </cell>
        </row>
        <row r="14">
          <cell r="A14" t="str">
            <v>1010001676</v>
          </cell>
          <cell r="B14" t="str">
            <v>10</v>
          </cell>
          <cell r="C14" t="str">
            <v>016</v>
          </cell>
          <cell r="D14" t="str">
            <v>10</v>
          </cell>
          <cell r="E14" t="str">
            <v>76</v>
          </cell>
          <cell r="F14" t="str">
            <v>Assets</v>
          </cell>
          <cell r="G14" t="str">
            <v>Fixed Assets - Office Equipments</v>
          </cell>
          <cell r="H14" t="str">
            <v>Nations trust Bank</v>
          </cell>
          <cell r="I14">
            <v>0</v>
          </cell>
        </row>
        <row r="15">
          <cell r="A15" t="str">
            <v>1010001699</v>
          </cell>
          <cell r="B15" t="str">
            <v>10</v>
          </cell>
          <cell r="C15" t="str">
            <v>016</v>
          </cell>
          <cell r="D15" t="str">
            <v>10</v>
          </cell>
          <cell r="E15" t="str">
            <v>99</v>
          </cell>
          <cell r="F15" t="str">
            <v>Assets</v>
          </cell>
          <cell r="G15" t="str">
            <v>Fixed Assets - Office Equipments</v>
          </cell>
          <cell r="H15" t="str">
            <v>Nations trust Bank</v>
          </cell>
          <cell r="I15">
            <v>6382405.2999999998</v>
          </cell>
        </row>
        <row r="16">
          <cell r="A16" t="str">
            <v>1010101699</v>
          </cell>
          <cell r="B16" t="str">
            <v>10</v>
          </cell>
          <cell r="C16" t="str">
            <v>016</v>
          </cell>
          <cell r="D16" t="str">
            <v>10</v>
          </cell>
          <cell r="E16" t="str">
            <v>99</v>
          </cell>
          <cell r="F16" t="str">
            <v>Assets</v>
          </cell>
          <cell r="G16" t="str">
            <v>Fixed Assets - Office Equipments</v>
          </cell>
          <cell r="H16" t="str">
            <v>Kahawatta plantation</v>
          </cell>
          <cell r="I16">
            <v>365768.71</v>
          </cell>
        </row>
        <row r="17">
          <cell r="A17" t="str">
            <v>1010201699</v>
          </cell>
          <cell r="B17" t="str">
            <v>10</v>
          </cell>
          <cell r="C17" t="str">
            <v>016</v>
          </cell>
          <cell r="D17" t="str">
            <v>10</v>
          </cell>
          <cell r="E17" t="str">
            <v>99</v>
          </cell>
          <cell r="F17" t="str">
            <v>Assets</v>
          </cell>
          <cell r="G17" t="str">
            <v>Fixed Assets - Office Equipments</v>
          </cell>
          <cell r="H17" t="str">
            <v>Just in time</v>
          </cell>
          <cell r="I17">
            <v>151028</v>
          </cell>
        </row>
        <row r="18">
          <cell r="A18" t="str">
            <v>1010301699</v>
          </cell>
          <cell r="B18" t="str">
            <v>10</v>
          </cell>
          <cell r="C18" t="str">
            <v>016</v>
          </cell>
          <cell r="D18" t="str">
            <v>10</v>
          </cell>
          <cell r="E18" t="str">
            <v>99</v>
          </cell>
          <cell r="F18" t="str">
            <v>Assets</v>
          </cell>
          <cell r="G18" t="str">
            <v>Fixed Assets - Office Equipments</v>
          </cell>
          <cell r="H18" t="str">
            <v>Lanka Electricity Co Ltd.</v>
          </cell>
          <cell r="I18">
            <v>4429955.95</v>
          </cell>
        </row>
        <row r="19">
          <cell r="A19" t="str">
            <v>1010401699</v>
          </cell>
          <cell r="B19" t="str">
            <v>10</v>
          </cell>
          <cell r="C19" t="str">
            <v>016</v>
          </cell>
          <cell r="D19" t="str">
            <v>10</v>
          </cell>
          <cell r="E19" t="str">
            <v>99</v>
          </cell>
          <cell r="F19" t="str">
            <v>Assets</v>
          </cell>
          <cell r="G19" t="str">
            <v>Fixed Assets - Office Equipments</v>
          </cell>
          <cell r="H19" t="str">
            <v>Logical systems</v>
          </cell>
          <cell r="I19">
            <v>161731.28</v>
          </cell>
        </row>
        <row r="20">
          <cell r="A20" t="str">
            <v>1010501699</v>
          </cell>
          <cell r="B20" t="str">
            <v>10</v>
          </cell>
          <cell r="C20" t="str">
            <v>016</v>
          </cell>
          <cell r="D20" t="str">
            <v>10</v>
          </cell>
          <cell r="E20" t="str">
            <v>99</v>
          </cell>
          <cell r="F20" t="str">
            <v>Assets</v>
          </cell>
          <cell r="G20" t="str">
            <v>Fixed Assets - Office Equipments</v>
          </cell>
          <cell r="H20" t="str">
            <v>Skynet Technologies</v>
          </cell>
          <cell r="I20">
            <v>161731.28</v>
          </cell>
        </row>
        <row r="21">
          <cell r="A21" t="str">
            <v>1010601699</v>
          </cell>
          <cell r="B21" t="str">
            <v>10</v>
          </cell>
          <cell r="C21" t="str">
            <v>016</v>
          </cell>
          <cell r="D21" t="str">
            <v>10</v>
          </cell>
          <cell r="E21" t="str">
            <v>99</v>
          </cell>
          <cell r="F21" t="str">
            <v>Assets</v>
          </cell>
          <cell r="G21" t="str">
            <v>Fixed Assets - Office Equipments</v>
          </cell>
          <cell r="H21" t="str">
            <v>Ceylon Electricty Board</v>
          </cell>
          <cell r="I21">
            <v>2947534.29</v>
          </cell>
        </row>
        <row r="22">
          <cell r="A22" t="str">
            <v>1010701699</v>
          </cell>
          <cell r="B22" t="str">
            <v>10</v>
          </cell>
          <cell r="C22" t="str">
            <v>016</v>
          </cell>
          <cell r="D22" t="str">
            <v>10</v>
          </cell>
          <cell r="E22" t="str">
            <v>99</v>
          </cell>
          <cell r="F22" t="str">
            <v>Assets</v>
          </cell>
          <cell r="G22" t="str">
            <v>Fixed Assets - Office Equipments</v>
          </cell>
          <cell r="H22" t="str">
            <v>Ranmalu Fashions</v>
          </cell>
          <cell r="I22">
            <v>72821.64</v>
          </cell>
        </row>
        <row r="23">
          <cell r="A23" t="str">
            <v>1010801699</v>
          </cell>
          <cell r="B23" t="str">
            <v>10</v>
          </cell>
          <cell r="C23" t="str">
            <v>016</v>
          </cell>
          <cell r="D23" t="str">
            <v>10</v>
          </cell>
          <cell r="E23" t="str">
            <v>99</v>
          </cell>
          <cell r="F23" t="str">
            <v>Assets</v>
          </cell>
          <cell r="G23" t="str">
            <v>Fixed Assets - Office Equipments</v>
          </cell>
          <cell r="H23" t="str">
            <v>E-net Marketing (Pte) Limited</v>
          </cell>
          <cell r="I23">
            <v>161731.28</v>
          </cell>
        </row>
        <row r="24">
          <cell r="A24" t="str">
            <v>1010901699</v>
          </cell>
          <cell r="B24" t="str">
            <v>10</v>
          </cell>
          <cell r="C24" t="str">
            <v>016</v>
          </cell>
          <cell r="D24" t="str">
            <v>10</v>
          </cell>
          <cell r="E24" t="str">
            <v>99</v>
          </cell>
          <cell r="F24" t="str">
            <v>Assets</v>
          </cell>
          <cell r="G24" t="str">
            <v>Fixed Assets - Office Equipments</v>
          </cell>
          <cell r="H24" t="str">
            <v>Phoniex</v>
          </cell>
          <cell r="I24">
            <v>72821.97</v>
          </cell>
        </row>
        <row r="25">
          <cell r="A25" t="str">
            <v>101101610</v>
          </cell>
          <cell r="B25" t="str">
            <v>10</v>
          </cell>
          <cell r="C25" t="str">
            <v>016</v>
          </cell>
          <cell r="D25" t="str">
            <v>11</v>
          </cell>
          <cell r="E25" t="str">
            <v>10</v>
          </cell>
          <cell r="F25" t="str">
            <v>Assets</v>
          </cell>
          <cell r="G25" t="str">
            <v>Fixed Assets - Office Equipments</v>
          </cell>
          <cell r="H25" t="str">
            <v>Software Development</v>
          </cell>
          <cell r="I25">
            <v>0</v>
          </cell>
        </row>
        <row r="26">
          <cell r="A26" t="str">
            <v>1011001699</v>
          </cell>
          <cell r="B26" t="str">
            <v>10</v>
          </cell>
          <cell r="C26" t="str">
            <v>016</v>
          </cell>
          <cell r="D26" t="str">
            <v>11</v>
          </cell>
          <cell r="E26" t="str">
            <v>99</v>
          </cell>
          <cell r="F26" t="str">
            <v>Assets</v>
          </cell>
          <cell r="G26" t="str">
            <v>Fixed Assets - Office Equipments</v>
          </cell>
          <cell r="H26" t="str">
            <v>Sampath Bank</v>
          </cell>
          <cell r="I26">
            <v>744369.98</v>
          </cell>
        </row>
        <row r="27">
          <cell r="A27" t="str">
            <v>1011101699</v>
          </cell>
          <cell r="B27" t="str">
            <v>10</v>
          </cell>
          <cell r="C27" t="str">
            <v>016</v>
          </cell>
          <cell r="D27" t="str">
            <v>11</v>
          </cell>
          <cell r="E27" t="str">
            <v>99</v>
          </cell>
          <cell r="F27" t="str">
            <v>Assets</v>
          </cell>
          <cell r="G27" t="str">
            <v>Fixed Assets - Office Equipments</v>
          </cell>
          <cell r="H27" t="str">
            <v>Suntel ( Secondary Area Project )</v>
          </cell>
          <cell r="I27">
            <v>4899425.17</v>
          </cell>
        </row>
        <row r="28">
          <cell r="A28" t="str">
            <v>1011201699</v>
          </cell>
          <cell r="B28" t="str">
            <v>10</v>
          </cell>
          <cell r="C28" t="str">
            <v>016</v>
          </cell>
          <cell r="D28" t="str">
            <v>11</v>
          </cell>
          <cell r="E28" t="str">
            <v>99</v>
          </cell>
          <cell r="F28" t="str">
            <v>Assets</v>
          </cell>
          <cell r="G28" t="str">
            <v>Fixed Assets - Office Equipments</v>
          </cell>
          <cell r="H28" t="str">
            <v>Heenatigala Garments</v>
          </cell>
          <cell r="I28">
            <v>1952750.58</v>
          </cell>
        </row>
        <row r="29">
          <cell r="A29" t="str">
            <v>1011301699</v>
          </cell>
          <cell r="B29" t="str">
            <v>10</v>
          </cell>
          <cell r="C29" t="str">
            <v>016</v>
          </cell>
          <cell r="D29" t="str">
            <v>11</v>
          </cell>
          <cell r="E29" t="str">
            <v>99</v>
          </cell>
          <cell r="F29" t="str">
            <v>Assets</v>
          </cell>
          <cell r="G29" t="str">
            <v>Fixed Assets - Office Equipments</v>
          </cell>
          <cell r="H29" t="str">
            <v>Millenium Information Technology</v>
          </cell>
          <cell r="I29">
            <v>134416.67000000001</v>
          </cell>
        </row>
        <row r="30">
          <cell r="A30" t="str">
            <v>1011401699</v>
          </cell>
          <cell r="B30" t="str">
            <v>10</v>
          </cell>
          <cell r="C30" t="str">
            <v>016</v>
          </cell>
          <cell r="D30" t="str">
            <v>11</v>
          </cell>
          <cell r="E30" t="str">
            <v>99</v>
          </cell>
          <cell r="F30" t="str">
            <v>Assets</v>
          </cell>
          <cell r="G30" t="str">
            <v>Fixed Assets - Office Equipments</v>
          </cell>
          <cell r="H30" t="str">
            <v xml:space="preserve">Lanka Internet </v>
          </cell>
          <cell r="I30">
            <v>307200.02</v>
          </cell>
        </row>
        <row r="31">
          <cell r="A31" t="str">
            <v>1011601699</v>
          </cell>
          <cell r="B31" t="str">
            <v>10</v>
          </cell>
          <cell r="C31" t="str">
            <v>016</v>
          </cell>
          <cell r="D31" t="str">
            <v>11</v>
          </cell>
          <cell r="E31" t="str">
            <v>99</v>
          </cell>
          <cell r="F31" t="str">
            <v>Assets</v>
          </cell>
          <cell r="G31" t="str">
            <v>Fixed Assets - Office Equipments</v>
          </cell>
          <cell r="H31" t="str">
            <v>Norwegian Embassy</v>
          </cell>
          <cell r="I31">
            <v>247006.7</v>
          </cell>
        </row>
        <row r="32">
          <cell r="A32" t="str">
            <v>1011701699</v>
          </cell>
          <cell r="B32" t="str">
            <v>10</v>
          </cell>
          <cell r="C32" t="str">
            <v>016</v>
          </cell>
          <cell r="D32" t="str">
            <v>11</v>
          </cell>
          <cell r="E32" t="str">
            <v>99</v>
          </cell>
          <cell r="F32" t="str">
            <v>Assets</v>
          </cell>
          <cell r="G32" t="str">
            <v>Fixed Assets - Office Equipments</v>
          </cell>
          <cell r="H32" t="str">
            <v>Grain Elevators</v>
          </cell>
          <cell r="I32">
            <v>600796.82999999996</v>
          </cell>
        </row>
        <row r="33">
          <cell r="A33" t="str">
            <v>1011801699</v>
          </cell>
          <cell r="B33" t="str">
            <v>10</v>
          </cell>
          <cell r="C33" t="str">
            <v>016</v>
          </cell>
          <cell r="D33" t="str">
            <v>11</v>
          </cell>
          <cell r="E33" t="str">
            <v>99</v>
          </cell>
          <cell r="F33" t="str">
            <v>Assets</v>
          </cell>
          <cell r="G33" t="str">
            <v>Fixed Assets - Office Equipments</v>
          </cell>
          <cell r="H33" t="str">
            <v>Loadstar</v>
          </cell>
          <cell r="I33">
            <v>712153.88</v>
          </cell>
        </row>
        <row r="34">
          <cell r="A34" t="str">
            <v>1011901699</v>
          </cell>
          <cell r="B34" t="str">
            <v>10</v>
          </cell>
          <cell r="C34" t="str">
            <v>016</v>
          </cell>
          <cell r="D34" t="str">
            <v>11</v>
          </cell>
          <cell r="E34" t="str">
            <v>99</v>
          </cell>
          <cell r="F34" t="str">
            <v>Assets</v>
          </cell>
          <cell r="G34" t="str">
            <v>Fixed Assets - Office Equipments</v>
          </cell>
          <cell r="H34" t="str">
            <v>Baurs &amp; Co.</v>
          </cell>
          <cell r="I34">
            <v>412114.59</v>
          </cell>
        </row>
        <row r="35">
          <cell r="A35" t="str">
            <v>1012001699</v>
          </cell>
          <cell r="B35" t="str">
            <v>10</v>
          </cell>
          <cell r="C35" t="str">
            <v>016</v>
          </cell>
          <cell r="D35" t="str">
            <v>12</v>
          </cell>
          <cell r="E35" t="str">
            <v>99</v>
          </cell>
          <cell r="F35" t="str">
            <v>Assets</v>
          </cell>
          <cell r="G35" t="str">
            <v>Fixed Assets - Office Equipments</v>
          </cell>
          <cell r="H35" t="str">
            <v>Jinadasa Garments</v>
          </cell>
          <cell r="I35">
            <v>689018.08</v>
          </cell>
        </row>
        <row r="36">
          <cell r="A36" t="str">
            <v>1012101699</v>
          </cell>
          <cell r="B36" t="str">
            <v>10</v>
          </cell>
          <cell r="C36" t="str">
            <v>016</v>
          </cell>
          <cell r="D36" t="str">
            <v>12</v>
          </cell>
          <cell r="E36" t="str">
            <v>99</v>
          </cell>
          <cell r="F36" t="str">
            <v>Assets</v>
          </cell>
          <cell r="G36" t="str">
            <v>Fixed Assets - Office Equipments</v>
          </cell>
          <cell r="H36" t="str">
            <v>Abance Pvt Limited  - WAN</v>
          </cell>
          <cell r="I36">
            <v>67003.350000000006</v>
          </cell>
        </row>
        <row r="37">
          <cell r="A37" t="str">
            <v>1012201699</v>
          </cell>
          <cell r="B37" t="str">
            <v>10</v>
          </cell>
          <cell r="C37" t="str">
            <v>016</v>
          </cell>
          <cell r="D37" t="str">
            <v>12</v>
          </cell>
          <cell r="E37" t="str">
            <v>99</v>
          </cell>
          <cell r="F37" t="str">
            <v>Assets</v>
          </cell>
          <cell r="G37" t="str">
            <v>Fixed Assets - Office Equipments</v>
          </cell>
          <cell r="H37" t="str">
            <v>Satellite Link - Madapatha</v>
          </cell>
          <cell r="I37">
            <v>35295.550000000003</v>
          </cell>
        </row>
        <row r="38">
          <cell r="A38" t="str">
            <v>1012401699</v>
          </cell>
          <cell r="B38" t="str">
            <v>10</v>
          </cell>
          <cell r="C38" t="str">
            <v>016</v>
          </cell>
          <cell r="D38" t="str">
            <v>12</v>
          </cell>
          <cell r="E38" t="str">
            <v>99</v>
          </cell>
          <cell r="F38" t="str">
            <v>Assets</v>
          </cell>
          <cell r="G38" t="str">
            <v>Fixed Assets - Office Equipments</v>
          </cell>
          <cell r="H38" t="str">
            <v>Forbes &amp; Walkers</v>
          </cell>
          <cell r="I38">
            <v>872691.54</v>
          </cell>
        </row>
        <row r="39">
          <cell r="A39" t="str">
            <v>1012501699</v>
          </cell>
          <cell r="B39" t="str">
            <v>10</v>
          </cell>
          <cell r="C39" t="str">
            <v>016</v>
          </cell>
          <cell r="D39" t="str">
            <v>12</v>
          </cell>
          <cell r="E39" t="str">
            <v>99</v>
          </cell>
          <cell r="F39" t="str">
            <v>Assets</v>
          </cell>
          <cell r="G39" t="str">
            <v>Fixed Assets - Office Equipments</v>
          </cell>
          <cell r="H39" t="str">
            <v>AJS Apparels</v>
          </cell>
          <cell r="I39">
            <v>392578.8</v>
          </cell>
        </row>
        <row r="40">
          <cell r="A40" t="str">
            <v>1012601699</v>
          </cell>
          <cell r="B40" t="str">
            <v>10</v>
          </cell>
          <cell r="C40" t="str">
            <v>016</v>
          </cell>
          <cell r="D40" t="str">
            <v>12</v>
          </cell>
          <cell r="E40" t="str">
            <v>99</v>
          </cell>
          <cell r="F40" t="str">
            <v>Assets</v>
          </cell>
          <cell r="G40" t="str">
            <v>Fixed Assets - Office Equipments</v>
          </cell>
          <cell r="H40" t="str">
            <v>Swiss Biogenics Ltd</v>
          </cell>
          <cell r="I40">
            <v>232000.75</v>
          </cell>
        </row>
        <row r="41">
          <cell r="A41" t="str">
            <v>1012701699</v>
          </cell>
          <cell r="B41" t="str">
            <v>10</v>
          </cell>
          <cell r="C41" t="str">
            <v>016</v>
          </cell>
          <cell r="D41" t="str">
            <v>12</v>
          </cell>
          <cell r="E41" t="str">
            <v>99</v>
          </cell>
          <cell r="F41" t="str">
            <v>Assets</v>
          </cell>
          <cell r="G41" t="str">
            <v>Fixed Assets - Office Equipments</v>
          </cell>
          <cell r="H41" t="str">
            <v>Sumithra  Garments</v>
          </cell>
          <cell r="I41">
            <v>848144.76</v>
          </cell>
        </row>
        <row r="42">
          <cell r="A42" t="str">
            <v>1012801699</v>
          </cell>
          <cell r="B42" t="str">
            <v>10</v>
          </cell>
          <cell r="C42" t="str">
            <v>016</v>
          </cell>
          <cell r="D42" t="str">
            <v>12</v>
          </cell>
          <cell r="E42" t="str">
            <v>99</v>
          </cell>
          <cell r="F42" t="str">
            <v>Assets</v>
          </cell>
          <cell r="G42" t="str">
            <v>Fixed Assets - Office Equipments</v>
          </cell>
          <cell r="H42" t="str">
            <v>Merc Bank</v>
          </cell>
          <cell r="I42">
            <v>940068.15</v>
          </cell>
        </row>
        <row r="43">
          <cell r="A43" t="str">
            <v>1012901699</v>
          </cell>
          <cell r="B43" t="str">
            <v>10</v>
          </cell>
          <cell r="C43" t="str">
            <v>016</v>
          </cell>
          <cell r="D43" t="str">
            <v>12</v>
          </cell>
          <cell r="E43" t="str">
            <v>99</v>
          </cell>
          <cell r="F43" t="str">
            <v>Assets</v>
          </cell>
          <cell r="G43" t="str">
            <v>Fixed Assets - Office Equipments</v>
          </cell>
          <cell r="H43" t="str">
            <v>Peoples Leasing Company Ltd</v>
          </cell>
          <cell r="I43">
            <v>1781164.36</v>
          </cell>
        </row>
        <row r="44">
          <cell r="A44" t="str">
            <v>101301624</v>
          </cell>
          <cell r="B44" t="str">
            <v>10</v>
          </cell>
          <cell r="C44" t="str">
            <v>016</v>
          </cell>
          <cell r="D44" t="str">
            <v>13</v>
          </cell>
          <cell r="E44" t="str">
            <v>24</v>
          </cell>
          <cell r="F44" t="str">
            <v>Assets</v>
          </cell>
          <cell r="G44" t="str">
            <v>Fixed Assets - Office Equipments</v>
          </cell>
          <cell r="H44" t="str">
            <v>Engineering-OS Support</v>
          </cell>
          <cell r="I44">
            <v>0</v>
          </cell>
        </row>
        <row r="45">
          <cell r="A45" t="str">
            <v>101301625</v>
          </cell>
          <cell r="B45" t="str">
            <v>10</v>
          </cell>
          <cell r="C45" t="str">
            <v>016</v>
          </cell>
          <cell r="D45" t="str">
            <v>13</v>
          </cell>
          <cell r="E45" t="str">
            <v>25</v>
          </cell>
          <cell r="F45" t="str">
            <v>Assets</v>
          </cell>
          <cell r="G45" t="str">
            <v>Fixed Assets - Office Equipments</v>
          </cell>
          <cell r="H45" t="str">
            <v>Engineering-OS Support</v>
          </cell>
          <cell r="I45">
            <v>49399.57</v>
          </cell>
        </row>
        <row r="46">
          <cell r="A46" t="str">
            <v>101301630</v>
          </cell>
          <cell r="B46" t="str">
            <v>10</v>
          </cell>
          <cell r="C46" t="str">
            <v>016</v>
          </cell>
          <cell r="D46" t="str">
            <v>13</v>
          </cell>
          <cell r="E46" t="str">
            <v>30</v>
          </cell>
          <cell r="F46" t="str">
            <v>Assets</v>
          </cell>
          <cell r="G46" t="str">
            <v>Fixed Assets - Office Equipments</v>
          </cell>
          <cell r="H46" t="str">
            <v>Engineering-OS Support</v>
          </cell>
          <cell r="I46">
            <v>0</v>
          </cell>
        </row>
        <row r="47">
          <cell r="A47" t="str">
            <v>1013001699</v>
          </cell>
          <cell r="B47" t="str">
            <v>10</v>
          </cell>
          <cell r="C47" t="str">
            <v>016</v>
          </cell>
          <cell r="D47" t="str">
            <v>13</v>
          </cell>
          <cell r="E47" t="str">
            <v>99</v>
          </cell>
          <cell r="F47" t="str">
            <v>Assets</v>
          </cell>
          <cell r="G47" t="str">
            <v>Fixed Assets - Office Equipments</v>
          </cell>
          <cell r="H47" t="str">
            <v>Managed Services ( ADB Project )</v>
          </cell>
          <cell r="I47">
            <v>23750564.02</v>
          </cell>
        </row>
        <row r="48">
          <cell r="A48" t="str">
            <v>1013101699</v>
          </cell>
          <cell r="B48" t="str">
            <v>10</v>
          </cell>
          <cell r="C48" t="str">
            <v>016</v>
          </cell>
          <cell r="D48" t="str">
            <v>13</v>
          </cell>
          <cell r="E48" t="str">
            <v>99</v>
          </cell>
          <cell r="F48" t="str">
            <v>Assets</v>
          </cell>
          <cell r="G48" t="str">
            <v>Fixed Assets - Office Equipments</v>
          </cell>
          <cell r="H48" t="str">
            <v>LECO-Laser Bit Project</v>
          </cell>
          <cell r="I48">
            <v>1005376.11</v>
          </cell>
        </row>
        <row r="49">
          <cell r="A49" t="str">
            <v>1013301699</v>
          </cell>
          <cell r="B49" t="str">
            <v>10</v>
          </cell>
          <cell r="C49" t="str">
            <v>016</v>
          </cell>
          <cell r="D49" t="str">
            <v>13</v>
          </cell>
          <cell r="E49" t="str">
            <v>99</v>
          </cell>
          <cell r="F49" t="str">
            <v>Assets</v>
          </cell>
          <cell r="G49" t="str">
            <v>Fixed Assets - Office Equipments</v>
          </cell>
          <cell r="H49" t="str">
            <v>J.L. Morisons</v>
          </cell>
          <cell r="I49">
            <v>350118.8</v>
          </cell>
        </row>
        <row r="50">
          <cell r="A50" t="str">
            <v>1013401699</v>
          </cell>
          <cell r="B50" t="str">
            <v>10</v>
          </cell>
          <cell r="C50" t="str">
            <v>016</v>
          </cell>
          <cell r="D50" t="str">
            <v>13</v>
          </cell>
          <cell r="E50" t="str">
            <v>99</v>
          </cell>
          <cell r="F50" t="str">
            <v>Assets</v>
          </cell>
          <cell r="G50" t="str">
            <v>Fixed Assets - Office Equipments</v>
          </cell>
          <cell r="H50" t="str">
            <v>DPMCE Voice Project</v>
          </cell>
          <cell r="I50">
            <v>2415212.33</v>
          </cell>
        </row>
        <row r="51">
          <cell r="A51" t="str">
            <v>1013501699</v>
          </cell>
          <cell r="B51" t="str">
            <v>10</v>
          </cell>
          <cell r="C51" t="str">
            <v>016</v>
          </cell>
          <cell r="D51" t="str">
            <v>13</v>
          </cell>
          <cell r="E51" t="str">
            <v>99</v>
          </cell>
          <cell r="F51" t="str">
            <v>Assets</v>
          </cell>
          <cell r="G51" t="str">
            <v>Fixed Assets - Office Equipments</v>
          </cell>
          <cell r="H51" t="str">
            <v>Lanka Oris Insurance Brokers  Ltd</v>
          </cell>
          <cell r="I51">
            <v>249980</v>
          </cell>
        </row>
        <row r="52">
          <cell r="A52" t="str">
            <v>1013601699</v>
          </cell>
          <cell r="B52" t="str">
            <v>10</v>
          </cell>
          <cell r="C52" t="str">
            <v>016</v>
          </cell>
          <cell r="D52" t="str">
            <v>13</v>
          </cell>
          <cell r="E52" t="str">
            <v>99</v>
          </cell>
          <cell r="F52" t="str">
            <v>Assets</v>
          </cell>
          <cell r="G52" t="str">
            <v>Fixed Assets - Office Equipments</v>
          </cell>
          <cell r="H52" t="str">
            <v>Cargills Quality Foods</v>
          </cell>
          <cell r="I52">
            <v>742759.49</v>
          </cell>
        </row>
        <row r="53">
          <cell r="A53" t="str">
            <v>1013801699</v>
          </cell>
          <cell r="B53" t="str">
            <v>10</v>
          </cell>
          <cell r="C53" t="str">
            <v>016</v>
          </cell>
          <cell r="D53" t="str">
            <v>13</v>
          </cell>
          <cell r="E53" t="str">
            <v>99</v>
          </cell>
          <cell r="F53" t="str">
            <v>Assets</v>
          </cell>
          <cell r="G53" t="str">
            <v>Fixed Assets - Office Equipments</v>
          </cell>
          <cell r="H53" t="str">
            <v>VGK- Matara</v>
          </cell>
          <cell r="I53">
            <v>443579.58</v>
          </cell>
        </row>
        <row r="54">
          <cell r="A54" t="str">
            <v>1013901699</v>
          </cell>
          <cell r="B54" t="str">
            <v>10</v>
          </cell>
          <cell r="C54" t="str">
            <v>016</v>
          </cell>
          <cell r="D54" t="str">
            <v>13</v>
          </cell>
          <cell r="E54" t="str">
            <v>99</v>
          </cell>
          <cell r="F54" t="str">
            <v>Assets</v>
          </cell>
          <cell r="G54" t="str">
            <v>Fixed Assets - Office Equipments</v>
          </cell>
          <cell r="H54" t="str">
            <v>Merchant Credit of Sri Lanka Ltd.</v>
          </cell>
          <cell r="I54">
            <v>13420.89</v>
          </cell>
        </row>
        <row r="55">
          <cell r="A55" t="str">
            <v>101401630</v>
          </cell>
          <cell r="B55" t="str">
            <v>10</v>
          </cell>
          <cell r="C55" t="str">
            <v>016</v>
          </cell>
          <cell r="D55" t="str">
            <v>14</v>
          </cell>
          <cell r="E55" t="str">
            <v>30</v>
          </cell>
          <cell r="F55" t="str">
            <v>Assets</v>
          </cell>
          <cell r="G55" t="str">
            <v>Fixed Assets - Office Equipments</v>
          </cell>
          <cell r="H55" t="str">
            <v>Engineering-Operations</v>
          </cell>
          <cell r="I55">
            <v>0</v>
          </cell>
        </row>
        <row r="56">
          <cell r="A56" t="str">
            <v>1014001699</v>
          </cell>
          <cell r="B56" t="str">
            <v>10</v>
          </cell>
          <cell r="C56" t="str">
            <v>016</v>
          </cell>
          <cell r="D56" t="str">
            <v>14</v>
          </cell>
          <cell r="E56" t="str">
            <v>99</v>
          </cell>
          <cell r="F56" t="str">
            <v>Assets</v>
          </cell>
          <cell r="G56" t="str">
            <v>Fixed Assets - Office Equipments</v>
          </cell>
          <cell r="H56" t="str">
            <v>Swarna Mahal</v>
          </cell>
          <cell r="I56">
            <v>288717.43</v>
          </cell>
        </row>
        <row r="57">
          <cell r="A57" t="str">
            <v>1014101699</v>
          </cell>
          <cell r="B57" t="str">
            <v>10</v>
          </cell>
          <cell r="C57" t="str">
            <v>016</v>
          </cell>
          <cell r="D57" t="str">
            <v>14</v>
          </cell>
          <cell r="E57" t="str">
            <v>99</v>
          </cell>
          <cell r="F57" t="str">
            <v>Assets</v>
          </cell>
          <cell r="G57" t="str">
            <v>Fixed Assets - Office Equipments</v>
          </cell>
          <cell r="H57" t="str">
            <v>Laugh GAS</v>
          </cell>
          <cell r="I57">
            <v>93049.37</v>
          </cell>
        </row>
        <row r="58">
          <cell r="A58" t="str">
            <v>1014201699</v>
          </cell>
          <cell r="B58" t="str">
            <v>10</v>
          </cell>
          <cell r="C58" t="str">
            <v>016</v>
          </cell>
          <cell r="D58" t="str">
            <v>14</v>
          </cell>
          <cell r="E58" t="str">
            <v>99</v>
          </cell>
          <cell r="F58" t="str">
            <v>Assets</v>
          </cell>
          <cell r="G58" t="str">
            <v>Fixed Assets - Office Equipments</v>
          </cell>
          <cell r="H58" t="str">
            <v>THOMAS COOK</v>
          </cell>
          <cell r="I58">
            <v>67608.960000000006</v>
          </cell>
        </row>
        <row r="59">
          <cell r="A59" t="str">
            <v>1014301699</v>
          </cell>
          <cell r="B59" t="str">
            <v>10</v>
          </cell>
          <cell r="C59" t="str">
            <v>016</v>
          </cell>
          <cell r="D59" t="str">
            <v>14</v>
          </cell>
          <cell r="E59" t="str">
            <v>99</v>
          </cell>
          <cell r="F59" t="str">
            <v>Assets</v>
          </cell>
          <cell r="G59" t="str">
            <v>Fixed Assets - Office Equipments</v>
          </cell>
          <cell r="H59" t="str">
            <v>Pership</v>
          </cell>
          <cell r="I59">
            <v>116039.79</v>
          </cell>
        </row>
        <row r="60">
          <cell r="A60" t="str">
            <v>1014401699</v>
          </cell>
          <cell r="B60" t="str">
            <v>10</v>
          </cell>
          <cell r="C60" t="str">
            <v>016</v>
          </cell>
          <cell r="D60" t="str">
            <v>14</v>
          </cell>
          <cell r="E60" t="str">
            <v>99</v>
          </cell>
          <cell r="F60" t="str">
            <v>Assets</v>
          </cell>
          <cell r="G60" t="str">
            <v>Fixed Assets - Office Equipments</v>
          </cell>
          <cell r="H60" t="str">
            <v>VERTICO - Padukka</v>
          </cell>
          <cell r="I60">
            <v>15712.22</v>
          </cell>
        </row>
        <row r="61">
          <cell r="A61" t="str">
            <v>1014501699</v>
          </cell>
          <cell r="B61" t="str">
            <v>10</v>
          </cell>
          <cell r="C61" t="str">
            <v>016</v>
          </cell>
          <cell r="D61" t="str">
            <v>14</v>
          </cell>
          <cell r="E61" t="str">
            <v>99</v>
          </cell>
          <cell r="F61" t="str">
            <v>Assets</v>
          </cell>
          <cell r="G61" t="str">
            <v>Fixed Assets - Office Equipments</v>
          </cell>
          <cell r="H61" t="str">
            <v>IRIS</v>
          </cell>
          <cell r="I61">
            <v>15925.69</v>
          </cell>
        </row>
        <row r="62">
          <cell r="A62" t="str">
            <v>1014601699</v>
          </cell>
          <cell r="B62" t="str">
            <v>10</v>
          </cell>
          <cell r="C62" t="str">
            <v>016</v>
          </cell>
          <cell r="D62" t="str">
            <v>14</v>
          </cell>
          <cell r="E62" t="str">
            <v>99</v>
          </cell>
          <cell r="F62" t="str">
            <v>Assets</v>
          </cell>
          <cell r="G62" t="str">
            <v>Fixed Assets - Office Equipments</v>
          </cell>
          <cell r="H62" t="str">
            <v>DAMRO HOLDINGS</v>
          </cell>
          <cell r="I62">
            <v>419657.28</v>
          </cell>
        </row>
        <row r="63">
          <cell r="A63" t="str">
            <v>1014701699</v>
          </cell>
          <cell r="B63" t="str">
            <v>10</v>
          </cell>
          <cell r="C63" t="str">
            <v>016</v>
          </cell>
          <cell r="D63" t="str">
            <v>14</v>
          </cell>
          <cell r="E63" t="str">
            <v>99</v>
          </cell>
          <cell r="F63" t="str">
            <v>Assets</v>
          </cell>
          <cell r="G63" t="str">
            <v>Fixed Assets - Office Equipments</v>
          </cell>
          <cell r="H63" t="str">
            <v>UNION ASSURANCE</v>
          </cell>
          <cell r="I63">
            <v>15925.69</v>
          </cell>
        </row>
        <row r="64">
          <cell r="A64" t="str">
            <v>1014801699</v>
          </cell>
          <cell r="B64" t="str">
            <v>10</v>
          </cell>
          <cell r="C64" t="str">
            <v>016</v>
          </cell>
          <cell r="D64" t="str">
            <v>14</v>
          </cell>
          <cell r="E64" t="str">
            <v>99</v>
          </cell>
          <cell r="F64" t="str">
            <v>Assets</v>
          </cell>
          <cell r="G64" t="str">
            <v>Fixed Assets - Office Equipments</v>
          </cell>
          <cell r="H64" t="str">
            <v>UNDP</v>
          </cell>
          <cell r="I64">
            <v>111479.88</v>
          </cell>
        </row>
        <row r="65">
          <cell r="A65" t="str">
            <v>1014901699</v>
          </cell>
          <cell r="B65" t="str">
            <v>10</v>
          </cell>
          <cell r="C65" t="str">
            <v>016</v>
          </cell>
          <cell r="D65" t="str">
            <v>14</v>
          </cell>
          <cell r="E65" t="str">
            <v>99</v>
          </cell>
          <cell r="F65" t="str">
            <v>Assets</v>
          </cell>
          <cell r="G65" t="str">
            <v>Fixed Assets - Office Equipments</v>
          </cell>
          <cell r="H65" t="str">
            <v>LION BREWERIES</v>
          </cell>
          <cell r="I65">
            <v>261975</v>
          </cell>
        </row>
        <row r="66">
          <cell r="A66" t="str">
            <v>101501699</v>
          </cell>
          <cell r="B66" t="str">
            <v>10</v>
          </cell>
          <cell r="C66" t="str">
            <v>016</v>
          </cell>
          <cell r="D66" t="str">
            <v>15</v>
          </cell>
          <cell r="E66" t="str">
            <v>99</v>
          </cell>
          <cell r="F66" t="str">
            <v>Assets</v>
          </cell>
          <cell r="G66" t="str">
            <v>Fixed Assets - Office Equipments</v>
          </cell>
          <cell r="H66" t="str">
            <v>ISP Operations</v>
          </cell>
          <cell r="I66">
            <v>3116542.3</v>
          </cell>
        </row>
        <row r="67">
          <cell r="A67" t="str">
            <v>1015101699</v>
          </cell>
          <cell r="B67" t="str">
            <v>10</v>
          </cell>
          <cell r="C67" t="str">
            <v>016</v>
          </cell>
          <cell r="D67" t="str">
            <v>15</v>
          </cell>
          <cell r="E67" t="str">
            <v>99</v>
          </cell>
          <cell r="F67" t="str">
            <v>Assets</v>
          </cell>
          <cell r="G67" t="str">
            <v>Fixed Assets - Office Equipments</v>
          </cell>
          <cell r="H67" t="str">
            <v>SERENDIB LEASURE MANAGEMENT (PVT) LTD</v>
          </cell>
          <cell r="I67">
            <v>441851.4</v>
          </cell>
        </row>
        <row r="68">
          <cell r="A68" t="str">
            <v>1015201699</v>
          </cell>
          <cell r="B68" t="str">
            <v>10</v>
          </cell>
          <cell r="C68" t="str">
            <v>016</v>
          </cell>
          <cell r="D68" t="str">
            <v>15</v>
          </cell>
          <cell r="E68" t="str">
            <v>99</v>
          </cell>
          <cell r="F68" t="str">
            <v>Assets</v>
          </cell>
          <cell r="G68" t="str">
            <v>Fixed Assets - Office Equipments</v>
          </cell>
          <cell r="H68" t="str">
            <v>FRENCH CORNER</v>
          </cell>
          <cell r="I68">
            <v>103081.64</v>
          </cell>
        </row>
        <row r="69">
          <cell r="A69" t="str">
            <v>1015301699</v>
          </cell>
          <cell r="B69" t="str">
            <v>10</v>
          </cell>
          <cell r="C69" t="str">
            <v>016</v>
          </cell>
          <cell r="D69" t="str">
            <v>15</v>
          </cell>
          <cell r="E69" t="str">
            <v>99</v>
          </cell>
          <cell r="F69" t="str">
            <v>Assets</v>
          </cell>
          <cell r="G69" t="str">
            <v>Fixed Assets - Office Equipments</v>
          </cell>
          <cell r="H69" t="str">
            <v>DSI SAMSON GROUP</v>
          </cell>
          <cell r="I69">
            <v>172001.72</v>
          </cell>
        </row>
        <row r="70">
          <cell r="A70" t="str">
            <v>104001620</v>
          </cell>
          <cell r="B70" t="str">
            <v>10</v>
          </cell>
          <cell r="C70" t="str">
            <v>016</v>
          </cell>
          <cell r="D70" t="str">
            <v>40</v>
          </cell>
          <cell r="E70" t="str">
            <v>20</v>
          </cell>
          <cell r="F70" t="str">
            <v>Assets</v>
          </cell>
          <cell r="G70" t="str">
            <v>Fixed Assets - Office Equipments</v>
          </cell>
          <cell r="H70" t="str">
            <v>Marketing - Accessories</v>
          </cell>
          <cell r="I70">
            <v>0</v>
          </cell>
        </row>
        <row r="71">
          <cell r="A71" t="str">
            <v>104601699</v>
          </cell>
          <cell r="B71" t="str">
            <v>10</v>
          </cell>
          <cell r="C71" t="str">
            <v>016</v>
          </cell>
          <cell r="D71" t="str">
            <v>46</v>
          </cell>
          <cell r="E71" t="str">
            <v>99</v>
          </cell>
          <cell r="F71" t="str">
            <v>Assets</v>
          </cell>
          <cell r="G71" t="str">
            <v>Fixed Assets - Office Equipments</v>
          </cell>
          <cell r="H71" t="str">
            <v>Lanka Orix Factors Co. Ltd.</v>
          </cell>
          <cell r="I71">
            <v>134247.01</v>
          </cell>
        </row>
        <row r="72">
          <cell r="A72" t="str">
            <v>107101641</v>
          </cell>
          <cell r="B72" t="str">
            <v>10</v>
          </cell>
          <cell r="C72" t="str">
            <v>016</v>
          </cell>
          <cell r="D72" t="str">
            <v>71</v>
          </cell>
          <cell r="E72" t="str">
            <v>41</v>
          </cell>
          <cell r="F72" t="str">
            <v>Assets</v>
          </cell>
          <cell r="G72" t="str">
            <v>Fixed Assets - Office Equipments</v>
          </cell>
          <cell r="H72" t="str">
            <v>PROJECT-LOLC</v>
          </cell>
          <cell r="I72">
            <v>353306</v>
          </cell>
        </row>
        <row r="73">
          <cell r="A73" t="str">
            <v>107101642</v>
          </cell>
          <cell r="B73" t="str">
            <v>10</v>
          </cell>
          <cell r="C73" t="str">
            <v>016</v>
          </cell>
          <cell r="D73" t="str">
            <v>71</v>
          </cell>
          <cell r="E73" t="str">
            <v>42</v>
          </cell>
          <cell r="F73" t="str">
            <v>Assets</v>
          </cell>
          <cell r="G73" t="str">
            <v>Fixed Assets - Office Equipments</v>
          </cell>
          <cell r="H73" t="str">
            <v>PROJECT-LOLC</v>
          </cell>
          <cell r="I73">
            <v>492592.46</v>
          </cell>
        </row>
        <row r="74">
          <cell r="A74" t="str">
            <v>107101643</v>
          </cell>
          <cell r="B74" t="str">
            <v>10</v>
          </cell>
          <cell r="C74" t="str">
            <v>016</v>
          </cell>
          <cell r="D74" t="str">
            <v>71</v>
          </cell>
          <cell r="E74" t="str">
            <v>43</v>
          </cell>
          <cell r="F74" t="str">
            <v>Assets</v>
          </cell>
          <cell r="G74" t="str">
            <v>Fixed Assets - Office Equipments</v>
          </cell>
          <cell r="H74" t="str">
            <v>PROJECT-LOLC</v>
          </cell>
          <cell r="I74">
            <v>706193.67</v>
          </cell>
        </row>
        <row r="75">
          <cell r="A75" t="str">
            <v>107101644</v>
          </cell>
          <cell r="B75" t="str">
            <v>10</v>
          </cell>
          <cell r="C75" t="str">
            <v>016</v>
          </cell>
          <cell r="D75" t="str">
            <v>71</v>
          </cell>
          <cell r="E75" t="str">
            <v>44</v>
          </cell>
          <cell r="F75" t="str">
            <v>Assets</v>
          </cell>
          <cell r="G75" t="str">
            <v>Fixed Assets - Office Equipments</v>
          </cell>
          <cell r="H75" t="str">
            <v>PROJECT-LOLC</v>
          </cell>
          <cell r="I75">
            <v>510328.81</v>
          </cell>
        </row>
        <row r="76">
          <cell r="A76" t="str">
            <v>107101645</v>
          </cell>
          <cell r="B76" t="str">
            <v>10</v>
          </cell>
          <cell r="C76" t="str">
            <v>016</v>
          </cell>
          <cell r="D76" t="str">
            <v>71</v>
          </cell>
          <cell r="E76" t="str">
            <v>45</v>
          </cell>
          <cell r="F76" t="str">
            <v>Assets</v>
          </cell>
          <cell r="G76" t="str">
            <v>Fixed Assets - Office Equipments</v>
          </cell>
          <cell r="H76" t="str">
            <v>PROJECT-LOLC</v>
          </cell>
          <cell r="I76">
            <v>289286.46000000002</v>
          </cell>
        </row>
        <row r="77">
          <cell r="A77" t="str">
            <v>107101665</v>
          </cell>
          <cell r="B77" t="str">
            <v>10</v>
          </cell>
          <cell r="C77" t="str">
            <v>016</v>
          </cell>
          <cell r="D77" t="str">
            <v>71</v>
          </cell>
          <cell r="E77" t="str">
            <v>65</v>
          </cell>
          <cell r="F77" t="str">
            <v>Assets</v>
          </cell>
          <cell r="G77" t="str">
            <v>Fixed Assets - Office Equipments</v>
          </cell>
          <cell r="H77" t="str">
            <v>PROJECT-LOLC</v>
          </cell>
          <cell r="I77">
            <v>440956.53</v>
          </cell>
        </row>
        <row r="78">
          <cell r="A78" t="str">
            <v>107101672</v>
          </cell>
          <cell r="B78" t="str">
            <v>10</v>
          </cell>
          <cell r="C78" t="str">
            <v>016</v>
          </cell>
          <cell r="D78" t="str">
            <v>71</v>
          </cell>
          <cell r="E78" t="str">
            <v>72</v>
          </cell>
          <cell r="F78" t="str">
            <v>Assets</v>
          </cell>
          <cell r="G78" t="str">
            <v>Fixed Assets - Office Equipments</v>
          </cell>
          <cell r="H78" t="str">
            <v>PROJECT-LOLC</v>
          </cell>
          <cell r="I78">
            <v>401694.46</v>
          </cell>
        </row>
        <row r="79">
          <cell r="A79" t="str">
            <v>107101699</v>
          </cell>
          <cell r="B79" t="str">
            <v>10</v>
          </cell>
          <cell r="C79" t="str">
            <v>016</v>
          </cell>
          <cell r="D79" t="str">
            <v>71</v>
          </cell>
          <cell r="E79" t="str">
            <v>99</v>
          </cell>
          <cell r="F79" t="str">
            <v>Assets</v>
          </cell>
          <cell r="G79" t="str">
            <v>Fixed Assets - Office Equipments</v>
          </cell>
          <cell r="H79" t="str">
            <v>PROJECT-LOLC</v>
          </cell>
          <cell r="I79">
            <v>394162.6</v>
          </cell>
        </row>
        <row r="80">
          <cell r="A80" t="str">
            <v>107201643</v>
          </cell>
          <cell r="B80" t="str">
            <v>10</v>
          </cell>
          <cell r="C80" t="str">
            <v>016</v>
          </cell>
          <cell r="D80" t="str">
            <v>72</v>
          </cell>
          <cell r="E80" t="str">
            <v>43</v>
          </cell>
          <cell r="F80" t="str">
            <v>Assets</v>
          </cell>
          <cell r="G80" t="str">
            <v>Fixed Assets - Office Equipments</v>
          </cell>
          <cell r="H80" t="str">
            <v>Kelani Ceat Co Ltd.</v>
          </cell>
          <cell r="I80">
            <v>204592.96</v>
          </cell>
        </row>
        <row r="81">
          <cell r="A81" t="str">
            <v>107201699</v>
          </cell>
          <cell r="B81" t="str">
            <v>10</v>
          </cell>
          <cell r="C81" t="str">
            <v>016</v>
          </cell>
          <cell r="D81" t="str">
            <v>72</v>
          </cell>
          <cell r="E81" t="str">
            <v>99</v>
          </cell>
          <cell r="F81" t="str">
            <v>Assets</v>
          </cell>
          <cell r="G81" t="str">
            <v>Fixed Assets - Office Equipments</v>
          </cell>
          <cell r="H81" t="str">
            <v>Kelani Ceat Co Ltd.</v>
          </cell>
          <cell r="I81">
            <v>62497.8</v>
          </cell>
        </row>
        <row r="82">
          <cell r="A82" t="str">
            <v>107301699</v>
          </cell>
          <cell r="B82" t="str">
            <v>10</v>
          </cell>
          <cell r="C82" t="str">
            <v>016</v>
          </cell>
          <cell r="D82" t="str">
            <v>73</v>
          </cell>
          <cell r="E82" t="str">
            <v>99</v>
          </cell>
          <cell r="F82" t="str">
            <v>Assets</v>
          </cell>
          <cell r="G82" t="str">
            <v>Fixed Assets - Office Equipments</v>
          </cell>
          <cell r="H82" t="str">
            <v>Hemas Holdings ltd.</v>
          </cell>
          <cell r="I82">
            <v>2005488.54</v>
          </cell>
        </row>
        <row r="83">
          <cell r="A83" t="str">
            <v>107401699</v>
          </cell>
          <cell r="B83" t="str">
            <v>10</v>
          </cell>
          <cell r="C83" t="str">
            <v>016</v>
          </cell>
          <cell r="D83" t="str">
            <v>74</v>
          </cell>
          <cell r="E83" t="str">
            <v>99</v>
          </cell>
          <cell r="F83" t="str">
            <v>Assets</v>
          </cell>
          <cell r="G83" t="str">
            <v>Fixed Assets - Office Equipments</v>
          </cell>
          <cell r="H83" t="str">
            <v>David Pieris Motor Company ( WAN)</v>
          </cell>
          <cell r="I83">
            <v>1886731.28</v>
          </cell>
        </row>
        <row r="84">
          <cell r="A84" t="str">
            <v>107501699</v>
          </cell>
          <cell r="B84" t="str">
            <v>10</v>
          </cell>
          <cell r="C84" t="str">
            <v>016</v>
          </cell>
          <cell r="D84" t="str">
            <v>75</v>
          </cell>
          <cell r="E84" t="str">
            <v>99</v>
          </cell>
          <cell r="F84" t="str">
            <v>Assets</v>
          </cell>
          <cell r="G84" t="str">
            <v>Fixed Assets - Office Equipments</v>
          </cell>
          <cell r="H84" t="str">
            <v>DPMCE - Back up Routers</v>
          </cell>
          <cell r="I84">
            <v>3441090.81</v>
          </cell>
        </row>
        <row r="85">
          <cell r="A85" t="str">
            <v>107601699</v>
          </cell>
          <cell r="B85" t="str">
            <v>10</v>
          </cell>
          <cell r="C85" t="str">
            <v>016</v>
          </cell>
          <cell r="D85" t="str">
            <v>76</v>
          </cell>
          <cell r="E85" t="str">
            <v>99</v>
          </cell>
          <cell r="F85" t="str">
            <v>Assets</v>
          </cell>
          <cell r="G85" t="str">
            <v>Fixed Assets - Office Equipments</v>
          </cell>
          <cell r="H85" t="str">
            <v>Unilever Ceylon Ltd.</v>
          </cell>
          <cell r="I85">
            <v>815641.71</v>
          </cell>
        </row>
        <row r="86">
          <cell r="A86" t="str">
            <v>107701647</v>
          </cell>
          <cell r="B86" t="str">
            <v>10</v>
          </cell>
          <cell r="C86" t="str">
            <v>016</v>
          </cell>
          <cell r="D86" t="str">
            <v>77</v>
          </cell>
          <cell r="E86" t="str">
            <v>47</v>
          </cell>
          <cell r="F86" t="str">
            <v>Assets</v>
          </cell>
          <cell r="G86" t="str">
            <v>Fixed Assets - Office Equipments</v>
          </cell>
          <cell r="H86" t="str">
            <v>Puttalam Cement Ltd.</v>
          </cell>
          <cell r="I86">
            <v>0</v>
          </cell>
        </row>
        <row r="87">
          <cell r="A87" t="str">
            <v>107701699</v>
          </cell>
          <cell r="B87" t="str">
            <v>10</v>
          </cell>
          <cell r="C87" t="str">
            <v>016</v>
          </cell>
          <cell r="D87" t="str">
            <v>77</v>
          </cell>
          <cell r="E87" t="str">
            <v>99</v>
          </cell>
          <cell r="F87" t="str">
            <v>Assets</v>
          </cell>
          <cell r="G87" t="str">
            <v>Fixed Assets - Office Equipments</v>
          </cell>
          <cell r="H87" t="str">
            <v>Puttalam Cement Ltd.</v>
          </cell>
          <cell r="I87">
            <v>1706211.65</v>
          </cell>
        </row>
        <row r="88">
          <cell r="A88" t="str">
            <v>107801699</v>
          </cell>
          <cell r="B88" t="str">
            <v>10</v>
          </cell>
          <cell r="C88" t="str">
            <v>016</v>
          </cell>
          <cell r="D88" t="str">
            <v>78</v>
          </cell>
          <cell r="E88" t="str">
            <v>99</v>
          </cell>
          <cell r="F88" t="str">
            <v>Assets</v>
          </cell>
          <cell r="G88" t="str">
            <v>Fixed Assets - Office Equipments</v>
          </cell>
          <cell r="H88" t="str">
            <v>Discover IT (Pvt.) Ltd.</v>
          </cell>
          <cell r="I88">
            <v>150000</v>
          </cell>
        </row>
        <row r="89">
          <cell r="A89" t="str">
            <v>108001643</v>
          </cell>
          <cell r="B89" t="str">
            <v>10</v>
          </cell>
          <cell r="C89" t="str">
            <v>016</v>
          </cell>
          <cell r="D89" t="str">
            <v>80</v>
          </cell>
          <cell r="E89" t="str">
            <v>43</v>
          </cell>
          <cell r="F89" t="str">
            <v>Assets</v>
          </cell>
          <cell r="G89" t="str">
            <v>Fixed Assets - Office Equipments</v>
          </cell>
          <cell r="H89" t="str">
            <v>Bank of Ceylon Ltd.</v>
          </cell>
          <cell r="I89">
            <v>18006.080000000002</v>
          </cell>
        </row>
        <row r="90">
          <cell r="A90" t="str">
            <v>108001699</v>
          </cell>
          <cell r="B90" t="str">
            <v>10</v>
          </cell>
          <cell r="C90" t="str">
            <v>016</v>
          </cell>
          <cell r="D90" t="str">
            <v>80</v>
          </cell>
          <cell r="E90" t="str">
            <v>99</v>
          </cell>
          <cell r="F90" t="str">
            <v>Assets</v>
          </cell>
          <cell r="G90" t="str">
            <v>Fixed Assets - Office Equipments</v>
          </cell>
          <cell r="H90" t="str">
            <v>Bank of Ceylon Ltd.</v>
          </cell>
          <cell r="I90">
            <v>609349.1</v>
          </cell>
        </row>
        <row r="91">
          <cell r="A91" t="str">
            <v>108201652</v>
          </cell>
          <cell r="B91" t="str">
            <v>10</v>
          </cell>
          <cell r="C91" t="str">
            <v>016</v>
          </cell>
          <cell r="D91" t="str">
            <v>82</v>
          </cell>
          <cell r="E91" t="str">
            <v>52</v>
          </cell>
          <cell r="F91" t="str">
            <v>Assets</v>
          </cell>
          <cell r="G91" t="str">
            <v>Fixed Assets - Office Equipments</v>
          </cell>
          <cell r="H91" t="str">
            <v>Pan Asia Bank</v>
          </cell>
          <cell r="I91">
            <v>200000</v>
          </cell>
        </row>
        <row r="92">
          <cell r="A92" t="str">
            <v>108201653</v>
          </cell>
          <cell r="B92" t="str">
            <v>10</v>
          </cell>
          <cell r="C92" t="str">
            <v>016</v>
          </cell>
          <cell r="D92" t="str">
            <v>82</v>
          </cell>
          <cell r="E92" t="str">
            <v>53</v>
          </cell>
          <cell r="F92" t="str">
            <v>Assets</v>
          </cell>
          <cell r="G92" t="str">
            <v>Fixed Assets - Office Equipments</v>
          </cell>
          <cell r="H92" t="str">
            <v>Pan Asia Bank</v>
          </cell>
          <cell r="I92">
            <v>200000</v>
          </cell>
        </row>
        <row r="93">
          <cell r="A93" t="str">
            <v>108201654</v>
          </cell>
          <cell r="B93" t="str">
            <v>10</v>
          </cell>
          <cell r="C93" t="str">
            <v>016</v>
          </cell>
          <cell r="D93" t="str">
            <v>82</v>
          </cell>
          <cell r="E93" t="str">
            <v>54</v>
          </cell>
          <cell r="F93" t="str">
            <v>Assets</v>
          </cell>
          <cell r="G93" t="str">
            <v>Fixed Assets - Office Equipments</v>
          </cell>
          <cell r="H93" t="str">
            <v>Pan Asia Bank</v>
          </cell>
          <cell r="I93">
            <v>150000</v>
          </cell>
        </row>
        <row r="94">
          <cell r="A94" t="str">
            <v>108201655</v>
          </cell>
          <cell r="B94" t="str">
            <v>10</v>
          </cell>
          <cell r="C94" t="str">
            <v>016</v>
          </cell>
          <cell r="D94" t="str">
            <v>82</v>
          </cell>
          <cell r="E94" t="str">
            <v>55</v>
          </cell>
          <cell r="F94" t="str">
            <v>Assets</v>
          </cell>
          <cell r="G94" t="str">
            <v>Fixed Assets - Office Equipments</v>
          </cell>
          <cell r="H94" t="str">
            <v>Pan Asia Bank</v>
          </cell>
          <cell r="I94">
            <v>150000</v>
          </cell>
        </row>
        <row r="95">
          <cell r="A95" t="str">
            <v>108201656</v>
          </cell>
          <cell r="B95" t="str">
            <v>10</v>
          </cell>
          <cell r="C95" t="str">
            <v>016</v>
          </cell>
          <cell r="D95" t="str">
            <v>82</v>
          </cell>
          <cell r="E95" t="str">
            <v>56</v>
          </cell>
          <cell r="F95" t="str">
            <v>Assets</v>
          </cell>
          <cell r="G95" t="str">
            <v>Fixed Assets - Office Equipments</v>
          </cell>
          <cell r="H95" t="str">
            <v>Pan Asia Bank</v>
          </cell>
          <cell r="I95">
            <v>150000</v>
          </cell>
        </row>
        <row r="96">
          <cell r="A96" t="str">
            <v>108201699</v>
          </cell>
          <cell r="B96" t="str">
            <v>10</v>
          </cell>
          <cell r="C96" t="str">
            <v>016</v>
          </cell>
          <cell r="D96" t="str">
            <v>82</v>
          </cell>
          <cell r="E96" t="str">
            <v>99</v>
          </cell>
          <cell r="F96" t="str">
            <v>Assets</v>
          </cell>
          <cell r="G96" t="str">
            <v>Fixed Assets - Office Equipments</v>
          </cell>
          <cell r="H96" t="str">
            <v>Pan Asia Bank</v>
          </cell>
          <cell r="I96">
            <v>1996335.92</v>
          </cell>
        </row>
        <row r="97">
          <cell r="A97" t="str">
            <v>108301659</v>
          </cell>
          <cell r="B97" t="str">
            <v>10</v>
          </cell>
          <cell r="C97" t="str">
            <v>016</v>
          </cell>
          <cell r="D97" t="str">
            <v>83</v>
          </cell>
          <cell r="E97" t="str">
            <v>59</v>
          </cell>
          <cell r="F97" t="str">
            <v>Assets</v>
          </cell>
          <cell r="G97" t="str">
            <v>Fixed Assets - Office Equipments</v>
          </cell>
          <cell r="H97" t="str">
            <v>ITMIN Ltd.</v>
          </cell>
          <cell r="I97">
            <v>268016.07</v>
          </cell>
        </row>
        <row r="98">
          <cell r="A98" t="str">
            <v>108301699</v>
          </cell>
          <cell r="B98" t="str">
            <v>10</v>
          </cell>
          <cell r="C98" t="str">
            <v>016</v>
          </cell>
          <cell r="D98" t="str">
            <v>83</v>
          </cell>
          <cell r="E98" t="str">
            <v>99</v>
          </cell>
          <cell r="F98" t="str">
            <v>Assets</v>
          </cell>
          <cell r="G98" t="str">
            <v>Fixed Assets - Office Equipments</v>
          </cell>
          <cell r="H98" t="str">
            <v>ITMIN Ltd.</v>
          </cell>
          <cell r="I98">
            <v>643170.34</v>
          </cell>
        </row>
        <row r="99">
          <cell r="A99" t="str">
            <v>108401645</v>
          </cell>
          <cell r="B99" t="str">
            <v>10</v>
          </cell>
          <cell r="C99" t="str">
            <v>016</v>
          </cell>
          <cell r="D99" t="str">
            <v>84</v>
          </cell>
          <cell r="E99" t="str">
            <v>45</v>
          </cell>
          <cell r="F99" t="str">
            <v>Assets</v>
          </cell>
          <cell r="G99" t="str">
            <v>Fixed Assets - Office Equipments</v>
          </cell>
          <cell r="H99" t="str">
            <v>East - West Information Ltd.</v>
          </cell>
          <cell r="I99">
            <v>150000</v>
          </cell>
        </row>
        <row r="100">
          <cell r="A100" t="str">
            <v>108401699</v>
          </cell>
          <cell r="B100" t="str">
            <v>10</v>
          </cell>
          <cell r="C100" t="str">
            <v>016</v>
          </cell>
          <cell r="D100" t="str">
            <v>84</v>
          </cell>
          <cell r="E100" t="str">
            <v>99</v>
          </cell>
          <cell r="F100" t="str">
            <v>Assets</v>
          </cell>
          <cell r="G100" t="str">
            <v>Fixed Assets - Office Equipments</v>
          </cell>
          <cell r="H100" t="str">
            <v>East - West Information Ltd.</v>
          </cell>
          <cell r="I100">
            <v>1104940.19</v>
          </cell>
        </row>
        <row r="101">
          <cell r="A101" t="str">
            <v>108501699</v>
          </cell>
          <cell r="B101" t="str">
            <v>10</v>
          </cell>
          <cell r="C101" t="str">
            <v>016</v>
          </cell>
          <cell r="D101" t="str">
            <v>85</v>
          </cell>
          <cell r="E101" t="str">
            <v>99</v>
          </cell>
          <cell r="F101" t="str">
            <v>Assets</v>
          </cell>
          <cell r="G101" t="str">
            <v>Fixed Assets - Office Equipments</v>
          </cell>
          <cell r="H101" t="str">
            <v>BATA Shoe Co of Ceylon Ltd.</v>
          </cell>
          <cell r="I101">
            <v>816623.42</v>
          </cell>
        </row>
        <row r="102">
          <cell r="A102" t="str">
            <v>108601699</v>
          </cell>
          <cell r="B102" t="str">
            <v>10</v>
          </cell>
          <cell r="C102" t="str">
            <v>016</v>
          </cell>
          <cell r="D102" t="str">
            <v>86</v>
          </cell>
          <cell r="E102" t="str">
            <v>99</v>
          </cell>
          <cell r="F102" t="str">
            <v>Assets</v>
          </cell>
          <cell r="G102" t="str">
            <v>Fixed Assets - Office Equipments</v>
          </cell>
          <cell r="H102" t="str">
            <v>Golden Key ( C/o ITMIN Ltd.)</v>
          </cell>
          <cell r="I102">
            <v>150000</v>
          </cell>
        </row>
        <row r="103">
          <cell r="A103" t="str">
            <v>108701652</v>
          </cell>
          <cell r="B103" t="str">
            <v>10</v>
          </cell>
          <cell r="C103" t="str">
            <v>016</v>
          </cell>
          <cell r="D103" t="str">
            <v>87</v>
          </cell>
          <cell r="E103" t="str">
            <v>52</v>
          </cell>
          <cell r="F103" t="str">
            <v>Assets</v>
          </cell>
          <cell r="G103" t="str">
            <v>Fixed Assets - Office Equipments</v>
          </cell>
          <cell r="H103" t="str">
            <v>Shell Gas Ltd.</v>
          </cell>
          <cell r="I103">
            <v>500000</v>
          </cell>
        </row>
        <row r="104">
          <cell r="A104" t="str">
            <v>108701666</v>
          </cell>
          <cell r="B104" t="str">
            <v>10</v>
          </cell>
          <cell r="C104" t="str">
            <v>016</v>
          </cell>
          <cell r="D104" t="str">
            <v>87</v>
          </cell>
          <cell r="E104" t="str">
            <v>66</v>
          </cell>
          <cell r="F104" t="str">
            <v>Assets</v>
          </cell>
          <cell r="G104" t="str">
            <v>Fixed Assets - Office Equipments</v>
          </cell>
          <cell r="H104" t="str">
            <v>Shell Gas Ltd.</v>
          </cell>
          <cell r="I104">
            <v>500000</v>
          </cell>
        </row>
        <row r="105">
          <cell r="A105" t="str">
            <v>108701667</v>
          </cell>
          <cell r="B105" t="str">
            <v>10</v>
          </cell>
          <cell r="C105" t="str">
            <v>016</v>
          </cell>
          <cell r="D105" t="str">
            <v>87</v>
          </cell>
          <cell r="E105" t="str">
            <v>67</v>
          </cell>
          <cell r="F105" t="str">
            <v>Assets</v>
          </cell>
          <cell r="G105" t="str">
            <v>Fixed Assets - Office Equipments</v>
          </cell>
          <cell r="H105" t="str">
            <v>Shell Gas Ltd.</v>
          </cell>
          <cell r="I105">
            <v>500000</v>
          </cell>
        </row>
        <row r="106">
          <cell r="A106" t="str">
            <v>108701699</v>
          </cell>
          <cell r="B106" t="str">
            <v>10</v>
          </cell>
          <cell r="C106" t="str">
            <v>016</v>
          </cell>
          <cell r="D106" t="str">
            <v>87</v>
          </cell>
          <cell r="E106" t="str">
            <v>99</v>
          </cell>
          <cell r="F106" t="str">
            <v>Assets</v>
          </cell>
          <cell r="G106" t="str">
            <v>Fixed Assets - Office Equipments</v>
          </cell>
          <cell r="H106" t="str">
            <v>Shell Gas Ltd.</v>
          </cell>
          <cell r="I106">
            <v>3563791.41</v>
          </cell>
        </row>
        <row r="107">
          <cell r="A107" t="str">
            <v>108801699</v>
          </cell>
          <cell r="B107" t="str">
            <v>10</v>
          </cell>
          <cell r="C107" t="str">
            <v>016</v>
          </cell>
          <cell r="D107" t="str">
            <v>88</v>
          </cell>
          <cell r="E107" t="str">
            <v>99</v>
          </cell>
          <cell r="F107" t="str">
            <v>Assets</v>
          </cell>
          <cell r="G107" t="str">
            <v>Fixed Assets - Office Equipments</v>
          </cell>
          <cell r="H107" t="str">
            <v>Smart Net Lanka Limited.</v>
          </cell>
          <cell r="I107">
            <v>150000</v>
          </cell>
        </row>
        <row r="108">
          <cell r="A108" t="str">
            <v>108901699</v>
          </cell>
          <cell r="B108" t="str">
            <v>10</v>
          </cell>
          <cell r="C108" t="str">
            <v>016</v>
          </cell>
          <cell r="D108" t="str">
            <v>89</v>
          </cell>
          <cell r="E108" t="str">
            <v>99</v>
          </cell>
          <cell r="F108" t="str">
            <v>Assets</v>
          </cell>
          <cell r="G108" t="str">
            <v>Fixed Assets - Office Equipments</v>
          </cell>
          <cell r="H108" t="str">
            <v>People's Bank ( O/A Just In Time )</v>
          </cell>
          <cell r="I108">
            <v>6664660.1399999997</v>
          </cell>
        </row>
        <row r="109">
          <cell r="A109" t="str">
            <v>109001641</v>
          </cell>
          <cell r="B109" t="str">
            <v>10</v>
          </cell>
          <cell r="C109" t="str">
            <v>016</v>
          </cell>
          <cell r="D109" t="str">
            <v>90</v>
          </cell>
          <cell r="E109" t="str">
            <v>41</v>
          </cell>
          <cell r="F109" t="str">
            <v>Assets</v>
          </cell>
          <cell r="G109" t="str">
            <v>Fixed Assets - Office Equipments</v>
          </cell>
          <cell r="H109" t="str">
            <v>Clipsal Lanka ( O/A of Suntel )</v>
          </cell>
          <cell r="I109">
            <v>0</v>
          </cell>
        </row>
        <row r="110">
          <cell r="A110" t="str">
            <v>109001642</v>
          </cell>
          <cell r="B110" t="str">
            <v>10</v>
          </cell>
          <cell r="C110" t="str">
            <v>016</v>
          </cell>
          <cell r="D110" t="str">
            <v>90</v>
          </cell>
          <cell r="E110" t="str">
            <v>42</v>
          </cell>
          <cell r="F110" t="str">
            <v>Assets</v>
          </cell>
          <cell r="G110" t="str">
            <v>Fixed Assets - Office Equipments</v>
          </cell>
          <cell r="H110" t="str">
            <v>Clipsal Lanka ( O/A of Suntel )</v>
          </cell>
          <cell r="I110">
            <v>0</v>
          </cell>
        </row>
        <row r="111">
          <cell r="A111" t="str">
            <v>109001644</v>
          </cell>
          <cell r="B111" t="str">
            <v>10</v>
          </cell>
          <cell r="C111" t="str">
            <v>016</v>
          </cell>
          <cell r="D111" t="str">
            <v>90</v>
          </cell>
          <cell r="E111" t="str">
            <v>44</v>
          </cell>
          <cell r="F111" t="str">
            <v>Assets</v>
          </cell>
          <cell r="G111" t="str">
            <v>Fixed Assets - Office Equipments</v>
          </cell>
          <cell r="H111" t="str">
            <v>Clipsal Lanka ( O/A of Suntel )</v>
          </cell>
          <cell r="I111">
            <v>0</v>
          </cell>
        </row>
        <row r="112">
          <cell r="A112" t="str">
            <v>109001662</v>
          </cell>
          <cell r="B112" t="str">
            <v>10</v>
          </cell>
          <cell r="C112" t="str">
            <v>016</v>
          </cell>
          <cell r="D112" t="str">
            <v>90</v>
          </cell>
          <cell r="E112" t="str">
            <v>62</v>
          </cell>
          <cell r="F112" t="str">
            <v>Assets</v>
          </cell>
          <cell r="G112" t="str">
            <v>Fixed Assets - Office Equipments</v>
          </cell>
          <cell r="H112" t="str">
            <v>Clipsal Lanka ( O/A of Suntel )</v>
          </cell>
          <cell r="I112">
            <v>0</v>
          </cell>
        </row>
        <row r="113">
          <cell r="A113" t="str">
            <v>109001675</v>
          </cell>
          <cell r="B113" t="str">
            <v>10</v>
          </cell>
          <cell r="C113" t="str">
            <v>016</v>
          </cell>
          <cell r="D113" t="str">
            <v>90</v>
          </cell>
          <cell r="E113" t="str">
            <v>75</v>
          </cell>
          <cell r="F113" t="str">
            <v>Assets</v>
          </cell>
          <cell r="G113" t="str">
            <v>Fixed Assets - Office Equipments</v>
          </cell>
          <cell r="H113" t="str">
            <v>Clipsal Lanka ( O/A of Suntel )</v>
          </cell>
          <cell r="I113">
            <v>0</v>
          </cell>
        </row>
        <row r="114">
          <cell r="A114" t="str">
            <v>109001699</v>
          </cell>
          <cell r="B114" t="str">
            <v>10</v>
          </cell>
          <cell r="C114" t="str">
            <v>016</v>
          </cell>
          <cell r="D114" t="str">
            <v>90</v>
          </cell>
          <cell r="E114" t="str">
            <v>99</v>
          </cell>
          <cell r="F114" t="str">
            <v>Assets</v>
          </cell>
          <cell r="G114" t="str">
            <v>Fixed Assets - Office Equipments</v>
          </cell>
          <cell r="H114" t="str">
            <v>Clipsal Lanka ( O/A of Suntel )</v>
          </cell>
          <cell r="I114">
            <v>2144936.73</v>
          </cell>
        </row>
        <row r="115">
          <cell r="A115" t="str">
            <v>109101699</v>
          </cell>
          <cell r="B115" t="str">
            <v>10</v>
          </cell>
          <cell r="C115" t="str">
            <v>016</v>
          </cell>
          <cell r="D115" t="str">
            <v>91</v>
          </cell>
          <cell r="E115" t="str">
            <v>99</v>
          </cell>
          <cell r="F115" t="str">
            <v>Assets</v>
          </cell>
          <cell r="G115" t="str">
            <v>Fixed Assets - Office Equipments</v>
          </cell>
          <cell r="H115" t="str">
            <v>Central Finance</v>
          </cell>
          <cell r="I115">
            <v>1406286.07</v>
          </cell>
        </row>
        <row r="116">
          <cell r="A116" t="str">
            <v>109201643</v>
          </cell>
          <cell r="B116" t="str">
            <v>10</v>
          </cell>
          <cell r="C116" t="str">
            <v>016</v>
          </cell>
          <cell r="D116" t="str">
            <v>92</v>
          </cell>
          <cell r="E116" t="str">
            <v>43</v>
          </cell>
          <cell r="F116" t="str">
            <v>Assets</v>
          </cell>
          <cell r="G116" t="str">
            <v>Fixed Assets - Office Equipments</v>
          </cell>
          <cell r="H116" t="str">
            <v>Asiasoft (pvt.) Ltd.</v>
          </cell>
          <cell r="I116">
            <v>50000</v>
          </cell>
        </row>
        <row r="117">
          <cell r="A117" t="str">
            <v>109201699</v>
          </cell>
          <cell r="B117" t="str">
            <v>10</v>
          </cell>
          <cell r="C117" t="str">
            <v>016</v>
          </cell>
          <cell r="D117" t="str">
            <v>92</v>
          </cell>
          <cell r="E117" t="str">
            <v>99</v>
          </cell>
          <cell r="F117" t="str">
            <v>Assets</v>
          </cell>
          <cell r="G117" t="str">
            <v>Fixed Assets - Office Equipments</v>
          </cell>
          <cell r="H117" t="str">
            <v>Asiasoft (pvt.) Ltd.</v>
          </cell>
          <cell r="I117">
            <v>64001.279999999999</v>
          </cell>
        </row>
        <row r="118">
          <cell r="A118" t="str">
            <v>109301699</v>
          </cell>
          <cell r="B118" t="str">
            <v>10</v>
          </cell>
          <cell r="C118" t="str">
            <v>016</v>
          </cell>
          <cell r="D118" t="str">
            <v>93</v>
          </cell>
          <cell r="E118" t="str">
            <v>99</v>
          </cell>
          <cell r="F118" t="str">
            <v>Assets</v>
          </cell>
          <cell r="G118" t="str">
            <v>Fixed Assets - Office Equipments</v>
          </cell>
          <cell r="H118" t="str">
            <v>Ceylon Biscuits</v>
          </cell>
          <cell r="I118">
            <v>720696.73</v>
          </cell>
        </row>
        <row r="119">
          <cell r="A119" t="str">
            <v>109501652</v>
          </cell>
          <cell r="B119" t="str">
            <v>10</v>
          </cell>
          <cell r="C119" t="str">
            <v>016</v>
          </cell>
          <cell r="D119" t="str">
            <v>95</v>
          </cell>
          <cell r="E119" t="str">
            <v>52</v>
          </cell>
          <cell r="F119" t="str">
            <v>Assets</v>
          </cell>
          <cell r="G119" t="str">
            <v>Fixed Assets - Office Equipments</v>
          </cell>
          <cell r="H119" t="str">
            <v>Crescat Development Ltd.</v>
          </cell>
          <cell r="I119">
            <v>0</v>
          </cell>
        </row>
        <row r="120">
          <cell r="A120" t="str">
            <v>109501699</v>
          </cell>
          <cell r="B120" t="str">
            <v>10</v>
          </cell>
          <cell r="C120" t="str">
            <v>016</v>
          </cell>
          <cell r="D120" t="str">
            <v>95</v>
          </cell>
          <cell r="E120" t="str">
            <v>99</v>
          </cell>
          <cell r="F120" t="str">
            <v>Assets</v>
          </cell>
          <cell r="G120" t="str">
            <v>Fixed Assets - Office Equipments</v>
          </cell>
          <cell r="H120" t="str">
            <v>Crescat Development Ltd.</v>
          </cell>
          <cell r="I120">
            <v>379972.03</v>
          </cell>
        </row>
        <row r="121">
          <cell r="A121" t="str">
            <v>109601643</v>
          </cell>
          <cell r="B121" t="str">
            <v>10</v>
          </cell>
          <cell r="C121" t="str">
            <v>016</v>
          </cell>
          <cell r="D121" t="str">
            <v>96</v>
          </cell>
          <cell r="E121" t="str">
            <v>43</v>
          </cell>
          <cell r="F121" t="str">
            <v>Assets</v>
          </cell>
          <cell r="G121" t="str">
            <v>Fixed Assets - Office Equipments</v>
          </cell>
          <cell r="H121" t="str">
            <v>Maerst Line</v>
          </cell>
          <cell r="I121">
            <v>0</v>
          </cell>
        </row>
        <row r="122">
          <cell r="A122" t="str">
            <v>109601699</v>
          </cell>
          <cell r="B122" t="str">
            <v>10</v>
          </cell>
          <cell r="C122" t="str">
            <v>016</v>
          </cell>
          <cell r="D122" t="str">
            <v>96</v>
          </cell>
          <cell r="E122" t="str">
            <v>99</v>
          </cell>
          <cell r="F122" t="str">
            <v>Assets</v>
          </cell>
          <cell r="G122" t="str">
            <v>Fixed Assets - Office Equipments</v>
          </cell>
          <cell r="H122" t="str">
            <v>Maerst Line</v>
          </cell>
          <cell r="I122">
            <v>1109338.3799999999</v>
          </cell>
        </row>
        <row r="123">
          <cell r="A123" t="str">
            <v>109701641</v>
          </cell>
          <cell r="B123" t="str">
            <v>10</v>
          </cell>
          <cell r="C123" t="str">
            <v>016</v>
          </cell>
          <cell r="D123" t="str">
            <v>97</v>
          </cell>
          <cell r="E123" t="str">
            <v>41</v>
          </cell>
          <cell r="F123" t="str">
            <v>Assets</v>
          </cell>
          <cell r="G123" t="str">
            <v>Fixed Assets - Office Equipments</v>
          </cell>
          <cell r="H123" t="str">
            <v>Merchant Bank</v>
          </cell>
          <cell r="I123">
            <v>0</v>
          </cell>
        </row>
        <row r="124">
          <cell r="A124" t="str">
            <v>109701643</v>
          </cell>
          <cell r="B124" t="str">
            <v>10</v>
          </cell>
          <cell r="C124" t="str">
            <v>016</v>
          </cell>
          <cell r="D124" t="str">
            <v>97</v>
          </cell>
          <cell r="E124" t="str">
            <v>43</v>
          </cell>
          <cell r="F124" t="str">
            <v>Assets</v>
          </cell>
          <cell r="G124" t="str">
            <v>Fixed Assets - Office Equipments</v>
          </cell>
          <cell r="H124" t="str">
            <v>Merchant Bank</v>
          </cell>
          <cell r="I124">
            <v>0</v>
          </cell>
        </row>
        <row r="125">
          <cell r="A125" t="str">
            <v>109701661</v>
          </cell>
          <cell r="B125" t="str">
            <v>10</v>
          </cell>
          <cell r="C125" t="str">
            <v>016</v>
          </cell>
          <cell r="D125" t="str">
            <v>97</v>
          </cell>
          <cell r="E125" t="str">
            <v>61</v>
          </cell>
          <cell r="F125" t="str">
            <v>Assets</v>
          </cell>
          <cell r="G125" t="str">
            <v>Fixed Assets - Office Equipments</v>
          </cell>
          <cell r="H125" t="str">
            <v>Merchant Bank</v>
          </cell>
          <cell r="I125">
            <v>0</v>
          </cell>
        </row>
        <row r="126">
          <cell r="A126" t="str">
            <v>109701662</v>
          </cell>
          <cell r="B126" t="str">
            <v>10</v>
          </cell>
          <cell r="C126" t="str">
            <v>016</v>
          </cell>
          <cell r="D126" t="str">
            <v>97</v>
          </cell>
          <cell r="E126" t="str">
            <v>62</v>
          </cell>
          <cell r="F126" t="str">
            <v>Assets</v>
          </cell>
          <cell r="G126" t="str">
            <v>Fixed Assets - Office Equipments</v>
          </cell>
          <cell r="H126" t="str">
            <v>Merchant Bank</v>
          </cell>
          <cell r="I126">
            <v>0</v>
          </cell>
        </row>
        <row r="127">
          <cell r="A127" t="str">
            <v>109701699</v>
          </cell>
          <cell r="B127" t="str">
            <v>10</v>
          </cell>
          <cell r="C127" t="str">
            <v>016</v>
          </cell>
          <cell r="D127" t="str">
            <v>97</v>
          </cell>
          <cell r="E127" t="str">
            <v>99</v>
          </cell>
          <cell r="F127" t="str">
            <v>Assets</v>
          </cell>
          <cell r="G127" t="str">
            <v>Fixed Assets - Office Equipments</v>
          </cell>
          <cell r="H127" t="str">
            <v>Merchant Bank</v>
          </cell>
          <cell r="I127">
            <v>951753.35</v>
          </cell>
        </row>
        <row r="128">
          <cell r="A128" t="str">
            <v>109801643</v>
          </cell>
          <cell r="B128" t="str">
            <v>10</v>
          </cell>
          <cell r="C128" t="str">
            <v>016</v>
          </cell>
          <cell r="D128" t="str">
            <v>98</v>
          </cell>
          <cell r="E128" t="str">
            <v>43</v>
          </cell>
          <cell r="F128" t="str">
            <v>Assets</v>
          </cell>
          <cell r="G128" t="str">
            <v>Fixed Assets - Office Equipments</v>
          </cell>
          <cell r="H128" t="str">
            <v>CMC</v>
          </cell>
          <cell r="I128">
            <v>0</v>
          </cell>
        </row>
        <row r="129">
          <cell r="A129" t="str">
            <v>109801699</v>
          </cell>
          <cell r="B129" t="str">
            <v>10</v>
          </cell>
          <cell r="C129" t="str">
            <v>016</v>
          </cell>
          <cell r="D129" t="str">
            <v>98</v>
          </cell>
          <cell r="E129" t="str">
            <v>99</v>
          </cell>
          <cell r="F129" t="str">
            <v>Assets</v>
          </cell>
          <cell r="G129" t="str">
            <v>Fixed Assets - Office Equipments</v>
          </cell>
          <cell r="H129" t="str">
            <v>CMC</v>
          </cell>
          <cell r="I129">
            <v>221256.9</v>
          </cell>
        </row>
        <row r="130">
          <cell r="A130" t="str">
            <v>109901699</v>
          </cell>
          <cell r="B130" t="str">
            <v>10</v>
          </cell>
          <cell r="C130" t="str">
            <v>016</v>
          </cell>
          <cell r="D130" t="str">
            <v>99</v>
          </cell>
          <cell r="E130" t="str">
            <v>99</v>
          </cell>
          <cell r="F130" t="str">
            <v>Assets</v>
          </cell>
          <cell r="G130" t="str">
            <v>Fixed Assets - Office Equipments</v>
          </cell>
          <cell r="H130" t="str">
            <v>Other</v>
          </cell>
          <cell r="I130">
            <v>32536758.219999999</v>
          </cell>
        </row>
        <row r="131">
          <cell r="A131" t="str">
            <v>109901799</v>
          </cell>
          <cell r="B131" t="str">
            <v>10</v>
          </cell>
          <cell r="C131" t="str">
            <v>017</v>
          </cell>
          <cell r="D131" t="str">
            <v>99</v>
          </cell>
          <cell r="E131" t="str">
            <v>99</v>
          </cell>
          <cell r="F131" t="str">
            <v>Assets</v>
          </cell>
          <cell r="G131" t="str">
            <v>Fixed Assets - Motor Vehicles</v>
          </cell>
          <cell r="H131" t="str">
            <v>Other</v>
          </cell>
          <cell r="I131">
            <v>10814689.439999999</v>
          </cell>
        </row>
        <row r="132">
          <cell r="A132" t="str">
            <v>109901899</v>
          </cell>
          <cell r="B132" t="str">
            <v>10</v>
          </cell>
          <cell r="C132" t="str">
            <v>018</v>
          </cell>
          <cell r="D132" t="str">
            <v>99</v>
          </cell>
          <cell r="E132" t="str">
            <v>99</v>
          </cell>
          <cell r="F132" t="str">
            <v>Assets</v>
          </cell>
          <cell r="G132" t="str">
            <v>Capital Work-in-progress</v>
          </cell>
          <cell r="H132" t="str">
            <v>Other</v>
          </cell>
          <cell r="I132">
            <v>892186</v>
          </cell>
        </row>
        <row r="133">
          <cell r="A133" t="str">
            <v>109901999</v>
          </cell>
          <cell r="B133" t="str">
            <v>10</v>
          </cell>
          <cell r="C133" t="str">
            <v>019</v>
          </cell>
          <cell r="D133" t="str">
            <v>99</v>
          </cell>
          <cell r="E133" t="str">
            <v>99</v>
          </cell>
          <cell r="F133" t="str">
            <v>Assets</v>
          </cell>
          <cell r="G133" t="str">
            <v>Leasehold Improvements</v>
          </cell>
          <cell r="H133" t="str">
            <v>Other</v>
          </cell>
          <cell r="I133">
            <v>0</v>
          </cell>
        </row>
        <row r="134">
          <cell r="A134" t="str">
            <v>101102010</v>
          </cell>
          <cell r="B134" t="str">
            <v>10</v>
          </cell>
          <cell r="C134" t="str">
            <v>020</v>
          </cell>
          <cell r="D134" t="str">
            <v>11</v>
          </cell>
          <cell r="E134" t="str">
            <v>10</v>
          </cell>
          <cell r="F134" t="str">
            <v>Assets</v>
          </cell>
          <cell r="G134" t="str">
            <v>Capital Work-in-progress ( Labour )</v>
          </cell>
          <cell r="H134" t="str">
            <v>Software Development</v>
          </cell>
          <cell r="I134">
            <v>1104785.02</v>
          </cell>
        </row>
        <row r="135">
          <cell r="A135" t="str">
            <v>101102020</v>
          </cell>
          <cell r="B135" t="str">
            <v>10</v>
          </cell>
          <cell r="C135" t="str">
            <v>020</v>
          </cell>
          <cell r="D135" t="str">
            <v>11</v>
          </cell>
          <cell r="E135" t="str">
            <v>20</v>
          </cell>
          <cell r="F135" t="str">
            <v>Assets</v>
          </cell>
          <cell r="G135" t="str">
            <v>Capital Work-in-progress ( Labour )</v>
          </cell>
          <cell r="H135" t="str">
            <v>Software Development</v>
          </cell>
          <cell r="I135">
            <v>0</v>
          </cell>
        </row>
        <row r="136">
          <cell r="A136" t="str">
            <v>109902099</v>
          </cell>
          <cell r="B136" t="str">
            <v>10</v>
          </cell>
          <cell r="C136" t="str">
            <v>020</v>
          </cell>
          <cell r="D136" t="str">
            <v>99</v>
          </cell>
          <cell r="E136" t="str">
            <v>99</v>
          </cell>
          <cell r="F136" t="str">
            <v>Assets</v>
          </cell>
          <cell r="G136" t="str">
            <v>Capital Work-in-progress ( Labour )</v>
          </cell>
          <cell r="H136" t="str">
            <v>Other</v>
          </cell>
          <cell r="I136">
            <v>3517650.26</v>
          </cell>
        </row>
        <row r="137">
          <cell r="A137" t="str">
            <v>109902199</v>
          </cell>
          <cell r="B137" t="str">
            <v>10</v>
          </cell>
          <cell r="C137" t="str">
            <v>021</v>
          </cell>
          <cell r="D137" t="str">
            <v>99</v>
          </cell>
          <cell r="E137" t="str">
            <v>99</v>
          </cell>
          <cell r="F137" t="str">
            <v>Assets</v>
          </cell>
          <cell r="G137" t="str">
            <v>Provision for Depreciation - Buildings</v>
          </cell>
          <cell r="H137" t="str">
            <v>Other</v>
          </cell>
          <cell r="I137">
            <v>0</v>
          </cell>
        </row>
        <row r="138">
          <cell r="A138" t="str">
            <v>109902299</v>
          </cell>
          <cell r="B138" t="str">
            <v>10</v>
          </cell>
          <cell r="C138" t="str">
            <v>022</v>
          </cell>
          <cell r="D138" t="str">
            <v>99</v>
          </cell>
          <cell r="E138" t="str">
            <v>99</v>
          </cell>
          <cell r="F138" t="str">
            <v>Assets</v>
          </cell>
          <cell r="G138" t="str">
            <v>Provision for Depreciation - Plant &amp; Machinery</v>
          </cell>
          <cell r="H138" t="str">
            <v>Other</v>
          </cell>
          <cell r="I138">
            <v>-259593.91</v>
          </cell>
        </row>
        <row r="139">
          <cell r="A139" t="str">
            <v>109902399</v>
          </cell>
          <cell r="B139" t="str">
            <v>10</v>
          </cell>
          <cell r="C139" t="str">
            <v>023</v>
          </cell>
          <cell r="D139" t="str">
            <v>99</v>
          </cell>
          <cell r="E139" t="str">
            <v>99</v>
          </cell>
          <cell r="F139" t="str">
            <v>Assets</v>
          </cell>
          <cell r="G139" t="str">
            <v>Provision for Depreciation - Tools &amp; Implements</v>
          </cell>
          <cell r="H139" t="str">
            <v>Other</v>
          </cell>
          <cell r="I139">
            <v>-1207318.3500000001</v>
          </cell>
        </row>
        <row r="140">
          <cell r="A140" t="str">
            <v>109902499</v>
          </cell>
          <cell r="B140" t="str">
            <v>10</v>
          </cell>
          <cell r="C140" t="str">
            <v>024</v>
          </cell>
          <cell r="D140" t="str">
            <v>99</v>
          </cell>
          <cell r="E140" t="str">
            <v>99</v>
          </cell>
          <cell r="F140" t="str">
            <v>Assets</v>
          </cell>
          <cell r="G140" t="str">
            <v>Provision for Depreciation - Furniture &amp; Fittings</v>
          </cell>
          <cell r="H140" t="str">
            <v>Other</v>
          </cell>
          <cell r="I140">
            <v>-2881476.69</v>
          </cell>
        </row>
        <row r="141">
          <cell r="A141" t="str">
            <v>1010002599</v>
          </cell>
          <cell r="B141" t="str">
            <v>10</v>
          </cell>
          <cell r="C141" t="str">
            <v>025</v>
          </cell>
          <cell r="D141" t="str">
            <v>10</v>
          </cell>
          <cell r="E141" t="str">
            <v>99</v>
          </cell>
          <cell r="F141" t="str">
            <v>Assets</v>
          </cell>
          <cell r="G141" t="str">
            <v>Provision for Depreciation - Office Equipments</v>
          </cell>
          <cell r="H141" t="str">
            <v>Nations trust Bank</v>
          </cell>
          <cell r="I141">
            <v>-3460917.52</v>
          </cell>
        </row>
        <row r="142">
          <cell r="A142" t="str">
            <v>1010102599</v>
          </cell>
          <cell r="B142" t="str">
            <v>10</v>
          </cell>
          <cell r="C142" t="str">
            <v>025</v>
          </cell>
          <cell r="D142" t="str">
            <v>10</v>
          </cell>
          <cell r="E142" t="str">
            <v>99</v>
          </cell>
          <cell r="F142" t="str">
            <v>Assets</v>
          </cell>
          <cell r="G142" t="str">
            <v>Provision for Depreciation - Office Equipments</v>
          </cell>
          <cell r="H142" t="str">
            <v>Kahawatta plantation</v>
          </cell>
          <cell r="I142">
            <v>-317321.03000000003</v>
          </cell>
        </row>
        <row r="143">
          <cell r="A143" t="str">
            <v>1010202599</v>
          </cell>
          <cell r="B143" t="str">
            <v>10</v>
          </cell>
          <cell r="C143" t="str">
            <v>025</v>
          </cell>
          <cell r="D143" t="str">
            <v>10</v>
          </cell>
          <cell r="E143" t="str">
            <v>99</v>
          </cell>
          <cell r="F143" t="str">
            <v>Assets</v>
          </cell>
          <cell r="G143" t="str">
            <v>Provision for Depreciation - Office Equipments</v>
          </cell>
          <cell r="H143" t="str">
            <v>Just in time</v>
          </cell>
          <cell r="I143">
            <v>-103202.43</v>
          </cell>
        </row>
        <row r="144">
          <cell r="A144" t="str">
            <v>1010302599</v>
          </cell>
          <cell r="B144" t="str">
            <v>10</v>
          </cell>
          <cell r="C144" t="str">
            <v>025</v>
          </cell>
          <cell r="D144" t="str">
            <v>10</v>
          </cell>
          <cell r="E144" t="str">
            <v>99</v>
          </cell>
          <cell r="F144" t="str">
            <v>Assets</v>
          </cell>
          <cell r="G144" t="str">
            <v>Provision for Depreciation - Office Equipments</v>
          </cell>
          <cell r="H144" t="str">
            <v>Lanka Electricity Co Ltd.</v>
          </cell>
          <cell r="I144">
            <v>-3828127.89</v>
          </cell>
        </row>
        <row r="145">
          <cell r="A145" t="str">
            <v>1010402599</v>
          </cell>
          <cell r="B145" t="str">
            <v>10</v>
          </cell>
          <cell r="C145" t="str">
            <v>025</v>
          </cell>
          <cell r="D145" t="str">
            <v>10</v>
          </cell>
          <cell r="E145" t="str">
            <v>99</v>
          </cell>
          <cell r="F145" t="str">
            <v>Assets</v>
          </cell>
          <cell r="G145" t="str">
            <v>Provision for Depreciation - Office Equipments</v>
          </cell>
          <cell r="H145" t="str">
            <v>Logical systems</v>
          </cell>
          <cell r="I145">
            <v>-145558.14000000001</v>
          </cell>
        </row>
        <row r="146">
          <cell r="A146" t="str">
            <v>1010502599</v>
          </cell>
          <cell r="B146" t="str">
            <v>10</v>
          </cell>
          <cell r="C146" t="str">
            <v>025</v>
          </cell>
          <cell r="D146" t="str">
            <v>10</v>
          </cell>
          <cell r="E146" t="str">
            <v>99</v>
          </cell>
          <cell r="F146" t="str">
            <v>Assets</v>
          </cell>
          <cell r="G146" t="str">
            <v>Provision for Depreciation - Office Equipments</v>
          </cell>
          <cell r="H146" t="str">
            <v>Skynet Technologies</v>
          </cell>
          <cell r="I146">
            <v>-142862.60999999999</v>
          </cell>
        </row>
        <row r="147">
          <cell r="A147" t="str">
            <v>1010602599</v>
          </cell>
          <cell r="B147" t="str">
            <v>10</v>
          </cell>
          <cell r="C147" t="str">
            <v>025</v>
          </cell>
          <cell r="D147" t="str">
            <v>10</v>
          </cell>
          <cell r="E147" t="str">
            <v>99</v>
          </cell>
          <cell r="F147" t="str">
            <v>Assets</v>
          </cell>
          <cell r="G147" t="str">
            <v>Provision for Depreciation - Office Equipments</v>
          </cell>
          <cell r="H147" t="str">
            <v>Ceylon Electricty Board</v>
          </cell>
          <cell r="I147">
            <v>-2204968.83</v>
          </cell>
        </row>
        <row r="148">
          <cell r="A148" t="str">
            <v>1010702599</v>
          </cell>
          <cell r="B148" t="str">
            <v>10</v>
          </cell>
          <cell r="C148" t="str">
            <v>025</v>
          </cell>
          <cell r="D148" t="str">
            <v>10</v>
          </cell>
          <cell r="E148" t="str">
            <v>99</v>
          </cell>
          <cell r="F148" t="str">
            <v>Assets</v>
          </cell>
          <cell r="G148" t="str">
            <v>Provision for Depreciation - Office Equipments</v>
          </cell>
          <cell r="H148" t="str">
            <v>Ranmalu Fashions</v>
          </cell>
          <cell r="I148">
            <v>-41265.54</v>
          </cell>
        </row>
        <row r="149">
          <cell r="A149" t="str">
            <v>1010802599</v>
          </cell>
          <cell r="B149" t="str">
            <v>10</v>
          </cell>
          <cell r="C149" t="str">
            <v>025</v>
          </cell>
          <cell r="D149" t="str">
            <v>10</v>
          </cell>
          <cell r="E149" t="str">
            <v>99</v>
          </cell>
          <cell r="F149" t="str">
            <v>Assets</v>
          </cell>
          <cell r="G149" t="str">
            <v>Provision for Depreciation - Office Equipments</v>
          </cell>
          <cell r="H149" t="str">
            <v>E-net Marketing (Pte) Limited</v>
          </cell>
          <cell r="I149">
            <v>-132080.54</v>
          </cell>
        </row>
        <row r="150">
          <cell r="A150" t="str">
            <v>1010902599</v>
          </cell>
          <cell r="B150" t="str">
            <v>10</v>
          </cell>
          <cell r="C150" t="str">
            <v>025</v>
          </cell>
          <cell r="D150" t="str">
            <v>10</v>
          </cell>
          <cell r="E150" t="str">
            <v>99</v>
          </cell>
          <cell r="F150" t="str">
            <v>Assets</v>
          </cell>
          <cell r="G150" t="str">
            <v>Provision for Depreciation - Office Equipments</v>
          </cell>
          <cell r="H150" t="str">
            <v>Phoniex</v>
          </cell>
          <cell r="I150">
            <v>-61898.69</v>
          </cell>
        </row>
        <row r="151">
          <cell r="A151" t="str">
            <v>1011002599</v>
          </cell>
          <cell r="B151" t="str">
            <v>10</v>
          </cell>
          <cell r="C151" t="str">
            <v>025</v>
          </cell>
          <cell r="D151" t="str">
            <v>11</v>
          </cell>
          <cell r="E151" t="str">
            <v>99</v>
          </cell>
          <cell r="F151" t="str">
            <v>Assets</v>
          </cell>
          <cell r="G151" t="str">
            <v>Provision for Depreciation - Office Equipments</v>
          </cell>
          <cell r="H151" t="str">
            <v>Sampath Bank</v>
          </cell>
          <cell r="I151">
            <v>-554529.79</v>
          </cell>
        </row>
        <row r="152">
          <cell r="A152" t="str">
            <v>1011102599</v>
          </cell>
          <cell r="B152" t="str">
            <v>10</v>
          </cell>
          <cell r="C152" t="str">
            <v>025</v>
          </cell>
          <cell r="D152" t="str">
            <v>11</v>
          </cell>
          <cell r="E152" t="str">
            <v>99</v>
          </cell>
          <cell r="F152" t="str">
            <v>Assets</v>
          </cell>
          <cell r="G152" t="str">
            <v>Provision for Depreciation - Office Equipments</v>
          </cell>
          <cell r="H152" t="str">
            <v>Suntel ( Secondary Area Project )</v>
          </cell>
          <cell r="I152">
            <v>-3912136</v>
          </cell>
        </row>
        <row r="153">
          <cell r="A153" t="str">
            <v>1011202599</v>
          </cell>
          <cell r="B153" t="str">
            <v>10</v>
          </cell>
          <cell r="C153" t="str">
            <v>025</v>
          </cell>
          <cell r="D153" t="str">
            <v>11</v>
          </cell>
          <cell r="E153" t="str">
            <v>99</v>
          </cell>
          <cell r="F153" t="str">
            <v>Assets</v>
          </cell>
          <cell r="G153" t="str">
            <v>Provision for Depreciation - Office Equipments</v>
          </cell>
          <cell r="H153" t="str">
            <v>Heenatigala Garments</v>
          </cell>
          <cell r="I153">
            <v>-1488783.63</v>
          </cell>
        </row>
        <row r="154">
          <cell r="A154" t="str">
            <v>1011302599</v>
          </cell>
          <cell r="B154" t="str">
            <v>10</v>
          </cell>
          <cell r="C154" t="str">
            <v>025</v>
          </cell>
          <cell r="D154" t="str">
            <v>11</v>
          </cell>
          <cell r="E154" t="str">
            <v>99</v>
          </cell>
          <cell r="F154" t="str">
            <v>Assets</v>
          </cell>
          <cell r="G154" t="str">
            <v>Provision for Depreciation - Office Equipments</v>
          </cell>
          <cell r="H154" t="str">
            <v>Millenium Information Technology</v>
          </cell>
          <cell r="I154">
            <v>-103052.81</v>
          </cell>
        </row>
        <row r="155">
          <cell r="A155" t="str">
            <v>1011402599</v>
          </cell>
          <cell r="B155" t="str">
            <v>10</v>
          </cell>
          <cell r="C155" t="str">
            <v>025</v>
          </cell>
          <cell r="D155" t="str">
            <v>11</v>
          </cell>
          <cell r="E155" t="str">
            <v>99</v>
          </cell>
          <cell r="F155" t="str">
            <v>Assets</v>
          </cell>
          <cell r="G155" t="str">
            <v>Provision for Depreciation - Office Equipments</v>
          </cell>
          <cell r="H155" t="str">
            <v xml:space="preserve">Lanka Internet </v>
          </cell>
          <cell r="I155">
            <v>-250880.01</v>
          </cell>
        </row>
        <row r="156">
          <cell r="A156" t="str">
            <v>1011602599</v>
          </cell>
          <cell r="B156" t="str">
            <v>10</v>
          </cell>
          <cell r="C156" t="str">
            <v>025</v>
          </cell>
          <cell r="D156" t="str">
            <v>11</v>
          </cell>
          <cell r="E156" t="str">
            <v>99</v>
          </cell>
          <cell r="F156" t="str">
            <v>Assets</v>
          </cell>
          <cell r="G156" t="str">
            <v>Provision for Depreciation - Office Equipments</v>
          </cell>
          <cell r="H156" t="str">
            <v>Norwegian Embassy</v>
          </cell>
          <cell r="I156">
            <v>-173208.44</v>
          </cell>
        </row>
        <row r="157">
          <cell r="A157" t="str">
            <v>1011702599</v>
          </cell>
          <cell r="B157" t="str">
            <v>10</v>
          </cell>
          <cell r="C157" t="str">
            <v>025</v>
          </cell>
          <cell r="D157" t="str">
            <v>11</v>
          </cell>
          <cell r="E157" t="str">
            <v>99</v>
          </cell>
          <cell r="F157" t="str">
            <v>Assets</v>
          </cell>
          <cell r="G157" t="str">
            <v>Provision for Depreciation - Office Equipments</v>
          </cell>
          <cell r="H157" t="str">
            <v>Grain Elevators</v>
          </cell>
          <cell r="I157">
            <v>-405987.29</v>
          </cell>
        </row>
        <row r="158">
          <cell r="A158" t="str">
            <v>1011802599</v>
          </cell>
          <cell r="B158" t="str">
            <v>10</v>
          </cell>
          <cell r="C158" t="str">
            <v>025</v>
          </cell>
          <cell r="D158" t="str">
            <v>11</v>
          </cell>
          <cell r="E158" t="str">
            <v>99</v>
          </cell>
          <cell r="F158" t="str">
            <v>Assets</v>
          </cell>
          <cell r="G158" t="str">
            <v>Provision for Depreciation - Office Equipments</v>
          </cell>
          <cell r="H158" t="str">
            <v>Loadstar</v>
          </cell>
          <cell r="I158">
            <v>-449630.14</v>
          </cell>
        </row>
        <row r="159">
          <cell r="A159" t="str">
            <v>1011902599</v>
          </cell>
          <cell r="B159" t="str">
            <v>10</v>
          </cell>
          <cell r="C159" t="str">
            <v>025</v>
          </cell>
          <cell r="D159" t="str">
            <v>11</v>
          </cell>
          <cell r="E159" t="str">
            <v>99</v>
          </cell>
          <cell r="F159" t="str">
            <v>Assets</v>
          </cell>
          <cell r="G159" t="str">
            <v>Provision for Depreciation - Office Equipments</v>
          </cell>
          <cell r="H159" t="str">
            <v>Baurs &amp; Co.</v>
          </cell>
          <cell r="I159">
            <v>-239259.77</v>
          </cell>
        </row>
        <row r="160">
          <cell r="A160" t="str">
            <v>1012002599</v>
          </cell>
          <cell r="B160" t="str">
            <v>10</v>
          </cell>
          <cell r="C160" t="str">
            <v>025</v>
          </cell>
          <cell r="D160" t="str">
            <v>12</v>
          </cell>
          <cell r="E160" t="str">
            <v>99</v>
          </cell>
          <cell r="F160" t="str">
            <v>Assets</v>
          </cell>
          <cell r="G160" t="str">
            <v>Provision for Depreciation - Office Equipments</v>
          </cell>
          <cell r="H160" t="str">
            <v>Jinadasa Garments</v>
          </cell>
          <cell r="I160">
            <v>-475690.95</v>
          </cell>
        </row>
        <row r="161">
          <cell r="A161" t="str">
            <v>1012102599</v>
          </cell>
          <cell r="B161" t="str">
            <v>10</v>
          </cell>
          <cell r="C161" t="str">
            <v>025</v>
          </cell>
          <cell r="D161" t="str">
            <v>12</v>
          </cell>
          <cell r="E161" t="str">
            <v>99</v>
          </cell>
          <cell r="F161" t="str">
            <v>Assets</v>
          </cell>
          <cell r="G161" t="str">
            <v>Provision for Depreciation - Office Equipments</v>
          </cell>
          <cell r="H161" t="str">
            <v>Abance Pvt Limited  - WAN</v>
          </cell>
          <cell r="I161">
            <v>-37968.54</v>
          </cell>
        </row>
        <row r="162">
          <cell r="A162" t="str">
            <v>1012202599</v>
          </cell>
          <cell r="B162" t="str">
            <v>10</v>
          </cell>
          <cell r="C162" t="str">
            <v>025</v>
          </cell>
          <cell r="D162" t="str">
            <v>12</v>
          </cell>
          <cell r="E162" t="str">
            <v>99</v>
          </cell>
          <cell r="F162" t="str">
            <v>Assets</v>
          </cell>
          <cell r="G162" t="str">
            <v>Provision for Depreciation - Office Equipments</v>
          </cell>
          <cell r="H162" t="str">
            <v>Satellite Link - Madapatha</v>
          </cell>
          <cell r="I162">
            <v>-21364.84</v>
          </cell>
        </row>
        <row r="163">
          <cell r="A163" t="str">
            <v>1012402599</v>
          </cell>
          <cell r="B163" t="str">
            <v>10</v>
          </cell>
          <cell r="C163" t="str">
            <v>025</v>
          </cell>
          <cell r="D163" t="str">
            <v>12</v>
          </cell>
          <cell r="E163" t="str">
            <v>99</v>
          </cell>
          <cell r="F163" t="str">
            <v>Assets</v>
          </cell>
          <cell r="G163" t="str">
            <v>Provision for Depreciation - Office Equipments</v>
          </cell>
          <cell r="H163" t="str">
            <v>Forbes &amp; Walkers</v>
          </cell>
          <cell r="I163">
            <v>-236874.59</v>
          </cell>
        </row>
        <row r="164">
          <cell r="A164" t="str">
            <v>1012502599</v>
          </cell>
          <cell r="B164" t="str">
            <v>10</v>
          </cell>
          <cell r="C164" t="str">
            <v>025</v>
          </cell>
          <cell r="D164" t="str">
            <v>12</v>
          </cell>
          <cell r="E164" t="str">
            <v>99</v>
          </cell>
          <cell r="F164" t="str">
            <v>Assets</v>
          </cell>
          <cell r="G164" t="str">
            <v>Provision for Depreciation - Office Equipments</v>
          </cell>
          <cell r="H164" t="str">
            <v>AJS Apparels</v>
          </cell>
          <cell r="I164">
            <v>-122485.37</v>
          </cell>
        </row>
        <row r="165">
          <cell r="A165" t="str">
            <v>1012602599</v>
          </cell>
          <cell r="B165" t="str">
            <v>10</v>
          </cell>
          <cell r="C165" t="str">
            <v>025</v>
          </cell>
          <cell r="D165" t="str">
            <v>12</v>
          </cell>
          <cell r="E165" t="str">
            <v>99</v>
          </cell>
          <cell r="F165" t="str">
            <v>Assets</v>
          </cell>
          <cell r="G165" t="str">
            <v>Provision for Depreciation - Office Equipments</v>
          </cell>
          <cell r="H165" t="str">
            <v>Swiss Biogenics Ltd</v>
          </cell>
          <cell r="I165">
            <v>-91934.45</v>
          </cell>
        </row>
        <row r="166">
          <cell r="A166" t="str">
            <v>1012702599</v>
          </cell>
          <cell r="B166" t="str">
            <v>10</v>
          </cell>
          <cell r="C166" t="str">
            <v>025</v>
          </cell>
          <cell r="D166" t="str">
            <v>12</v>
          </cell>
          <cell r="E166" t="str">
            <v>99</v>
          </cell>
          <cell r="F166" t="str">
            <v>Assets</v>
          </cell>
          <cell r="G166" t="str">
            <v>Provision for Depreciation - Office Equipments</v>
          </cell>
          <cell r="H166" t="str">
            <v>Sumithra  Garments</v>
          </cell>
          <cell r="I166">
            <v>-363606.05</v>
          </cell>
        </row>
        <row r="167">
          <cell r="A167" t="str">
            <v>1012802599</v>
          </cell>
          <cell r="B167" t="str">
            <v>10</v>
          </cell>
          <cell r="C167" t="str">
            <v>025</v>
          </cell>
          <cell r="D167" t="str">
            <v>12</v>
          </cell>
          <cell r="E167" t="str">
            <v>99</v>
          </cell>
          <cell r="F167" t="str">
            <v>Assets</v>
          </cell>
          <cell r="G167" t="str">
            <v>Provision for Depreciation - Office Equipments</v>
          </cell>
          <cell r="H167" t="str">
            <v>Merc Bank</v>
          </cell>
          <cell r="I167">
            <v>-397926.16</v>
          </cell>
        </row>
        <row r="168">
          <cell r="A168" t="str">
            <v>1012902599</v>
          </cell>
          <cell r="B168" t="str">
            <v>10</v>
          </cell>
          <cell r="C168" t="str">
            <v>025</v>
          </cell>
          <cell r="D168" t="str">
            <v>12</v>
          </cell>
          <cell r="E168" t="str">
            <v>99</v>
          </cell>
          <cell r="F168" t="str">
            <v>Assets</v>
          </cell>
          <cell r="G168" t="str">
            <v>Provision for Depreciation - Office Equipments</v>
          </cell>
          <cell r="H168" t="str">
            <v>Peoples Leasing Company Ltd</v>
          </cell>
          <cell r="I168">
            <v>128358.03</v>
          </cell>
        </row>
        <row r="169">
          <cell r="A169" t="str">
            <v>1013002599</v>
          </cell>
          <cell r="B169" t="str">
            <v>10</v>
          </cell>
          <cell r="C169" t="str">
            <v>025</v>
          </cell>
          <cell r="D169" t="str">
            <v>13</v>
          </cell>
          <cell r="E169" t="str">
            <v>99</v>
          </cell>
          <cell r="F169" t="str">
            <v>Assets</v>
          </cell>
          <cell r="G169" t="str">
            <v>Provision for Depreciation - Office Equipments</v>
          </cell>
          <cell r="H169" t="str">
            <v>Managed Services ( ADB Project )</v>
          </cell>
          <cell r="I169">
            <v>-3709593.58</v>
          </cell>
        </row>
        <row r="170">
          <cell r="A170" t="str">
            <v>1013102599</v>
          </cell>
          <cell r="B170" t="str">
            <v>10</v>
          </cell>
          <cell r="C170" t="str">
            <v>025</v>
          </cell>
          <cell r="D170" t="str">
            <v>13</v>
          </cell>
          <cell r="E170" t="str">
            <v>99</v>
          </cell>
          <cell r="F170" t="str">
            <v>Assets</v>
          </cell>
          <cell r="G170" t="str">
            <v>Provision for Depreciation - Office Equipments</v>
          </cell>
          <cell r="H170" t="str">
            <v>LECO-Laser Bit Project</v>
          </cell>
          <cell r="I170">
            <v>-301386.86</v>
          </cell>
        </row>
        <row r="171">
          <cell r="A171" t="str">
            <v>1013302599</v>
          </cell>
          <cell r="B171" t="str">
            <v>10</v>
          </cell>
          <cell r="C171" t="str">
            <v>025</v>
          </cell>
          <cell r="D171" t="str">
            <v>13</v>
          </cell>
          <cell r="E171" t="str">
            <v>99</v>
          </cell>
          <cell r="F171" t="str">
            <v>Assets</v>
          </cell>
          <cell r="G171" t="str">
            <v>Provision for Depreciation - Office Equipments</v>
          </cell>
          <cell r="H171" t="str">
            <v>J.L. Morisons</v>
          </cell>
          <cell r="I171">
            <v>-79904.639999999999</v>
          </cell>
        </row>
        <row r="172">
          <cell r="A172" t="str">
            <v>1013402599</v>
          </cell>
          <cell r="B172" t="str">
            <v>10</v>
          </cell>
          <cell r="C172" t="str">
            <v>025</v>
          </cell>
          <cell r="D172" t="str">
            <v>13</v>
          </cell>
          <cell r="E172" t="str">
            <v>99</v>
          </cell>
          <cell r="F172" t="str">
            <v>Assets</v>
          </cell>
          <cell r="G172" t="str">
            <v>Provision for Depreciation - Office Equipments</v>
          </cell>
          <cell r="H172" t="str">
            <v>DPMCE Voice Project</v>
          </cell>
          <cell r="I172">
            <v>-876509.23</v>
          </cell>
        </row>
        <row r="173">
          <cell r="A173" t="str">
            <v>1013502599</v>
          </cell>
          <cell r="B173" t="str">
            <v>10</v>
          </cell>
          <cell r="C173" t="str">
            <v>025</v>
          </cell>
          <cell r="D173" t="str">
            <v>13</v>
          </cell>
          <cell r="E173" t="str">
            <v>99</v>
          </cell>
          <cell r="F173" t="str">
            <v>Assets</v>
          </cell>
          <cell r="G173" t="str">
            <v>Provision for Depreciation - Office Equipments</v>
          </cell>
          <cell r="H173" t="str">
            <v>Lanka Oris Insurance Brokers  Ltd</v>
          </cell>
          <cell r="I173">
            <v>-74993.960000000006</v>
          </cell>
        </row>
        <row r="174">
          <cell r="A174" t="str">
            <v>1013602599</v>
          </cell>
          <cell r="B174" t="str">
            <v>10</v>
          </cell>
          <cell r="C174" t="str">
            <v>025</v>
          </cell>
          <cell r="D174" t="str">
            <v>13</v>
          </cell>
          <cell r="E174" t="str">
            <v>99</v>
          </cell>
          <cell r="F174" t="str">
            <v>Assets</v>
          </cell>
          <cell r="G174" t="str">
            <v>Provision for Depreciation - Office Equipments</v>
          </cell>
          <cell r="H174" t="str">
            <v>Cargills Quality Foods</v>
          </cell>
          <cell r="I174">
            <v>-120953.43</v>
          </cell>
        </row>
        <row r="175">
          <cell r="A175" t="str">
            <v>1013802599</v>
          </cell>
          <cell r="B175" t="str">
            <v>10</v>
          </cell>
          <cell r="C175" t="str">
            <v>025</v>
          </cell>
          <cell r="D175" t="str">
            <v>13</v>
          </cell>
          <cell r="E175" t="str">
            <v>99</v>
          </cell>
          <cell r="F175" t="str">
            <v>Assets</v>
          </cell>
          <cell r="G175" t="str">
            <v>Provision for Depreciation - Office Equipments</v>
          </cell>
          <cell r="H175" t="str">
            <v>VGK- Matara</v>
          </cell>
          <cell r="I175">
            <v>-169523.8</v>
          </cell>
        </row>
        <row r="176">
          <cell r="A176" t="str">
            <v>1013902599</v>
          </cell>
          <cell r="B176" t="str">
            <v>10</v>
          </cell>
          <cell r="C176" t="str">
            <v>025</v>
          </cell>
          <cell r="D176" t="str">
            <v>13</v>
          </cell>
          <cell r="E176" t="str">
            <v>99</v>
          </cell>
          <cell r="F176" t="str">
            <v>Assets</v>
          </cell>
          <cell r="G176" t="str">
            <v>Provision for Depreciation - Office Equipments</v>
          </cell>
          <cell r="H176" t="str">
            <v>Merchant Credit of Sri Lanka Ltd.</v>
          </cell>
          <cell r="I176">
            <v>-671.04</v>
          </cell>
        </row>
        <row r="177">
          <cell r="A177" t="str">
            <v>1014002599</v>
          </cell>
          <cell r="B177" t="str">
            <v>10</v>
          </cell>
          <cell r="C177" t="str">
            <v>025</v>
          </cell>
          <cell r="D177" t="str">
            <v>14</v>
          </cell>
          <cell r="E177" t="str">
            <v>99</v>
          </cell>
          <cell r="F177" t="str">
            <v>Assets</v>
          </cell>
          <cell r="G177" t="str">
            <v>Provision for Depreciation - Office Equipments</v>
          </cell>
          <cell r="H177" t="str">
            <v>Swarna Mahal</v>
          </cell>
          <cell r="I177">
            <v>-34731.49</v>
          </cell>
        </row>
        <row r="178">
          <cell r="A178" t="str">
            <v>1014102599</v>
          </cell>
          <cell r="B178" t="str">
            <v>10</v>
          </cell>
          <cell r="C178" t="str">
            <v>025</v>
          </cell>
          <cell r="D178" t="str">
            <v>14</v>
          </cell>
          <cell r="E178" t="str">
            <v>99</v>
          </cell>
          <cell r="F178" t="str">
            <v>Assets</v>
          </cell>
          <cell r="G178" t="str">
            <v>Provision for Depreciation - Office Equipments</v>
          </cell>
          <cell r="H178" t="str">
            <v>Laugh GAS</v>
          </cell>
          <cell r="I178">
            <v>-24156.25</v>
          </cell>
        </row>
        <row r="179">
          <cell r="A179" t="str">
            <v>1014202599</v>
          </cell>
          <cell r="B179" t="str">
            <v>10</v>
          </cell>
          <cell r="C179" t="str">
            <v>025</v>
          </cell>
          <cell r="D179" t="str">
            <v>14</v>
          </cell>
          <cell r="E179" t="str">
            <v>99</v>
          </cell>
          <cell r="F179" t="str">
            <v>Assets</v>
          </cell>
          <cell r="G179" t="str">
            <v>Provision for Depreciation - Office Equipments</v>
          </cell>
          <cell r="H179" t="str">
            <v>THOMAS COOK</v>
          </cell>
          <cell r="I179">
            <v>-6906.3</v>
          </cell>
        </row>
        <row r="180">
          <cell r="A180" t="str">
            <v>1014302599</v>
          </cell>
          <cell r="B180" t="str">
            <v>10</v>
          </cell>
          <cell r="C180" t="str">
            <v>025</v>
          </cell>
          <cell r="D180" t="str">
            <v>14</v>
          </cell>
          <cell r="E180" t="str">
            <v>99</v>
          </cell>
          <cell r="F180" t="str">
            <v>Assets</v>
          </cell>
          <cell r="G180" t="str">
            <v>Provision for Depreciation - Office Equipments</v>
          </cell>
          <cell r="H180" t="str">
            <v>Pership</v>
          </cell>
          <cell r="I180">
            <v>-19685.5</v>
          </cell>
        </row>
        <row r="181">
          <cell r="A181" t="str">
            <v>1014402599</v>
          </cell>
          <cell r="B181" t="str">
            <v>10</v>
          </cell>
          <cell r="C181" t="str">
            <v>025</v>
          </cell>
          <cell r="D181" t="str">
            <v>14</v>
          </cell>
          <cell r="E181" t="str">
            <v>99</v>
          </cell>
          <cell r="F181" t="str">
            <v>Assets</v>
          </cell>
          <cell r="G181" t="str">
            <v>Provision for Depreciation - Office Equipments</v>
          </cell>
          <cell r="H181" t="str">
            <v>VERTICO - Padukka</v>
          </cell>
          <cell r="I181">
            <v>-2356.83</v>
          </cell>
        </row>
        <row r="182">
          <cell r="A182" t="str">
            <v>1014502599</v>
          </cell>
          <cell r="B182" t="str">
            <v>10</v>
          </cell>
          <cell r="C182" t="str">
            <v>025</v>
          </cell>
          <cell r="D182" t="str">
            <v>14</v>
          </cell>
          <cell r="E182" t="str">
            <v>99</v>
          </cell>
          <cell r="F182" t="str">
            <v>Assets</v>
          </cell>
          <cell r="G182" t="str">
            <v>Provision for Depreciation - Office Equipments</v>
          </cell>
          <cell r="H182" t="str">
            <v>IRIS</v>
          </cell>
          <cell r="I182">
            <v>-2123.7600000000002</v>
          </cell>
        </row>
        <row r="183">
          <cell r="A183" t="str">
            <v>1014602599</v>
          </cell>
          <cell r="B183" t="str">
            <v>10</v>
          </cell>
          <cell r="C183" t="str">
            <v>025</v>
          </cell>
          <cell r="D183" t="str">
            <v>14</v>
          </cell>
          <cell r="E183" t="str">
            <v>99</v>
          </cell>
          <cell r="F183" t="str">
            <v>Assets</v>
          </cell>
          <cell r="G183" t="str">
            <v>Provision for Depreciation - Office Equipments</v>
          </cell>
          <cell r="H183" t="str">
            <v>DAMRO HOLDINGS</v>
          </cell>
          <cell r="I183">
            <v>-34971.49</v>
          </cell>
        </row>
        <row r="184">
          <cell r="A184" t="str">
            <v>1014702599</v>
          </cell>
          <cell r="B184" t="str">
            <v>10</v>
          </cell>
          <cell r="C184" t="str">
            <v>025</v>
          </cell>
          <cell r="D184" t="str">
            <v>14</v>
          </cell>
          <cell r="E184" t="str">
            <v>99</v>
          </cell>
          <cell r="F184" t="str">
            <v>Assets</v>
          </cell>
          <cell r="G184" t="str">
            <v>Provision for Depreciation - Office Equipments</v>
          </cell>
          <cell r="H184" t="str">
            <v>UNION ASSURANCE</v>
          </cell>
          <cell r="I184">
            <v>-1858.01</v>
          </cell>
        </row>
        <row r="185">
          <cell r="A185" t="str">
            <v>1014802599</v>
          </cell>
          <cell r="B185" t="str">
            <v>10</v>
          </cell>
          <cell r="C185" t="str">
            <v>025</v>
          </cell>
          <cell r="D185" t="str">
            <v>14</v>
          </cell>
          <cell r="E185" t="str">
            <v>99</v>
          </cell>
          <cell r="F185" t="str">
            <v>Assets</v>
          </cell>
          <cell r="G185" t="str">
            <v>Provision for Depreciation - Office Equipments</v>
          </cell>
          <cell r="H185" t="str">
            <v>UNDP</v>
          </cell>
          <cell r="I185">
            <v>-10086.280000000001</v>
          </cell>
        </row>
        <row r="186">
          <cell r="A186" t="str">
            <v>1014902599</v>
          </cell>
          <cell r="B186" t="str">
            <v>10</v>
          </cell>
          <cell r="C186" t="str">
            <v>025</v>
          </cell>
          <cell r="D186" t="str">
            <v>14</v>
          </cell>
          <cell r="E186" t="str">
            <v>99</v>
          </cell>
          <cell r="F186" t="str">
            <v>Assets</v>
          </cell>
          <cell r="G186" t="str">
            <v>Provision for Depreciation - Office Equipments</v>
          </cell>
          <cell r="H186" t="str">
            <v>LION BREWERIES</v>
          </cell>
          <cell r="I186">
            <v>-17954.5</v>
          </cell>
        </row>
        <row r="187">
          <cell r="A187" t="str">
            <v>101502599</v>
          </cell>
          <cell r="B187" t="str">
            <v>10</v>
          </cell>
          <cell r="C187" t="str">
            <v>025</v>
          </cell>
          <cell r="D187" t="str">
            <v>15</v>
          </cell>
          <cell r="E187" t="str">
            <v>99</v>
          </cell>
          <cell r="F187" t="str">
            <v>Assets</v>
          </cell>
          <cell r="G187" t="str">
            <v>Provision for Depreciation - Office Equipments</v>
          </cell>
          <cell r="H187" t="str">
            <v>ISP Operations</v>
          </cell>
          <cell r="I187">
            <v>-2435243.65</v>
          </cell>
        </row>
        <row r="188">
          <cell r="A188" t="str">
            <v>1015102599</v>
          </cell>
          <cell r="B188" t="str">
            <v>10</v>
          </cell>
          <cell r="C188" t="str">
            <v>025</v>
          </cell>
          <cell r="D188" t="str">
            <v>15</v>
          </cell>
          <cell r="E188" t="str">
            <v>99</v>
          </cell>
          <cell r="F188" t="str">
            <v>Assets</v>
          </cell>
          <cell r="G188" t="str">
            <v>Provision for Depreciation - Office Equipments</v>
          </cell>
          <cell r="H188" t="str">
            <v>SERENDIB LEASURE MANAGEMENT (PVT) LTD</v>
          </cell>
          <cell r="I188">
            <v>-10614.06</v>
          </cell>
        </row>
        <row r="189">
          <cell r="A189" t="str">
            <v>1015202599</v>
          </cell>
          <cell r="B189" t="str">
            <v>10</v>
          </cell>
          <cell r="C189" t="str">
            <v>025</v>
          </cell>
          <cell r="D189" t="str">
            <v>15</v>
          </cell>
          <cell r="E189" t="str">
            <v>99</v>
          </cell>
          <cell r="F189" t="str">
            <v>Assets</v>
          </cell>
          <cell r="G189" t="str">
            <v>Provision for Depreciation - Office Equipments</v>
          </cell>
          <cell r="H189" t="str">
            <v>FRENCH CORNER</v>
          </cell>
          <cell r="I189">
            <v>-5154.09</v>
          </cell>
        </row>
        <row r="190">
          <cell r="A190" t="str">
            <v>1015302599</v>
          </cell>
          <cell r="B190" t="str">
            <v>10</v>
          </cell>
          <cell r="C190" t="str">
            <v>025</v>
          </cell>
          <cell r="D190" t="str">
            <v>15</v>
          </cell>
          <cell r="E190" t="str">
            <v>99</v>
          </cell>
          <cell r="F190" t="str">
            <v>Assets</v>
          </cell>
          <cell r="G190" t="str">
            <v>Provision for Depreciation - Office Equipments</v>
          </cell>
          <cell r="H190" t="str">
            <v>DSI SAMSON GROUP</v>
          </cell>
          <cell r="I190">
            <v>-5733.4</v>
          </cell>
        </row>
        <row r="191">
          <cell r="A191" t="str">
            <v>104602599</v>
          </cell>
          <cell r="B191" t="str">
            <v>10</v>
          </cell>
          <cell r="C191" t="str">
            <v>025</v>
          </cell>
          <cell r="D191" t="str">
            <v>46</v>
          </cell>
          <cell r="E191" t="str">
            <v>99</v>
          </cell>
          <cell r="F191" t="str">
            <v>Assets</v>
          </cell>
          <cell r="G191" t="str">
            <v>Provision for Depreciation - Office Equipments</v>
          </cell>
          <cell r="H191" t="str">
            <v>Lanka Orix Factors Co. Ltd.</v>
          </cell>
          <cell r="I191">
            <v>-118584.85</v>
          </cell>
        </row>
        <row r="192">
          <cell r="A192" t="str">
            <v>107102541</v>
          </cell>
          <cell r="B192" t="str">
            <v>10</v>
          </cell>
          <cell r="C192" t="str">
            <v>025</v>
          </cell>
          <cell r="D192" t="str">
            <v>71</v>
          </cell>
          <cell r="E192" t="str">
            <v>41</v>
          </cell>
          <cell r="F192" t="str">
            <v>Assets</v>
          </cell>
          <cell r="G192" t="str">
            <v>Provision for Depreciation - Office Equipments</v>
          </cell>
          <cell r="H192" t="str">
            <v>PROJECT-LOLC</v>
          </cell>
          <cell r="I192">
            <v>-190953.58</v>
          </cell>
        </row>
        <row r="193">
          <cell r="A193" t="str">
            <v>107102542</v>
          </cell>
          <cell r="B193" t="str">
            <v>10</v>
          </cell>
          <cell r="C193" t="str">
            <v>025</v>
          </cell>
          <cell r="D193" t="str">
            <v>71</v>
          </cell>
          <cell r="E193" t="str">
            <v>42</v>
          </cell>
          <cell r="F193" t="str">
            <v>Assets</v>
          </cell>
          <cell r="G193" t="str">
            <v>Provision for Depreciation - Office Equipments</v>
          </cell>
          <cell r="H193" t="str">
            <v>PROJECT-LOLC</v>
          </cell>
          <cell r="I193">
            <v>-335234.53000000003</v>
          </cell>
        </row>
        <row r="194">
          <cell r="A194" t="str">
            <v>107102543</v>
          </cell>
          <cell r="B194" t="str">
            <v>10</v>
          </cell>
          <cell r="C194" t="str">
            <v>025</v>
          </cell>
          <cell r="D194" t="str">
            <v>71</v>
          </cell>
          <cell r="E194" t="str">
            <v>43</v>
          </cell>
          <cell r="F194" t="str">
            <v>Assets</v>
          </cell>
          <cell r="G194" t="str">
            <v>Provision for Depreciation - Office Equipments</v>
          </cell>
          <cell r="H194" t="str">
            <v>PROJECT-LOLC</v>
          </cell>
          <cell r="I194">
            <v>-682582.55</v>
          </cell>
        </row>
        <row r="195">
          <cell r="A195" t="str">
            <v>107102544</v>
          </cell>
          <cell r="B195" t="str">
            <v>10</v>
          </cell>
          <cell r="C195" t="str">
            <v>025</v>
          </cell>
          <cell r="D195" t="str">
            <v>71</v>
          </cell>
          <cell r="E195" t="str">
            <v>44</v>
          </cell>
          <cell r="F195" t="str">
            <v>Assets</v>
          </cell>
          <cell r="G195" t="str">
            <v>Provision for Depreciation - Office Equipments</v>
          </cell>
          <cell r="H195" t="str">
            <v>PROJECT-LOLC</v>
          </cell>
          <cell r="I195">
            <v>-351195.06</v>
          </cell>
        </row>
        <row r="196">
          <cell r="A196" t="str">
            <v>107102545</v>
          </cell>
          <cell r="B196" t="str">
            <v>10</v>
          </cell>
          <cell r="C196" t="str">
            <v>025</v>
          </cell>
          <cell r="D196" t="str">
            <v>71</v>
          </cell>
          <cell r="E196" t="str">
            <v>45</v>
          </cell>
          <cell r="F196" t="str">
            <v>Assets</v>
          </cell>
          <cell r="G196" t="str">
            <v>Provision for Depreciation - Office Equipments</v>
          </cell>
          <cell r="H196" t="str">
            <v>PROJECT-LOLC</v>
          </cell>
          <cell r="I196">
            <v>-185095.15</v>
          </cell>
        </row>
        <row r="197">
          <cell r="A197" t="str">
            <v>107102565</v>
          </cell>
          <cell r="B197" t="str">
            <v>10</v>
          </cell>
          <cell r="C197" t="str">
            <v>025</v>
          </cell>
          <cell r="D197" t="str">
            <v>71</v>
          </cell>
          <cell r="E197" t="str">
            <v>65</v>
          </cell>
          <cell r="F197" t="str">
            <v>Assets</v>
          </cell>
          <cell r="G197" t="str">
            <v>Provision for Depreciation - Office Equipments</v>
          </cell>
          <cell r="H197" t="str">
            <v>PROJECT-LOLC</v>
          </cell>
          <cell r="I197">
            <v>-463924.1</v>
          </cell>
        </row>
        <row r="198">
          <cell r="A198" t="str">
            <v>107102572</v>
          </cell>
          <cell r="B198" t="str">
            <v>10</v>
          </cell>
          <cell r="C198" t="str">
            <v>025</v>
          </cell>
          <cell r="D198" t="str">
            <v>71</v>
          </cell>
          <cell r="E198" t="str">
            <v>72</v>
          </cell>
          <cell r="F198" t="str">
            <v>Assets</v>
          </cell>
          <cell r="G198" t="str">
            <v>Provision for Depreciation - Office Equipments</v>
          </cell>
          <cell r="H198" t="str">
            <v>PROJECT-LOLC</v>
          </cell>
          <cell r="I198">
            <v>-1326084.71</v>
          </cell>
        </row>
        <row r="199">
          <cell r="A199" t="str">
            <v>107102599</v>
          </cell>
          <cell r="B199" t="str">
            <v>10</v>
          </cell>
          <cell r="C199" t="str">
            <v>025</v>
          </cell>
          <cell r="D199" t="str">
            <v>71</v>
          </cell>
          <cell r="E199" t="str">
            <v>99</v>
          </cell>
          <cell r="F199" t="str">
            <v>Assets</v>
          </cell>
          <cell r="G199" t="str">
            <v>Provision for Depreciation - Office Equipments</v>
          </cell>
          <cell r="H199" t="str">
            <v>PROJECT-LOLC</v>
          </cell>
          <cell r="I199">
            <v>301992.63</v>
          </cell>
        </row>
        <row r="200">
          <cell r="A200" t="str">
            <v>107202599</v>
          </cell>
          <cell r="B200" t="str">
            <v>10</v>
          </cell>
          <cell r="C200" t="str">
            <v>025</v>
          </cell>
          <cell r="D200" t="str">
            <v>72</v>
          </cell>
          <cell r="E200" t="str">
            <v>99</v>
          </cell>
          <cell r="F200" t="str">
            <v>Assets</v>
          </cell>
          <cell r="G200" t="str">
            <v>Provision for Depreciation - Office Equipments</v>
          </cell>
          <cell r="H200" t="str">
            <v>Kelani Ceat Co Ltd.</v>
          </cell>
          <cell r="I200">
            <v>-222933.37</v>
          </cell>
        </row>
        <row r="201">
          <cell r="A201" t="str">
            <v>107302599</v>
          </cell>
          <cell r="B201" t="str">
            <v>10</v>
          </cell>
          <cell r="C201" t="str">
            <v>025</v>
          </cell>
          <cell r="D201" t="str">
            <v>73</v>
          </cell>
          <cell r="E201" t="str">
            <v>99</v>
          </cell>
          <cell r="F201" t="str">
            <v>Assets</v>
          </cell>
          <cell r="G201" t="str">
            <v>Provision for Depreciation - Office Equipments</v>
          </cell>
          <cell r="H201" t="str">
            <v>Hemas Holdings ltd.</v>
          </cell>
          <cell r="I201">
            <v>-1726688.47</v>
          </cell>
        </row>
        <row r="202">
          <cell r="A202" t="str">
            <v>107402599</v>
          </cell>
          <cell r="B202" t="str">
            <v>10</v>
          </cell>
          <cell r="C202" t="str">
            <v>025</v>
          </cell>
          <cell r="D202" t="str">
            <v>74</v>
          </cell>
          <cell r="E202" t="str">
            <v>99</v>
          </cell>
          <cell r="F202" t="str">
            <v>Assets</v>
          </cell>
          <cell r="G202" t="str">
            <v>Provision for Depreciation - Office Equipments</v>
          </cell>
          <cell r="H202" t="str">
            <v>David Pieris Motor Company ( WAN)</v>
          </cell>
          <cell r="I202">
            <v>-717224.84</v>
          </cell>
        </row>
        <row r="203">
          <cell r="A203" t="str">
            <v>107502599</v>
          </cell>
          <cell r="B203" t="str">
            <v>10</v>
          </cell>
          <cell r="C203" t="str">
            <v>025</v>
          </cell>
          <cell r="D203" t="str">
            <v>75</v>
          </cell>
          <cell r="E203" t="str">
            <v>99</v>
          </cell>
          <cell r="F203" t="str">
            <v>Assets</v>
          </cell>
          <cell r="G203" t="str">
            <v>Provision for Depreciation - Office Equipments</v>
          </cell>
          <cell r="H203" t="str">
            <v>DPMCE - Back up Routers</v>
          </cell>
          <cell r="I203">
            <v>-1771576.96</v>
          </cell>
        </row>
        <row r="204">
          <cell r="A204" t="str">
            <v>107602599</v>
          </cell>
          <cell r="B204" t="str">
            <v>10</v>
          </cell>
          <cell r="C204" t="str">
            <v>025</v>
          </cell>
          <cell r="D204" t="str">
            <v>76</v>
          </cell>
          <cell r="E204" t="str">
            <v>99</v>
          </cell>
          <cell r="F204" t="str">
            <v>Assets</v>
          </cell>
          <cell r="G204" t="str">
            <v>Provision for Depreciation - Office Equipments</v>
          </cell>
          <cell r="H204" t="str">
            <v>Unilever Ceylon Ltd.</v>
          </cell>
          <cell r="I204">
            <v>-803998.47</v>
          </cell>
        </row>
        <row r="205">
          <cell r="A205" t="str">
            <v>107702599</v>
          </cell>
          <cell r="B205" t="str">
            <v>10</v>
          </cell>
          <cell r="C205" t="str">
            <v>025</v>
          </cell>
          <cell r="D205" t="str">
            <v>77</v>
          </cell>
          <cell r="E205" t="str">
            <v>99</v>
          </cell>
          <cell r="F205" t="str">
            <v>Assets</v>
          </cell>
          <cell r="G205" t="str">
            <v>Provision for Depreciation - Office Equipments</v>
          </cell>
          <cell r="H205" t="str">
            <v>Puttalam Cement Ltd.</v>
          </cell>
          <cell r="I205">
            <v>-1479357.23</v>
          </cell>
        </row>
        <row r="206">
          <cell r="A206" t="str">
            <v>107802599</v>
          </cell>
          <cell r="B206" t="str">
            <v>10</v>
          </cell>
          <cell r="C206" t="str">
            <v>025</v>
          </cell>
          <cell r="D206" t="str">
            <v>78</v>
          </cell>
          <cell r="E206" t="str">
            <v>99</v>
          </cell>
          <cell r="F206" t="str">
            <v>Assets</v>
          </cell>
          <cell r="G206" t="str">
            <v>Provision for Depreciation - Office Equipments</v>
          </cell>
          <cell r="H206" t="str">
            <v>Discover IT (Pvt.) Ltd.</v>
          </cell>
          <cell r="I206">
            <v>-170000</v>
          </cell>
        </row>
        <row r="207">
          <cell r="A207" t="str">
            <v>108002599</v>
          </cell>
          <cell r="B207" t="str">
            <v>10</v>
          </cell>
          <cell r="C207" t="str">
            <v>025</v>
          </cell>
          <cell r="D207" t="str">
            <v>80</v>
          </cell>
          <cell r="E207" t="str">
            <v>99</v>
          </cell>
          <cell r="F207" t="str">
            <v>Assets</v>
          </cell>
          <cell r="G207" t="str">
            <v>Provision for Depreciation - Office Equipments</v>
          </cell>
          <cell r="H207" t="str">
            <v>Bank of Ceylon Ltd.</v>
          </cell>
          <cell r="I207">
            <v>-598881.18999999994</v>
          </cell>
        </row>
        <row r="208">
          <cell r="A208" t="str">
            <v>108202599</v>
          </cell>
          <cell r="B208" t="str">
            <v>10</v>
          </cell>
          <cell r="C208" t="str">
            <v>025</v>
          </cell>
          <cell r="D208" t="str">
            <v>82</v>
          </cell>
          <cell r="E208" t="str">
            <v>99</v>
          </cell>
          <cell r="F208" t="str">
            <v>Assets</v>
          </cell>
          <cell r="G208" t="str">
            <v>Provision for Depreciation - Office Equipments</v>
          </cell>
          <cell r="H208" t="str">
            <v>Pan Asia Bank</v>
          </cell>
          <cell r="I208">
            <v>-2648399.73</v>
          </cell>
        </row>
        <row r="209">
          <cell r="A209" t="str">
            <v>108302599</v>
          </cell>
          <cell r="B209" t="str">
            <v>10</v>
          </cell>
          <cell r="C209" t="str">
            <v>025</v>
          </cell>
          <cell r="D209" t="str">
            <v>83</v>
          </cell>
          <cell r="E209" t="str">
            <v>99</v>
          </cell>
          <cell r="F209" t="str">
            <v>Assets</v>
          </cell>
          <cell r="G209" t="str">
            <v>Provision for Depreciation - Office Equipments</v>
          </cell>
          <cell r="H209" t="str">
            <v>ITMIN Ltd.</v>
          </cell>
          <cell r="I209">
            <v>-908064.02</v>
          </cell>
        </row>
        <row r="210">
          <cell r="A210" t="str">
            <v>108402599</v>
          </cell>
          <cell r="B210" t="str">
            <v>10</v>
          </cell>
          <cell r="C210" t="str">
            <v>025</v>
          </cell>
          <cell r="D210" t="str">
            <v>84</v>
          </cell>
          <cell r="E210" t="str">
            <v>99</v>
          </cell>
          <cell r="F210" t="str">
            <v>Assets</v>
          </cell>
          <cell r="G210" t="str">
            <v>Provision for Depreciation - Office Equipments</v>
          </cell>
          <cell r="H210" t="str">
            <v>East - West Information Ltd.</v>
          </cell>
          <cell r="I210">
            <v>-1139210.78</v>
          </cell>
        </row>
        <row r="211">
          <cell r="A211" t="str">
            <v>108502599</v>
          </cell>
          <cell r="B211" t="str">
            <v>10</v>
          </cell>
          <cell r="C211" t="str">
            <v>025</v>
          </cell>
          <cell r="D211" t="str">
            <v>85</v>
          </cell>
          <cell r="E211" t="str">
            <v>99</v>
          </cell>
          <cell r="F211" t="str">
            <v>Assets</v>
          </cell>
          <cell r="G211" t="str">
            <v>Provision for Depreciation - Office Equipments</v>
          </cell>
          <cell r="H211" t="str">
            <v>BATA Shoe Co of Ceylon Ltd.</v>
          </cell>
          <cell r="I211">
            <v>-442194.33</v>
          </cell>
        </row>
        <row r="212">
          <cell r="A212" t="str">
            <v>108602599</v>
          </cell>
          <cell r="B212" t="str">
            <v>10</v>
          </cell>
          <cell r="C212" t="str">
            <v>025</v>
          </cell>
          <cell r="D212" t="str">
            <v>86</v>
          </cell>
          <cell r="E212" t="str">
            <v>99</v>
          </cell>
          <cell r="F212" t="str">
            <v>Assets</v>
          </cell>
          <cell r="G212" t="str">
            <v>Provision for Depreciation - Office Equipments</v>
          </cell>
          <cell r="H212" t="str">
            <v>Golden Key ( C/o ITMIN Ltd.)</v>
          </cell>
          <cell r="I212">
            <v>-150000</v>
          </cell>
        </row>
        <row r="213">
          <cell r="A213" t="str">
            <v>108702599</v>
          </cell>
          <cell r="B213" t="str">
            <v>10</v>
          </cell>
          <cell r="C213" t="str">
            <v>025</v>
          </cell>
          <cell r="D213" t="str">
            <v>87</v>
          </cell>
          <cell r="E213" t="str">
            <v>99</v>
          </cell>
          <cell r="F213" t="str">
            <v>Assets</v>
          </cell>
          <cell r="G213" t="str">
            <v>Provision for Depreciation - Office Equipments</v>
          </cell>
          <cell r="H213" t="str">
            <v>Shell Gas Ltd.</v>
          </cell>
          <cell r="I213">
            <v>-3272104.57</v>
          </cell>
        </row>
        <row r="214">
          <cell r="A214" t="str">
            <v>108802599</v>
          </cell>
          <cell r="B214" t="str">
            <v>10</v>
          </cell>
          <cell r="C214" t="str">
            <v>025</v>
          </cell>
          <cell r="D214" t="str">
            <v>88</v>
          </cell>
          <cell r="E214" t="str">
            <v>99</v>
          </cell>
          <cell r="F214" t="str">
            <v>Assets</v>
          </cell>
          <cell r="G214" t="str">
            <v>Provision for Depreciation - Office Equipments</v>
          </cell>
          <cell r="H214" t="str">
            <v>Smart Net Lanka Limited.</v>
          </cell>
          <cell r="I214">
            <v>-150000</v>
          </cell>
        </row>
        <row r="215">
          <cell r="A215" t="str">
            <v>108902599</v>
          </cell>
          <cell r="B215" t="str">
            <v>10</v>
          </cell>
          <cell r="C215" t="str">
            <v>025</v>
          </cell>
          <cell r="D215" t="str">
            <v>89</v>
          </cell>
          <cell r="E215" t="str">
            <v>99</v>
          </cell>
          <cell r="F215" t="str">
            <v>Assets</v>
          </cell>
          <cell r="G215" t="str">
            <v>Provision for Depreciation - Office Equipments</v>
          </cell>
          <cell r="H215" t="str">
            <v>People's Bank ( O/A Just In Time )</v>
          </cell>
          <cell r="I215">
            <v>-5984857.1200000001</v>
          </cell>
        </row>
        <row r="216">
          <cell r="A216" t="str">
            <v>109002599</v>
          </cell>
          <cell r="B216" t="str">
            <v>10</v>
          </cell>
          <cell r="C216" t="str">
            <v>025</v>
          </cell>
          <cell r="D216" t="str">
            <v>90</v>
          </cell>
          <cell r="E216" t="str">
            <v>99</v>
          </cell>
          <cell r="F216" t="str">
            <v>Assets</v>
          </cell>
          <cell r="G216" t="str">
            <v>Provision for Depreciation - Office Equipments</v>
          </cell>
          <cell r="H216" t="str">
            <v>Clipsal Lanka ( O/A of Suntel )</v>
          </cell>
          <cell r="I216">
            <v>-1868279.3</v>
          </cell>
        </row>
        <row r="217">
          <cell r="A217" t="str">
            <v>109102599</v>
          </cell>
          <cell r="B217" t="str">
            <v>10</v>
          </cell>
          <cell r="C217" t="str">
            <v>025</v>
          </cell>
          <cell r="D217" t="str">
            <v>91</v>
          </cell>
          <cell r="E217" t="str">
            <v>99</v>
          </cell>
          <cell r="F217" t="str">
            <v>Assets</v>
          </cell>
          <cell r="G217" t="str">
            <v>Provision for Depreciation - Office Equipments</v>
          </cell>
          <cell r="H217" t="str">
            <v>Central Finance</v>
          </cell>
          <cell r="I217">
            <v>-1329210.47</v>
          </cell>
        </row>
        <row r="218">
          <cell r="A218" t="str">
            <v>109202599</v>
          </cell>
          <cell r="B218" t="str">
            <v>10</v>
          </cell>
          <cell r="C218" t="str">
            <v>025</v>
          </cell>
          <cell r="D218" t="str">
            <v>92</v>
          </cell>
          <cell r="E218" t="str">
            <v>99</v>
          </cell>
          <cell r="F218" t="str">
            <v>Assets</v>
          </cell>
          <cell r="G218" t="str">
            <v>Provision for Depreciation - Office Equipments</v>
          </cell>
          <cell r="H218" t="str">
            <v>Asiasoft (pvt.) Ltd.</v>
          </cell>
          <cell r="I218">
            <v>-65500.41</v>
          </cell>
        </row>
        <row r="219">
          <cell r="A219" t="str">
            <v>109302599</v>
          </cell>
          <cell r="B219" t="str">
            <v>10</v>
          </cell>
          <cell r="C219" t="str">
            <v>025</v>
          </cell>
          <cell r="D219" t="str">
            <v>93</v>
          </cell>
          <cell r="E219" t="str">
            <v>99</v>
          </cell>
          <cell r="F219" t="str">
            <v>Assets</v>
          </cell>
          <cell r="G219" t="str">
            <v>Provision for Depreciation - Office Equipments</v>
          </cell>
          <cell r="H219" t="str">
            <v>Ceylon Biscuits</v>
          </cell>
          <cell r="I219">
            <v>-305826.82</v>
          </cell>
        </row>
        <row r="220">
          <cell r="A220" t="str">
            <v>109502599</v>
          </cell>
          <cell r="B220" t="str">
            <v>10</v>
          </cell>
          <cell r="C220" t="str">
            <v>025</v>
          </cell>
          <cell r="D220" t="str">
            <v>95</v>
          </cell>
          <cell r="E220" t="str">
            <v>99</v>
          </cell>
          <cell r="F220" t="str">
            <v>Assets</v>
          </cell>
          <cell r="G220" t="str">
            <v>Provision for Depreciation - Office Equipments</v>
          </cell>
          <cell r="H220" t="str">
            <v>Crescat Development Ltd.</v>
          </cell>
          <cell r="I220">
            <v>-354395.97</v>
          </cell>
        </row>
        <row r="221">
          <cell r="A221" t="str">
            <v>109602599</v>
          </cell>
          <cell r="B221" t="str">
            <v>10</v>
          </cell>
          <cell r="C221" t="str">
            <v>025</v>
          </cell>
          <cell r="D221" t="str">
            <v>96</v>
          </cell>
          <cell r="E221" t="str">
            <v>99</v>
          </cell>
          <cell r="F221" t="str">
            <v>Assets</v>
          </cell>
          <cell r="G221" t="str">
            <v>Provision for Depreciation - Office Equipments</v>
          </cell>
          <cell r="H221" t="str">
            <v>Maerst Line</v>
          </cell>
          <cell r="I221">
            <v>-679682.15</v>
          </cell>
        </row>
        <row r="222">
          <cell r="A222" t="str">
            <v>109702599</v>
          </cell>
          <cell r="B222" t="str">
            <v>10</v>
          </cell>
          <cell r="C222" t="str">
            <v>025</v>
          </cell>
          <cell r="D222" t="str">
            <v>97</v>
          </cell>
          <cell r="E222" t="str">
            <v>99</v>
          </cell>
          <cell r="F222" t="str">
            <v>Assets</v>
          </cell>
          <cell r="G222" t="str">
            <v>Provision for Depreciation - Office Equipments</v>
          </cell>
          <cell r="H222" t="str">
            <v>Merchant Bank</v>
          </cell>
          <cell r="I222">
            <v>-926889.68</v>
          </cell>
        </row>
        <row r="223">
          <cell r="A223" t="str">
            <v>109802599</v>
          </cell>
          <cell r="B223" t="str">
            <v>10</v>
          </cell>
          <cell r="C223" t="str">
            <v>025</v>
          </cell>
          <cell r="D223" t="str">
            <v>98</v>
          </cell>
          <cell r="E223" t="str">
            <v>99</v>
          </cell>
          <cell r="F223" t="str">
            <v>Assets</v>
          </cell>
          <cell r="G223" t="str">
            <v>Provision for Depreciation - Office Equipments</v>
          </cell>
          <cell r="H223" t="str">
            <v>CMC</v>
          </cell>
          <cell r="I223">
            <v>-206367.97</v>
          </cell>
        </row>
        <row r="224">
          <cell r="A224" t="str">
            <v>109902599</v>
          </cell>
          <cell r="B224" t="str">
            <v>10</v>
          </cell>
          <cell r="C224" t="str">
            <v>025</v>
          </cell>
          <cell r="D224" t="str">
            <v>99</v>
          </cell>
          <cell r="E224" t="str">
            <v>99</v>
          </cell>
          <cell r="F224" t="str">
            <v>Assets</v>
          </cell>
          <cell r="G224" t="str">
            <v>Provision for Depreciation - Office Equipments</v>
          </cell>
          <cell r="H224" t="str">
            <v>Other</v>
          </cell>
          <cell r="I224">
            <v>-18488197.300000001</v>
          </cell>
        </row>
        <row r="225">
          <cell r="A225" t="str">
            <v>101302624</v>
          </cell>
          <cell r="B225" t="str">
            <v>10</v>
          </cell>
          <cell r="C225" t="str">
            <v>026</v>
          </cell>
          <cell r="D225" t="str">
            <v>13</v>
          </cell>
          <cell r="E225" t="str">
            <v>24</v>
          </cell>
          <cell r="F225" t="str">
            <v>Assets</v>
          </cell>
          <cell r="G225" t="str">
            <v>Provision for Depreciation - Motor Vehicles</v>
          </cell>
          <cell r="H225" t="str">
            <v>Engineering-OS Support</v>
          </cell>
          <cell r="I225">
            <v>0</v>
          </cell>
        </row>
        <row r="226">
          <cell r="A226" t="str">
            <v>109902699</v>
          </cell>
          <cell r="B226" t="str">
            <v>10</v>
          </cell>
          <cell r="C226" t="str">
            <v>026</v>
          </cell>
          <cell r="D226" t="str">
            <v>99</v>
          </cell>
          <cell r="E226" t="str">
            <v>99</v>
          </cell>
          <cell r="F226" t="str">
            <v>Assets</v>
          </cell>
          <cell r="G226" t="str">
            <v>Provision for Depreciation - Motor Vehicles</v>
          </cell>
          <cell r="H226" t="str">
            <v>Other</v>
          </cell>
          <cell r="I226">
            <v>-6990581.8300000001</v>
          </cell>
        </row>
        <row r="227">
          <cell r="A227" t="str">
            <v>109902799</v>
          </cell>
          <cell r="B227" t="str">
            <v>10</v>
          </cell>
          <cell r="C227" t="str">
            <v>027</v>
          </cell>
          <cell r="D227" t="str">
            <v>99</v>
          </cell>
          <cell r="E227" t="str">
            <v>99</v>
          </cell>
          <cell r="F227" t="str">
            <v>Assets</v>
          </cell>
          <cell r="G227" t="str">
            <v>Provision for Depriciation - Software</v>
          </cell>
          <cell r="H227" t="str">
            <v>Other</v>
          </cell>
          <cell r="I227">
            <v>-783340.33</v>
          </cell>
        </row>
        <row r="228">
          <cell r="A228" t="str">
            <v>101503099</v>
          </cell>
          <cell r="B228" t="str">
            <v>10</v>
          </cell>
          <cell r="C228" t="str">
            <v>030</v>
          </cell>
          <cell r="D228" t="str">
            <v>15</v>
          </cell>
          <cell r="E228" t="str">
            <v>99</v>
          </cell>
          <cell r="F228" t="str">
            <v>Assets</v>
          </cell>
          <cell r="G228" t="str">
            <v>Provision for Bad Debts</v>
          </cell>
          <cell r="H228" t="str">
            <v>ISP Operations</v>
          </cell>
          <cell r="I228">
            <v>0</v>
          </cell>
        </row>
        <row r="229">
          <cell r="A229" t="str">
            <v>109903099</v>
          </cell>
          <cell r="B229" t="str">
            <v>10</v>
          </cell>
          <cell r="C229" t="str">
            <v>030</v>
          </cell>
          <cell r="D229" t="str">
            <v>99</v>
          </cell>
          <cell r="E229" t="str">
            <v>99</v>
          </cell>
          <cell r="F229" t="str">
            <v>Assets</v>
          </cell>
          <cell r="G229" t="str">
            <v>Provision for Bad Debts</v>
          </cell>
          <cell r="H229" t="str">
            <v>Other</v>
          </cell>
          <cell r="I229">
            <v>-662344.56000000006</v>
          </cell>
        </row>
        <row r="230">
          <cell r="A230" t="str">
            <v>101503199</v>
          </cell>
          <cell r="B230" t="str">
            <v>10</v>
          </cell>
          <cell r="C230" t="str">
            <v>031</v>
          </cell>
          <cell r="D230" t="str">
            <v>15</v>
          </cell>
          <cell r="E230" t="str">
            <v>99</v>
          </cell>
          <cell r="F230" t="str">
            <v>Assets</v>
          </cell>
          <cell r="G230" t="str">
            <v>Disposals of Fixed Assets</v>
          </cell>
          <cell r="H230" t="str">
            <v>ISP Operations</v>
          </cell>
          <cell r="I230">
            <v>0</v>
          </cell>
        </row>
        <row r="231">
          <cell r="A231" t="str">
            <v>109903199</v>
          </cell>
          <cell r="B231" t="str">
            <v>10</v>
          </cell>
          <cell r="C231" t="str">
            <v>031</v>
          </cell>
          <cell r="D231" t="str">
            <v>99</v>
          </cell>
          <cell r="E231" t="str">
            <v>99</v>
          </cell>
          <cell r="F231" t="str">
            <v>Assets</v>
          </cell>
          <cell r="G231" t="str">
            <v>Disposals of Fixed Assets</v>
          </cell>
          <cell r="H231" t="str">
            <v>Other</v>
          </cell>
          <cell r="I231">
            <v>-0.02</v>
          </cell>
        </row>
        <row r="232">
          <cell r="A232" t="str">
            <v>109904999</v>
          </cell>
          <cell r="B232" t="str">
            <v>10</v>
          </cell>
          <cell r="C232" t="str">
            <v>049</v>
          </cell>
          <cell r="D232" t="str">
            <v>99</v>
          </cell>
          <cell r="E232" t="str">
            <v>99</v>
          </cell>
          <cell r="F232" t="str">
            <v>Assets</v>
          </cell>
          <cell r="G232" t="str">
            <v>Short Term Investments- DP Capital Management (Pvt) Ltd</v>
          </cell>
          <cell r="H232" t="str">
            <v>Other</v>
          </cell>
          <cell r="I232">
            <v>5273688.33</v>
          </cell>
        </row>
        <row r="233">
          <cell r="A233" t="str">
            <v>109905099</v>
          </cell>
          <cell r="B233" t="str">
            <v>10</v>
          </cell>
          <cell r="C233" t="str">
            <v>050</v>
          </cell>
          <cell r="D233" t="str">
            <v>99</v>
          </cell>
          <cell r="E233" t="str">
            <v>99</v>
          </cell>
          <cell r="F233" t="str">
            <v>Assets</v>
          </cell>
          <cell r="G233" t="str">
            <v>LONG TERM INVESTMENTS-GLOBLE ACCESS LTD -SHARES</v>
          </cell>
          <cell r="H233" t="str">
            <v>Other</v>
          </cell>
          <cell r="I233">
            <v>0</v>
          </cell>
        </row>
        <row r="234">
          <cell r="A234" t="str">
            <v>101005101</v>
          </cell>
          <cell r="B234" t="str">
            <v>10</v>
          </cell>
          <cell r="C234" t="str">
            <v>051</v>
          </cell>
          <cell r="D234" t="str">
            <v>10</v>
          </cell>
          <cell r="E234" t="str">
            <v>01</v>
          </cell>
          <cell r="F234" t="str">
            <v>Assets</v>
          </cell>
          <cell r="G234" t="str">
            <v>SHORT TERM INVESTMENTS -T.B. REPURCHASE</v>
          </cell>
          <cell r="H234" t="str">
            <v>to be deleted-Software Development</v>
          </cell>
          <cell r="I234">
            <v>0</v>
          </cell>
        </row>
        <row r="235">
          <cell r="A235" t="str">
            <v>109905199</v>
          </cell>
          <cell r="B235" t="str">
            <v>10</v>
          </cell>
          <cell r="C235" t="str">
            <v>051</v>
          </cell>
          <cell r="D235" t="str">
            <v>99</v>
          </cell>
          <cell r="E235" t="str">
            <v>99</v>
          </cell>
          <cell r="F235" t="str">
            <v>Assets</v>
          </cell>
          <cell r="G235" t="str">
            <v>SHORT TERM INVESTMENTS -T.B. REPURCHASE</v>
          </cell>
          <cell r="H235" t="str">
            <v>Other</v>
          </cell>
          <cell r="I235">
            <v>0</v>
          </cell>
        </row>
        <row r="236">
          <cell r="A236" t="str">
            <v>101505299</v>
          </cell>
          <cell r="B236" t="str">
            <v>10</v>
          </cell>
          <cell r="C236" t="str">
            <v>052</v>
          </cell>
          <cell r="D236" t="str">
            <v>15</v>
          </cell>
          <cell r="E236" t="str">
            <v>99</v>
          </cell>
          <cell r="F236" t="str">
            <v>Assets</v>
          </cell>
          <cell r="G236" t="str">
            <v>Deffered Expenses - License</v>
          </cell>
          <cell r="H236" t="str">
            <v>ISP Operations</v>
          </cell>
          <cell r="I236">
            <v>1225000</v>
          </cell>
        </row>
        <row r="237">
          <cell r="A237" t="str">
            <v>101605299</v>
          </cell>
          <cell r="B237" t="str">
            <v>10</v>
          </cell>
          <cell r="C237" t="str">
            <v>052</v>
          </cell>
          <cell r="D237" t="str">
            <v>16</v>
          </cell>
          <cell r="E237" t="str">
            <v>99</v>
          </cell>
          <cell r="F237" t="str">
            <v>Assets</v>
          </cell>
          <cell r="G237" t="str">
            <v>Deffered Expenses - License</v>
          </cell>
          <cell r="H237" t="str">
            <v>EGO division</v>
          </cell>
          <cell r="I237">
            <v>3915970.86</v>
          </cell>
        </row>
        <row r="238">
          <cell r="A238" t="str">
            <v>109905299</v>
          </cell>
          <cell r="B238" t="str">
            <v>10</v>
          </cell>
          <cell r="C238" t="str">
            <v>052</v>
          </cell>
          <cell r="D238" t="str">
            <v>99</v>
          </cell>
          <cell r="E238" t="str">
            <v>99</v>
          </cell>
          <cell r="F238" t="str">
            <v>Assets</v>
          </cell>
          <cell r="G238" t="str">
            <v>Deffered Expenses - License</v>
          </cell>
          <cell r="H238" t="str">
            <v>Other</v>
          </cell>
          <cell r="I238">
            <v>0</v>
          </cell>
        </row>
        <row r="239">
          <cell r="A239" t="str">
            <v>109905399</v>
          </cell>
          <cell r="B239" t="str">
            <v>10</v>
          </cell>
          <cell r="C239" t="str">
            <v>053</v>
          </cell>
          <cell r="D239" t="str">
            <v>99</v>
          </cell>
          <cell r="E239" t="str">
            <v>99</v>
          </cell>
          <cell r="F239" t="str">
            <v>Assets</v>
          </cell>
          <cell r="G239" t="str">
            <v>Deffered Expenses-Disconnection &amp; Reconnection Fee</v>
          </cell>
          <cell r="H239" t="str">
            <v>Other</v>
          </cell>
          <cell r="I239">
            <v>0</v>
          </cell>
        </row>
        <row r="240">
          <cell r="A240" t="str">
            <v>109905499</v>
          </cell>
          <cell r="B240" t="str">
            <v>10</v>
          </cell>
          <cell r="C240" t="str">
            <v>054</v>
          </cell>
          <cell r="D240" t="str">
            <v>99</v>
          </cell>
          <cell r="E240" t="str">
            <v>99</v>
          </cell>
          <cell r="F240" t="str">
            <v>Assets</v>
          </cell>
          <cell r="G240" t="str">
            <v>Call Deposit - HSBC</v>
          </cell>
          <cell r="H240" t="str">
            <v>Other</v>
          </cell>
          <cell r="I240">
            <v>1419448.94</v>
          </cell>
        </row>
        <row r="241">
          <cell r="A241" t="str">
            <v>109905599</v>
          </cell>
          <cell r="B241" t="str">
            <v>10</v>
          </cell>
          <cell r="C241" t="str">
            <v>055</v>
          </cell>
          <cell r="D241" t="str">
            <v>99</v>
          </cell>
          <cell r="E241" t="str">
            <v>99</v>
          </cell>
          <cell r="F241" t="str">
            <v>Assets</v>
          </cell>
          <cell r="G241" t="str">
            <v>Deffered Expenses - Project cost</v>
          </cell>
          <cell r="H241" t="str">
            <v>Other</v>
          </cell>
          <cell r="I241">
            <v>12512.95</v>
          </cell>
        </row>
        <row r="242">
          <cell r="A242" t="str">
            <v>101308125</v>
          </cell>
          <cell r="B242" t="str">
            <v>10</v>
          </cell>
          <cell r="C242" t="str">
            <v>081</v>
          </cell>
          <cell r="D242" t="str">
            <v>13</v>
          </cell>
          <cell r="E242" t="str">
            <v>25</v>
          </cell>
          <cell r="F242" t="str">
            <v>Assets</v>
          </cell>
          <cell r="G242" t="str">
            <v>Stocks</v>
          </cell>
          <cell r="H242" t="str">
            <v>Engineering-OS Support</v>
          </cell>
          <cell r="I242">
            <v>0</v>
          </cell>
        </row>
        <row r="243">
          <cell r="A243" t="str">
            <v>101408130</v>
          </cell>
          <cell r="B243" t="str">
            <v>10</v>
          </cell>
          <cell r="C243" t="str">
            <v>081</v>
          </cell>
          <cell r="D243" t="str">
            <v>14</v>
          </cell>
          <cell r="E243" t="str">
            <v>30</v>
          </cell>
          <cell r="F243" t="str">
            <v>Assets</v>
          </cell>
          <cell r="G243" t="str">
            <v>Stocks</v>
          </cell>
          <cell r="H243" t="str">
            <v>Engineering-Operations</v>
          </cell>
          <cell r="I243">
            <v>0</v>
          </cell>
        </row>
        <row r="244">
          <cell r="A244" t="str">
            <v>101808124</v>
          </cell>
          <cell r="B244" t="str">
            <v>10</v>
          </cell>
          <cell r="C244" t="str">
            <v>081</v>
          </cell>
          <cell r="D244" t="str">
            <v>18</v>
          </cell>
          <cell r="E244" t="str">
            <v>24</v>
          </cell>
          <cell r="F244" t="str">
            <v>Assets</v>
          </cell>
          <cell r="G244" t="str">
            <v>Stocks</v>
          </cell>
          <cell r="H244" t="str">
            <v>OUTSTATION OPERATIONS</v>
          </cell>
          <cell r="I244">
            <v>36957</v>
          </cell>
        </row>
        <row r="245">
          <cell r="A245" t="str">
            <v>102008120</v>
          </cell>
          <cell r="B245" t="str">
            <v>10</v>
          </cell>
          <cell r="C245" t="str">
            <v>081</v>
          </cell>
          <cell r="D245" t="str">
            <v>20</v>
          </cell>
          <cell r="E245" t="str">
            <v>20</v>
          </cell>
          <cell r="F245" t="str">
            <v>Assets</v>
          </cell>
          <cell r="G245" t="str">
            <v>Stocks</v>
          </cell>
          <cell r="H245" t="str">
            <v>to be deleted.-Engineering-R&amp;D</v>
          </cell>
          <cell r="I245">
            <v>3755936.83</v>
          </cell>
        </row>
        <row r="246">
          <cell r="A246" t="str">
            <v>102008180</v>
          </cell>
          <cell r="B246" t="str">
            <v>10</v>
          </cell>
          <cell r="C246" t="str">
            <v>081</v>
          </cell>
          <cell r="D246" t="str">
            <v>20</v>
          </cell>
          <cell r="E246" t="str">
            <v>80</v>
          </cell>
          <cell r="F246" t="str">
            <v>Assets</v>
          </cell>
          <cell r="G246" t="str">
            <v>Stocks</v>
          </cell>
          <cell r="H246" t="str">
            <v>to be deleted.-Engineering-R&amp;D</v>
          </cell>
          <cell r="I246">
            <v>1051070.47</v>
          </cell>
        </row>
        <row r="247">
          <cell r="A247" t="str">
            <v>102008199</v>
          </cell>
          <cell r="B247" t="str">
            <v>10</v>
          </cell>
          <cell r="C247" t="str">
            <v>081</v>
          </cell>
          <cell r="D247" t="str">
            <v>20</v>
          </cell>
          <cell r="E247" t="str">
            <v>99</v>
          </cell>
          <cell r="F247" t="str">
            <v>Assets</v>
          </cell>
          <cell r="G247" t="str">
            <v>Stocks</v>
          </cell>
          <cell r="H247" t="str">
            <v>to be deleted.-Engineering-R&amp;D</v>
          </cell>
          <cell r="I247">
            <v>340874.44</v>
          </cell>
        </row>
        <row r="248">
          <cell r="A248" t="str">
            <v>104008120</v>
          </cell>
          <cell r="B248" t="str">
            <v>10</v>
          </cell>
          <cell r="C248" t="str">
            <v>081</v>
          </cell>
          <cell r="D248" t="str">
            <v>40</v>
          </cell>
          <cell r="E248" t="str">
            <v>20</v>
          </cell>
          <cell r="F248" t="str">
            <v>Assets</v>
          </cell>
          <cell r="G248" t="str">
            <v>Stocks</v>
          </cell>
          <cell r="H248" t="str">
            <v>Marketing - Accessories</v>
          </cell>
          <cell r="I248">
            <v>724279.55</v>
          </cell>
        </row>
        <row r="249">
          <cell r="A249" t="str">
            <v>104008141</v>
          </cell>
          <cell r="B249" t="str">
            <v>10</v>
          </cell>
          <cell r="C249" t="str">
            <v>081</v>
          </cell>
          <cell r="D249" t="str">
            <v>40</v>
          </cell>
          <cell r="E249" t="str">
            <v>41</v>
          </cell>
          <cell r="F249" t="str">
            <v>Assets</v>
          </cell>
          <cell r="G249" t="str">
            <v>Stocks</v>
          </cell>
          <cell r="H249" t="str">
            <v>Marketing - Accessories</v>
          </cell>
          <cell r="I249">
            <v>-0.68</v>
          </cell>
        </row>
        <row r="250">
          <cell r="A250" t="str">
            <v>104008180</v>
          </cell>
          <cell r="B250" t="str">
            <v>10</v>
          </cell>
          <cell r="C250" t="str">
            <v>081</v>
          </cell>
          <cell r="D250" t="str">
            <v>40</v>
          </cell>
          <cell r="E250" t="str">
            <v>80</v>
          </cell>
          <cell r="F250" t="str">
            <v>Assets</v>
          </cell>
          <cell r="G250" t="str">
            <v>Stocks</v>
          </cell>
          <cell r="H250" t="str">
            <v>Marketing - Accessories</v>
          </cell>
          <cell r="I250">
            <v>4501.43</v>
          </cell>
        </row>
        <row r="251">
          <cell r="A251" t="str">
            <v>104008199</v>
          </cell>
          <cell r="B251" t="str">
            <v>10</v>
          </cell>
          <cell r="C251" t="str">
            <v>081</v>
          </cell>
          <cell r="D251" t="str">
            <v>40</v>
          </cell>
          <cell r="E251" t="str">
            <v>99</v>
          </cell>
          <cell r="F251" t="str">
            <v>Assets</v>
          </cell>
          <cell r="G251" t="str">
            <v>Stocks</v>
          </cell>
          <cell r="H251" t="str">
            <v>Marketing - Accessories</v>
          </cell>
          <cell r="I251">
            <v>20287759.440000001</v>
          </cell>
        </row>
        <row r="252">
          <cell r="A252" t="str">
            <v>109908199</v>
          </cell>
          <cell r="B252" t="str">
            <v>10</v>
          </cell>
          <cell r="C252" t="str">
            <v>081</v>
          </cell>
          <cell r="D252" t="str">
            <v>99</v>
          </cell>
          <cell r="E252" t="str">
            <v>99</v>
          </cell>
          <cell r="F252" t="str">
            <v>Assets</v>
          </cell>
          <cell r="G252" t="str">
            <v>Stocks</v>
          </cell>
          <cell r="H252" t="str">
            <v>Other</v>
          </cell>
          <cell r="I252">
            <v>46780.98</v>
          </cell>
        </row>
        <row r="253">
          <cell r="A253" t="str">
            <v>102008220</v>
          </cell>
          <cell r="B253" t="str">
            <v>10</v>
          </cell>
          <cell r="C253" t="str">
            <v>082</v>
          </cell>
          <cell r="D253" t="str">
            <v>20</v>
          </cell>
          <cell r="E253" t="str">
            <v>20</v>
          </cell>
          <cell r="F253" t="str">
            <v>Assets</v>
          </cell>
          <cell r="G253" t="str">
            <v>Work-in-progress</v>
          </cell>
          <cell r="H253" t="str">
            <v>to be deleted.-Engineering-R&amp;D</v>
          </cell>
          <cell r="I253">
            <v>172166.26</v>
          </cell>
        </row>
        <row r="254">
          <cell r="A254" t="str">
            <v>102008280</v>
          </cell>
          <cell r="B254" t="str">
            <v>10</v>
          </cell>
          <cell r="C254" t="str">
            <v>082</v>
          </cell>
          <cell r="D254" t="str">
            <v>20</v>
          </cell>
          <cell r="E254" t="str">
            <v>80</v>
          </cell>
          <cell r="F254" t="str">
            <v>Assets</v>
          </cell>
          <cell r="G254" t="str">
            <v>Work-in-progress</v>
          </cell>
          <cell r="H254" t="str">
            <v>to be deleted.-Engineering-R&amp;D</v>
          </cell>
          <cell r="I254">
            <v>-11687.12</v>
          </cell>
        </row>
        <row r="255">
          <cell r="A255" t="str">
            <v>102008299</v>
          </cell>
          <cell r="B255" t="str">
            <v>10</v>
          </cell>
          <cell r="C255" t="str">
            <v>082</v>
          </cell>
          <cell r="D255" t="str">
            <v>20</v>
          </cell>
          <cell r="E255" t="str">
            <v>99</v>
          </cell>
          <cell r="F255" t="str">
            <v>Assets</v>
          </cell>
          <cell r="G255" t="str">
            <v>Work-in-progress</v>
          </cell>
          <cell r="H255" t="str">
            <v>to be deleted.-Engineering-R&amp;D</v>
          </cell>
          <cell r="I255">
            <v>11687.12</v>
          </cell>
        </row>
        <row r="256">
          <cell r="A256" t="str">
            <v>104008220</v>
          </cell>
          <cell r="B256" t="str">
            <v>10</v>
          </cell>
          <cell r="C256" t="str">
            <v>082</v>
          </cell>
          <cell r="D256" t="str">
            <v>40</v>
          </cell>
          <cell r="E256" t="str">
            <v>20</v>
          </cell>
          <cell r="F256" t="str">
            <v>Assets</v>
          </cell>
          <cell r="G256" t="str">
            <v>Work-in-progress</v>
          </cell>
          <cell r="H256" t="str">
            <v>Marketing - Accessories</v>
          </cell>
          <cell r="I256">
            <v>28081197.25</v>
          </cell>
        </row>
        <row r="257">
          <cell r="A257" t="str">
            <v>104008241</v>
          </cell>
          <cell r="B257" t="str">
            <v>10</v>
          </cell>
          <cell r="C257" t="str">
            <v>082</v>
          </cell>
          <cell r="D257" t="str">
            <v>40</v>
          </cell>
          <cell r="E257" t="str">
            <v>41</v>
          </cell>
          <cell r="F257" t="str">
            <v>Assets</v>
          </cell>
          <cell r="G257" t="str">
            <v>Work-in-progress</v>
          </cell>
          <cell r="H257" t="str">
            <v>Marketing - Accessories</v>
          </cell>
          <cell r="I257">
            <v>2651.04</v>
          </cell>
        </row>
        <row r="258">
          <cell r="A258" t="str">
            <v>104008280</v>
          </cell>
          <cell r="B258" t="str">
            <v>10</v>
          </cell>
          <cell r="C258" t="str">
            <v>082</v>
          </cell>
          <cell r="D258" t="str">
            <v>40</v>
          </cell>
          <cell r="E258" t="str">
            <v>80</v>
          </cell>
          <cell r="F258" t="str">
            <v>Assets</v>
          </cell>
          <cell r="G258" t="str">
            <v>Work-in-progress</v>
          </cell>
          <cell r="H258" t="str">
            <v>Marketing - Accessories</v>
          </cell>
          <cell r="I258">
            <v>82048.100000000006</v>
          </cell>
        </row>
        <row r="259">
          <cell r="A259" t="str">
            <v>104008299</v>
          </cell>
          <cell r="B259" t="str">
            <v>10</v>
          </cell>
          <cell r="C259" t="str">
            <v>082</v>
          </cell>
          <cell r="D259" t="str">
            <v>40</v>
          </cell>
          <cell r="E259" t="str">
            <v>99</v>
          </cell>
          <cell r="F259" t="str">
            <v>Assets</v>
          </cell>
          <cell r="G259" t="str">
            <v>Work-in-progress</v>
          </cell>
          <cell r="H259" t="str">
            <v>Marketing - Accessories</v>
          </cell>
          <cell r="I259">
            <v>-14672947.15</v>
          </cell>
        </row>
        <row r="260">
          <cell r="A260" t="str">
            <v>107008299</v>
          </cell>
          <cell r="B260" t="str">
            <v>10</v>
          </cell>
          <cell r="C260" t="str">
            <v>082</v>
          </cell>
          <cell r="D260" t="str">
            <v>70</v>
          </cell>
          <cell r="E260" t="str">
            <v>99</v>
          </cell>
          <cell r="F260" t="str">
            <v>Assets</v>
          </cell>
          <cell r="G260" t="str">
            <v>Work-in-progress</v>
          </cell>
          <cell r="H260" t="str">
            <v>(Unauthorised Account)-Cancel IOU/Vouchers</v>
          </cell>
          <cell r="I260">
            <v>0</v>
          </cell>
        </row>
        <row r="261">
          <cell r="A261" t="str">
            <v>109908299</v>
          </cell>
          <cell r="B261" t="str">
            <v>10</v>
          </cell>
          <cell r="C261" t="str">
            <v>082</v>
          </cell>
          <cell r="D261" t="str">
            <v>99</v>
          </cell>
          <cell r="E261" t="str">
            <v>99</v>
          </cell>
          <cell r="F261" t="str">
            <v>Assets</v>
          </cell>
          <cell r="G261" t="str">
            <v>Work-in-progress</v>
          </cell>
          <cell r="H261" t="str">
            <v>Other</v>
          </cell>
          <cell r="I261">
            <v>0</v>
          </cell>
        </row>
        <row r="262">
          <cell r="A262" t="str">
            <v>104008399</v>
          </cell>
          <cell r="B262" t="str">
            <v>10</v>
          </cell>
          <cell r="C262" t="str">
            <v>083</v>
          </cell>
          <cell r="D262" t="str">
            <v>40</v>
          </cell>
          <cell r="E262" t="str">
            <v>99</v>
          </cell>
          <cell r="F262" t="str">
            <v>Assets</v>
          </cell>
          <cell r="G262" t="str">
            <v>Provision for Obsolete Stocks</v>
          </cell>
          <cell r="H262" t="str">
            <v>Marketing - Accessories</v>
          </cell>
          <cell r="I262">
            <v>0</v>
          </cell>
        </row>
        <row r="263">
          <cell r="A263" t="str">
            <v>104008420</v>
          </cell>
          <cell r="B263" t="str">
            <v>10</v>
          </cell>
          <cell r="C263" t="str">
            <v>084</v>
          </cell>
          <cell r="D263" t="str">
            <v>40</v>
          </cell>
          <cell r="E263" t="str">
            <v>20</v>
          </cell>
          <cell r="F263" t="str">
            <v>Assets</v>
          </cell>
          <cell r="G263" t="str">
            <v>Goods in Transit - Imports Cost</v>
          </cell>
          <cell r="H263" t="str">
            <v>Marketing - Accessories</v>
          </cell>
          <cell r="I263">
            <v>0</v>
          </cell>
        </row>
        <row r="264">
          <cell r="A264" t="str">
            <v>109908499</v>
          </cell>
          <cell r="B264" t="str">
            <v>10</v>
          </cell>
          <cell r="C264" t="str">
            <v>084</v>
          </cell>
          <cell r="D264" t="str">
            <v>99</v>
          </cell>
          <cell r="E264" t="str">
            <v>99</v>
          </cell>
          <cell r="F264" t="str">
            <v>Assets</v>
          </cell>
          <cell r="G264" t="str">
            <v>Goods in Transit - Imports Cost</v>
          </cell>
          <cell r="H264" t="str">
            <v>Other</v>
          </cell>
          <cell r="I264">
            <v>2576765.5299999998</v>
          </cell>
        </row>
        <row r="265">
          <cell r="A265" t="str">
            <v>109908599</v>
          </cell>
          <cell r="B265" t="str">
            <v>10</v>
          </cell>
          <cell r="C265" t="str">
            <v>085</v>
          </cell>
          <cell r="D265" t="str">
            <v>99</v>
          </cell>
          <cell r="E265" t="str">
            <v>99</v>
          </cell>
          <cell r="F265" t="str">
            <v>Assets</v>
          </cell>
          <cell r="G265" t="str">
            <v>Goods in Transit - Shipping Guarantee</v>
          </cell>
          <cell r="H265" t="str">
            <v>Other</v>
          </cell>
          <cell r="I265">
            <v>0</v>
          </cell>
        </row>
        <row r="266">
          <cell r="A266" t="str">
            <v>109908699</v>
          </cell>
          <cell r="B266" t="str">
            <v>10</v>
          </cell>
          <cell r="C266" t="str">
            <v>086</v>
          </cell>
          <cell r="D266" t="str">
            <v>99</v>
          </cell>
          <cell r="E266" t="str">
            <v>99</v>
          </cell>
          <cell r="F266" t="str">
            <v>Assets</v>
          </cell>
          <cell r="G266" t="str">
            <v>Bank Guarantee</v>
          </cell>
          <cell r="H266" t="str">
            <v>Other</v>
          </cell>
          <cell r="I266">
            <v>0</v>
          </cell>
        </row>
        <row r="267">
          <cell r="A267" t="str">
            <v>109908799</v>
          </cell>
          <cell r="B267" t="str">
            <v>10</v>
          </cell>
          <cell r="C267" t="str">
            <v>087</v>
          </cell>
          <cell r="D267" t="str">
            <v>99</v>
          </cell>
          <cell r="E267" t="str">
            <v>99</v>
          </cell>
          <cell r="F267" t="str">
            <v>Assets</v>
          </cell>
          <cell r="G267" t="str">
            <v>Other Receiverble-Legal Fee</v>
          </cell>
          <cell r="H267" t="str">
            <v>Other</v>
          </cell>
          <cell r="I267">
            <v>11950</v>
          </cell>
        </row>
        <row r="268">
          <cell r="A268" t="str">
            <v>109908999</v>
          </cell>
          <cell r="B268" t="str">
            <v>10</v>
          </cell>
          <cell r="C268" t="str">
            <v>089</v>
          </cell>
          <cell r="D268" t="str">
            <v>99</v>
          </cell>
          <cell r="E268" t="str">
            <v>99</v>
          </cell>
          <cell r="F268" t="str">
            <v>Assets</v>
          </cell>
          <cell r="G268" t="str">
            <v>Other Trade Receiverble</v>
          </cell>
          <cell r="H268" t="str">
            <v>Other</v>
          </cell>
          <cell r="I268">
            <v>0</v>
          </cell>
        </row>
        <row r="269">
          <cell r="A269" t="str">
            <v>109909099</v>
          </cell>
          <cell r="B269" t="str">
            <v>10</v>
          </cell>
          <cell r="C269" t="str">
            <v>090</v>
          </cell>
          <cell r="D269" t="str">
            <v>99</v>
          </cell>
          <cell r="E269" t="str">
            <v>99</v>
          </cell>
          <cell r="F269" t="str">
            <v>Assets</v>
          </cell>
          <cell r="G269" t="str">
            <v>Other Receiverble</v>
          </cell>
          <cell r="H269" t="str">
            <v>Other</v>
          </cell>
          <cell r="I269">
            <v>35370.75</v>
          </cell>
        </row>
        <row r="270">
          <cell r="A270" t="str">
            <v>101509198</v>
          </cell>
          <cell r="B270" t="str">
            <v>10</v>
          </cell>
          <cell r="C270" t="str">
            <v>091</v>
          </cell>
          <cell r="D270" t="str">
            <v>15</v>
          </cell>
          <cell r="E270" t="str">
            <v>98</v>
          </cell>
          <cell r="F270" t="str">
            <v>Assets</v>
          </cell>
          <cell r="G270" t="str">
            <v>Debtors Control</v>
          </cell>
          <cell r="H270" t="str">
            <v>ISP Operations</v>
          </cell>
          <cell r="I270">
            <v>0</v>
          </cell>
        </row>
        <row r="271">
          <cell r="A271" t="str">
            <v>101509199</v>
          </cell>
          <cell r="B271" t="str">
            <v>10</v>
          </cell>
          <cell r="C271" t="str">
            <v>091</v>
          </cell>
          <cell r="D271" t="str">
            <v>15</v>
          </cell>
          <cell r="E271" t="str">
            <v>99</v>
          </cell>
          <cell r="F271" t="str">
            <v>Assets</v>
          </cell>
          <cell r="G271" t="str">
            <v>Debtors Control</v>
          </cell>
          <cell r="H271" t="str">
            <v>ISP Operations</v>
          </cell>
          <cell r="I271">
            <v>1675001.62</v>
          </cell>
        </row>
        <row r="272">
          <cell r="A272" t="str">
            <v>109909199</v>
          </cell>
          <cell r="B272" t="str">
            <v>10</v>
          </cell>
          <cell r="C272" t="str">
            <v>091</v>
          </cell>
          <cell r="D272" t="str">
            <v>99</v>
          </cell>
          <cell r="E272" t="str">
            <v>99</v>
          </cell>
          <cell r="F272" t="str">
            <v>Assets</v>
          </cell>
          <cell r="G272" t="str">
            <v>Debtors Control</v>
          </cell>
          <cell r="H272" t="str">
            <v>Other</v>
          </cell>
          <cell r="I272">
            <v>53954585.420000002</v>
          </cell>
        </row>
        <row r="273">
          <cell r="A273" t="str">
            <v>109909299</v>
          </cell>
          <cell r="B273" t="str">
            <v>10</v>
          </cell>
          <cell r="C273" t="str">
            <v>092</v>
          </cell>
          <cell r="D273" t="str">
            <v>99</v>
          </cell>
          <cell r="E273" t="str">
            <v>99</v>
          </cell>
          <cell r="F273" t="str">
            <v>Assets</v>
          </cell>
          <cell r="G273" t="str">
            <v>Insurance Prepaid</v>
          </cell>
          <cell r="H273" t="str">
            <v>Other</v>
          </cell>
          <cell r="I273">
            <v>635627.86</v>
          </cell>
        </row>
        <row r="274">
          <cell r="A274" t="str">
            <v>109909399</v>
          </cell>
          <cell r="B274" t="str">
            <v>10</v>
          </cell>
          <cell r="C274" t="str">
            <v>093</v>
          </cell>
          <cell r="D274" t="str">
            <v>99</v>
          </cell>
          <cell r="E274" t="str">
            <v>99</v>
          </cell>
          <cell r="F274" t="str">
            <v>Assets</v>
          </cell>
          <cell r="G274" t="str">
            <v>Debtors Suspense</v>
          </cell>
          <cell r="H274" t="str">
            <v>Other</v>
          </cell>
          <cell r="I274">
            <v>0</v>
          </cell>
        </row>
        <row r="275">
          <cell r="A275" t="str">
            <v>109909599</v>
          </cell>
          <cell r="B275" t="str">
            <v>10</v>
          </cell>
          <cell r="C275" t="str">
            <v>095</v>
          </cell>
          <cell r="D275" t="str">
            <v>99</v>
          </cell>
          <cell r="E275" t="str">
            <v>99</v>
          </cell>
          <cell r="F275" t="str">
            <v>Assets</v>
          </cell>
          <cell r="G275" t="str">
            <v>Staff Vehicle Loans</v>
          </cell>
          <cell r="H275" t="str">
            <v>Other</v>
          </cell>
          <cell r="I275">
            <v>1880896.64</v>
          </cell>
        </row>
        <row r="276">
          <cell r="A276" t="str">
            <v>109909799</v>
          </cell>
          <cell r="B276" t="str">
            <v>10</v>
          </cell>
          <cell r="C276" t="str">
            <v>097</v>
          </cell>
          <cell r="D276" t="str">
            <v>99</v>
          </cell>
          <cell r="E276" t="str">
            <v>99</v>
          </cell>
          <cell r="F276" t="str">
            <v>Assets</v>
          </cell>
          <cell r="G276" t="str">
            <v>Insurance Claim Receivable</v>
          </cell>
          <cell r="H276" t="str">
            <v>Other</v>
          </cell>
          <cell r="I276">
            <v>-397860.68</v>
          </cell>
        </row>
        <row r="277">
          <cell r="A277" t="str">
            <v>109909899</v>
          </cell>
          <cell r="B277" t="str">
            <v>10</v>
          </cell>
          <cell r="C277" t="str">
            <v>098</v>
          </cell>
          <cell r="D277" t="str">
            <v>99</v>
          </cell>
          <cell r="E277" t="str">
            <v>99</v>
          </cell>
          <cell r="F277" t="str">
            <v>Assets</v>
          </cell>
          <cell r="G277" t="str">
            <v>Other Staff Loans</v>
          </cell>
          <cell r="H277" t="str">
            <v>Other</v>
          </cell>
          <cell r="I277">
            <v>70000</v>
          </cell>
        </row>
        <row r="278">
          <cell r="A278" t="str">
            <v>101510399</v>
          </cell>
          <cell r="B278" t="str">
            <v>10</v>
          </cell>
          <cell r="C278" t="str">
            <v>103</v>
          </cell>
          <cell r="D278" t="str">
            <v>15</v>
          </cell>
          <cell r="E278" t="str">
            <v>99</v>
          </cell>
          <cell r="F278" t="str">
            <v>Assets</v>
          </cell>
          <cell r="G278" t="str">
            <v>GST provision A/C for monthly rentals</v>
          </cell>
          <cell r="H278" t="str">
            <v>ISP Operations</v>
          </cell>
          <cell r="I278">
            <v>210.73</v>
          </cell>
        </row>
        <row r="279">
          <cell r="A279" t="str">
            <v>109910399</v>
          </cell>
          <cell r="B279" t="str">
            <v>10</v>
          </cell>
          <cell r="C279" t="str">
            <v>103</v>
          </cell>
          <cell r="D279" t="str">
            <v>99</v>
          </cell>
          <cell r="E279" t="str">
            <v>99</v>
          </cell>
          <cell r="F279" t="str">
            <v>Assets</v>
          </cell>
          <cell r="G279" t="str">
            <v>GST provision A/C for monthly rentals</v>
          </cell>
          <cell r="H279" t="str">
            <v>Other</v>
          </cell>
          <cell r="I279">
            <v>-3617191.4</v>
          </cell>
        </row>
        <row r="280">
          <cell r="A280" t="str">
            <v>101510499</v>
          </cell>
          <cell r="B280" t="str">
            <v>10</v>
          </cell>
          <cell r="C280" t="str">
            <v>104</v>
          </cell>
          <cell r="D280" t="str">
            <v>15</v>
          </cell>
          <cell r="E280" t="str">
            <v>99</v>
          </cell>
          <cell r="F280" t="str">
            <v>Assets</v>
          </cell>
          <cell r="G280" t="str">
            <v>Deposits &amp; Prepayments</v>
          </cell>
          <cell r="H280" t="str">
            <v>ISP Operations</v>
          </cell>
          <cell r="I280">
            <v>0.04</v>
          </cell>
        </row>
        <row r="281">
          <cell r="A281" t="str">
            <v>109910499</v>
          </cell>
          <cell r="B281" t="str">
            <v>10</v>
          </cell>
          <cell r="C281" t="str">
            <v>104</v>
          </cell>
          <cell r="D281" t="str">
            <v>99</v>
          </cell>
          <cell r="E281" t="str">
            <v>99</v>
          </cell>
          <cell r="F281" t="str">
            <v>Assets</v>
          </cell>
          <cell r="G281" t="str">
            <v>Deposits &amp; Prepayments</v>
          </cell>
          <cell r="H281" t="str">
            <v>Other</v>
          </cell>
          <cell r="I281">
            <v>3556556.93</v>
          </cell>
        </row>
        <row r="282">
          <cell r="A282" t="str">
            <v>101510599</v>
          </cell>
          <cell r="B282" t="str">
            <v>10</v>
          </cell>
          <cell r="C282" t="str">
            <v>105</v>
          </cell>
          <cell r="D282" t="str">
            <v>15</v>
          </cell>
          <cell r="E282" t="str">
            <v>99</v>
          </cell>
          <cell r="F282" t="str">
            <v>Assets</v>
          </cell>
          <cell r="G282" t="str">
            <v>Insurance Claim Receivable-on Fixed Assets</v>
          </cell>
          <cell r="H282" t="str">
            <v>ISP Operations</v>
          </cell>
          <cell r="I282">
            <v>206488.92</v>
          </cell>
        </row>
        <row r="283">
          <cell r="A283" t="str">
            <v>109910599</v>
          </cell>
          <cell r="B283" t="str">
            <v>10</v>
          </cell>
          <cell r="C283" t="str">
            <v>105</v>
          </cell>
          <cell r="D283" t="str">
            <v>99</v>
          </cell>
          <cell r="E283" t="str">
            <v>99</v>
          </cell>
          <cell r="F283" t="str">
            <v>Assets</v>
          </cell>
          <cell r="G283" t="str">
            <v>Insurance Claim Receivable-on Fixed Assets</v>
          </cell>
          <cell r="H283" t="str">
            <v>Other</v>
          </cell>
          <cell r="I283">
            <v>4457529.95</v>
          </cell>
        </row>
        <row r="284">
          <cell r="A284" t="str">
            <v>101510699</v>
          </cell>
          <cell r="B284" t="str">
            <v>10</v>
          </cell>
          <cell r="C284" t="str">
            <v>106</v>
          </cell>
          <cell r="D284" t="str">
            <v>15</v>
          </cell>
          <cell r="E284" t="str">
            <v>99</v>
          </cell>
          <cell r="F284" t="str">
            <v>Assets</v>
          </cell>
          <cell r="G284" t="str">
            <v>Refundable Deposits</v>
          </cell>
          <cell r="H284" t="str">
            <v>ISP Operations</v>
          </cell>
          <cell r="I284">
            <v>0</v>
          </cell>
        </row>
        <row r="285">
          <cell r="A285" t="str">
            <v>109910699</v>
          </cell>
          <cell r="B285" t="str">
            <v>10</v>
          </cell>
          <cell r="C285" t="str">
            <v>106</v>
          </cell>
          <cell r="D285" t="str">
            <v>99</v>
          </cell>
          <cell r="E285" t="str">
            <v>99</v>
          </cell>
          <cell r="F285" t="str">
            <v>Assets</v>
          </cell>
          <cell r="G285" t="str">
            <v>Refundable Deposits</v>
          </cell>
          <cell r="H285" t="str">
            <v>Other</v>
          </cell>
          <cell r="I285">
            <v>488750</v>
          </cell>
        </row>
        <row r="286">
          <cell r="A286" t="str">
            <v>109910999</v>
          </cell>
          <cell r="B286" t="str">
            <v>10</v>
          </cell>
          <cell r="C286" t="str">
            <v>109</v>
          </cell>
          <cell r="D286" t="str">
            <v>99</v>
          </cell>
          <cell r="E286" t="str">
            <v>99</v>
          </cell>
          <cell r="F286" t="str">
            <v>Assets</v>
          </cell>
          <cell r="G286" t="str">
            <v>Unpaid Invoices - Control</v>
          </cell>
          <cell r="H286" t="str">
            <v>Other</v>
          </cell>
          <cell r="I286">
            <v>2837.4</v>
          </cell>
        </row>
        <row r="287">
          <cell r="A287" t="str">
            <v>109911199</v>
          </cell>
          <cell r="B287" t="str">
            <v>10</v>
          </cell>
          <cell r="C287" t="str">
            <v>111</v>
          </cell>
          <cell r="D287" t="str">
            <v>99</v>
          </cell>
          <cell r="E287" t="str">
            <v>99</v>
          </cell>
          <cell r="F287" t="str">
            <v>Assets</v>
          </cell>
          <cell r="G287" t="str">
            <v>Debtors - E seva Kany</v>
          </cell>
          <cell r="H287" t="str">
            <v>Other</v>
          </cell>
          <cell r="I287">
            <v>153.25</v>
          </cell>
        </row>
        <row r="288">
          <cell r="A288" t="str">
            <v>109911299</v>
          </cell>
          <cell r="B288" t="str">
            <v>10</v>
          </cell>
          <cell r="C288" t="str">
            <v>112</v>
          </cell>
          <cell r="D288" t="str">
            <v>99</v>
          </cell>
          <cell r="E288" t="str">
            <v>99</v>
          </cell>
          <cell r="F288" t="str">
            <v>Assets</v>
          </cell>
          <cell r="G288" t="str">
            <v>Economic Service Charge Recoverable</v>
          </cell>
          <cell r="H288" t="str">
            <v>Other</v>
          </cell>
          <cell r="I288">
            <v>1624597.53</v>
          </cell>
        </row>
        <row r="289">
          <cell r="A289" t="str">
            <v>109911799</v>
          </cell>
          <cell r="B289" t="str">
            <v>10</v>
          </cell>
          <cell r="C289" t="str">
            <v>117</v>
          </cell>
          <cell r="D289" t="str">
            <v>99</v>
          </cell>
          <cell r="E289" t="str">
            <v>99</v>
          </cell>
          <cell r="F289" t="str">
            <v>Assets</v>
          </cell>
          <cell r="G289" t="str">
            <v>Inter Company Current Account - Health  Management Systems (Pvt) Ltd</v>
          </cell>
          <cell r="H289" t="str">
            <v>Other</v>
          </cell>
          <cell r="I289">
            <v>35803</v>
          </cell>
        </row>
        <row r="290">
          <cell r="A290" t="str">
            <v>109911899</v>
          </cell>
          <cell r="B290" t="str">
            <v>10</v>
          </cell>
          <cell r="C290" t="str">
            <v>118</v>
          </cell>
          <cell r="D290" t="str">
            <v>99</v>
          </cell>
          <cell r="E290" t="str">
            <v>99</v>
          </cell>
          <cell r="F290" t="str">
            <v>Assets</v>
          </cell>
          <cell r="G290" t="str">
            <v>Inter Company Current Accounts - Asia Pacific Technologies (Pvt.) Ltd.</v>
          </cell>
          <cell r="H290" t="str">
            <v>Other</v>
          </cell>
          <cell r="I290">
            <v>0</v>
          </cell>
        </row>
        <row r="291">
          <cell r="A291" t="str">
            <v>109912099</v>
          </cell>
          <cell r="B291" t="str">
            <v>10</v>
          </cell>
          <cell r="C291" t="str">
            <v>120</v>
          </cell>
          <cell r="D291" t="str">
            <v>99</v>
          </cell>
          <cell r="E291" t="str">
            <v>99</v>
          </cell>
          <cell r="F291" t="str">
            <v>Assets</v>
          </cell>
          <cell r="G291" t="str">
            <v>Inter Company Current Account - DP Technologies (Pvt.) Ltd.</v>
          </cell>
          <cell r="H291" t="str">
            <v>Other</v>
          </cell>
          <cell r="I291">
            <v>-4170.79</v>
          </cell>
        </row>
        <row r="292">
          <cell r="A292" t="str">
            <v>109912199</v>
          </cell>
          <cell r="B292" t="str">
            <v>10</v>
          </cell>
          <cell r="C292" t="str">
            <v>121</v>
          </cell>
          <cell r="D292" t="str">
            <v>99</v>
          </cell>
          <cell r="E292" t="str">
            <v>99</v>
          </cell>
          <cell r="F292" t="str">
            <v>Assets</v>
          </cell>
          <cell r="G292" t="str">
            <v>Cash/Bank - Petty Cash - Finance</v>
          </cell>
          <cell r="H292" t="str">
            <v>Other</v>
          </cell>
          <cell r="I292">
            <v>-4375009.46</v>
          </cell>
        </row>
        <row r="293">
          <cell r="A293" t="str">
            <v>109912399</v>
          </cell>
          <cell r="B293" t="str">
            <v>10</v>
          </cell>
          <cell r="C293" t="str">
            <v>123</v>
          </cell>
          <cell r="D293" t="str">
            <v>99</v>
          </cell>
          <cell r="E293" t="str">
            <v>99</v>
          </cell>
          <cell r="F293" t="str">
            <v>Assets</v>
          </cell>
          <cell r="G293" t="str">
            <v>Cash/Bank  - Petty Cash - LP</v>
          </cell>
          <cell r="H293" t="str">
            <v>Other</v>
          </cell>
          <cell r="I293">
            <v>25000</v>
          </cell>
        </row>
        <row r="294">
          <cell r="A294" t="str">
            <v>109912499</v>
          </cell>
          <cell r="B294" t="str">
            <v>10</v>
          </cell>
          <cell r="C294" t="str">
            <v>124</v>
          </cell>
          <cell r="D294" t="str">
            <v>99</v>
          </cell>
          <cell r="E294" t="str">
            <v>99</v>
          </cell>
          <cell r="F294" t="str">
            <v>Assets</v>
          </cell>
          <cell r="G294" t="str">
            <v>Cash/Bank  - Petty Cash  -Software Development</v>
          </cell>
          <cell r="H294" t="str">
            <v>Other</v>
          </cell>
          <cell r="I294">
            <v>0</v>
          </cell>
        </row>
        <row r="295">
          <cell r="A295" t="str">
            <v>109912599</v>
          </cell>
          <cell r="B295" t="str">
            <v>10</v>
          </cell>
          <cell r="C295" t="str">
            <v>125</v>
          </cell>
          <cell r="D295" t="str">
            <v>99</v>
          </cell>
          <cell r="E295" t="str">
            <v>99</v>
          </cell>
          <cell r="F295" t="str">
            <v>Assets</v>
          </cell>
          <cell r="G295" t="str">
            <v>Cash/Bank  - Petty Cash - Transport</v>
          </cell>
          <cell r="H295" t="str">
            <v>Other</v>
          </cell>
          <cell r="I295">
            <v>0</v>
          </cell>
        </row>
        <row r="296">
          <cell r="A296" t="str">
            <v>101512999</v>
          </cell>
          <cell r="B296" t="str">
            <v>10</v>
          </cell>
          <cell r="C296" t="str">
            <v>129</v>
          </cell>
          <cell r="D296" t="str">
            <v>15</v>
          </cell>
          <cell r="E296" t="str">
            <v>99</v>
          </cell>
          <cell r="F296" t="str">
            <v>Assets</v>
          </cell>
          <cell r="G296" t="str">
            <v>VAT @ 20% Provision A/c for Monthly Rentals</v>
          </cell>
          <cell r="H296" t="str">
            <v>ISP Operations</v>
          </cell>
          <cell r="I296">
            <v>1815.88</v>
          </cell>
        </row>
        <row r="297">
          <cell r="A297" t="str">
            <v>109912999</v>
          </cell>
          <cell r="B297" t="str">
            <v>10</v>
          </cell>
          <cell r="C297" t="str">
            <v>129</v>
          </cell>
          <cell r="D297" t="str">
            <v>99</v>
          </cell>
          <cell r="E297" t="str">
            <v>99</v>
          </cell>
          <cell r="F297" t="str">
            <v>Assets</v>
          </cell>
          <cell r="G297" t="str">
            <v>VAT @ 20% Provision A/c for Monthly Rentals</v>
          </cell>
          <cell r="H297" t="str">
            <v>Other</v>
          </cell>
          <cell r="I297">
            <v>0</v>
          </cell>
        </row>
        <row r="298">
          <cell r="A298" t="str">
            <v>101513099</v>
          </cell>
          <cell r="B298" t="str">
            <v>10</v>
          </cell>
          <cell r="C298" t="str">
            <v>130</v>
          </cell>
          <cell r="D298" t="str">
            <v>15</v>
          </cell>
          <cell r="E298" t="str">
            <v>99</v>
          </cell>
          <cell r="F298" t="str">
            <v>Assets</v>
          </cell>
          <cell r="G298" t="str">
            <v>VAT @ Empt% Provision A/c for Monthly Rentals</v>
          </cell>
          <cell r="H298" t="str">
            <v>ISP Operations</v>
          </cell>
          <cell r="I298">
            <v>148.5</v>
          </cell>
        </row>
        <row r="299">
          <cell r="A299" t="str">
            <v>109913099</v>
          </cell>
          <cell r="B299" t="str">
            <v>10</v>
          </cell>
          <cell r="C299" t="str">
            <v>130</v>
          </cell>
          <cell r="D299" t="str">
            <v>99</v>
          </cell>
          <cell r="E299" t="str">
            <v>99</v>
          </cell>
          <cell r="F299" t="str">
            <v>Assets</v>
          </cell>
          <cell r="G299" t="str">
            <v>VAT @ Empt% Provision A/c for Monthly Rentals</v>
          </cell>
          <cell r="H299" t="str">
            <v>Other</v>
          </cell>
          <cell r="I299">
            <v>23760</v>
          </cell>
        </row>
        <row r="300">
          <cell r="A300" t="str">
            <v>101513199</v>
          </cell>
          <cell r="B300" t="str">
            <v>10</v>
          </cell>
          <cell r="C300" t="str">
            <v>131</v>
          </cell>
          <cell r="D300" t="str">
            <v>15</v>
          </cell>
          <cell r="E300" t="str">
            <v>99</v>
          </cell>
          <cell r="F300" t="str">
            <v>Assets</v>
          </cell>
          <cell r="G300" t="str">
            <v>VAT @ 15% Provision A/C for Monthly Rentals</v>
          </cell>
          <cell r="H300" t="str">
            <v>ISP Operations</v>
          </cell>
          <cell r="I300">
            <v>532.49</v>
          </cell>
        </row>
        <row r="301">
          <cell r="A301" t="str">
            <v>109913199</v>
          </cell>
          <cell r="B301" t="str">
            <v>10</v>
          </cell>
          <cell r="C301" t="str">
            <v>131</v>
          </cell>
          <cell r="D301" t="str">
            <v>99</v>
          </cell>
          <cell r="E301" t="str">
            <v>99</v>
          </cell>
          <cell r="F301" t="str">
            <v>Assets</v>
          </cell>
          <cell r="G301" t="str">
            <v>VAT @ 15% Provision A/C for Monthly Rentals</v>
          </cell>
          <cell r="H301" t="str">
            <v>Other</v>
          </cell>
          <cell r="I301">
            <v>4007620.5</v>
          </cell>
        </row>
        <row r="302">
          <cell r="A302" t="str">
            <v>109913699</v>
          </cell>
          <cell r="B302" t="str">
            <v>10</v>
          </cell>
          <cell r="C302" t="str">
            <v>136</v>
          </cell>
          <cell r="D302" t="str">
            <v>99</v>
          </cell>
          <cell r="E302" t="str">
            <v>99</v>
          </cell>
          <cell r="F302" t="str">
            <v>Assets</v>
          </cell>
          <cell r="G302" t="str">
            <v>Cash/Bank  - Standard Chartered</v>
          </cell>
          <cell r="H302" t="str">
            <v>Other</v>
          </cell>
          <cell r="I302">
            <v>0</v>
          </cell>
        </row>
        <row r="303">
          <cell r="A303" t="str">
            <v>109913799</v>
          </cell>
          <cell r="B303" t="str">
            <v>10</v>
          </cell>
          <cell r="C303" t="str">
            <v>137</v>
          </cell>
          <cell r="D303" t="str">
            <v>99</v>
          </cell>
          <cell r="E303" t="str">
            <v>99</v>
          </cell>
          <cell r="F303" t="str">
            <v>Assets</v>
          </cell>
          <cell r="G303" t="str">
            <v>Cash/Bank - Grindlays Colombo</v>
          </cell>
          <cell r="H303" t="str">
            <v>Other</v>
          </cell>
          <cell r="I303">
            <v>0</v>
          </cell>
        </row>
        <row r="304">
          <cell r="A304" t="str">
            <v>109913899</v>
          </cell>
          <cell r="B304" t="str">
            <v>10</v>
          </cell>
          <cell r="C304" t="str">
            <v>138</v>
          </cell>
          <cell r="D304" t="str">
            <v>99</v>
          </cell>
          <cell r="E304" t="str">
            <v>99</v>
          </cell>
          <cell r="F304" t="str">
            <v>Assets</v>
          </cell>
          <cell r="G304" t="str">
            <v>Cash/Bank - Nations Trust Bank</v>
          </cell>
          <cell r="H304" t="str">
            <v>Other</v>
          </cell>
          <cell r="I304">
            <v>-4469324.18</v>
          </cell>
        </row>
        <row r="305">
          <cell r="A305" t="str">
            <v>109913999</v>
          </cell>
          <cell r="B305" t="str">
            <v>10</v>
          </cell>
          <cell r="C305" t="str">
            <v>139</v>
          </cell>
          <cell r="D305" t="str">
            <v>99</v>
          </cell>
          <cell r="E305" t="str">
            <v>99</v>
          </cell>
          <cell r="F305" t="str">
            <v>Assets</v>
          </cell>
          <cell r="G305" t="str">
            <v>Cash/Bank - Nations Trust Bank (RFC) $ - Savings</v>
          </cell>
          <cell r="H305" t="str">
            <v>Other</v>
          </cell>
          <cell r="I305">
            <v>2603362.7200000002</v>
          </cell>
        </row>
        <row r="306">
          <cell r="A306" t="str">
            <v>109914099</v>
          </cell>
          <cell r="B306" t="str">
            <v>10</v>
          </cell>
          <cell r="C306" t="str">
            <v>140</v>
          </cell>
          <cell r="D306" t="str">
            <v>99</v>
          </cell>
          <cell r="E306" t="str">
            <v>99</v>
          </cell>
          <cell r="F306" t="str">
            <v>Assets</v>
          </cell>
          <cell r="G306" t="str">
            <v>Cash/Bank  - Sampath bank credit card a/c</v>
          </cell>
          <cell r="H306" t="str">
            <v>Other</v>
          </cell>
          <cell r="I306">
            <v>-3035.24</v>
          </cell>
        </row>
        <row r="307">
          <cell r="A307" t="str">
            <v>109914199</v>
          </cell>
          <cell r="B307" t="str">
            <v>10</v>
          </cell>
          <cell r="C307" t="str">
            <v>141</v>
          </cell>
          <cell r="D307" t="str">
            <v>99</v>
          </cell>
          <cell r="E307" t="str">
            <v>99</v>
          </cell>
          <cell r="F307" t="str">
            <v>Assets</v>
          </cell>
          <cell r="G307" t="str">
            <v>ANZ Grindlays - RFC  $ savings A/C</v>
          </cell>
          <cell r="H307" t="str">
            <v>Other</v>
          </cell>
          <cell r="I307">
            <v>0</v>
          </cell>
        </row>
        <row r="308">
          <cell r="A308" t="str">
            <v>109914299</v>
          </cell>
          <cell r="B308" t="str">
            <v>10</v>
          </cell>
          <cell r="C308" t="str">
            <v>142</v>
          </cell>
          <cell r="D308" t="str">
            <v>99</v>
          </cell>
          <cell r="E308" t="str">
            <v>99</v>
          </cell>
          <cell r="F308" t="str">
            <v>Assets</v>
          </cell>
          <cell r="G308" t="str">
            <v>Cash/Bank - American Express .</v>
          </cell>
          <cell r="H308" t="str">
            <v>Other</v>
          </cell>
          <cell r="I308">
            <v>0</v>
          </cell>
        </row>
        <row r="309">
          <cell r="A309" t="str">
            <v>109914399</v>
          </cell>
          <cell r="B309" t="str">
            <v>10</v>
          </cell>
          <cell r="C309" t="str">
            <v>143</v>
          </cell>
          <cell r="D309" t="str">
            <v>99</v>
          </cell>
          <cell r="E309" t="str">
            <v>99</v>
          </cell>
          <cell r="F309" t="str">
            <v>Assets</v>
          </cell>
          <cell r="G309" t="str">
            <v>Fixed Deposit - Nations Trust Bank ( US$ )</v>
          </cell>
          <cell r="H309" t="str">
            <v>Other</v>
          </cell>
          <cell r="I309">
            <v>0</v>
          </cell>
        </row>
        <row r="310">
          <cell r="A310" t="str">
            <v>109914499</v>
          </cell>
          <cell r="B310" t="str">
            <v>10</v>
          </cell>
          <cell r="C310" t="str">
            <v>144</v>
          </cell>
          <cell r="D310" t="str">
            <v>99</v>
          </cell>
          <cell r="E310" t="str">
            <v>99</v>
          </cell>
          <cell r="F310" t="str">
            <v>Assets</v>
          </cell>
          <cell r="G310" t="str">
            <v>Cash/Bank - Nations Trust Bank (Debit Tax Exempt)</v>
          </cell>
          <cell r="H310" t="str">
            <v>Other</v>
          </cell>
          <cell r="I310">
            <v>100</v>
          </cell>
        </row>
        <row r="311">
          <cell r="A311" t="str">
            <v>109914699</v>
          </cell>
          <cell r="B311" t="str">
            <v>10</v>
          </cell>
          <cell r="C311" t="str">
            <v>146</v>
          </cell>
          <cell r="D311" t="str">
            <v>99</v>
          </cell>
          <cell r="E311" t="str">
            <v>99</v>
          </cell>
          <cell r="F311" t="str">
            <v>Assets</v>
          </cell>
          <cell r="G311" t="str">
            <v>Cash/Bank - Standard Chartered Bank - Current A/C  01 3373045 01</v>
          </cell>
          <cell r="H311" t="str">
            <v>Other</v>
          </cell>
          <cell r="I311">
            <v>97846.22</v>
          </cell>
        </row>
        <row r="312">
          <cell r="A312" t="str">
            <v>109914799</v>
          </cell>
          <cell r="B312" t="str">
            <v>10</v>
          </cell>
          <cell r="C312" t="str">
            <v>147</v>
          </cell>
          <cell r="D312" t="str">
            <v>99</v>
          </cell>
          <cell r="E312" t="str">
            <v>99</v>
          </cell>
          <cell r="F312" t="str">
            <v>Assets</v>
          </cell>
          <cell r="G312" t="str">
            <v>Cash/Bank - Standard Chartered Bank - US Dollar A/C  02 3373045 01</v>
          </cell>
          <cell r="H312" t="str">
            <v>Other</v>
          </cell>
          <cell r="I312">
            <v>564060.93000000005</v>
          </cell>
        </row>
        <row r="313">
          <cell r="A313" t="str">
            <v>109914899</v>
          </cell>
          <cell r="B313" t="str">
            <v>10</v>
          </cell>
          <cell r="C313" t="str">
            <v>148</v>
          </cell>
          <cell r="D313" t="str">
            <v>99</v>
          </cell>
          <cell r="E313" t="str">
            <v>99</v>
          </cell>
          <cell r="F313" t="str">
            <v>Assets</v>
          </cell>
          <cell r="G313" t="str">
            <v>Sampath Bank - Savings A/c  1029 3000 0105</v>
          </cell>
          <cell r="H313" t="str">
            <v>Other</v>
          </cell>
          <cell r="I313">
            <v>3655.8</v>
          </cell>
        </row>
        <row r="314">
          <cell r="A314" t="str">
            <v>109914999</v>
          </cell>
          <cell r="B314" t="str">
            <v>10</v>
          </cell>
          <cell r="C314" t="str">
            <v>149</v>
          </cell>
          <cell r="D314" t="str">
            <v>99</v>
          </cell>
          <cell r="E314" t="str">
            <v>99</v>
          </cell>
          <cell r="F314" t="str">
            <v>Assets</v>
          </cell>
          <cell r="G314" t="str">
            <v>The Hongkong &amp; Shanghai Banking Cor. - US$ Savings A/c  003-080397-025</v>
          </cell>
          <cell r="H314" t="str">
            <v>Other</v>
          </cell>
          <cell r="I314">
            <v>694654.85</v>
          </cell>
        </row>
        <row r="315">
          <cell r="A315" t="str">
            <v>109915099</v>
          </cell>
          <cell r="B315" t="str">
            <v>10</v>
          </cell>
          <cell r="C315" t="str">
            <v>150</v>
          </cell>
          <cell r="D315" t="str">
            <v>99</v>
          </cell>
          <cell r="E315" t="str">
            <v>99</v>
          </cell>
          <cell r="F315" t="str">
            <v>Assets</v>
          </cell>
          <cell r="G315" t="str">
            <v>NDB Bank - A/c No.900001010518</v>
          </cell>
          <cell r="H315" t="str">
            <v>Other</v>
          </cell>
          <cell r="I315">
            <v>281559.52</v>
          </cell>
        </row>
        <row r="316">
          <cell r="A316" t="str">
            <v>109915199</v>
          </cell>
          <cell r="B316" t="str">
            <v>10</v>
          </cell>
          <cell r="C316" t="str">
            <v>151</v>
          </cell>
          <cell r="D316" t="str">
            <v>99</v>
          </cell>
          <cell r="E316" t="str">
            <v>99</v>
          </cell>
          <cell r="F316" t="str">
            <v>Assets</v>
          </cell>
          <cell r="G316" t="str">
            <v>GBP Call Deposit - NTB</v>
          </cell>
          <cell r="H316" t="str">
            <v>Other</v>
          </cell>
          <cell r="I316">
            <v>11307173.390000001</v>
          </cell>
        </row>
        <row r="317">
          <cell r="A317" t="str">
            <v>109915399</v>
          </cell>
          <cell r="B317" t="str">
            <v>10</v>
          </cell>
          <cell r="C317" t="str">
            <v>153</v>
          </cell>
          <cell r="D317" t="str">
            <v>99</v>
          </cell>
          <cell r="E317" t="str">
            <v>99</v>
          </cell>
          <cell r="F317" t="str">
            <v>Assets</v>
          </cell>
          <cell r="G317" t="str">
            <v>Stamp Float - Madapatha</v>
          </cell>
          <cell r="H317" t="str">
            <v>Other</v>
          </cell>
          <cell r="I317">
            <v>0</v>
          </cell>
        </row>
        <row r="318">
          <cell r="A318" t="str">
            <v>109915499</v>
          </cell>
          <cell r="B318" t="str">
            <v>10</v>
          </cell>
          <cell r="C318" t="str">
            <v>154</v>
          </cell>
          <cell r="D318" t="str">
            <v>99</v>
          </cell>
          <cell r="E318" t="str">
            <v>99</v>
          </cell>
          <cell r="F318" t="str">
            <v>Assets</v>
          </cell>
          <cell r="G318" t="str">
            <v>Exe Salary Prepayment - MSL</v>
          </cell>
          <cell r="H318" t="str">
            <v>Other</v>
          </cell>
          <cell r="I318">
            <v>2136330.5</v>
          </cell>
        </row>
        <row r="319">
          <cell r="A319" t="str">
            <v>101515599</v>
          </cell>
          <cell r="B319" t="str">
            <v>10</v>
          </cell>
          <cell r="C319" t="str">
            <v>155</v>
          </cell>
          <cell r="D319" t="str">
            <v>15</v>
          </cell>
          <cell r="E319" t="str">
            <v>99</v>
          </cell>
          <cell r="F319" t="str">
            <v>Assets</v>
          </cell>
          <cell r="G319" t="str">
            <v>Refundable Deposit - MTT/VERSTAR</v>
          </cell>
          <cell r="H319" t="str">
            <v>ISP Operations</v>
          </cell>
          <cell r="I319">
            <v>0</v>
          </cell>
        </row>
        <row r="320">
          <cell r="A320" t="str">
            <v>109915599</v>
          </cell>
          <cell r="B320" t="str">
            <v>10</v>
          </cell>
          <cell r="C320" t="str">
            <v>155</v>
          </cell>
          <cell r="D320" t="str">
            <v>99</v>
          </cell>
          <cell r="E320" t="str">
            <v>99</v>
          </cell>
          <cell r="F320" t="str">
            <v>Assets</v>
          </cell>
          <cell r="G320" t="str">
            <v>Refundable Deposit - MTT/VERSTAR</v>
          </cell>
          <cell r="H320" t="str">
            <v>Other</v>
          </cell>
          <cell r="I320">
            <v>117000</v>
          </cell>
        </row>
        <row r="321">
          <cell r="A321" t="str">
            <v>101515699</v>
          </cell>
          <cell r="B321" t="str">
            <v>10</v>
          </cell>
          <cell r="C321" t="str">
            <v>156</v>
          </cell>
          <cell r="D321" t="str">
            <v>15</v>
          </cell>
          <cell r="E321" t="str">
            <v>99</v>
          </cell>
          <cell r="F321" t="str">
            <v>Assets</v>
          </cell>
          <cell r="G321" t="str">
            <v>Current A/C with ISP - Division</v>
          </cell>
          <cell r="H321" t="str">
            <v>ISP Operations</v>
          </cell>
          <cell r="I321">
            <v>0</v>
          </cell>
        </row>
        <row r="322">
          <cell r="A322" t="str">
            <v>109915699</v>
          </cell>
          <cell r="B322" t="str">
            <v>10</v>
          </cell>
          <cell r="C322" t="str">
            <v>156</v>
          </cell>
          <cell r="D322" t="str">
            <v>99</v>
          </cell>
          <cell r="E322" t="str">
            <v>99</v>
          </cell>
          <cell r="F322" t="str">
            <v>Assets</v>
          </cell>
          <cell r="G322" t="str">
            <v>Current A/C with ISP - Division</v>
          </cell>
          <cell r="H322" t="str">
            <v>Other</v>
          </cell>
          <cell r="I322">
            <v>27216873.859999999</v>
          </cell>
        </row>
        <row r="323">
          <cell r="A323" t="str">
            <v>109915799</v>
          </cell>
          <cell r="B323" t="str">
            <v>10</v>
          </cell>
          <cell r="C323" t="str">
            <v>157</v>
          </cell>
          <cell r="D323" t="str">
            <v>99</v>
          </cell>
          <cell r="E323" t="str">
            <v>99</v>
          </cell>
          <cell r="F323" t="str">
            <v>Assets</v>
          </cell>
          <cell r="G323" t="str">
            <v>Timing Difference on Clearing &amp; Wharf Charges</v>
          </cell>
          <cell r="H323" t="str">
            <v>Other</v>
          </cell>
          <cell r="I323">
            <v>0</v>
          </cell>
        </row>
        <row r="324">
          <cell r="A324" t="str">
            <v>109915899</v>
          </cell>
          <cell r="B324" t="str">
            <v>10</v>
          </cell>
          <cell r="C324" t="str">
            <v>158</v>
          </cell>
          <cell r="D324" t="str">
            <v>99</v>
          </cell>
          <cell r="E324" t="str">
            <v>99</v>
          </cell>
          <cell r="F324" t="str">
            <v>Assets</v>
          </cell>
          <cell r="G324" t="str">
            <v>MSL PAYAMENTS - TRAVELLING &amp; MAINTENANCE</v>
          </cell>
          <cell r="H324" t="str">
            <v>Other</v>
          </cell>
          <cell r="I324">
            <v>130642</v>
          </cell>
        </row>
        <row r="325">
          <cell r="A325" t="str">
            <v>109915999</v>
          </cell>
          <cell r="B325" t="str">
            <v>10</v>
          </cell>
          <cell r="C325" t="str">
            <v>159</v>
          </cell>
          <cell r="D325" t="str">
            <v>99</v>
          </cell>
          <cell r="E325" t="str">
            <v>99</v>
          </cell>
          <cell r="F325" t="str">
            <v>Assets</v>
          </cell>
          <cell r="G325" t="str">
            <v>Current Account with EGO Division</v>
          </cell>
          <cell r="H325" t="str">
            <v>Other</v>
          </cell>
          <cell r="I325">
            <v>5813400</v>
          </cell>
        </row>
        <row r="326">
          <cell r="A326" t="str">
            <v>109916099</v>
          </cell>
          <cell r="B326" t="str">
            <v>10</v>
          </cell>
          <cell r="C326" t="str">
            <v>160</v>
          </cell>
          <cell r="D326" t="str">
            <v>99</v>
          </cell>
          <cell r="E326" t="str">
            <v>99</v>
          </cell>
          <cell r="F326" t="str">
            <v>Assets</v>
          </cell>
          <cell r="G326" t="str">
            <v>Insurance Claim Receiverble ( Janashakthi )</v>
          </cell>
          <cell r="H326" t="str">
            <v>Other</v>
          </cell>
          <cell r="I326">
            <v>-28826.38</v>
          </cell>
        </row>
        <row r="327">
          <cell r="A327" t="str">
            <v>109919899</v>
          </cell>
          <cell r="B327" t="str">
            <v>10</v>
          </cell>
          <cell r="C327" t="str">
            <v>198</v>
          </cell>
          <cell r="D327" t="str">
            <v>99</v>
          </cell>
          <cell r="E327" t="str">
            <v>99</v>
          </cell>
          <cell r="F327" t="str">
            <v>Assets</v>
          </cell>
          <cell r="G327" t="str">
            <v>Cach in Hand-IOU-Finance</v>
          </cell>
          <cell r="H327" t="str">
            <v>Other</v>
          </cell>
          <cell r="I327">
            <v>4496600.7</v>
          </cell>
        </row>
        <row r="328">
          <cell r="A328" t="str">
            <v>109919999</v>
          </cell>
          <cell r="B328" t="str">
            <v>10</v>
          </cell>
          <cell r="C328" t="str">
            <v>199</v>
          </cell>
          <cell r="D328" t="str">
            <v>99</v>
          </cell>
          <cell r="E328" t="str">
            <v>99</v>
          </cell>
          <cell r="F328" t="str">
            <v>Assets</v>
          </cell>
          <cell r="G328" t="str">
            <v>Cash In Hand</v>
          </cell>
          <cell r="H328" t="str">
            <v>Other</v>
          </cell>
          <cell r="I328">
            <v>23702.240000000002</v>
          </cell>
        </row>
        <row r="329">
          <cell r="A329" t="str">
            <v>109923899</v>
          </cell>
          <cell r="B329" t="str">
            <v>10</v>
          </cell>
          <cell r="C329" t="str">
            <v>238</v>
          </cell>
          <cell r="D329" t="str">
            <v>99</v>
          </cell>
          <cell r="E329" t="str">
            <v>99</v>
          </cell>
          <cell r="F329" t="str">
            <v>Assets</v>
          </cell>
          <cell r="G329" t="str">
            <v>Current Liabilities - Death Donations - Staff</v>
          </cell>
          <cell r="H329" t="str">
            <v>Other</v>
          </cell>
          <cell r="I329">
            <v>0</v>
          </cell>
        </row>
        <row r="330">
          <cell r="A330" t="str">
            <v>109924799</v>
          </cell>
          <cell r="B330" t="str">
            <v>10</v>
          </cell>
          <cell r="C330" t="str">
            <v>247</v>
          </cell>
          <cell r="D330" t="str">
            <v>99</v>
          </cell>
          <cell r="E330" t="str">
            <v>99</v>
          </cell>
          <cell r="F330" t="str">
            <v>Assets</v>
          </cell>
          <cell r="G330" t="str">
            <v>Other Creditors - Local Purchase Creditors</v>
          </cell>
          <cell r="H330" t="str">
            <v>Other</v>
          </cell>
          <cell r="I330">
            <v>0</v>
          </cell>
        </row>
        <row r="331">
          <cell r="A331" t="str">
            <v>109924899</v>
          </cell>
          <cell r="B331" t="str">
            <v>10</v>
          </cell>
          <cell r="C331" t="str">
            <v>248</v>
          </cell>
          <cell r="D331" t="str">
            <v>99</v>
          </cell>
          <cell r="E331" t="str">
            <v>99</v>
          </cell>
          <cell r="F331" t="str">
            <v>Assets</v>
          </cell>
          <cell r="G331" t="str">
            <v>Other Creditors - Salaries Control</v>
          </cell>
          <cell r="H331" t="str">
            <v>Other</v>
          </cell>
          <cell r="I331">
            <v>0</v>
          </cell>
        </row>
        <row r="332">
          <cell r="A332" t="str">
            <v>109925299</v>
          </cell>
          <cell r="B332" t="str">
            <v>10</v>
          </cell>
          <cell r="C332" t="str">
            <v>252</v>
          </cell>
          <cell r="D332" t="str">
            <v>99</v>
          </cell>
          <cell r="E332" t="str">
            <v>99</v>
          </cell>
          <cell r="F332" t="str">
            <v>Assets</v>
          </cell>
          <cell r="G332" t="str">
            <v>Inter Company - DPMCO Current A/C</v>
          </cell>
          <cell r="H332" t="str">
            <v>Other</v>
          </cell>
          <cell r="I332">
            <v>0</v>
          </cell>
        </row>
        <row r="333">
          <cell r="A333" t="str">
            <v>109925999</v>
          </cell>
          <cell r="B333" t="str">
            <v>10</v>
          </cell>
          <cell r="C333" t="str">
            <v>259</v>
          </cell>
          <cell r="D333" t="str">
            <v>99</v>
          </cell>
          <cell r="E333" t="str">
            <v>99</v>
          </cell>
          <cell r="F333" t="str">
            <v>Assets</v>
          </cell>
          <cell r="G333" t="str">
            <v>Insurance Claim Payable ( For  Vehicle Rapair )</v>
          </cell>
          <cell r="H333" t="str">
            <v>Other</v>
          </cell>
          <cell r="I333">
            <v>0</v>
          </cell>
        </row>
        <row r="334">
          <cell r="A334" t="str">
            <v>109929299</v>
          </cell>
          <cell r="B334" t="str">
            <v>10</v>
          </cell>
          <cell r="C334" t="str">
            <v>292</v>
          </cell>
          <cell r="D334" t="str">
            <v>99</v>
          </cell>
          <cell r="E334" t="str">
            <v>99</v>
          </cell>
          <cell r="F334" t="str">
            <v>Assets</v>
          </cell>
          <cell r="G334" t="str">
            <v>GST</v>
          </cell>
          <cell r="H334" t="str">
            <v>Other</v>
          </cell>
          <cell r="I334">
            <v>0</v>
          </cell>
        </row>
        <row r="335">
          <cell r="A335" t="str">
            <v>109929699</v>
          </cell>
          <cell r="B335" t="str">
            <v>10</v>
          </cell>
          <cell r="C335" t="str">
            <v>296</v>
          </cell>
          <cell r="D335" t="str">
            <v>99</v>
          </cell>
          <cell r="E335" t="str">
            <v>99</v>
          </cell>
          <cell r="F335" t="str">
            <v>Assets</v>
          </cell>
          <cell r="G335" t="str">
            <v>VAT PAYABLE @20%</v>
          </cell>
          <cell r="H335" t="str">
            <v>Other</v>
          </cell>
          <cell r="I335">
            <v>490.5</v>
          </cell>
        </row>
        <row r="336">
          <cell r="A336" t="str">
            <v>101132636</v>
          </cell>
          <cell r="B336" t="str">
            <v>10</v>
          </cell>
          <cell r="C336" t="str">
            <v>326</v>
          </cell>
          <cell r="D336" t="str">
            <v>11</v>
          </cell>
          <cell r="E336" t="str">
            <v>36</v>
          </cell>
          <cell r="F336" t="str">
            <v>Assets</v>
          </cell>
          <cell r="G336" t="str">
            <v>CREDIT SALES VAT@15%</v>
          </cell>
          <cell r="H336" t="str">
            <v>Software Development</v>
          </cell>
          <cell r="I336">
            <v>0</v>
          </cell>
        </row>
        <row r="337">
          <cell r="A337" t="str">
            <v>101344001</v>
          </cell>
          <cell r="B337" t="str">
            <v>10</v>
          </cell>
          <cell r="C337" t="str">
            <v>440</v>
          </cell>
          <cell r="D337" t="str">
            <v>13</v>
          </cell>
          <cell r="E337" t="str">
            <v>01</v>
          </cell>
          <cell r="F337" t="str">
            <v>Assets</v>
          </cell>
          <cell r="G337" t="str">
            <v>COS - Inter Department Costs</v>
          </cell>
          <cell r="H337" t="str">
            <v>Engineering-OS Support</v>
          </cell>
          <cell r="I337">
            <v>0</v>
          </cell>
        </row>
        <row r="338">
          <cell r="A338" t="str">
            <v>106851199</v>
          </cell>
          <cell r="B338" t="str">
            <v>10</v>
          </cell>
          <cell r="C338" t="str">
            <v>511</v>
          </cell>
          <cell r="D338" t="str">
            <v>68</v>
          </cell>
          <cell r="E338" t="str">
            <v>99</v>
          </cell>
          <cell r="F338" t="str">
            <v>Assets</v>
          </cell>
          <cell r="G338" t="str">
            <v>Vehicle Maintenance</v>
          </cell>
          <cell r="H338" t="str">
            <v>General Manager's Office</v>
          </cell>
          <cell r="I338">
            <v>0</v>
          </cell>
        </row>
        <row r="339">
          <cell r="A339" t="str">
            <v>101352730</v>
          </cell>
          <cell r="B339" t="str">
            <v>10</v>
          </cell>
          <cell r="C339" t="str">
            <v>527</v>
          </cell>
          <cell r="D339" t="str">
            <v>13</v>
          </cell>
          <cell r="E339" t="str">
            <v>30</v>
          </cell>
          <cell r="F339" t="str">
            <v>Assets</v>
          </cell>
          <cell r="G339" t="str">
            <v>Refreshments</v>
          </cell>
          <cell r="H339" t="str">
            <v>Engineering-OS Support</v>
          </cell>
          <cell r="I339">
            <v>0</v>
          </cell>
        </row>
        <row r="340">
          <cell r="A340" t="str">
            <v>101452730</v>
          </cell>
          <cell r="B340" t="str">
            <v>10</v>
          </cell>
          <cell r="C340" t="str">
            <v>527</v>
          </cell>
          <cell r="D340" t="str">
            <v>14</v>
          </cell>
          <cell r="E340" t="str">
            <v>30</v>
          </cell>
          <cell r="F340" t="str">
            <v>Assets</v>
          </cell>
          <cell r="G340" t="str">
            <v>Refreshments</v>
          </cell>
          <cell r="H340" t="str">
            <v>Engineering-Operations</v>
          </cell>
          <cell r="I340">
            <v>0</v>
          </cell>
        </row>
        <row r="341">
          <cell r="A341" t="str">
            <v>209901499</v>
          </cell>
          <cell r="B341" t="str">
            <v>20</v>
          </cell>
          <cell r="C341" t="str">
            <v>014</v>
          </cell>
          <cell r="D341" t="str">
            <v>99</v>
          </cell>
          <cell r="E341" t="str">
            <v>99</v>
          </cell>
          <cell r="F341" t="str">
            <v>Liabilities</v>
          </cell>
          <cell r="G341" t="str">
            <v>Fixed Assets - Tools &amp; Implements</v>
          </cell>
          <cell r="H341" t="str">
            <v>Other</v>
          </cell>
          <cell r="I341">
            <v>0</v>
          </cell>
        </row>
        <row r="342">
          <cell r="A342" t="str">
            <v>209908499</v>
          </cell>
          <cell r="B342" t="str">
            <v>20</v>
          </cell>
          <cell r="C342" t="str">
            <v>084</v>
          </cell>
          <cell r="D342" t="str">
            <v>99</v>
          </cell>
          <cell r="E342" t="str">
            <v>99</v>
          </cell>
          <cell r="F342" t="str">
            <v>Liabilities</v>
          </cell>
          <cell r="G342" t="str">
            <v>Goods in Transit - Imports Cost</v>
          </cell>
          <cell r="H342" t="str">
            <v>Other</v>
          </cell>
          <cell r="I342">
            <v>0</v>
          </cell>
        </row>
        <row r="343">
          <cell r="A343" t="str">
            <v>209912199</v>
          </cell>
          <cell r="B343" t="str">
            <v>20</v>
          </cell>
          <cell r="C343" t="str">
            <v>121</v>
          </cell>
          <cell r="D343" t="str">
            <v>99</v>
          </cell>
          <cell r="E343" t="str">
            <v>99</v>
          </cell>
          <cell r="F343" t="str">
            <v>Liabilities</v>
          </cell>
          <cell r="G343" t="str">
            <v>Cash/Bank - Petty Cash - Finance</v>
          </cell>
          <cell r="H343" t="str">
            <v>Other</v>
          </cell>
          <cell r="I343">
            <v>0</v>
          </cell>
        </row>
        <row r="344">
          <cell r="A344" t="str">
            <v>201512999</v>
          </cell>
          <cell r="B344" t="str">
            <v>20</v>
          </cell>
          <cell r="C344" t="str">
            <v>129</v>
          </cell>
          <cell r="D344" t="str">
            <v>15</v>
          </cell>
          <cell r="E344" t="str">
            <v>99</v>
          </cell>
          <cell r="F344" t="str">
            <v>Liabilities</v>
          </cell>
          <cell r="G344" t="str">
            <v>VAT @ 20% Provision A/c for Monthly Rentals</v>
          </cell>
          <cell r="H344" t="str">
            <v>ISP Operations</v>
          </cell>
          <cell r="I344">
            <v>0</v>
          </cell>
        </row>
        <row r="345">
          <cell r="A345" t="str">
            <v>201513199</v>
          </cell>
          <cell r="B345" t="str">
            <v>20</v>
          </cell>
          <cell r="C345" t="str">
            <v>131</v>
          </cell>
          <cell r="D345" t="str">
            <v>15</v>
          </cell>
          <cell r="E345" t="str">
            <v>99</v>
          </cell>
          <cell r="F345" t="str">
            <v>Liabilities</v>
          </cell>
          <cell r="G345" t="str">
            <v>VAT @ 15% Provision A/C for Monthly Rentals</v>
          </cell>
          <cell r="H345" t="str">
            <v>ISP Operations</v>
          </cell>
          <cell r="I345">
            <v>0</v>
          </cell>
        </row>
        <row r="346">
          <cell r="A346" t="str">
            <v>209913799</v>
          </cell>
          <cell r="B346" t="str">
            <v>20</v>
          </cell>
          <cell r="C346" t="str">
            <v>137</v>
          </cell>
          <cell r="D346" t="str">
            <v>99</v>
          </cell>
          <cell r="E346" t="str">
            <v>99</v>
          </cell>
          <cell r="F346" t="str">
            <v>Liabilities</v>
          </cell>
          <cell r="G346" t="str">
            <v>Cash/Bank - Grindlays Colombo</v>
          </cell>
          <cell r="H346" t="str">
            <v>Other</v>
          </cell>
          <cell r="I346">
            <v>0</v>
          </cell>
        </row>
        <row r="347">
          <cell r="A347" t="str">
            <v>209913899</v>
          </cell>
          <cell r="B347" t="str">
            <v>20</v>
          </cell>
          <cell r="C347" t="str">
            <v>138</v>
          </cell>
          <cell r="D347" t="str">
            <v>99</v>
          </cell>
          <cell r="E347" t="str">
            <v>99</v>
          </cell>
          <cell r="F347" t="str">
            <v>Liabilities</v>
          </cell>
          <cell r="G347" t="str">
            <v>Cash/Bank - Nations Trust Bank</v>
          </cell>
          <cell r="H347" t="str">
            <v>Other</v>
          </cell>
          <cell r="I347">
            <v>0</v>
          </cell>
        </row>
        <row r="348">
          <cell r="A348" t="str">
            <v>209915499</v>
          </cell>
          <cell r="B348" t="str">
            <v>20</v>
          </cell>
          <cell r="C348" t="str">
            <v>154</v>
          </cell>
          <cell r="D348" t="str">
            <v>99</v>
          </cell>
          <cell r="E348" t="str">
            <v>99</v>
          </cell>
          <cell r="F348" t="str">
            <v>Liabilities</v>
          </cell>
          <cell r="G348" t="str">
            <v>Exe Salary Prepayment - MSL</v>
          </cell>
          <cell r="H348" t="str">
            <v>Other</v>
          </cell>
          <cell r="I348">
            <v>0</v>
          </cell>
        </row>
        <row r="349">
          <cell r="A349" t="str">
            <v>209920199</v>
          </cell>
          <cell r="B349" t="str">
            <v>20</v>
          </cell>
          <cell r="C349" t="str">
            <v>201</v>
          </cell>
          <cell r="D349" t="str">
            <v>99</v>
          </cell>
          <cell r="E349" t="str">
            <v>99</v>
          </cell>
          <cell r="F349" t="str">
            <v>Liabilities</v>
          </cell>
          <cell r="G349" t="str">
            <v>Share Capital - Ordinary Shares</v>
          </cell>
          <cell r="H349" t="str">
            <v>Other</v>
          </cell>
          <cell r="I349">
            <v>-70000040</v>
          </cell>
        </row>
        <row r="350">
          <cell r="A350" t="str">
            <v>209920399</v>
          </cell>
          <cell r="B350" t="str">
            <v>20</v>
          </cell>
          <cell r="C350" t="str">
            <v>203</v>
          </cell>
          <cell r="D350" t="str">
            <v>99</v>
          </cell>
          <cell r="E350" t="str">
            <v>99</v>
          </cell>
          <cell r="F350" t="str">
            <v>Liabilities</v>
          </cell>
          <cell r="G350" t="str">
            <v>OVER 6 MONTHS UNPRESENTED CHEQUES</v>
          </cell>
          <cell r="H350" t="str">
            <v>Other</v>
          </cell>
          <cell r="I350">
            <v>-7.14</v>
          </cell>
        </row>
        <row r="351">
          <cell r="A351" t="str">
            <v>209922099</v>
          </cell>
          <cell r="B351" t="str">
            <v>20</v>
          </cell>
          <cell r="C351" t="str">
            <v>220</v>
          </cell>
          <cell r="D351" t="str">
            <v>99</v>
          </cell>
          <cell r="E351" t="str">
            <v>99</v>
          </cell>
          <cell r="F351" t="str">
            <v>Liabilities</v>
          </cell>
          <cell r="G351" t="str">
            <v>Advances Received - other</v>
          </cell>
          <cell r="H351" t="str">
            <v>Other</v>
          </cell>
          <cell r="I351">
            <v>-189265</v>
          </cell>
        </row>
        <row r="352">
          <cell r="A352" t="str">
            <v>209922199</v>
          </cell>
          <cell r="B352" t="str">
            <v>20</v>
          </cell>
          <cell r="C352" t="str">
            <v>221</v>
          </cell>
          <cell r="D352" t="str">
            <v>99</v>
          </cell>
          <cell r="E352" t="str">
            <v>99</v>
          </cell>
          <cell r="F352" t="str">
            <v>Liabilities</v>
          </cell>
          <cell r="G352" t="str">
            <v>Reserves - General Reserves</v>
          </cell>
          <cell r="H352" t="str">
            <v>Other</v>
          </cell>
          <cell r="I352">
            <v>0</v>
          </cell>
        </row>
        <row r="353">
          <cell r="A353" t="str">
            <v>209922299</v>
          </cell>
          <cell r="B353" t="str">
            <v>20</v>
          </cell>
          <cell r="C353" t="str">
            <v>222</v>
          </cell>
          <cell r="D353" t="str">
            <v>99</v>
          </cell>
          <cell r="E353" t="str">
            <v>99</v>
          </cell>
          <cell r="F353" t="str">
            <v>Liabilities</v>
          </cell>
          <cell r="G353" t="str">
            <v xml:space="preserve">Prior years ajustment </v>
          </cell>
          <cell r="H353" t="str">
            <v>Other</v>
          </cell>
          <cell r="I353">
            <v>-795705.1</v>
          </cell>
        </row>
        <row r="354">
          <cell r="A354" t="str">
            <v>209922399</v>
          </cell>
          <cell r="B354" t="str">
            <v>20</v>
          </cell>
          <cell r="C354" t="str">
            <v>223</v>
          </cell>
          <cell r="D354" t="str">
            <v>99</v>
          </cell>
          <cell r="E354" t="str">
            <v>99</v>
          </cell>
          <cell r="F354" t="str">
            <v>Liabilities</v>
          </cell>
          <cell r="G354" t="str">
            <v>Accruals - Interst  Payable</v>
          </cell>
          <cell r="H354" t="str">
            <v>Other</v>
          </cell>
          <cell r="I354">
            <v>-13561.64</v>
          </cell>
        </row>
        <row r="355">
          <cell r="A355" t="str">
            <v>209923099</v>
          </cell>
          <cell r="B355" t="str">
            <v>20</v>
          </cell>
          <cell r="C355" t="str">
            <v>230</v>
          </cell>
          <cell r="D355" t="str">
            <v>99</v>
          </cell>
          <cell r="E355" t="str">
            <v>99</v>
          </cell>
          <cell r="F355" t="str">
            <v>Liabilities</v>
          </cell>
          <cell r="G355" t="str">
            <v>Current Liabilities -  Welfare Scheme - Executive staff</v>
          </cell>
          <cell r="H355" t="str">
            <v>Other</v>
          </cell>
          <cell r="I355">
            <v>-85730</v>
          </cell>
        </row>
        <row r="356">
          <cell r="A356" t="str">
            <v>201523199</v>
          </cell>
          <cell r="B356" t="str">
            <v>20</v>
          </cell>
          <cell r="C356" t="str">
            <v>231</v>
          </cell>
          <cell r="D356" t="str">
            <v>15</v>
          </cell>
          <cell r="E356" t="str">
            <v>99</v>
          </cell>
          <cell r="F356" t="str">
            <v>Liabilities</v>
          </cell>
          <cell r="G356" t="str">
            <v>Current Liabilities - Creditors Control</v>
          </cell>
          <cell r="H356" t="str">
            <v>ISP Operations</v>
          </cell>
          <cell r="I356">
            <v>-2276.34</v>
          </cell>
        </row>
        <row r="357">
          <cell r="A357" t="str">
            <v>209923199</v>
          </cell>
          <cell r="B357" t="str">
            <v>20</v>
          </cell>
          <cell r="C357" t="str">
            <v>231</v>
          </cell>
          <cell r="D357" t="str">
            <v>99</v>
          </cell>
          <cell r="E357" t="str">
            <v>99</v>
          </cell>
          <cell r="F357" t="str">
            <v>Liabilities</v>
          </cell>
          <cell r="G357" t="str">
            <v>Current Liabilities - Creditors Control</v>
          </cell>
          <cell r="H357" t="str">
            <v>Other</v>
          </cell>
          <cell r="I357">
            <v>-1206182.25</v>
          </cell>
        </row>
        <row r="358">
          <cell r="A358" t="str">
            <v>209923499</v>
          </cell>
          <cell r="B358" t="str">
            <v>20</v>
          </cell>
          <cell r="C358" t="str">
            <v>234</v>
          </cell>
          <cell r="D358" t="str">
            <v>99</v>
          </cell>
          <cell r="E358" t="str">
            <v>99</v>
          </cell>
          <cell r="F358" t="str">
            <v>Liabilities</v>
          </cell>
          <cell r="G358" t="str">
            <v>Current Liabilities - Refundable Deposits</v>
          </cell>
          <cell r="H358" t="str">
            <v>Other</v>
          </cell>
          <cell r="I358">
            <v>0</v>
          </cell>
        </row>
        <row r="359">
          <cell r="A359" t="str">
            <v>209923599</v>
          </cell>
          <cell r="B359" t="str">
            <v>20</v>
          </cell>
          <cell r="C359" t="str">
            <v>235</v>
          </cell>
          <cell r="D359" t="str">
            <v>99</v>
          </cell>
          <cell r="E359" t="str">
            <v>99</v>
          </cell>
          <cell r="F359" t="str">
            <v>Liabilities</v>
          </cell>
          <cell r="G359" t="str">
            <v>Cashiers Refundable Deposit</v>
          </cell>
          <cell r="H359" t="str">
            <v>Other</v>
          </cell>
          <cell r="I359">
            <v>-45000</v>
          </cell>
        </row>
        <row r="360">
          <cell r="A360" t="str">
            <v>209923899</v>
          </cell>
          <cell r="B360" t="str">
            <v>20</v>
          </cell>
          <cell r="C360" t="str">
            <v>238</v>
          </cell>
          <cell r="D360" t="str">
            <v>99</v>
          </cell>
          <cell r="E360" t="str">
            <v>99</v>
          </cell>
          <cell r="F360" t="str">
            <v>Liabilities</v>
          </cell>
          <cell r="G360" t="str">
            <v>Current Liabilities - Death Donations - Staff</v>
          </cell>
          <cell r="H360" t="str">
            <v>Other</v>
          </cell>
          <cell r="I360">
            <v>-61615</v>
          </cell>
        </row>
        <row r="361">
          <cell r="A361" t="str">
            <v>209923999</v>
          </cell>
          <cell r="B361" t="str">
            <v>20</v>
          </cell>
          <cell r="C361" t="str">
            <v>239</v>
          </cell>
          <cell r="D361" t="str">
            <v>99</v>
          </cell>
          <cell r="E361" t="str">
            <v>99</v>
          </cell>
          <cell r="F361" t="str">
            <v>Liabilities</v>
          </cell>
          <cell r="G361" t="str">
            <v>Current Liabilities - Sports Club</v>
          </cell>
          <cell r="H361" t="str">
            <v>Other</v>
          </cell>
          <cell r="I361">
            <v>-9210</v>
          </cell>
        </row>
        <row r="362">
          <cell r="A362" t="str">
            <v>209924099</v>
          </cell>
          <cell r="B362" t="str">
            <v>20</v>
          </cell>
          <cell r="C362" t="str">
            <v>240</v>
          </cell>
          <cell r="D362" t="str">
            <v>99</v>
          </cell>
          <cell r="E362" t="str">
            <v>99</v>
          </cell>
          <cell r="F362" t="str">
            <v>Liabilities</v>
          </cell>
          <cell r="G362" t="str">
            <v>OTHER CREDITORS - Dividend payable</v>
          </cell>
          <cell r="H362" t="str">
            <v>Other</v>
          </cell>
          <cell r="I362">
            <v>-7.37</v>
          </cell>
        </row>
        <row r="363">
          <cell r="A363" t="str">
            <v>209924199</v>
          </cell>
          <cell r="B363" t="str">
            <v>20</v>
          </cell>
          <cell r="C363" t="str">
            <v>241</v>
          </cell>
          <cell r="D363" t="str">
            <v>99</v>
          </cell>
          <cell r="E363" t="str">
            <v>99</v>
          </cell>
          <cell r="F363" t="str">
            <v>Liabilities</v>
          </cell>
          <cell r="G363" t="str">
            <v>Other Creditors - Provision for Audit Fees</v>
          </cell>
          <cell r="H363" t="str">
            <v>Other</v>
          </cell>
          <cell r="I363">
            <v>-20395</v>
          </cell>
        </row>
        <row r="364">
          <cell r="A364" t="str">
            <v>209924499</v>
          </cell>
          <cell r="B364" t="str">
            <v>20</v>
          </cell>
          <cell r="C364" t="str">
            <v>244</v>
          </cell>
          <cell r="D364" t="str">
            <v>99</v>
          </cell>
          <cell r="E364" t="str">
            <v>99</v>
          </cell>
          <cell r="F364" t="str">
            <v>Liabilities</v>
          </cell>
          <cell r="G364" t="str">
            <v>Other Creditors - Cash Sales Return</v>
          </cell>
          <cell r="H364" t="str">
            <v>Other</v>
          </cell>
          <cell r="I364">
            <v>-23692</v>
          </cell>
        </row>
        <row r="365">
          <cell r="A365" t="str">
            <v>201524699</v>
          </cell>
          <cell r="B365" t="str">
            <v>20</v>
          </cell>
          <cell r="C365" t="str">
            <v>246</v>
          </cell>
          <cell r="D365" t="str">
            <v>15</v>
          </cell>
          <cell r="E365" t="str">
            <v>99</v>
          </cell>
          <cell r="F365" t="str">
            <v>Liabilities</v>
          </cell>
          <cell r="G365" t="str">
            <v>Other Creditors - Monthly Rental  Charges</v>
          </cell>
          <cell r="H365" t="str">
            <v>ISP Operations</v>
          </cell>
          <cell r="I365">
            <v>-9924.1299999999992</v>
          </cell>
        </row>
        <row r="366">
          <cell r="A366" t="str">
            <v>209924699</v>
          </cell>
          <cell r="B366" t="str">
            <v>20</v>
          </cell>
          <cell r="C366" t="str">
            <v>246</v>
          </cell>
          <cell r="D366" t="str">
            <v>99</v>
          </cell>
          <cell r="E366" t="str">
            <v>99</v>
          </cell>
          <cell r="F366" t="str">
            <v>Liabilities</v>
          </cell>
          <cell r="G366" t="str">
            <v>Other Creditors - Monthly Rental  Charges</v>
          </cell>
          <cell r="H366" t="str">
            <v>Other</v>
          </cell>
          <cell r="I366">
            <v>-2225812.41</v>
          </cell>
        </row>
        <row r="367">
          <cell r="A367" t="str">
            <v>201324730</v>
          </cell>
          <cell r="B367" t="str">
            <v>20</v>
          </cell>
          <cell r="C367" t="str">
            <v>247</v>
          </cell>
          <cell r="D367" t="str">
            <v>13</v>
          </cell>
          <cell r="E367" t="str">
            <v>30</v>
          </cell>
          <cell r="F367" t="str">
            <v>Liabilities</v>
          </cell>
          <cell r="G367" t="str">
            <v>Other Creditors - Local Purchase Creditors</v>
          </cell>
          <cell r="H367" t="str">
            <v>Engineering-OS Support</v>
          </cell>
          <cell r="I367">
            <v>0</v>
          </cell>
        </row>
        <row r="368">
          <cell r="A368" t="str">
            <v>201424730</v>
          </cell>
          <cell r="B368" t="str">
            <v>20</v>
          </cell>
          <cell r="C368" t="str">
            <v>247</v>
          </cell>
          <cell r="D368" t="str">
            <v>14</v>
          </cell>
          <cell r="E368" t="str">
            <v>30</v>
          </cell>
          <cell r="F368" t="str">
            <v>Liabilities</v>
          </cell>
          <cell r="G368" t="str">
            <v>Other Creditors - Local Purchase Creditors</v>
          </cell>
          <cell r="H368" t="str">
            <v>Engineering-Operations</v>
          </cell>
          <cell r="I368">
            <v>0</v>
          </cell>
        </row>
        <row r="369">
          <cell r="A369" t="str">
            <v>201524799</v>
          </cell>
          <cell r="B369" t="str">
            <v>20</v>
          </cell>
          <cell r="C369" t="str">
            <v>247</v>
          </cell>
          <cell r="D369" t="str">
            <v>15</v>
          </cell>
          <cell r="E369" t="str">
            <v>99</v>
          </cell>
          <cell r="F369" t="str">
            <v>Liabilities</v>
          </cell>
          <cell r="G369" t="str">
            <v>Other Creditors - Local Purchase Creditors</v>
          </cell>
          <cell r="H369" t="str">
            <v>ISP Operations</v>
          </cell>
          <cell r="I369">
            <v>-968318.97</v>
          </cell>
        </row>
        <row r="370">
          <cell r="A370" t="str">
            <v>209924766</v>
          </cell>
          <cell r="B370" t="str">
            <v>20</v>
          </cell>
          <cell r="C370" t="str">
            <v>247</v>
          </cell>
          <cell r="D370" t="str">
            <v>99</v>
          </cell>
          <cell r="E370" t="str">
            <v>66</v>
          </cell>
          <cell r="F370" t="str">
            <v>Liabilities</v>
          </cell>
          <cell r="G370" t="str">
            <v>Other Creditors - Local Purchase Creditors</v>
          </cell>
          <cell r="H370" t="str">
            <v>Other</v>
          </cell>
          <cell r="I370">
            <v>0</v>
          </cell>
        </row>
        <row r="371">
          <cell r="A371" t="str">
            <v>209924799</v>
          </cell>
          <cell r="B371" t="str">
            <v>20</v>
          </cell>
          <cell r="C371" t="str">
            <v>247</v>
          </cell>
          <cell r="D371" t="str">
            <v>99</v>
          </cell>
          <cell r="E371" t="str">
            <v>99</v>
          </cell>
          <cell r="F371" t="str">
            <v>Liabilities</v>
          </cell>
          <cell r="G371" t="str">
            <v>Other Creditors - Local Purchase Creditors</v>
          </cell>
          <cell r="H371" t="str">
            <v>Other</v>
          </cell>
          <cell r="I371">
            <v>-14166949.25</v>
          </cell>
        </row>
        <row r="372">
          <cell r="A372" t="str">
            <v>209924899</v>
          </cell>
          <cell r="B372" t="str">
            <v>20</v>
          </cell>
          <cell r="C372" t="str">
            <v>248</v>
          </cell>
          <cell r="D372" t="str">
            <v>99</v>
          </cell>
          <cell r="E372" t="str">
            <v>99</v>
          </cell>
          <cell r="F372" t="str">
            <v>Liabilities</v>
          </cell>
          <cell r="G372" t="str">
            <v>Other Creditors - Salaries Control</v>
          </cell>
          <cell r="H372" t="str">
            <v>Other</v>
          </cell>
          <cell r="I372">
            <v>-162610.07</v>
          </cell>
        </row>
        <row r="373">
          <cell r="A373" t="str">
            <v>206625099</v>
          </cell>
          <cell r="B373" t="str">
            <v>20</v>
          </cell>
          <cell r="C373" t="str">
            <v>250</v>
          </cell>
          <cell r="D373" t="str">
            <v>66</v>
          </cell>
          <cell r="E373" t="str">
            <v>99</v>
          </cell>
          <cell r="F373" t="str">
            <v>Liabilities</v>
          </cell>
          <cell r="G373" t="str">
            <v>Other Creditors - Provision for Bonus</v>
          </cell>
          <cell r="H373" t="str">
            <v>Customer Services</v>
          </cell>
          <cell r="I373">
            <v>0</v>
          </cell>
        </row>
        <row r="374">
          <cell r="A374" t="str">
            <v>209925099</v>
          </cell>
          <cell r="B374" t="str">
            <v>20</v>
          </cell>
          <cell r="C374" t="str">
            <v>250</v>
          </cell>
          <cell r="D374" t="str">
            <v>99</v>
          </cell>
          <cell r="E374" t="str">
            <v>99</v>
          </cell>
          <cell r="F374" t="str">
            <v>Liabilities</v>
          </cell>
          <cell r="G374" t="str">
            <v>Other Creditors - Provision for Bonus</v>
          </cell>
          <cell r="H374" t="str">
            <v>Other</v>
          </cell>
          <cell r="I374">
            <v>-7542352.0999999996</v>
          </cell>
        </row>
        <row r="375">
          <cell r="A375" t="str">
            <v>209925199</v>
          </cell>
          <cell r="B375" t="str">
            <v>20</v>
          </cell>
          <cell r="C375" t="str">
            <v>251</v>
          </cell>
          <cell r="D375" t="str">
            <v>99</v>
          </cell>
          <cell r="E375" t="str">
            <v>99</v>
          </cell>
          <cell r="F375" t="str">
            <v>Liabilities</v>
          </cell>
          <cell r="G375" t="str">
            <v>Accruals &amp; Other Creditors - Provision for Gratuity</v>
          </cell>
          <cell r="H375" t="str">
            <v>Other</v>
          </cell>
          <cell r="I375">
            <v>-2188058.5</v>
          </cell>
        </row>
        <row r="376">
          <cell r="A376" t="str">
            <v>209925299</v>
          </cell>
          <cell r="B376" t="str">
            <v>20</v>
          </cell>
          <cell r="C376" t="str">
            <v>252</v>
          </cell>
          <cell r="D376" t="str">
            <v>99</v>
          </cell>
          <cell r="E376" t="str">
            <v>99</v>
          </cell>
          <cell r="F376" t="str">
            <v>Liabilities</v>
          </cell>
          <cell r="G376" t="str">
            <v>Inter Company - DPMCO Current A/C</v>
          </cell>
          <cell r="H376" t="str">
            <v>Other</v>
          </cell>
          <cell r="I376">
            <v>-712441.33</v>
          </cell>
        </row>
        <row r="377">
          <cell r="A377" t="str">
            <v>201525399</v>
          </cell>
          <cell r="B377" t="str">
            <v>20</v>
          </cell>
          <cell r="C377" t="str">
            <v>253</v>
          </cell>
          <cell r="D377" t="str">
            <v>15</v>
          </cell>
          <cell r="E377" t="str">
            <v>99</v>
          </cell>
          <cell r="F377" t="str">
            <v>Liabilities</v>
          </cell>
          <cell r="G377" t="str">
            <v>ISP C/A with DPMCE Main Ledger</v>
          </cell>
          <cell r="H377" t="str">
            <v>ISP Operations</v>
          </cell>
          <cell r="I377">
            <v>-27216873.859999999</v>
          </cell>
        </row>
        <row r="378">
          <cell r="A378" t="str">
            <v>209925399</v>
          </cell>
          <cell r="B378" t="str">
            <v>20</v>
          </cell>
          <cell r="C378" t="str">
            <v>253</v>
          </cell>
          <cell r="D378" t="str">
            <v>99</v>
          </cell>
          <cell r="E378" t="str">
            <v>99</v>
          </cell>
          <cell r="F378" t="str">
            <v>Liabilities</v>
          </cell>
          <cell r="G378" t="str">
            <v>ISP C/A with DPMCE Main Ledger</v>
          </cell>
          <cell r="H378" t="str">
            <v>Other</v>
          </cell>
          <cell r="I378">
            <v>0</v>
          </cell>
        </row>
        <row r="379">
          <cell r="A379" t="str">
            <v>209925499</v>
          </cell>
          <cell r="B379" t="str">
            <v>20</v>
          </cell>
          <cell r="C379" t="str">
            <v>254</v>
          </cell>
          <cell r="D379" t="str">
            <v>99</v>
          </cell>
          <cell r="E379" t="str">
            <v>99</v>
          </cell>
          <cell r="F379" t="str">
            <v>Liabilities</v>
          </cell>
          <cell r="G379" t="str">
            <v>Inter Company  - DPMCF Current A/C</v>
          </cell>
          <cell r="H379" t="str">
            <v>Other</v>
          </cell>
          <cell r="I379">
            <v>-9000000</v>
          </cell>
        </row>
        <row r="380">
          <cell r="A380" t="str">
            <v>201325524</v>
          </cell>
          <cell r="B380" t="str">
            <v>20</v>
          </cell>
          <cell r="C380" t="str">
            <v>255</v>
          </cell>
          <cell r="D380" t="str">
            <v>13</v>
          </cell>
          <cell r="E380" t="str">
            <v>24</v>
          </cell>
          <cell r="F380" t="str">
            <v>Liabilities</v>
          </cell>
          <cell r="G380" t="str">
            <v>Differed Income</v>
          </cell>
          <cell r="H380" t="str">
            <v>Engineering-OS Support</v>
          </cell>
          <cell r="I380">
            <v>-170499.99</v>
          </cell>
        </row>
        <row r="381">
          <cell r="A381" t="str">
            <v>201325530</v>
          </cell>
          <cell r="B381" t="str">
            <v>20</v>
          </cell>
          <cell r="C381" t="str">
            <v>255</v>
          </cell>
          <cell r="D381" t="str">
            <v>13</v>
          </cell>
          <cell r="E381" t="str">
            <v>30</v>
          </cell>
          <cell r="F381" t="str">
            <v>Liabilities</v>
          </cell>
          <cell r="G381" t="str">
            <v>Differed Income</v>
          </cell>
          <cell r="H381" t="str">
            <v>Engineering-OS Support</v>
          </cell>
          <cell r="I381">
            <v>-583335.67000000004</v>
          </cell>
        </row>
        <row r="382">
          <cell r="A382" t="str">
            <v>201325531</v>
          </cell>
          <cell r="B382" t="str">
            <v>20</v>
          </cell>
          <cell r="C382" t="str">
            <v>255</v>
          </cell>
          <cell r="D382" t="str">
            <v>13</v>
          </cell>
          <cell r="E382" t="str">
            <v>31</v>
          </cell>
          <cell r="F382" t="str">
            <v>Liabilities</v>
          </cell>
          <cell r="G382" t="str">
            <v>Differed Income</v>
          </cell>
          <cell r="H382" t="str">
            <v>Engineering-OS Support</v>
          </cell>
          <cell r="I382">
            <v>-2080877.6</v>
          </cell>
        </row>
        <row r="383">
          <cell r="A383" t="str">
            <v>201525599</v>
          </cell>
          <cell r="B383" t="str">
            <v>20</v>
          </cell>
          <cell r="C383" t="str">
            <v>255</v>
          </cell>
          <cell r="D383" t="str">
            <v>15</v>
          </cell>
          <cell r="E383" t="str">
            <v>99</v>
          </cell>
          <cell r="F383" t="str">
            <v>Liabilities</v>
          </cell>
          <cell r="G383" t="str">
            <v>Differed Income</v>
          </cell>
          <cell r="H383" t="str">
            <v>ISP Operations</v>
          </cell>
          <cell r="I383">
            <v>0</v>
          </cell>
        </row>
        <row r="384">
          <cell r="A384" t="str">
            <v>201825524</v>
          </cell>
          <cell r="B384" t="str">
            <v>20</v>
          </cell>
          <cell r="C384" t="str">
            <v>255</v>
          </cell>
          <cell r="D384" t="str">
            <v>18</v>
          </cell>
          <cell r="E384" t="str">
            <v>24</v>
          </cell>
          <cell r="F384" t="str">
            <v>Liabilities</v>
          </cell>
          <cell r="G384" t="str">
            <v>Differed Income</v>
          </cell>
          <cell r="H384" t="str">
            <v>OUTSTATION OPERATIONS</v>
          </cell>
          <cell r="I384">
            <v>56833.37</v>
          </cell>
        </row>
        <row r="385">
          <cell r="A385" t="str">
            <v>201625699</v>
          </cell>
          <cell r="B385" t="str">
            <v>20</v>
          </cell>
          <cell r="C385" t="str">
            <v>256</v>
          </cell>
          <cell r="D385" t="str">
            <v>16</v>
          </cell>
          <cell r="E385" t="str">
            <v>99</v>
          </cell>
          <cell r="F385" t="str">
            <v>Liabilities</v>
          </cell>
          <cell r="G385" t="str">
            <v>EGO Current Account with DPMCE main ledger</v>
          </cell>
          <cell r="H385" t="str">
            <v>EGO division</v>
          </cell>
          <cell r="I385">
            <v>-5813400</v>
          </cell>
        </row>
        <row r="386">
          <cell r="A386" t="str">
            <v>201325724</v>
          </cell>
          <cell r="B386" t="str">
            <v>20</v>
          </cell>
          <cell r="C386" t="str">
            <v>257</v>
          </cell>
          <cell r="D386" t="str">
            <v>13</v>
          </cell>
          <cell r="E386" t="str">
            <v>24</v>
          </cell>
          <cell r="F386" t="str">
            <v>Liabilities</v>
          </cell>
          <cell r="G386" t="str">
            <v>Differed Income - Grant</v>
          </cell>
          <cell r="H386" t="str">
            <v>Engineering-OS Support</v>
          </cell>
          <cell r="I386">
            <v>-332580.67</v>
          </cell>
        </row>
        <row r="387">
          <cell r="A387" t="str">
            <v>201825724</v>
          </cell>
          <cell r="B387" t="str">
            <v>20</v>
          </cell>
          <cell r="C387" t="str">
            <v>257</v>
          </cell>
          <cell r="D387" t="str">
            <v>18</v>
          </cell>
          <cell r="E387" t="str">
            <v>24</v>
          </cell>
          <cell r="F387" t="str">
            <v>Liabilities</v>
          </cell>
          <cell r="G387" t="str">
            <v>Differed Income - Grant</v>
          </cell>
          <cell r="H387" t="str">
            <v>OUTSTATION OPERATIONS</v>
          </cell>
          <cell r="I387">
            <v>110860.42</v>
          </cell>
        </row>
        <row r="388">
          <cell r="A388" t="str">
            <v>209925999</v>
          </cell>
          <cell r="B388" t="str">
            <v>20</v>
          </cell>
          <cell r="C388" t="str">
            <v>259</v>
          </cell>
          <cell r="D388" t="str">
            <v>99</v>
          </cell>
          <cell r="E388" t="str">
            <v>99</v>
          </cell>
          <cell r="F388" t="str">
            <v>Liabilities</v>
          </cell>
          <cell r="G388" t="str">
            <v>Insurance Claim Payable ( For  Vehicle Rapair )</v>
          </cell>
          <cell r="H388" t="str">
            <v>Other</v>
          </cell>
          <cell r="I388">
            <v>80586.25</v>
          </cell>
        </row>
        <row r="389">
          <cell r="A389" t="str">
            <v>204926099</v>
          </cell>
          <cell r="B389" t="str">
            <v>20</v>
          </cell>
          <cell r="C389" t="str">
            <v>260</v>
          </cell>
          <cell r="D389" t="str">
            <v>49</v>
          </cell>
          <cell r="E389" t="str">
            <v>99</v>
          </cell>
          <cell r="F389" t="str">
            <v>Liabilities</v>
          </cell>
          <cell r="G389" t="str">
            <v>Other Creditors - Provision for Foreign Traveling</v>
          </cell>
          <cell r="H389" t="str">
            <v>Planning</v>
          </cell>
          <cell r="I389">
            <v>0</v>
          </cell>
        </row>
        <row r="390">
          <cell r="A390" t="str">
            <v>206726099</v>
          </cell>
          <cell r="B390" t="str">
            <v>20</v>
          </cell>
          <cell r="C390" t="str">
            <v>260</v>
          </cell>
          <cell r="D390" t="str">
            <v>67</v>
          </cell>
          <cell r="E390" t="str">
            <v>99</v>
          </cell>
          <cell r="F390" t="str">
            <v>Liabilities</v>
          </cell>
          <cell r="G390" t="str">
            <v>Other Creditors - Provision for Foreign Traveling</v>
          </cell>
          <cell r="H390" t="str">
            <v>Research &amp; Development</v>
          </cell>
          <cell r="I390">
            <v>0</v>
          </cell>
        </row>
        <row r="391">
          <cell r="A391" t="str">
            <v>209926099</v>
          </cell>
          <cell r="B391" t="str">
            <v>20</v>
          </cell>
          <cell r="C391" t="str">
            <v>260</v>
          </cell>
          <cell r="D391" t="str">
            <v>99</v>
          </cell>
          <cell r="E391" t="str">
            <v>99</v>
          </cell>
          <cell r="F391" t="str">
            <v>Liabilities</v>
          </cell>
          <cell r="G391" t="str">
            <v>Other Creditors - Provision for Foreign Traveling</v>
          </cell>
          <cell r="H391" t="str">
            <v>Other</v>
          </cell>
          <cell r="I391">
            <v>51297.4</v>
          </cell>
        </row>
        <row r="392">
          <cell r="A392" t="str">
            <v>201526199</v>
          </cell>
          <cell r="B392" t="str">
            <v>20</v>
          </cell>
          <cell r="C392" t="str">
            <v>261</v>
          </cell>
          <cell r="D392" t="str">
            <v>15</v>
          </cell>
          <cell r="E392" t="str">
            <v>99</v>
          </cell>
          <cell r="F392" t="str">
            <v>Liabilities</v>
          </cell>
          <cell r="G392" t="str">
            <v>Provision for Staff training</v>
          </cell>
          <cell r="H392" t="str">
            <v>ISP Operations</v>
          </cell>
          <cell r="I392">
            <v>0</v>
          </cell>
        </row>
        <row r="393">
          <cell r="A393" t="str">
            <v>209926199</v>
          </cell>
          <cell r="B393" t="str">
            <v>20</v>
          </cell>
          <cell r="C393" t="str">
            <v>261</v>
          </cell>
          <cell r="D393" t="str">
            <v>99</v>
          </cell>
          <cell r="E393" t="str">
            <v>99</v>
          </cell>
          <cell r="F393" t="str">
            <v>Liabilities</v>
          </cell>
          <cell r="G393" t="str">
            <v>Provision for Staff training</v>
          </cell>
          <cell r="H393" t="str">
            <v>Other</v>
          </cell>
          <cell r="I393">
            <v>133627.76999999999</v>
          </cell>
        </row>
        <row r="394">
          <cell r="A394" t="str">
            <v>209926299</v>
          </cell>
          <cell r="B394" t="str">
            <v>20</v>
          </cell>
          <cell r="C394" t="str">
            <v>262</v>
          </cell>
          <cell r="D394" t="str">
            <v>99</v>
          </cell>
          <cell r="E394" t="str">
            <v>99</v>
          </cell>
          <cell r="F394" t="str">
            <v>Liabilities</v>
          </cell>
          <cell r="G394" t="str">
            <v>Provision for legal fees</v>
          </cell>
          <cell r="H394" t="str">
            <v>Other</v>
          </cell>
          <cell r="I394">
            <v>-450000</v>
          </cell>
        </row>
        <row r="395">
          <cell r="A395" t="str">
            <v>209926399</v>
          </cell>
          <cell r="B395" t="str">
            <v>20</v>
          </cell>
          <cell r="C395" t="str">
            <v>263</v>
          </cell>
          <cell r="D395" t="str">
            <v>99</v>
          </cell>
          <cell r="E395" t="str">
            <v>99</v>
          </cell>
          <cell r="F395" t="str">
            <v>Liabilities</v>
          </cell>
          <cell r="G395" t="str">
            <v>Provision for FR Maintenance</v>
          </cell>
          <cell r="H395" t="str">
            <v>Other</v>
          </cell>
          <cell r="I395">
            <v>0</v>
          </cell>
        </row>
        <row r="396">
          <cell r="A396" t="str">
            <v>209926499</v>
          </cell>
          <cell r="B396" t="str">
            <v>20</v>
          </cell>
          <cell r="C396" t="str">
            <v>264</v>
          </cell>
          <cell r="D396" t="str">
            <v>99</v>
          </cell>
          <cell r="E396" t="str">
            <v>99</v>
          </cell>
          <cell r="F396" t="str">
            <v>Liabilities</v>
          </cell>
          <cell r="G396" t="str">
            <v>Provision for Sales promotion</v>
          </cell>
          <cell r="H396" t="str">
            <v>Other</v>
          </cell>
          <cell r="I396">
            <v>119814.91</v>
          </cell>
        </row>
        <row r="397">
          <cell r="A397" t="str">
            <v>209926599</v>
          </cell>
          <cell r="B397" t="str">
            <v>20</v>
          </cell>
          <cell r="C397" t="str">
            <v>265</v>
          </cell>
          <cell r="D397" t="str">
            <v>99</v>
          </cell>
          <cell r="E397" t="str">
            <v>99</v>
          </cell>
          <cell r="F397" t="str">
            <v>Liabilities</v>
          </cell>
          <cell r="G397" t="str">
            <v>Provision for Advertising</v>
          </cell>
          <cell r="H397" t="str">
            <v>Other</v>
          </cell>
          <cell r="I397">
            <v>-18487.13</v>
          </cell>
        </row>
        <row r="398">
          <cell r="A398" t="str">
            <v>209926699</v>
          </cell>
          <cell r="B398" t="str">
            <v>20</v>
          </cell>
          <cell r="C398" t="str">
            <v>266</v>
          </cell>
          <cell r="D398" t="str">
            <v>99</v>
          </cell>
          <cell r="E398" t="str">
            <v>99</v>
          </cell>
          <cell r="F398" t="str">
            <v>Liabilities</v>
          </cell>
          <cell r="G398" t="str">
            <v>Provision for Entertainment</v>
          </cell>
          <cell r="H398" t="str">
            <v>Other</v>
          </cell>
          <cell r="I398">
            <v>0</v>
          </cell>
        </row>
        <row r="399">
          <cell r="A399" t="str">
            <v>209927099</v>
          </cell>
          <cell r="B399" t="str">
            <v>20</v>
          </cell>
          <cell r="C399" t="str">
            <v>270</v>
          </cell>
          <cell r="D399" t="str">
            <v>99</v>
          </cell>
          <cell r="E399" t="str">
            <v>99</v>
          </cell>
          <cell r="F399" t="str">
            <v>Liabilities</v>
          </cell>
          <cell r="G399" t="str">
            <v>Other creditors-Salaries control (E-NET)</v>
          </cell>
          <cell r="H399" t="str">
            <v>Other</v>
          </cell>
          <cell r="I399">
            <v>-34687.519999999997</v>
          </cell>
        </row>
        <row r="400">
          <cell r="A400" t="str">
            <v>201528099</v>
          </cell>
          <cell r="B400" t="str">
            <v>20</v>
          </cell>
          <cell r="C400" t="str">
            <v>280</v>
          </cell>
          <cell r="D400" t="str">
            <v>15</v>
          </cell>
          <cell r="E400" t="str">
            <v>99</v>
          </cell>
          <cell r="F400" t="str">
            <v>Liabilities</v>
          </cell>
          <cell r="G400" t="str">
            <v>VAT PAYABLE @15%</v>
          </cell>
          <cell r="H400" t="str">
            <v>ISP Operations</v>
          </cell>
          <cell r="I400">
            <v>5378.35</v>
          </cell>
        </row>
        <row r="401">
          <cell r="A401" t="str">
            <v>209928099</v>
          </cell>
          <cell r="B401" t="str">
            <v>20</v>
          </cell>
          <cell r="C401" t="str">
            <v>280</v>
          </cell>
          <cell r="D401" t="str">
            <v>99</v>
          </cell>
          <cell r="E401" t="str">
            <v>99</v>
          </cell>
          <cell r="F401" t="str">
            <v>Liabilities</v>
          </cell>
          <cell r="G401" t="str">
            <v>VAT PAYABLE @15%</v>
          </cell>
          <cell r="H401" t="str">
            <v>Other</v>
          </cell>
          <cell r="I401">
            <v>615072.96</v>
          </cell>
        </row>
        <row r="402">
          <cell r="A402" t="str">
            <v>209928199</v>
          </cell>
          <cell r="B402" t="str">
            <v>20</v>
          </cell>
          <cell r="C402" t="str">
            <v>281</v>
          </cell>
          <cell r="D402" t="str">
            <v>99</v>
          </cell>
          <cell r="E402" t="str">
            <v>99</v>
          </cell>
          <cell r="F402" t="str">
            <v>Liabilities</v>
          </cell>
          <cell r="G402" t="str">
            <v>Income Tax Payable</v>
          </cell>
          <cell r="H402" t="str">
            <v>Other</v>
          </cell>
          <cell r="I402">
            <v>4926786.47</v>
          </cell>
        </row>
        <row r="403">
          <cell r="A403" t="str">
            <v>209928299</v>
          </cell>
          <cell r="B403" t="str">
            <v>20</v>
          </cell>
          <cell r="C403" t="str">
            <v>282</v>
          </cell>
          <cell r="D403" t="str">
            <v>99</v>
          </cell>
          <cell r="E403" t="str">
            <v>99</v>
          </cell>
          <cell r="F403" t="str">
            <v>Liabilities</v>
          </cell>
          <cell r="G403" t="str">
            <v>Turnover Tax Payable</v>
          </cell>
          <cell r="H403" t="str">
            <v>Other</v>
          </cell>
          <cell r="I403">
            <v>-284166.27</v>
          </cell>
        </row>
        <row r="404">
          <cell r="A404" t="str">
            <v>209928699</v>
          </cell>
          <cell r="B404" t="str">
            <v>20</v>
          </cell>
          <cell r="C404" t="str">
            <v>286</v>
          </cell>
          <cell r="D404" t="str">
            <v>99</v>
          </cell>
          <cell r="E404" t="str">
            <v>99</v>
          </cell>
          <cell r="F404" t="str">
            <v>Liabilities</v>
          </cell>
          <cell r="G404" t="str">
            <v>Withholding Tax Payable</v>
          </cell>
          <cell r="H404" t="str">
            <v>Other</v>
          </cell>
          <cell r="I404">
            <v>-53085.23</v>
          </cell>
        </row>
        <row r="405">
          <cell r="A405" t="str">
            <v>209928799</v>
          </cell>
          <cell r="B405" t="str">
            <v>20</v>
          </cell>
          <cell r="C405" t="str">
            <v>287</v>
          </cell>
          <cell r="D405" t="str">
            <v>99</v>
          </cell>
          <cell r="E405" t="str">
            <v>99</v>
          </cell>
          <cell r="F405" t="str">
            <v>Liabilities</v>
          </cell>
          <cell r="G405" t="str">
            <v>Stamp Duty Payable</v>
          </cell>
          <cell r="H405" t="str">
            <v>Other</v>
          </cell>
          <cell r="I405">
            <v>0</v>
          </cell>
        </row>
        <row r="406">
          <cell r="A406" t="str">
            <v>201529298</v>
          </cell>
          <cell r="B406" t="str">
            <v>20</v>
          </cell>
          <cell r="C406" t="str">
            <v>292</v>
          </cell>
          <cell r="D406" t="str">
            <v>15</v>
          </cell>
          <cell r="E406" t="str">
            <v>98</v>
          </cell>
          <cell r="F406" t="str">
            <v>Liabilities</v>
          </cell>
          <cell r="G406" t="str">
            <v>GST</v>
          </cell>
          <cell r="H406" t="str">
            <v>ISP Operations</v>
          </cell>
          <cell r="I406">
            <v>0</v>
          </cell>
        </row>
        <row r="407">
          <cell r="A407" t="str">
            <v>201529299</v>
          </cell>
          <cell r="B407" t="str">
            <v>20</v>
          </cell>
          <cell r="C407" t="str">
            <v>292</v>
          </cell>
          <cell r="D407" t="str">
            <v>15</v>
          </cell>
          <cell r="E407" t="str">
            <v>99</v>
          </cell>
          <cell r="F407" t="str">
            <v>Liabilities</v>
          </cell>
          <cell r="G407" t="str">
            <v>GST</v>
          </cell>
          <cell r="H407" t="str">
            <v>ISP Operations</v>
          </cell>
          <cell r="I407">
            <v>-4587.43</v>
          </cell>
        </row>
        <row r="408">
          <cell r="A408" t="str">
            <v>209929299</v>
          </cell>
          <cell r="B408" t="str">
            <v>20</v>
          </cell>
          <cell r="C408" t="str">
            <v>292</v>
          </cell>
          <cell r="D408" t="str">
            <v>99</v>
          </cell>
          <cell r="E408" t="str">
            <v>99</v>
          </cell>
          <cell r="F408" t="str">
            <v>Liabilities</v>
          </cell>
          <cell r="G408" t="str">
            <v>GST</v>
          </cell>
          <cell r="H408" t="str">
            <v>Other</v>
          </cell>
          <cell r="I408">
            <v>-422338.07</v>
          </cell>
        </row>
        <row r="409">
          <cell r="A409" t="str">
            <v>201529398</v>
          </cell>
          <cell r="B409" t="str">
            <v>20</v>
          </cell>
          <cell r="C409" t="str">
            <v>293</v>
          </cell>
          <cell r="D409" t="str">
            <v>15</v>
          </cell>
          <cell r="E409" t="str">
            <v>98</v>
          </cell>
          <cell r="F409" t="str">
            <v>Liabilities</v>
          </cell>
          <cell r="G409" t="str">
            <v>National Security Levy - Payable</v>
          </cell>
          <cell r="H409" t="str">
            <v>ISP Operations</v>
          </cell>
          <cell r="I409">
            <v>0</v>
          </cell>
        </row>
        <row r="410">
          <cell r="A410" t="str">
            <v>201529399</v>
          </cell>
          <cell r="B410" t="str">
            <v>20</v>
          </cell>
          <cell r="C410" t="str">
            <v>293</v>
          </cell>
          <cell r="D410" t="str">
            <v>15</v>
          </cell>
          <cell r="E410" t="str">
            <v>99</v>
          </cell>
          <cell r="F410" t="str">
            <v>Liabilities</v>
          </cell>
          <cell r="G410" t="str">
            <v>National Security Levy - Payable</v>
          </cell>
          <cell r="H410" t="str">
            <v>ISP Operations</v>
          </cell>
          <cell r="I410">
            <v>-56202.76</v>
          </cell>
        </row>
        <row r="411">
          <cell r="A411" t="str">
            <v>209929399</v>
          </cell>
          <cell r="B411" t="str">
            <v>20</v>
          </cell>
          <cell r="C411" t="str">
            <v>293</v>
          </cell>
          <cell r="D411" t="str">
            <v>99</v>
          </cell>
          <cell r="E411" t="str">
            <v>99</v>
          </cell>
          <cell r="F411" t="str">
            <v>Liabilities</v>
          </cell>
          <cell r="G411" t="str">
            <v>National Security Levy - Payable</v>
          </cell>
          <cell r="H411" t="str">
            <v>Other</v>
          </cell>
          <cell r="I411">
            <v>61111.4</v>
          </cell>
        </row>
        <row r="412">
          <cell r="A412" t="str">
            <v>201529499</v>
          </cell>
          <cell r="B412" t="str">
            <v>20</v>
          </cell>
          <cell r="C412" t="str">
            <v>294</v>
          </cell>
          <cell r="D412" t="str">
            <v>15</v>
          </cell>
          <cell r="E412" t="str">
            <v>99</v>
          </cell>
          <cell r="F412" t="str">
            <v>Liabilities</v>
          </cell>
          <cell r="G412" t="str">
            <v>National Security Levy (1% Difference )</v>
          </cell>
          <cell r="H412" t="str">
            <v>ISP Operations</v>
          </cell>
          <cell r="I412">
            <v>116.99</v>
          </cell>
        </row>
        <row r="413">
          <cell r="A413" t="str">
            <v>209929499</v>
          </cell>
          <cell r="B413" t="str">
            <v>20</v>
          </cell>
          <cell r="C413" t="str">
            <v>294</v>
          </cell>
          <cell r="D413" t="str">
            <v>99</v>
          </cell>
          <cell r="E413" t="str">
            <v>99</v>
          </cell>
          <cell r="F413" t="str">
            <v>Liabilities</v>
          </cell>
          <cell r="G413" t="str">
            <v>National Security Levy (1% Difference )</v>
          </cell>
          <cell r="H413" t="str">
            <v>Other</v>
          </cell>
          <cell r="I413">
            <v>-3394.48</v>
          </cell>
        </row>
        <row r="414">
          <cell r="A414" t="str">
            <v>209929599</v>
          </cell>
          <cell r="B414" t="str">
            <v>20</v>
          </cell>
          <cell r="C414" t="str">
            <v>295</v>
          </cell>
          <cell r="D414" t="str">
            <v>99</v>
          </cell>
          <cell r="E414" t="str">
            <v>99</v>
          </cell>
          <cell r="F414" t="str">
            <v>Liabilities</v>
          </cell>
          <cell r="G414" t="str">
            <v>GST-Timing Difference on Imports</v>
          </cell>
          <cell r="H414" t="str">
            <v>Other</v>
          </cell>
          <cell r="I414">
            <v>0</v>
          </cell>
        </row>
        <row r="415">
          <cell r="A415" t="str">
            <v>201529699</v>
          </cell>
          <cell r="B415" t="str">
            <v>20</v>
          </cell>
          <cell r="C415" t="str">
            <v>296</v>
          </cell>
          <cell r="D415" t="str">
            <v>15</v>
          </cell>
          <cell r="E415" t="str">
            <v>99</v>
          </cell>
          <cell r="F415" t="str">
            <v>Liabilities</v>
          </cell>
          <cell r="G415" t="str">
            <v>VAT PAYABLE @20%</v>
          </cell>
          <cell r="H415" t="str">
            <v>ISP Operations</v>
          </cell>
          <cell r="I415">
            <v>31661.34</v>
          </cell>
        </row>
        <row r="416">
          <cell r="A416" t="str">
            <v>201629699</v>
          </cell>
          <cell r="B416" t="str">
            <v>20</v>
          </cell>
          <cell r="C416" t="str">
            <v>296</v>
          </cell>
          <cell r="D416" t="str">
            <v>16</v>
          </cell>
          <cell r="E416" t="str">
            <v>99</v>
          </cell>
          <cell r="F416" t="str">
            <v>Liabilities</v>
          </cell>
          <cell r="G416" t="str">
            <v>VAT PAYABLE @20%</v>
          </cell>
          <cell r="H416" t="str">
            <v>EGO division</v>
          </cell>
          <cell r="I416">
            <v>968900</v>
          </cell>
        </row>
        <row r="417">
          <cell r="A417" t="str">
            <v>209929699</v>
          </cell>
          <cell r="B417" t="str">
            <v>20</v>
          </cell>
          <cell r="C417" t="str">
            <v>296</v>
          </cell>
          <cell r="D417" t="str">
            <v>99</v>
          </cell>
          <cell r="E417" t="str">
            <v>99</v>
          </cell>
          <cell r="F417" t="str">
            <v>Liabilities</v>
          </cell>
          <cell r="G417" t="str">
            <v>VAT PAYABLE @20%</v>
          </cell>
          <cell r="H417" t="str">
            <v>Other</v>
          </cell>
          <cell r="I417">
            <v>253868.13</v>
          </cell>
        </row>
        <row r="418">
          <cell r="A418" t="str">
            <v>209929799</v>
          </cell>
          <cell r="B418" t="str">
            <v>20</v>
          </cell>
          <cell r="C418" t="str">
            <v>297</v>
          </cell>
          <cell r="D418" t="str">
            <v>99</v>
          </cell>
          <cell r="E418" t="str">
            <v>99</v>
          </cell>
          <cell r="F418" t="str">
            <v>Liabilities</v>
          </cell>
          <cell r="G418" t="str">
            <v>VAT PAYABLE @10%</v>
          </cell>
          <cell r="H418" t="str">
            <v>Other</v>
          </cell>
          <cell r="I418">
            <v>-4198.1000000000004</v>
          </cell>
        </row>
        <row r="419">
          <cell r="A419" t="str">
            <v>201332031</v>
          </cell>
          <cell r="B419" t="str">
            <v>20</v>
          </cell>
          <cell r="C419" t="str">
            <v>320</v>
          </cell>
          <cell r="D419" t="str">
            <v>13</v>
          </cell>
          <cell r="E419" t="str">
            <v>31</v>
          </cell>
          <cell r="F419" t="str">
            <v>Liabilities</v>
          </cell>
          <cell r="G419" t="str">
            <v>Credit Sales</v>
          </cell>
          <cell r="H419" t="str">
            <v>Engineering-OS Support</v>
          </cell>
          <cell r="I419">
            <v>0</v>
          </cell>
        </row>
        <row r="420">
          <cell r="A420" t="str">
            <v>204050599</v>
          </cell>
          <cell r="B420" t="str">
            <v>20</v>
          </cell>
          <cell r="C420" t="str">
            <v>505</v>
          </cell>
          <cell r="D420" t="str">
            <v>40</v>
          </cell>
          <cell r="E420" t="str">
            <v>99</v>
          </cell>
          <cell r="F420" t="str">
            <v>Liabilities</v>
          </cell>
          <cell r="G420" t="str">
            <v>Staff Benefits &amp; Welfare</v>
          </cell>
          <cell r="H420" t="str">
            <v>Marketing - Accessories</v>
          </cell>
          <cell r="I420">
            <v>0</v>
          </cell>
        </row>
        <row r="421">
          <cell r="A421" t="str">
            <v>201152710</v>
          </cell>
          <cell r="B421" t="str">
            <v>20</v>
          </cell>
          <cell r="C421" t="str">
            <v>527</v>
          </cell>
          <cell r="D421" t="str">
            <v>11</v>
          </cell>
          <cell r="E421" t="str">
            <v>10</v>
          </cell>
          <cell r="F421" t="str">
            <v>Liabilities</v>
          </cell>
          <cell r="G421" t="str">
            <v>Refreshments</v>
          </cell>
          <cell r="H421" t="str">
            <v>Software Development</v>
          </cell>
          <cell r="I421">
            <v>0</v>
          </cell>
        </row>
        <row r="422">
          <cell r="A422" t="str">
            <v>209954799</v>
          </cell>
          <cell r="B422" t="str">
            <v>20</v>
          </cell>
          <cell r="C422" t="str">
            <v>547</v>
          </cell>
          <cell r="D422" t="str">
            <v>99</v>
          </cell>
          <cell r="E422" t="str">
            <v>99</v>
          </cell>
          <cell r="F422" t="str">
            <v>Liabilities</v>
          </cell>
          <cell r="G422" t="str">
            <v>Overdraft Interest</v>
          </cell>
          <cell r="H422" t="str">
            <v>Other</v>
          </cell>
          <cell r="I422">
            <v>0</v>
          </cell>
        </row>
        <row r="423">
          <cell r="A423" t="str">
            <v>209954899</v>
          </cell>
          <cell r="B423" t="str">
            <v>20</v>
          </cell>
          <cell r="C423" t="str">
            <v>548</v>
          </cell>
          <cell r="D423" t="str">
            <v>99</v>
          </cell>
          <cell r="E423" t="str">
            <v>99</v>
          </cell>
          <cell r="F423" t="str">
            <v>Liabilities</v>
          </cell>
          <cell r="G423" t="str">
            <v>Bank Charges</v>
          </cell>
          <cell r="H423" t="str">
            <v>Other</v>
          </cell>
          <cell r="I423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ansaction"/>
      <sheetName val="Sheet2"/>
      <sheetName val="Sheet1"/>
      <sheetName val="Bank _Inst_Master"/>
      <sheetName val="Client Master"/>
      <sheetName val="Bank__Inst_Master22"/>
      <sheetName val="Client_Master22"/>
      <sheetName val="Bank__Inst_Master20"/>
      <sheetName val="Client_Master20"/>
      <sheetName val="Bank__Inst_Master8"/>
      <sheetName val="Client_Master8"/>
      <sheetName val="TB"/>
      <sheetName val="Bank__Inst_Master"/>
      <sheetName val="Client_Master"/>
      <sheetName val="Bank__Inst_Master1"/>
      <sheetName val="Client_Master1"/>
      <sheetName val="Bank__Inst_Master2"/>
      <sheetName val="Client_Master2"/>
      <sheetName val="Bank__Inst_Master3"/>
      <sheetName val="Client_Master3"/>
      <sheetName val="Bank__Inst_Master4"/>
      <sheetName val="Client_Master4"/>
      <sheetName val="Bank__Inst_Master5"/>
      <sheetName val="Client_Master5"/>
      <sheetName val="Bank__Inst_Master6"/>
      <sheetName val="Client_Master6"/>
      <sheetName val="Bank__Inst_Master7"/>
      <sheetName val="Client_Master7"/>
      <sheetName val="Bank__Inst_Master9"/>
      <sheetName val="Client_Master9"/>
      <sheetName val="Bank__Inst_Master10"/>
      <sheetName val="Client_Master10"/>
      <sheetName val="Bank__Inst_Master11"/>
      <sheetName val="Client_Master11"/>
      <sheetName val="Bank__Inst_Master12"/>
      <sheetName val="Client_Master12"/>
      <sheetName val="Bank__Inst_Master13"/>
      <sheetName val="Client_Master13"/>
      <sheetName val="Bank__Inst_Master14"/>
      <sheetName val="Client_Master14"/>
      <sheetName val="Bank__Inst_Master15"/>
      <sheetName val="Client_Master15"/>
      <sheetName val="Bank__Inst_Master16"/>
      <sheetName val="Client_Master16"/>
      <sheetName val="Bank__Inst_Master17"/>
      <sheetName val="Client_Master17"/>
      <sheetName val="Bank__Inst_Master18"/>
      <sheetName val="Client_Master18"/>
      <sheetName val="Bank__Inst_Master19"/>
      <sheetName val="Client_Master19"/>
      <sheetName val="Bank__Inst_Master21"/>
      <sheetName val="Client_Master21"/>
      <sheetName val="Bank__Inst_Master23"/>
      <sheetName val="Client_Master23"/>
    </sheetNames>
    <sheetDataSet>
      <sheetData sheetId="0" refreshError="1"/>
      <sheetData sheetId="1" refreshError="1"/>
      <sheetData sheetId="2" refreshError="1"/>
      <sheetData sheetId="3">
        <row r="2">
          <cell r="A2" t="str">
            <v>ALCL-COM</v>
          </cell>
        </row>
        <row r="3">
          <cell r="A3" t="str">
            <v>ALCL-HNB</v>
          </cell>
        </row>
        <row r="4">
          <cell r="A4" t="str">
            <v>CAL-SEY</v>
          </cell>
        </row>
        <row r="5">
          <cell r="A5" t="str">
            <v>CFSL-BOC</v>
          </cell>
        </row>
        <row r="6">
          <cell r="A6" t="str">
            <v>CLCL-SEY</v>
          </cell>
        </row>
        <row r="7">
          <cell r="A7" t="str">
            <v>DPCM-COM</v>
          </cell>
        </row>
        <row r="8">
          <cell r="A8" t="str">
            <v>DPCM-HNB</v>
          </cell>
        </row>
        <row r="9">
          <cell r="A9" t="str">
            <v>DPCM-HNB SEC</v>
          </cell>
        </row>
        <row r="10">
          <cell r="A10" t="str">
            <v>DPCM-HNB-DX</v>
          </cell>
        </row>
        <row r="11">
          <cell r="A11" t="str">
            <v>DPGS-COM</v>
          </cell>
        </row>
        <row r="12">
          <cell r="A12" t="str">
            <v>DPGS-HNB</v>
          </cell>
        </row>
        <row r="13">
          <cell r="A13" t="str">
            <v>DPGS-NDB</v>
          </cell>
        </row>
        <row r="14">
          <cell r="A14" t="str">
            <v>DPGS-SAMP</v>
          </cell>
        </row>
        <row r="15">
          <cell r="A15" t="str">
            <v>DPIT-NTB</v>
          </cell>
        </row>
        <row r="16">
          <cell r="A16" t="str">
            <v>DPMCFS-COM</v>
          </cell>
        </row>
        <row r="17">
          <cell r="A17" t="str">
            <v>DPMCFS-HNB</v>
          </cell>
        </row>
        <row r="18">
          <cell r="A18" t="str">
            <v>DPMCFS-HNB-DX</v>
          </cell>
        </row>
        <row r="19">
          <cell r="A19" t="str">
            <v>DPMCFS-NDB</v>
          </cell>
        </row>
        <row r="20">
          <cell r="A20" t="str">
            <v>DPMCFS-NDB-DX</v>
          </cell>
        </row>
        <row r="21">
          <cell r="A21" t="str">
            <v>DPMC-SAMP</v>
          </cell>
        </row>
        <row r="22">
          <cell r="A22" t="str">
            <v>FORBES-DFCC</v>
          </cell>
        </row>
        <row r="23">
          <cell r="A23" t="str">
            <v>FORBES-SAMP</v>
          </cell>
        </row>
        <row r="24">
          <cell r="A24" t="str">
            <v>MLL-PB</v>
          </cell>
        </row>
        <row r="25">
          <cell r="A25" t="str">
            <v>ORIENT-COM</v>
          </cell>
        </row>
        <row r="26">
          <cell r="A26" t="str">
            <v>ORIENT-HNB</v>
          </cell>
        </row>
        <row r="27">
          <cell r="A27" t="str">
            <v>PLC-PB</v>
          </cell>
        </row>
        <row r="50">
          <cell r="A50" t="str">
            <v>Ref No</v>
          </cell>
        </row>
        <row r="51">
          <cell r="B51" t="str">
            <v>CP_Repo</v>
          </cell>
        </row>
        <row r="52">
          <cell r="B52" t="str">
            <v>Loans</v>
          </cell>
        </row>
        <row r="53">
          <cell r="B53" t="str">
            <v>Pro_Notes</v>
          </cell>
        </row>
        <row r="54">
          <cell r="B54" t="str">
            <v>Pro_Notes_Lend</v>
          </cell>
        </row>
        <row r="55">
          <cell r="B55" t="str">
            <v>Purchase</v>
          </cell>
        </row>
        <row r="56">
          <cell r="B56" t="str">
            <v>R/Repo</v>
          </cell>
        </row>
        <row r="57">
          <cell r="B57" t="str">
            <v>Repo</v>
          </cell>
        </row>
        <row r="58">
          <cell r="B58" t="str">
            <v>Sale</v>
          </cell>
        </row>
        <row r="59">
          <cell r="B59" t="str">
            <v>Trust_Crt</v>
          </cell>
        </row>
        <row r="60">
          <cell r="B60" t="str">
            <v>CP_Borrow</v>
          </cell>
        </row>
        <row r="61">
          <cell r="B61" t="str">
            <v>CP_R/Repo</v>
          </cell>
        </row>
        <row r="62">
          <cell r="B62" t="str">
            <v xml:space="preserve">TB_Repo </v>
          </cell>
        </row>
      </sheetData>
      <sheetData sheetId="4"/>
      <sheetData sheetId="5">
        <row r="2">
          <cell r="A2" t="str">
            <v>ALCL-COM</v>
          </cell>
        </row>
      </sheetData>
      <sheetData sheetId="6"/>
      <sheetData sheetId="7">
        <row r="2">
          <cell r="A2" t="str">
            <v>ALCL-COM</v>
          </cell>
        </row>
      </sheetData>
      <sheetData sheetId="8"/>
      <sheetData sheetId="9">
        <row r="2">
          <cell r="A2" t="str">
            <v>ALCL-COM</v>
          </cell>
        </row>
      </sheetData>
      <sheetData sheetId="10"/>
      <sheetData sheetId="11"/>
      <sheetData sheetId="12">
        <row r="2">
          <cell r="A2" t="str">
            <v>ALCL-COM</v>
          </cell>
        </row>
      </sheetData>
      <sheetData sheetId="13"/>
      <sheetData sheetId="14">
        <row r="2">
          <cell r="A2" t="str">
            <v>ALCL-COM</v>
          </cell>
        </row>
      </sheetData>
      <sheetData sheetId="15"/>
      <sheetData sheetId="16">
        <row r="2">
          <cell r="A2" t="str">
            <v>ALCL-COM</v>
          </cell>
        </row>
      </sheetData>
      <sheetData sheetId="17"/>
      <sheetData sheetId="18">
        <row r="2">
          <cell r="A2" t="str">
            <v>ALCL-COM</v>
          </cell>
        </row>
      </sheetData>
      <sheetData sheetId="19"/>
      <sheetData sheetId="20">
        <row r="2">
          <cell r="A2" t="str">
            <v>ALCL-COM</v>
          </cell>
        </row>
      </sheetData>
      <sheetData sheetId="21"/>
      <sheetData sheetId="22">
        <row r="2">
          <cell r="A2" t="str">
            <v>ALCL-COM</v>
          </cell>
        </row>
      </sheetData>
      <sheetData sheetId="23"/>
      <sheetData sheetId="24">
        <row r="2">
          <cell r="A2" t="str">
            <v>ALCL-COM</v>
          </cell>
        </row>
      </sheetData>
      <sheetData sheetId="25"/>
      <sheetData sheetId="26">
        <row r="2">
          <cell r="A2" t="str">
            <v>ALCL-COM</v>
          </cell>
        </row>
      </sheetData>
      <sheetData sheetId="27"/>
      <sheetData sheetId="28">
        <row r="2">
          <cell r="A2" t="str">
            <v>ALCL-COM</v>
          </cell>
        </row>
      </sheetData>
      <sheetData sheetId="29"/>
      <sheetData sheetId="30">
        <row r="2">
          <cell r="A2" t="str">
            <v>ALCL-COM</v>
          </cell>
        </row>
      </sheetData>
      <sheetData sheetId="31"/>
      <sheetData sheetId="32">
        <row r="2">
          <cell r="A2" t="str">
            <v>ALCL-COM</v>
          </cell>
        </row>
      </sheetData>
      <sheetData sheetId="33"/>
      <sheetData sheetId="34">
        <row r="2">
          <cell r="A2" t="str">
            <v>ALCL-COM</v>
          </cell>
        </row>
      </sheetData>
      <sheetData sheetId="35"/>
      <sheetData sheetId="36">
        <row r="2">
          <cell r="A2" t="str">
            <v>ALCL-COM</v>
          </cell>
        </row>
      </sheetData>
      <sheetData sheetId="37"/>
      <sheetData sheetId="38">
        <row r="2">
          <cell r="A2" t="str">
            <v>ALCL-COM</v>
          </cell>
        </row>
      </sheetData>
      <sheetData sheetId="39"/>
      <sheetData sheetId="40">
        <row r="2">
          <cell r="A2" t="str">
            <v>ALCL-COM</v>
          </cell>
        </row>
      </sheetData>
      <sheetData sheetId="41"/>
      <sheetData sheetId="42">
        <row r="2">
          <cell r="A2" t="str">
            <v>ALCL-COM</v>
          </cell>
        </row>
      </sheetData>
      <sheetData sheetId="43"/>
      <sheetData sheetId="44">
        <row r="2">
          <cell r="A2" t="str">
            <v>ALCL-COM</v>
          </cell>
        </row>
      </sheetData>
      <sheetData sheetId="45"/>
      <sheetData sheetId="46">
        <row r="2">
          <cell r="A2" t="str">
            <v>ALCL-COM</v>
          </cell>
        </row>
      </sheetData>
      <sheetData sheetId="47"/>
      <sheetData sheetId="48">
        <row r="2">
          <cell r="A2" t="str">
            <v>ALCL-COM</v>
          </cell>
        </row>
      </sheetData>
      <sheetData sheetId="49"/>
      <sheetData sheetId="50">
        <row r="2">
          <cell r="A2" t="str">
            <v>ALCL-COM</v>
          </cell>
        </row>
      </sheetData>
      <sheetData sheetId="51"/>
      <sheetData sheetId="52">
        <row r="2">
          <cell r="A2" t="str">
            <v>ALCL-COM</v>
          </cell>
        </row>
      </sheetData>
      <sheetData sheetId="53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ansaction"/>
      <sheetName val="Sheet2"/>
      <sheetName val="Sheet1"/>
      <sheetName val="Bank _Inst_Master"/>
      <sheetName val="Client Master"/>
    </sheetNames>
    <sheetDataSet>
      <sheetData sheetId="0" refreshError="1"/>
      <sheetData sheetId="1" refreshError="1"/>
      <sheetData sheetId="2" refreshError="1"/>
      <sheetData sheetId="3">
        <row r="2">
          <cell r="A2" t="str">
            <v>ALCL-COM</v>
          </cell>
        </row>
        <row r="3">
          <cell r="A3" t="str">
            <v>ALCL-HNB</v>
          </cell>
        </row>
        <row r="4">
          <cell r="A4" t="str">
            <v>CAL-SEY</v>
          </cell>
        </row>
        <row r="5">
          <cell r="A5" t="str">
            <v>CFSL-BOC</v>
          </cell>
        </row>
        <row r="6">
          <cell r="A6" t="str">
            <v>CLCL-SEY</v>
          </cell>
        </row>
        <row r="7">
          <cell r="A7" t="str">
            <v>DPCM-COM</v>
          </cell>
        </row>
        <row r="8">
          <cell r="A8" t="str">
            <v>DPCM-HNB</v>
          </cell>
        </row>
        <row r="9">
          <cell r="A9" t="str">
            <v>DPCM-HNB SEC</v>
          </cell>
        </row>
        <row r="10">
          <cell r="A10" t="str">
            <v>DPCM-HNB-DX</v>
          </cell>
        </row>
        <row r="11">
          <cell r="A11" t="str">
            <v>DPGS-COM</v>
          </cell>
        </row>
        <row r="12">
          <cell r="A12" t="str">
            <v>DPGS-HNB</v>
          </cell>
        </row>
        <row r="13">
          <cell r="A13" t="str">
            <v>DPGS-NDB</v>
          </cell>
        </row>
        <row r="14">
          <cell r="A14" t="str">
            <v>DPGS-SAMP</v>
          </cell>
        </row>
        <row r="15">
          <cell r="A15" t="str">
            <v>DPIT-NTB</v>
          </cell>
        </row>
        <row r="16">
          <cell r="A16" t="str">
            <v>DPMCFS-COM</v>
          </cell>
        </row>
        <row r="17">
          <cell r="A17" t="str">
            <v>DPMCFS-HNB</v>
          </cell>
        </row>
        <row r="18">
          <cell r="A18" t="str">
            <v>DPMCFS-HNB-DX</v>
          </cell>
        </row>
        <row r="19">
          <cell r="A19" t="str">
            <v>DPMCFS-NDB</v>
          </cell>
        </row>
        <row r="20">
          <cell r="A20" t="str">
            <v>DPMCFS-NDB-DX</v>
          </cell>
        </row>
        <row r="21">
          <cell r="A21" t="str">
            <v>DPMC-SAMP</v>
          </cell>
        </row>
        <row r="22">
          <cell r="A22" t="str">
            <v>FORBES-DFCC</v>
          </cell>
        </row>
        <row r="23">
          <cell r="A23" t="str">
            <v>FORBES-SAMP</v>
          </cell>
        </row>
        <row r="24">
          <cell r="A24" t="str">
            <v>MLL-PB</v>
          </cell>
        </row>
        <row r="25">
          <cell r="A25" t="str">
            <v>ORIENT-COM</v>
          </cell>
        </row>
        <row r="26">
          <cell r="A26" t="str">
            <v>ORIENT-HNB</v>
          </cell>
        </row>
        <row r="27">
          <cell r="A27" t="str">
            <v>PLC-PB</v>
          </cell>
        </row>
        <row r="50">
          <cell r="A50" t="str">
            <v>Ref No</v>
          </cell>
        </row>
      </sheetData>
      <sheetData sheetId="4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escription"/>
      <sheetName val="Overview"/>
      <sheetName val="Guidelines"/>
      <sheetName val="DashBoard"/>
      <sheetName val="Input - Data"/>
      <sheetName val="Input - Rating"/>
      <sheetName val="Rating Scale"/>
      <sheetName val="Staging"/>
      <sheetName val="ECL"/>
      <sheetName val="Macro Data"/>
      <sheetName val="Details"/>
      <sheetName val="Disclosures"/>
      <sheetName val="Working"/>
      <sheetName val="Sheet2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3">
          <cell r="E3" t="str">
            <v>BASE</v>
          </cell>
          <cell r="F3" t="str">
            <v>BEST</v>
          </cell>
          <cell r="G3" t="str">
            <v>WORST</v>
          </cell>
        </row>
        <row r="4">
          <cell r="E4">
            <v>876620.64749524579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er Guide  "/>
      <sheetName val="Summery"/>
      <sheetName val="DPMC"/>
      <sheetName val="DPMCL"/>
      <sheetName val="DPA"/>
      <sheetName val="Total"/>
      <sheetName val="IS RENEWALS"/>
      <sheetName val="HRM"/>
      <sheetName val="PAYMENTS DPMC - DPA"/>
      <sheetName val="Motor Fleet "/>
      <sheetName val="CC PLATE"/>
      <sheetName val="QUALITY FUNCTIONS"/>
      <sheetName val="PAYMENTS DPMCL"/>
      <sheetName val="SEMI LUXURY VEHICLES TAXES"/>
      <sheetName val="ADVANCES AND PREPAYMENTS"/>
      <sheetName val="WORKING DPMC"/>
      <sheetName val="WORKING DPMCL"/>
      <sheetName val="WORKING DPA"/>
      <sheetName val="CODING VS"/>
      <sheetName val="CODING PA"/>
      <sheetName val="CODING WS"/>
      <sheetName val="CODING VA"/>
      <sheetName val="Ld_Lcy"/>
      <sheetName val="NOTES - EXPENSES "/>
    </sheetNames>
    <sheetDataSet>
      <sheetData sheetId="0"/>
      <sheetData sheetId="1">
        <row r="121">
          <cell r="P121">
            <v>39230376.581261091</v>
          </cell>
          <cell r="AD121">
            <v>3043701.1337162587</v>
          </cell>
          <cell r="AR121">
            <v>1918686.6865956825</v>
          </cell>
        </row>
        <row r="128">
          <cell r="A128" t="str">
            <v>DPMC</v>
          </cell>
        </row>
        <row r="129">
          <cell r="A129" t="str">
            <v>DPMCL</v>
          </cell>
        </row>
        <row r="130">
          <cell r="A130" t="str">
            <v>DPA</v>
          </cell>
        </row>
        <row r="131">
          <cell r="A131" t="str">
            <v>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sol BS"/>
      <sheetName val="Consol IS"/>
      <sheetName val="Consol CF"/>
      <sheetName val="SCE-G"/>
      <sheetName val="Co. BS"/>
      <sheetName val="Co. IS"/>
      <sheetName val="Co. CF"/>
      <sheetName val="SCE-C"/>
      <sheetName val="Seg Qtr"/>
      <sheetName val="Seg Cum"/>
      <sheetName val="Notes "/>
      <sheetName val="PP&amp;E 2007"/>
      <sheetName val="Lease"/>
      <sheetName val="Ld_Lcy"/>
      <sheetName val="Consol_BS"/>
      <sheetName val="Consol_IS"/>
      <sheetName val="Consol_CF"/>
      <sheetName val="Co__BS"/>
      <sheetName val="Co__IS"/>
      <sheetName val="Co__CF"/>
      <sheetName val="Seg_Qtr"/>
      <sheetName val="Seg_Cum"/>
      <sheetName val="Notes_"/>
      <sheetName val="PP&amp;E_2007"/>
      <sheetName val="Consol_BS1"/>
      <sheetName val="Consol_IS1"/>
      <sheetName val="Consol_CF1"/>
      <sheetName val="Co__BS1"/>
      <sheetName val="Co__IS1"/>
      <sheetName val="Co__CF1"/>
      <sheetName val="Seg_Qtr1"/>
      <sheetName val="Seg_Cum1"/>
      <sheetName val="Notes_1"/>
      <sheetName val="PP&amp;E_20071"/>
      <sheetName val="Consol_BS2"/>
      <sheetName val="Consol_IS2"/>
      <sheetName val="Consol_CF2"/>
      <sheetName val="Co__BS2"/>
      <sheetName val="Co__IS2"/>
      <sheetName val="Co__CF2"/>
      <sheetName val="Seg_Qtr2"/>
      <sheetName val="Seg_Cum2"/>
      <sheetName val="Notes_2"/>
      <sheetName val="PP&amp;E_20072"/>
      <sheetName val="Consol_BS3"/>
      <sheetName val="Consol_IS3"/>
      <sheetName val="Consol_CF3"/>
      <sheetName val="Co__BS3"/>
      <sheetName val="Co__IS3"/>
      <sheetName val="Co__CF3"/>
      <sheetName val="Seg_Qtr3"/>
      <sheetName val="Seg_Cum3"/>
      <sheetName val="Notes_3"/>
      <sheetName val="PP&amp;E_20073"/>
      <sheetName val="DownLoad"/>
      <sheetName val="P_L for 3 M"/>
      <sheetName val="Bank _Inst_Master"/>
      <sheetName val="BS - Openning - Int"/>
      <sheetName val="Admin BD"/>
      <sheetName val="Sta III-IV"/>
      <sheetName val="FVAT"/>
      <sheetName val="P_L_for_3_M"/>
      <sheetName val="Sta_III-IV"/>
      <sheetName val="BALSHEET"/>
      <sheetName val="Consol_BS6"/>
      <sheetName val="Consol_IS6"/>
      <sheetName val="Consol_CF6"/>
      <sheetName val="Co__BS6"/>
      <sheetName val="Co__IS6"/>
      <sheetName val="Co__CF6"/>
      <sheetName val="Seg_Qtr6"/>
      <sheetName val="Seg_Cum6"/>
      <sheetName val="Notes_6"/>
      <sheetName val="PP&amp;E_20076"/>
      <sheetName val="P_L_for_3_M6"/>
      <sheetName val="Sta_III-IV6"/>
      <sheetName val="Bank__Inst_Master3"/>
      <sheetName val="Consol_BS5"/>
      <sheetName val="Consol_IS5"/>
      <sheetName val="Consol_CF5"/>
      <sheetName val="Co__BS5"/>
      <sheetName val="Co__IS5"/>
      <sheetName val="Co__CF5"/>
      <sheetName val="Seg_Qtr5"/>
      <sheetName val="Seg_Cum5"/>
      <sheetName val="Notes_5"/>
      <sheetName val="PP&amp;E_20075"/>
      <sheetName val="P_L_for_3_M5"/>
      <sheetName val="Sta_III-IV5"/>
      <sheetName val="Bank__Inst_Master2"/>
      <sheetName val="P_L_for_3_M2"/>
      <sheetName val="Sta_III-IV2"/>
      <sheetName val="Bank__Inst_Master1"/>
      <sheetName val="P_L_for_3_M1"/>
      <sheetName val="Sta_III-IV1"/>
      <sheetName val="Bank__Inst_Master"/>
      <sheetName val="P_L_for_3_M3"/>
      <sheetName val="Sta_III-IV3"/>
      <sheetName val="Consol_BS4"/>
      <sheetName val="Consol_IS4"/>
      <sheetName val="Consol_CF4"/>
      <sheetName val="Co__BS4"/>
      <sheetName val="Co__IS4"/>
      <sheetName val="Co__CF4"/>
      <sheetName val="Seg_Qtr4"/>
      <sheetName val="Seg_Cum4"/>
      <sheetName val="Notes_4"/>
      <sheetName val="PP&amp;E_20074"/>
      <sheetName val="P_L_for_3_M4"/>
      <sheetName val="Sta_III-IV4"/>
      <sheetName val="Consol_BS7"/>
      <sheetName val="Consol_IS7"/>
      <sheetName val="Consol_CF7"/>
      <sheetName val="Co__BS7"/>
      <sheetName val="Co__IS7"/>
      <sheetName val="Co__CF7"/>
      <sheetName val="Seg_Qtr7"/>
      <sheetName val="Seg_Cum7"/>
      <sheetName val="Notes_7"/>
      <sheetName val="PP&amp;E_20077"/>
      <sheetName val="P_L_for_3_M7"/>
      <sheetName val="Sta_III-IV7"/>
      <sheetName val="Bank__Inst_Master4"/>
      <sheetName val="SOFP"/>
      <sheetName val="Consol_BS8"/>
      <sheetName val="Consol_IS8"/>
      <sheetName val="Consol_CF8"/>
      <sheetName val="Co__BS8"/>
      <sheetName val="Co__IS8"/>
      <sheetName val="Co__CF8"/>
      <sheetName val="Seg_Qtr8"/>
      <sheetName val="Seg_Cum8"/>
      <sheetName val="Notes_8"/>
      <sheetName val="PP&amp;E_20078"/>
      <sheetName val="P_L_for_3_M8"/>
      <sheetName val="Sta_III-IV8"/>
      <sheetName val="Bank__Inst_Master5"/>
      <sheetName val="BS_-_Openning_-_Int"/>
      <sheetName val="Admin_BD"/>
      <sheetName val="BS_-_Openning_-_Int1"/>
      <sheetName val="Admin_BD1"/>
      <sheetName val="Loan Amortization Schedule"/>
      <sheetName val="BS"/>
      <sheetName val="1draft "/>
      <sheetName val="P&amp;L"/>
      <sheetName val="CE"/>
      <sheetName val="CF"/>
      <sheetName val="P&amp;L Notes"/>
      <sheetName val="PPE"/>
      <sheetName val="BS Notes"/>
      <sheetName val="TB-2018-19"/>
      <sheetName val="JE - FY19"/>
      <sheetName val="Del 3"/>
      <sheetName val="BS Co"/>
      <sheetName val="Cash Flow"/>
      <sheetName val="Consol_BS9"/>
      <sheetName val="Consol_IS9"/>
      <sheetName val="Consol_CF9"/>
      <sheetName val="Co__BS9"/>
      <sheetName val="Co__IS9"/>
      <sheetName val="Co__CF9"/>
      <sheetName val="Seg_Qtr9"/>
      <sheetName val="Seg_Cum9"/>
      <sheetName val="Notes_9"/>
      <sheetName val="PP&amp;E_20079"/>
      <sheetName val="P_L_for_3_M9"/>
      <sheetName val="Bank__Inst_Master6"/>
      <sheetName val="BS_-_Openning_-_Int2"/>
      <sheetName val="Admin_BD2"/>
      <sheetName val="Sta_III-IV9"/>
      <sheetName val="Loan_Amortization_Schedule"/>
      <sheetName val="1draft_"/>
      <sheetName val="P&amp;L_Notes"/>
      <sheetName val="BS_Notes"/>
      <sheetName val="JE_-_FY19"/>
      <sheetName val="Del_3"/>
      <sheetName val="Consol_BS10"/>
      <sheetName val="Consol_IS10"/>
      <sheetName val="Consol_CF10"/>
      <sheetName val="Co__BS10"/>
      <sheetName val="Co__IS10"/>
      <sheetName val="Co__CF10"/>
      <sheetName val="Seg_Qtr10"/>
      <sheetName val="Seg_Cum10"/>
      <sheetName val="Notes_10"/>
      <sheetName val="PP&amp;E_200710"/>
      <sheetName val="P_L_for_3_M10"/>
      <sheetName val="Bank__Inst_Master7"/>
      <sheetName val="BS_-_Openning_-_Int3"/>
      <sheetName val="Admin_BD3"/>
      <sheetName val="Sta_III-IV10"/>
      <sheetName val="Loan_Amortization_Schedule1"/>
      <sheetName val="1draft_1"/>
      <sheetName val="P&amp;L_Notes1"/>
      <sheetName val="BS_Notes1"/>
      <sheetName val="JE_-_FY191"/>
      <sheetName val="Del_31"/>
      <sheetName val="Consol_BS11"/>
      <sheetName val="Consol_IS11"/>
      <sheetName val="Consol_CF11"/>
      <sheetName val="Co__BS11"/>
      <sheetName val="Co__IS11"/>
      <sheetName val="Co__CF11"/>
      <sheetName val="Seg_Qtr11"/>
      <sheetName val="Seg_Cum11"/>
      <sheetName val="Notes_11"/>
      <sheetName val="PP&amp;E_200711"/>
      <sheetName val="P_L_for_3_M11"/>
      <sheetName val="Bank__Inst_Master8"/>
      <sheetName val="BS_-_Openning_-_Int4"/>
      <sheetName val="Admin_BD4"/>
      <sheetName val="Sta_III-IV11"/>
      <sheetName val="Loan_Amortization_Schedule2"/>
      <sheetName val="1draft_2"/>
      <sheetName val="P&amp;L_Notes2"/>
      <sheetName val="BS_Notes2"/>
      <sheetName val="JE_-_FY192"/>
      <sheetName val="Del_32"/>
      <sheetName val="Summery"/>
      <sheetName val="Consol_BS12"/>
      <sheetName val="Consol_IS12"/>
      <sheetName val="Consol_CF12"/>
      <sheetName val="Co__BS12"/>
      <sheetName val="Co__IS12"/>
      <sheetName val="Co__CF12"/>
      <sheetName val="Seg_Qtr12"/>
      <sheetName val="Seg_Cum12"/>
      <sheetName val="Notes_12"/>
      <sheetName val="PP&amp;E_200712"/>
      <sheetName val="P_L_for_3_M12"/>
      <sheetName val="Bank__Inst_Master9"/>
      <sheetName val="BS_-_Openning_-_Int5"/>
      <sheetName val="Admin_BD5"/>
      <sheetName val="Sta_III-IV12"/>
      <sheetName val="Loan_Amortization_Schedule3"/>
      <sheetName val="1draft_3"/>
      <sheetName val="P&amp;L_Notes3"/>
      <sheetName val="BS_Notes3"/>
      <sheetName val="JE_-_FY193"/>
      <sheetName val="Del_33"/>
      <sheetName val="BS_Co"/>
      <sheetName val="Cash_Flow"/>
      <sheetName val="TB"/>
      <sheetName val="1"/>
      <sheetName val="FS_Q2_08"/>
      <sheetName val="APR-P"/>
      <sheetName val="AUG-P"/>
      <sheetName val="Master P&amp;L"/>
      <sheetName val="Dec"/>
      <sheetName val="Feb"/>
      <sheetName val="Payroll"/>
      <sheetName val="Jan"/>
      <sheetName val="JUL-P"/>
      <sheetName val="JUN-P"/>
      <sheetName val="March"/>
      <sheetName val="MAY-P"/>
      <sheetName val="OCT-P"/>
      <sheetName val="AP-Payroll14-15"/>
      <sheetName val="SEP-P"/>
      <sheetName val="Master_P&amp;L"/>
      <sheetName val="sheet1"/>
      <sheetName val="Setup"/>
      <sheetName val="Accumulated Depreciation"/>
      <sheetName val="2266"/>
      <sheetName val="2275"/>
      <sheetName val="2263"/>
      <sheetName val="2293"/>
      <sheetName val="2281"/>
      <sheetName val="0297"/>
      <sheetName val="2366"/>
      <sheetName val="2349"/>
      <sheetName val="2329"/>
      <sheetName val="2323"/>
      <sheetName val="2314"/>
      <sheetName val="2305"/>
      <sheetName val="Electrical"/>
      <sheetName val="Bill"/>
      <sheetName val="Gas Break Up(Annex-E)"/>
      <sheetName val="Mechanical"/>
      <sheetName val="Negative binomial theory"/>
      <sheetName val="DA1_1"/>
      <sheetName val="BLOOMBERG"/>
      <sheetName val="H2"/>
      <sheetName val="B2"/>
      <sheetName val="2006"/>
      <sheetName val="BUD-D.XLS"/>
      <sheetName val="Budget"/>
      <sheetName val="TAX-CURR"/>
      <sheetName val="AC-CHART"/>
      <sheetName val="Currency"/>
      <sheetName val="Non-Statistical Sampling"/>
      <sheetName val="AR Drop Downs"/>
      <sheetName val="DropDown"/>
      <sheetName val="L Yr"/>
      <sheetName val="Source"/>
      <sheetName val="Balance"/>
      <sheetName val="Base"/>
      <sheetName val="Condit°"/>
      <sheetName val="CRA-Detail"/>
      <sheetName val="JobDetails"/>
      <sheetName val="Customize Your Invoice"/>
      <sheetName val="2005"/>
      <sheetName val="BS Last Period"/>
      <sheetName val="P&amp;L 2021"/>
      <sheetName val="1000 BEDS"/>
      <sheetName val="START"/>
      <sheetName val="Dates"/>
      <sheetName val="O1.3"/>
      <sheetName val="O1.4"/>
      <sheetName val="ADMIN"/>
      <sheetName val="BARS"/>
      <sheetName val="COA"/>
      <sheetName val="SD2"/>
      <sheetName val="SD3"/>
      <sheetName val="SD4"/>
      <sheetName val="HM (QTD)"/>
      <sheetName val="Food07"/>
      <sheetName val="Sal07"/>
      <sheetName val="Parameters"/>
      <sheetName val="oracle"/>
      <sheetName val="Sheet6"/>
      <sheetName val="opening"/>
      <sheetName val="symix"/>
      <sheetName val="Accumulated_Depreciation"/>
      <sheetName val="Gas_Break_Up(Annex-E)"/>
      <sheetName val="Master_P&amp;L1"/>
      <sheetName val="Accumulated_Depreciation1"/>
      <sheetName val="Gas_Break_Up(Annex-E)1"/>
      <sheetName val="Menu"/>
      <sheetName val="Air Compressor"/>
      <sheetName val="WWTP"/>
      <sheetName val="Air Conditioner"/>
      <sheetName val="DBU"/>
      <sheetName val="FCBU"/>
      <sheetName val="CONSOL"/>
      <sheetName val="Master"/>
      <sheetName val="SEY BK AUG  TO  OCT 2019"/>
      <sheetName val="Assumptions"/>
      <sheetName val="LOS Location - CountryID"/>
      <sheetName val="Loan 1"/>
      <sheetName val="OTHER_INFORMATION"/>
      <sheetName val="Negative_binomial_theory"/>
      <sheetName val="BUD-D_XLS"/>
      <sheetName val="Non-Statistical_Sampling"/>
      <sheetName val="AR_Drop_Downs"/>
      <sheetName val="Master_P&amp;L2"/>
      <sheetName val="Negative_binomial_theory1"/>
      <sheetName val="BS_Co1"/>
      <sheetName val="Cash_Flow1"/>
      <sheetName val="BUD-D_XLS1"/>
      <sheetName val="Non-Statistical_Sampling1"/>
      <sheetName val="AR_Drop_Downs1"/>
      <sheetName val="Accumulated_Depreciation2"/>
      <sheetName val="Master_P&amp;L3"/>
      <sheetName val="Gas_Break_Up(Annex-E)2"/>
      <sheetName val="Negative_binomial_theory2"/>
      <sheetName val="BS_Co2"/>
      <sheetName val="Cash_Flow2"/>
      <sheetName val="BUD-D_XLS2"/>
      <sheetName val="Non-Statistical_Sampling2"/>
      <sheetName val="AR_Drop_Downs2"/>
      <sheetName val="Consol_BS13"/>
      <sheetName val="Consol_IS13"/>
      <sheetName val="Consol_CF13"/>
      <sheetName val="Co__BS13"/>
      <sheetName val="Co__IS13"/>
      <sheetName val="Co__CF13"/>
      <sheetName val="Seg_Qtr13"/>
      <sheetName val="Seg_Cum13"/>
      <sheetName val="Notes_13"/>
      <sheetName val="PP&amp;E_200713"/>
      <sheetName val="P_L_for_3_M13"/>
      <sheetName val="Bank__Inst_Master10"/>
      <sheetName val="BS_-_Openning_-_Int6"/>
      <sheetName val="Admin_BD6"/>
      <sheetName val="Sta_III-IV13"/>
      <sheetName val="Loan_Amortization_Schedule4"/>
      <sheetName val="1draft_4"/>
      <sheetName val="P&amp;L_Notes4"/>
      <sheetName val="BS_Notes4"/>
      <sheetName val="JE_-_FY194"/>
      <sheetName val="Del_34"/>
      <sheetName val="Accumulated_Depreciation3"/>
      <sheetName val="Master_P&amp;L4"/>
      <sheetName val="Gas_Break_Up(Annex-E)3"/>
      <sheetName val="Negative_binomial_theory3"/>
      <sheetName val="BS_Co3"/>
      <sheetName val="Cash_Flow3"/>
      <sheetName val="BUD-D_XLS3"/>
      <sheetName val="Non-Statistical_Sampling3"/>
      <sheetName val="AR_Drop_Downs3"/>
      <sheetName val="Consol_BS14"/>
      <sheetName val="Consol_IS14"/>
      <sheetName val="Consol_CF14"/>
      <sheetName val="Co__BS14"/>
      <sheetName val="Co__IS14"/>
      <sheetName val="Co__CF14"/>
      <sheetName val="Seg_Qtr14"/>
      <sheetName val="Seg_Cum14"/>
      <sheetName val="Notes_14"/>
      <sheetName val="PP&amp;E_200714"/>
      <sheetName val="P_L_for_3_M14"/>
      <sheetName val="Bank__Inst_Master11"/>
      <sheetName val="BS_-_Openning_-_Int7"/>
      <sheetName val="Admin_BD7"/>
      <sheetName val="Sta_III-IV14"/>
      <sheetName val="Master_P&amp;L5"/>
      <sheetName val="Loan_Amortization_Schedule5"/>
      <sheetName val="1draft_5"/>
      <sheetName val="P&amp;L_Notes5"/>
      <sheetName val="BS_Notes5"/>
      <sheetName val="JE_-_FY195"/>
      <sheetName val="Del_35"/>
      <sheetName val="BS_Co4"/>
      <sheetName val="Cash_Flow4"/>
      <sheetName val="Accumulated_Depreciation4"/>
      <sheetName val="Gas_Break_Up(Annex-E)4"/>
      <sheetName val="Negative_binomial_theory4"/>
      <sheetName val="BUD-D_XLS4"/>
      <sheetName val="Non-Statistical_Sampling4"/>
      <sheetName val="AR_Drop_Downs4"/>
      <sheetName val="AB2-TB"/>
      <sheetName val="L_Yr1"/>
      <sheetName val="L_Yr"/>
      <sheetName val="Customize_Your_Invoice"/>
      <sheetName val="BS_Last_Period"/>
      <sheetName val="P&amp;L_2021"/>
      <sheetName val="1000_BEDS"/>
      <sheetName val="SEY_BK_AUG__TO__OCT_2019"/>
      <sheetName val="O1_3"/>
      <sheetName val="O1_4"/>
      <sheetName val="Air_Compressor"/>
      <sheetName val="Air_Conditioner"/>
      <sheetName val="HM_(QTD)"/>
      <sheetName val="BS_Last_Period1"/>
      <sheetName val="1000_BEDS1"/>
      <sheetName val="Customize_Your_Invoice1"/>
      <sheetName val="P&amp;L_20211"/>
      <sheetName val="SEY_BK_AUG__TO__OCT_20191"/>
      <sheetName val="O1_31"/>
      <sheetName val="O1_41"/>
      <sheetName val="Air_Compressor1"/>
      <sheetName val="Air_Conditioner1"/>
      <sheetName val="HM_(QTD)1"/>
      <sheetName val="Cash_Flow_Summary"/>
      <sheetName val="30June07"/>
      <sheetName val="Analysis"/>
      <sheetName val="Consol_BS15"/>
      <sheetName val="Consol_IS15"/>
      <sheetName val="Consol_CF15"/>
      <sheetName val="Co__BS15"/>
      <sheetName val="Co__IS15"/>
      <sheetName val="Co__CF15"/>
      <sheetName val="Seg_Qtr15"/>
      <sheetName val="Seg_Cum15"/>
      <sheetName val="Notes_15"/>
      <sheetName val="PP&amp;E_200715"/>
      <sheetName val="P_L_for_3_M15"/>
      <sheetName val="Sta_III-IV15"/>
      <sheetName val="Bank__Inst_Master12"/>
      <sheetName val="BS_-_Openning_-_Int8"/>
      <sheetName val="Admin_BD8"/>
      <sheetName val="Loan_Amortization_Schedule6"/>
      <sheetName val="1draft_6"/>
      <sheetName val="P&amp;L_Notes6"/>
      <sheetName val="BS_Notes6"/>
      <sheetName val="JE_-_FY196"/>
      <sheetName val="Del_36"/>
      <sheetName val="L_Yr2"/>
      <sheetName val="Customize_Your_Invoice2"/>
      <sheetName val="BS_Last_Period2"/>
      <sheetName val="P&amp;L_20212"/>
      <sheetName val="1000_BEDS2"/>
      <sheetName val="HM_(QTD)2"/>
      <sheetName val="O1_32"/>
      <sheetName val="O1_42"/>
      <sheetName val="Consol_BS19"/>
      <sheetName val="Consol_IS19"/>
      <sheetName val="Consol_CF19"/>
      <sheetName val="Co__BS19"/>
      <sheetName val="Co__IS19"/>
      <sheetName val="Co__CF19"/>
      <sheetName val="Seg_Qtr19"/>
      <sheetName val="Seg_Cum19"/>
      <sheetName val="Notes_19"/>
      <sheetName val="PP&amp;E_200719"/>
      <sheetName val="P_L_for_3_M19"/>
      <sheetName val="Sta_III-IV19"/>
      <sheetName val="Bank__Inst_Master16"/>
      <sheetName val="BS_-_Openning_-_Int12"/>
      <sheetName val="Admin_BD12"/>
      <sheetName val="Loan_Amortization_Schedule10"/>
      <sheetName val="1draft_10"/>
      <sheetName val="P&amp;L_Notes10"/>
      <sheetName val="BS_Notes10"/>
      <sheetName val="JE_-_FY1910"/>
      <sheetName val="Del_310"/>
      <sheetName val="Accumulated_Depreciation6"/>
      <sheetName val="Master_P&amp;L7"/>
      <sheetName val="Gas_Break_Up(Annex-E)6"/>
      <sheetName val="Negative_binomial_theory6"/>
      <sheetName val="BS_Co7"/>
      <sheetName val="Cash_Flow7"/>
      <sheetName val="BUD-D_XLS6"/>
      <sheetName val="Non-Statistical_Sampling6"/>
      <sheetName val="AR_Drop_Downs6"/>
      <sheetName val="L_Yr6"/>
      <sheetName val="Customize_Your_Invoice6"/>
      <sheetName val="BS_Last_Period6"/>
      <sheetName val="P&amp;L_20216"/>
      <sheetName val="1000_BEDS6"/>
      <sheetName val="HM_(QTD)6"/>
      <sheetName val="O1_36"/>
      <sheetName val="O1_46"/>
      <sheetName val="Consol_BS16"/>
      <sheetName val="Consol_IS16"/>
      <sheetName val="Consol_CF16"/>
      <sheetName val="Co__BS16"/>
      <sheetName val="Co__IS16"/>
      <sheetName val="Co__CF16"/>
      <sheetName val="Seg_Qtr16"/>
      <sheetName val="Seg_Cum16"/>
      <sheetName val="Notes_16"/>
      <sheetName val="PP&amp;E_200716"/>
      <sheetName val="P_L_for_3_M16"/>
      <sheetName val="Sta_III-IV16"/>
      <sheetName val="Bank__Inst_Master13"/>
      <sheetName val="BS_-_Openning_-_Int9"/>
      <sheetName val="Admin_BD9"/>
      <sheetName val="Loan_Amortization_Schedule7"/>
      <sheetName val="1draft_7"/>
      <sheetName val="P&amp;L_Notes7"/>
      <sheetName val="BS_Notes7"/>
      <sheetName val="JE_-_FY197"/>
      <sheetName val="Del_37"/>
      <sheetName val="L_Yr3"/>
      <sheetName val="Customize_Your_Invoice3"/>
      <sheetName val="BS_Last_Period3"/>
      <sheetName val="P&amp;L_20213"/>
      <sheetName val="1000_BEDS3"/>
      <sheetName val="HM_(QTD)3"/>
      <sheetName val="O1_33"/>
      <sheetName val="O1_43"/>
      <sheetName val="Consol_BS17"/>
      <sheetName val="Consol_IS17"/>
      <sheetName val="Consol_CF17"/>
      <sheetName val="Co__BS17"/>
      <sheetName val="Co__IS17"/>
      <sheetName val="Co__CF17"/>
      <sheetName val="Seg_Qtr17"/>
      <sheetName val="Seg_Cum17"/>
      <sheetName val="Notes_17"/>
      <sheetName val="PP&amp;E_200717"/>
      <sheetName val="P_L_for_3_M17"/>
      <sheetName val="Sta_III-IV17"/>
      <sheetName val="Bank__Inst_Master14"/>
      <sheetName val="BS_-_Openning_-_Int10"/>
      <sheetName val="Admin_BD10"/>
      <sheetName val="Loan_Amortization_Schedule8"/>
      <sheetName val="1draft_8"/>
      <sheetName val="P&amp;L_Notes8"/>
      <sheetName val="BS_Notes8"/>
      <sheetName val="JE_-_FY198"/>
      <sheetName val="Del_38"/>
      <sheetName val="BS_Co5"/>
      <sheetName val="Cash_Flow5"/>
      <sheetName val="L_Yr4"/>
      <sheetName val="Customize_Your_Invoice4"/>
      <sheetName val="BS_Last_Period4"/>
      <sheetName val="P&amp;L_20214"/>
      <sheetName val="1000_BEDS4"/>
      <sheetName val="HM_(QTD)4"/>
      <sheetName val="O1_34"/>
      <sheetName val="O1_44"/>
      <sheetName val="Consol_BS18"/>
      <sheetName val="Consol_IS18"/>
      <sheetName val="Consol_CF18"/>
      <sheetName val="Co__BS18"/>
      <sheetName val="Co__IS18"/>
      <sheetName val="Co__CF18"/>
      <sheetName val="Seg_Qtr18"/>
      <sheetName val="Seg_Cum18"/>
      <sheetName val="Notes_18"/>
      <sheetName val="PP&amp;E_200718"/>
      <sheetName val="P_L_for_3_M18"/>
      <sheetName val="Sta_III-IV18"/>
      <sheetName val="Bank__Inst_Master15"/>
      <sheetName val="BS_-_Openning_-_Int11"/>
      <sheetName val="Admin_BD11"/>
      <sheetName val="Loan_Amortization_Schedule9"/>
      <sheetName val="1draft_9"/>
      <sheetName val="P&amp;L_Notes9"/>
      <sheetName val="BS_Notes9"/>
      <sheetName val="JE_-_FY199"/>
      <sheetName val="Del_39"/>
      <sheetName val="Accumulated_Depreciation5"/>
      <sheetName val="Master_P&amp;L6"/>
      <sheetName val="Gas_Break_Up(Annex-E)5"/>
      <sheetName val="Negative_binomial_theory5"/>
      <sheetName val="BS_Co6"/>
      <sheetName val="Cash_Flow6"/>
      <sheetName val="BUD-D_XLS5"/>
      <sheetName val="Non-Statistical_Sampling5"/>
      <sheetName val="AR_Drop_Downs5"/>
      <sheetName val="L_Yr5"/>
      <sheetName val="Customize_Your_Invoice5"/>
      <sheetName val="BS_Last_Period5"/>
      <sheetName val="P&amp;L_20215"/>
      <sheetName val="1000_BEDS5"/>
      <sheetName val="HM_(QTD)5"/>
      <sheetName val="O1_35"/>
      <sheetName val="O1_45"/>
      <sheetName val="Consol_BS20"/>
      <sheetName val="Consol_IS20"/>
      <sheetName val="Consol_CF20"/>
      <sheetName val="Co__BS20"/>
      <sheetName val="Co__IS20"/>
      <sheetName val="Co__CF20"/>
      <sheetName val="Seg_Qtr20"/>
      <sheetName val="Seg_Cum20"/>
      <sheetName val="Notes_20"/>
      <sheetName val="PP&amp;E_200720"/>
      <sheetName val="P_L_for_3_M20"/>
      <sheetName val="Sta_III-IV20"/>
      <sheetName val="Bank__Inst_Master17"/>
      <sheetName val="BS_-_Openning_-_Int13"/>
      <sheetName val="Admin_BD13"/>
      <sheetName val="Loan_Amortization_Schedule11"/>
      <sheetName val="1draft_11"/>
      <sheetName val="P&amp;L_Notes11"/>
      <sheetName val="BS_Notes11"/>
      <sheetName val="JE_-_FY1911"/>
      <sheetName val="Del_311"/>
      <sheetName val="Accumulated_Depreciation7"/>
      <sheetName val="Master_P&amp;L8"/>
      <sheetName val="Gas_Break_Up(Annex-E)7"/>
      <sheetName val="Negative_binomial_theory7"/>
      <sheetName val="BS_Co8"/>
      <sheetName val="Cash_Flow8"/>
      <sheetName val="BUD-D_XLS7"/>
      <sheetName val="Non-Statistical_Sampling7"/>
      <sheetName val="AR_Drop_Downs7"/>
      <sheetName val="L_Yr7"/>
      <sheetName val="Customize_Your_Invoice7"/>
      <sheetName val="BS_Last_Period7"/>
      <sheetName val="P&amp;L_20217"/>
      <sheetName val="1000_BEDS7"/>
      <sheetName val="HM_(QTD)7"/>
      <sheetName val="O1_37"/>
      <sheetName val="O1_47"/>
      <sheetName val="Consol_BS21"/>
      <sheetName val="Consol_IS21"/>
      <sheetName val="Consol_CF21"/>
      <sheetName val="Co__BS21"/>
      <sheetName val="Co__IS21"/>
      <sheetName val="Co__CF21"/>
      <sheetName val="Seg_Qtr21"/>
      <sheetName val="Seg_Cum21"/>
      <sheetName val="Notes_21"/>
      <sheetName val="PP&amp;E_200721"/>
      <sheetName val="P_L_for_3_M21"/>
      <sheetName val="Sta_III-IV21"/>
      <sheetName val="Bank__Inst_Master18"/>
      <sheetName val="BS_-_Openning_-_Int14"/>
      <sheetName val="Admin_BD14"/>
      <sheetName val="Loan_Amortization_Schedule12"/>
      <sheetName val="1draft_12"/>
      <sheetName val="P&amp;L_Notes12"/>
      <sheetName val="BS_Notes12"/>
      <sheetName val="JE_-_FY1912"/>
      <sheetName val="Del_312"/>
      <sheetName val="Accumulated_Depreciation8"/>
      <sheetName val="Master_P&amp;L9"/>
      <sheetName val="Gas_Break_Up(Annex-E)8"/>
      <sheetName val="Negative_binomial_theory8"/>
      <sheetName val="BS_Co9"/>
      <sheetName val="Cash_Flow9"/>
      <sheetName val="BUD-D_XLS8"/>
      <sheetName val="Non-Statistical_Sampling8"/>
      <sheetName val="AR_Drop_Downs8"/>
      <sheetName val="L_Yr8"/>
      <sheetName val="Customize_Your_Invoice8"/>
      <sheetName val="BS_Last_Period8"/>
      <sheetName val="P&amp;L_20218"/>
      <sheetName val="1000_BEDS8"/>
      <sheetName val="HM_(QTD)8"/>
      <sheetName val="O1_38"/>
      <sheetName val="O1_48"/>
      <sheetName val="Sheet5"/>
      <sheetName val="BT-PM &amp; POSM PG &amp; MW All"/>
      <sheetName val="Computer"/>
      <sheetName val="B-2"/>
      <sheetName val="Details"/>
      <sheetName val="BN 01"/>
      <sheetName val="OD-INR"/>
      <sheetName val="ELEC. METER READINGS(Annex-A)"/>
      <sheetName val="Volume Graph (May-ytd)"/>
      <sheetName val="Sourse Codes"/>
      <sheetName val="R1"/>
      <sheetName val="Group Sales"/>
      <sheetName val=" Account Balances"/>
      <sheetName val="IU1.2.1.1.B"/>
      <sheetName val="Cover Page"/>
      <sheetName val="Stats"/>
      <sheetName val="BLProf"/>
      <sheetName val="IS STD"/>
      <sheetName val="Info"/>
      <sheetName val="Date Setup"/>
      <sheetName val="IS Mon"/>
      <sheetName val="ProjNext"/>
      <sheetName val="Article"/>
      <sheetName val="STOCKS"/>
      <sheetName val="DETAILED  BOQ"/>
      <sheetName val="2045020001"/>
      <sheetName val="D1"/>
      <sheetName val="BFPLC System TB - sss"/>
      <sheetName val="ALL"/>
      <sheetName val="Orders"/>
      <sheetName val="ISMonth"/>
      <sheetName val="Ruwan"/>
      <sheetName val="Sheet2"/>
      <sheetName val="Partner Units"/>
      <sheetName val="SI"/>
      <sheetName val="Currencies"/>
      <sheetName val="Tables"/>
      <sheetName val="WPROXY"/>
      <sheetName val="Rate-Jan"/>
      <sheetName val="Consol_BS22"/>
      <sheetName val="Consol_IS22"/>
      <sheetName val="Consol_CF22"/>
      <sheetName val="Co__BS22"/>
      <sheetName val="Co__IS22"/>
      <sheetName val="Co__CF22"/>
      <sheetName val="Seg_Qtr22"/>
      <sheetName val="Seg_Cum22"/>
      <sheetName val="Notes_22"/>
      <sheetName val="PP&amp;E_200722"/>
      <sheetName val="P_L_for_3_M22"/>
      <sheetName val="Sta_III-IV22"/>
      <sheetName val="Bank__Inst_Master19"/>
      <sheetName val="BS_-_Openning_-_Int15"/>
      <sheetName val="Admin_BD15"/>
      <sheetName val="Loan_Amortization_Schedule13"/>
      <sheetName val="1draft_13"/>
      <sheetName val="P&amp;L_Notes13"/>
      <sheetName val="BS_Notes13"/>
      <sheetName val="JE_-_FY1913"/>
      <sheetName val="Del_313"/>
      <sheetName val="Accumulated_Depreciation9"/>
      <sheetName val="Master_P&amp;L10"/>
      <sheetName val="Gas_Break_Up(Annex-E)9"/>
      <sheetName val="Negative_binomial_theory9"/>
      <sheetName val="BS_Co10"/>
      <sheetName val="Cash_Flow10"/>
      <sheetName val="BUD-D_XLS9"/>
      <sheetName val="Non-Statistical_Sampling9"/>
      <sheetName val="AR_Drop_Downs9"/>
      <sheetName val="L_Yr9"/>
      <sheetName val="Customize_Your_Invoice9"/>
      <sheetName val="BS_Last_Period9"/>
      <sheetName val="P&amp;L_20219"/>
      <sheetName val="1000_BEDS9"/>
      <sheetName val="HM_(QTD)9"/>
      <sheetName val="O1_39"/>
      <sheetName val="O1_49"/>
      <sheetName val="CCTV_EST1"/>
      <sheetName val="jul03-jun04pnl"/>
      <sheetName val="breakup"/>
      <sheetName val="31-CAPEX"/>
      <sheetName val="17-SGA OH-SUMMARY"/>
      <sheetName val="18-SGA OH"/>
      <sheetName val="6-GrossM"/>
      <sheetName val="9-Production"/>
      <sheetName val="Consol_BS23"/>
      <sheetName val="Hect Profit "/>
      <sheetName val="discounts_XP140"/>
      <sheetName val="Sub-Notes to Note 1"/>
      <sheetName val="Consol_IS23"/>
      <sheetName val="Consol_CF23"/>
      <sheetName val="Co__BS23"/>
      <sheetName val="Co__IS23"/>
      <sheetName val="Co__CF23"/>
      <sheetName val="Seg_Qtr23"/>
      <sheetName val="Seg_Cum23"/>
      <sheetName val="Notes_23"/>
      <sheetName val="PP&amp;E_200723"/>
      <sheetName val="P_L_for_3_M23"/>
      <sheetName val="Sta_III-IV23"/>
      <sheetName val="Bank__Inst_Master20"/>
      <sheetName val="BS_-_Openning_-_Int16"/>
      <sheetName val="Admin_BD16"/>
      <sheetName val="Loan_Amortization_Schedule14"/>
      <sheetName val="1draft_14"/>
      <sheetName val="P&amp;L_Notes14"/>
      <sheetName val="BS_Notes14"/>
      <sheetName val="JE_-_FY1914"/>
      <sheetName val="Del_314"/>
      <sheetName val="Accumulated_Depreciation10"/>
      <sheetName val="Master_P&amp;L11"/>
      <sheetName val="Gas_Break_Up(Annex-E)10"/>
      <sheetName val="Negative_binomial_theory10"/>
      <sheetName val="BS_Co11"/>
      <sheetName val="Cash_Flow11"/>
      <sheetName val="BUD-D_XLS10"/>
      <sheetName val="Non-Statistical_Sampling10"/>
      <sheetName val="AR_Drop_Downs10"/>
      <sheetName val="L_Yr10"/>
      <sheetName val="Customize_Your_Invoice10"/>
      <sheetName val="BS_Last_Period10"/>
      <sheetName val="P&amp;L_202110"/>
      <sheetName val="1000_BEDS10"/>
      <sheetName val="HM_(QTD)10"/>
      <sheetName val="O1_310"/>
      <sheetName val="O1_410"/>
      <sheetName val="Consol_BS24"/>
      <sheetName val="Consol_IS24"/>
      <sheetName val="Consol_CF24"/>
      <sheetName val="Co__BS24"/>
      <sheetName val="Co__IS24"/>
      <sheetName val="Co__CF24"/>
      <sheetName val="Seg_Qtr24"/>
      <sheetName val="Seg_Cum24"/>
      <sheetName val="Notes_24"/>
      <sheetName val="PP&amp;E_200724"/>
      <sheetName val="P_L_for_3_M24"/>
      <sheetName val="Sta_III-IV24"/>
      <sheetName val="Bank__Inst_Master21"/>
      <sheetName val="BS_-_Openning_-_Int17"/>
      <sheetName val="Admin_BD17"/>
      <sheetName val="Loan_Amortization_Schedule15"/>
      <sheetName val="1draft_15"/>
      <sheetName val="P&amp;L_Notes15"/>
      <sheetName val="BS_Notes15"/>
      <sheetName val="JE_-_FY1915"/>
      <sheetName val="Del_315"/>
      <sheetName val="Accumulated_Depreciation11"/>
      <sheetName val="Master_P&amp;L12"/>
      <sheetName val="Gas_Break_Up(Annex-E)11"/>
      <sheetName val="Negative_binomial_theory11"/>
      <sheetName val="BS_Co12"/>
      <sheetName val="Cash_Flow12"/>
      <sheetName val="BUD-D_XLS11"/>
      <sheetName val="Non-Statistical_Sampling11"/>
      <sheetName val="AR_Drop_Downs11"/>
      <sheetName val="L_Yr11"/>
      <sheetName val="Customize_Your_Invoice11"/>
      <sheetName val="BS_Last_Period11"/>
      <sheetName val="P&amp;L_202111"/>
      <sheetName val="1000_BEDS11"/>
      <sheetName val="HM_(QTD)11"/>
      <sheetName val="O1_311"/>
      <sheetName val="O1_411"/>
      <sheetName val="Consol_BS25"/>
      <sheetName val="Consol_IS25"/>
      <sheetName val="Consol_CF25"/>
      <sheetName val="Co__BS25"/>
      <sheetName val="Co__IS25"/>
      <sheetName val="Co__CF25"/>
      <sheetName val="Seg_Qtr25"/>
      <sheetName val="Seg_Cum25"/>
      <sheetName val="Notes_25"/>
      <sheetName val="PP&amp;E_200725"/>
      <sheetName val="P_L_for_3_M25"/>
      <sheetName val="Sta_III-IV25"/>
      <sheetName val="Bank__Inst_Master22"/>
      <sheetName val="BS_-_Openning_-_Int18"/>
      <sheetName val="Admin_BD18"/>
      <sheetName val="Loan_Amortization_Schedule16"/>
      <sheetName val="1draft_16"/>
      <sheetName val="P&amp;L_Notes16"/>
      <sheetName val="BS_Notes16"/>
      <sheetName val="JE_-_FY1916"/>
      <sheetName val="Del_316"/>
      <sheetName val="Accumulated_Depreciation12"/>
      <sheetName val="Master_P&amp;L13"/>
      <sheetName val="Gas_Break_Up(Annex-E)12"/>
      <sheetName val="Negative_binomial_theory12"/>
      <sheetName val="BS_Co13"/>
      <sheetName val="Cash_Flow13"/>
      <sheetName val="BUD-D_XLS12"/>
      <sheetName val="Non-Statistical_Sampling12"/>
      <sheetName val="AR_Drop_Downs12"/>
      <sheetName val="L_Yr12"/>
      <sheetName val="Customize_Your_Invoice12"/>
      <sheetName val="BS_Last_Period12"/>
      <sheetName val="P&amp;L_202112"/>
      <sheetName val="1000_BEDS12"/>
      <sheetName val="HM_(QTD)12"/>
      <sheetName val="O1_312"/>
      <sheetName val="O1_412"/>
      <sheetName val="Consol_BS26"/>
      <sheetName val="Consol_IS26"/>
      <sheetName val="Consol_CF26"/>
      <sheetName val="Co__BS26"/>
      <sheetName val="Co__IS26"/>
      <sheetName val="Co__CF26"/>
      <sheetName val="Seg_Qtr26"/>
      <sheetName val="Seg_Cum26"/>
      <sheetName val="Notes_26"/>
      <sheetName val="PP&amp;E_200726"/>
      <sheetName val="P_L_for_3_M26"/>
      <sheetName val="Sta_III-IV26"/>
      <sheetName val="Bank__Inst_Master23"/>
      <sheetName val="BS_-_Openning_-_Int19"/>
      <sheetName val="Admin_BD19"/>
      <sheetName val="Loan_Amortization_Schedule17"/>
      <sheetName val="1draft_17"/>
      <sheetName val="P&amp;L_Notes17"/>
      <sheetName val="BS_Notes17"/>
      <sheetName val="JE_-_FY1917"/>
      <sheetName val="Del_317"/>
      <sheetName val="Accumulated_Depreciation13"/>
      <sheetName val="Master_P&amp;L14"/>
      <sheetName val="Gas_Break_Up(Annex-E)13"/>
      <sheetName val="Negative_binomial_theory13"/>
      <sheetName val="BS_Co14"/>
      <sheetName val="Cash_Flow14"/>
      <sheetName val="BUD-D_XLS13"/>
      <sheetName val="Non-Statistical_Sampling13"/>
      <sheetName val="AR_Drop_Downs13"/>
      <sheetName val="L_Yr13"/>
      <sheetName val="Customize_Your_Invoice13"/>
      <sheetName val="BS_Last_Period13"/>
      <sheetName val="P&amp;L_202113"/>
      <sheetName val="1000_BEDS13"/>
      <sheetName val="HM_(QTD)13"/>
      <sheetName val="O1_313"/>
      <sheetName val="O1_413"/>
      <sheetName val="SEY_BK_AUG__TO__OCT_20192"/>
      <sheetName val="Air_Compressor2"/>
      <sheetName val="Air_Conditioner2"/>
      <sheetName val="Consol_BS27"/>
      <sheetName val="Consol_IS27"/>
      <sheetName val="Consol_CF27"/>
      <sheetName val="Co__BS27"/>
      <sheetName val="Co__IS27"/>
      <sheetName val="Co__CF27"/>
      <sheetName val="Seg_Qtr27"/>
      <sheetName val="Seg_Cum27"/>
      <sheetName val="Notes_27"/>
      <sheetName val="PP&amp;E_200727"/>
      <sheetName val="P_L_for_3_M27"/>
      <sheetName val="Sta_III-IV27"/>
      <sheetName val="Bank__Inst_Master24"/>
      <sheetName val="BS_-_Openning_-_Int20"/>
      <sheetName val="Admin_BD20"/>
      <sheetName val="Loan_Amortization_Schedule18"/>
      <sheetName val="1draft_18"/>
      <sheetName val="P&amp;L_Notes18"/>
      <sheetName val="BS_Notes18"/>
      <sheetName val="JE_-_FY1918"/>
      <sheetName val="Del_318"/>
      <sheetName val="Accumulated_Depreciation14"/>
      <sheetName val="Master_P&amp;L15"/>
      <sheetName val="Gas_Break_Up(Annex-E)14"/>
      <sheetName val="Negative_binomial_theory14"/>
      <sheetName val="BS_Co15"/>
      <sheetName val="Cash_Flow15"/>
      <sheetName val="BUD-D_XLS14"/>
      <sheetName val="Non-Statistical_Sampling14"/>
      <sheetName val="AR_Drop_Downs14"/>
      <sheetName val="L_Yr14"/>
      <sheetName val="Customize_Your_Invoice14"/>
      <sheetName val="BS_Last_Period14"/>
      <sheetName val="P&amp;L_202114"/>
      <sheetName val="1000_BEDS14"/>
      <sheetName val="HM_(QTD)14"/>
      <sheetName val="O1_314"/>
      <sheetName val="O1_414"/>
      <sheetName val="SEY_BK_AUG__TO__OCT_20193"/>
      <sheetName val="Air_Compressor3"/>
      <sheetName val="Air_Conditioner3"/>
      <sheetName val="Consol_BS28"/>
      <sheetName val="Consol_IS28"/>
      <sheetName val="Consol_CF28"/>
      <sheetName val="Co__BS28"/>
      <sheetName val="Co__IS28"/>
      <sheetName val="Co__CF28"/>
      <sheetName val="Seg_Qtr28"/>
      <sheetName val="Seg_Cum28"/>
      <sheetName val="Notes_28"/>
      <sheetName val="PP&amp;E_200728"/>
      <sheetName val="P_L_for_3_M28"/>
      <sheetName val="Sta_III-IV28"/>
      <sheetName val="Bank__Inst_Master25"/>
      <sheetName val="BS_-_Openning_-_Int21"/>
      <sheetName val="Admin_BD21"/>
      <sheetName val="Loan_Amortization_Schedule19"/>
      <sheetName val="1draft_19"/>
      <sheetName val="P&amp;L_Notes19"/>
      <sheetName val="BS_Notes19"/>
      <sheetName val="JE_-_FY1919"/>
      <sheetName val="Del_319"/>
      <sheetName val="Accumulated_Depreciation15"/>
      <sheetName val="Master_P&amp;L16"/>
      <sheetName val="Gas_Break_Up(Annex-E)15"/>
      <sheetName val="Negative_binomial_theory15"/>
      <sheetName val="BS_Co16"/>
      <sheetName val="Cash_Flow16"/>
      <sheetName val="BUD-D_XLS15"/>
      <sheetName val="Non-Statistical_Sampling15"/>
      <sheetName val="AR_Drop_Downs15"/>
      <sheetName val="L_Yr15"/>
      <sheetName val="Customize_Your_Invoice15"/>
      <sheetName val="BS_Last_Period15"/>
      <sheetName val="P&amp;L_202115"/>
      <sheetName val="1000_BEDS15"/>
      <sheetName val="HM_(QTD)15"/>
      <sheetName val="O1_315"/>
      <sheetName val="O1_415"/>
      <sheetName val="SEY_BK_AUG__TO__OCT_20194"/>
      <sheetName val="Air_Compressor4"/>
      <sheetName val="Air_Conditioner4"/>
      <sheetName val="Dashboard"/>
    </sheetNames>
    <sheetDataSet>
      <sheetData sheetId="0" refreshError="1"/>
      <sheetData sheetId="1" refreshError="1"/>
      <sheetData sheetId="2">
        <row r="62">
          <cell r="E62">
            <v>7133341</v>
          </cell>
        </row>
        <row r="64">
          <cell r="E64">
            <v>9244897</v>
          </cell>
        </row>
        <row r="69">
          <cell r="E69">
            <v>18314374</v>
          </cell>
          <cell r="F69">
            <v>0</v>
          </cell>
          <cell r="G69">
            <v>11114723</v>
          </cell>
        </row>
        <row r="70">
          <cell r="E70">
            <v>1931549</v>
          </cell>
          <cell r="F70">
            <v>0</v>
          </cell>
          <cell r="G70">
            <v>1493074</v>
          </cell>
        </row>
        <row r="71">
          <cell r="E71">
            <v>-3867685</v>
          </cell>
          <cell r="F71">
            <v>0</v>
          </cell>
          <cell r="G71">
            <v>-3582269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62">
          <cell r="E62">
            <v>7133341</v>
          </cell>
        </row>
      </sheetData>
      <sheetData sheetId="15">
        <row r="62">
          <cell r="E62">
            <v>7133341</v>
          </cell>
        </row>
      </sheetData>
      <sheetData sheetId="16">
        <row r="62">
          <cell r="E62">
            <v>7133341</v>
          </cell>
        </row>
      </sheetData>
      <sheetData sheetId="17">
        <row r="62">
          <cell r="E62">
            <v>7133341</v>
          </cell>
        </row>
      </sheetData>
      <sheetData sheetId="18">
        <row r="62">
          <cell r="E62">
            <v>7133341</v>
          </cell>
        </row>
      </sheetData>
      <sheetData sheetId="19">
        <row r="62">
          <cell r="E62">
            <v>7133341</v>
          </cell>
        </row>
      </sheetData>
      <sheetData sheetId="20">
        <row r="62">
          <cell r="E62">
            <v>7133341</v>
          </cell>
        </row>
      </sheetData>
      <sheetData sheetId="21">
        <row r="62">
          <cell r="E62">
            <v>7133341</v>
          </cell>
        </row>
      </sheetData>
      <sheetData sheetId="22">
        <row r="62">
          <cell r="E62">
            <v>7133341</v>
          </cell>
        </row>
      </sheetData>
      <sheetData sheetId="23">
        <row r="62">
          <cell r="E62">
            <v>7133341</v>
          </cell>
        </row>
      </sheetData>
      <sheetData sheetId="24">
        <row r="62">
          <cell r="E62">
            <v>7133341</v>
          </cell>
        </row>
      </sheetData>
      <sheetData sheetId="25">
        <row r="62">
          <cell r="E62">
            <v>7133341</v>
          </cell>
        </row>
      </sheetData>
      <sheetData sheetId="26">
        <row r="62">
          <cell r="E62">
            <v>7133341</v>
          </cell>
        </row>
      </sheetData>
      <sheetData sheetId="27">
        <row r="62">
          <cell r="E62">
            <v>7133341</v>
          </cell>
        </row>
      </sheetData>
      <sheetData sheetId="28">
        <row r="62">
          <cell r="E62">
            <v>7133341</v>
          </cell>
        </row>
      </sheetData>
      <sheetData sheetId="29">
        <row r="62">
          <cell r="E62">
            <v>7133341</v>
          </cell>
        </row>
      </sheetData>
      <sheetData sheetId="30">
        <row r="62">
          <cell r="E62">
            <v>7133341</v>
          </cell>
        </row>
      </sheetData>
      <sheetData sheetId="31">
        <row r="62">
          <cell r="E62">
            <v>7133341</v>
          </cell>
        </row>
      </sheetData>
      <sheetData sheetId="32">
        <row r="62">
          <cell r="E62">
            <v>7133341</v>
          </cell>
        </row>
      </sheetData>
      <sheetData sheetId="33">
        <row r="62">
          <cell r="E62">
            <v>7133341</v>
          </cell>
        </row>
      </sheetData>
      <sheetData sheetId="34">
        <row r="62">
          <cell r="E62">
            <v>7133341</v>
          </cell>
        </row>
      </sheetData>
      <sheetData sheetId="35">
        <row r="62">
          <cell r="E62">
            <v>7133341</v>
          </cell>
        </row>
      </sheetData>
      <sheetData sheetId="36">
        <row r="62">
          <cell r="E62">
            <v>7133341</v>
          </cell>
        </row>
      </sheetData>
      <sheetData sheetId="37">
        <row r="62">
          <cell r="E62">
            <v>7133341</v>
          </cell>
        </row>
      </sheetData>
      <sheetData sheetId="38">
        <row r="62">
          <cell r="E62">
            <v>7133341</v>
          </cell>
        </row>
      </sheetData>
      <sheetData sheetId="39">
        <row r="62">
          <cell r="E62">
            <v>7133341</v>
          </cell>
        </row>
      </sheetData>
      <sheetData sheetId="40">
        <row r="62">
          <cell r="E62">
            <v>7133341</v>
          </cell>
        </row>
      </sheetData>
      <sheetData sheetId="41">
        <row r="62">
          <cell r="E62">
            <v>7133341</v>
          </cell>
        </row>
      </sheetData>
      <sheetData sheetId="42">
        <row r="62">
          <cell r="E62">
            <v>7133341</v>
          </cell>
        </row>
      </sheetData>
      <sheetData sheetId="43">
        <row r="62">
          <cell r="E62">
            <v>7133341</v>
          </cell>
        </row>
      </sheetData>
      <sheetData sheetId="44">
        <row r="62">
          <cell r="E62">
            <v>7133341</v>
          </cell>
        </row>
      </sheetData>
      <sheetData sheetId="45">
        <row r="62">
          <cell r="E62">
            <v>7133341</v>
          </cell>
        </row>
      </sheetData>
      <sheetData sheetId="46">
        <row r="62">
          <cell r="E62">
            <v>7133341</v>
          </cell>
        </row>
      </sheetData>
      <sheetData sheetId="47">
        <row r="62">
          <cell r="E62">
            <v>7133341</v>
          </cell>
        </row>
      </sheetData>
      <sheetData sheetId="48">
        <row r="62">
          <cell r="E62">
            <v>7133341</v>
          </cell>
        </row>
      </sheetData>
      <sheetData sheetId="49">
        <row r="62">
          <cell r="E62">
            <v>7133341</v>
          </cell>
        </row>
      </sheetData>
      <sheetData sheetId="50">
        <row r="62">
          <cell r="E62">
            <v>7133341</v>
          </cell>
        </row>
      </sheetData>
      <sheetData sheetId="51">
        <row r="62">
          <cell r="E62">
            <v>7133341</v>
          </cell>
        </row>
      </sheetData>
      <sheetData sheetId="52">
        <row r="62">
          <cell r="E62">
            <v>7133341</v>
          </cell>
        </row>
      </sheetData>
      <sheetData sheetId="53">
        <row r="62">
          <cell r="E62">
            <v>7133341</v>
          </cell>
        </row>
      </sheetData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>
        <row r="62">
          <cell r="E62">
            <v>7133341</v>
          </cell>
        </row>
      </sheetData>
      <sheetData sheetId="62">
        <row r="62">
          <cell r="E62">
            <v>7133341</v>
          </cell>
        </row>
      </sheetData>
      <sheetData sheetId="63" refreshError="1"/>
      <sheetData sheetId="64">
        <row r="62">
          <cell r="E62">
            <v>7133341</v>
          </cell>
        </row>
      </sheetData>
      <sheetData sheetId="65">
        <row r="62">
          <cell r="E62">
            <v>7133341</v>
          </cell>
        </row>
      </sheetData>
      <sheetData sheetId="66">
        <row r="62">
          <cell r="E62">
            <v>7133341</v>
          </cell>
        </row>
      </sheetData>
      <sheetData sheetId="67">
        <row r="62">
          <cell r="E62">
            <v>7133341</v>
          </cell>
        </row>
      </sheetData>
      <sheetData sheetId="68">
        <row r="62">
          <cell r="E62">
            <v>7133341</v>
          </cell>
        </row>
      </sheetData>
      <sheetData sheetId="69">
        <row r="62">
          <cell r="E62">
            <v>7133341</v>
          </cell>
        </row>
      </sheetData>
      <sheetData sheetId="70">
        <row r="62">
          <cell r="E62">
            <v>7133341</v>
          </cell>
        </row>
      </sheetData>
      <sheetData sheetId="71">
        <row r="62">
          <cell r="E62">
            <v>7133341</v>
          </cell>
        </row>
      </sheetData>
      <sheetData sheetId="72">
        <row r="62">
          <cell r="E62">
            <v>7133341</v>
          </cell>
        </row>
      </sheetData>
      <sheetData sheetId="73">
        <row r="62">
          <cell r="E62">
            <v>7133341</v>
          </cell>
        </row>
      </sheetData>
      <sheetData sheetId="74">
        <row r="62">
          <cell r="E62">
            <v>7133341</v>
          </cell>
        </row>
      </sheetData>
      <sheetData sheetId="75">
        <row r="62">
          <cell r="E62">
            <v>7133341</v>
          </cell>
        </row>
      </sheetData>
      <sheetData sheetId="76">
        <row r="62">
          <cell r="E62">
            <v>7133341</v>
          </cell>
        </row>
      </sheetData>
      <sheetData sheetId="77">
        <row r="62">
          <cell r="E62">
            <v>7133341</v>
          </cell>
        </row>
      </sheetData>
      <sheetData sheetId="78">
        <row r="62">
          <cell r="E62">
            <v>7133341</v>
          </cell>
        </row>
      </sheetData>
      <sheetData sheetId="79">
        <row r="62">
          <cell r="E62">
            <v>7133341</v>
          </cell>
        </row>
      </sheetData>
      <sheetData sheetId="80">
        <row r="62">
          <cell r="E62">
            <v>7133341</v>
          </cell>
        </row>
      </sheetData>
      <sheetData sheetId="81">
        <row r="62">
          <cell r="E62">
            <v>7133341</v>
          </cell>
        </row>
      </sheetData>
      <sheetData sheetId="82">
        <row r="62">
          <cell r="E62">
            <v>7133341</v>
          </cell>
        </row>
      </sheetData>
      <sheetData sheetId="83">
        <row r="62">
          <cell r="E62">
            <v>7133341</v>
          </cell>
        </row>
      </sheetData>
      <sheetData sheetId="84">
        <row r="62">
          <cell r="E62">
            <v>7133341</v>
          </cell>
        </row>
      </sheetData>
      <sheetData sheetId="85">
        <row r="62">
          <cell r="E62">
            <v>7133341</v>
          </cell>
        </row>
      </sheetData>
      <sheetData sheetId="86">
        <row r="62">
          <cell r="E62">
            <v>7133341</v>
          </cell>
        </row>
      </sheetData>
      <sheetData sheetId="87">
        <row r="62">
          <cell r="E62">
            <v>7133341</v>
          </cell>
        </row>
      </sheetData>
      <sheetData sheetId="88">
        <row r="62">
          <cell r="E62">
            <v>7133341</v>
          </cell>
        </row>
      </sheetData>
      <sheetData sheetId="89">
        <row r="62">
          <cell r="E62">
            <v>7133341</v>
          </cell>
        </row>
      </sheetData>
      <sheetData sheetId="90">
        <row r="62">
          <cell r="E62">
            <v>7133341</v>
          </cell>
        </row>
      </sheetData>
      <sheetData sheetId="91">
        <row r="62">
          <cell r="E62">
            <v>7133341</v>
          </cell>
        </row>
      </sheetData>
      <sheetData sheetId="92">
        <row r="62">
          <cell r="E62">
            <v>7133341</v>
          </cell>
        </row>
      </sheetData>
      <sheetData sheetId="93">
        <row r="62">
          <cell r="E62">
            <v>7133341</v>
          </cell>
        </row>
      </sheetData>
      <sheetData sheetId="94">
        <row r="62">
          <cell r="E62">
            <v>7133341</v>
          </cell>
        </row>
      </sheetData>
      <sheetData sheetId="95">
        <row r="62">
          <cell r="E62">
            <v>7133341</v>
          </cell>
        </row>
      </sheetData>
      <sheetData sheetId="96">
        <row r="62">
          <cell r="E62">
            <v>7133341</v>
          </cell>
        </row>
      </sheetData>
      <sheetData sheetId="97">
        <row r="62">
          <cell r="E62">
            <v>7133341</v>
          </cell>
        </row>
      </sheetData>
      <sheetData sheetId="98">
        <row r="62">
          <cell r="E62">
            <v>7133341</v>
          </cell>
        </row>
      </sheetData>
      <sheetData sheetId="99">
        <row r="62">
          <cell r="E62">
            <v>7133341</v>
          </cell>
        </row>
      </sheetData>
      <sheetData sheetId="100">
        <row r="62">
          <cell r="E62">
            <v>7133341</v>
          </cell>
        </row>
      </sheetData>
      <sheetData sheetId="101">
        <row r="62">
          <cell r="E62">
            <v>7133341</v>
          </cell>
        </row>
      </sheetData>
      <sheetData sheetId="102">
        <row r="62">
          <cell r="E62">
            <v>7133341</v>
          </cell>
        </row>
      </sheetData>
      <sheetData sheetId="103">
        <row r="62">
          <cell r="E62">
            <v>7133341</v>
          </cell>
        </row>
      </sheetData>
      <sheetData sheetId="104">
        <row r="62">
          <cell r="E62">
            <v>7133341</v>
          </cell>
        </row>
      </sheetData>
      <sheetData sheetId="105">
        <row r="62">
          <cell r="E62">
            <v>7133341</v>
          </cell>
        </row>
      </sheetData>
      <sheetData sheetId="106">
        <row r="62">
          <cell r="E62">
            <v>7133341</v>
          </cell>
        </row>
      </sheetData>
      <sheetData sheetId="107">
        <row r="62">
          <cell r="E62">
            <v>7133341</v>
          </cell>
        </row>
      </sheetData>
      <sheetData sheetId="108">
        <row r="62">
          <cell r="E62">
            <v>7133341</v>
          </cell>
        </row>
      </sheetData>
      <sheetData sheetId="109">
        <row r="62">
          <cell r="E62">
            <v>7133341</v>
          </cell>
        </row>
      </sheetData>
      <sheetData sheetId="110">
        <row r="62">
          <cell r="E62">
            <v>7133341</v>
          </cell>
        </row>
      </sheetData>
      <sheetData sheetId="111">
        <row r="62">
          <cell r="E62">
            <v>7133341</v>
          </cell>
        </row>
      </sheetData>
      <sheetData sheetId="112">
        <row r="62">
          <cell r="E62">
            <v>7133341</v>
          </cell>
        </row>
      </sheetData>
      <sheetData sheetId="113">
        <row r="62">
          <cell r="E62">
            <v>7133341</v>
          </cell>
        </row>
      </sheetData>
      <sheetData sheetId="114">
        <row r="62">
          <cell r="E62">
            <v>7133341</v>
          </cell>
        </row>
      </sheetData>
      <sheetData sheetId="115">
        <row r="62">
          <cell r="E62">
            <v>7133341</v>
          </cell>
        </row>
      </sheetData>
      <sheetData sheetId="116">
        <row r="62">
          <cell r="E62">
            <v>7133341</v>
          </cell>
        </row>
      </sheetData>
      <sheetData sheetId="117">
        <row r="62">
          <cell r="E62">
            <v>7133341</v>
          </cell>
        </row>
      </sheetData>
      <sheetData sheetId="118">
        <row r="62">
          <cell r="E62">
            <v>7133341</v>
          </cell>
        </row>
      </sheetData>
      <sheetData sheetId="119">
        <row r="62">
          <cell r="E62">
            <v>7133341</v>
          </cell>
        </row>
      </sheetData>
      <sheetData sheetId="120">
        <row r="62">
          <cell r="E62">
            <v>7133341</v>
          </cell>
        </row>
      </sheetData>
      <sheetData sheetId="121">
        <row r="62">
          <cell r="E62">
            <v>7133341</v>
          </cell>
        </row>
      </sheetData>
      <sheetData sheetId="122">
        <row r="62">
          <cell r="E62">
            <v>7133341</v>
          </cell>
        </row>
      </sheetData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>
        <row r="62">
          <cell r="E62">
            <v>7133341</v>
          </cell>
        </row>
      </sheetData>
      <sheetData sheetId="138">
        <row r="62">
          <cell r="E62">
            <v>7133341</v>
          </cell>
        </row>
      </sheetData>
      <sheetData sheetId="139">
        <row r="62">
          <cell r="E62">
            <v>7133341</v>
          </cell>
        </row>
      </sheetData>
      <sheetData sheetId="140">
        <row r="62">
          <cell r="E62">
            <v>7133341</v>
          </cell>
        </row>
      </sheetData>
      <sheetData sheetId="141" refreshError="1"/>
      <sheetData sheetId="142" refreshError="1"/>
      <sheetData sheetId="143">
        <row r="62">
          <cell r="E62">
            <v>7133341</v>
          </cell>
        </row>
      </sheetData>
      <sheetData sheetId="144">
        <row r="62">
          <cell r="E62">
            <v>7133341</v>
          </cell>
        </row>
      </sheetData>
      <sheetData sheetId="145">
        <row r="62">
          <cell r="E62">
            <v>7133341</v>
          </cell>
        </row>
      </sheetData>
      <sheetData sheetId="146" refreshError="1"/>
      <sheetData sheetId="147" refreshError="1"/>
      <sheetData sheetId="148">
        <row r="62">
          <cell r="E62">
            <v>7133341</v>
          </cell>
        </row>
      </sheetData>
      <sheetData sheetId="149">
        <row r="62">
          <cell r="E62">
            <v>7133341</v>
          </cell>
        </row>
      </sheetData>
      <sheetData sheetId="150">
        <row r="62">
          <cell r="E62">
            <v>7133341</v>
          </cell>
        </row>
      </sheetData>
      <sheetData sheetId="151">
        <row r="62">
          <cell r="E62">
            <v>7133341</v>
          </cell>
        </row>
      </sheetData>
      <sheetData sheetId="152">
        <row r="62">
          <cell r="E62">
            <v>7133341</v>
          </cell>
        </row>
      </sheetData>
      <sheetData sheetId="153" refreshError="1"/>
      <sheetData sheetId="154" refreshError="1"/>
      <sheetData sheetId="155">
        <row r="62">
          <cell r="E62">
            <v>7133341</v>
          </cell>
        </row>
      </sheetData>
      <sheetData sheetId="156">
        <row r="62">
          <cell r="E62">
            <v>7133341</v>
          </cell>
        </row>
      </sheetData>
      <sheetData sheetId="157">
        <row r="62">
          <cell r="E62">
            <v>7133341</v>
          </cell>
        </row>
      </sheetData>
      <sheetData sheetId="158">
        <row r="62">
          <cell r="E62">
            <v>7133341</v>
          </cell>
        </row>
      </sheetData>
      <sheetData sheetId="159">
        <row r="62">
          <cell r="E62">
            <v>7133341</v>
          </cell>
        </row>
      </sheetData>
      <sheetData sheetId="160">
        <row r="62">
          <cell r="E62">
            <v>7133341</v>
          </cell>
        </row>
      </sheetData>
      <sheetData sheetId="161">
        <row r="62">
          <cell r="E62">
            <v>7133341</v>
          </cell>
        </row>
      </sheetData>
      <sheetData sheetId="162">
        <row r="62">
          <cell r="E62">
            <v>7133341</v>
          </cell>
        </row>
      </sheetData>
      <sheetData sheetId="163">
        <row r="62">
          <cell r="E62">
            <v>7133341</v>
          </cell>
        </row>
      </sheetData>
      <sheetData sheetId="164">
        <row r="62">
          <cell r="E62">
            <v>7133341</v>
          </cell>
        </row>
      </sheetData>
      <sheetData sheetId="165">
        <row r="62">
          <cell r="E62">
            <v>7133341</v>
          </cell>
        </row>
      </sheetData>
      <sheetData sheetId="166">
        <row r="62">
          <cell r="E62">
            <v>7133341</v>
          </cell>
        </row>
      </sheetData>
      <sheetData sheetId="167">
        <row r="62">
          <cell r="E62">
            <v>7133341</v>
          </cell>
        </row>
      </sheetData>
      <sheetData sheetId="168">
        <row r="62">
          <cell r="E62">
            <v>7133341</v>
          </cell>
        </row>
      </sheetData>
      <sheetData sheetId="169">
        <row r="62">
          <cell r="E62">
            <v>7133341</v>
          </cell>
        </row>
      </sheetData>
      <sheetData sheetId="170">
        <row r="62">
          <cell r="E62">
            <v>7133341</v>
          </cell>
        </row>
      </sheetData>
      <sheetData sheetId="171">
        <row r="62">
          <cell r="E62">
            <v>7133341</v>
          </cell>
        </row>
      </sheetData>
      <sheetData sheetId="172">
        <row r="62">
          <cell r="E62">
            <v>7133341</v>
          </cell>
        </row>
      </sheetData>
      <sheetData sheetId="173">
        <row r="62">
          <cell r="E62">
            <v>7133341</v>
          </cell>
        </row>
      </sheetData>
      <sheetData sheetId="174">
        <row r="62">
          <cell r="E62">
            <v>7133341</v>
          </cell>
        </row>
      </sheetData>
      <sheetData sheetId="175">
        <row r="62">
          <cell r="E62">
            <v>7133341</v>
          </cell>
        </row>
      </sheetData>
      <sheetData sheetId="176">
        <row r="62">
          <cell r="E62">
            <v>7133341</v>
          </cell>
        </row>
      </sheetData>
      <sheetData sheetId="177">
        <row r="62">
          <cell r="E62">
            <v>7133341</v>
          </cell>
        </row>
      </sheetData>
      <sheetData sheetId="178">
        <row r="62">
          <cell r="E62">
            <v>7133341</v>
          </cell>
        </row>
      </sheetData>
      <sheetData sheetId="179">
        <row r="62">
          <cell r="E62">
            <v>7133341</v>
          </cell>
        </row>
      </sheetData>
      <sheetData sheetId="180">
        <row r="62">
          <cell r="E62">
            <v>7133341</v>
          </cell>
        </row>
      </sheetData>
      <sheetData sheetId="181">
        <row r="62">
          <cell r="E62">
            <v>7133341</v>
          </cell>
        </row>
      </sheetData>
      <sheetData sheetId="182">
        <row r="62">
          <cell r="E62">
            <v>7133341</v>
          </cell>
        </row>
      </sheetData>
      <sheetData sheetId="183">
        <row r="62">
          <cell r="E62">
            <v>7133341</v>
          </cell>
        </row>
      </sheetData>
      <sheetData sheetId="184">
        <row r="62">
          <cell r="E62">
            <v>7133341</v>
          </cell>
        </row>
      </sheetData>
      <sheetData sheetId="185">
        <row r="62">
          <cell r="E62">
            <v>7133341</v>
          </cell>
        </row>
      </sheetData>
      <sheetData sheetId="186">
        <row r="62">
          <cell r="E62">
            <v>7133341</v>
          </cell>
        </row>
      </sheetData>
      <sheetData sheetId="187">
        <row r="62">
          <cell r="E62">
            <v>7133341</v>
          </cell>
        </row>
      </sheetData>
      <sheetData sheetId="188">
        <row r="62">
          <cell r="E62">
            <v>7133341</v>
          </cell>
        </row>
      </sheetData>
      <sheetData sheetId="189">
        <row r="62">
          <cell r="E62">
            <v>7133341</v>
          </cell>
        </row>
      </sheetData>
      <sheetData sheetId="190">
        <row r="62">
          <cell r="E62">
            <v>7133341</v>
          </cell>
        </row>
      </sheetData>
      <sheetData sheetId="191">
        <row r="62">
          <cell r="E62">
            <v>7133341</v>
          </cell>
        </row>
      </sheetData>
      <sheetData sheetId="192">
        <row r="62">
          <cell r="E62">
            <v>7133341</v>
          </cell>
        </row>
      </sheetData>
      <sheetData sheetId="193">
        <row r="62">
          <cell r="E62">
            <v>7133341</v>
          </cell>
        </row>
      </sheetData>
      <sheetData sheetId="194">
        <row r="62">
          <cell r="E62">
            <v>7133341</v>
          </cell>
        </row>
      </sheetData>
      <sheetData sheetId="195">
        <row r="62">
          <cell r="E62">
            <v>7133341</v>
          </cell>
        </row>
      </sheetData>
      <sheetData sheetId="196">
        <row r="62">
          <cell r="E62">
            <v>7133341</v>
          </cell>
        </row>
      </sheetData>
      <sheetData sheetId="197">
        <row r="62">
          <cell r="E62">
            <v>7133341</v>
          </cell>
        </row>
      </sheetData>
      <sheetData sheetId="198">
        <row r="62">
          <cell r="E62">
            <v>7133341</v>
          </cell>
        </row>
      </sheetData>
      <sheetData sheetId="199">
        <row r="62">
          <cell r="E62">
            <v>7133341</v>
          </cell>
        </row>
      </sheetData>
      <sheetData sheetId="200">
        <row r="62">
          <cell r="E62">
            <v>7133341</v>
          </cell>
        </row>
      </sheetData>
      <sheetData sheetId="201">
        <row r="62">
          <cell r="E62">
            <v>7133341</v>
          </cell>
        </row>
      </sheetData>
      <sheetData sheetId="202">
        <row r="62">
          <cell r="E62">
            <v>7133341</v>
          </cell>
        </row>
      </sheetData>
      <sheetData sheetId="203">
        <row r="62">
          <cell r="E62">
            <v>7133341</v>
          </cell>
        </row>
      </sheetData>
      <sheetData sheetId="204">
        <row r="62">
          <cell r="E62">
            <v>7133341</v>
          </cell>
        </row>
      </sheetData>
      <sheetData sheetId="205">
        <row r="62">
          <cell r="E62">
            <v>7133341</v>
          </cell>
        </row>
      </sheetData>
      <sheetData sheetId="206">
        <row r="62">
          <cell r="E62">
            <v>7133341</v>
          </cell>
        </row>
      </sheetData>
      <sheetData sheetId="207">
        <row r="62">
          <cell r="E62">
            <v>7133341</v>
          </cell>
        </row>
      </sheetData>
      <sheetData sheetId="208">
        <row r="62">
          <cell r="E62">
            <v>7133341</v>
          </cell>
        </row>
      </sheetData>
      <sheetData sheetId="209">
        <row r="62">
          <cell r="E62">
            <v>7133341</v>
          </cell>
        </row>
      </sheetData>
      <sheetData sheetId="210">
        <row r="62">
          <cell r="E62">
            <v>7133341</v>
          </cell>
        </row>
      </sheetData>
      <sheetData sheetId="211">
        <row r="62">
          <cell r="E62">
            <v>7133341</v>
          </cell>
        </row>
      </sheetData>
      <sheetData sheetId="212">
        <row r="62">
          <cell r="E62">
            <v>7133341</v>
          </cell>
        </row>
      </sheetData>
      <sheetData sheetId="213">
        <row r="62">
          <cell r="E62">
            <v>7133341</v>
          </cell>
        </row>
      </sheetData>
      <sheetData sheetId="214">
        <row r="62">
          <cell r="E62">
            <v>7133341</v>
          </cell>
        </row>
      </sheetData>
      <sheetData sheetId="215">
        <row r="62">
          <cell r="E62">
            <v>7133341</v>
          </cell>
        </row>
      </sheetData>
      <sheetData sheetId="216">
        <row r="62">
          <cell r="E62">
            <v>7133341</v>
          </cell>
        </row>
      </sheetData>
      <sheetData sheetId="217">
        <row r="62">
          <cell r="E62">
            <v>7133341</v>
          </cell>
        </row>
      </sheetData>
      <sheetData sheetId="218" refreshError="1"/>
      <sheetData sheetId="219">
        <row r="62">
          <cell r="E62">
            <v>7133341</v>
          </cell>
        </row>
      </sheetData>
      <sheetData sheetId="220">
        <row r="62">
          <cell r="E62">
            <v>7133341</v>
          </cell>
        </row>
      </sheetData>
      <sheetData sheetId="221">
        <row r="62">
          <cell r="E62">
            <v>7133341</v>
          </cell>
        </row>
      </sheetData>
      <sheetData sheetId="222">
        <row r="62">
          <cell r="E62">
            <v>7133341</v>
          </cell>
        </row>
      </sheetData>
      <sheetData sheetId="223">
        <row r="62">
          <cell r="E62">
            <v>7133341</v>
          </cell>
        </row>
      </sheetData>
      <sheetData sheetId="224">
        <row r="62">
          <cell r="E62">
            <v>7133341</v>
          </cell>
        </row>
      </sheetData>
      <sheetData sheetId="225">
        <row r="62">
          <cell r="E62">
            <v>7133341</v>
          </cell>
        </row>
      </sheetData>
      <sheetData sheetId="226">
        <row r="62">
          <cell r="E62">
            <v>7133341</v>
          </cell>
        </row>
      </sheetData>
      <sheetData sheetId="227">
        <row r="62">
          <cell r="E62">
            <v>7133341</v>
          </cell>
        </row>
      </sheetData>
      <sheetData sheetId="228">
        <row r="62">
          <cell r="E62">
            <v>7133341</v>
          </cell>
        </row>
      </sheetData>
      <sheetData sheetId="229">
        <row r="62">
          <cell r="E62">
            <v>7133341</v>
          </cell>
        </row>
      </sheetData>
      <sheetData sheetId="230">
        <row r="62">
          <cell r="E62">
            <v>7133341</v>
          </cell>
        </row>
      </sheetData>
      <sheetData sheetId="231">
        <row r="62">
          <cell r="E62">
            <v>7133341</v>
          </cell>
        </row>
      </sheetData>
      <sheetData sheetId="232">
        <row r="62">
          <cell r="E62">
            <v>7133341</v>
          </cell>
        </row>
      </sheetData>
      <sheetData sheetId="233">
        <row r="62">
          <cell r="E62">
            <v>7133341</v>
          </cell>
        </row>
      </sheetData>
      <sheetData sheetId="234">
        <row r="62">
          <cell r="E62">
            <v>7133341</v>
          </cell>
        </row>
      </sheetData>
      <sheetData sheetId="235">
        <row r="62">
          <cell r="E62">
            <v>7133341</v>
          </cell>
        </row>
      </sheetData>
      <sheetData sheetId="236">
        <row r="62">
          <cell r="E62">
            <v>7133341</v>
          </cell>
        </row>
      </sheetData>
      <sheetData sheetId="237">
        <row r="62">
          <cell r="E62">
            <v>7133341</v>
          </cell>
        </row>
      </sheetData>
      <sheetData sheetId="238">
        <row r="62">
          <cell r="E62">
            <v>7133341</v>
          </cell>
        </row>
      </sheetData>
      <sheetData sheetId="239">
        <row r="62">
          <cell r="E62">
            <v>7133341</v>
          </cell>
        </row>
      </sheetData>
      <sheetData sheetId="240">
        <row r="62">
          <cell r="E62">
            <v>7133341</v>
          </cell>
        </row>
      </sheetData>
      <sheetData sheetId="241">
        <row r="62">
          <cell r="E62">
            <v>7133341</v>
          </cell>
        </row>
      </sheetData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>
        <row r="62">
          <cell r="E62">
            <v>7133341</v>
          </cell>
        </row>
      </sheetData>
      <sheetData sheetId="260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>
        <row r="62">
          <cell r="E62">
            <v>7133341</v>
          </cell>
        </row>
      </sheetData>
      <sheetData sheetId="324">
        <row r="62">
          <cell r="E62">
            <v>7133341</v>
          </cell>
        </row>
      </sheetData>
      <sheetData sheetId="325">
        <row r="62">
          <cell r="E62">
            <v>7133341</v>
          </cell>
        </row>
      </sheetData>
      <sheetData sheetId="326">
        <row r="62">
          <cell r="E62">
            <v>7133341</v>
          </cell>
        </row>
      </sheetData>
      <sheetData sheetId="327">
        <row r="62">
          <cell r="E62">
            <v>7133341</v>
          </cell>
        </row>
      </sheetData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>
        <row r="62">
          <cell r="E62">
            <v>7133341</v>
          </cell>
        </row>
      </sheetData>
      <sheetData sheetId="359">
        <row r="62">
          <cell r="E62">
            <v>7133341</v>
          </cell>
        </row>
      </sheetData>
      <sheetData sheetId="360">
        <row r="62">
          <cell r="E62">
            <v>7133341</v>
          </cell>
        </row>
      </sheetData>
      <sheetData sheetId="361">
        <row r="62">
          <cell r="E62">
            <v>7133341</v>
          </cell>
        </row>
      </sheetData>
      <sheetData sheetId="362">
        <row r="62">
          <cell r="E62">
            <v>7133341</v>
          </cell>
        </row>
      </sheetData>
      <sheetData sheetId="363">
        <row r="62">
          <cell r="E62">
            <v>7133341</v>
          </cell>
        </row>
      </sheetData>
      <sheetData sheetId="364">
        <row r="62">
          <cell r="E62">
            <v>7133341</v>
          </cell>
        </row>
      </sheetData>
      <sheetData sheetId="365">
        <row r="62">
          <cell r="E62">
            <v>7133341</v>
          </cell>
        </row>
      </sheetData>
      <sheetData sheetId="366">
        <row r="62">
          <cell r="E62">
            <v>7133341</v>
          </cell>
        </row>
      </sheetData>
      <sheetData sheetId="367">
        <row r="62">
          <cell r="E62">
            <v>7133341</v>
          </cell>
        </row>
      </sheetData>
      <sheetData sheetId="368">
        <row r="62">
          <cell r="E62">
            <v>7133341</v>
          </cell>
        </row>
      </sheetData>
      <sheetData sheetId="369">
        <row r="62">
          <cell r="E62">
            <v>7133341</v>
          </cell>
        </row>
      </sheetData>
      <sheetData sheetId="370"/>
      <sheetData sheetId="371"/>
      <sheetData sheetId="372">
        <row r="62">
          <cell r="E62">
            <v>7133341</v>
          </cell>
        </row>
      </sheetData>
      <sheetData sheetId="373">
        <row r="62">
          <cell r="E62">
            <v>7133341</v>
          </cell>
        </row>
      </sheetData>
      <sheetData sheetId="374">
        <row r="62">
          <cell r="E62">
            <v>7133341</v>
          </cell>
        </row>
      </sheetData>
      <sheetData sheetId="375">
        <row r="62">
          <cell r="E62">
            <v>7133341</v>
          </cell>
        </row>
      </sheetData>
      <sheetData sheetId="376">
        <row r="62">
          <cell r="E62">
            <v>7133341</v>
          </cell>
        </row>
      </sheetData>
      <sheetData sheetId="377">
        <row r="62">
          <cell r="E62">
            <v>7133341</v>
          </cell>
        </row>
      </sheetData>
      <sheetData sheetId="378">
        <row r="62">
          <cell r="E62">
            <v>7133341</v>
          </cell>
        </row>
      </sheetData>
      <sheetData sheetId="379">
        <row r="62">
          <cell r="E62">
            <v>7133341</v>
          </cell>
        </row>
      </sheetData>
      <sheetData sheetId="380">
        <row r="62">
          <cell r="E62">
            <v>7133341</v>
          </cell>
        </row>
      </sheetData>
      <sheetData sheetId="381">
        <row r="62">
          <cell r="E62">
            <v>7133341</v>
          </cell>
        </row>
      </sheetData>
      <sheetData sheetId="382">
        <row r="62">
          <cell r="E62">
            <v>7133341</v>
          </cell>
        </row>
      </sheetData>
      <sheetData sheetId="383">
        <row r="62">
          <cell r="E62">
            <v>7133341</v>
          </cell>
        </row>
      </sheetData>
      <sheetData sheetId="384">
        <row r="62">
          <cell r="E62">
            <v>7133341</v>
          </cell>
        </row>
      </sheetData>
      <sheetData sheetId="385">
        <row r="62">
          <cell r="E62">
            <v>7133341</v>
          </cell>
        </row>
      </sheetData>
      <sheetData sheetId="386">
        <row r="62">
          <cell r="E62">
            <v>7133341</v>
          </cell>
        </row>
      </sheetData>
      <sheetData sheetId="387">
        <row r="62">
          <cell r="E62">
            <v>7133341</v>
          </cell>
        </row>
      </sheetData>
      <sheetData sheetId="388">
        <row r="62">
          <cell r="E62">
            <v>7133341</v>
          </cell>
        </row>
      </sheetData>
      <sheetData sheetId="389">
        <row r="62">
          <cell r="E62">
            <v>7133341</v>
          </cell>
        </row>
      </sheetData>
      <sheetData sheetId="390">
        <row r="62">
          <cell r="E62">
            <v>7133341</v>
          </cell>
        </row>
      </sheetData>
      <sheetData sheetId="391">
        <row r="62">
          <cell r="E62">
            <v>7133341</v>
          </cell>
        </row>
      </sheetData>
      <sheetData sheetId="392">
        <row r="62">
          <cell r="E62">
            <v>7133341</v>
          </cell>
        </row>
      </sheetData>
      <sheetData sheetId="393">
        <row r="62">
          <cell r="E62">
            <v>7133341</v>
          </cell>
        </row>
      </sheetData>
      <sheetData sheetId="394">
        <row r="62">
          <cell r="E62">
            <v>7133341</v>
          </cell>
        </row>
      </sheetData>
      <sheetData sheetId="395">
        <row r="62">
          <cell r="E62">
            <v>7133341</v>
          </cell>
        </row>
      </sheetData>
      <sheetData sheetId="396">
        <row r="62">
          <cell r="E62">
            <v>7133341</v>
          </cell>
        </row>
      </sheetData>
      <sheetData sheetId="397">
        <row r="62">
          <cell r="E62">
            <v>7133341</v>
          </cell>
        </row>
      </sheetData>
      <sheetData sheetId="398">
        <row r="62">
          <cell r="E62">
            <v>7133341</v>
          </cell>
        </row>
      </sheetData>
      <sheetData sheetId="399">
        <row r="62">
          <cell r="E62">
            <v>7133341</v>
          </cell>
        </row>
      </sheetData>
      <sheetData sheetId="400"/>
      <sheetData sheetId="401"/>
      <sheetData sheetId="402"/>
      <sheetData sheetId="403">
        <row r="62">
          <cell r="E62">
            <v>7133341</v>
          </cell>
        </row>
      </sheetData>
      <sheetData sheetId="404">
        <row r="62">
          <cell r="E62">
            <v>7133341</v>
          </cell>
        </row>
      </sheetData>
      <sheetData sheetId="405">
        <row r="62">
          <cell r="E62">
            <v>7133341</v>
          </cell>
        </row>
      </sheetData>
      <sheetData sheetId="406">
        <row r="62">
          <cell r="E62">
            <v>7133341</v>
          </cell>
        </row>
      </sheetData>
      <sheetData sheetId="407">
        <row r="62">
          <cell r="E62">
            <v>7133341</v>
          </cell>
        </row>
      </sheetData>
      <sheetData sheetId="408">
        <row r="62">
          <cell r="E62">
            <v>7133341</v>
          </cell>
        </row>
      </sheetData>
      <sheetData sheetId="409">
        <row r="62">
          <cell r="E62">
            <v>7133341</v>
          </cell>
        </row>
      </sheetData>
      <sheetData sheetId="410">
        <row r="62">
          <cell r="E62">
            <v>7133341</v>
          </cell>
        </row>
      </sheetData>
      <sheetData sheetId="411">
        <row r="62">
          <cell r="E62">
            <v>7133341</v>
          </cell>
        </row>
      </sheetData>
      <sheetData sheetId="412">
        <row r="62">
          <cell r="E62">
            <v>7133341</v>
          </cell>
        </row>
      </sheetData>
      <sheetData sheetId="413">
        <row r="62">
          <cell r="E62">
            <v>7133341</v>
          </cell>
        </row>
      </sheetData>
      <sheetData sheetId="414">
        <row r="62">
          <cell r="E62">
            <v>7133341</v>
          </cell>
        </row>
      </sheetData>
      <sheetData sheetId="415">
        <row r="62">
          <cell r="E62">
            <v>7133341</v>
          </cell>
        </row>
      </sheetData>
      <sheetData sheetId="416">
        <row r="62">
          <cell r="E62">
            <v>7133341</v>
          </cell>
        </row>
      </sheetData>
      <sheetData sheetId="417"/>
      <sheetData sheetId="418"/>
      <sheetData sheetId="419"/>
      <sheetData sheetId="420"/>
      <sheetData sheetId="421" refreshError="1"/>
      <sheetData sheetId="422">
        <row r="62">
          <cell r="E62">
            <v>7133341</v>
          </cell>
        </row>
      </sheetData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 refreshError="1"/>
      <sheetData sheetId="445" refreshError="1"/>
      <sheetData sheetId="446" refreshError="1"/>
      <sheetData sheetId="447"/>
      <sheetData sheetId="448"/>
      <sheetData sheetId="449">
        <row r="62">
          <cell r="E62">
            <v>7133341</v>
          </cell>
        </row>
      </sheetData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>
        <row r="62">
          <cell r="E62">
            <v>7133341</v>
          </cell>
        </row>
      </sheetData>
      <sheetData sheetId="476"/>
      <sheetData sheetId="477"/>
      <sheetData sheetId="478">
        <row r="62">
          <cell r="E62">
            <v>7133341</v>
          </cell>
        </row>
      </sheetData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>
        <row r="62">
          <cell r="E62">
            <v>7133341</v>
          </cell>
        </row>
      </sheetData>
      <sheetData sheetId="514"/>
      <sheetData sheetId="515"/>
      <sheetData sheetId="516">
        <row r="62">
          <cell r="E62">
            <v>7133341</v>
          </cell>
        </row>
      </sheetData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>
        <row r="62">
          <cell r="E62">
            <v>7133341</v>
          </cell>
        </row>
      </sheetData>
      <sheetData sheetId="543"/>
      <sheetData sheetId="544"/>
      <sheetData sheetId="545">
        <row r="62">
          <cell r="E62">
            <v>7133341</v>
          </cell>
        </row>
      </sheetData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/>
      <sheetData sheetId="613"/>
      <sheetData sheetId="614">
        <row r="62">
          <cell r="E62">
            <v>7133341</v>
          </cell>
        </row>
      </sheetData>
      <sheetData sheetId="615"/>
      <sheetData sheetId="616"/>
      <sheetData sheetId="617"/>
      <sheetData sheetId="618">
        <row r="62">
          <cell r="E62">
            <v>7133341</v>
          </cell>
        </row>
      </sheetData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>
        <row r="62">
          <cell r="E62">
            <v>7133341</v>
          </cell>
        </row>
      </sheetData>
      <sheetData sheetId="629">
        <row r="62">
          <cell r="E62">
            <v>7133341</v>
          </cell>
        </row>
      </sheetData>
      <sheetData sheetId="630"/>
      <sheetData sheetId="631">
        <row r="62">
          <cell r="E62">
            <v>7133341</v>
          </cell>
        </row>
      </sheetData>
      <sheetData sheetId="632">
        <row r="62">
          <cell r="E62">
            <v>7133341</v>
          </cell>
        </row>
      </sheetData>
      <sheetData sheetId="633">
        <row r="62">
          <cell r="E62">
            <v>7133341</v>
          </cell>
        </row>
      </sheetData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>
        <row r="62">
          <cell r="E62">
            <v>7133341</v>
          </cell>
        </row>
      </sheetData>
      <sheetData sheetId="643"/>
      <sheetData sheetId="644">
        <row r="62">
          <cell r="E62">
            <v>7133341</v>
          </cell>
        </row>
      </sheetData>
      <sheetData sheetId="645">
        <row r="62">
          <cell r="E62">
            <v>7133341</v>
          </cell>
        </row>
      </sheetData>
      <sheetData sheetId="646">
        <row r="62">
          <cell r="E62">
            <v>7133341</v>
          </cell>
        </row>
      </sheetData>
      <sheetData sheetId="647"/>
      <sheetData sheetId="648"/>
      <sheetData sheetId="649">
        <row r="62">
          <cell r="E62">
            <v>7133341</v>
          </cell>
        </row>
      </sheetData>
      <sheetData sheetId="650"/>
      <sheetData sheetId="651"/>
      <sheetData sheetId="652">
        <row r="62">
          <cell r="E62">
            <v>7133341</v>
          </cell>
        </row>
      </sheetData>
      <sheetData sheetId="653">
        <row r="62">
          <cell r="E62">
            <v>7133341</v>
          </cell>
        </row>
      </sheetData>
      <sheetData sheetId="654"/>
      <sheetData sheetId="655"/>
      <sheetData sheetId="656">
        <row r="62">
          <cell r="E62">
            <v>7133341</v>
          </cell>
        </row>
      </sheetData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>
        <row r="62">
          <cell r="E62">
            <v>7133341</v>
          </cell>
        </row>
      </sheetData>
      <sheetData sheetId="666">
        <row r="62">
          <cell r="E62">
            <v>7133341</v>
          </cell>
        </row>
      </sheetData>
      <sheetData sheetId="667">
        <row r="62">
          <cell r="E62">
            <v>7133341</v>
          </cell>
        </row>
      </sheetData>
      <sheetData sheetId="668">
        <row r="62">
          <cell r="E62">
            <v>7133341</v>
          </cell>
        </row>
      </sheetData>
      <sheetData sheetId="669">
        <row r="62">
          <cell r="E62">
            <v>7133341</v>
          </cell>
        </row>
      </sheetData>
      <sheetData sheetId="670">
        <row r="62">
          <cell r="E62">
            <v>7133341</v>
          </cell>
        </row>
      </sheetData>
      <sheetData sheetId="671">
        <row r="62">
          <cell r="E62">
            <v>7133341</v>
          </cell>
        </row>
      </sheetData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/>
      <sheetData sheetId="728">
        <row r="62">
          <cell r="E62">
            <v>7133341</v>
          </cell>
        </row>
      </sheetData>
      <sheetData sheetId="729">
        <row r="62">
          <cell r="E62">
            <v>7133341</v>
          </cell>
        </row>
      </sheetData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>
        <row r="62">
          <cell r="E62">
            <v>7133341</v>
          </cell>
        </row>
      </sheetData>
      <sheetData sheetId="743">
        <row r="62">
          <cell r="E62">
            <v>7133341</v>
          </cell>
        </row>
      </sheetData>
      <sheetData sheetId="744"/>
      <sheetData sheetId="745">
        <row r="62">
          <cell r="E62">
            <v>7133341</v>
          </cell>
        </row>
      </sheetData>
      <sheetData sheetId="746">
        <row r="62">
          <cell r="E62">
            <v>7133341</v>
          </cell>
        </row>
      </sheetData>
      <sheetData sheetId="747">
        <row r="62">
          <cell r="E62">
            <v>7133341</v>
          </cell>
        </row>
      </sheetData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>
        <row r="62">
          <cell r="E62">
            <v>7133341</v>
          </cell>
        </row>
      </sheetData>
      <sheetData sheetId="757"/>
      <sheetData sheetId="758">
        <row r="62">
          <cell r="E62">
            <v>7133341</v>
          </cell>
        </row>
      </sheetData>
      <sheetData sheetId="759">
        <row r="62">
          <cell r="E62">
            <v>7133341</v>
          </cell>
        </row>
      </sheetData>
      <sheetData sheetId="760">
        <row r="62">
          <cell r="E62">
            <v>7133341</v>
          </cell>
        </row>
      </sheetData>
      <sheetData sheetId="761"/>
      <sheetData sheetId="762"/>
      <sheetData sheetId="763"/>
      <sheetData sheetId="764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/>
      <sheetData sheetId="774" refreshError="1"/>
      <sheetData sheetId="775" refreshError="1"/>
      <sheetData sheetId="776" refreshError="1"/>
      <sheetData sheetId="777">
        <row r="62">
          <cell r="E62">
            <v>7133341</v>
          </cell>
        </row>
      </sheetData>
      <sheetData sheetId="778">
        <row r="62">
          <cell r="E62">
            <v>7133341</v>
          </cell>
        </row>
      </sheetData>
      <sheetData sheetId="779">
        <row r="62">
          <cell r="E62">
            <v>7133341</v>
          </cell>
        </row>
      </sheetData>
      <sheetData sheetId="780"/>
      <sheetData sheetId="781">
        <row r="62">
          <cell r="E62">
            <v>7133341</v>
          </cell>
        </row>
      </sheetData>
      <sheetData sheetId="782">
        <row r="62">
          <cell r="E62">
            <v>7133341</v>
          </cell>
        </row>
      </sheetData>
      <sheetData sheetId="783">
        <row r="62">
          <cell r="E62">
            <v>7133341</v>
          </cell>
        </row>
      </sheetData>
      <sheetData sheetId="784"/>
      <sheetData sheetId="785"/>
      <sheetData sheetId="786"/>
      <sheetData sheetId="787"/>
      <sheetData sheetId="788"/>
      <sheetData sheetId="789"/>
      <sheetData sheetId="790"/>
      <sheetData sheetId="791">
        <row r="62">
          <cell r="E62">
            <v>7133341</v>
          </cell>
        </row>
      </sheetData>
      <sheetData sheetId="792">
        <row r="62">
          <cell r="E62">
            <v>7133341</v>
          </cell>
        </row>
      </sheetData>
      <sheetData sheetId="793">
        <row r="62">
          <cell r="E62">
            <v>7133341</v>
          </cell>
        </row>
      </sheetData>
      <sheetData sheetId="794">
        <row r="62">
          <cell r="E62">
            <v>7133341</v>
          </cell>
        </row>
      </sheetData>
      <sheetData sheetId="795">
        <row r="62">
          <cell r="E62">
            <v>7133341</v>
          </cell>
        </row>
      </sheetData>
      <sheetData sheetId="796">
        <row r="62">
          <cell r="E62">
            <v>7133341</v>
          </cell>
        </row>
      </sheetData>
      <sheetData sheetId="797"/>
      <sheetData sheetId="798"/>
      <sheetData sheetId="799"/>
      <sheetData sheetId="800">
        <row r="62">
          <cell r="E62">
            <v>7133341</v>
          </cell>
        </row>
      </sheetData>
      <sheetData sheetId="801">
        <row r="62">
          <cell r="E62">
            <v>7133341</v>
          </cell>
        </row>
      </sheetData>
      <sheetData sheetId="802">
        <row r="62">
          <cell r="E62">
            <v>7133341</v>
          </cell>
        </row>
      </sheetData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>
        <row r="62">
          <cell r="E62">
            <v>7133341</v>
          </cell>
        </row>
      </sheetData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>
        <row r="62">
          <cell r="E62">
            <v>7133341</v>
          </cell>
        </row>
      </sheetData>
      <sheetData sheetId="831"/>
      <sheetData sheetId="832">
        <row r="62">
          <cell r="E62">
            <v>7133341</v>
          </cell>
        </row>
      </sheetData>
      <sheetData sheetId="833">
        <row r="62">
          <cell r="E62">
            <v>7133341</v>
          </cell>
        </row>
      </sheetData>
      <sheetData sheetId="834">
        <row r="62">
          <cell r="E62">
            <v>7133341</v>
          </cell>
        </row>
      </sheetData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>
        <row r="62">
          <cell r="E62">
            <v>7133341</v>
          </cell>
        </row>
      </sheetData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>
        <row r="62">
          <cell r="E62">
            <v>7133341</v>
          </cell>
        </row>
      </sheetData>
      <sheetData sheetId="869"/>
      <sheetData sheetId="870">
        <row r="62">
          <cell r="E62">
            <v>7133341</v>
          </cell>
        </row>
      </sheetData>
      <sheetData sheetId="871">
        <row r="62">
          <cell r="E62">
            <v>7133341</v>
          </cell>
        </row>
      </sheetData>
      <sheetData sheetId="872">
        <row r="62">
          <cell r="E62">
            <v>7133341</v>
          </cell>
        </row>
      </sheetData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>
        <row r="62">
          <cell r="E62">
            <v>7133341</v>
          </cell>
        </row>
      </sheetData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>
        <row r="62">
          <cell r="E62">
            <v>7133341</v>
          </cell>
        </row>
      </sheetData>
      <sheetData sheetId="907"/>
      <sheetData sheetId="908">
        <row r="62">
          <cell r="E62">
            <v>7133341</v>
          </cell>
        </row>
      </sheetData>
      <sheetData sheetId="909">
        <row r="62">
          <cell r="E62">
            <v>7133341</v>
          </cell>
        </row>
      </sheetData>
      <sheetData sheetId="910">
        <row r="62">
          <cell r="E62">
            <v>7133341</v>
          </cell>
        </row>
      </sheetData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>
        <row r="62">
          <cell r="E62">
            <v>7133341</v>
          </cell>
        </row>
      </sheetData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>
        <row r="62">
          <cell r="E62">
            <v>7133341</v>
          </cell>
        </row>
      </sheetData>
      <sheetData sheetId="948"/>
      <sheetData sheetId="949">
        <row r="62">
          <cell r="E62">
            <v>7133341</v>
          </cell>
        </row>
      </sheetData>
      <sheetData sheetId="950">
        <row r="62">
          <cell r="E62">
            <v>7133341</v>
          </cell>
        </row>
      </sheetData>
      <sheetData sheetId="951">
        <row r="62">
          <cell r="E62">
            <v>7133341</v>
          </cell>
        </row>
      </sheetData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>
        <row r="62">
          <cell r="E62">
            <v>7133341</v>
          </cell>
        </row>
      </sheetData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>
        <row r="62">
          <cell r="E62">
            <v>7133341</v>
          </cell>
        </row>
      </sheetData>
      <sheetData sheetId="989"/>
      <sheetData sheetId="990">
        <row r="62">
          <cell r="E62">
            <v>7133341</v>
          </cell>
        </row>
      </sheetData>
      <sheetData sheetId="991">
        <row r="62">
          <cell r="E62">
            <v>7133341</v>
          </cell>
        </row>
      </sheetData>
      <sheetData sheetId="992">
        <row r="62">
          <cell r="E62">
            <v>7133341</v>
          </cell>
        </row>
      </sheetData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B"/>
      <sheetName val="BS"/>
      <sheetName val="Sheet2"/>
      <sheetName val="Sheet3"/>
      <sheetName val="Sheet1"/>
      <sheetName val="Bank _Inst_Master"/>
      <sheetName val="Customize Your Invoice"/>
      <sheetName val="Bank__Inst_Master"/>
      <sheetName val="Customize_Your_Invoice"/>
      <sheetName val="Bank__Inst_Master1"/>
      <sheetName val="Customize_Your_Invoice1"/>
      <sheetName val="Bank__Inst_Master2"/>
      <sheetName val="Customize_Your_Invoice2"/>
      <sheetName val="Bank__Inst_Master3"/>
      <sheetName val="Customize_Your_Invoice3"/>
      <sheetName val="Bank__Inst_Master4"/>
      <sheetName val="Customize_Your_Invoice4"/>
      <sheetName val="Bank__Inst_Master5"/>
      <sheetName val="Customize_Your_Invoice5"/>
      <sheetName val="Bank__Inst_Master6"/>
      <sheetName val="Customize_Your_Invoice6"/>
      <sheetName val="Bank__Inst_Master7"/>
      <sheetName val="Customize_Your_Invoice7"/>
      <sheetName val="Bank__Inst_Master8"/>
      <sheetName val="Customize_Your_Invoice8"/>
      <sheetName val="Liquid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"/>
      <sheetName val="SUM"/>
      <sheetName val="DBU"/>
      <sheetName val="DKA"/>
      <sheetName val="CTG"/>
      <sheetName val="DMD"/>
      <sheetName val="UTT"/>
      <sheetName val="SYL"/>
      <sheetName val="OBU"/>
      <sheetName val="BGD"/>
      <sheetName val="Summary"/>
      <sheetName val="BDT"/>
      <sheetName val="FC"/>
      <sheetName val="LOAN"/>
      <sheetName val="data"/>
      <sheetName val="Ld_Lcy"/>
      <sheetName val="Ld_Fcy"/>
      <sheetName val="Summary2005"/>
      <sheetName val="BDT2005"/>
      <sheetName val="FC2005"/>
      <sheetName val="LOAN2005"/>
      <sheetName val="Rpt_CM"/>
      <sheetName val="Consol C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1">
          <cell r="A1" t="str">
            <v>LM</v>
          </cell>
          <cell r="B1" t="str">
            <v>DES2</v>
          </cell>
          <cell r="C1" t="str">
            <v>LcyFcy</v>
          </cell>
          <cell r="D1" t="str">
            <v>CDE</v>
          </cell>
          <cell r="E1" t="str">
            <v>DES1</v>
          </cell>
          <cell r="F1" t="str">
            <v>DES3</v>
          </cell>
          <cell r="G1" t="str">
            <v>GMACT</v>
          </cell>
          <cell r="H1" t="str">
            <v>nm</v>
          </cell>
          <cell r="I1" t="str">
            <v>cur</v>
          </cell>
          <cell r="J1" t="str">
            <v>cur_ds</v>
          </cell>
          <cell r="K1" t="str">
            <v>AC</v>
          </cell>
          <cell r="L1" t="str">
            <v>ITM</v>
          </cell>
          <cell r="M1" t="str">
            <v>RPT</v>
          </cell>
          <cell r="N1" t="str">
            <v>BGD</v>
          </cell>
          <cell r="O1" t="str">
            <v>8801</v>
          </cell>
          <cell r="P1" t="str">
            <v>8802</v>
          </cell>
          <cell r="Q1" t="str">
            <v>8803</v>
          </cell>
          <cell r="R1" t="str">
            <v>8804</v>
          </cell>
          <cell r="S1" t="str">
            <v>8805</v>
          </cell>
          <cell r="T1" t="str">
            <v>8893</v>
          </cell>
          <cell r="U1" t="str">
            <v>8894</v>
          </cell>
        </row>
        <row r="2">
          <cell r="A2">
            <v>39082</v>
          </cell>
          <cell r="B2" t="str">
            <v>ASSETS</v>
          </cell>
          <cell r="C2">
            <v>0</v>
          </cell>
          <cell r="D2" t="str">
            <v>AAA</v>
          </cell>
          <cell r="E2" t="str">
            <v>Customer Overdraft</v>
          </cell>
          <cell r="F2" t="str">
            <v>CUSTOMER LOANS</v>
          </cell>
          <cell r="G2" t="str">
            <v>1311000</v>
          </cell>
          <cell r="H2">
            <v>0</v>
          </cell>
          <cell r="I2">
            <v>0</v>
          </cell>
          <cell r="J2">
            <v>0</v>
          </cell>
          <cell r="K2" t="str">
            <v>1</v>
          </cell>
          <cell r="L2" t="str">
            <v>A</v>
          </cell>
          <cell r="M2" t="str">
            <v>A</v>
          </cell>
          <cell r="N2">
            <v>1566330431.7799997</v>
          </cell>
          <cell r="O2">
            <v>0</v>
          </cell>
          <cell r="P2">
            <v>1177415520.8</v>
          </cell>
          <cell r="Q2">
            <v>311987074.81999999</v>
          </cell>
          <cell r="R2">
            <v>0</v>
          </cell>
          <cell r="S2">
            <v>18910090.600000001</v>
          </cell>
          <cell r="T2">
            <v>0</v>
          </cell>
          <cell r="U2">
            <v>0</v>
          </cell>
        </row>
        <row r="3">
          <cell r="A3">
            <v>39082</v>
          </cell>
          <cell r="B3" t="str">
            <v>ASSETS</v>
          </cell>
          <cell r="C3">
            <v>0</v>
          </cell>
          <cell r="D3" t="str">
            <v>AAA</v>
          </cell>
          <cell r="E3" t="str">
            <v>Customer Overdraft</v>
          </cell>
          <cell r="F3" t="str">
            <v>CUSTOMER LOANS</v>
          </cell>
          <cell r="G3" t="str">
            <v>1311005</v>
          </cell>
          <cell r="H3">
            <v>0</v>
          </cell>
          <cell r="I3">
            <v>0</v>
          </cell>
          <cell r="J3">
            <v>0</v>
          </cell>
          <cell r="K3" t="str">
            <v>1</v>
          </cell>
          <cell r="L3" t="str">
            <v>A</v>
          </cell>
          <cell r="M3" t="str">
            <v>A</v>
          </cell>
          <cell r="N3">
            <v>871259.79</v>
          </cell>
          <cell r="O3">
            <v>0</v>
          </cell>
          <cell r="P3">
            <v>871259.79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</row>
        <row r="4">
          <cell r="A4">
            <v>39082</v>
          </cell>
          <cell r="B4" t="str">
            <v>ASSETS</v>
          </cell>
          <cell r="C4">
            <v>0</v>
          </cell>
          <cell r="D4" t="str">
            <v>AAA</v>
          </cell>
          <cell r="E4" t="str">
            <v>Customer Overdraft</v>
          </cell>
          <cell r="F4" t="str">
            <v>CUSTOMER LOANS</v>
          </cell>
          <cell r="G4" t="str">
            <v>1312000</v>
          </cell>
          <cell r="H4">
            <v>0</v>
          </cell>
          <cell r="I4">
            <v>0</v>
          </cell>
          <cell r="J4">
            <v>0</v>
          </cell>
          <cell r="K4" t="str">
            <v>1</v>
          </cell>
          <cell r="L4" t="str">
            <v>A</v>
          </cell>
          <cell r="M4" t="str">
            <v>A</v>
          </cell>
          <cell r="N4">
            <v>143813611.08999997</v>
          </cell>
          <cell r="O4">
            <v>0</v>
          </cell>
          <cell r="P4">
            <v>75125637.280000001</v>
          </cell>
          <cell r="Q4">
            <v>54150078.32</v>
          </cell>
          <cell r="R4">
            <v>0</v>
          </cell>
          <cell r="S4">
            <v>9754380.6899999995</v>
          </cell>
          <cell r="T4">
            <v>0</v>
          </cell>
          <cell r="U4">
            <v>0</v>
          </cell>
        </row>
        <row r="5">
          <cell r="A5">
            <v>39082</v>
          </cell>
          <cell r="B5" t="str">
            <v>ASSETS</v>
          </cell>
          <cell r="C5">
            <v>0</v>
          </cell>
          <cell r="D5" t="str">
            <v>AAA</v>
          </cell>
          <cell r="E5" t="str">
            <v>Customer Overdraft</v>
          </cell>
          <cell r="F5" t="str">
            <v>CUSTOMER LOANS</v>
          </cell>
          <cell r="G5" t="str">
            <v>1312005</v>
          </cell>
          <cell r="H5">
            <v>0</v>
          </cell>
          <cell r="I5">
            <v>0</v>
          </cell>
          <cell r="J5">
            <v>0</v>
          </cell>
          <cell r="K5" t="str">
            <v>1</v>
          </cell>
          <cell r="L5" t="str">
            <v>A</v>
          </cell>
          <cell r="M5" t="str">
            <v>A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</row>
        <row r="6">
          <cell r="A6">
            <v>39082</v>
          </cell>
          <cell r="B6" t="str">
            <v>ASSETS</v>
          </cell>
          <cell r="C6">
            <v>0</v>
          </cell>
          <cell r="D6" t="str">
            <v>AAB</v>
          </cell>
          <cell r="E6" t="str">
            <v>Term Loan</v>
          </cell>
          <cell r="F6" t="str">
            <v>CUSTOMER LOANS</v>
          </cell>
          <cell r="G6" t="str">
            <v>1320315</v>
          </cell>
          <cell r="H6">
            <v>0</v>
          </cell>
          <cell r="I6">
            <v>0</v>
          </cell>
          <cell r="J6">
            <v>0</v>
          </cell>
          <cell r="K6" t="str">
            <v>1</v>
          </cell>
          <cell r="L6" t="str">
            <v>A</v>
          </cell>
          <cell r="M6" t="str">
            <v>A</v>
          </cell>
          <cell r="N6">
            <v>12074892.16</v>
          </cell>
          <cell r="O6">
            <v>0</v>
          </cell>
          <cell r="P6">
            <v>0</v>
          </cell>
          <cell r="Q6">
            <v>5510902.04</v>
          </cell>
          <cell r="R6">
            <v>0</v>
          </cell>
          <cell r="S6">
            <v>5015603.03</v>
          </cell>
          <cell r="T6">
            <v>0</v>
          </cell>
          <cell r="U6">
            <v>0</v>
          </cell>
        </row>
        <row r="7">
          <cell r="A7">
            <v>39082</v>
          </cell>
          <cell r="B7" t="str">
            <v>ASSETS</v>
          </cell>
          <cell r="C7">
            <v>0</v>
          </cell>
          <cell r="D7" t="str">
            <v>AAB</v>
          </cell>
          <cell r="E7" t="str">
            <v>Term Loan</v>
          </cell>
          <cell r="F7" t="str">
            <v>CUSTOMER LOANS</v>
          </cell>
          <cell r="G7" t="str">
            <v>1320500</v>
          </cell>
          <cell r="H7">
            <v>0</v>
          </cell>
          <cell r="I7">
            <v>0</v>
          </cell>
          <cell r="J7">
            <v>0</v>
          </cell>
          <cell r="K7" t="str">
            <v>1</v>
          </cell>
          <cell r="L7" t="str">
            <v>A</v>
          </cell>
          <cell r="M7" t="str">
            <v>A</v>
          </cell>
          <cell r="N7">
            <v>1481621.26</v>
          </cell>
          <cell r="O7">
            <v>0</v>
          </cell>
          <cell r="P7">
            <v>1481621.26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</row>
        <row r="8">
          <cell r="A8">
            <v>39082</v>
          </cell>
          <cell r="B8" t="str">
            <v>ASSETS</v>
          </cell>
          <cell r="C8">
            <v>0</v>
          </cell>
          <cell r="D8" t="str">
            <v>AAB</v>
          </cell>
          <cell r="E8" t="str">
            <v>Term Loan</v>
          </cell>
          <cell r="F8" t="str">
            <v>CUSTOMER LOANS</v>
          </cell>
          <cell r="G8" t="str">
            <v>1320900</v>
          </cell>
          <cell r="H8">
            <v>0</v>
          </cell>
          <cell r="I8">
            <v>0</v>
          </cell>
          <cell r="J8">
            <v>0</v>
          </cell>
          <cell r="K8" t="str">
            <v>1</v>
          </cell>
          <cell r="L8" t="str">
            <v>A</v>
          </cell>
          <cell r="M8" t="str">
            <v>A</v>
          </cell>
          <cell r="N8">
            <v>1499106311.6699998</v>
          </cell>
          <cell r="O8">
            <v>0</v>
          </cell>
          <cell r="P8">
            <v>1209420914.8699999</v>
          </cell>
          <cell r="Q8">
            <v>172490988.27000001</v>
          </cell>
          <cell r="R8">
            <v>0</v>
          </cell>
          <cell r="S8">
            <v>109225797.69</v>
          </cell>
          <cell r="T8">
            <v>0</v>
          </cell>
          <cell r="U8">
            <v>0</v>
          </cell>
        </row>
        <row r="9">
          <cell r="A9">
            <v>39082</v>
          </cell>
          <cell r="B9" t="str">
            <v>ASSETS</v>
          </cell>
          <cell r="C9">
            <v>0</v>
          </cell>
          <cell r="D9" t="str">
            <v>AAB</v>
          </cell>
          <cell r="E9" t="str">
            <v>Term Loan</v>
          </cell>
          <cell r="F9" t="str">
            <v>CUSTOMER LOANS</v>
          </cell>
          <cell r="G9" t="str">
            <v>1320910</v>
          </cell>
          <cell r="H9">
            <v>0</v>
          </cell>
          <cell r="I9">
            <v>0</v>
          </cell>
          <cell r="J9">
            <v>0</v>
          </cell>
          <cell r="K9" t="str">
            <v>1</v>
          </cell>
          <cell r="L9" t="str">
            <v>A</v>
          </cell>
          <cell r="M9" t="str">
            <v>A</v>
          </cell>
          <cell r="N9">
            <v>15219993.91</v>
          </cell>
          <cell r="O9">
            <v>0</v>
          </cell>
          <cell r="P9">
            <v>0</v>
          </cell>
          <cell r="Q9">
            <v>156821.66</v>
          </cell>
          <cell r="R9">
            <v>0</v>
          </cell>
          <cell r="S9">
            <v>13812009.029999999</v>
          </cell>
          <cell r="T9">
            <v>0</v>
          </cell>
          <cell r="U9">
            <v>0</v>
          </cell>
        </row>
        <row r="10">
          <cell r="A10">
            <v>39082</v>
          </cell>
          <cell r="B10" t="str">
            <v>ASSETS</v>
          </cell>
          <cell r="C10">
            <v>0</v>
          </cell>
          <cell r="D10" t="str">
            <v>AAB</v>
          </cell>
          <cell r="E10" t="str">
            <v>Term Loan</v>
          </cell>
          <cell r="F10" t="str">
            <v>CUSTOMER LOANS</v>
          </cell>
          <cell r="G10" t="str">
            <v>1320925</v>
          </cell>
          <cell r="H10">
            <v>0</v>
          </cell>
          <cell r="I10">
            <v>0</v>
          </cell>
          <cell r="J10">
            <v>0</v>
          </cell>
          <cell r="K10" t="str">
            <v>1</v>
          </cell>
          <cell r="L10" t="str">
            <v>A</v>
          </cell>
          <cell r="M10" t="str">
            <v>A</v>
          </cell>
          <cell r="N10">
            <v>1393870295.55</v>
          </cell>
          <cell r="O10">
            <v>0</v>
          </cell>
          <cell r="P10">
            <v>1170281015.75</v>
          </cell>
          <cell r="Q10">
            <v>213589279.80000001</v>
          </cell>
          <cell r="R10">
            <v>0</v>
          </cell>
          <cell r="S10">
            <v>10000000</v>
          </cell>
          <cell r="T10">
            <v>0</v>
          </cell>
          <cell r="U10">
            <v>0</v>
          </cell>
        </row>
        <row r="11">
          <cell r="A11">
            <v>39082</v>
          </cell>
          <cell r="B11" t="str">
            <v>ASSETS</v>
          </cell>
          <cell r="C11">
            <v>0</v>
          </cell>
          <cell r="D11" t="str">
            <v>AAB</v>
          </cell>
          <cell r="E11" t="str">
            <v>Term Loan</v>
          </cell>
          <cell r="F11" t="str">
            <v>CUSTOMER LOANS</v>
          </cell>
          <cell r="G11" t="str">
            <v>1320940</v>
          </cell>
          <cell r="H11">
            <v>0</v>
          </cell>
          <cell r="I11">
            <v>0</v>
          </cell>
          <cell r="J11">
            <v>0</v>
          </cell>
          <cell r="K11" t="str">
            <v>1</v>
          </cell>
          <cell r="L11" t="str">
            <v>A</v>
          </cell>
          <cell r="M11" t="str">
            <v>A</v>
          </cell>
          <cell r="N11">
            <v>106451612.90000001</v>
          </cell>
          <cell r="O11">
            <v>0</v>
          </cell>
          <cell r="P11">
            <v>106451612.90000001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</row>
        <row r="12">
          <cell r="A12">
            <v>39082</v>
          </cell>
          <cell r="B12" t="str">
            <v>ASSETS</v>
          </cell>
          <cell r="C12">
            <v>0</v>
          </cell>
          <cell r="D12" t="str">
            <v>AAB</v>
          </cell>
          <cell r="E12" t="str">
            <v>Term Loan</v>
          </cell>
          <cell r="F12" t="str">
            <v>CUSTOMER LOANS</v>
          </cell>
          <cell r="G12" t="str">
            <v>1321215</v>
          </cell>
          <cell r="H12">
            <v>0</v>
          </cell>
          <cell r="I12">
            <v>0</v>
          </cell>
          <cell r="J12">
            <v>0</v>
          </cell>
          <cell r="K12" t="str">
            <v>1</v>
          </cell>
          <cell r="L12" t="str">
            <v>A</v>
          </cell>
          <cell r="M12" t="str">
            <v>A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</row>
        <row r="13">
          <cell r="A13">
            <v>39082</v>
          </cell>
          <cell r="B13" t="str">
            <v>ASSETS</v>
          </cell>
          <cell r="C13">
            <v>0</v>
          </cell>
          <cell r="D13" t="str">
            <v>AAB</v>
          </cell>
          <cell r="E13" t="str">
            <v>Term Loan</v>
          </cell>
          <cell r="F13" t="str">
            <v>CUSTOMER LOANS</v>
          </cell>
          <cell r="G13" t="str">
            <v>1321225</v>
          </cell>
          <cell r="H13">
            <v>0</v>
          </cell>
          <cell r="I13">
            <v>0</v>
          </cell>
          <cell r="J13">
            <v>0</v>
          </cell>
          <cell r="K13" t="str">
            <v>1</v>
          </cell>
          <cell r="L13" t="str">
            <v>A</v>
          </cell>
          <cell r="M13" t="str">
            <v>A</v>
          </cell>
          <cell r="N13">
            <v>26007086.199999999</v>
          </cell>
          <cell r="O13">
            <v>0</v>
          </cell>
          <cell r="P13">
            <v>26007086.199999999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</row>
        <row r="14">
          <cell r="A14">
            <v>39082</v>
          </cell>
          <cell r="B14" t="str">
            <v>ASSETS</v>
          </cell>
          <cell r="C14">
            <v>0</v>
          </cell>
          <cell r="D14" t="str">
            <v>AAB</v>
          </cell>
          <cell r="E14" t="str">
            <v>Term Loan</v>
          </cell>
          <cell r="F14" t="str">
            <v>CUSTOMER LOANS</v>
          </cell>
          <cell r="G14" t="str">
            <v>1321230</v>
          </cell>
          <cell r="H14">
            <v>0</v>
          </cell>
          <cell r="I14">
            <v>0</v>
          </cell>
          <cell r="J14">
            <v>0</v>
          </cell>
          <cell r="K14" t="str">
            <v>1</v>
          </cell>
          <cell r="L14" t="str">
            <v>A</v>
          </cell>
          <cell r="M14" t="str">
            <v>A</v>
          </cell>
          <cell r="N14">
            <v>12645510.289999999</v>
          </cell>
          <cell r="O14">
            <v>0</v>
          </cell>
          <cell r="P14">
            <v>12645510.289999999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</row>
        <row r="15">
          <cell r="A15">
            <v>39082</v>
          </cell>
          <cell r="B15" t="str">
            <v>ASSETS</v>
          </cell>
          <cell r="C15">
            <v>0</v>
          </cell>
          <cell r="D15" t="str">
            <v>AAB</v>
          </cell>
          <cell r="E15" t="str">
            <v>Term Loan</v>
          </cell>
          <cell r="F15" t="str">
            <v>CUSTOMER LOANS</v>
          </cell>
          <cell r="G15" t="str">
            <v>1321240</v>
          </cell>
          <cell r="H15">
            <v>0</v>
          </cell>
          <cell r="I15">
            <v>0</v>
          </cell>
          <cell r="J15">
            <v>0</v>
          </cell>
          <cell r="K15" t="str">
            <v>1</v>
          </cell>
          <cell r="L15" t="str">
            <v>A</v>
          </cell>
          <cell r="M15" t="str">
            <v>A</v>
          </cell>
          <cell r="N15">
            <v>3298184.89</v>
          </cell>
          <cell r="O15">
            <v>0</v>
          </cell>
          <cell r="P15">
            <v>3298184.89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</row>
        <row r="16">
          <cell r="A16">
            <v>39082</v>
          </cell>
          <cell r="B16" t="str">
            <v>ASSETS</v>
          </cell>
          <cell r="C16">
            <v>0</v>
          </cell>
          <cell r="D16" t="str">
            <v>AAC</v>
          </cell>
          <cell r="E16" t="str">
            <v>Packing Credits</v>
          </cell>
          <cell r="F16" t="str">
            <v>CUSTOMER LOANS</v>
          </cell>
          <cell r="G16" t="str">
            <v>1320400</v>
          </cell>
          <cell r="H16">
            <v>0</v>
          </cell>
          <cell r="I16">
            <v>0</v>
          </cell>
          <cell r="J16">
            <v>0</v>
          </cell>
          <cell r="K16" t="str">
            <v>1</v>
          </cell>
          <cell r="L16" t="str">
            <v>A</v>
          </cell>
          <cell r="M16" t="str">
            <v>A</v>
          </cell>
          <cell r="N16">
            <v>120790322.58</v>
          </cell>
          <cell r="O16">
            <v>0</v>
          </cell>
          <cell r="P16">
            <v>0</v>
          </cell>
          <cell r="Q16">
            <v>120790322.58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</row>
        <row r="17">
          <cell r="A17">
            <v>39082</v>
          </cell>
          <cell r="B17" t="str">
            <v>ASSETS</v>
          </cell>
          <cell r="C17">
            <v>0</v>
          </cell>
          <cell r="D17" t="str">
            <v>AAD</v>
          </cell>
          <cell r="E17" t="str">
            <v>Trust Receipts</v>
          </cell>
          <cell r="F17" t="str">
            <v>CUSTOMER LOANS</v>
          </cell>
          <cell r="G17" t="str">
            <v>1320100</v>
          </cell>
          <cell r="H17">
            <v>0</v>
          </cell>
          <cell r="I17">
            <v>0</v>
          </cell>
          <cell r="J17">
            <v>0</v>
          </cell>
          <cell r="K17" t="str">
            <v>1</v>
          </cell>
          <cell r="L17" t="str">
            <v>A</v>
          </cell>
          <cell r="M17" t="str">
            <v>A</v>
          </cell>
          <cell r="N17">
            <v>1206760964.8099999</v>
          </cell>
          <cell r="O17">
            <v>0</v>
          </cell>
          <cell r="P17">
            <v>831378629.02999997</v>
          </cell>
          <cell r="Q17">
            <v>375382335.77999997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</row>
        <row r="18">
          <cell r="A18">
            <v>39082</v>
          </cell>
          <cell r="B18" t="str">
            <v>ASSETS</v>
          </cell>
          <cell r="C18">
            <v>0</v>
          </cell>
          <cell r="D18" t="str">
            <v>AAE</v>
          </cell>
          <cell r="E18" t="str">
            <v>Import Loans</v>
          </cell>
          <cell r="F18" t="str">
            <v>CUSTOMER LOANS</v>
          </cell>
          <cell r="G18" t="str">
            <v>1320000</v>
          </cell>
          <cell r="H18">
            <v>0</v>
          </cell>
          <cell r="I18">
            <v>0</v>
          </cell>
          <cell r="J18">
            <v>0</v>
          </cell>
          <cell r="K18" t="str">
            <v>1</v>
          </cell>
          <cell r="L18" t="str">
            <v>A</v>
          </cell>
          <cell r="M18" t="str">
            <v>A</v>
          </cell>
          <cell r="N18">
            <v>44032259.770000003</v>
          </cell>
          <cell r="O18">
            <v>0</v>
          </cell>
          <cell r="P18">
            <v>39856806.450000003</v>
          </cell>
          <cell r="Q18">
            <v>4175453.32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</row>
        <row r="19">
          <cell r="A19">
            <v>39082</v>
          </cell>
          <cell r="B19" t="str">
            <v>ASSETS</v>
          </cell>
          <cell r="C19">
            <v>0</v>
          </cell>
          <cell r="D19" t="str">
            <v>AAF</v>
          </cell>
          <cell r="E19" t="str">
            <v>FB-PUR Discount</v>
          </cell>
          <cell r="F19" t="str">
            <v>CUSTOMER LOANS</v>
          </cell>
          <cell r="G19" t="str">
            <v>1040000</v>
          </cell>
          <cell r="H19">
            <v>0</v>
          </cell>
          <cell r="I19">
            <v>0</v>
          </cell>
          <cell r="J19">
            <v>0</v>
          </cell>
          <cell r="K19" t="str">
            <v>1</v>
          </cell>
          <cell r="L19" t="str">
            <v>A</v>
          </cell>
          <cell r="M19" t="str">
            <v>A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</row>
        <row r="20">
          <cell r="A20">
            <v>39082</v>
          </cell>
          <cell r="B20" t="str">
            <v>ASSETS</v>
          </cell>
          <cell r="C20">
            <v>0</v>
          </cell>
          <cell r="D20" t="str">
            <v>AAF</v>
          </cell>
          <cell r="E20" t="str">
            <v>FB-PUR Discount</v>
          </cell>
          <cell r="F20" t="str">
            <v>CUSTOMER LOANS</v>
          </cell>
          <cell r="G20" t="str">
            <v>1341000</v>
          </cell>
          <cell r="H20">
            <v>0</v>
          </cell>
          <cell r="I20">
            <v>0</v>
          </cell>
          <cell r="J20">
            <v>0</v>
          </cell>
          <cell r="K20" t="str">
            <v>1</v>
          </cell>
          <cell r="L20" t="str">
            <v>A</v>
          </cell>
          <cell r="M20" t="str">
            <v>A</v>
          </cell>
          <cell r="N20">
            <v>12584960.02</v>
          </cell>
          <cell r="O20">
            <v>0</v>
          </cell>
          <cell r="P20">
            <v>12584960.02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</row>
        <row r="21">
          <cell r="A21">
            <v>39082</v>
          </cell>
          <cell r="B21" t="str">
            <v>ASSETS</v>
          </cell>
          <cell r="C21">
            <v>0</v>
          </cell>
          <cell r="D21" t="str">
            <v>BAA</v>
          </cell>
          <cell r="E21" t="str">
            <v>Doubtful Debts</v>
          </cell>
          <cell r="F21" t="str">
            <v>Doubtful Debts</v>
          </cell>
          <cell r="G21" t="str">
            <v>1352120</v>
          </cell>
          <cell r="H21">
            <v>0</v>
          </cell>
          <cell r="I21">
            <v>0</v>
          </cell>
          <cell r="J21">
            <v>0</v>
          </cell>
          <cell r="K21" t="str">
            <v>1</v>
          </cell>
          <cell r="L21" t="str">
            <v>A</v>
          </cell>
          <cell r="M21" t="str">
            <v>B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</row>
        <row r="22">
          <cell r="A22">
            <v>39082</v>
          </cell>
          <cell r="B22" t="str">
            <v>ASSETS</v>
          </cell>
          <cell r="C22">
            <v>0</v>
          </cell>
          <cell r="D22" t="str">
            <v>BAA</v>
          </cell>
          <cell r="E22" t="str">
            <v>Doubtful Debts</v>
          </cell>
          <cell r="F22" t="str">
            <v>Doubtful Debts</v>
          </cell>
          <cell r="G22" t="str">
            <v>1353905</v>
          </cell>
          <cell r="H22">
            <v>0</v>
          </cell>
          <cell r="I22">
            <v>0</v>
          </cell>
          <cell r="J22">
            <v>0</v>
          </cell>
          <cell r="K22" t="str">
            <v>1</v>
          </cell>
          <cell r="L22" t="str">
            <v>A</v>
          </cell>
          <cell r="M22" t="str">
            <v>B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</row>
        <row r="23">
          <cell r="A23">
            <v>39082</v>
          </cell>
          <cell r="B23" t="str">
            <v>Borrowings</v>
          </cell>
          <cell r="C23">
            <v>0</v>
          </cell>
          <cell r="D23" t="str">
            <v>DAB</v>
          </cell>
          <cell r="E23" t="str">
            <v>Deposits at Call (inter bank borrowing)</v>
          </cell>
          <cell r="F23" t="str">
            <v>Total Interest Paid</v>
          </cell>
          <cell r="G23" t="str">
            <v>7012100</v>
          </cell>
          <cell r="H23">
            <v>0</v>
          </cell>
          <cell r="I23">
            <v>0</v>
          </cell>
          <cell r="J23">
            <v>0</v>
          </cell>
          <cell r="K23" t="str">
            <v>7</v>
          </cell>
          <cell r="L23">
            <v>0</v>
          </cell>
          <cell r="M23">
            <v>0</v>
          </cell>
          <cell r="N23">
            <v>16106635.369999999</v>
          </cell>
          <cell r="O23">
            <v>0</v>
          </cell>
          <cell r="P23">
            <v>16106635.369999999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</row>
        <row r="24">
          <cell r="A24">
            <v>39082</v>
          </cell>
          <cell r="B24" t="str">
            <v>Borrowings</v>
          </cell>
          <cell r="C24">
            <v>0</v>
          </cell>
          <cell r="D24" t="str">
            <v>DAB</v>
          </cell>
          <cell r="E24" t="str">
            <v>Deposits at Call (inter bank borrowing)</v>
          </cell>
          <cell r="F24" t="str">
            <v>Total Interest Paid</v>
          </cell>
          <cell r="G24" t="str">
            <v>7612115</v>
          </cell>
          <cell r="H24">
            <v>0</v>
          </cell>
          <cell r="I24">
            <v>0</v>
          </cell>
          <cell r="J24">
            <v>0</v>
          </cell>
          <cell r="K24" t="str">
            <v>7</v>
          </cell>
          <cell r="L24">
            <v>0</v>
          </cell>
          <cell r="M24">
            <v>0</v>
          </cell>
          <cell r="N24">
            <v>12698423.16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12698423.16</v>
          </cell>
        </row>
        <row r="25">
          <cell r="A25">
            <v>39082</v>
          </cell>
          <cell r="B25" t="str">
            <v>Borrowings</v>
          </cell>
          <cell r="C25">
            <v>0</v>
          </cell>
          <cell r="D25" t="str">
            <v>DAF</v>
          </cell>
          <cell r="E25" t="str">
            <v>Agents</v>
          </cell>
          <cell r="F25" t="str">
            <v>Total Interest Paid</v>
          </cell>
          <cell r="G25" t="str">
            <v>7012200</v>
          </cell>
          <cell r="H25">
            <v>0</v>
          </cell>
          <cell r="I25">
            <v>0</v>
          </cell>
          <cell r="J25">
            <v>0</v>
          </cell>
          <cell r="K25" t="str">
            <v>7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</row>
        <row r="26">
          <cell r="A26">
            <v>39082</v>
          </cell>
          <cell r="B26" t="str">
            <v>Borrowings</v>
          </cell>
          <cell r="C26">
            <v>0</v>
          </cell>
          <cell r="D26" t="str">
            <v>DAG</v>
          </cell>
          <cell r="E26" t="str">
            <v>Interest Paid Treasury Bills (Repo)</v>
          </cell>
          <cell r="F26" t="str">
            <v>Total Interest Paid</v>
          </cell>
          <cell r="G26" t="str">
            <v>7011245</v>
          </cell>
          <cell r="H26">
            <v>0</v>
          </cell>
          <cell r="I26">
            <v>0</v>
          </cell>
          <cell r="J26">
            <v>0</v>
          </cell>
          <cell r="K26" t="str">
            <v>7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</row>
        <row r="27">
          <cell r="A27">
            <v>39082</v>
          </cell>
          <cell r="B27" t="str">
            <v>Commission Income</v>
          </cell>
          <cell r="C27">
            <v>0</v>
          </cell>
          <cell r="D27" t="str">
            <v>EAA</v>
          </cell>
          <cell r="E27" t="str">
            <v>Letters of Credit</v>
          </cell>
          <cell r="F27" t="str">
            <v>Commission Income</v>
          </cell>
          <cell r="G27" t="str">
            <v>5031000</v>
          </cell>
          <cell r="H27">
            <v>0</v>
          </cell>
          <cell r="I27">
            <v>0</v>
          </cell>
          <cell r="J27">
            <v>0</v>
          </cell>
          <cell r="K27" t="str">
            <v>5</v>
          </cell>
          <cell r="L27">
            <v>0</v>
          </cell>
          <cell r="M27">
            <v>0</v>
          </cell>
          <cell r="N27">
            <v>-36696165.100000001</v>
          </cell>
          <cell r="O27">
            <v>0</v>
          </cell>
          <cell r="P27">
            <v>-25084337.789999999</v>
          </cell>
          <cell r="Q27">
            <v>-11261570.539999999</v>
          </cell>
          <cell r="R27">
            <v>0</v>
          </cell>
          <cell r="S27">
            <v>-350256.77</v>
          </cell>
          <cell r="T27">
            <v>0</v>
          </cell>
          <cell r="U27">
            <v>0</v>
          </cell>
        </row>
        <row r="28">
          <cell r="A28">
            <v>39082</v>
          </cell>
          <cell r="B28" t="str">
            <v>Commission Income</v>
          </cell>
          <cell r="C28">
            <v>0</v>
          </cell>
          <cell r="D28" t="str">
            <v>EAA</v>
          </cell>
          <cell r="E28" t="str">
            <v>Letters of Credit</v>
          </cell>
          <cell r="F28" t="str">
            <v>Commission Income</v>
          </cell>
          <cell r="G28" t="str">
            <v>5031040</v>
          </cell>
          <cell r="H28">
            <v>0</v>
          </cell>
          <cell r="I28">
            <v>0</v>
          </cell>
          <cell r="J28">
            <v>0</v>
          </cell>
          <cell r="K28" t="str">
            <v>5</v>
          </cell>
          <cell r="L28">
            <v>0</v>
          </cell>
          <cell r="M28">
            <v>0</v>
          </cell>
          <cell r="N28">
            <v>-12696963.73</v>
          </cell>
          <cell r="O28">
            <v>0</v>
          </cell>
          <cell r="P28">
            <v>-7104078.4199999999</v>
          </cell>
          <cell r="Q28">
            <v>-5592885.3099999996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</row>
        <row r="29">
          <cell r="A29">
            <v>39082</v>
          </cell>
          <cell r="B29" t="str">
            <v>Commission Income</v>
          </cell>
          <cell r="C29">
            <v>0</v>
          </cell>
          <cell r="D29" t="str">
            <v>EAA</v>
          </cell>
          <cell r="E29" t="str">
            <v>Letters of Credit</v>
          </cell>
          <cell r="F29" t="str">
            <v>Commission Income</v>
          </cell>
          <cell r="G29" t="str">
            <v>5041520</v>
          </cell>
          <cell r="H29">
            <v>0</v>
          </cell>
          <cell r="I29">
            <v>0</v>
          </cell>
          <cell r="J29">
            <v>0</v>
          </cell>
          <cell r="K29" t="str">
            <v>5</v>
          </cell>
          <cell r="L29">
            <v>0</v>
          </cell>
          <cell r="M29">
            <v>0</v>
          </cell>
          <cell r="N29">
            <v>-1362211.22</v>
          </cell>
          <cell r="O29">
            <v>0</v>
          </cell>
          <cell r="P29">
            <v>-1273055.83</v>
          </cell>
          <cell r="Q29">
            <v>-68078.509999999995</v>
          </cell>
          <cell r="R29">
            <v>0</v>
          </cell>
          <cell r="S29">
            <v>-21076.880000000001</v>
          </cell>
          <cell r="T29">
            <v>0</v>
          </cell>
          <cell r="U29">
            <v>0</v>
          </cell>
        </row>
        <row r="30">
          <cell r="A30">
            <v>39082</v>
          </cell>
          <cell r="B30" t="str">
            <v>Commission Income</v>
          </cell>
          <cell r="C30">
            <v>0</v>
          </cell>
          <cell r="D30" t="str">
            <v>EAB</v>
          </cell>
          <cell r="E30" t="str">
            <v>Letters of Guarantee</v>
          </cell>
          <cell r="F30" t="str">
            <v>Commission Income</v>
          </cell>
          <cell r="G30" t="str">
            <v>5031100</v>
          </cell>
          <cell r="H30">
            <v>0</v>
          </cell>
          <cell r="I30">
            <v>0</v>
          </cell>
          <cell r="J30">
            <v>0</v>
          </cell>
          <cell r="K30" t="str">
            <v>5</v>
          </cell>
          <cell r="L30">
            <v>0</v>
          </cell>
          <cell r="M30">
            <v>0</v>
          </cell>
          <cell r="N30">
            <v>-14054985.74</v>
          </cell>
          <cell r="O30">
            <v>0</v>
          </cell>
          <cell r="P30">
            <v>-12405373.85</v>
          </cell>
          <cell r="Q30">
            <v>-1649611.89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</row>
        <row r="31">
          <cell r="A31">
            <v>39082</v>
          </cell>
          <cell r="B31" t="str">
            <v>Commission Income</v>
          </cell>
          <cell r="C31">
            <v>0</v>
          </cell>
          <cell r="D31" t="str">
            <v>EAC</v>
          </cell>
          <cell r="E31" t="str">
            <v>Local Bills Purchased</v>
          </cell>
          <cell r="F31" t="str">
            <v>Commission Income</v>
          </cell>
          <cell r="G31" t="str">
            <v>5031200</v>
          </cell>
          <cell r="H31">
            <v>0</v>
          </cell>
          <cell r="I31">
            <v>0</v>
          </cell>
          <cell r="J31">
            <v>0</v>
          </cell>
          <cell r="K31" t="str">
            <v>5</v>
          </cell>
          <cell r="L31">
            <v>0</v>
          </cell>
          <cell r="M31">
            <v>0</v>
          </cell>
          <cell r="N31">
            <v>-661158.18000000005</v>
          </cell>
          <cell r="O31">
            <v>0</v>
          </cell>
          <cell r="P31">
            <v>0</v>
          </cell>
          <cell r="Q31">
            <v>-661158.18000000005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</row>
        <row r="32">
          <cell r="A32">
            <v>39082</v>
          </cell>
          <cell r="B32" t="str">
            <v>Commission Income</v>
          </cell>
          <cell r="C32">
            <v>0</v>
          </cell>
          <cell r="D32" t="str">
            <v>EAD</v>
          </cell>
          <cell r="E32" t="str">
            <v>Travellers Cheques</v>
          </cell>
          <cell r="F32" t="str">
            <v>Commission Income</v>
          </cell>
          <cell r="G32" t="str">
            <v>5031300</v>
          </cell>
          <cell r="H32">
            <v>0</v>
          </cell>
          <cell r="I32">
            <v>0</v>
          </cell>
          <cell r="J32">
            <v>0</v>
          </cell>
          <cell r="K32" t="str">
            <v>5</v>
          </cell>
          <cell r="L32">
            <v>0</v>
          </cell>
          <cell r="M32">
            <v>0</v>
          </cell>
          <cell r="N32">
            <v>-428221.25</v>
          </cell>
          <cell r="O32">
            <v>0</v>
          </cell>
          <cell r="P32">
            <v>-15423.31</v>
          </cell>
          <cell r="Q32">
            <v>-8900</v>
          </cell>
          <cell r="R32">
            <v>-398364.77</v>
          </cell>
          <cell r="S32">
            <v>-5533.17</v>
          </cell>
          <cell r="T32">
            <v>0</v>
          </cell>
          <cell r="U32">
            <v>0</v>
          </cell>
        </row>
        <row r="33">
          <cell r="A33">
            <v>39082</v>
          </cell>
          <cell r="B33" t="str">
            <v>Commission Income</v>
          </cell>
          <cell r="C33">
            <v>0</v>
          </cell>
          <cell r="D33" t="str">
            <v>EAE</v>
          </cell>
          <cell r="E33" t="str">
            <v>Current Accounts</v>
          </cell>
          <cell r="F33" t="str">
            <v>Commission Income</v>
          </cell>
          <cell r="G33" t="str">
            <v>5031400</v>
          </cell>
          <cell r="H33">
            <v>0</v>
          </cell>
          <cell r="I33">
            <v>0</v>
          </cell>
          <cell r="J33">
            <v>0</v>
          </cell>
          <cell r="K33" t="str">
            <v>5</v>
          </cell>
          <cell r="L33">
            <v>0</v>
          </cell>
          <cell r="M33">
            <v>0</v>
          </cell>
          <cell r="N33">
            <v>-3232398.81</v>
          </cell>
          <cell r="O33">
            <v>0</v>
          </cell>
          <cell r="P33">
            <v>-1806575.67</v>
          </cell>
          <cell r="Q33">
            <v>-365923.41</v>
          </cell>
          <cell r="R33">
            <v>-202452.59</v>
          </cell>
          <cell r="S33">
            <v>-181995.31</v>
          </cell>
          <cell r="T33">
            <v>-692.96</v>
          </cell>
          <cell r="U33">
            <v>-13555.83</v>
          </cell>
        </row>
        <row r="34">
          <cell r="A34">
            <v>39082</v>
          </cell>
          <cell r="B34" t="str">
            <v>Commission Income</v>
          </cell>
          <cell r="C34">
            <v>0</v>
          </cell>
          <cell r="D34" t="str">
            <v>EAF</v>
          </cell>
          <cell r="E34" t="str">
            <v>Foreign Cheques Purchased</v>
          </cell>
          <cell r="F34" t="str">
            <v>Commission Income</v>
          </cell>
          <cell r="G34" t="str">
            <v>5031500</v>
          </cell>
          <cell r="H34">
            <v>0</v>
          </cell>
          <cell r="I34">
            <v>0</v>
          </cell>
          <cell r="J34">
            <v>0</v>
          </cell>
          <cell r="K34" t="str">
            <v>5</v>
          </cell>
          <cell r="L34">
            <v>0</v>
          </cell>
          <cell r="M34">
            <v>0</v>
          </cell>
          <cell r="N34">
            <v>-11994398.75</v>
          </cell>
          <cell r="O34">
            <v>0</v>
          </cell>
          <cell r="P34">
            <v>-6989595.8600000003</v>
          </cell>
          <cell r="Q34">
            <v>-4997048.7300000004</v>
          </cell>
          <cell r="R34">
            <v>0</v>
          </cell>
          <cell r="S34">
            <v>-7754.16</v>
          </cell>
          <cell r="T34">
            <v>0</v>
          </cell>
          <cell r="U34">
            <v>0</v>
          </cell>
        </row>
        <row r="35">
          <cell r="A35">
            <v>39082</v>
          </cell>
          <cell r="B35" t="str">
            <v>Commission Income</v>
          </cell>
          <cell r="C35">
            <v>0</v>
          </cell>
          <cell r="D35" t="str">
            <v>EAF</v>
          </cell>
          <cell r="E35" t="str">
            <v>Foreign Cheques Purchased</v>
          </cell>
          <cell r="F35" t="str">
            <v>Commission Income</v>
          </cell>
          <cell r="G35" t="str">
            <v>5031700</v>
          </cell>
          <cell r="H35">
            <v>0</v>
          </cell>
          <cell r="I35">
            <v>0</v>
          </cell>
          <cell r="J35">
            <v>0</v>
          </cell>
          <cell r="K35" t="str">
            <v>5</v>
          </cell>
          <cell r="L35">
            <v>0</v>
          </cell>
          <cell r="M35">
            <v>0</v>
          </cell>
          <cell r="N35">
            <v>-1228000</v>
          </cell>
          <cell r="O35">
            <v>0</v>
          </cell>
          <cell r="P35">
            <v>-1149000</v>
          </cell>
          <cell r="Q35">
            <v>-79000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</row>
        <row r="36">
          <cell r="A36">
            <v>39082</v>
          </cell>
          <cell r="B36" t="str">
            <v>Commission Income</v>
          </cell>
          <cell r="C36">
            <v>0</v>
          </cell>
          <cell r="D36" t="str">
            <v>EAG</v>
          </cell>
          <cell r="E36" t="str">
            <v>Savings Deposits</v>
          </cell>
          <cell r="F36" t="str">
            <v>Commission Income</v>
          </cell>
          <cell r="G36" t="str">
            <v>5031600</v>
          </cell>
          <cell r="H36">
            <v>0</v>
          </cell>
          <cell r="I36">
            <v>0</v>
          </cell>
          <cell r="J36">
            <v>0</v>
          </cell>
          <cell r="K36" t="str">
            <v>5</v>
          </cell>
          <cell r="L36">
            <v>0</v>
          </cell>
          <cell r="M36">
            <v>0</v>
          </cell>
          <cell r="N36">
            <v>-2439422.56</v>
          </cell>
          <cell r="O36">
            <v>0</v>
          </cell>
          <cell r="P36">
            <v>-1159253.6000000001</v>
          </cell>
          <cell r="Q36">
            <v>-551028.5</v>
          </cell>
          <cell r="R36">
            <v>-31482.71</v>
          </cell>
          <cell r="S36">
            <v>-286386.92</v>
          </cell>
          <cell r="T36">
            <v>-692.96</v>
          </cell>
          <cell r="U36">
            <v>-29135.7</v>
          </cell>
        </row>
        <row r="37">
          <cell r="A37">
            <v>39082</v>
          </cell>
          <cell r="B37" t="str">
            <v>Commission Income</v>
          </cell>
          <cell r="C37">
            <v>0</v>
          </cell>
          <cell r="D37" t="str">
            <v>EAH</v>
          </cell>
          <cell r="E37" t="str">
            <v>Sundries (Misc com Paid)</v>
          </cell>
          <cell r="F37" t="str">
            <v>Commission Income</v>
          </cell>
          <cell r="G37" t="str">
            <v>5031050</v>
          </cell>
          <cell r="H37">
            <v>0</v>
          </cell>
          <cell r="I37">
            <v>0</v>
          </cell>
          <cell r="J37">
            <v>0</v>
          </cell>
          <cell r="K37" t="str">
            <v>5</v>
          </cell>
          <cell r="L37">
            <v>0</v>
          </cell>
          <cell r="M37">
            <v>0</v>
          </cell>
          <cell r="N37">
            <v>-92494.79</v>
          </cell>
          <cell r="O37">
            <v>0</v>
          </cell>
          <cell r="P37">
            <v>-92494.79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</row>
        <row r="38">
          <cell r="A38">
            <v>39082</v>
          </cell>
          <cell r="B38" t="str">
            <v>Commission Income</v>
          </cell>
          <cell r="C38">
            <v>0</v>
          </cell>
          <cell r="D38" t="str">
            <v>EAH</v>
          </cell>
          <cell r="E38" t="str">
            <v>Sundries (Misc com Paid)</v>
          </cell>
          <cell r="F38" t="str">
            <v>Commission Income</v>
          </cell>
          <cell r="G38" t="str">
            <v>5031106</v>
          </cell>
          <cell r="H38">
            <v>0</v>
          </cell>
          <cell r="I38">
            <v>0</v>
          </cell>
          <cell r="J38">
            <v>0</v>
          </cell>
          <cell r="K38" t="str">
            <v>5</v>
          </cell>
          <cell r="L38">
            <v>0</v>
          </cell>
          <cell r="M38">
            <v>0</v>
          </cell>
          <cell r="N38">
            <v>-1279517.68</v>
          </cell>
          <cell r="O38">
            <v>0</v>
          </cell>
          <cell r="P38">
            <v>-1208117.68</v>
          </cell>
          <cell r="Q38">
            <v>-70800</v>
          </cell>
          <cell r="R38">
            <v>0</v>
          </cell>
          <cell r="S38">
            <v>-600</v>
          </cell>
          <cell r="T38">
            <v>0</v>
          </cell>
          <cell r="U38">
            <v>0</v>
          </cell>
        </row>
        <row r="39">
          <cell r="A39">
            <v>39082</v>
          </cell>
          <cell r="B39" t="str">
            <v>Commission Income</v>
          </cell>
          <cell r="C39">
            <v>0</v>
          </cell>
          <cell r="D39" t="str">
            <v>EAH</v>
          </cell>
          <cell r="E39" t="str">
            <v>Sundries (Misc com Paid)</v>
          </cell>
          <cell r="F39" t="str">
            <v>Commission Income</v>
          </cell>
          <cell r="G39" t="str">
            <v>5031860</v>
          </cell>
          <cell r="H39">
            <v>0</v>
          </cell>
          <cell r="I39">
            <v>0</v>
          </cell>
          <cell r="J39">
            <v>0</v>
          </cell>
          <cell r="K39" t="str">
            <v>5</v>
          </cell>
          <cell r="L39">
            <v>0</v>
          </cell>
          <cell r="M39">
            <v>0</v>
          </cell>
          <cell r="N39">
            <v>-1904976.85</v>
          </cell>
          <cell r="O39">
            <v>0</v>
          </cell>
          <cell r="P39">
            <v>-118483.08</v>
          </cell>
          <cell r="Q39">
            <v>-1775713.98</v>
          </cell>
          <cell r="R39">
            <v>-1998.38</v>
          </cell>
          <cell r="S39">
            <v>-3695.05</v>
          </cell>
          <cell r="T39">
            <v>0</v>
          </cell>
          <cell r="U39">
            <v>-592.53</v>
          </cell>
        </row>
        <row r="40">
          <cell r="A40">
            <v>39082</v>
          </cell>
          <cell r="B40" t="str">
            <v>Commission Income</v>
          </cell>
          <cell r="C40">
            <v>0</v>
          </cell>
          <cell r="D40" t="str">
            <v>EAH</v>
          </cell>
          <cell r="E40" t="str">
            <v>Sundries (Misc com Paid)</v>
          </cell>
          <cell r="F40" t="str">
            <v>Commission Income</v>
          </cell>
          <cell r="G40" t="str">
            <v>5031865</v>
          </cell>
          <cell r="H40">
            <v>0</v>
          </cell>
          <cell r="I40">
            <v>0</v>
          </cell>
          <cell r="J40">
            <v>0</v>
          </cell>
          <cell r="K40" t="str">
            <v>5</v>
          </cell>
          <cell r="L40">
            <v>0</v>
          </cell>
          <cell r="M40">
            <v>0</v>
          </cell>
          <cell r="N40">
            <v>-124491.7</v>
          </cell>
          <cell r="O40">
            <v>0</v>
          </cell>
          <cell r="P40">
            <v>-32400</v>
          </cell>
          <cell r="Q40">
            <v>-1700</v>
          </cell>
          <cell r="R40">
            <v>-72691.7</v>
          </cell>
          <cell r="S40">
            <v>-17700</v>
          </cell>
          <cell r="T40">
            <v>0</v>
          </cell>
          <cell r="U40">
            <v>0</v>
          </cell>
        </row>
        <row r="41">
          <cell r="A41">
            <v>39082</v>
          </cell>
          <cell r="B41" t="str">
            <v>Commission Income</v>
          </cell>
          <cell r="C41">
            <v>0</v>
          </cell>
          <cell r="D41" t="str">
            <v>EAH</v>
          </cell>
          <cell r="E41" t="str">
            <v>Sundries (Misc com Paid)</v>
          </cell>
          <cell r="F41" t="str">
            <v>Commission Income</v>
          </cell>
          <cell r="G41" t="str">
            <v>5031880</v>
          </cell>
          <cell r="H41">
            <v>0</v>
          </cell>
          <cell r="I41">
            <v>0</v>
          </cell>
          <cell r="J41">
            <v>0</v>
          </cell>
          <cell r="K41" t="str">
            <v>5</v>
          </cell>
          <cell r="L41">
            <v>0</v>
          </cell>
          <cell r="M41">
            <v>0</v>
          </cell>
          <cell r="N41">
            <v>-18330</v>
          </cell>
          <cell r="O41">
            <v>0</v>
          </cell>
          <cell r="P41">
            <v>-12075</v>
          </cell>
          <cell r="Q41">
            <v>-4485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</row>
        <row r="42">
          <cell r="A42">
            <v>39082</v>
          </cell>
          <cell r="B42" t="str">
            <v>Commission Income</v>
          </cell>
          <cell r="C42">
            <v>0</v>
          </cell>
          <cell r="D42" t="str">
            <v>EAH</v>
          </cell>
          <cell r="E42" t="str">
            <v>Sundries (Misc com Paid)</v>
          </cell>
          <cell r="F42" t="str">
            <v>Commission Income</v>
          </cell>
          <cell r="G42" t="str">
            <v>5031900</v>
          </cell>
          <cell r="H42">
            <v>0</v>
          </cell>
          <cell r="I42">
            <v>0</v>
          </cell>
          <cell r="J42">
            <v>0</v>
          </cell>
          <cell r="K42" t="str">
            <v>5</v>
          </cell>
          <cell r="L42">
            <v>0</v>
          </cell>
          <cell r="M42">
            <v>0</v>
          </cell>
          <cell r="N42">
            <v>-2860996.31</v>
          </cell>
          <cell r="O42">
            <v>0</v>
          </cell>
          <cell r="P42">
            <v>-1260092.24</v>
          </cell>
          <cell r="Q42">
            <v>-665145.37</v>
          </cell>
          <cell r="R42">
            <v>-796675.47</v>
          </cell>
          <cell r="S42">
            <v>-113191.08</v>
          </cell>
          <cell r="T42">
            <v>0</v>
          </cell>
          <cell r="U42">
            <v>-17717.150000000001</v>
          </cell>
        </row>
        <row r="43">
          <cell r="A43">
            <v>39082</v>
          </cell>
          <cell r="B43" t="str">
            <v>Commission Income</v>
          </cell>
          <cell r="C43">
            <v>0</v>
          </cell>
          <cell r="D43" t="str">
            <v>EAH</v>
          </cell>
          <cell r="E43" t="str">
            <v>Sundries (Misc com Paid)</v>
          </cell>
          <cell r="F43" t="str">
            <v>Commission Income</v>
          </cell>
          <cell r="G43" t="str">
            <v>5031910</v>
          </cell>
          <cell r="H43">
            <v>0</v>
          </cell>
          <cell r="I43">
            <v>0</v>
          </cell>
          <cell r="J43">
            <v>0</v>
          </cell>
          <cell r="K43" t="str">
            <v>5</v>
          </cell>
          <cell r="L43">
            <v>0</v>
          </cell>
          <cell r="M43">
            <v>0</v>
          </cell>
          <cell r="N43">
            <v>-2047630.37</v>
          </cell>
          <cell r="O43">
            <v>0</v>
          </cell>
          <cell r="P43">
            <v>-579251.05000000005</v>
          </cell>
          <cell r="Q43">
            <v>-587649.57999999996</v>
          </cell>
          <cell r="R43">
            <v>-816929.74</v>
          </cell>
          <cell r="S43">
            <v>-41500</v>
          </cell>
          <cell r="T43">
            <v>0</v>
          </cell>
          <cell r="U43">
            <v>0</v>
          </cell>
        </row>
        <row r="44">
          <cell r="A44">
            <v>39082</v>
          </cell>
          <cell r="B44" t="str">
            <v>Commission Income</v>
          </cell>
          <cell r="C44">
            <v>0</v>
          </cell>
          <cell r="D44" t="str">
            <v>EAJ</v>
          </cell>
          <cell r="E44" t="str">
            <v>ATM Cards</v>
          </cell>
          <cell r="F44" t="str">
            <v>Commission Income</v>
          </cell>
          <cell r="G44" t="str">
            <v>5031150</v>
          </cell>
          <cell r="H44">
            <v>0</v>
          </cell>
          <cell r="I44">
            <v>0</v>
          </cell>
          <cell r="J44">
            <v>0</v>
          </cell>
          <cell r="K44" t="str">
            <v>5</v>
          </cell>
          <cell r="L44">
            <v>0</v>
          </cell>
          <cell r="M44">
            <v>0</v>
          </cell>
          <cell r="N44">
            <v>-13173.12</v>
          </cell>
          <cell r="O44">
            <v>-13173.12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</row>
        <row r="45">
          <cell r="A45">
            <v>39082</v>
          </cell>
          <cell r="B45" t="str">
            <v>Commission Income</v>
          </cell>
          <cell r="C45">
            <v>0</v>
          </cell>
          <cell r="D45" t="str">
            <v>EAJ</v>
          </cell>
          <cell r="E45" t="str">
            <v>ATM Cards</v>
          </cell>
          <cell r="F45" t="str">
            <v>Commission Income</v>
          </cell>
          <cell r="G45" t="str">
            <v>5031885</v>
          </cell>
          <cell r="H45">
            <v>0</v>
          </cell>
          <cell r="I45">
            <v>0</v>
          </cell>
          <cell r="J45">
            <v>0</v>
          </cell>
          <cell r="K45" t="str">
            <v>5</v>
          </cell>
          <cell r="L45">
            <v>0</v>
          </cell>
          <cell r="M45">
            <v>0</v>
          </cell>
          <cell r="N45">
            <v>-363173.58</v>
          </cell>
          <cell r="O45">
            <v>0</v>
          </cell>
          <cell r="P45">
            <v>-25373.58</v>
          </cell>
          <cell r="Q45">
            <v>-68700</v>
          </cell>
          <cell r="R45">
            <v>-53400</v>
          </cell>
          <cell r="S45">
            <v>-43500</v>
          </cell>
          <cell r="T45">
            <v>0</v>
          </cell>
          <cell r="U45">
            <v>0</v>
          </cell>
        </row>
        <row r="46">
          <cell r="A46">
            <v>39082</v>
          </cell>
          <cell r="B46" t="str">
            <v>Commission Income</v>
          </cell>
          <cell r="C46">
            <v>0</v>
          </cell>
          <cell r="D46" t="str">
            <v>EAL</v>
          </cell>
          <cell r="E46" t="str">
            <v>Shipping Guarantee</v>
          </cell>
          <cell r="F46" t="str">
            <v>Commission Income</v>
          </cell>
          <cell r="G46" t="str">
            <v>5031101</v>
          </cell>
          <cell r="H46">
            <v>0</v>
          </cell>
          <cell r="I46">
            <v>0</v>
          </cell>
          <cell r="J46">
            <v>0</v>
          </cell>
          <cell r="K46" t="str">
            <v>5</v>
          </cell>
          <cell r="L46">
            <v>0</v>
          </cell>
          <cell r="M46">
            <v>0</v>
          </cell>
          <cell r="N46">
            <v>-979000</v>
          </cell>
          <cell r="O46">
            <v>0</v>
          </cell>
          <cell r="P46">
            <v>-840400</v>
          </cell>
          <cell r="Q46">
            <v>-112200</v>
          </cell>
          <cell r="R46">
            <v>0</v>
          </cell>
          <cell r="S46">
            <v>-26400</v>
          </cell>
          <cell r="T46">
            <v>0</v>
          </cell>
          <cell r="U46">
            <v>0</v>
          </cell>
        </row>
        <row r="47">
          <cell r="A47">
            <v>39082</v>
          </cell>
          <cell r="B47" t="str">
            <v>Commission Income</v>
          </cell>
          <cell r="C47">
            <v>0</v>
          </cell>
          <cell r="D47" t="str">
            <v>EAM</v>
          </cell>
          <cell r="E47" t="str">
            <v>On Export Bills Discounted</v>
          </cell>
          <cell r="F47" t="str">
            <v>Commission Income</v>
          </cell>
          <cell r="G47" t="str">
            <v>5031058</v>
          </cell>
          <cell r="H47">
            <v>0</v>
          </cell>
          <cell r="I47">
            <v>0</v>
          </cell>
          <cell r="J47">
            <v>0</v>
          </cell>
          <cell r="K47" t="str">
            <v>5</v>
          </cell>
          <cell r="L47">
            <v>0</v>
          </cell>
          <cell r="M47">
            <v>0</v>
          </cell>
          <cell r="N47">
            <v>-2384153.0699999998</v>
          </cell>
          <cell r="O47">
            <v>0</v>
          </cell>
          <cell r="P47">
            <v>-1797265</v>
          </cell>
          <cell r="Q47">
            <v>-579488.06999999995</v>
          </cell>
          <cell r="R47">
            <v>0</v>
          </cell>
          <cell r="S47">
            <v>-7400</v>
          </cell>
          <cell r="T47">
            <v>0</v>
          </cell>
          <cell r="U47">
            <v>0</v>
          </cell>
        </row>
        <row r="48">
          <cell r="A48">
            <v>39082</v>
          </cell>
          <cell r="B48" t="str">
            <v>Commission Income</v>
          </cell>
          <cell r="C48">
            <v>0</v>
          </cell>
          <cell r="D48" t="str">
            <v>EAO</v>
          </cell>
          <cell r="E48" t="str">
            <v>Recovery of  S.W.I.F.T, Telex, postal etc</v>
          </cell>
          <cell r="F48" t="str">
            <v>Commission Income</v>
          </cell>
          <cell r="G48" t="str">
            <v>5011130</v>
          </cell>
          <cell r="H48">
            <v>0</v>
          </cell>
          <cell r="I48">
            <v>0</v>
          </cell>
          <cell r="J48">
            <v>0</v>
          </cell>
          <cell r="K48" t="str">
            <v>5</v>
          </cell>
          <cell r="L48">
            <v>0</v>
          </cell>
          <cell r="M48">
            <v>0</v>
          </cell>
          <cell r="N48">
            <v>-839500</v>
          </cell>
          <cell r="O48">
            <v>0</v>
          </cell>
          <cell r="P48">
            <v>-565000</v>
          </cell>
          <cell r="Q48">
            <v>-274500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</row>
        <row r="49">
          <cell r="A49">
            <v>39082</v>
          </cell>
          <cell r="B49" t="str">
            <v>Commission Income</v>
          </cell>
          <cell r="C49">
            <v>0</v>
          </cell>
          <cell r="D49" t="str">
            <v>EAO</v>
          </cell>
          <cell r="E49" t="str">
            <v>Recovery of  S.W.I.F.T, Telex, postal etc</v>
          </cell>
          <cell r="F49" t="str">
            <v>Commission Income</v>
          </cell>
          <cell r="G49" t="str">
            <v>5031105</v>
          </cell>
          <cell r="H49">
            <v>0</v>
          </cell>
          <cell r="I49">
            <v>0</v>
          </cell>
          <cell r="J49">
            <v>0</v>
          </cell>
          <cell r="K49" t="str">
            <v>5</v>
          </cell>
          <cell r="L49">
            <v>0</v>
          </cell>
          <cell r="M49">
            <v>0</v>
          </cell>
          <cell r="N49">
            <v>-10937916.640000001</v>
          </cell>
          <cell r="O49">
            <v>0</v>
          </cell>
          <cell r="P49">
            <v>-7548333.8300000001</v>
          </cell>
          <cell r="Q49">
            <v>-3209932.81</v>
          </cell>
          <cell r="R49">
            <v>0</v>
          </cell>
          <cell r="S49">
            <v>-179650</v>
          </cell>
          <cell r="T49">
            <v>0</v>
          </cell>
          <cell r="U49">
            <v>0</v>
          </cell>
        </row>
        <row r="50">
          <cell r="A50">
            <v>39082</v>
          </cell>
          <cell r="B50" t="str">
            <v>Commission Income</v>
          </cell>
          <cell r="C50">
            <v>0</v>
          </cell>
          <cell r="D50" t="str">
            <v>EAP</v>
          </cell>
          <cell r="E50" t="str">
            <v>COMM Foreign CUR Repatriation</v>
          </cell>
          <cell r="F50" t="str">
            <v>Commission Income</v>
          </cell>
          <cell r="G50" t="str">
            <v>5031915</v>
          </cell>
          <cell r="H50">
            <v>0</v>
          </cell>
          <cell r="I50">
            <v>0</v>
          </cell>
          <cell r="J50">
            <v>0</v>
          </cell>
          <cell r="K50" t="str">
            <v>5</v>
          </cell>
          <cell r="L50">
            <v>0</v>
          </cell>
          <cell r="M50">
            <v>0</v>
          </cell>
          <cell r="N50">
            <v>-8963955.9199999999</v>
          </cell>
          <cell r="O50">
            <v>0</v>
          </cell>
          <cell r="P50">
            <v>-8963955.9199999999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</row>
        <row r="51">
          <cell r="A51">
            <v>39082</v>
          </cell>
          <cell r="B51" t="str">
            <v>Commission Income</v>
          </cell>
          <cell r="C51">
            <v>0</v>
          </cell>
          <cell r="D51" t="str">
            <v>EAQ</v>
          </cell>
          <cell r="E51" t="str">
            <v>Commission Internet Banking</v>
          </cell>
          <cell r="F51" t="str">
            <v>Commission Income</v>
          </cell>
          <cell r="G51" t="str">
            <v>5031877</v>
          </cell>
          <cell r="H51">
            <v>0</v>
          </cell>
          <cell r="I51">
            <v>0</v>
          </cell>
          <cell r="J51">
            <v>0</v>
          </cell>
          <cell r="K51" t="str">
            <v>5</v>
          </cell>
          <cell r="L51">
            <v>0</v>
          </cell>
          <cell r="M51">
            <v>0</v>
          </cell>
          <cell r="N51">
            <v>-276089.05</v>
          </cell>
          <cell r="O51">
            <v>0</v>
          </cell>
          <cell r="P51">
            <v>-276089.05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</row>
        <row r="52">
          <cell r="A52">
            <v>39082</v>
          </cell>
          <cell r="B52" t="str">
            <v>Commission Income</v>
          </cell>
          <cell r="C52">
            <v>0</v>
          </cell>
          <cell r="D52" t="str">
            <v>EAQ</v>
          </cell>
          <cell r="E52" t="str">
            <v>Commission Internet Banking</v>
          </cell>
          <cell r="F52" t="str">
            <v>Commission Income</v>
          </cell>
          <cell r="G52" t="str">
            <v>5031878</v>
          </cell>
          <cell r="H52">
            <v>0</v>
          </cell>
          <cell r="I52">
            <v>0</v>
          </cell>
          <cell r="J52">
            <v>0</v>
          </cell>
          <cell r="K52" t="str">
            <v>5</v>
          </cell>
          <cell r="L52">
            <v>0</v>
          </cell>
          <cell r="M52">
            <v>0</v>
          </cell>
          <cell r="N52">
            <v>-717.42</v>
          </cell>
          <cell r="O52">
            <v>0</v>
          </cell>
          <cell r="P52">
            <v>-717.42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</row>
        <row r="53">
          <cell r="A53">
            <v>39082</v>
          </cell>
          <cell r="B53" t="str">
            <v>Customer Advances</v>
          </cell>
          <cell r="C53">
            <v>0</v>
          </cell>
          <cell r="D53" t="str">
            <v>AAA</v>
          </cell>
          <cell r="E53" t="str">
            <v>Import Bills Receivable</v>
          </cell>
          <cell r="F53" t="str">
            <v>Total Interest Income</v>
          </cell>
          <cell r="G53" t="str">
            <v>5012700</v>
          </cell>
          <cell r="H53">
            <v>0</v>
          </cell>
          <cell r="I53">
            <v>0</v>
          </cell>
          <cell r="J53">
            <v>0</v>
          </cell>
          <cell r="K53" t="str">
            <v>5</v>
          </cell>
          <cell r="L53">
            <v>0</v>
          </cell>
          <cell r="M53">
            <v>0</v>
          </cell>
          <cell r="N53">
            <v>-1905760.03</v>
          </cell>
          <cell r="O53">
            <v>0</v>
          </cell>
          <cell r="P53">
            <v>-1400674.12</v>
          </cell>
          <cell r="Q53">
            <v>-505085.91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</row>
        <row r="54">
          <cell r="A54">
            <v>39082</v>
          </cell>
          <cell r="B54" t="str">
            <v>Customer Advances</v>
          </cell>
          <cell r="C54">
            <v>0</v>
          </cell>
          <cell r="D54" t="str">
            <v>AAB</v>
          </cell>
          <cell r="E54" t="str">
            <v>Import Loans</v>
          </cell>
          <cell r="F54" t="str">
            <v>Total Interest Income</v>
          </cell>
          <cell r="G54" t="str">
            <v>5011200</v>
          </cell>
          <cell r="H54">
            <v>0</v>
          </cell>
          <cell r="I54">
            <v>0</v>
          </cell>
          <cell r="J54">
            <v>0</v>
          </cell>
          <cell r="K54" t="str">
            <v>5</v>
          </cell>
          <cell r="L54">
            <v>0</v>
          </cell>
          <cell r="M54">
            <v>0</v>
          </cell>
          <cell r="N54">
            <v>-11447509.850000001</v>
          </cell>
          <cell r="O54">
            <v>0</v>
          </cell>
          <cell r="P54">
            <v>-7108249.6100000003</v>
          </cell>
          <cell r="Q54">
            <v>-4336562.9400000004</v>
          </cell>
          <cell r="R54">
            <v>0</v>
          </cell>
          <cell r="S54">
            <v>0</v>
          </cell>
          <cell r="T54">
            <v>0</v>
          </cell>
          <cell r="U54">
            <v>-2697.3</v>
          </cell>
        </row>
        <row r="55">
          <cell r="A55">
            <v>39082</v>
          </cell>
          <cell r="B55" t="str">
            <v>Customer Advances</v>
          </cell>
          <cell r="C55">
            <v>0</v>
          </cell>
          <cell r="D55" t="str">
            <v>AAC</v>
          </cell>
          <cell r="E55" t="str">
            <v>Trust Receipts</v>
          </cell>
          <cell r="F55" t="str">
            <v>Total Interest Income</v>
          </cell>
          <cell r="G55" t="str">
            <v>5011300</v>
          </cell>
          <cell r="H55">
            <v>0</v>
          </cell>
          <cell r="I55">
            <v>0</v>
          </cell>
          <cell r="J55">
            <v>0</v>
          </cell>
          <cell r="K55" t="str">
            <v>5</v>
          </cell>
          <cell r="L55">
            <v>0</v>
          </cell>
          <cell r="M55">
            <v>0</v>
          </cell>
          <cell r="N55">
            <v>-108119873.36</v>
          </cell>
          <cell r="O55">
            <v>0</v>
          </cell>
          <cell r="P55">
            <v>-68537579.200000003</v>
          </cell>
          <cell r="Q55">
            <v>-39582294.159999996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</row>
        <row r="56">
          <cell r="A56">
            <v>39082</v>
          </cell>
          <cell r="B56" t="str">
            <v>Customer Advances</v>
          </cell>
          <cell r="C56">
            <v>0</v>
          </cell>
          <cell r="D56" t="str">
            <v>AAD</v>
          </cell>
          <cell r="E56" t="str">
            <v>Preshipment Loans</v>
          </cell>
          <cell r="F56" t="str">
            <v>Total Interest Income</v>
          </cell>
          <cell r="G56" t="str">
            <v>5011600</v>
          </cell>
          <cell r="H56">
            <v>0</v>
          </cell>
          <cell r="I56">
            <v>0</v>
          </cell>
          <cell r="J56">
            <v>0</v>
          </cell>
          <cell r="K56" t="str">
            <v>5</v>
          </cell>
          <cell r="L56">
            <v>0</v>
          </cell>
          <cell r="M56">
            <v>0</v>
          </cell>
          <cell r="N56">
            <v>-9063543.7000000011</v>
          </cell>
          <cell r="O56">
            <v>0</v>
          </cell>
          <cell r="P56">
            <v>-504680.55</v>
          </cell>
          <cell r="Q56">
            <v>-8558863.1500000004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</row>
        <row r="57">
          <cell r="A57">
            <v>39082</v>
          </cell>
          <cell r="B57" t="str">
            <v>Customer Advances</v>
          </cell>
          <cell r="C57">
            <v>0</v>
          </cell>
          <cell r="D57" t="str">
            <v>AAE</v>
          </cell>
          <cell r="E57" t="str">
            <v>Fixed Loans</v>
          </cell>
          <cell r="F57" t="str">
            <v>Total Interest Income</v>
          </cell>
          <cell r="G57" t="str">
            <v>5011900</v>
          </cell>
          <cell r="H57">
            <v>0</v>
          </cell>
          <cell r="I57">
            <v>0</v>
          </cell>
          <cell r="J57">
            <v>0</v>
          </cell>
          <cell r="K57" t="str">
            <v>5</v>
          </cell>
          <cell r="L57">
            <v>0</v>
          </cell>
          <cell r="M57">
            <v>0</v>
          </cell>
          <cell r="N57">
            <v>-1465312.5</v>
          </cell>
          <cell r="O57">
            <v>0</v>
          </cell>
          <cell r="P57">
            <v>-1465312.5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</row>
        <row r="58">
          <cell r="A58">
            <v>39082</v>
          </cell>
          <cell r="B58" t="str">
            <v>Customer Advances</v>
          </cell>
          <cell r="C58">
            <v>0</v>
          </cell>
          <cell r="D58" t="str">
            <v>AAE</v>
          </cell>
          <cell r="E58" t="str">
            <v>Fixed Loans</v>
          </cell>
          <cell r="F58" t="str">
            <v>Total Interest Income</v>
          </cell>
          <cell r="G58" t="str">
            <v>5012100</v>
          </cell>
          <cell r="H58">
            <v>0</v>
          </cell>
          <cell r="I58">
            <v>0</v>
          </cell>
          <cell r="J58">
            <v>0</v>
          </cell>
          <cell r="K58" t="str">
            <v>5</v>
          </cell>
          <cell r="L58">
            <v>0</v>
          </cell>
          <cell r="M58">
            <v>0</v>
          </cell>
          <cell r="N58">
            <v>-160861995.69</v>
          </cell>
          <cell r="O58">
            <v>0</v>
          </cell>
          <cell r="P58">
            <v>-129288238.31999999</v>
          </cell>
          <cell r="Q58">
            <v>-13205987.98</v>
          </cell>
          <cell r="R58">
            <v>0</v>
          </cell>
          <cell r="S58">
            <v>-8362386.0499999998</v>
          </cell>
          <cell r="T58">
            <v>0</v>
          </cell>
          <cell r="U58">
            <v>-9885385.0600000005</v>
          </cell>
        </row>
        <row r="59">
          <cell r="A59">
            <v>39082</v>
          </cell>
          <cell r="B59" t="str">
            <v>Customer Advances</v>
          </cell>
          <cell r="C59">
            <v>0</v>
          </cell>
          <cell r="D59" t="str">
            <v>AAE</v>
          </cell>
          <cell r="E59" t="str">
            <v>Fixed Loans</v>
          </cell>
          <cell r="F59" t="str">
            <v>Total Interest Income</v>
          </cell>
          <cell r="G59" t="str">
            <v>5012110</v>
          </cell>
          <cell r="H59">
            <v>0</v>
          </cell>
          <cell r="I59">
            <v>0</v>
          </cell>
          <cell r="J59">
            <v>0</v>
          </cell>
          <cell r="K59" t="str">
            <v>5</v>
          </cell>
          <cell r="L59">
            <v>0</v>
          </cell>
          <cell r="M59">
            <v>0</v>
          </cell>
          <cell r="N59">
            <v>-146181637.85000002</v>
          </cell>
          <cell r="O59">
            <v>0</v>
          </cell>
          <cell r="P59">
            <v>-120408313.43000001</v>
          </cell>
          <cell r="Q59">
            <v>-25477768.870000001</v>
          </cell>
          <cell r="R59">
            <v>0</v>
          </cell>
          <cell r="S59">
            <v>-295555.55</v>
          </cell>
          <cell r="T59">
            <v>0</v>
          </cell>
          <cell r="U59">
            <v>0</v>
          </cell>
        </row>
        <row r="60">
          <cell r="A60">
            <v>39082</v>
          </cell>
          <cell r="B60" t="str">
            <v>Customer Advances</v>
          </cell>
          <cell r="C60">
            <v>0</v>
          </cell>
          <cell r="D60" t="str">
            <v>AAH</v>
          </cell>
          <cell r="E60" t="str">
            <v>Housing Loan --- Public</v>
          </cell>
          <cell r="F60" t="str">
            <v>Total Interest Income</v>
          </cell>
          <cell r="G60" t="str">
            <v>5012107</v>
          </cell>
          <cell r="H60">
            <v>0</v>
          </cell>
          <cell r="I60">
            <v>0</v>
          </cell>
          <cell r="J60">
            <v>0</v>
          </cell>
          <cell r="K60" t="str">
            <v>5</v>
          </cell>
          <cell r="L60">
            <v>0</v>
          </cell>
          <cell r="M60">
            <v>0</v>
          </cell>
          <cell r="N60">
            <v>-1085756.96</v>
          </cell>
          <cell r="O60">
            <v>0</v>
          </cell>
          <cell r="P60">
            <v>0</v>
          </cell>
          <cell r="Q60">
            <v>-612759.69999999995</v>
          </cell>
          <cell r="R60">
            <v>0</v>
          </cell>
          <cell r="S60">
            <v>-454997.26</v>
          </cell>
          <cell r="T60">
            <v>0</v>
          </cell>
          <cell r="U60">
            <v>0</v>
          </cell>
        </row>
        <row r="61">
          <cell r="A61">
            <v>39082</v>
          </cell>
          <cell r="B61" t="str">
            <v>Customer Advances</v>
          </cell>
          <cell r="C61">
            <v>0</v>
          </cell>
          <cell r="D61" t="str">
            <v>AAJ</v>
          </cell>
          <cell r="E61" t="str">
            <v>SME Loans</v>
          </cell>
          <cell r="F61" t="str">
            <v>Total Interest Income</v>
          </cell>
          <cell r="G61" t="str">
            <v>5012105</v>
          </cell>
          <cell r="H61">
            <v>0</v>
          </cell>
          <cell r="I61">
            <v>0</v>
          </cell>
          <cell r="J61">
            <v>0</v>
          </cell>
          <cell r="K61" t="str">
            <v>5</v>
          </cell>
          <cell r="L61">
            <v>0</v>
          </cell>
          <cell r="M61">
            <v>0</v>
          </cell>
          <cell r="N61">
            <v>-271141.49</v>
          </cell>
          <cell r="O61">
            <v>0</v>
          </cell>
          <cell r="P61">
            <v>-271141.49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</row>
        <row r="62">
          <cell r="A62">
            <v>39082</v>
          </cell>
          <cell r="B62" t="str">
            <v>Customer Advances</v>
          </cell>
          <cell r="C62">
            <v>0</v>
          </cell>
          <cell r="D62" t="str">
            <v>AAK</v>
          </cell>
          <cell r="E62" t="str">
            <v>Personal Loans</v>
          </cell>
          <cell r="F62" t="str">
            <v>Total Interest Income</v>
          </cell>
          <cell r="G62" t="str">
            <v>5012415</v>
          </cell>
          <cell r="H62">
            <v>0</v>
          </cell>
          <cell r="I62">
            <v>0</v>
          </cell>
          <cell r="J62">
            <v>0</v>
          </cell>
          <cell r="K62" t="str">
            <v>5</v>
          </cell>
          <cell r="L62">
            <v>0</v>
          </cell>
          <cell r="M62">
            <v>0</v>
          </cell>
          <cell r="N62">
            <v>-1038276.59</v>
          </cell>
          <cell r="O62">
            <v>0</v>
          </cell>
          <cell r="P62">
            <v>-42000</v>
          </cell>
          <cell r="Q62">
            <v>-19817.29</v>
          </cell>
          <cell r="R62">
            <v>0</v>
          </cell>
          <cell r="S62">
            <v>-911071.52</v>
          </cell>
          <cell r="T62">
            <v>0</v>
          </cell>
          <cell r="U62">
            <v>0</v>
          </cell>
        </row>
        <row r="63">
          <cell r="A63">
            <v>39082</v>
          </cell>
          <cell r="B63" t="str">
            <v>Customer Advances</v>
          </cell>
          <cell r="C63">
            <v>0</v>
          </cell>
          <cell r="D63" t="str">
            <v>AAL</v>
          </cell>
          <cell r="E63" t="str">
            <v>Overdrafts</v>
          </cell>
          <cell r="F63" t="str">
            <v>Total Interest Income</v>
          </cell>
          <cell r="G63" t="str">
            <v>5011100</v>
          </cell>
          <cell r="H63">
            <v>0</v>
          </cell>
          <cell r="I63">
            <v>0</v>
          </cell>
          <cell r="J63">
            <v>0</v>
          </cell>
          <cell r="K63" t="str">
            <v>5</v>
          </cell>
          <cell r="L63">
            <v>0</v>
          </cell>
          <cell r="M63">
            <v>0</v>
          </cell>
          <cell r="N63">
            <v>-199049352.92000002</v>
          </cell>
          <cell r="O63">
            <v>0</v>
          </cell>
          <cell r="P63">
            <v>-161116756.37</v>
          </cell>
          <cell r="Q63">
            <v>-35074756.420000002</v>
          </cell>
          <cell r="R63">
            <v>0</v>
          </cell>
          <cell r="S63">
            <v>-1691934</v>
          </cell>
          <cell r="T63">
            <v>0</v>
          </cell>
          <cell r="U63">
            <v>0</v>
          </cell>
        </row>
        <row r="64">
          <cell r="A64">
            <v>39082</v>
          </cell>
          <cell r="B64" t="str">
            <v>Customer Advances</v>
          </cell>
          <cell r="C64">
            <v>0</v>
          </cell>
          <cell r="D64" t="str">
            <v>AAL</v>
          </cell>
          <cell r="E64" t="str">
            <v>Overdrafts</v>
          </cell>
          <cell r="F64" t="str">
            <v>Total Interest Income</v>
          </cell>
          <cell r="G64" t="str">
            <v>5011110</v>
          </cell>
          <cell r="H64">
            <v>0</v>
          </cell>
          <cell r="I64">
            <v>0</v>
          </cell>
          <cell r="J64">
            <v>0</v>
          </cell>
          <cell r="K64" t="str">
            <v>5</v>
          </cell>
          <cell r="L64">
            <v>0</v>
          </cell>
          <cell r="M64">
            <v>0</v>
          </cell>
          <cell r="N64">
            <v>-26237614.210000001</v>
          </cell>
          <cell r="O64">
            <v>0</v>
          </cell>
          <cell r="P64">
            <v>-21990320.550000001</v>
          </cell>
          <cell r="Q64">
            <v>-3694705.57</v>
          </cell>
          <cell r="R64">
            <v>0</v>
          </cell>
          <cell r="S64">
            <v>-393146.99</v>
          </cell>
          <cell r="T64">
            <v>0</v>
          </cell>
          <cell r="U64">
            <v>0</v>
          </cell>
        </row>
        <row r="65">
          <cell r="A65">
            <v>39082</v>
          </cell>
          <cell r="B65" t="str">
            <v>Customer Advances</v>
          </cell>
          <cell r="C65">
            <v>0</v>
          </cell>
          <cell r="D65" t="str">
            <v>AAO</v>
          </cell>
          <cell r="E65" t="str">
            <v>Export Bills Purchased</v>
          </cell>
          <cell r="F65" t="str">
            <v>Total Interest Income</v>
          </cell>
          <cell r="G65" t="str">
            <v>5012800</v>
          </cell>
          <cell r="H65">
            <v>0</v>
          </cell>
          <cell r="I65">
            <v>0</v>
          </cell>
          <cell r="J65">
            <v>0</v>
          </cell>
          <cell r="K65" t="str">
            <v>5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</row>
        <row r="66">
          <cell r="A66">
            <v>39082</v>
          </cell>
          <cell r="B66" t="str">
            <v>Customer Advances</v>
          </cell>
          <cell r="C66">
            <v>0</v>
          </cell>
          <cell r="D66" t="str">
            <v>AAP</v>
          </cell>
          <cell r="E66" t="str">
            <v>Staff Loans</v>
          </cell>
          <cell r="F66" t="str">
            <v>Total Interest Income</v>
          </cell>
          <cell r="G66" t="str">
            <v>5012310</v>
          </cell>
          <cell r="H66">
            <v>0</v>
          </cell>
          <cell r="I66">
            <v>0</v>
          </cell>
          <cell r="J66">
            <v>0</v>
          </cell>
          <cell r="K66" t="str">
            <v>5</v>
          </cell>
          <cell r="L66">
            <v>0</v>
          </cell>
          <cell r="M66">
            <v>0</v>
          </cell>
          <cell r="N66">
            <v>-634492.4</v>
          </cell>
          <cell r="O66">
            <v>0</v>
          </cell>
          <cell r="P66">
            <v>-634492.4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</row>
        <row r="67">
          <cell r="A67">
            <v>39082</v>
          </cell>
          <cell r="B67" t="str">
            <v>Customer Advances</v>
          </cell>
          <cell r="C67">
            <v>0</v>
          </cell>
          <cell r="D67" t="str">
            <v>AAP</v>
          </cell>
          <cell r="E67" t="str">
            <v>Staff Loans</v>
          </cell>
          <cell r="F67" t="str">
            <v>Total Interest Income</v>
          </cell>
          <cell r="G67" t="str">
            <v>5012335</v>
          </cell>
          <cell r="H67">
            <v>0</v>
          </cell>
          <cell r="I67">
            <v>0</v>
          </cell>
          <cell r="J67">
            <v>0</v>
          </cell>
          <cell r="K67" t="str">
            <v>5</v>
          </cell>
          <cell r="L67">
            <v>0</v>
          </cell>
          <cell r="M67">
            <v>0</v>
          </cell>
          <cell r="N67">
            <v>-337918.1</v>
          </cell>
          <cell r="O67">
            <v>0</v>
          </cell>
          <cell r="P67">
            <v>-337918.1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</row>
        <row r="68">
          <cell r="A68">
            <v>39082</v>
          </cell>
          <cell r="B68" t="str">
            <v>Customer Advances</v>
          </cell>
          <cell r="C68">
            <v>0</v>
          </cell>
          <cell r="D68" t="str">
            <v>AAP</v>
          </cell>
          <cell r="E68" t="str">
            <v>Staff Loans</v>
          </cell>
          <cell r="F68" t="str">
            <v>Total Interest Income</v>
          </cell>
          <cell r="G68" t="str">
            <v>5015300</v>
          </cell>
          <cell r="H68">
            <v>0</v>
          </cell>
          <cell r="I68">
            <v>0</v>
          </cell>
          <cell r="J68">
            <v>0</v>
          </cell>
          <cell r="K68" t="str">
            <v>5</v>
          </cell>
          <cell r="L68">
            <v>0</v>
          </cell>
          <cell r="M68">
            <v>0</v>
          </cell>
          <cell r="N68">
            <v>-975005.04</v>
          </cell>
          <cell r="O68">
            <v>0</v>
          </cell>
          <cell r="P68">
            <v>-975005.04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</row>
        <row r="69">
          <cell r="A69">
            <v>39082</v>
          </cell>
          <cell r="B69" t="str">
            <v>Depreciation on Fixed Assets</v>
          </cell>
          <cell r="C69">
            <v>0</v>
          </cell>
          <cell r="D69" t="str">
            <v>NAB</v>
          </cell>
          <cell r="E69" t="str">
            <v>Office Furniture and Equipment</v>
          </cell>
          <cell r="F69" t="str">
            <v>Total Charges</v>
          </cell>
          <cell r="G69" t="str">
            <v>7051120</v>
          </cell>
          <cell r="H69">
            <v>0</v>
          </cell>
          <cell r="I69">
            <v>0</v>
          </cell>
          <cell r="J69">
            <v>0</v>
          </cell>
          <cell r="K69" t="str">
            <v>7</v>
          </cell>
          <cell r="L69">
            <v>0</v>
          </cell>
          <cell r="M69">
            <v>0</v>
          </cell>
          <cell r="N69">
            <v>2662979.2599999998</v>
          </cell>
          <cell r="O69">
            <v>278217.03999999998</v>
          </cell>
          <cell r="P69">
            <v>561440.06999999995</v>
          </cell>
          <cell r="Q69">
            <v>289409.86</v>
          </cell>
          <cell r="R69">
            <v>0</v>
          </cell>
          <cell r="S69">
            <v>601920.44999999995</v>
          </cell>
          <cell r="T69">
            <v>0</v>
          </cell>
          <cell r="U69">
            <v>12000</v>
          </cell>
        </row>
        <row r="70">
          <cell r="A70">
            <v>39082</v>
          </cell>
          <cell r="B70" t="str">
            <v>Depreciation on Fixed Assets</v>
          </cell>
          <cell r="C70">
            <v>0</v>
          </cell>
          <cell r="D70" t="str">
            <v>NAB</v>
          </cell>
          <cell r="E70" t="str">
            <v>Office Furniture and Equipment</v>
          </cell>
          <cell r="F70" t="str">
            <v>Total Charges</v>
          </cell>
          <cell r="G70" t="str">
            <v>7051130</v>
          </cell>
          <cell r="H70">
            <v>0</v>
          </cell>
          <cell r="I70">
            <v>0</v>
          </cell>
          <cell r="J70">
            <v>0</v>
          </cell>
          <cell r="K70" t="str">
            <v>7</v>
          </cell>
          <cell r="L70">
            <v>0</v>
          </cell>
          <cell r="M70">
            <v>0</v>
          </cell>
          <cell r="N70">
            <v>2327812.7400000002</v>
          </cell>
          <cell r="O70">
            <v>59585.97</v>
          </cell>
          <cell r="P70">
            <v>218664.07</v>
          </cell>
          <cell r="Q70">
            <v>335354.2</v>
          </cell>
          <cell r="R70">
            <v>0</v>
          </cell>
          <cell r="S70">
            <v>608342.16</v>
          </cell>
          <cell r="T70">
            <v>0</v>
          </cell>
          <cell r="U70">
            <v>12000</v>
          </cell>
        </row>
        <row r="71">
          <cell r="A71">
            <v>39082</v>
          </cell>
          <cell r="B71" t="str">
            <v>Depreciation on Fixed Assets</v>
          </cell>
          <cell r="C71">
            <v>0</v>
          </cell>
          <cell r="D71" t="str">
            <v>NAC</v>
          </cell>
          <cell r="E71" t="str">
            <v>House Furniture &amp; Equipment</v>
          </cell>
          <cell r="F71" t="str">
            <v>Total Charges</v>
          </cell>
          <cell r="G71" t="str">
            <v>7051140</v>
          </cell>
          <cell r="H71">
            <v>0</v>
          </cell>
          <cell r="I71">
            <v>0</v>
          </cell>
          <cell r="J71">
            <v>0</v>
          </cell>
          <cell r="K71" t="str">
            <v>7</v>
          </cell>
          <cell r="L71">
            <v>0</v>
          </cell>
          <cell r="M71">
            <v>0</v>
          </cell>
          <cell r="N71">
            <v>48430.44</v>
          </cell>
          <cell r="O71">
            <v>29248.34</v>
          </cell>
          <cell r="P71">
            <v>0</v>
          </cell>
          <cell r="Q71">
            <v>19182.099999999999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</row>
        <row r="72">
          <cell r="A72">
            <v>39082</v>
          </cell>
          <cell r="B72" t="str">
            <v>Depreciation on Fixed Assets</v>
          </cell>
          <cell r="C72">
            <v>0</v>
          </cell>
          <cell r="D72" t="str">
            <v>NAC</v>
          </cell>
          <cell r="E72" t="str">
            <v>House Furniture &amp; Equipment</v>
          </cell>
          <cell r="F72" t="str">
            <v>Total Charges</v>
          </cell>
          <cell r="G72" t="str">
            <v>7051145</v>
          </cell>
          <cell r="H72">
            <v>0</v>
          </cell>
          <cell r="I72">
            <v>0</v>
          </cell>
          <cell r="J72">
            <v>0</v>
          </cell>
          <cell r="K72" t="str">
            <v>7</v>
          </cell>
          <cell r="L72">
            <v>0</v>
          </cell>
          <cell r="M72">
            <v>0</v>
          </cell>
          <cell r="N72">
            <v>17052.96</v>
          </cell>
          <cell r="O72">
            <v>17052.96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</row>
        <row r="73">
          <cell r="A73">
            <v>39082</v>
          </cell>
          <cell r="B73" t="str">
            <v>Depreciation on Fixed Assets</v>
          </cell>
          <cell r="C73">
            <v>0</v>
          </cell>
          <cell r="D73" t="str">
            <v>NAE</v>
          </cell>
          <cell r="E73" t="str">
            <v>Computer Equipment</v>
          </cell>
          <cell r="F73" t="str">
            <v>Total Charges</v>
          </cell>
          <cell r="G73" t="str">
            <v>7051160</v>
          </cell>
          <cell r="H73">
            <v>0</v>
          </cell>
          <cell r="I73">
            <v>0</v>
          </cell>
          <cell r="J73">
            <v>0</v>
          </cell>
          <cell r="K73" t="str">
            <v>7</v>
          </cell>
          <cell r="L73">
            <v>0</v>
          </cell>
          <cell r="M73">
            <v>0</v>
          </cell>
          <cell r="N73">
            <v>2941442.05</v>
          </cell>
          <cell r="O73">
            <v>253893.94</v>
          </cell>
          <cell r="P73">
            <v>281746.86</v>
          </cell>
          <cell r="Q73">
            <v>498345.67</v>
          </cell>
          <cell r="R73">
            <v>0</v>
          </cell>
          <cell r="S73">
            <v>832437.45</v>
          </cell>
          <cell r="T73">
            <v>0</v>
          </cell>
          <cell r="U73">
            <v>24000</v>
          </cell>
        </row>
        <row r="74">
          <cell r="A74">
            <v>39082</v>
          </cell>
          <cell r="B74" t="str">
            <v>Depreciation on Fixed Assets</v>
          </cell>
          <cell r="C74">
            <v>0</v>
          </cell>
          <cell r="D74" t="str">
            <v>NAF</v>
          </cell>
          <cell r="E74" t="str">
            <v>Bank Vehicles</v>
          </cell>
          <cell r="F74" t="str">
            <v>Total Charges</v>
          </cell>
          <cell r="G74" t="str">
            <v>7051200</v>
          </cell>
          <cell r="H74">
            <v>0</v>
          </cell>
          <cell r="I74">
            <v>0</v>
          </cell>
          <cell r="J74">
            <v>0</v>
          </cell>
          <cell r="K74" t="str">
            <v>7</v>
          </cell>
          <cell r="L74">
            <v>0</v>
          </cell>
          <cell r="M74">
            <v>0</v>
          </cell>
          <cell r="N74">
            <v>274400.02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</row>
        <row r="75">
          <cell r="A75">
            <v>39082</v>
          </cell>
          <cell r="B75" t="str">
            <v>Establishment Charges</v>
          </cell>
          <cell r="C75">
            <v>0</v>
          </cell>
          <cell r="D75" t="str">
            <v>LAA</v>
          </cell>
          <cell r="E75" t="str">
            <v>Lease Rent</v>
          </cell>
          <cell r="F75" t="str">
            <v>Total Charges</v>
          </cell>
          <cell r="G75" t="str">
            <v>7041131</v>
          </cell>
          <cell r="H75">
            <v>0</v>
          </cell>
          <cell r="I75">
            <v>0</v>
          </cell>
          <cell r="J75">
            <v>0</v>
          </cell>
          <cell r="K75" t="str">
            <v>7</v>
          </cell>
          <cell r="L75">
            <v>0</v>
          </cell>
          <cell r="M75">
            <v>0</v>
          </cell>
          <cell r="N75">
            <v>3282920.03</v>
          </cell>
          <cell r="O75">
            <v>2897908.04</v>
          </cell>
          <cell r="P75">
            <v>0</v>
          </cell>
          <cell r="Q75">
            <v>385011.99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</row>
        <row r="76">
          <cell r="A76">
            <v>39082</v>
          </cell>
          <cell r="B76" t="str">
            <v>Establishment Charges</v>
          </cell>
          <cell r="C76">
            <v>0</v>
          </cell>
          <cell r="D76" t="str">
            <v>LAA</v>
          </cell>
          <cell r="E76" t="str">
            <v>Lease Rent</v>
          </cell>
          <cell r="F76" t="str">
            <v>Total Charges</v>
          </cell>
          <cell r="G76" t="str">
            <v>7062245</v>
          </cell>
          <cell r="H76">
            <v>0</v>
          </cell>
          <cell r="I76">
            <v>0</v>
          </cell>
          <cell r="J76">
            <v>0</v>
          </cell>
          <cell r="K76" t="str">
            <v>7</v>
          </cell>
          <cell r="L76">
            <v>0</v>
          </cell>
          <cell r="M76">
            <v>0</v>
          </cell>
          <cell r="N76">
            <v>1495456.03</v>
          </cell>
          <cell r="O76">
            <v>976235.2</v>
          </cell>
          <cell r="P76">
            <v>52298.32</v>
          </cell>
          <cell r="Q76">
            <v>466922.51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</row>
        <row r="77">
          <cell r="A77">
            <v>39082</v>
          </cell>
          <cell r="B77" t="str">
            <v>Establishment Charges</v>
          </cell>
          <cell r="C77">
            <v>0</v>
          </cell>
          <cell r="D77" t="str">
            <v>LAA</v>
          </cell>
          <cell r="E77" t="str">
            <v>Lease Rent</v>
          </cell>
          <cell r="F77" t="str">
            <v>Total Charges</v>
          </cell>
          <cell r="G77" t="str">
            <v>7062255</v>
          </cell>
          <cell r="H77">
            <v>0</v>
          </cell>
          <cell r="I77">
            <v>0</v>
          </cell>
          <cell r="J77">
            <v>0</v>
          </cell>
          <cell r="K77" t="str">
            <v>7</v>
          </cell>
          <cell r="L77">
            <v>0</v>
          </cell>
          <cell r="M77">
            <v>0</v>
          </cell>
          <cell r="N77">
            <v>5666026.9199999999</v>
          </cell>
          <cell r="O77">
            <v>2498726.66</v>
          </cell>
          <cell r="P77">
            <v>2766447.38</v>
          </cell>
          <cell r="Q77">
            <v>400852.88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</row>
        <row r="78">
          <cell r="A78">
            <v>39082</v>
          </cell>
          <cell r="B78" t="str">
            <v>Establishment Charges</v>
          </cell>
          <cell r="C78">
            <v>0</v>
          </cell>
          <cell r="D78" t="str">
            <v>LAB</v>
          </cell>
          <cell r="E78" t="str">
            <v>Electricity</v>
          </cell>
          <cell r="F78" t="str">
            <v>Total Charges</v>
          </cell>
          <cell r="G78" t="str">
            <v>7031110</v>
          </cell>
          <cell r="H78">
            <v>0</v>
          </cell>
          <cell r="I78">
            <v>0</v>
          </cell>
          <cell r="J78">
            <v>0</v>
          </cell>
          <cell r="K78" t="str">
            <v>7</v>
          </cell>
          <cell r="L78">
            <v>0</v>
          </cell>
          <cell r="M78">
            <v>0</v>
          </cell>
          <cell r="N78">
            <v>3278604</v>
          </cell>
          <cell r="O78">
            <v>627444.44999999995</v>
          </cell>
          <cell r="P78">
            <v>1245239.55</v>
          </cell>
          <cell r="Q78">
            <v>595022</v>
          </cell>
          <cell r="R78">
            <v>0</v>
          </cell>
          <cell r="S78">
            <v>304577</v>
          </cell>
          <cell r="T78">
            <v>0</v>
          </cell>
          <cell r="U78">
            <v>0</v>
          </cell>
        </row>
        <row r="79">
          <cell r="A79">
            <v>39082</v>
          </cell>
          <cell r="B79" t="str">
            <v>Establishment Charges</v>
          </cell>
          <cell r="C79">
            <v>0</v>
          </cell>
          <cell r="D79" t="str">
            <v>LAB</v>
          </cell>
          <cell r="E79" t="str">
            <v>Electricity</v>
          </cell>
          <cell r="F79" t="str">
            <v>Total Charges</v>
          </cell>
          <cell r="G79" t="str">
            <v>7031115</v>
          </cell>
          <cell r="H79">
            <v>0</v>
          </cell>
          <cell r="I79">
            <v>0</v>
          </cell>
          <cell r="J79">
            <v>0</v>
          </cell>
          <cell r="K79" t="str">
            <v>7</v>
          </cell>
          <cell r="L79">
            <v>0</v>
          </cell>
          <cell r="M79">
            <v>0</v>
          </cell>
          <cell r="N79">
            <v>442571</v>
          </cell>
          <cell r="O79">
            <v>418847</v>
          </cell>
          <cell r="P79">
            <v>0</v>
          </cell>
          <cell r="Q79">
            <v>23724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</row>
        <row r="80">
          <cell r="A80">
            <v>39082</v>
          </cell>
          <cell r="B80" t="str">
            <v>Establishment Charges</v>
          </cell>
          <cell r="C80">
            <v>0</v>
          </cell>
          <cell r="D80" t="str">
            <v>LAC</v>
          </cell>
          <cell r="E80" t="str">
            <v>Rent, Rates &amp; Taxes</v>
          </cell>
          <cell r="F80" t="str">
            <v>Total Charges</v>
          </cell>
          <cell r="G80" t="str">
            <v>7031100</v>
          </cell>
          <cell r="H80">
            <v>0</v>
          </cell>
          <cell r="I80">
            <v>0</v>
          </cell>
          <cell r="J80">
            <v>0</v>
          </cell>
          <cell r="K80" t="str">
            <v>7</v>
          </cell>
          <cell r="L80">
            <v>0</v>
          </cell>
          <cell r="M80">
            <v>0</v>
          </cell>
          <cell r="N80">
            <v>16963252.310000002</v>
          </cell>
          <cell r="O80">
            <v>2947275.15</v>
          </cell>
          <cell r="P80">
            <v>5947580.8499999996</v>
          </cell>
          <cell r="Q80">
            <v>2438400</v>
          </cell>
          <cell r="R80">
            <v>0</v>
          </cell>
          <cell r="S80">
            <v>3101697</v>
          </cell>
          <cell r="T80">
            <v>23899.31</v>
          </cell>
          <cell r="U80">
            <v>420000</v>
          </cell>
        </row>
        <row r="81">
          <cell r="A81">
            <v>39082</v>
          </cell>
          <cell r="B81" t="str">
            <v>Establishment Charges</v>
          </cell>
          <cell r="C81">
            <v>0</v>
          </cell>
          <cell r="D81" t="str">
            <v>LAC</v>
          </cell>
          <cell r="E81" t="str">
            <v>Rent, Rates &amp; Taxes</v>
          </cell>
          <cell r="F81" t="str">
            <v>Total Charges</v>
          </cell>
          <cell r="G81" t="str">
            <v>7031105</v>
          </cell>
          <cell r="H81">
            <v>0</v>
          </cell>
          <cell r="I81">
            <v>0</v>
          </cell>
          <cell r="J81">
            <v>0</v>
          </cell>
          <cell r="K81" t="str">
            <v>7</v>
          </cell>
          <cell r="L81">
            <v>0</v>
          </cell>
          <cell r="M81">
            <v>0</v>
          </cell>
          <cell r="N81">
            <v>1045500</v>
          </cell>
          <cell r="O81">
            <v>1023000</v>
          </cell>
          <cell r="P81">
            <v>0</v>
          </cell>
          <cell r="Q81">
            <v>22500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</row>
        <row r="82">
          <cell r="A82">
            <v>39082</v>
          </cell>
          <cell r="B82" t="str">
            <v>Establishment Charges</v>
          </cell>
          <cell r="C82">
            <v>0</v>
          </cell>
          <cell r="D82" t="str">
            <v>LAD</v>
          </cell>
          <cell r="E82" t="str">
            <v>Telephones</v>
          </cell>
          <cell r="F82" t="str">
            <v>Total Charges</v>
          </cell>
          <cell r="G82" t="str">
            <v>7031120</v>
          </cell>
          <cell r="H82">
            <v>0</v>
          </cell>
          <cell r="I82">
            <v>0</v>
          </cell>
          <cell r="J82">
            <v>0</v>
          </cell>
          <cell r="K82" t="str">
            <v>7</v>
          </cell>
          <cell r="L82">
            <v>0</v>
          </cell>
          <cell r="M82">
            <v>0</v>
          </cell>
          <cell r="N82">
            <v>1814069.11</v>
          </cell>
          <cell r="O82">
            <v>855846.67</v>
          </cell>
          <cell r="P82">
            <v>283343.44</v>
          </cell>
          <cell r="Q82">
            <v>346099.99</v>
          </cell>
          <cell r="R82">
            <v>0</v>
          </cell>
          <cell r="S82">
            <v>90145.22</v>
          </cell>
          <cell r="T82">
            <v>10000</v>
          </cell>
          <cell r="U82">
            <v>11070</v>
          </cell>
        </row>
        <row r="83">
          <cell r="A83">
            <v>39082</v>
          </cell>
          <cell r="B83" t="str">
            <v>Establishment Charges</v>
          </cell>
          <cell r="C83">
            <v>0</v>
          </cell>
          <cell r="D83" t="str">
            <v>LAD</v>
          </cell>
          <cell r="E83" t="str">
            <v>Telephones</v>
          </cell>
          <cell r="F83" t="str">
            <v>Total Charges</v>
          </cell>
          <cell r="G83" t="str">
            <v>7031121</v>
          </cell>
          <cell r="H83">
            <v>0</v>
          </cell>
          <cell r="I83">
            <v>0</v>
          </cell>
          <cell r="J83">
            <v>0</v>
          </cell>
          <cell r="K83" t="str">
            <v>7</v>
          </cell>
          <cell r="L83">
            <v>0</v>
          </cell>
          <cell r="M83">
            <v>0</v>
          </cell>
          <cell r="N83">
            <v>179483.58</v>
          </cell>
          <cell r="O83">
            <v>167272.07999999999</v>
          </cell>
          <cell r="P83">
            <v>1121.5</v>
          </cell>
          <cell r="Q83">
            <v>11090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</row>
        <row r="84">
          <cell r="A84">
            <v>39082</v>
          </cell>
          <cell r="B84" t="str">
            <v>Establishment Charges</v>
          </cell>
          <cell r="C84">
            <v>0</v>
          </cell>
          <cell r="D84" t="str">
            <v>LAE</v>
          </cell>
          <cell r="E84" t="str">
            <v>Security Services</v>
          </cell>
          <cell r="F84" t="str">
            <v>Total Charges</v>
          </cell>
          <cell r="G84" t="str">
            <v>7031130</v>
          </cell>
          <cell r="H84">
            <v>0</v>
          </cell>
          <cell r="I84">
            <v>0</v>
          </cell>
          <cell r="J84">
            <v>0</v>
          </cell>
          <cell r="K84" t="str">
            <v>7</v>
          </cell>
          <cell r="L84">
            <v>0</v>
          </cell>
          <cell r="M84">
            <v>0</v>
          </cell>
          <cell r="N84">
            <v>2545442.0699999998</v>
          </cell>
          <cell r="O84">
            <v>585001.63</v>
          </cell>
          <cell r="P84">
            <v>647680.37</v>
          </cell>
          <cell r="Q84">
            <v>606395.91</v>
          </cell>
          <cell r="R84">
            <v>0</v>
          </cell>
          <cell r="S84">
            <v>456201.72</v>
          </cell>
          <cell r="T84">
            <v>0</v>
          </cell>
          <cell r="U84">
            <v>0</v>
          </cell>
        </row>
        <row r="85">
          <cell r="A85">
            <v>39082</v>
          </cell>
          <cell r="B85" t="str">
            <v>Establishment Charges</v>
          </cell>
          <cell r="C85">
            <v>0</v>
          </cell>
          <cell r="D85" t="str">
            <v>LAF</v>
          </cell>
          <cell r="E85" t="str">
            <v>Insurance</v>
          </cell>
          <cell r="F85" t="str">
            <v>Total Charges</v>
          </cell>
          <cell r="G85" t="str">
            <v>7031140</v>
          </cell>
          <cell r="H85">
            <v>0</v>
          </cell>
          <cell r="I85">
            <v>0</v>
          </cell>
          <cell r="J85">
            <v>0</v>
          </cell>
          <cell r="K85" t="str">
            <v>7</v>
          </cell>
          <cell r="L85">
            <v>0</v>
          </cell>
          <cell r="M85">
            <v>0</v>
          </cell>
          <cell r="N85">
            <v>5622506.4600000009</v>
          </cell>
          <cell r="O85">
            <v>1928697.12</v>
          </cell>
          <cell r="P85">
            <v>2135343.23</v>
          </cell>
          <cell r="Q85">
            <v>1198886.6299999999</v>
          </cell>
          <cell r="R85">
            <v>0</v>
          </cell>
          <cell r="S85">
            <v>272673.48</v>
          </cell>
          <cell r="T85">
            <v>0</v>
          </cell>
          <cell r="U85">
            <v>8450</v>
          </cell>
        </row>
        <row r="86">
          <cell r="A86">
            <v>39082</v>
          </cell>
          <cell r="B86" t="str">
            <v>Establishment Charges</v>
          </cell>
          <cell r="C86">
            <v>0</v>
          </cell>
          <cell r="D86" t="str">
            <v>LAG</v>
          </cell>
          <cell r="E86" t="str">
            <v>Water</v>
          </cell>
          <cell r="F86" t="str">
            <v>Total Charges</v>
          </cell>
          <cell r="G86" t="str">
            <v>7031125</v>
          </cell>
          <cell r="H86">
            <v>0</v>
          </cell>
          <cell r="I86">
            <v>0</v>
          </cell>
          <cell r="J86">
            <v>0</v>
          </cell>
          <cell r="K86" t="str">
            <v>7</v>
          </cell>
          <cell r="L86">
            <v>0</v>
          </cell>
          <cell r="M86">
            <v>0</v>
          </cell>
          <cell r="N86">
            <v>199805.06</v>
          </cell>
          <cell r="O86">
            <v>81869.63</v>
          </cell>
          <cell r="P86">
            <v>90641.37</v>
          </cell>
          <cell r="Q86">
            <v>15294.06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</row>
        <row r="87">
          <cell r="A87">
            <v>39082</v>
          </cell>
          <cell r="B87" t="str">
            <v>Establishment Charges</v>
          </cell>
          <cell r="C87">
            <v>0</v>
          </cell>
          <cell r="D87" t="str">
            <v>LAG</v>
          </cell>
          <cell r="E87" t="str">
            <v>Water</v>
          </cell>
          <cell r="F87" t="str">
            <v>Total Charges</v>
          </cell>
          <cell r="G87" t="str">
            <v>7031126</v>
          </cell>
          <cell r="H87">
            <v>0</v>
          </cell>
          <cell r="I87">
            <v>0</v>
          </cell>
          <cell r="J87">
            <v>0</v>
          </cell>
          <cell r="K87" t="str">
            <v>7</v>
          </cell>
          <cell r="L87">
            <v>0</v>
          </cell>
          <cell r="M87">
            <v>0</v>
          </cell>
          <cell r="N87">
            <v>19029</v>
          </cell>
          <cell r="O87">
            <v>19029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</row>
        <row r="88">
          <cell r="A88">
            <v>39082</v>
          </cell>
          <cell r="B88" t="str">
            <v>Exchange Profit</v>
          </cell>
          <cell r="C88">
            <v>0</v>
          </cell>
          <cell r="D88" t="str">
            <v>FAA</v>
          </cell>
          <cell r="E88" t="str">
            <v>Exchange Profit</v>
          </cell>
          <cell r="F88" t="str">
            <v>Exchange Profit</v>
          </cell>
          <cell r="G88" t="str">
            <v>5020000</v>
          </cell>
          <cell r="H88">
            <v>0</v>
          </cell>
          <cell r="I88">
            <v>0</v>
          </cell>
          <cell r="J88">
            <v>0</v>
          </cell>
          <cell r="K88" t="str">
            <v>5</v>
          </cell>
          <cell r="L88">
            <v>0</v>
          </cell>
          <cell r="M88">
            <v>0</v>
          </cell>
          <cell r="N88">
            <v>-245658068.91999999</v>
          </cell>
          <cell r="O88">
            <v>-92191.1</v>
          </cell>
          <cell r="P88">
            <v>-237381045.53999999</v>
          </cell>
          <cell r="Q88">
            <v>-8184832.2800000003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</row>
        <row r="89">
          <cell r="A89">
            <v>39082</v>
          </cell>
          <cell r="B89" t="str">
            <v>Exchange Profit</v>
          </cell>
          <cell r="C89">
            <v>0</v>
          </cell>
          <cell r="D89" t="str">
            <v>FAA</v>
          </cell>
          <cell r="E89" t="str">
            <v>Exchange Profit</v>
          </cell>
          <cell r="F89" t="str">
            <v>Exchange Profit</v>
          </cell>
          <cell r="G89" t="str">
            <v>5620000</v>
          </cell>
          <cell r="H89">
            <v>0</v>
          </cell>
          <cell r="I89">
            <v>0</v>
          </cell>
          <cell r="J89">
            <v>0</v>
          </cell>
          <cell r="K89" t="str">
            <v>5</v>
          </cell>
          <cell r="L89">
            <v>0</v>
          </cell>
          <cell r="M89">
            <v>0</v>
          </cell>
          <cell r="N89">
            <v>11972.88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11972.88</v>
          </cell>
        </row>
        <row r="90">
          <cell r="A90">
            <v>39082</v>
          </cell>
          <cell r="B90" t="str">
            <v>Investment Income</v>
          </cell>
          <cell r="C90">
            <v>0</v>
          </cell>
          <cell r="D90" t="str">
            <v>GAB</v>
          </cell>
          <cell r="E90" t="str">
            <v>Interest from IDLC. Bonds</v>
          </cell>
          <cell r="F90" t="str">
            <v>Investment Income</v>
          </cell>
          <cell r="G90" t="str">
            <v>5041410</v>
          </cell>
          <cell r="H90">
            <v>0</v>
          </cell>
          <cell r="I90">
            <v>0</v>
          </cell>
          <cell r="J90">
            <v>0</v>
          </cell>
          <cell r="K90" t="str">
            <v>5</v>
          </cell>
          <cell r="L90">
            <v>0</v>
          </cell>
          <cell r="M90">
            <v>0</v>
          </cell>
          <cell r="N90">
            <v>-2851547.5</v>
          </cell>
          <cell r="O90">
            <v>0</v>
          </cell>
          <cell r="P90">
            <v>-2851547.5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</row>
        <row r="91">
          <cell r="A91">
            <v>39082</v>
          </cell>
          <cell r="B91" t="str">
            <v>Less : Interest Paid on Deposits</v>
          </cell>
          <cell r="C91">
            <v>0</v>
          </cell>
          <cell r="D91" t="str">
            <v>CAB</v>
          </cell>
          <cell r="E91" t="str">
            <v>Fixed Deposits</v>
          </cell>
          <cell r="F91" t="str">
            <v>Total Interest Paid</v>
          </cell>
          <cell r="G91" t="str">
            <v>7011123</v>
          </cell>
          <cell r="H91">
            <v>0</v>
          </cell>
          <cell r="I91">
            <v>0</v>
          </cell>
          <cell r="J91">
            <v>0</v>
          </cell>
          <cell r="K91" t="str">
            <v>7</v>
          </cell>
          <cell r="L91">
            <v>0</v>
          </cell>
          <cell r="M91">
            <v>0</v>
          </cell>
          <cell r="N91">
            <v>94920630.569999993</v>
          </cell>
          <cell r="O91">
            <v>0</v>
          </cell>
          <cell r="P91">
            <v>70138803.480000004</v>
          </cell>
          <cell r="Q91">
            <v>18392622.449999999</v>
          </cell>
          <cell r="R91">
            <v>0</v>
          </cell>
          <cell r="S91">
            <v>5682784.1900000004</v>
          </cell>
          <cell r="T91">
            <v>0</v>
          </cell>
          <cell r="U91">
            <v>0</v>
          </cell>
        </row>
        <row r="92">
          <cell r="A92">
            <v>39082</v>
          </cell>
          <cell r="B92" t="str">
            <v>Less : Interest Paid on Deposits</v>
          </cell>
          <cell r="C92">
            <v>0</v>
          </cell>
          <cell r="D92" t="str">
            <v>CAB</v>
          </cell>
          <cell r="E92" t="str">
            <v>Fixed Deposits</v>
          </cell>
          <cell r="F92" t="str">
            <v>Total Interest Paid</v>
          </cell>
          <cell r="G92" t="str">
            <v>7011126</v>
          </cell>
          <cell r="H92">
            <v>0</v>
          </cell>
          <cell r="I92">
            <v>0</v>
          </cell>
          <cell r="J92">
            <v>0</v>
          </cell>
          <cell r="K92" t="str">
            <v>7</v>
          </cell>
          <cell r="L92">
            <v>0</v>
          </cell>
          <cell r="M92">
            <v>0</v>
          </cell>
          <cell r="N92">
            <v>49918371.849999994</v>
          </cell>
          <cell r="O92">
            <v>0</v>
          </cell>
          <cell r="P92">
            <v>30322811.420000002</v>
          </cell>
          <cell r="Q92">
            <v>11719953.27</v>
          </cell>
          <cell r="R92">
            <v>0</v>
          </cell>
          <cell r="S92">
            <v>2202540.33</v>
          </cell>
          <cell r="T92">
            <v>0</v>
          </cell>
          <cell r="U92">
            <v>0</v>
          </cell>
        </row>
        <row r="93">
          <cell r="A93">
            <v>39082</v>
          </cell>
          <cell r="B93" t="str">
            <v>Less : Interest Paid on Deposits</v>
          </cell>
          <cell r="C93">
            <v>0</v>
          </cell>
          <cell r="D93" t="str">
            <v>CAB</v>
          </cell>
          <cell r="E93" t="str">
            <v>Fixed Deposits</v>
          </cell>
          <cell r="F93" t="str">
            <v>Total Interest Paid</v>
          </cell>
          <cell r="G93" t="str">
            <v>7011128</v>
          </cell>
          <cell r="H93">
            <v>0</v>
          </cell>
          <cell r="I93">
            <v>0</v>
          </cell>
          <cell r="J93">
            <v>0</v>
          </cell>
          <cell r="K93" t="str">
            <v>7</v>
          </cell>
          <cell r="L93">
            <v>0</v>
          </cell>
          <cell r="M93">
            <v>0</v>
          </cell>
          <cell r="N93">
            <v>161322325.48000002</v>
          </cell>
          <cell r="O93">
            <v>0</v>
          </cell>
          <cell r="P93">
            <v>91249593.890000001</v>
          </cell>
          <cell r="Q93">
            <v>64721513.299999997</v>
          </cell>
          <cell r="R93">
            <v>0</v>
          </cell>
          <cell r="S93">
            <v>4658930.0199999996</v>
          </cell>
          <cell r="T93">
            <v>0</v>
          </cell>
          <cell r="U93">
            <v>0</v>
          </cell>
        </row>
        <row r="94">
          <cell r="A94">
            <v>39082</v>
          </cell>
          <cell r="B94" t="str">
            <v>Less : Interest Paid on Deposits</v>
          </cell>
          <cell r="C94">
            <v>0</v>
          </cell>
          <cell r="D94" t="str">
            <v>CAB</v>
          </cell>
          <cell r="E94" t="str">
            <v>Fixed Deposits</v>
          </cell>
          <cell r="F94" t="str">
            <v>Total Interest Paid</v>
          </cell>
          <cell r="G94" t="str">
            <v>7011129</v>
          </cell>
          <cell r="H94">
            <v>0</v>
          </cell>
          <cell r="I94">
            <v>0</v>
          </cell>
          <cell r="J94">
            <v>0</v>
          </cell>
          <cell r="K94" t="str">
            <v>7</v>
          </cell>
          <cell r="L94">
            <v>0</v>
          </cell>
          <cell r="M94">
            <v>0</v>
          </cell>
          <cell r="N94">
            <v>4089513.53</v>
          </cell>
          <cell r="O94">
            <v>0</v>
          </cell>
          <cell r="P94">
            <v>1885740.13</v>
          </cell>
          <cell r="Q94">
            <v>0</v>
          </cell>
          <cell r="R94">
            <v>0</v>
          </cell>
          <cell r="S94">
            <v>2064571.77</v>
          </cell>
          <cell r="T94">
            <v>0</v>
          </cell>
          <cell r="U94">
            <v>0</v>
          </cell>
        </row>
        <row r="95">
          <cell r="A95">
            <v>39082</v>
          </cell>
          <cell r="B95" t="str">
            <v>Less : Interest Paid on Deposits</v>
          </cell>
          <cell r="C95">
            <v>0</v>
          </cell>
          <cell r="D95" t="str">
            <v>CAC</v>
          </cell>
          <cell r="E95" t="str">
            <v>Notice Deposits (Short term deposits)</v>
          </cell>
          <cell r="F95" t="str">
            <v>Total Interest Paid</v>
          </cell>
          <cell r="G95" t="str">
            <v>7011140</v>
          </cell>
          <cell r="H95">
            <v>0</v>
          </cell>
          <cell r="I95">
            <v>0</v>
          </cell>
          <cell r="J95">
            <v>0</v>
          </cell>
          <cell r="K95" t="str">
            <v>7</v>
          </cell>
          <cell r="L95">
            <v>0</v>
          </cell>
          <cell r="M95">
            <v>0</v>
          </cell>
          <cell r="N95">
            <v>25982091.879999999</v>
          </cell>
          <cell r="O95">
            <v>0</v>
          </cell>
          <cell r="P95">
            <v>10217301.4</v>
          </cell>
          <cell r="Q95">
            <v>15659876.26</v>
          </cell>
          <cell r="R95">
            <v>0</v>
          </cell>
          <cell r="S95">
            <v>3277.89</v>
          </cell>
          <cell r="T95">
            <v>0</v>
          </cell>
          <cell r="U95">
            <v>0</v>
          </cell>
        </row>
        <row r="96">
          <cell r="A96">
            <v>39082</v>
          </cell>
          <cell r="B96" t="str">
            <v>Less : Interest Paid on Deposits</v>
          </cell>
          <cell r="C96">
            <v>0</v>
          </cell>
          <cell r="D96" t="str">
            <v>CAD</v>
          </cell>
          <cell r="E96" t="str">
            <v>Dream Planner Savings</v>
          </cell>
          <cell r="F96" t="str">
            <v>Total Interest Paid</v>
          </cell>
          <cell r="G96" t="str">
            <v>7011185</v>
          </cell>
          <cell r="H96">
            <v>0</v>
          </cell>
          <cell r="I96">
            <v>0</v>
          </cell>
          <cell r="J96">
            <v>0</v>
          </cell>
          <cell r="K96" t="str">
            <v>7</v>
          </cell>
          <cell r="L96">
            <v>0</v>
          </cell>
          <cell r="M96">
            <v>0</v>
          </cell>
          <cell r="N96">
            <v>580737.16</v>
          </cell>
          <cell r="O96">
            <v>0</v>
          </cell>
          <cell r="P96">
            <v>210704.33</v>
          </cell>
          <cell r="Q96">
            <v>209512.41</v>
          </cell>
          <cell r="R96">
            <v>0</v>
          </cell>
          <cell r="S96">
            <v>146201.20000000001</v>
          </cell>
          <cell r="T96">
            <v>0</v>
          </cell>
          <cell r="U96">
            <v>0</v>
          </cell>
        </row>
        <row r="97">
          <cell r="A97">
            <v>39082</v>
          </cell>
          <cell r="B97" t="str">
            <v>Less : Interest Paid on Deposits</v>
          </cell>
          <cell r="C97">
            <v>0</v>
          </cell>
          <cell r="D97" t="str">
            <v>CAE</v>
          </cell>
          <cell r="E97" t="str">
            <v>Lien Money Market</v>
          </cell>
          <cell r="F97" t="str">
            <v>Total Interest Paid</v>
          </cell>
          <cell r="G97" t="str">
            <v>7011230</v>
          </cell>
          <cell r="H97">
            <v>0</v>
          </cell>
          <cell r="I97">
            <v>0</v>
          </cell>
          <cell r="J97">
            <v>0</v>
          </cell>
          <cell r="K97" t="str">
            <v>7</v>
          </cell>
          <cell r="L97">
            <v>0</v>
          </cell>
          <cell r="M97">
            <v>0</v>
          </cell>
          <cell r="N97">
            <v>498773.34</v>
          </cell>
          <cell r="O97">
            <v>0</v>
          </cell>
          <cell r="P97">
            <v>498773.34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</row>
        <row r="98">
          <cell r="A98">
            <v>39082</v>
          </cell>
          <cell r="B98" t="str">
            <v>Less : Interest Paid on Deposits</v>
          </cell>
          <cell r="C98">
            <v>0</v>
          </cell>
          <cell r="D98" t="str">
            <v>CAF</v>
          </cell>
          <cell r="E98" t="str">
            <v>Shamriddhi Tier Savings</v>
          </cell>
          <cell r="F98" t="str">
            <v>Total Interest Paid</v>
          </cell>
          <cell r="G98" t="str">
            <v>7011188</v>
          </cell>
          <cell r="H98">
            <v>0</v>
          </cell>
          <cell r="I98">
            <v>0</v>
          </cell>
          <cell r="J98">
            <v>0</v>
          </cell>
          <cell r="K98" t="str">
            <v>7</v>
          </cell>
          <cell r="L98">
            <v>0</v>
          </cell>
          <cell r="M98">
            <v>0</v>
          </cell>
          <cell r="N98">
            <v>681957.12</v>
          </cell>
          <cell r="O98">
            <v>0</v>
          </cell>
          <cell r="P98">
            <v>442473.22</v>
          </cell>
          <cell r="Q98">
            <v>70109.84</v>
          </cell>
          <cell r="R98">
            <v>0</v>
          </cell>
          <cell r="S98">
            <v>156882.84</v>
          </cell>
          <cell r="T98">
            <v>0</v>
          </cell>
          <cell r="U98">
            <v>0</v>
          </cell>
        </row>
        <row r="99">
          <cell r="A99">
            <v>39082</v>
          </cell>
          <cell r="B99" t="str">
            <v>Less : Interest Paid on Deposits</v>
          </cell>
          <cell r="C99">
            <v>0</v>
          </cell>
          <cell r="D99" t="str">
            <v>CAG</v>
          </cell>
          <cell r="E99" t="str">
            <v>Savings Deposits</v>
          </cell>
          <cell r="F99" t="str">
            <v>Total Interest Paid</v>
          </cell>
          <cell r="G99" t="str">
            <v>7011170</v>
          </cell>
          <cell r="H99">
            <v>0</v>
          </cell>
          <cell r="I99">
            <v>0</v>
          </cell>
          <cell r="J99">
            <v>0</v>
          </cell>
          <cell r="K99" t="str">
            <v>7</v>
          </cell>
          <cell r="L99">
            <v>0</v>
          </cell>
          <cell r="M99">
            <v>0</v>
          </cell>
          <cell r="N99">
            <v>19744137.549999997</v>
          </cell>
          <cell r="O99">
            <v>0</v>
          </cell>
          <cell r="P99">
            <v>13472047.83</v>
          </cell>
          <cell r="Q99">
            <v>4095979</v>
          </cell>
          <cell r="R99">
            <v>0</v>
          </cell>
          <cell r="S99">
            <v>1608241.65</v>
          </cell>
          <cell r="T99">
            <v>0</v>
          </cell>
          <cell r="U99">
            <v>107700.17</v>
          </cell>
        </row>
        <row r="100">
          <cell r="A100">
            <v>39082</v>
          </cell>
          <cell r="B100" t="str">
            <v>Less : Interest Paid on Deposits</v>
          </cell>
          <cell r="C100">
            <v>0</v>
          </cell>
          <cell r="D100" t="str">
            <v>CAG</v>
          </cell>
          <cell r="E100" t="str">
            <v>Savings Deposits</v>
          </cell>
          <cell r="F100" t="str">
            <v>Total Interest Paid</v>
          </cell>
          <cell r="G100" t="str">
            <v>7011189</v>
          </cell>
          <cell r="H100">
            <v>0</v>
          </cell>
          <cell r="I100">
            <v>0</v>
          </cell>
          <cell r="J100">
            <v>0</v>
          </cell>
          <cell r="K100" t="str">
            <v>7</v>
          </cell>
          <cell r="L100">
            <v>0</v>
          </cell>
          <cell r="M100">
            <v>0</v>
          </cell>
          <cell r="N100">
            <v>3722.14</v>
          </cell>
          <cell r="O100">
            <v>0</v>
          </cell>
          <cell r="P100">
            <v>1206.43</v>
          </cell>
          <cell r="Q100">
            <v>446.43</v>
          </cell>
          <cell r="R100">
            <v>0</v>
          </cell>
          <cell r="S100">
            <v>1017.23</v>
          </cell>
          <cell r="T100">
            <v>0</v>
          </cell>
          <cell r="U100">
            <v>0</v>
          </cell>
        </row>
        <row r="101">
          <cell r="A101">
            <v>39082</v>
          </cell>
          <cell r="B101" t="str">
            <v>Less : Interest Paid on Deposits</v>
          </cell>
          <cell r="C101">
            <v>0</v>
          </cell>
          <cell r="D101" t="str">
            <v>CAI</v>
          </cell>
          <cell r="E101" t="str">
            <v>Fixed Deposit High 5</v>
          </cell>
          <cell r="F101" t="str">
            <v>Total Interest Paid</v>
          </cell>
          <cell r="G101" t="str">
            <v>7011130</v>
          </cell>
          <cell r="H101">
            <v>0</v>
          </cell>
          <cell r="I101">
            <v>0</v>
          </cell>
          <cell r="J101">
            <v>0</v>
          </cell>
          <cell r="K101" t="str">
            <v>7</v>
          </cell>
          <cell r="L101">
            <v>0</v>
          </cell>
          <cell r="M101">
            <v>0</v>
          </cell>
          <cell r="N101">
            <v>5110264.6100000003</v>
          </cell>
          <cell r="O101">
            <v>0</v>
          </cell>
          <cell r="P101">
            <v>2453240.75</v>
          </cell>
          <cell r="Q101">
            <v>948263.65</v>
          </cell>
          <cell r="R101">
            <v>0</v>
          </cell>
          <cell r="S101">
            <v>1112274.52</v>
          </cell>
          <cell r="T101">
            <v>0</v>
          </cell>
          <cell r="U101">
            <v>0</v>
          </cell>
        </row>
        <row r="102">
          <cell r="A102">
            <v>39082</v>
          </cell>
          <cell r="B102" t="str">
            <v>Less : Interest Paid on Deposits</v>
          </cell>
          <cell r="C102">
            <v>0</v>
          </cell>
          <cell r="D102" t="str">
            <v>CAK</v>
          </cell>
          <cell r="E102" t="str">
            <v>Foreign Currency Savings Plus</v>
          </cell>
          <cell r="F102" t="str">
            <v>Total Interest Paid</v>
          </cell>
          <cell r="G102" t="str">
            <v>7011195</v>
          </cell>
          <cell r="H102">
            <v>0</v>
          </cell>
          <cell r="I102">
            <v>0</v>
          </cell>
          <cell r="J102">
            <v>0</v>
          </cell>
          <cell r="K102" t="str">
            <v>7</v>
          </cell>
          <cell r="L102">
            <v>0</v>
          </cell>
          <cell r="M102">
            <v>0</v>
          </cell>
          <cell r="N102">
            <v>3633642.19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2329.9499999999998</v>
          </cell>
          <cell r="U102">
            <v>3631312.24</v>
          </cell>
        </row>
        <row r="103">
          <cell r="A103">
            <v>39082</v>
          </cell>
          <cell r="B103" t="str">
            <v>Less : Interest Paid on Deposits</v>
          </cell>
          <cell r="C103">
            <v>0</v>
          </cell>
          <cell r="D103" t="str">
            <v>CAL</v>
          </cell>
          <cell r="E103" t="str">
            <v>Foreign Currency Savings &amp; FD's</v>
          </cell>
          <cell r="F103" t="str">
            <v>Total Interest Paid</v>
          </cell>
          <cell r="G103" t="str">
            <v>7011172</v>
          </cell>
          <cell r="H103">
            <v>0</v>
          </cell>
          <cell r="I103">
            <v>0</v>
          </cell>
          <cell r="J103">
            <v>0</v>
          </cell>
          <cell r="K103" t="str">
            <v>7</v>
          </cell>
          <cell r="L103">
            <v>0</v>
          </cell>
          <cell r="M103">
            <v>0</v>
          </cell>
          <cell r="N103">
            <v>24344545.079999998</v>
          </cell>
          <cell r="O103">
            <v>0</v>
          </cell>
          <cell r="P103">
            <v>15819911.529999999</v>
          </cell>
          <cell r="Q103">
            <v>509249.44</v>
          </cell>
          <cell r="R103">
            <v>0</v>
          </cell>
          <cell r="S103">
            <v>56551.09</v>
          </cell>
          <cell r="T103">
            <v>2099132.81</v>
          </cell>
          <cell r="U103">
            <v>5859700.21</v>
          </cell>
        </row>
        <row r="104">
          <cell r="A104">
            <v>39082</v>
          </cell>
          <cell r="B104" t="str">
            <v>Less : Interest Paid on Deposits</v>
          </cell>
          <cell r="C104">
            <v>0</v>
          </cell>
          <cell r="D104" t="str">
            <v>CAM</v>
          </cell>
          <cell r="E104" t="str">
            <v>N.R.F.C. Deposits</v>
          </cell>
          <cell r="F104" t="str">
            <v>Total Interest Paid</v>
          </cell>
          <cell r="G104" t="str">
            <v>7011205</v>
          </cell>
          <cell r="H104">
            <v>0</v>
          </cell>
          <cell r="I104">
            <v>0</v>
          </cell>
          <cell r="J104">
            <v>0</v>
          </cell>
          <cell r="K104" t="str">
            <v>7</v>
          </cell>
          <cell r="L104">
            <v>0</v>
          </cell>
          <cell r="M104">
            <v>0</v>
          </cell>
          <cell r="N104">
            <v>4522467.88</v>
          </cell>
          <cell r="O104">
            <v>0</v>
          </cell>
          <cell r="P104">
            <v>2678169.84</v>
          </cell>
          <cell r="Q104">
            <v>1836967.17</v>
          </cell>
          <cell r="R104">
            <v>0</v>
          </cell>
          <cell r="S104">
            <v>7330.87</v>
          </cell>
          <cell r="T104">
            <v>0</v>
          </cell>
          <cell r="U104">
            <v>0</v>
          </cell>
        </row>
        <row r="105">
          <cell r="A105">
            <v>39082</v>
          </cell>
          <cell r="B105" t="str">
            <v>Less : Interest Paid on Deposits</v>
          </cell>
          <cell r="C105">
            <v>0</v>
          </cell>
          <cell r="D105" t="str">
            <v>CAN</v>
          </cell>
          <cell r="E105" t="str">
            <v>Money Market Accounts</v>
          </cell>
          <cell r="F105" t="str">
            <v>Total Interest Paid</v>
          </cell>
          <cell r="G105" t="str">
            <v>7011190</v>
          </cell>
          <cell r="H105">
            <v>0</v>
          </cell>
          <cell r="I105">
            <v>0</v>
          </cell>
          <cell r="J105">
            <v>0</v>
          </cell>
          <cell r="K105" t="str">
            <v>7</v>
          </cell>
          <cell r="L105">
            <v>0</v>
          </cell>
          <cell r="M105">
            <v>0</v>
          </cell>
          <cell r="N105">
            <v>30055401.199999999</v>
          </cell>
          <cell r="O105">
            <v>0</v>
          </cell>
          <cell r="P105">
            <v>13644216.710000001</v>
          </cell>
          <cell r="Q105">
            <v>3395534.37</v>
          </cell>
          <cell r="R105">
            <v>0</v>
          </cell>
          <cell r="S105">
            <v>12470260.59</v>
          </cell>
          <cell r="T105">
            <v>0</v>
          </cell>
          <cell r="U105">
            <v>0</v>
          </cell>
        </row>
        <row r="106">
          <cell r="A106">
            <v>39082</v>
          </cell>
          <cell r="B106" t="str">
            <v>Less : Interest Paid on Deposits</v>
          </cell>
          <cell r="C106">
            <v>0</v>
          </cell>
          <cell r="D106" t="str">
            <v>CAP</v>
          </cell>
          <cell r="E106" t="str">
            <v>Bonus Savings Deposits</v>
          </cell>
          <cell r="F106" t="str">
            <v>Total Interest Paid</v>
          </cell>
          <cell r="G106" t="str">
            <v>7011187</v>
          </cell>
          <cell r="H106">
            <v>0</v>
          </cell>
          <cell r="I106">
            <v>0</v>
          </cell>
          <cell r="J106">
            <v>0</v>
          </cell>
          <cell r="K106" t="str">
            <v>7</v>
          </cell>
          <cell r="L106">
            <v>0</v>
          </cell>
          <cell r="M106">
            <v>0</v>
          </cell>
          <cell r="N106">
            <v>6665416.5600000015</v>
          </cell>
          <cell r="O106">
            <v>0</v>
          </cell>
          <cell r="P106">
            <v>3366459.82</v>
          </cell>
          <cell r="Q106">
            <v>2880966.89</v>
          </cell>
          <cell r="R106">
            <v>0</v>
          </cell>
          <cell r="S106">
            <v>336730.21</v>
          </cell>
          <cell r="T106">
            <v>0</v>
          </cell>
          <cell r="U106">
            <v>0</v>
          </cell>
        </row>
        <row r="107">
          <cell r="A107">
            <v>39082</v>
          </cell>
          <cell r="B107" t="str">
            <v>LIABILITIES</v>
          </cell>
          <cell r="C107">
            <v>0</v>
          </cell>
          <cell r="D107" t="str">
            <v>JAA</v>
          </cell>
          <cell r="E107" t="str">
            <v>Current A/Cs</v>
          </cell>
          <cell r="F107" t="str">
            <v>CUSTOMER DEPOSITS</v>
          </cell>
          <cell r="G107" t="str">
            <v>2101000</v>
          </cell>
          <cell r="H107">
            <v>0</v>
          </cell>
          <cell r="I107">
            <v>0</v>
          </cell>
          <cell r="J107">
            <v>0</v>
          </cell>
          <cell r="K107" t="str">
            <v>2</v>
          </cell>
          <cell r="L107" t="str">
            <v>L</v>
          </cell>
          <cell r="M107" t="str">
            <v>J</v>
          </cell>
          <cell r="N107">
            <v>-738080132.04999995</v>
          </cell>
          <cell r="O107">
            <v>0</v>
          </cell>
          <cell r="P107">
            <v>-549479918.40999997</v>
          </cell>
          <cell r="Q107">
            <v>-137449478.43000001</v>
          </cell>
          <cell r="R107">
            <v>0</v>
          </cell>
          <cell r="S107">
            <v>-35704947.229999997</v>
          </cell>
          <cell r="T107">
            <v>0</v>
          </cell>
          <cell r="U107">
            <v>0</v>
          </cell>
        </row>
        <row r="108">
          <cell r="A108">
            <v>39082</v>
          </cell>
          <cell r="B108" t="str">
            <v>LIABILITIES</v>
          </cell>
          <cell r="C108">
            <v>0</v>
          </cell>
          <cell r="D108" t="str">
            <v>JAA</v>
          </cell>
          <cell r="E108" t="str">
            <v>Current A/Cs</v>
          </cell>
          <cell r="F108" t="str">
            <v>CUSTOMER DEPOSITS</v>
          </cell>
          <cell r="G108" t="str">
            <v>2101005</v>
          </cell>
          <cell r="H108">
            <v>0</v>
          </cell>
          <cell r="I108">
            <v>0</v>
          </cell>
          <cell r="J108">
            <v>0</v>
          </cell>
          <cell r="K108" t="str">
            <v>2</v>
          </cell>
          <cell r="L108" t="str">
            <v>L</v>
          </cell>
          <cell r="M108" t="str">
            <v>J</v>
          </cell>
          <cell r="N108">
            <v>-399103.19</v>
          </cell>
          <cell r="O108">
            <v>0</v>
          </cell>
          <cell r="P108">
            <v>-399103.19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</row>
        <row r="109">
          <cell r="A109">
            <v>39082</v>
          </cell>
          <cell r="B109" t="str">
            <v>LIABILITIES</v>
          </cell>
          <cell r="C109">
            <v>0</v>
          </cell>
          <cell r="D109" t="str">
            <v>JAA</v>
          </cell>
          <cell r="E109" t="str">
            <v>Current A/Cs</v>
          </cell>
          <cell r="F109" t="str">
            <v>CUSTOMER DEPOSITS</v>
          </cell>
          <cell r="G109" t="str">
            <v>2107010</v>
          </cell>
          <cell r="H109">
            <v>0</v>
          </cell>
          <cell r="I109">
            <v>0</v>
          </cell>
          <cell r="J109">
            <v>0</v>
          </cell>
          <cell r="K109" t="str">
            <v>2</v>
          </cell>
          <cell r="L109" t="str">
            <v>L</v>
          </cell>
          <cell r="M109" t="str">
            <v>J</v>
          </cell>
          <cell r="N109">
            <v>-29805192.609999999</v>
          </cell>
          <cell r="O109">
            <v>0</v>
          </cell>
          <cell r="P109">
            <v>-20289777.280000001</v>
          </cell>
          <cell r="Q109">
            <v>-9515415.3300000001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</row>
        <row r="110">
          <cell r="A110">
            <v>39082</v>
          </cell>
          <cell r="B110" t="str">
            <v>LIABILITIES</v>
          </cell>
          <cell r="C110">
            <v>0</v>
          </cell>
          <cell r="D110" t="str">
            <v>JAB</v>
          </cell>
          <cell r="E110" t="str">
            <v>Savings</v>
          </cell>
          <cell r="F110" t="str">
            <v>CUSTOMER DEPOSITS</v>
          </cell>
          <cell r="G110" t="str">
            <v>2107000</v>
          </cell>
          <cell r="H110">
            <v>0</v>
          </cell>
          <cell r="I110">
            <v>0</v>
          </cell>
          <cell r="J110">
            <v>0</v>
          </cell>
          <cell r="K110" t="str">
            <v>2</v>
          </cell>
          <cell r="L110" t="str">
            <v>L</v>
          </cell>
          <cell r="M110" t="str">
            <v>J</v>
          </cell>
          <cell r="N110">
            <v>-461479406.45999998</v>
          </cell>
          <cell r="O110">
            <v>0</v>
          </cell>
          <cell r="P110">
            <v>-290017807.63999999</v>
          </cell>
          <cell r="Q110">
            <v>-91375139.829999998</v>
          </cell>
          <cell r="R110">
            <v>0</v>
          </cell>
          <cell r="S110">
            <v>-49689702.979999997</v>
          </cell>
          <cell r="T110">
            <v>0</v>
          </cell>
          <cell r="U110">
            <v>0</v>
          </cell>
        </row>
        <row r="111">
          <cell r="A111">
            <v>39082</v>
          </cell>
          <cell r="B111" t="str">
            <v>LIABILITIES</v>
          </cell>
          <cell r="C111">
            <v>0</v>
          </cell>
          <cell r="D111" t="str">
            <v>JAB</v>
          </cell>
          <cell r="E111" t="str">
            <v>Savings</v>
          </cell>
          <cell r="F111" t="str">
            <v>CUSTOMER DEPOSITS</v>
          </cell>
          <cell r="G111" t="str">
            <v>2107005</v>
          </cell>
          <cell r="H111">
            <v>0</v>
          </cell>
          <cell r="I111">
            <v>0</v>
          </cell>
          <cell r="J111">
            <v>0</v>
          </cell>
          <cell r="K111" t="str">
            <v>2</v>
          </cell>
          <cell r="L111" t="str">
            <v>L</v>
          </cell>
          <cell r="M111" t="str">
            <v>J</v>
          </cell>
          <cell r="N111">
            <v>-17398227.970000003</v>
          </cell>
          <cell r="O111">
            <v>0</v>
          </cell>
          <cell r="P111">
            <v>-13751525.82</v>
          </cell>
          <cell r="Q111">
            <v>-3382279.37</v>
          </cell>
          <cell r="R111">
            <v>0</v>
          </cell>
          <cell r="S111">
            <v>-52328.82</v>
          </cell>
          <cell r="T111">
            <v>0</v>
          </cell>
          <cell r="U111">
            <v>0</v>
          </cell>
        </row>
        <row r="112">
          <cell r="A112">
            <v>39082</v>
          </cell>
          <cell r="B112" t="str">
            <v>LIABILITIES</v>
          </cell>
          <cell r="C112">
            <v>0</v>
          </cell>
          <cell r="D112" t="str">
            <v>JAB</v>
          </cell>
          <cell r="E112" t="str">
            <v>Savings</v>
          </cell>
          <cell r="F112" t="str">
            <v>CUSTOMER DEPOSITS</v>
          </cell>
          <cell r="G112" t="str">
            <v>2107215</v>
          </cell>
          <cell r="H112">
            <v>0</v>
          </cell>
          <cell r="I112">
            <v>0</v>
          </cell>
          <cell r="J112">
            <v>0</v>
          </cell>
          <cell r="K112" t="str">
            <v>2</v>
          </cell>
          <cell r="L112" t="str">
            <v>L</v>
          </cell>
          <cell r="M112" t="str">
            <v>J</v>
          </cell>
          <cell r="N112">
            <v>-280497.73</v>
          </cell>
          <cell r="O112">
            <v>0</v>
          </cell>
          <cell r="P112">
            <v>-91245.21</v>
          </cell>
          <cell r="Q112">
            <v>-33986.76</v>
          </cell>
          <cell r="R112">
            <v>0</v>
          </cell>
          <cell r="S112">
            <v>-77020.929999999993</v>
          </cell>
          <cell r="T112">
            <v>0</v>
          </cell>
          <cell r="U112">
            <v>0</v>
          </cell>
        </row>
        <row r="113">
          <cell r="A113">
            <v>39082</v>
          </cell>
          <cell r="B113" t="str">
            <v>LIABILITIES</v>
          </cell>
          <cell r="C113">
            <v>0</v>
          </cell>
          <cell r="D113" t="str">
            <v>JAB</v>
          </cell>
          <cell r="E113" t="str">
            <v>Savings</v>
          </cell>
          <cell r="F113" t="str">
            <v>CUSTOMER DEPOSITS</v>
          </cell>
          <cell r="G113" t="str">
            <v>2107312</v>
          </cell>
          <cell r="H113">
            <v>0</v>
          </cell>
          <cell r="I113">
            <v>0</v>
          </cell>
          <cell r="J113">
            <v>0</v>
          </cell>
          <cell r="K113" t="str">
            <v>2</v>
          </cell>
          <cell r="L113" t="str">
            <v>L</v>
          </cell>
          <cell r="M113" t="str">
            <v>J</v>
          </cell>
          <cell r="N113">
            <v>-97285667.249999985</v>
          </cell>
          <cell r="O113">
            <v>0</v>
          </cell>
          <cell r="P113">
            <v>-54444264.670000002</v>
          </cell>
          <cell r="Q113">
            <v>-35851663.119999997</v>
          </cell>
          <cell r="R113">
            <v>0</v>
          </cell>
          <cell r="S113">
            <v>-3714068.16</v>
          </cell>
          <cell r="T113">
            <v>0</v>
          </cell>
          <cell r="U113">
            <v>0</v>
          </cell>
        </row>
        <row r="114">
          <cell r="A114">
            <v>39082</v>
          </cell>
          <cell r="B114" t="str">
            <v>LIABILITIES</v>
          </cell>
          <cell r="C114">
            <v>0</v>
          </cell>
          <cell r="D114" t="str">
            <v>JAB</v>
          </cell>
          <cell r="E114" t="str">
            <v>Savings</v>
          </cell>
          <cell r="F114" t="str">
            <v>CUSTOMER DEPOSITS</v>
          </cell>
          <cell r="G114" t="str">
            <v>2107316</v>
          </cell>
          <cell r="H114">
            <v>0</v>
          </cell>
          <cell r="I114">
            <v>0</v>
          </cell>
          <cell r="J114">
            <v>0</v>
          </cell>
          <cell r="K114" t="str">
            <v>2</v>
          </cell>
          <cell r="L114" t="str">
            <v>L</v>
          </cell>
          <cell r="M114" t="str">
            <v>J</v>
          </cell>
          <cell r="N114">
            <v>-14616991.59</v>
          </cell>
          <cell r="O114">
            <v>0</v>
          </cell>
          <cell r="P114">
            <v>-8244482.6900000004</v>
          </cell>
          <cell r="Q114">
            <v>-2473503.4500000002</v>
          </cell>
          <cell r="R114">
            <v>0</v>
          </cell>
          <cell r="S114">
            <v>-3598375.43</v>
          </cell>
          <cell r="T114">
            <v>0</v>
          </cell>
          <cell r="U114">
            <v>0</v>
          </cell>
        </row>
        <row r="115">
          <cell r="A115">
            <v>39082</v>
          </cell>
          <cell r="B115" t="str">
            <v>LIABILITIES</v>
          </cell>
          <cell r="C115">
            <v>0</v>
          </cell>
          <cell r="D115" t="str">
            <v>JAC</v>
          </cell>
          <cell r="E115" t="str">
            <v>Notice Deposits</v>
          </cell>
          <cell r="F115" t="str">
            <v>CUSTOMER DEPOSITS</v>
          </cell>
          <cell r="G115" t="str">
            <v>2105000</v>
          </cell>
          <cell r="H115">
            <v>0</v>
          </cell>
          <cell r="I115">
            <v>0</v>
          </cell>
          <cell r="J115">
            <v>0</v>
          </cell>
          <cell r="K115" t="str">
            <v>2</v>
          </cell>
          <cell r="L115" t="str">
            <v>L</v>
          </cell>
          <cell r="M115" t="str">
            <v>J</v>
          </cell>
          <cell r="N115">
            <v>-452718852.88</v>
          </cell>
          <cell r="O115">
            <v>0</v>
          </cell>
          <cell r="P115">
            <v>-172685257.5</v>
          </cell>
          <cell r="Q115">
            <v>-270943328.80000001</v>
          </cell>
          <cell r="R115">
            <v>0</v>
          </cell>
          <cell r="S115">
            <v>2.95</v>
          </cell>
          <cell r="T115">
            <v>0</v>
          </cell>
          <cell r="U115">
            <v>0</v>
          </cell>
        </row>
        <row r="116">
          <cell r="A116">
            <v>39082</v>
          </cell>
          <cell r="B116" t="str">
            <v>LIABILITIES</v>
          </cell>
          <cell r="C116">
            <v>0</v>
          </cell>
          <cell r="D116" t="str">
            <v>JAC</v>
          </cell>
          <cell r="E116" t="str">
            <v>Notice Deposits</v>
          </cell>
          <cell r="F116" t="str">
            <v>CUSTOMER DEPOSITS</v>
          </cell>
          <cell r="G116" t="str">
            <v>2107314</v>
          </cell>
          <cell r="H116">
            <v>0</v>
          </cell>
          <cell r="I116">
            <v>0</v>
          </cell>
          <cell r="J116">
            <v>0</v>
          </cell>
          <cell r="K116" t="str">
            <v>2</v>
          </cell>
          <cell r="L116" t="str">
            <v>L</v>
          </cell>
          <cell r="M116" t="str">
            <v>J</v>
          </cell>
          <cell r="N116">
            <v>-16874550.399999999</v>
          </cell>
          <cell r="O116">
            <v>0</v>
          </cell>
          <cell r="P116">
            <v>-5879198.3799999999</v>
          </cell>
          <cell r="Q116">
            <v>-6029814.1900000004</v>
          </cell>
          <cell r="R116">
            <v>0</v>
          </cell>
          <cell r="S116">
            <v>-3851405.58</v>
          </cell>
          <cell r="T116">
            <v>0</v>
          </cell>
          <cell r="U116">
            <v>0</v>
          </cell>
        </row>
        <row r="117">
          <cell r="A117">
            <v>39082</v>
          </cell>
          <cell r="B117" t="str">
            <v>LIABILITIES</v>
          </cell>
          <cell r="C117">
            <v>0</v>
          </cell>
          <cell r="D117" t="str">
            <v>JAC</v>
          </cell>
          <cell r="E117" t="str">
            <v>Notice Deposits</v>
          </cell>
          <cell r="F117" t="str">
            <v>CUSTOMER DEPOSITS</v>
          </cell>
          <cell r="G117" t="str">
            <v>2107325</v>
          </cell>
          <cell r="H117">
            <v>0</v>
          </cell>
          <cell r="I117">
            <v>0</v>
          </cell>
          <cell r="J117">
            <v>0</v>
          </cell>
          <cell r="K117" t="str">
            <v>2</v>
          </cell>
          <cell r="L117" t="str">
            <v>L</v>
          </cell>
          <cell r="M117" t="str">
            <v>J</v>
          </cell>
          <cell r="N117">
            <v>-605649824.38000011</v>
          </cell>
          <cell r="O117">
            <v>0</v>
          </cell>
          <cell r="P117">
            <v>-218589405.34</v>
          </cell>
          <cell r="Q117">
            <v>-46674108.479999997</v>
          </cell>
          <cell r="R117">
            <v>0</v>
          </cell>
          <cell r="S117">
            <v>-310881531.38999999</v>
          </cell>
          <cell r="T117">
            <v>0</v>
          </cell>
          <cell r="U117">
            <v>0</v>
          </cell>
        </row>
        <row r="118">
          <cell r="A118">
            <v>39082</v>
          </cell>
          <cell r="B118" t="str">
            <v>LIABILITIES</v>
          </cell>
          <cell r="C118">
            <v>0</v>
          </cell>
          <cell r="D118" t="str">
            <v>JAD</v>
          </cell>
          <cell r="E118" t="str">
            <v>Term Deposits</v>
          </cell>
          <cell r="F118" t="str">
            <v>CUSTOMER DEPOSITS</v>
          </cell>
          <cell r="G118" t="str">
            <v>2103103</v>
          </cell>
          <cell r="H118">
            <v>0</v>
          </cell>
          <cell r="I118">
            <v>0</v>
          </cell>
          <cell r="J118">
            <v>0</v>
          </cell>
          <cell r="K118" t="str">
            <v>2</v>
          </cell>
          <cell r="L118" t="str">
            <v>L</v>
          </cell>
          <cell r="M118" t="str">
            <v>J</v>
          </cell>
          <cell r="N118">
            <v>-940575489.01999986</v>
          </cell>
          <cell r="O118">
            <v>0</v>
          </cell>
          <cell r="P118">
            <v>-638227002.88999999</v>
          </cell>
          <cell r="Q118">
            <v>-173829077.09999999</v>
          </cell>
          <cell r="R118">
            <v>0</v>
          </cell>
          <cell r="S118">
            <v>-107395569.81</v>
          </cell>
          <cell r="T118">
            <v>0</v>
          </cell>
          <cell r="U118">
            <v>0</v>
          </cell>
        </row>
        <row r="119">
          <cell r="A119">
            <v>39082</v>
          </cell>
          <cell r="B119" t="str">
            <v>LIABILITIES</v>
          </cell>
          <cell r="C119">
            <v>0</v>
          </cell>
          <cell r="D119" t="str">
            <v>JAD</v>
          </cell>
          <cell r="E119" t="str">
            <v>Term Deposits</v>
          </cell>
          <cell r="F119" t="str">
            <v>CUSTOMER DEPOSITS</v>
          </cell>
          <cell r="G119" t="str">
            <v>2103105</v>
          </cell>
          <cell r="H119">
            <v>0</v>
          </cell>
          <cell r="I119">
            <v>0</v>
          </cell>
          <cell r="J119">
            <v>0</v>
          </cell>
          <cell r="K119" t="str">
            <v>2</v>
          </cell>
          <cell r="L119" t="str">
            <v>L</v>
          </cell>
          <cell r="M119" t="str">
            <v>J</v>
          </cell>
          <cell r="N119">
            <v>-69100648.159999996</v>
          </cell>
          <cell r="O119">
            <v>0</v>
          </cell>
          <cell r="P119">
            <v>-40509365.789999999</v>
          </cell>
          <cell r="Q119">
            <v>0</v>
          </cell>
          <cell r="R119">
            <v>0</v>
          </cell>
          <cell r="S119">
            <v>-21804031.850000001</v>
          </cell>
          <cell r="T119">
            <v>0</v>
          </cell>
          <cell r="U119">
            <v>0</v>
          </cell>
        </row>
        <row r="120">
          <cell r="A120">
            <v>39082</v>
          </cell>
          <cell r="B120" t="str">
            <v>LIABILITIES</v>
          </cell>
          <cell r="C120">
            <v>0</v>
          </cell>
          <cell r="D120" t="str">
            <v>JAD</v>
          </cell>
          <cell r="E120" t="str">
            <v>Term Deposits</v>
          </cell>
          <cell r="F120" t="str">
            <v>CUSTOMER DEPOSITS</v>
          </cell>
          <cell r="G120" t="str">
            <v>2103106</v>
          </cell>
          <cell r="H120">
            <v>0</v>
          </cell>
          <cell r="I120">
            <v>0</v>
          </cell>
          <cell r="J120">
            <v>0</v>
          </cell>
          <cell r="K120" t="str">
            <v>2</v>
          </cell>
          <cell r="L120" t="str">
            <v>L</v>
          </cell>
          <cell r="M120" t="str">
            <v>J</v>
          </cell>
          <cell r="N120">
            <v>-634080929.71000004</v>
          </cell>
          <cell r="O120">
            <v>0</v>
          </cell>
          <cell r="P120">
            <v>-261590269.43000001</v>
          </cell>
          <cell r="Q120">
            <v>-148166857.11000001</v>
          </cell>
          <cell r="R120">
            <v>0</v>
          </cell>
          <cell r="S120">
            <v>-8891915.3399999999</v>
          </cell>
          <cell r="T120">
            <v>0</v>
          </cell>
          <cell r="U120">
            <v>0</v>
          </cell>
        </row>
        <row r="121">
          <cell r="A121">
            <v>39082</v>
          </cell>
          <cell r="B121" t="str">
            <v>LIABILITIES</v>
          </cell>
          <cell r="C121">
            <v>0</v>
          </cell>
          <cell r="D121" t="str">
            <v>JAD</v>
          </cell>
          <cell r="E121" t="str">
            <v>Term Deposits</v>
          </cell>
          <cell r="F121" t="str">
            <v>CUSTOMER DEPOSITS</v>
          </cell>
          <cell r="G121" t="str">
            <v>2103112</v>
          </cell>
          <cell r="H121">
            <v>0</v>
          </cell>
          <cell r="I121">
            <v>0</v>
          </cell>
          <cell r="J121">
            <v>0</v>
          </cell>
          <cell r="K121" t="str">
            <v>2</v>
          </cell>
          <cell r="L121" t="str">
            <v>L</v>
          </cell>
          <cell r="M121" t="str">
            <v>J</v>
          </cell>
          <cell r="N121">
            <v>-1845097709.73</v>
          </cell>
          <cell r="O121">
            <v>0</v>
          </cell>
          <cell r="P121">
            <v>-1108693534.1900001</v>
          </cell>
          <cell r="Q121">
            <v>-653832095.51999998</v>
          </cell>
          <cell r="R121">
            <v>0</v>
          </cell>
          <cell r="S121">
            <v>-53171434.869999997</v>
          </cell>
          <cell r="T121">
            <v>0</v>
          </cell>
          <cell r="U121">
            <v>0</v>
          </cell>
        </row>
        <row r="122">
          <cell r="A122">
            <v>39082</v>
          </cell>
          <cell r="B122" t="str">
            <v>LIABILITIES</v>
          </cell>
          <cell r="C122">
            <v>0</v>
          </cell>
          <cell r="D122" t="str">
            <v>JAD</v>
          </cell>
          <cell r="E122" t="str">
            <v>Term Deposits</v>
          </cell>
          <cell r="F122" t="str">
            <v>CUSTOMER DEPOSITS</v>
          </cell>
          <cell r="G122" t="str">
            <v>2103120</v>
          </cell>
          <cell r="H122">
            <v>0</v>
          </cell>
          <cell r="I122">
            <v>0</v>
          </cell>
          <cell r="J122">
            <v>0</v>
          </cell>
          <cell r="K122" t="str">
            <v>2</v>
          </cell>
          <cell r="L122" t="str">
            <v>L</v>
          </cell>
          <cell r="M122" t="str">
            <v>J</v>
          </cell>
          <cell r="N122">
            <v>-151705435.47999999</v>
          </cell>
          <cell r="O122">
            <v>0</v>
          </cell>
          <cell r="P122">
            <v>-67237129.030000001</v>
          </cell>
          <cell r="Q122">
            <v>-25812500</v>
          </cell>
          <cell r="R122">
            <v>0</v>
          </cell>
          <cell r="S122">
            <v>-38010645.159999996</v>
          </cell>
          <cell r="T122">
            <v>0</v>
          </cell>
          <cell r="U122">
            <v>0</v>
          </cell>
        </row>
        <row r="123">
          <cell r="A123">
            <v>39082</v>
          </cell>
          <cell r="B123" t="str">
            <v>LIABILITIES</v>
          </cell>
          <cell r="C123">
            <v>0</v>
          </cell>
          <cell r="D123" t="str">
            <v>JAD</v>
          </cell>
          <cell r="E123" t="str">
            <v>Term Deposits</v>
          </cell>
          <cell r="F123" t="str">
            <v>CUSTOMER DEPOSITS</v>
          </cell>
          <cell r="G123" t="str">
            <v>2107115</v>
          </cell>
          <cell r="H123">
            <v>0</v>
          </cell>
          <cell r="I123">
            <v>0</v>
          </cell>
          <cell r="J123">
            <v>0</v>
          </cell>
          <cell r="K123" t="str">
            <v>2</v>
          </cell>
          <cell r="L123" t="str">
            <v>L</v>
          </cell>
          <cell r="M123" t="str">
            <v>J</v>
          </cell>
          <cell r="N123">
            <v>-7256537.9800000004</v>
          </cell>
          <cell r="O123">
            <v>0</v>
          </cell>
          <cell r="P123">
            <v>-7256537.9800000004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</row>
        <row r="124">
          <cell r="A124">
            <v>39082</v>
          </cell>
          <cell r="B124" t="str">
            <v>LIABILITIES</v>
          </cell>
          <cell r="C124">
            <v>0</v>
          </cell>
          <cell r="D124" t="str">
            <v>JAE</v>
          </cell>
          <cell r="E124" t="str">
            <v>Margin</v>
          </cell>
          <cell r="F124" t="str">
            <v>CUSTOMER DEPOSITS</v>
          </cell>
          <cell r="G124" t="str">
            <v>2108100</v>
          </cell>
          <cell r="H124">
            <v>0</v>
          </cell>
          <cell r="I124">
            <v>0</v>
          </cell>
          <cell r="J124">
            <v>0</v>
          </cell>
          <cell r="K124" t="str">
            <v>2</v>
          </cell>
          <cell r="L124" t="str">
            <v>L</v>
          </cell>
          <cell r="M124" t="str">
            <v>J</v>
          </cell>
          <cell r="N124">
            <v>-46030181.869999997</v>
          </cell>
          <cell r="O124">
            <v>0</v>
          </cell>
          <cell r="P124">
            <v>-30740967.989999998</v>
          </cell>
          <cell r="Q124">
            <v>-13733046.720000001</v>
          </cell>
          <cell r="R124">
            <v>0</v>
          </cell>
          <cell r="S124">
            <v>-1556167.16</v>
          </cell>
          <cell r="T124">
            <v>0</v>
          </cell>
          <cell r="U124">
            <v>0</v>
          </cell>
        </row>
        <row r="125">
          <cell r="A125">
            <v>39082</v>
          </cell>
          <cell r="B125" t="str">
            <v>LIABILITIES</v>
          </cell>
          <cell r="C125">
            <v>0</v>
          </cell>
          <cell r="D125" t="str">
            <v>JAE</v>
          </cell>
          <cell r="E125" t="str">
            <v>Margin</v>
          </cell>
          <cell r="F125" t="str">
            <v>CUSTOMER DEPOSITS</v>
          </cell>
          <cell r="G125" t="str">
            <v>2108120</v>
          </cell>
          <cell r="H125">
            <v>0</v>
          </cell>
          <cell r="I125">
            <v>0</v>
          </cell>
          <cell r="J125">
            <v>0</v>
          </cell>
          <cell r="K125" t="str">
            <v>2</v>
          </cell>
          <cell r="L125" t="str">
            <v>L</v>
          </cell>
          <cell r="M125" t="str">
            <v>J</v>
          </cell>
          <cell r="N125">
            <v>-27686158.020000003</v>
          </cell>
          <cell r="O125">
            <v>0</v>
          </cell>
          <cell r="P125">
            <v>-25329536.260000002</v>
          </cell>
          <cell r="Q125">
            <v>-2356621.7599999998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</row>
        <row r="126">
          <cell r="A126">
            <v>39082</v>
          </cell>
          <cell r="B126" t="str">
            <v>LIABILITIES</v>
          </cell>
          <cell r="C126">
            <v>0</v>
          </cell>
          <cell r="D126" t="str">
            <v>JAE</v>
          </cell>
          <cell r="E126" t="str">
            <v>Margin</v>
          </cell>
          <cell r="F126" t="str">
            <v>CUSTOMER DEPOSITS</v>
          </cell>
          <cell r="G126" t="str">
            <v>2108125</v>
          </cell>
          <cell r="H126">
            <v>0</v>
          </cell>
          <cell r="I126">
            <v>0</v>
          </cell>
          <cell r="J126">
            <v>0</v>
          </cell>
          <cell r="K126" t="str">
            <v>2</v>
          </cell>
          <cell r="L126" t="str">
            <v>L</v>
          </cell>
          <cell r="M126" t="str">
            <v>J</v>
          </cell>
          <cell r="N126">
            <v>-11468918.130000001</v>
          </cell>
          <cell r="O126">
            <v>0</v>
          </cell>
          <cell r="P126">
            <v>-10564448.48</v>
          </cell>
          <cell r="Q126">
            <v>-904469.65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</row>
        <row r="127">
          <cell r="A127">
            <v>39082</v>
          </cell>
          <cell r="B127" t="str">
            <v>LIABILITIES</v>
          </cell>
          <cell r="C127">
            <v>0</v>
          </cell>
          <cell r="D127" t="str">
            <v>JAE</v>
          </cell>
          <cell r="E127" t="str">
            <v>Margin</v>
          </cell>
          <cell r="F127" t="str">
            <v>CUSTOMER DEPOSITS</v>
          </cell>
          <cell r="G127" t="str">
            <v>2108180</v>
          </cell>
          <cell r="H127">
            <v>0</v>
          </cell>
          <cell r="I127">
            <v>0</v>
          </cell>
          <cell r="J127">
            <v>0</v>
          </cell>
          <cell r="K127" t="str">
            <v>2</v>
          </cell>
          <cell r="L127" t="str">
            <v>L</v>
          </cell>
          <cell r="M127" t="str">
            <v>J</v>
          </cell>
          <cell r="N127">
            <v>-307167315.12</v>
          </cell>
          <cell r="O127">
            <v>0</v>
          </cell>
          <cell r="P127">
            <v>-307167315.12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</row>
        <row r="128">
          <cell r="A128">
            <v>39082</v>
          </cell>
          <cell r="B128" t="str">
            <v>LIABILITIES</v>
          </cell>
          <cell r="C128">
            <v>0</v>
          </cell>
          <cell r="D128" t="str">
            <v>JAF</v>
          </cell>
          <cell r="E128" t="str">
            <v>PO and Sundry Deposits</v>
          </cell>
          <cell r="F128" t="str">
            <v>CUSTOMER DEPOSITS</v>
          </cell>
          <cell r="G128" t="str">
            <v>2311550</v>
          </cell>
          <cell r="H128">
            <v>0</v>
          </cell>
          <cell r="I128">
            <v>0</v>
          </cell>
          <cell r="J128">
            <v>0</v>
          </cell>
          <cell r="K128" t="str">
            <v>2</v>
          </cell>
          <cell r="L128" t="str">
            <v>L</v>
          </cell>
          <cell r="M128" t="str">
            <v>J</v>
          </cell>
          <cell r="N128">
            <v>-95477846.329999998</v>
          </cell>
          <cell r="O128">
            <v>0</v>
          </cell>
          <cell r="P128">
            <v>-44119040.450000003</v>
          </cell>
          <cell r="Q128">
            <v>-17069402.18</v>
          </cell>
          <cell r="R128">
            <v>-30371105.93</v>
          </cell>
          <cell r="S128">
            <v>-2388093.13</v>
          </cell>
          <cell r="T128">
            <v>0</v>
          </cell>
          <cell r="U128">
            <v>0</v>
          </cell>
        </row>
        <row r="129">
          <cell r="A129">
            <v>39082</v>
          </cell>
          <cell r="B129" t="str">
            <v>LIABILITIES</v>
          </cell>
          <cell r="C129">
            <v>0</v>
          </cell>
          <cell r="D129" t="str">
            <v>JAF</v>
          </cell>
          <cell r="E129" t="str">
            <v>PO and Sundry Deposits</v>
          </cell>
          <cell r="F129" t="str">
            <v>CUSTOMER DEPOSITS</v>
          </cell>
          <cell r="G129" t="str">
            <v>2311560</v>
          </cell>
          <cell r="H129">
            <v>0</v>
          </cell>
          <cell r="I129">
            <v>0</v>
          </cell>
          <cell r="J129">
            <v>0</v>
          </cell>
          <cell r="K129" t="str">
            <v>2</v>
          </cell>
          <cell r="L129" t="str">
            <v>L</v>
          </cell>
          <cell r="M129" t="str">
            <v>J</v>
          </cell>
          <cell r="N129">
            <v>-5121832.8099999996</v>
          </cell>
          <cell r="O129">
            <v>0</v>
          </cell>
          <cell r="P129">
            <v>-2511245.62</v>
          </cell>
          <cell r="Q129">
            <v>-851976.11</v>
          </cell>
          <cell r="R129">
            <v>-1758611.08</v>
          </cell>
          <cell r="S129">
            <v>0</v>
          </cell>
          <cell r="T129">
            <v>0</v>
          </cell>
          <cell r="U129">
            <v>0</v>
          </cell>
        </row>
        <row r="130">
          <cell r="A130">
            <v>39082</v>
          </cell>
          <cell r="B130" t="str">
            <v>LIABILITIES</v>
          </cell>
          <cell r="C130">
            <v>0</v>
          </cell>
          <cell r="D130" t="str">
            <v>JAF</v>
          </cell>
          <cell r="E130" t="str">
            <v>PO and Sundry Deposits</v>
          </cell>
          <cell r="F130" t="str">
            <v>CUSTOMER DEPOSITS</v>
          </cell>
          <cell r="G130" t="str">
            <v>2317061</v>
          </cell>
          <cell r="H130">
            <v>0</v>
          </cell>
          <cell r="I130">
            <v>0</v>
          </cell>
          <cell r="J130">
            <v>0</v>
          </cell>
          <cell r="K130" t="str">
            <v>2</v>
          </cell>
          <cell r="L130" t="str">
            <v>L</v>
          </cell>
          <cell r="M130" t="str">
            <v>J</v>
          </cell>
          <cell r="N130">
            <v>-1066313.9099999999</v>
          </cell>
          <cell r="O130">
            <v>0</v>
          </cell>
          <cell r="P130">
            <v>-1066313.9099999999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</row>
        <row r="131">
          <cell r="A131">
            <v>39082</v>
          </cell>
          <cell r="B131" t="str">
            <v>Maintenance of Fixed Assets</v>
          </cell>
          <cell r="C131">
            <v>0</v>
          </cell>
          <cell r="D131" t="str">
            <v>MAA</v>
          </cell>
          <cell r="E131" t="str">
            <v>Bank Premises</v>
          </cell>
          <cell r="F131" t="str">
            <v>Total Charges</v>
          </cell>
          <cell r="G131" t="str">
            <v>7041100</v>
          </cell>
          <cell r="H131">
            <v>0</v>
          </cell>
          <cell r="I131">
            <v>0</v>
          </cell>
          <cell r="J131">
            <v>0</v>
          </cell>
          <cell r="K131" t="str">
            <v>7</v>
          </cell>
          <cell r="L131">
            <v>0</v>
          </cell>
          <cell r="M131">
            <v>0</v>
          </cell>
          <cell r="N131">
            <v>4871515.96</v>
          </cell>
          <cell r="O131">
            <v>1150681.3</v>
          </cell>
          <cell r="P131">
            <v>2324710.91</v>
          </cell>
          <cell r="Q131">
            <v>770898.9</v>
          </cell>
          <cell r="R131">
            <v>0</v>
          </cell>
          <cell r="S131">
            <v>152102.67000000001</v>
          </cell>
          <cell r="T131">
            <v>0</v>
          </cell>
          <cell r="U131">
            <v>0</v>
          </cell>
        </row>
        <row r="132">
          <cell r="A132">
            <v>39082</v>
          </cell>
          <cell r="B132" t="str">
            <v>Maintenance of Fixed Assets</v>
          </cell>
          <cell r="C132">
            <v>0</v>
          </cell>
          <cell r="D132" t="str">
            <v>MAB</v>
          </cell>
          <cell r="E132" t="str">
            <v>Office Furniture &amp; Equipment</v>
          </cell>
          <cell r="F132" t="str">
            <v>Total Charges</v>
          </cell>
          <cell r="G132" t="str">
            <v>7041120</v>
          </cell>
          <cell r="H132">
            <v>0</v>
          </cell>
          <cell r="I132">
            <v>0</v>
          </cell>
          <cell r="J132">
            <v>0</v>
          </cell>
          <cell r="K132" t="str">
            <v>7</v>
          </cell>
          <cell r="L132">
            <v>0</v>
          </cell>
          <cell r="M132">
            <v>0</v>
          </cell>
          <cell r="N132">
            <v>1169396.67</v>
          </cell>
          <cell r="O132">
            <v>232481.65</v>
          </cell>
          <cell r="P132">
            <v>499038.35</v>
          </cell>
          <cell r="Q132">
            <v>133499.17000000001</v>
          </cell>
          <cell r="R132">
            <v>0</v>
          </cell>
          <cell r="S132">
            <v>111187.5</v>
          </cell>
          <cell r="T132">
            <v>0</v>
          </cell>
          <cell r="U132">
            <v>5625</v>
          </cell>
        </row>
        <row r="133">
          <cell r="A133">
            <v>39082</v>
          </cell>
          <cell r="B133" t="str">
            <v>Maintenance of Fixed Assets</v>
          </cell>
          <cell r="C133">
            <v>0</v>
          </cell>
          <cell r="D133" t="str">
            <v>MAC</v>
          </cell>
          <cell r="E133" t="str">
            <v>House Furniture &amp; Equipment</v>
          </cell>
          <cell r="F133" t="str">
            <v>Total Charges</v>
          </cell>
          <cell r="G133" t="str">
            <v>7031122</v>
          </cell>
          <cell r="H133">
            <v>0</v>
          </cell>
          <cell r="I133">
            <v>0</v>
          </cell>
          <cell r="J133">
            <v>0</v>
          </cell>
          <cell r="K133" t="str">
            <v>7</v>
          </cell>
          <cell r="L133">
            <v>0</v>
          </cell>
          <cell r="M133">
            <v>0</v>
          </cell>
          <cell r="N133">
            <v>61384.67</v>
          </cell>
          <cell r="O133">
            <v>57374.67</v>
          </cell>
          <cell r="P133">
            <v>0</v>
          </cell>
          <cell r="Q133">
            <v>4010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</row>
        <row r="134">
          <cell r="A134">
            <v>39082</v>
          </cell>
          <cell r="B134" t="str">
            <v>Maintenance of Fixed Assets</v>
          </cell>
          <cell r="C134">
            <v>0</v>
          </cell>
          <cell r="D134" t="str">
            <v>MAC</v>
          </cell>
          <cell r="E134" t="str">
            <v>House Furniture &amp; Equipment</v>
          </cell>
          <cell r="F134" t="str">
            <v>Total Charges</v>
          </cell>
          <cell r="G134" t="str">
            <v>7041105</v>
          </cell>
          <cell r="H134">
            <v>0</v>
          </cell>
          <cell r="I134">
            <v>0</v>
          </cell>
          <cell r="J134">
            <v>0</v>
          </cell>
          <cell r="K134" t="str">
            <v>7</v>
          </cell>
          <cell r="L134">
            <v>0</v>
          </cell>
          <cell r="M134">
            <v>0</v>
          </cell>
          <cell r="N134">
            <v>852192</v>
          </cell>
          <cell r="O134">
            <v>801342</v>
          </cell>
          <cell r="P134">
            <v>1500</v>
          </cell>
          <cell r="Q134">
            <v>49350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</row>
        <row r="135">
          <cell r="A135">
            <v>39082</v>
          </cell>
          <cell r="B135" t="str">
            <v>Maintenance of Fixed Assets</v>
          </cell>
          <cell r="C135">
            <v>0</v>
          </cell>
          <cell r="D135" t="str">
            <v>MAC</v>
          </cell>
          <cell r="E135" t="str">
            <v>House Furniture &amp; Equipment</v>
          </cell>
          <cell r="F135" t="str">
            <v>Total Charges</v>
          </cell>
          <cell r="G135" t="str">
            <v>7041125</v>
          </cell>
          <cell r="H135">
            <v>0</v>
          </cell>
          <cell r="I135">
            <v>0</v>
          </cell>
          <cell r="J135">
            <v>0</v>
          </cell>
          <cell r="K135" t="str">
            <v>7</v>
          </cell>
          <cell r="L135">
            <v>0</v>
          </cell>
          <cell r="M135">
            <v>0</v>
          </cell>
          <cell r="N135">
            <v>172927</v>
          </cell>
          <cell r="O135">
            <v>171427</v>
          </cell>
          <cell r="P135">
            <v>0</v>
          </cell>
          <cell r="Q135">
            <v>1500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</row>
        <row r="136">
          <cell r="A136">
            <v>39082</v>
          </cell>
          <cell r="B136" t="str">
            <v>Maintenance of Fixed Assets</v>
          </cell>
          <cell r="C136">
            <v>0</v>
          </cell>
          <cell r="D136" t="str">
            <v>MAD</v>
          </cell>
          <cell r="E136" t="str">
            <v>Bank Vehicles</v>
          </cell>
          <cell r="F136" t="str">
            <v>Total Charges</v>
          </cell>
          <cell r="G136" t="str">
            <v>7041130</v>
          </cell>
          <cell r="H136">
            <v>0</v>
          </cell>
          <cell r="I136">
            <v>0</v>
          </cell>
          <cell r="J136">
            <v>0</v>
          </cell>
          <cell r="K136" t="str">
            <v>7</v>
          </cell>
          <cell r="L136">
            <v>0</v>
          </cell>
          <cell r="M136">
            <v>0</v>
          </cell>
          <cell r="N136">
            <v>738841.25</v>
          </cell>
          <cell r="O136">
            <v>266924.95</v>
          </cell>
          <cell r="P136">
            <v>295524.05</v>
          </cell>
          <cell r="Q136">
            <v>152959.25</v>
          </cell>
          <cell r="R136">
            <v>0</v>
          </cell>
          <cell r="S136">
            <v>23433</v>
          </cell>
          <cell r="T136">
            <v>0</v>
          </cell>
          <cell r="U136">
            <v>0</v>
          </cell>
        </row>
        <row r="137">
          <cell r="A137">
            <v>39082</v>
          </cell>
          <cell r="B137" t="str">
            <v>Maintenance of Fixed Assets</v>
          </cell>
          <cell r="C137">
            <v>0</v>
          </cell>
          <cell r="D137" t="str">
            <v>MAD</v>
          </cell>
          <cell r="E137" t="str">
            <v>Bank Vehicles</v>
          </cell>
          <cell r="F137" t="str">
            <v>Total Charges</v>
          </cell>
          <cell r="G137" t="str">
            <v>7041132</v>
          </cell>
          <cell r="H137">
            <v>0</v>
          </cell>
          <cell r="I137">
            <v>0</v>
          </cell>
          <cell r="J137">
            <v>0</v>
          </cell>
          <cell r="K137" t="str">
            <v>7</v>
          </cell>
          <cell r="L137">
            <v>0</v>
          </cell>
          <cell r="M137">
            <v>0</v>
          </cell>
          <cell r="N137">
            <v>2772603</v>
          </cell>
          <cell r="O137">
            <v>1112051.8</v>
          </cell>
          <cell r="P137">
            <v>1234055.2</v>
          </cell>
          <cell r="Q137">
            <v>175953</v>
          </cell>
          <cell r="R137">
            <v>0</v>
          </cell>
          <cell r="S137">
            <v>144775</v>
          </cell>
          <cell r="T137">
            <v>0</v>
          </cell>
          <cell r="U137">
            <v>0</v>
          </cell>
        </row>
        <row r="138">
          <cell r="A138">
            <v>39082</v>
          </cell>
          <cell r="B138" t="str">
            <v>Maintenance of Fixed Assets</v>
          </cell>
          <cell r="C138">
            <v>0</v>
          </cell>
          <cell r="D138" t="str">
            <v>MAE</v>
          </cell>
          <cell r="E138" t="str">
            <v>Computer Equipment</v>
          </cell>
          <cell r="F138" t="str">
            <v>Total Charges</v>
          </cell>
          <cell r="G138" t="str">
            <v>7041110</v>
          </cell>
          <cell r="H138">
            <v>0</v>
          </cell>
          <cell r="I138">
            <v>0</v>
          </cell>
          <cell r="J138">
            <v>0</v>
          </cell>
          <cell r="K138" t="str">
            <v>7</v>
          </cell>
          <cell r="L138">
            <v>0</v>
          </cell>
          <cell r="M138">
            <v>0</v>
          </cell>
          <cell r="N138">
            <v>4683792.75</v>
          </cell>
          <cell r="O138">
            <v>1093468.4099999999</v>
          </cell>
          <cell r="P138">
            <v>1241325.73</v>
          </cell>
          <cell r="Q138">
            <v>1644132.61</v>
          </cell>
          <cell r="R138">
            <v>0</v>
          </cell>
          <cell r="S138">
            <v>237532</v>
          </cell>
          <cell r="T138">
            <v>5000</v>
          </cell>
          <cell r="U138">
            <v>1394</v>
          </cell>
        </row>
        <row r="139">
          <cell r="A139">
            <v>39082</v>
          </cell>
          <cell r="B139" t="str">
            <v>Maintenance of Fixed Assets</v>
          </cell>
          <cell r="C139">
            <v>0</v>
          </cell>
          <cell r="D139" t="str">
            <v>MAF</v>
          </cell>
          <cell r="E139" t="str">
            <v>Computer Stationery</v>
          </cell>
          <cell r="F139" t="str">
            <v>Total Charges</v>
          </cell>
          <cell r="G139" t="str">
            <v>7062250</v>
          </cell>
          <cell r="H139">
            <v>0</v>
          </cell>
          <cell r="I139">
            <v>0</v>
          </cell>
          <cell r="J139">
            <v>0</v>
          </cell>
          <cell r="K139" t="str">
            <v>7</v>
          </cell>
          <cell r="L139">
            <v>0</v>
          </cell>
          <cell r="M139">
            <v>0</v>
          </cell>
          <cell r="N139">
            <v>1325245.0900000001</v>
          </cell>
          <cell r="O139">
            <v>423070.9</v>
          </cell>
          <cell r="P139">
            <v>575591.48</v>
          </cell>
          <cell r="Q139">
            <v>222663.16</v>
          </cell>
          <cell r="R139">
            <v>0</v>
          </cell>
          <cell r="S139">
            <v>59979.94</v>
          </cell>
          <cell r="T139">
            <v>0</v>
          </cell>
          <cell r="U139">
            <v>0</v>
          </cell>
        </row>
        <row r="140">
          <cell r="A140">
            <v>39082</v>
          </cell>
          <cell r="B140" t="str">
            <v>Other Administration Charges</v>
          </cell>
          <cell r="C140">
            <v>0</v>
          </cell>
          <cell r="D140" t="str">
            <v>PAA</v>
          </cell>
          <cell r="E140" t="str">
            <v>Advertising</v>
          </cell>
          <cell r="F140" t="str">
            <v>Total Charges</v>
          </cell>
          <cell r="G140" t="str">
            <v>7062110</v>
          </cell>
          <cell r="H140">
            <v>0</v>
          </cell>
          <cell r="I140">
            <v>0</v>
          </cell>
          <cell r="J140">
            <v>0</v>
          </cell>
          <cell r="K140" t="str">
            <v>7</v>
          </cell>
          <cell r="L140">
            <v>0</v>
          </cell>
          <cell r="M140">
            <v>0</v>
          </cell>
          <cell r="N140">
            <v>7453318.0000000009</v>
          </cell>
          <cell r="O140">
            <v>3644590.29</v>
          </cell>
          <cell r="P140">
            <v>3159497.32</v>
          </cell>
          <cell r="Q140">
            <v>0</v>
          </cell>
          <cell r="R140">
            <v>0</v>
          </cell>
          <cell r="S140">
            <v>26033.58</v>
          </cell>
          <cell r="T140">
            <v>0</v>
          </cell>
          <cell r="U140">
            <v>175375.65</v>
          </cell>
        </row>
        <row r="141">
          <cell r="A141">
            <v>39082</v>
          </cell>
          <cell r="B141" t="str">
            <v>Other Administration Charges</v>
          </cell>
          <cell r="C141">
            <v>0</v>
          </cell>
          <cell r="D141" t="str">
            <v>PAB</v>
          </cell>
          <cell r="E141" t="str">
            <v>Cash Transport</v>
          </cell>
          <cell r="F141" t="str">
            <v>Total Charges</v>
          </cell>
          <cell r="G141" t="str">
            <v>7031135</v>
          </cell>
          <cell r="H141">
            <v>0</v>
          </cell>
          <cell r="I141">
            <v>0</v>
          </cell>
          <cell r="J141">
            <v>0</v>
          </cell>
          <cell r="K141" t="str">
            <v>7</v>
          </cell>
          <cell r="L141">
            <v>0</v>
          </cell>
          <cell r="M141">
            <v>0</v>
          </cell>
          <cell r="N141">
            <v>1810047</v>
          </cell>
          <cell r="O141">
            <v>728892.2</v>
          </cell>
          <cell r="P141">
            <v>806987.8</v>
          </cell>
          <cell r="Q141">
            <v>264762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</row>
        <row r="142">
          <cell r="A142">
            <v>39082</v>
          </cell>
          <cell r="B142" t="str">
            <v>Other Administration Charges</v>
          </cell>
          <cell r="C142">
            <v>0</v>
          </cell>
          <cell r="D142" t="str">
            <v>PAE</v>
          </cell>
          <cell r="E142" t="str">
            <v>Donations</v>
          </cell>
          <cell r="F142" t="str">
            <v>Total Charges</v>
          </cell>
          <cell r="G142" t="str">
            <v>7062160</v>
          </cell>
          <cell r="H142">
            <v>0</v>
          </cell>
          <cell r="I142">
            <v>0</v>
          </cell>
          <cell r="J142">
            <v>0</v>
          </cell>
          <cell r="K142" t="str">
            <v>7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</row>
        <row r="143">
          <cell r="A143">
            <v>39082</v>
          </cell>
          <cell r="B143" t="str">
            <v>Other Administration Charges</v>
          </cell>
          <cell r="C143">
            <v>0</v>
          </cell>
          <cell r="D143" t="str">
            <v>PAG</v>
          </cell>
          <cell r="E143" t="str">
            <v>Entertainment Expenses</v>
          </cell>
          <cell r="F143" t="str">
            <v>Total Charges</v>
          </cell>
          <cell r="G143" t="str">
            <v>7062190</v>
          </cell>
          <cell r="H143">
            <v>0</v>
          </cell>
          <cell r="I143">
            <v>0</v>
          </cell>
          <cell r="J143">
            <v>0</v>
          </cell>
          <cell r="K143" t="str">
            <v>7</v>
          </cell>
          <cell r="L143">
            <v>0</v>
          </cell>
          <cell r="M143">
            <v>0</v>
          </cell>
          <cell r="N143">
            <v>527689.82999999996</v>
          </cell>
          <cell r="O143">
            <v>183589.81</v>
          </cell>
          <cell r="P143">
            <v>192321.14</v>
          </cell>
          <cell r="Q143">
            <v>0</v>
          </cell>
          <cell r="R143">
            <v>0</v>
          </cell>
          <cell r="S143">
            <v>41186.879999999997</v>
          </cell>
          <cell r="T143">
            <v>0</v>
          </cell>
          <cell r="U143">
            <v>6411</v>
          </cell>
        </row>
        <row r="144">
          <cell r="A144">
            <v>39082</v>
          </cell>
          <cell r="B144" t="str">
            <v>Other Administration Charges</v>
          </cell>
          <cell r="C144">
            <v>0</v>
          </cell>
          <cell r="D144" t="str">
            <v>PAH</v>
          </cell>
          <cell r="E144" t="str">
            <v>Fees &amp; payment for services</v>
          </cell>
          <cell r="F144" t="str">
            <v>Total Charges</v>
          </cell>
          <cell r="G144" t="str">
            <v>7061155</v>
          </cell>
          <cell r="H144">
            <v>0</v>
          </cell>
          <cell r="I144">
            <v>0</v>
          </cell>
          <cell r="J144">
            <v>0</v>
          </cell>
          <cell r="K144" t="str">
            <v>7</v>
          </cell>
          <cell r="L144">
            <v>0</v>
          </cell>
          <cell r="M144">
            <v>0</v>
          </cell>
          <cell r="N144">
            <v>9952204.8499999996</v>
          </cell>
          <cell r="O144">
            <v>4279946.79</v>
          </cell>
          <cell r="P144">
            <v>4756212.5199999996</v>
          </cell>
          <cell r="Q144">
            <v>608870.28</v>
          </cell>
          <cell r="R144">
            <v>0</v>
          </cell>
          <cell r="S144">
            <v>118981.12</v>
          </cell>
          <cell r="T144">
            <v>0</v>
          </cell>
          <cell r="U144">
            <v>0</v>
          </cell>
        </row>
        <row r="145">
          <cell r="A145">
            <v>39082</v>
          </cell>
          <cell r="B145" t="str">
            <v>Other Administration Charges</v>
          </cell>
          <cell r="C145">
            <v>0</v>
          </cell>
          <cell r="D145" t="str">
            <v>PAI</v>
          </cell>
          <cell r="E145" t="str">
            <v>Newspapers &amp; Periodicals</v>
          </cell>
          <cell r="F145" t="str">
            <v>Total Charges</v>
          </cell>
          <cell r="G145" t="str">
            <v>7062210</v>
          </cell>
          <cell r="H145">
            <v>0</v>
          </cell>
          <cell r="I145">
            <v>0</v>
          </cell>
          <cell r="J145">
            <v>0</v>
          </cell>
          <cell r="K145" t="str">
            <v>7</v>
          </cell>
          <cell r="L145">
            <v>0</v>
          </cell>
          <cell r="M145">
            <v>0</v>
          </cell>
          <cell r="N145">
            <v>294317.90000000002</v>
          </cell>
          <cell r="O145">
            <v>121352.9</v>
          </cell>
          <cell r="P145">
            <v>134355</v>
          </cell>
          <cell r="Q145">
            <v>31581</v>
          </cell>
          <cell r="R145">
            <v>0</v>
          </cell>
          <cell r="S145">
            <v>529</v>
          </cell>
          <cell r="T145">
            <v>0</v>
          </cell>
          <cell r="U145">
            <v>425</v>
          </cell>
        </row>
        <row r="146">
          <cell r="A146">
            <v>39082</v>
          </cell>
          <cell r="B146" t="str">
            <v>Other Administration Charges</v>
          </cell>
          <cell r="C146">
            <v>0</v>
          </cell>
          <cell r="D146" t="str">
            <v>PAJ</v>
          </cell>
          <cell r="E146" t="str">
            <v>Postages &amp; Stamps</v>
          </cell>
          <cell r="F146" t="str">
            <v>Total Charges</v>
          </cell>
          <cell r="G146" t="str">
            <v>7062220</v>
          </cell>
          <cell r="H146">
            <v>0</v>
          </cell>
          <cell r="I146">
            <v>0</v>
          </cell>
          <cell r="J146">
            <v>0</v>
          </cell>
          <cell r="K146" t="str">
            <v>7</v>
          </cell>
          <cell r="L146">
            <v>0</v>
          </cell>
          <cell r="M146">
            <v>0</v>
          </cell>
          <cell r="N146">
            <v>1191870.3899999999</v>
          </cell>
          <cell r="O146">
            <v>513664.73</v>
          </cell>
          <cell r="P146">
            <v>569451.43000000005</v>
          </cell>
          <cell r="Q146">
            <v>79486.23</v>
          </cell>
          <cell r="R146">
            <v>0</v>
          </cell>
          <cell r="S146">
            <v>29268</v>
          </cell>
          <cell r="T146">
            <v>0</v>
          </cell>
          <cell r="U146">
            <v>0</v>
          </cell>
        </row>
        <row r="147">
          <cell r="A147">
            <v>39082</v>
          </cell>
          <cell r="B147" t="str">
            <v>Other Administration Charges</v>
          </cell>
          <cell r="C147">
            <v>0</v>
          </cell>
          <cell r="D147" t="str">
            <v>PAK</v>
          </cell>
          <cell r="E147" t="str">
            <v>Courier Services</v>
          </cell>
          <cell r="F147" t="str">
            <v>Total Charges</v>
          </cell>
          <cell r="G147" t="str">
            <v>7062230</v>
          </cell>
          <cell r="H147">
            <v>0</v>
          </cell>
          <cell r="I147">
            <v>0</v>
          </cell>
          <cell r="J147">
            <v>0</v>
          </cell>
          <cell r="K147" t="str">
            <v>7</v>
          </cell>
          <cell r="L147">
            <v>0</v>
          </cell>
          <cell r="M147">
            <v>0</v>
          </cell>
          <cell r="N147">
            <v>453368.03</v>
          </cell>
          <cell r="O147">
            <v>241228.07</v>
          </cell>
          <cell r="P147">
            <v>125465.96</v>
          </cell>
          <cell r="Q147">
            <v>0</v>
          </cell>
          <cell r="R147">
            <v>0</v>
          </cell>
          <cell r="S147">
            <v>51981</v>
          </cell>
          <cell r="T147">
            <v>0</v>
          </cell>
          <cell r="U147">
            <v>560</v>
          </cell>
        </row>
        <row r="148">
          <cell r="A148">
            <v>39082</v>
          </cell>
          <cell r="B148" t="str">
            <v>Other Administration Charges</v>
          </cell>
          <cell r="C148">
            <v>0</v>
          </cell>
          <cell r="D148" t="str">
            <v>PAM</v>
          </cell>
          <cell r="E148" t="str">
            <v>Stationery &amp; Printing</v>
          </cell>
          <cell r="F148" t="str">
            <v>Total Charges</v>
          </cell>
          <cell r="G148" t="str">
            <v>7062260</v>
          </cell>
          <cell r="H148">
            <v>0</v>
          </cell>
          <cell r="I148">
            <v>0</v>
          </cell>
          <cell r="J148">
            <v>0</v>
          </cell>
          <cell r="K148" t="str">
            <v>7</v>
          </cell>
          <cell r="L148">
            <v>0</v>
          </cell>
          <cell r="M148">
            <v>0</v>
          </cell>
          <cell r="N148">
            <v>1628497.22</v>
          </cell>
          <cell r="O148">
            <v>580487</v>
          </cell>
          <cell r="P148">
            <v>668354.68999999994</v>
          </cell>
          <cell r="Q148">
            <v>0</v>
          </cell>
          <cell r="R148">
            <v>0</v>
          </cell>
          <cell r="S148">
            <v>106901.05</v>
          </cell>
          <cell r="T148">
            <v>0</v>
          </cell>
          <cell r="U148">
            <v>6114.23</v>
          </cell>
        </row>
        <row r="149">
          <cell r="A149">
            <v>39082</v>
          </cell>
          <cell r="B149" t="str">
            <v>Other Administration Charges</v>
          </cell>
          <cell r="C149">
            <v>0</v>
          </cell>
          <cell r="D149" t="str">
            <v>PAM</v>
          </cell>
          <cell r="E149" t="str">
            <v>Stationery &amp; Printing</v>
          </cell>
          <cell r="F149" t="str">
            <v>Total Charges</v>
          </cell>
          <cell r="G149" t="str">
            <v>7062265</v>
          </cell>
          <cell r="H149">
            <v>0</v>
          </cell>
          <cell r="I149">
            <v>0</v>
          </cell>
          <cell r="J149">
            <v>0</v>
          </cell>
          <cell r="K149" t="str">
            <v>7</v>
          </cell>
          <cell r="L149">
            <v>0</v>
          </cell>
          <cell r="M149">
            <v>0</v>
          </cell>
          <cell r="N149">
            <v>424848.42</v>
          </cell>
          <cell r="O149">
            <v>43654.37</v>
          </cell>
          <cell r="P149">
            <v>48331.63</v>
          </cell>
          <cell r="Q149">
            <v>242838.42</v>
          </cell>
          <cell r="R149">
            <v>0</v>
          </cell>
          <cell r="S149">
            <v>2512.6999999999998</v>
          </cell>
          <cell r="T149">
            <v>0</v>
          </cell>
          <cell r="U149">
            <v>920</v>
          </cell>
        </row>
        <row r="150">
          <cell r="A150">
            <v>39082</v>
          </cell>
          <cell r="B150" t="str">
            <v>Other Administration Charges</v>
          </cell>
          <cell r="C150">
            <v>0</v>
          </cell>
          <cell r="D150" t="str">
            <v>PAN</v>
          </cell>
          <cell r="E150" t="str">
            <v>Cheque Books &amp; Draft Books</v>
          </cell>
          <cell r="F150" t="str">
            <v>Total Charges</v>
          </cell>
          <cell r="G150" t="str">
            <v>7062270</v>
          </cell>
          <cell r="H150">
            <v>0</v>
          </cell>
          <cell r="I150">
            <v>0</v>
          </cell>
          <cell r="J150">
            <v>0</v>
          </cell>
          <cell r="K150" t="str">
            <v>7</v>
          </cell>
          <cell r="L150">
            <v>0</v>
          </cell>
          <cell r="M150">
            <v>0</v>
          </cell>
          <cell r="N150">
            <v>413685.25</v>
          </cell>
          <cell r="O150">
            <v>91567.08</v>
          </cell>
          <cell r="P150">
            <v>119040.47</v>
          </cell>
          <cell r="Q150">
            <v>79878</v>
          </cell>
          <cell r="R150">
            <v>0</v>
          </cell>
          <cell r="S150">
            <v>53919.95</v>
          </cell>
          <cell r="T150">
            <v>0</v>
          </cell>
          <cell r="U150">
            <v>0</v>
          </cell>
        </row>
        <row r="151">
          <cell r="A151">
            <v>39082</v>
          </cell>
          <cell r="B151" t="str">
            <v>Other Administration Charges</v>
          </cell>
          <cell r="C151">
            <v>0</v>
          </cell>
          <cell r="D151" t="str">
            <v>PAP</v>
          </cell>
          <cell r="E151" t="str">
            <v>Travelling Expenses</v>
          </cell>
          <cell r="F151" t="str">
            <v>Total Charges</v>
          </cell>
          <cell r="G151" t="str">
            <v>7062290</v>
          </cell>
          <cell r="H151">
            <v>0</v>
          </cell>
          <cell r="I151">
            <v>0</v>
          </cell>
          <cell r="J151">
            <v>0</v>
          </cell>
          <cell r="K151" t="str">
            <v>7</v>
          </cell>
          <cell r="L151">
            <v>0</v>
          </cell>
          <cell r="M151">
            <v>0</v>
          </cell>
          <cell r="N151">
            <v>2549655.4</v>
          </cell>
          <cell r="O151">
            <v>926518.29</v>
          </cell>
          <cell r="P151">
            <v>1110197.1100000001</v>
          </cell>
          <cell r="Q151">
            <v>239192</v>
          </cell>
          <cell r="R151">
            <v>0</v>
          </cell>
          <cell r="S151">
            <v>35232</v>
          </cell>
          <cell r="T151">
            <v>0</v>
          </cell>
          <cell r="U151">
            <v>11249</v>
          </cell>
        </row>
        <row r="152">
          <cell r="A152">
            <v>39082</v>
          </cell>
          <cell r="B152" t="str">
            <v>Other Administration Charges</v>
          </cell>
          <cell r="C152">
            <v>0</v>
          </cell>
          <cell r="D152" t="str">
            <v>PAQ</v>
          </cell>
          <cell r="E152" t="str">
            <v>Miscellaneous</v>
          </cell>
          <cell r="F152" t="str">
            <v>Total Charges</v>
          </cell>
          <cell r="G152" t="str">
            <v>7062320</v>
          </cell>
          <cell r="H152">
            <v>0</v>
          </cell>
          <cell r="I152">
            <v>0</v>
          </cell>
          <cell r="J152">
            <v>0</v>
          </cell>
          <cell r="K152" t="str">
            <v>7</v>
          </cell>
          <cell r="L152">
            <v>0</v>
          </cell>
          <cell r="M152">
            <v>0</v>
          </cell>
          <cell r="N152">
            <v>-822264.5</v>
          </cell>
          <cell r="O152">
            <v>-447715.12</v>
          </cell>
          <cell r="P152">
            <v>-453225.4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78676.02</v>
          </cell>
        </row>
        <row r="153">
          <cell r="A153">
            <v>39082</v>
          </cell>
          <cell r="B153" t="str">
            <v>Other Administration Charges</v>
          </cell>
          <cell r="C153">
            <v>0</v>
          </cell>
          <cell r="D153" t="str">
            <v>PAQ</v>
          </cell>
          <cell r="E153" t="str">
            <v>Miscellaneous</v>
          </cell>
          <cell r="F153" t="str">
            <v>Total Charges</v>
          </cell>
          <cell r="G153" t="str">
            <v>7062400</v>
          </cell>
          <cell r="H153">
            <v>0</v>
          </cell>
          <cell r="I153">
            <v>0</v>
          </cell>
          <cell r="J153">
            <v>0</v>
          </cell>
          <cell r="K153" t="str">
            <v>7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</row>
        <row r="154">
          <cell r="A154">
            <v>39082</v>
          </cell>
          <cell r="B154" t="str">
            <v>Other Administration Charges</v>
          </cell>
          <cell r="C154">
            <v>0</v>
          </cell>
          <cell r="D154" t="str">
            <v>PAQ</v>
          </cell>
          <cell r="E154" t="str">
            <v>Miscellaneous</v>
          </cell>
          <cell r="F154" t="str">
            <v>Total Charges</v>
          </cell>
          <cell r="G154" t="str">
            <v>7062600</v>
          </cell>
          <cell r="H154">
            <v>0</v>
          </cell>
          <cell r="I154">
            <v>0</v>
          </cell>
          <cell r="J154">
            <v>0</v>
          </cell>
          <cell r="K154" t="str">
            <v>7</v>
          </cell>
          <cell r="L154">
            <v>0</v>
          </cell>
          <cell r="M154">
            <v>0</v>
          </cell>
          <cell r="N154">
            <v>247489.56</v>
          </cell>
          <cell r="O154">
            <v>34070.31</v>
          </cell>
          <cell r="P154">
            <v>41630.69</v>
          </cell>
          <cell r="Q154">
            <v>24017.56</v>
          </cell>
          <cell r="R154">
            <v>0</v>
          </cell>
          <cell r="S154">
            <v>118949</v>
          </cell>
          <cell r="T154">
            <v>0</v>
          </cell>
          <cell r="U154">
            <v>932</v>
          </cell>
        </row>
        <row r="155">
          <cell r="A155">
            <v>39082</v>
          </cell>
          <cell r="B155" t="str">
            <v>Other Administration Charges</v>
          </cell>
          <cell r="C155">
            <v>0</v>
          </cell>
          <cell r="D155" t="str">
            <v>PAR</v>
          </cell>
          <cell r="E155" t="str">
            <v>RTGS / SWIFT Charges</v>
          </cell>
          <cell r="F155" t="str">
            <v>Total Charges</v>
          </cell>
          <cell r="G155" t="str">
            <v>7062225</v>
          </cell>
          <cell r="H155">
            <v>0</v>
          </cell>
          <cell r="I155">
            <v>0</v>
          </cell>
          <cell r="J155">
            <v>0</v>
          </cell>
          <cell r="K155" t="str">
            <v>7</v>
          </cell>
          <cell r="L155">
            <v>0</v>
          </cell>
          <cell r="M155">
            <v>0</v>
          </cell>
          <cell r="N155">
            <v>1589512.3</v>
          </cell>
          <cell r="O155">
            <v>743111.13</v>
          </cell>
          <cell r="P155">
            <v>822730.17</v>
          </cell>
          <cell r="Q155">
            <v>23215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</row>
        <row r="156">
          <cell r="A156">
            <v>39082</v>
          </cell>
          <cell r="B156" t="str">
            <v>Other Administration Charges</v>
          </cell>
          <cell r="C156">
            <v>0</v>
          </cell>
          <cell r="D156" t="str">
            <v>PAR</v>
          </cell>
          <cell r="E156" t="str">
            <v>RTGS / SWIFT Charges</v>
          </cell>
          <cell r="F156" t="str">
            <v>Total Charges</v>
          </cell>
          <cell r="G156" t="str">
            <v>7062340</v>
          </cell>
          <cell r="H156">
            <v>0</v>
          </cell>
          <cell r="I156">
            <v>0</v>
          </cell>
          <cell r="J156">
            <v>0</v>
          </cell>
          <cell r="K156" t="str">
            <v>7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</row>
        <row r="157">
          <cell r="A157">
            <v>39082</v>
          </cell>
          <cell r="B157" t="str">
            <v>Other Administration Charges</v>
          </cell>
          <cell r="C157">
            <v>0</v>
          </cell>
          <cell r="D157" t="str">
            <v>PAS</v>
          </cell>
          <cell r="E157" t="str">
            <v>MCBS/VIBS/MC SWITCH FEE Charges</v>
          </cell>
          <cell r="F157" t="str">
            <v>Total Charges</v>
          </cell>
          <cell r="G157" t="str">
            <v>7062329</v>
          </cell>
          <cell r="H157">
            <v>0</v>
          </cell>
          <cell r="I157">
            <v>0</v>
          </cell>
          <cell r="J157">
            <v>0</v>
          </cell>
          <cell r="K157" t="str">
            <v>7</v>
          </cell>
          <cell r="L157">
            <v>0</v>
          </cell>
          <cell r="M157">
            <v>0</v>
          </cell>
          <cell r="N157">
            <v>1094.03</v>
          </cell>
          <cell r="O157">
            <v>1094.03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</row>
        <row r="158">
          <cell r="A158">
            <v>39082</v>
          </cell>
          <cell r="B158" t="str">
            <v>Other Administration Charges</v>
          </cell>
          <cell r="C158">
            <v>0</v>
          </cell>
          <cell r="D158" t="str">
            <v>PAS</v>
          </cell>
          <cell r="E158" t="str">
            <v>MCBS/VIBS/MC SWITCH FEE Charges</v>
          </cell>
          <cell r="F158" t="str">
            <v>Total Charges</v>
          </cell>
          <cell r="G158" t="str">
            <v>7062330</v>
          </cell>
          <cell r="H158">
            <v>0</v>
          </cell>
          <cell r="I158">
            <v>0</v>
          </cell>
          <cell r="J158">
            <v>0</v>
          </cell>
          <cell r="K158" t="str">
            <v>7</v>
          </cell>
          <cell r="L158">
            <v>0</v>
          </cell>
          <cell r="M158">
            <v>0</v>
          </cell>
          <cell r="N158">
            <v>770747.29</v>
          </cell>
          <cell r="O158">
            <v>770747.29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</row>
        <row r="159">
          <cell r="A159">
            <v>39082</v>
          </cell>
          <cell r="B159" t="str">
            <v>Other Administration Charges</v>
          </cell>
          <cell r="C159">
            <v>0</v>
          </cell>
          <cell r="D159" t="str">
            <v>PAS</v>
          </cell>
          <cell r="E159" t="str">
            <v>MCBS/VIBS/MC SWITCH FEE Charges</v>
          </cell>
          <cell r="F159" t="str">
            <v>Total Charges</v>
          </cell>
          <cell r="G159" t="str">
            <v>7062332</v>
          </cell>
          <cell r="H159">
            <v>0</v>
          </cell>
          <cell r="I159">
            <v>0</v>
          </cell>
          <cell r="J159">
            <v>0</v>
          </cell>
          <cell r="K159" t="str">
            <v>7</v>
          </cell>
          <cell r="L159">
            <v>0</v>
          </cell>
          <cell r="M159">
            <v>0</v>
          </cell>
          <cell r="N159">
            <v>1673.29</v>
          </cell>
          <cell r="O159">
            <v>1673.29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</row>
        <row r="160">
          <cell r="A160">
            <v>39082</v>
          </cell>
          <cell r="B160" t="str">
            <v>Other Administration Charges</v>
          </cell>
          <cell r="C160">
            <v>0</v>
          </cell>
          <cell r="D160" t="str">
            <v>PAW</v>
          </cell>
          <cell r="E160" t="str">
            <v>Foreign Currency Repatriation</v>
          </cell>
          <cell r="F160" t="str">
            <v>Total Charges</v>
          </cell>
          <cell r="G160" t="str">
            <v>7062200</v>
          </cell>
          <cell r="H160">
            <v>0</v>
          </cell>
          <cell r="I160">
            <v>0</v>
          </cell>
          <cell r="J160">
            <v>0</v>
          </cell>
          <cell r="K160" t="str">
            <v>7</v>
          </cell>
          <cell r="L160">
            <v>0</v>
          </cell>
          <cell r="M160">
            <v>0</v>
          </cell>
          <cell r="N160">
            <v>899794.02</v>
          </cell>
          <cell r="O160">
            <v>427020.89</v>
          </cell>
          <cell r="P160">
            <v>472773.13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</row>
        <row r="161">
          <cell r="A161">
            <v>39082</v>
          </cell>
          <cell r="B161" t="str">
            <v>Other Sources</v>
          </cell>
          <cell r="C161">
            <v>0</v>
          </cell>
          <cell r="D161" t="str">
            <v>BAA</v>
          </cell>
          <cell r="E161" t="str">
            <v>Loans at Call</v>
          </cell>
          <cell r="F161" t="str">
            <v>Total Interest Income</v>
          </cell>
          <cell r="G161" t="str">
            <v>5015100</v>
          </cell>
          <cell r="H161">
            <v>0</v>
          </cell>
          <cell r="I161">
            <v>0</v>
          </cell>
          <cell r="J161">
            <v>0</v>
          </cell>
          <cell r="K161" t="str">
            <v>5</v>
          </cell>
          <cell r="L161">
            <v>0</v>
          </cell>
          <cell r="M161">
            <v>0</v>
          </cell>
          <cell r="N161">
            <v>-24249325.84</v>
          </cell>
          <cell r="O161">
            <v>0</v>
          </cell>
          <cell r="P161">
            <v>-24249325.84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</row>
        <row r="162">
          <cell r="A162">
            <v>39082</v>
          </cell>
          <cell r="B162" t="str">
            <v>Other Sources</v>
          </cell>
          <cell r="C162">
            <v>0</v>
          </cell>
          <cell r="D162" t="str">
            <v>BAA</v>
          </cell>
          <cell r="E162" t="str">
            <v>Loans at Call</v>
          </cell>
          <cell r="F162" t="str">
            <v>Total Interest Income</v>
          </cell>
          <cell r="G162" t="str">
            <v>5031855</v>
          </cell>
          <cell r="H162">
            <v>0</v>
          </cell>
          <cell r="I162">
            <v>0</v>
          </cell>
          <cell r="J162">
            <v>0</v>
          </cell>
          <cell r="K162" t="str">
            <v>5</v>
          </cell>
          <cell r="L162">
            <v>0</v>
          </cell>
          <cell r="M162">
            <v>0</v>
          </cell>
          <cell r="N162">
            <v>-25368543.890000001</v>
          </cell>
          <cell r="O162">
            <v>0</v>
          </cell>
          <cell r="P162">
            <v>-25368543.890000001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</row>
        <row r="163">
          <cell r="A163">
            <v>39082</v>
          </cell>
          <cell r="B163" t="str">
            <v>Other Sources</v>
          </cell>
          <cell r="C163">
            <v>0</v>
          </cell>
          <cell r="D163" t="str">
            <v>BAB</v>
          </cell>
          <cell r="E163" t="str">
            <v>Treasury Bills</v>
          </cell>
          <cell r="F163" t="str">
            <v>Total Interest Income</v>
          </cell>
          <cell r="G163" t="str">
            <v>5015000</v>
          </cell>
          <cell r="H163">
            <v>0</v>
          </cell>
          <cell r="I163">
            <v>0</v>
          </cell>
          <cell r="J163">
            <v>0</v>
          </cell>
          <cell r="K163" t="str">
            <v>5</v>
          </cell>
          <cell r="L163">
            <v>0</v>
          </cell>
          <cell r="M163">
            <v>0</v>
          </cell>
          <cell r="N163">
            <v>-59857609.090000004</v>
          </cell>
          <cell r="O163">
            <v>0</v>
          </cell>
          <cell r="P163">
            <v>-59857609.090000004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</row>
        <row r="164">
          <cell r="A164">
            <v>39082</v>
          </cell>
          <cell r="B164" t="str">
            <v>Other Sources</v>
          </cell>
          <cell r="C164">
            <v>0</v>
          </cell>
          <cell r="D164" t="str">
            <v>BAC</v>
          </cell>
          <cell r="E164" t="str">
            <v>Treasury Bonds</v>
          </cell>
          <cell r="F164" t="str">
            <v>Total Interest Income</v>
          </cell>
          <cell r="G164" t="str">
            <v>5015050</v>
          </cell>
          <cell r="H164">
            <v>0</v>
          </cell>
          <cell r="I164">
            <v>0</v>
          </cell>
          <cell r="J164">
            <v>0</v>
          </cell>
          <cell r="K164" t="str">
            <v>5</v>
          </cell>
          <cell r="L164">
            <v>0</v>
          </cell>
          <cell r="M164">
            <v>0</v>
          </cell>
          <cell r="N164">
            <v>-113500</v>
          </cell>
          <cell r="O164">
            <v>0</v>
          </cell>
          <cell r="P164">
            <v>-113500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</row>
        <row r="165">
          <cell r="A165">
            <v>39082</v>
          </cell>
          <cell r="B165" t="str">
            <v>Other Sources</v>
          </cell>
          <cell r="C165">
            <v>0</v>
          </cell>
          <cell r="D165" t="str">
            <v>BAD</v>
          </cell>
          <cell r="E165" t="str">
            <v>Capital Gain Bond Trading</v>
          </cell>
          <cell r="F165" t="str">
            <v>Total Interest Income</v>
          </cell>
          <cell r="G165" t="str">
            <v>5015060</v>
          </cell>
          <cell r="H165">
            <v>0</v>
          </cell>
          <cell r="I165">
            <v>0</v>
          </cell>
          <cell r="J165">
            <v>0</v>
          </cell>
          <cell r="K165" t="str">
            <v>5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</row>
        <row r="166">
          <cell r="A166">
            <v>39082</v>
          </cell>
          <cell r="B166" t="str">
            <v>Other Sources</v>
          </cell>
          <cell r="C166">
            <v>0</v>
          </cell>
          <cell r="D166" t="str">
            <v>BAE</v>
          </cell>
          <cell r="E166" t="str">
            <v>Agents</v>
          </cell>
          <cell r="F166" t="str">
            <v>Total Interest Income</v>
          </cell>
          <cell r="G166" t="str">
            <v>5011000</v>
          </cell>
          <cell r="H166">
            <v>0</v>
          </cell>
          <cell r="I166">
            <v>0</v>
          </cell>
          <cell r="J166">
            <v>0</v>
          </cell>
          <cell r="K166" t="str">
            <v>5</v>
          </cell>
          <cell r="L166">
            <v>0</v>
          </cell>
          <cell r="M166">
            <v>0</v>
          </cell>
          <cell r="N166">
            <v>-54864332</v>
          </cell>
          <cell r="O166">
            <v>0</v>
          </cell>
          <cell r="P166">
            <v>-177775</v>
          </cell>
          <cell r="Q166">
            <v>-33318790</v>
          </cell>
          <cell r="R166">
            <v>0</v>
          </cell>
          <cell r="S166">
            <v>-18148269</v>
          </cell>
          <cell r="T166">
            <v>0</v>
          </cell>
          <cell r="U166">
            <v>0</v>
          </cell>
        </row>
        <row r="167">
          <cell r="A167">
            <v>39082</v>
          </cell>
          <cell r="B167" t="str">
            <v>Other Sources</v>
          </cell>
          <cell r="C167">
            <v>0</v>
          </cell>
          <cell r="D167" t="str">
            <v>BAE</v>
          </cell>
          <cell r="E167" t="str">
            <v>Agents</v>
          </cell>
          <cell r="F167" t="str">
            <v>Total Interest Income</v>
          </cell>
          <cell r="G167" t="str">
            <v>5011090</v>
          </cell>
          <cell r="H167">
            <v>0</v>
          </cell>
          <cell r="I167">
            <v>0</v>
          </cell>
          <cell r="J167">
            <v>0</v>
          </cell>
          <cell r="K167" t="str">
            <v>5</v>
          </cell>
          <cell r="L167">
            <v>0</v>
          </cell>
          <cell r="M167">
            <v>0</v>
          </cell>
          <cell r="N167">
            <v>-48486442.439999998</v>
          </cell>
          <cell r="O167">
            <v>0</v>
          </cell>
          <cell r="P167">
            <v>-48486442.439999998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</row>
        <row r="168">
          <cell r="A168">
            <v>39082</v>
          </cell>
          <cell r="B168" t="str">
            <v>Other Sources</v>
          </cell>
          <cell r="C168">
            <v>0</v>
          </cell>
          <cell r="D168" t="str">
            <v>BAE</v>
          </cell>
          <cell r="E168" t="str">
            <v>Agents</v>
          </cell>
          <cell r="F168" t="str">
            <v>Total Interest Income</v>
          </cell>
          <cell r="G168" t="str">
            <v>5015110</v>
          </cell>
          <cell r="H168">
            <v>0</v>
          </cell>
          <cell r="I168">
            <v>0</v>
          </cell>
          <cell r="J168">
            <v>0</v>
          </cell>
          <cell r="K168" t="str">
            <v>5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</row>
        <row r="169">
          <cell r="A169">
            <v>39082</v>
          </cell>
          <cell r="B169" t="str">
            <v>Other Sources</v>
          </cell>
          <cell r="C169">
            <v>0</v>
          </cell>
          <cell r="D169" t="str">
            <v>BAE</v>
          </cell>
          <cell r="E169" t="str">
            <v>Agents</v>
          </cell>
          <cell r="F169" t="str">
            <v>Total Interest Income</v>
          </cell>
          <cell r="G169" t="str">
            <v>5015115</v>
          </cell>
          <cell r="H169">
            <v>0</v>
          </cell>
          <cell r="I169">
            <v>0</v>
          </cell>
          <cell r="J169">
            <v>0</v>
          </cell>
          <cell r="K169" t="str">
            <v>5</v>
          </cell>
          <cell r="L169">
            <v>0</v>
          </cell>
          <cell r="M169">
            <v>0</v>
          </cell>
          <cell r="N169">
            <v>-4670575.25</v>
          </cell>
          <cell r="O169">
            <v>0</v>
          </cell>
          <cell r="P169">
            <v>-4670575.25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</row>
        <row r="170">
          <cell r="A170">
            <v>39082</v>
          </cell>
          <cell r="B170" t="str">
            <v>Other Sources</v>
          </cell>
          <cell r="C170">
            <v>0</v>
          </cell>
          <cell r="D170" t="str">
            <v>BAE</v>
          </cell>
          <cell r="E170" t="str">
            <v>Agents</v>
          </cell>
          <cell r="F170" t="str">
            <v>Total Interest Income</v>
          </cell>
          <cell r="G170" t="str">
            <v>5015200</v>
          </cell>
          <cell r="H170">
            <v>0</v>
          </cell>
          <cell r="I170">
            <v>0</v>
          </cell>
          <cell r="J170">
            <v>0</v>
          </cell>
          <cell r="K170" t="str">
            <v>5</v>
          </cell>
          <cell r="L170">
            <v>0</v>
          </cell>
          <cell r="M170">
            <v>0</v>
          </cell>
          <cell r="N170">
            <v>-19904975.77</v>
          </cell>
          <cell r="O170">
            <v>0</v>
          </cell>
          <cell r="P170">
            <v>-19904975.77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</row>
        <row r="171">
          <cell r="A171">
            <v>39082</v>
          </cell>
          <cell r="B171" t="str">
            <v>Other Sources</v>
          </cell>
          <cell r="C171">
            <v>0</v>
          </cell>
          <cell r="D171" t="str">
            <v>BAE</v>
          </cell>
          <cell r="E171" t="str">
            <v>Agents</v>
          </cell>
          <cell r="F171" t="str">
            <v>Total Interest Income</v>
          </cell>
          <cell r="G171" t="str">
            <v>5615200</v>
          </cell>
          <cell r="H171">
            <v>0</v>
          </cell>
          <cell r="I171">
            <v>0</v>
          </cell>
          <cell r="J171">
            <v>0</v>
          </cell>
          <cell r="K171" t="str">
            <v>5</v>
          </cell>
          <cell r="L171">
            <v>0</v>
          </cell>
          <cell r="M171">
            <v>0</v>
          </cell>
          <cell r="N171">
            <v>-26673133.73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-26673133.73</v>
          </cell>
        </row>
        <row r="172">
          <cell r="A172">
            <v>39082</v>
          </cell>
          <cell r="B172" t="str">
            <v>Other Sources</v>
          </cell>
          <cell r="C172">
            <v>0</v>
          </cell>
          <cell r="D172" t="str">
            <v>BAE</v>
          </cell>
          <cell r="E172" t="str">
            <v>Agents</v>
          </cell>
          <cell r="F172" t="str">
            <v>Total Interest Income</v>
          </cell>
          <cell r="G172" t="str">
            <v>7011000</v>
          </cell>
          <cell r="H172">
            <v>0</v>
          </cell>
          <cell r="I172">
            <v>0</v>
          </cell>
          <cell r="J172">
            <v>0</v>
          </cell>
          <cell r="K172" t="str">
            <v>7</v>
          </cell>
          <cell r="L172">
            <v>0</v>
          </cell>
          <cell r="M172">
            <v>0</v>
          </cell>
          <cell r="N172">
            <v>54864332</v>
          </cell>
          <cell r="O172">
            <v>0</v>
          </cell>
          <cell r="P172">
            <v>54686557</v>
          </cell>
          <cell r="Q172">
            <v>0</v>
          </cell>
          <cell r="R172">
            <v>0</v>
          </cell>
          <cell r="S172">
            <v>177775</v>
          </cell>
          <cell r="T172">
            <v>0</v>
          </cell>
          <cell r="U172">
            <v>0</v>
          </cell>
        </row>
        <row r="173">
          <cell r="A173">
            <v>39082</v>
          </cell>
          <cell r="B173" t="str">
            <v>Other Sources</v>
          </cell>
          <cell r="C173">
            <v>0</v>
          </cell>
          <cell r="D173" t="str">
            <v>BAE</v>
          </cell>
          <cell r="E173" t="str">
            <v>Agents</v>
          </cell>
          <cell r="F173" t="str">
            <v>Total Interest Income</v>
          </cell>
          <cell r="G173" t="str">
            <v>7011145</v>
          </cell>
          <cell r="H173">
            <v>0</v>
          </cell>
          <cell r="I173">
            <v>0</v>
          </cell>
          <cell r="J173">
            <v>0</v>
          </cell>
          <cell r="K173" t="str">
            <v>7</v>
          </cell>
          <cell r="L173">
            <v>0</v>
          </cell>
          <cell r="M173">
            <v>0</v>
          </cell>
          <cell r="N173">
            <v>10317.67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10317.67</v>
          </cell>
        </row>
        <row r="174">
          <cell r="A174">
            <v>39082</v>
          </cell>
          <cell r="B174" t="str">
            <v>Other Sources</v>
          </cell>
          <cell r="C174">
            <v>0</v>
          </cell>
          <cell r="D174" t="str">
            <v>BAE</v>
          </cell>
          <cell r="E174" t="str">
            <v>Agents</v>
          </cell>
          <cell r="F174" t="str">
            <v>Total Interest Income</v>
          </cell>
          <cell r="G174" t="str">
            <v>7612110</v>
          </cell>
          <cell r="H174">
            <v>0</v>
          </cell>
          <cell r="I174">
            <v>0</v>
          </cell>
          <cell r="J174">
            <v>0</v>
          </cell>
          <cell r="K174" t="str">
            <v>7</v>
          </cell>
          <cell r="L174">
            <v>0</v>
          </cell>
          <cell r="M174">
            <v>0</v>
          </cell>
          <cell r="N174">
            <v>4670575.25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4670575.25</v>
          </cell>
        </row>
        <row r="175">
          <cell r="A175">
            <v>39082</v>
          </cell>
          <cell r="B175" t="str">
            <v>Professional Services</v>
          </cell>
          <cell r="C175">
            <v>0</v>
          </cell>
          <cell r="D175" t="str">
            <v>OAA</v>
          </cell>
          <cell r="E175" t="str">
            <v>Auditors Fees</v>
          </cell>
          <cell r="F175" t="str">
            <v>Total Charges</v>
          </cell>
          <cell r="G175" t="str">
            <v>7061110</v>
          </cell>
          <cell r="H175">
            <v>0</v>
          </cell>
          <cell r="I175">
            <v>0</v>
          </cell>
          <cell r="J175">
            <v>0</v>
          </cell>
          <cell r="K175" t="str">
            <v>7</v>
          </cell>
          <cell r="L175">
            <v>0</v>
          </cell>
          <cell r="M175">
            <v>0</v>
          </cell>
          <cell r="N175">
            <v>519017.96</v>
          </cell>
          <cell r="O175">
            <v>209617.85</v>
          </cell>
          <cell r="P175">
            <v>232076.9</v>
          </cell>
          <cell r="Q175">
            <v>77323.210000000006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</row>
        <row r="176">
          <cell r="A176">
            <v>39082</v>
          </cell>
          <cell r="B176" t="str">
            <v>Professional Services</v>
          </cell>
          <cell r="C176">
            <v>0</v>
          </cell>
          <cell r="D176" t="str">
            <v>OAC</v>
          </cell>
          <cell r="E176" t="str">
            <v>Professional &amp; Legal Expenses</v>
          </cell>
          <cell r="F176" t="str">
            <v>Total Charges</v>
          </cell>
          <cell r="G176" t="str">
            <v>7061140</v>
          </cell>
          <cell r="H176">
            <v>0</v>
          </cell>
          <cell r="I176">
            <v>0</v>
          </cell>
          <cell r="J176">
            <v>0</v>
          </cell>
          <cell r="K176" t="str">
            <v>7</v>
          </cell>
          <cell r="L176">
            <v>0</v>
          </cell>
          <cell r="M176">
            <v>0</v>
          </cell>
          <cell r="N176">
            <v>512057.63</v>
          </cell>
          <cell r="O176">
            <v>229886.02</v>
          </cell>
          <cell r="P176">
            <v>255116.66</v>
          </cell>
          <cell r="Q176">
            <v>25854.95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</row>
        <row r="177">
          <cell r="A177">
            <v>39082</v>
          </cell>
          <cell r="B177" t="str">
            <v>Professional Services</v>
          </cell>
          <cell r="C177">
            <v>0</v>
          </cell>
          <cell r="D177" t="str">
            <v>OAC</v>
          </cell>
          <cell r="E177" t="str">
            <v>Professional &amp; Legal Expenses</v>
          </cell>
          <cell r="F177" t="str">
            <v>Total Charges</v>
          </cell>
          <cell r="G177" t="str">
            <v>7061150</v>
          </cell>
          <cell r="H177">
            <v>0</v>
          </cell>
          <cell r="I177">
            <v>0</v>
          </cell>
          <cell r="J177">
            <v>0</v>
          </cell>
          <cell r="K177" t="str">
            <v>7</v>
          </cell>
          <cell r="L177">
            <v>0</v>
          </cell>
          <cell r="M177">
            <v>0</v>
          </cell>
          <cell r="N177">
            <v>1082245</v>
          </cell>
          <cell r="O177">
            <v>420058.14</v>
          </cell>
          <cell r="P177">
            <v>465064.36</v>
          </cell>
          <cell r="Q177">
            <v>197122.5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</row>
        <row r="178">
          <cell r="A178">
            <v>39082</v>
          </cell>
          <cell r="B178" t="str">
            <v>Professional Services</v>
          </cell>
          <cell r="C178">
            <v>0</v>
          </cell>
          <cell r="D178" t="str">
            <v>OAD</v>
          </cell>
          <cell r="E178" t="str">
            <v>Teleprinter Services</v>
          </cell>
          <cell r="F178" t="str">
            <v>Total Charges</v>
          </cell>
          <cell r="G178" t="str">
            <v>7061130</v>
          </cell>
          <cell r="H178">
            <v>0</v>
          </cell>
          <cell r="I178">
            <v>0</v>
          </cell>
          <cell r="J178">
            <v>0</v>
          </cell>
          <cell r="K178" t="str">
            <v>7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</row>
        <row r="179">
          <cell r="A179">
            <v>39082</v>
          </cell>
          <cell r="B179" t="str">
            <v>Professional Services</v>
          </cell>
          <cell r="C179">
            <v>0</v>
          </cell>
          <cell r="D179" t="str">
            <v>OAD</v>
          </cell>
          <cell r="E179" t="str">
            <v>Teleprinter Services</v>
          </cell>
          <cell r="F179" t="str">
            <v>Total Charges</v>
          </cell>
          <cell r="G179" t="str">
            <v>7062325</v>
          </cell>
          <cell r="H179">
            <v>0</v>
          </cell>
          <cell r="I179">
            <v>0</v>
          </cell>
          <cell r="J179">
            <v>0</v>
          </cell>
          <cell r="K179" t="str">
            <v>7</v>
          </cell>
          <cell r="L179">
            <v>0</v>
          </cell>
          <cell r="M179">
            <v>0</v>
          </cell>
          <cell r="N179">
            <v>11087</v>
          </cell>
          <cell r="O179">
            <v>0</v>
          </cell>
          <cell r="P179">
            <v>0</v>
          </cell>
          <cell r="Q179">
            <v>11087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</row>
        <row r="180">
          <cell r="A180">
            <v>39082</v>
          </cell>
          <cell r="B180" t="str">
            <v>Special</v>
          </cell>
          <cell r="C180">
            <v>0</v>
          </cell>
          <cell r="D180" t="str">
            <v>IAA</v>
          </cell>
          <cell r="E180" t="str">
            <v>Special Credits</v>
          </cell>
          <cell r="F180" t="str">
            <v>Special</v>
          </cell>
          <cell r="G180" t="str">
            <v>5012600</v>
          </cell>
          <cell r="H180">
            <v>0</v>
          </cell>
          <cell r="I180">
            <v>0</v>
          </cell>
          <cell r="J180">
            <v>0</v>
          </cell>
          <cell r="K180" t="str">
            <v>5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</row>
        <row r="181">
          <cell r="A181">
            <v>39082</v>
          </cell>
          <cell r="B181" t="str">
            <v>Special</v>
          </cell>
          <cell r="C181">
            <v>0</v>
          </cell>
          <cell r="D181" t="str">
            <v>IAA</v>
          </cell>
          <cell r="E181" t="str">
            <v>Special Credits</v>
          </cell>
          <cell r="F181" t="str">
            <v>Special</v>
          </cell>
          <cell r="G181" t="str">
            <v>5051000</v>
          </cell>
          <cell r="H181">
            <v>0</v>
          </cell>
          <cell r="I181">
            <v>0</v>
          </cell>
          <cell r="J181">
            <v>0</v>
          </cell>
          <cell r="K181" t="str">
            <v>5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</row>
        <row r="182">
          <cell r="A182">
            <v>39082</v>
          </cell>
          <cell r="B182" t="str">
            <v>Special</v>
          </cell>
          <cell r="C182">
            <v>0</v>
          </cell>
          <cell r="D182" t="str">
            <v>IAA</v>
          </cell>
          <cell r="E182" t="str">
            <v>Special Credits</v>
          </cell>
          <cell r="F182" t="str">
            <v>Special</v>
          </cell>
          <cell r="G182" t="str">
            <v>5052100</v>
          </cell>
          <cell r="H182">
            <v>0</v>
          </cell>
          <cell r="I182">
            <v>0</v>
          </cell>
          <cell r="J182">
            <v>0</v>
          </cell>
          <cell r="K182" t="str">
            <v>5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</row>
        <row r="183">
          <cell r="A183">
            <v>39082</v>
          </cell>
          <cell r="B183" t="str">
            <v>Special</v>
          </cell>
          <cell r="C183">
            <v>0</v>
          </cell>
          <cell r="D183" t="str">
            <v>IAA</v>
          </cell>
          <cell r="E183" t="str">
            <v>Special Credits</v>
          </cell>
          <cell r="F183" t="str">
            <v>Special</v>
          </cell>
          <cell r="G183" t="str">
            <v>5053000</v>
          </cell>
          <cell r="H183">
            <v>0</v>
          </cell>
          <cell r="I183">
            <v>0</v>
          </cell>
          <cell r="J183">
            <v>0</v>
          </cell>
          <cell r="K183" t="str">
            <v>5</v>
          </cell>
          <cell r="L183">
            <v>0</v>
          </cell>
          <cell r="M183">
            <v>0</v>
          </cell>
          <cell r="N183">
            <v>-15999880</v>
          </cell>
          <cell r="O183">
            <v>0</v>
          </cell>
          <cell r="P183">
            <v>-15999880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</row>
        <row r="184">
          <cell r="A184">
            <v>39082</v>
          </cell>
          <cell r="B184" t="str">
            <v>Special</v>
          </cell>
          <cell r="C184">
            <v>0</v>
          </cell>
          <cell r="D184" t="str">
            <v>IAC</v>
          </cell>
          <cell r="E184" t="str">
            <v>Profit of Sale on Fixed Assets</v>
          </cell>
          <cell r="F184" t="str">
            <v>Special</v>
          </cell>
          <cell r="G184" t="str">
            <v>5041200</v>
          </cell>
          <cell r="H184">
            <v>0</v>
          </cell>
          <cell r="I184">
            <v>0</v>
          </cell>
          <cell r="J184">
            <v>0</v>
          </cell>
          <cell r="K184" t="str">
            <v>5</v>
          </cell>
          <cell r="L184">
            <v>0</v>
          </cell>
          <cell r="M184">
            <v>0</v>
          </cell>
          <cell r="N184">
            <v>-585213</v>
          </cell>
          <cell r="O184">
            <v>0</v>
          </cell>
          <cell r="P184">
            <v>-433660</v>
          </cell>
          <cell r="Q184">
            <v>-151553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</row>
        <row r="185">
          <cell r="A185">
            <v>39082</v>
          </cell>
          <cell r="B185" t="str">
            <v>Special</v>
          </cell>
          <cell r="C185">
            <v>0</v>
          </cell>
          <cell r="D185" t="str">
            <v>QAA</v>
          </cell>
          <cell r="E185" t="str">
            <v>Special Debits (Note 2.00)</v>
          </cell>
          <cell r="F185" t="str">
            <v>Total Charges</v>
          </cell>
          <cell r="G185" t="str">
            <v>7081100</v>
          </cell>
          <cell r="H185">
            <v>0</v>
          </cell>
          <cell r="I185">
            <v>0</v>
          </cell>
          <cell r="J185">
            <v>0</v>
          </cell>
          <cell r="K185" t="str">
            <v>7</v>
          </cell>
          <cell r="L185">
            <v>0</v>
          </cell>
          <cell r="M185">
            <v>0</v>
          </cell>
          <cell r="N185">
            <v>2208.34</v>
          </cell>
          <cell r="O185">
            <v>0</v>
          </cell>
          <cell r="P185">
            <v>2208.34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</row>
        <row r="186">
          <cell r="A186">
            <v>39082</v>
          </cell>
          <cell r="B186" t="str">
            <v>Special</v>
          </cell>
          <cell r="C186">
            <v>0</v>
          </cell>
          <cell r="D186" t="str">
            <v>QAA</v>
          </cell>
          <cell r="E186" t="str">
            <v>Special Debits (Note 2.00)</v>
          </cell>
          <cell r="F186" t="str">
            <v>Total Charges</v>
          </cell>
          <cell r="G186" t="str">
            <v>7084000</v>
          </cell>
          <cell r="H186">
            <v>0</v>
          </cell>
          <cell r="I186">
            <v>0</v>
          </cell>
          <cell r="J186">
            <v>0</v>
          </cell>
          <cell r="K186" t="str">
            <v>7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</row>
        <row r="187">
          <cell r="A187">
            <v>39082</v>
          </cell>
          <cell r="B187" t="str">
            <v>Special</v>
          </cell>
          <cell r="C187">
            <v>0</v>
          </cell>
          <cell r="D187" t="str">
            <v>QAB</v>
          </cell>
          <cell r="E187" t="str">
            <v>Profit &amp; Loss Debts</v>
          </cell>
          <cell r="F187" t="str">
            <v>Total Charges</v>
          </cell>
          <cell r="G187" t="str">
            <v>7082000</v>
          </cell>
          <cell r="H187">
            <v>0</v>
          </cell>
          <cell r="I187">
            <v>0</v>
          </cell>
          <cell r="J187">
            <v>0</v>
          </cell>
          <cell r="K187" t="str">
            <v>7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</row>
        <row r="188">
          <cell r="A188">
            <v>39082</v>
          </cell>
          <cell r="B188" t="str">
            <v>Staff Emoluments</v>
          </cell>
          <cell r="C188">
            <v>0</v>
          </cell>
          <cell r="D188" t="str">
            <v>KAC</v>
          </cell>
          <cell r="E188" t="str">
            <v>Salaries</v>
          </cell>
          <cell r="F188" t="str">
            <v>Total Charges</v>
          </cell>
          <cell r="G188" t="str">
            <v>7021100</v>
          </cell>
          <cell r="H188">
            <v>0</v>
          </cell>
          <cell r="I188">
            <v>0</v>
          </cell>
          <cell r="J188">
            <v>0</v>
          </cell>
          <cell r="K188" t="str">
            <v>7</v>
          </cell>
          <cell r="L188">
            <v>0</v>
          </cell>
          <cell r="M188">
            <v>0</v>
          </cell>
          <cell r="N188">
            <v>96496330.969999999</v>
          </cell>
          <cell r="O188">
            <v>37565544</v>
          </cell>
          <cell r="P188">
            <v>35556488.969999999</v>
          </cell>
          <cell r="Q188">
            <v>14021134</v>
          </cell>
          <cell r="R188">
            <v>0</v>
          </cell>
          <cell r="S188">
            <v>4422621</v>
          </cell>
          <cell r="T188">
            <v>0</v>
          </cell>
          <cell r="U188">
            <v>767566</v>
          </cell>
        </row>
        <row r="189">
          <cell r="A189">
            <v>39082</v>
          </cell>
          <cell r="B189" t="str">
            <v>Staff Emoluments</v>
          </cell>
          <cell r="C189">
            <v>0</v>
          </cell>
          <cell r="D189" t="str">
            <v>KAC</v>
          </cell>
          <cell r="E189" t="str">
            <v>Salaries</v>
          </cell>
          <cell r="F189" t="str">
            <v>Total Charges</v>
          </cell>
          <cell r="G189" t="str">
            <v>7021105</v>
          </cell>
          <cell r="H189">
            <v>0</v>
          </cell>
          <cell r="I189">
            <v>0</v>
          </cell>
          <cell r="J189">
            <v>0</v>
          </cell>
          <cell r="K189" t="str">
            <v>7</v>
          </cell>
          <cell r="L189">
            <v>0</v>
          </cell>
          <cell r="M189">
            <v>0</v>
          </cell>
          <cell r="N189">
            <v>4428450</v>
          </cell>
          <cell r="O189">
            <v>4428450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</row>
        <row r="190">
          <cell r="A190">
            <v>39082</v>
          </cell>
          <cell r="B190" t="str">
            <v>Staff Emoluments</v>
          </cell>
          <cell r="C190">
            <v>0</v>
          </cell>
          <cell r="D190" t="str">
            <v>KAD</v>
          </cell>
          <cell r="E190" t="str">
            <v>Banks Contribution - E.P.F.</v>
          </cell>
          <cell r="F190" t="str">
            <v>Total Charges</v>
          </cell>
          <cell r="G190" t="str">
            <v>7021150</v>
          </cell>
          <cell r="H190">
            <v>0</v>
          </cell>
          <cell r="I190">
            <v>0</v>
          </cell>
          <cell r="J190">
            <v>0</v>
          </cell>
          <cell r="K190" t="str">
            <v>7</v>
          </cell>
          <cell r="L190">
            <v>0</v>
          </cell>
          <cell r="M190">
            <v>0</v>
          </cell>
          <cell r="N190">
            <v>3227662.64</v>
          </cell>
          <cell r="O190">
            <v>1457834</v>
          </cell>
          <cell r="P190">
            <v>852720.04</v>
          </cell>
          <cell r="Q190">
            <v>618662.69999999995</v>
          </cell>
          <cell r="R190">
            <v>0</v>
          </cell>
          <cell r="S190">
            <v>190963.9</v>
          </cell>
          <cell r="T190">
            <v>0</v>
          </cell>
          <cell r="U190">
            <v>19442</v>
          </cell>
        </row>
        <row r="191">
          <cell r="A191">
            <v>39082</v>
          </cell>
          <cell r="B191" t="str">
            <v>Staff Emoluments</v>
          </cell>
          <cell r="C191">
            <v>0</v>
          </cell>
          <cell r="D191" t="str">
            <v>KAF</v>
          </cell>
          <cell r="E191" t="str">
            <v>Bonus</v>
          </cell>
          <cell r="F191" t="str">
            <v>Total Charges</v>
          </cell>
          <cell r="G191" t="str">
            <v>7021110</v>
          </cell>
          <cell r="H191">
            <v>0</v>
          </cell>
          <cell r="I191">
            <v>0</v>
          </cell>
          <cell r="J191">
            <v>0</v>
          </cell>
          <cell r="K191" t="str">
            <v>7</v>
          </cell>
          <cell r="L191">
            <v>0</v>
          </cell>
          <cell r="M191">
            <v>0</v>
          </cell>
          <cell r="N191">
            <v>6848845.0099999998</v>
          </cell>
          <cell r="O191">
            <v>2601845</v>
          </cell>
          <cell r="P191">
            <v>2586756</v>
          </cell>
          <cell r="Q191">
            <v>1036918.01</v>
          </cell>
          <cell r="R191">
            <v>0</v>
          </cell>
          <cell r="S191">
            <v>304179</v>
          </cell>
          <cell r="T191">
            <v>0</v>
          </cell>
          <cell r="U191">
            <v>47947</v>
          </cell>
        </row>
        <row r="192">
          <cell r="A192">
            <v>39082</v>
          </cell>
          <cell r="B192" t="str">
            <v>Staff Emoluments</v>
          </cell>
          <cell r="C192">
            <v>0</v>
          </cell>
          <cell r="D192" t="str">
            <v>KAF</v>
          </cell>
          <cell r="E192" t="str">
            <v>Bonus</v>
          </cell>
          <cell r="F192" t="str">
            <v>Total Charges</v>
          </cell>
          <cell r="G192" t="str">
            <v>7021112</v>
          </cell>
          <cell r="H192">
            <v>0</v>
          </cell>
          <cell r="I192">
            <v>0</v>
          </cell>
          <cell r="J192">
            <v>0</v>
          </cell>
          <cell r="K192" t="str">
            <v>7</v>
          </cell>
          <cell r="L192">
            <v>0</v>
          </cell>
          <cell r="M192">
            <v>0</v>
          </cell>
          <cell r="N192">
            <v>787406</v>
          </cell>
          <cell r="O192">
            <v>787406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</row>
        <row r="193">
          <cell r="A193">
            <v>39082</v>
          </cell>
          <cell r="B193" t="str">
            <v>Staff Emoluments</v>
          </cell>
          <cell r="C193">
            <v>0</v>
          </cell>
          <cell r="D193" t="str">
            <v>KAH</v>
          </cell>
          <cell r="E193" t="str">
            <v>Performance Bonus</v>
          </cell>
          <cell r="F193" t="str">
            <v>Total Charges</v>
          </cell>
          <cell r="G193" t="str">
            <v>7021115</v>
          </cell>
          <cell r="H193">
            <v>0</v>
          </cell>
          <cell r="I193">
            <v>0</v>
          </cell>
          <cell r="J193">
            <v>0</v>
          </cell>
          <cell r="K193" t="str">
            <v>7</v>
          </cell>
          <cell r="L193">
            <v>0</v>
          </cell>
          <cell r="M193">
            <v>0</v>
          </cell>
          <cell r="N193">
            <v>18921380.599999998</v>
          </cell>
          <cell r="O193">
            <v>7382983.2999999998</v>
          </cell>
          <cell r="P193">
            <v>8174017.2199999997</v>
          </cell>
          <cell r="Q193">
            <v>1955558.81</v>
          </cell>
          <cell r="R193">
            <v>0</v>
          </cell>
          <cell r="S193">
            <v>624256.31999999995</v>
          </cell>
          <cell r="T193">
            <v>0</v>
          </cell>
          <cell r="U193">
            <v>144136.45000000001</v>
          </cell>
        </row>
        <row r="194">
          <cell r="A194">
            <v>39082</v>
          </cell>
          <cell r="B194" t="str">
            <v>Staff Emoluments</v>
          </cell>
          <cell r="C194">
            <v>0</v>
          </cell>
          <cell r="D194" t="str">
            <v>KAI</v>
          </cell>
          <cell r="E194" t="str">
            <v>Overtime Payments</v>
          </cell>
          <cell r="F194" t="str">
            <v>Total Charges</v>
          </cell>
          <cell r="G194" t="str">
            <v>7021130</v>
          </cell>
          <cell r="H194">
            <v>0</v>
          </cell>
          <cell r="I194">
            <v>0</v>
          </cell>
          <cell r="J194">
            <v>0</v>
          </cell>
          <cell r="K194" t="str">
            <v>7</v>
          </cell>
          <cell r="L194">
            <v>0</v>
          </cell>
          <cell r="M194">
            <v>0</v>
          </cell>
          <cell r="N194">
            <v>537072</v>
          </cell>
          <cell r="O194">
            <v>339196</v>
          </cell>
          <cell r="P194">
            <v>192365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</row>
        <row r="195">
          <cell r="A195">
            <v>39082</v>
          </cell>
          <cell r="B195" t="str">
            <v>Staff Emoluments</v>
          </cell>
          <cell r="C195">
            <v>0</v>
          </cell>
          <cell r="D195" t="str">
            <v>KAK</v>
          </cell>
          <cell r="E195" t="str">
            <v>Gratuity</v>
          </cell>
          <cell r="F195" t="str">
            <v>Total Charges</v>
          </cell>
          <cell r="G195" t="str">
            <v>7021180</v>
          </cell>
          <cell r="H195">
            <v>0</v>
          </cell>
          <cell r="I195">
            <v>0</v>
          </cell>
          <cell r="J195">
            <v>0</v>
          </cell>
          <cell r="K195" t="str">
            <v>7</v>
          </cell>
          <cell r="L195">
            <v>0</v>
          </cell>
          <cell r="M195">
            <v>0</v>
          </cell>
          <cell r="N195">
            <v>3367161.82</v>
          </cell>
          <cell r="O195">
            <v>3367161.82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</row>
        <row r="196">
          <cell r="A196">
            <v>39082</v>
          </cell>
          <cell r="B196" t="str">
            <v>Staff Emoluments</v>
          </cell>
          <cell r="C196">
            <v>0</v>
          </cell>
          <cell r="D196" t="str">
            <v>KAL</v>
          </cell>
          <cell r="E196" t="str">
            <v>Medical Expenses</v>
          </cell>
          <cell r="F196" t="str">
            <v>Total Charges</v>
          </cell>
          <cell r="G196" t="str">
            <v>7021160</v>
          </cell>
          <cell r="H196">
            <v>0</v>
          </cell>
          <cell r="I196">
            <v>0</v>
          </cell>
          <cell r="J196">
            <v>0</v>
          </cell>
          <cell r="K196" t="str">
            <v>7</v>
          </cell>
          <cell r="L196">
            <v>0</v>
          </cell>
          <cell r="M196">
            <v>0</v>
          </cell>
          <cell r="N196">
            <v>370876.83</v>
          </cell>
          <cell r="O196">
            <v>159132.94</v>
          </cell>
          <cell r="P196">
            <v>187367.89</v>
          </cell>
          <cell r="Q196">
            <v>4388</v>
          </cell>
          <cell r="R196">
            <v>0</v>
          </cell>
          <cell r="S196">
            <v>3494</v>
          </cell>
          <cell r="T196">
            <v>0</v>
          </cell>
          <cell r="U196">
            <v>0</v>
          </cell>
        </row>
        <row r="197">
          <cell r="A197">
            <v>39082</v>
          </cell>
          <cell r="B197" t="str">
            <v>Staff Emoluments</v>
          </cell>
          <cell r="C197">
            <v>0</v>
          </cell>
          <cell r="D197" t="str">
            <v>KAN</v>
          </cell>
          <cell r="E197" t="str">
            <v>Staff Welfare( School fees for H.O. Officials)</v>
          </cell>
          <cell r="F197" t="str">
            <v>Total Charges</v>
          </cell>
          <cell r="G197" t="str">
            <v>7021118</v>
          </cell>
          <cell r="H197">
            <v>0</v>
          </cell>
          <cell r="I197">
            <v>0</v>
          </cell>
          <cell r="J197">
            <v>0</v>
          </cell>
          <cell r="K197" t="str">
            <v>7</v>
          </cell>
          <cell r="L197">
            <v>0</v>
          </cell>
          <cell r="M197">
            <v>0</v>
          </cell>
          <cell r="N197">
            <v>3414597.31</v>
          </cell>
          <cell r="O197">
            <v>3414597.31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</row>
        <row r="198">
          <cell r="A198">
            <v>39082</v>
          </cell>
          <cell r="B198" t="str">
            <v>Staff Emoluments</v>
          </cell>
          <cell r="C198">
            <v>0</v>
          </cell>
          <cell r="D198" t="str">
            <v>KAO</v>
          </cell>
          <cell r="E198" t="str">
            <v>Staff Training &amp; Recruitment</v>
          </cell>
          <cell r="F198" t="str">
            <v>Total Charges</v>
          </cell>
          <cell r="G198" t="str">
            <v>7021205</v>
          </cell>
          <cell r="H198">
            <v>0</v>
          </cell>
          <cell r="I198">
            <v>0</v>
          </cell>
          <cell r="J198">
            <v>0</v>
          </cell>
          <cell r="K198" t="str">
            <v>7</v>
          </cell>
          <cell r="L198">
            <v>0</v>
          </cell>
          <cell r="M198">
            <v>0</v>
          </cell>
          <cell r="N198">
            <v>464820</v>
          </cell>
          <cell r="O198">
            <v>195397.29</v>
          </cell>
          <cell r="P198">
            <v>216332.71</v>
          </cell>
          <cell r="Q198">
            <v>26100</v>
          </cell>
          <cell r="R198">
            <v>0</v>
          </cell>
          <cell r="S198">
            <v>2700</v>
          </cell>
          <cell r="T198">
            <v>0</v>
          </cell>
          <cell r="U198">
            <v>0</v>
          </cell>
        </row>
        <row r="199">
          <cell r="A199">
            <v>39082</v>
          </cell>
          <cell r="B199" t="str">
            <v>Staff Emoluments</v>
          </cell>
          <cell r="C199">
            <v>0</v>
          </cell>
          <cell r="D199" t="str">
            <v>KAO</v>
          </cell>
          <cell r="E199" t="str">
            <v>Staff Training &amp; Recruitment</v>
          </cell>
          <cell r="F199" t="str">
            <v>Total Charges</v>
          </cell>
          <cell r="G199" t="str">
            <v>7062124</v>
          </cell>
          <cell r="H199">
            <v>0</v>
          </cell>
          <cell r="I199">
            <v>0</v>
          </cell>
          <cell r="J199">
            <v>0</v>
          </cell>
          <cell r="K199" t="str">
            <v>7</v>
          </cell>
          <cell r="L199">
            <v>0</v>
          </cell>
          <cell r="M199">
            <v>0</v>
          </cell>
          <cell r="N199">
            <v>1085111.68</v>
          </cell>
          <cell r="O199">
            <v>514968.25</v>
          </cell>
          <cell r="P199">
            <v>570143.43000000005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</row>
        <row r="200">
          <cell r="A200">
            <v>39082</v>
          </cell>
          <cell r="B200" t="str">
            <v>Staff Emoluments</v>
          </cell>
          <cell r="C200">
            <v>0</v>
          </cell>
          <cell r="D200" t="str">
            <v>KAR</v>
          </cell>
          <cell r="E200" t="str">
            <v>Other Social Expenses</v>
          </cell>
          <cell r="F200" t="str">
            <v>Total Charges</v>
          </cell>
          <cell r="G200" t="str">
            <v>7021116</v>
          </cell>
          <cell r="H200">
            <v>0</v>
          </cell>
          <cell r="I200">
            <v>0</v>
          </cell>
          <cell r="J200">
            <v>0</v>
          </cell>
          <cell r="K200" t="str">
            <v>7</v>
          </cell>
          <cell r="L200">
            <v>0</v>
          </cell>
          <cell r="M200">
            <v>0</v>
          </cell>
          <cell r="N200">
            <v>3864914.27</v>
          </cell>
          <cell r="O200">
            <v>1327637.2</v>
          </cell>
          <cell r="P200">
            <v>1485225.05</v>
          </cell>
          <cell r="Q200">
            <v>564798.89</v>
          </cell>
          <cell r="R200">
            <v>0</v>
          </cell>
          <cell r="S200">
            <v>105200.72</v>
          </cell>
          <cell r="T200">
            <v>0</v>
          </cell>
          <cell r="U200">
            <v>9128.41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"/>
      <sheetName val="SUM"/>
      <sheetName val="DBU"/>
      <sheetName val="DKA"/>
      <sheetName val="CTG"/>
      <sheetName val="DMD"/>
      <sheetName val="UTT"/>
      <sheetName val="SYL"/>
      <sheetName val="OBU"/>
      <sheetName val="BGD"/>
      <sheetName val="Summary"/>
      <sheetName val="BDT"/>
      <sheetName val="FC"/>
      <sheetName val="LOAN"/>
      <sheetName val="data"/>
      <sheetName val="Ld_Lcy"/>
      <sheetName val="Ld_Fcy"/>
      <sheetName val="Summary2005"/>
      <sheetName val="BDT2005"/>
      <sheetName val="FC2005"/>
      <sheetName val="LOAN2005"/>
      <sheetName val="Rpt_C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1">
          <cell r="A1" t="str">
            <v>LM</v>
          </cell>
          <cell r="B1" t="str">
            <v>DES2</v>
          </cell>
          <cell r="C1" t="str">
            <v>LcyFcy</v>
          </cell>
          <cell r="D1" t="str">
            <v>CDE</v>
          </cell>
          <cell r="E1" t="str">
            <v>DES1</v>
          </cell>
          <cell r="F1" t="str">
            <v>DES3</v>
          </cell>
          <cell r="G1" t="str">
            <v>GMACT</v>
          </cell>
          <cell r="H1" t="str">
            <v>nm</v>
          </cell>
          <cell r="I1" t="str">
            <v>cur</v>
          </cell>
          <cell r="J1" t="str">
            <v>cur_ds</v>
          </cell>
          <cell r="K1" t="str">
            <v>AC</v>
          </cell>
          <cell r="L1" t="str">
            <v>ITM</v>
          </cell>
          <cell r="M1" t="str">
            <v>RPT</v>
          </cell>
          <cell r="N1" t="str">
            <v>BGD</v>
          </cell>
          <cell r="O1" t="str">
            <v>8801</v>
          </cell>
          <cell r="P1" t="str">
            <v>8802</v>
          </cell>
          <cell r="Q1" t="str">
            <v>8803</v>
          </cell>
          <cell r="R1" t="str">
            <v>8804</v>
          </cell>
          <cell r="S1" t="str">
            <v>8805</v>
          </cell>
          <cell r="T1" t="str">
            <v>8893</v>
          </cell>
          <cell r="U1" t="str">
            <v>8894</v>
          </cell>
        </row>
        <row r="2">
          <cell r="A2">
            <v>39082</v>
          </cell>
          <cell r="B2" t="str">
            <v>ASSETS</v>
          </cell>
          <cell r="C2">
            <v>0</v>
          </cell>
          <cell r="D2" t="str">
            <v>AAA</v>
          </cell>
          <cell r="E2" t="str">
            <v>Customer Overdraft</v>
          </cell>
          <cell r="F2" t="str">
            <v>CUSTOMER LOANS</v>
          </cell>
          <cell r="G2" t="str">
            <v>1311000</v>
          </cell>
          <cell r="H2">
            <v>0</v>
          </cell>
          <cell r="I2">
            <v>0</v>
          </cell>
          <cell r="J2">
            <v>0</v>
          </cell>
          <cell r="K2" t="str">
            <v>1</v>
          </cell>
          <cell r="L2" t="str">
            <v>A</v>
          </cell>
          <cell r="M2" t="str">
            <v>A</v>
          </cell>
          <cell r="N2">
            <v>1566330431.7799997</v>
          </cell>
          <cell r="O2">
            <v>0</v>
          </cell>
          <cell r="P2">
            <v>1177415520.8</v>
          </cell>
          <cell r="Q2">
            <v>311987074.81999999</v>
          </cell>
          <cell r="R2">
            <v>0</v>
          </cell>
          <cell r="S2">
            <v>18910090.600000001</v>
          </cell>
          <cell r="T2">
            <v>0</v>
          </cell>
          <cell r="U2">
            <v>0</v>
          </cell>
        </row>
        <row r="3">
          <cell r="A3">
            <v>39082</v>
          </cell>
          <cell r="B3" t="str">
            <v>ASSETS</v>
          </cell>
          <cell r="C3">
            <v>0</v>
          </cell>
          <cell r="D3" t="str">
            <v>AAA</v>
          </cell>
          <cell r="E3" t="str">
            <v>Customer Overdraft</v>
          </cell>
          <cell r="F3" t="str">
            <v>CUSTOMER LOANS</v>
          </cell>
          <cell r="G3" t="str">
            <v>1311005</v>
          </cell>
          <cell r="H3">
            <v>0</v>
          </cell>
          <cell r="I3">
            <v>0</v>
          </cell>
          <cell r="J3">
            <v>0</v>
          </cell>
          <cell r="K3" t="str">
            <v>1</v>
          </cell>
          <cell r="L3" t="str">
            <v>A</v>
          </cell>
          <cell r="M3" t="str">
            <v>A</v>
          </cell>
          <cell r="N3">
            <v>871259.79</v>
          </cell>
          <cell r="O3">
            <v>0</v>
          </cell>
          <cell r="P3">
            <v>871259.79</v>
          </cell>
          <cell r="Q3">
            <v>0</v>
          </cell>
          <cell r="R3">
            <v>0</v>
          </cell>
          <cell r="S3">
            <v>0</v>
          </cell>
          <cell r="T3">
            <v>0</v>
          </cell>
          <cell r="U3">
            <v>0</v>
          </cell>
        </row>
        <row r="4">
          <cell r="A4">
            <v>39082</v>
          </cell>
          <cell r="B4" t="str">
            <v>ASSETS</v>
          </cell>
          <cell r="C4">
            <v>0</v>
          </cell>
          <cell r="D4" t="str">
            <v>AAA</v>
          </cell>
          <cell r="E4" t="str">
            <v>Customer Overdraft</v>
          </cell>
          <cell r="F4" t="str">
            <v>CUSTOMER LOANS</v>
          </cell>
          <cell r="G4" t="str">
            <v>1312000</v>
          </cell>
          <cell r="H4">
            <v>0</v>
          </cell>
          <cell r="I4">
            <v>0</v>
          </cell>
          <cell r="J4">
            <v>0</v>
          </cell>
          <cell r="K4" t="str">
            <v>1</v>
          </cell>
          <cell r="L4" t="str">
            <v>A</v>
          </cell>
          <cell r="M4" t="str">
            <v>A</v>
          </cell>
          <cell r="N4">
            <v>143813611.08999997</v>
          </cell>
          <cell r="O4">
            <v>0</v>
          </cell>
          <cell r="P4">
            <v>75125637.280000001</v>
          </cell>
          <cell r="Q4">
            <v>54150078.32</v>
          </cell>
          <cell r="R4">
            <v>0</v>
          </cell>
          <cell r="S4">
            <v>9754380.6899999995</v>
          </cell>
          <cell r="T4">
            <v>0</v>
          </cell>
          <cell r="U4">
            <v>0</v>
          </cell>
        </row>
        <row r="5">
          <cell r="A5">
            <v>39082</v>
          </cell>
          <cell r="B5" t="str">
            <v>ASSETS</v>
          </cell>
          <cell r="C5">
            <v>0</v>
          </cell>
          <cell r="D5" t="str">
            <v>AAA</v>
          </cell>
          <cell r="E5" t="str">
            <v>Customer Overdraft</v>
          </cell>
          <cell r="F5" t="str">
            <v>CUSTOMER LOANS</v>
          </cell>
          <cell r="G5" t="str">
            <v>1312005</v>
          </cell>
          <cell r="H5">
            <v>0</v>
          </cell>
          <cell r="I5">
            <v>0</v>
          </cell>
          <cell r="J5">
            <v>0</v>
          </cell>
          <cell r="K5" t="str">
            <v>1</v>
          </cell>
          <cell r="L5" t="str">
            <v>A</v>
          </cell>
          <cell r="M5" t="str">
            <v>A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</row>
        <row r="6">
          <cell r="A6">
            <v>39082</v>
          </cell>
          <cell r="B6" t="str">
            <v>ASSETS</v>
          </cell>
          <cell r="C6">
            <v>0</v>
          </cell>
          <cell r="D6" t="str">
            <v>AAB</v>
          </cell>
          <cell r="E6" t="str">
            <v>Term Loan</v>
          </cell>
          <cell r="F6" t="str">
            <v>CUSTOMER LOANS</v>
          </cell>
          <cell r="G6" t="str">
            <v>1320315</v>
          </cell>
          <cell r="H6">
            <v>0</v>
          </cell>
          <cell r="I6">
            <v>0</v>
          </cell>
          <cell r="J6">
            <v>0</v>
          </cell>
          <cell r="K6" t="str">
            <v>1</v>
          </cell>
          <cell r="L6" t="str">
            <v>A</v>
          </cell>
          <cell r="M6" t="str">
            <v>A</v>
          </cell>
          <cell r="N6">
            <v>12074892.16</v>
          </cell>
          <cell r="O6">
            <v>0</v>
          </cell>
          <cell r="P6">
            <v>0</v>
          </cell>
          <cell r="Q6">
            <v>5510902.04</v>
          </cell>
          <cell r="R6">
            <v>0</v>
          </cell>
          <cell r="S6">
            <v>5015603.03</v>
          </cell>
          <cell r="T6">
            <v>0</v>
          </cell>
          <cell r="U6">
            <v>0</v>
          </cell>
        </row>
        <row r="7">
          <cell r="A7">
            <v>39082</v>
          </cell>
          <cell r="B7" t="str">
            <v>ASSETS</v>
          </cell>
          <cell r="C7">
            <v>0</v>
          </cell>
          <cell r="D7" t="str">
            <v>AAB</v>
          </cell>
          <cell r="E7" t="str">
            <v>Term Loan</v>
          </cell>
          <cell r="F7" t="str">
            <v>CUSTOMER LOANS</v>
          </cell>
          <cell r="G7" t="str">
            <v>1320500</v>
          </cell>
          <cell r="H7">
            <v>0</v>
          </cell>
          <cell r="I7">
            <v>0</v>
          </cell>
          <cell r="J7">
            <v>0</v>
          </cell>
          <cell r="K7" t="str">
            <v>1</v>
          </cell>
          <cell r="L7" t="str">
            <v>A</v>
          </cell>
          <cell r="M7" t="str">
            <v>A</v>
          </cell>
          <cell r="N7">
            <v>1481621.26</v>
          </cell>
          <cell r="O7">
            <v>0</v>
          </cell>
          <cell r="P7">
            <v>1481621.26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</row>
        <row r="8">
          <cell r="A8">
            <v>39082</v>
          </cell>
          <cell r="B8" t="str">
            <v>ASSETS</v>
          </cell>
          <cell r="C8">
            <v>0</v>
          </cell>
          <cell r="D8" t="str">
            <v>AAB</v>
          </cell>
          <cell r="E8" t="str">
            <v>Term Loan</v>
          </cell>
          <cell r="F8" t="str">
            <v>CUSTOMER LOANS</v>
          </cell>
          <cell r="G8" t="str">
            <v>1320900</v>
          </cell>
          <cell r="H8">
            <v>0</v>
          </cell>
          <cell r="I8">
            <v>0</v>
          </cell>
          <cell r="J8">
            <v>0</v>
          </cell>
          <cell r="K8" t="str">
            <v>1</v>
          </cell>
          <cell r="L8" t="str">
            <v>A</v>
          </cell>
          <cell r="M8" t="str">
            <v>A</v>
          </cell>
          <cell r="N8">
            <v>1499106311.6699998</v>
          </cell>
          <cell r="O8">
            <v>0</v>
          </cell>
          <cell r="P8">
            <v>1209420914.8699999</v>
          </cell>
          <cell r="Q8">
            <v>172490988.27000001</v>
          </cell>
          <cell r="R8">
            <v>0</v>
          </cell>
          <cell r="S8">
            <v>109225797.69</v>
          </cell>
          <cell r="T8">
            <v>0</v>
          </cell>
          <cell r="U8">
            <v>0</v>
          </cell>
        </row>
        <row r="9">
          <cell r="A9">
            <v>39082</v>
          </cell>
          <cell r="B9" t="str">
            <v>ASSETS</v>
          </cell>
          <cell r="C9">
            <v>0</v>
          </cell>
          <cell r="D9" t="str">
            <v>AAB</v>
          </cell>
          <cell r="E9" t="str">
            <v>Term Loan</v>
          </cell>
          <cell r="F9" t="str">
            <v>CUSTOMER LOANS</v>
          </cell>
          <cell r="G9" t="str">
            <v>1320910</v>
          </cell>
          <cell r="H9">
            <v>0</v>
          </cell>
          <cell r="I9">
            <v>0</v>
          </cell>
          <cell r="J9">
            <v>0</v>
          </cell>
          <cell r="K9" t="str">
            <v>1</v>
          </cell>
          <cell r="L9" t="str">
            <v>A</v>
          </cell>
          <cell r="M9" t="str">
            <v>A</v>
          </cell>
          <cell r="N9">
            <v>15219993.91</v>
          </cell>
          <cell r="O9">
            <v>0</v>
          </cell>
          <cell r="P9">
            <v>0</v>
          </cell>
          <cell r="Q9">
            <v>156821.66</v>
          </cell>
          <cell r="R9">
            <v>0</v>
          </cell>
          <cell r="S9">
            <v>13812009.029999999</v>
          </cell>
          <cell r="T9">
            <v>0</v>
          </cell>
          <cell r="U9">
            <v>0</v>
          </cell>
        </row>
        <row r="10">
          <cell r="A10">
            <v>39082</v>
          </cell>
          <cell r="B10" t="str">
            <v>ASSETS</v>
          </cell>
          <cell r="C10">
            <v>0</v>
          </cell>
          <cell r="D10" t="str">
            <v>AAB</v>
          </cell>
          <cell r="E10" t="str">
            <v>Term Loan</v>
          </cell>
          <cell r="F10" t="str">
            <v>CUSTOMER LOANS</v>
          </cell>
          <cell r="G10" t="str">
            <v>1320925</v>
          </cell>
          <cell r="H10">
            <v>0</v>
          </cell>
          <cell r="I10">
            <v>0</v>
          </cell>
          <cell r="J10">
            <v>0</v>
          </cell>
          <cell r="K10" t="str">
            <v>1</v>
          </cell>
          <cell r="L10" t="str">
            <v>A</v>
          </cell>
          <cell r="M10" t="str">
            <v>A</v>
          </cell>
          <cell r="N10">
            <v>1393870295.55</v>
          </cell>
          <cell r="O10">
            <v>0</v>
          </cell>
          <cell r="P10">
            <v>1170281015.75</v>
          </cell>
          <cell r="Q10">
            <v>213589279.80000001</v>
          </cell>
          <cell r="R10">
            <v>0</v>
          </cell>
          <cell r="S10">
            <v>10000000</v>
          </cell>
          <cell r="T10">
            <v>0</v>
          </cell>
          <cell r="U10">
            <v>0</v>
          </cell>
        </row>
        <row r="11">
          <cell r="A11">
            <v>39082</v>
          </cell>
          <cell r="B11" t="str">
            <v>ASSETS</v>
          </cell>
          <cell r="C11">
            <v>0</v>
          </cell>
          <cell r="D11" t="str">
            <v>AAB</v>
          </cell>
          <cell r="E11" t="str">
            <v>Term Loan</v>
          </cell>
          <cell r="F11" t="str">
            <v>CUSTOMER LOANS</v>
          </cell>
          <cell r="G11" t="str">
            <v>1320940</v>
          </cell>
          <cell r="H11">
            <v>0</v>
          </cell>
          <cell r="I11">
            <v>0</v>
          </cell>
          <cell r="J11">
            <v>0</v>
          </cell>
          <cell r="K11" t="str">
            <v>1</v>
          </cell>
          <cell r="L11" t="str">
            <v>A</v>
          </cell>
          <cell r="M11" t="str">
            <v>A</v>
          </cell>
          <cell r="N11">
            <v>106451612.90000001</v>
          </cell>
          <cell r="O11">
            <v>0</v>
          </cell>
          <cell r="P11">
            <v>106451612.90000001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</row>
        <row r="12">
          <cell r="A12">
            <v>39082</v>
          </cell>
          <cell r="B12" t="str">
            <v>ASSETS</v>
          </cell>
          <cell r="C12">
            <v>0</v>
          </cell>
          <cell r="D12" t="str">
            <v>AAB</v>
          </cell>
          <cell r="E12" t="str">
            <v>Term Loan</v>
          </cell>
          <cell r="F12" t="str">
            <v>CUSTOMER LOANS</v>
          </cell>
          <cell r="G12" t="str">
            <v>1321215</v>
          </cell>
          <cell r="H12">
            <v>0</v>
          </cell>
          <cell r="I12">
            <v>0</v>
          </cell>
          <cell r="J12">
            <v>0</v>
          </cell>
          <cell r="K12" t="str">
            <v>1</v>
          </cell>
          <cell r="L12" t="str">
            <v>A</v>
          </cell>
          <cell r="M12" t="str">
            <v>A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</row>
        <row r="13">
          <cell r="A13">
            <v>39082</v>
          </cell>
          <cell r="B13" t="str">
            <v>ASSETS</v>
          </cell>
          <cell r="C13">
            <v>0</v>
          </cell>
          <cell r="D13" t="str">
            <v>AAB</v>
          </cell>
          <cell r="E13" t="str">
            <v>Term Loan</v>
          </cell>
          <cell r="F13" t="str">
            <v>CUSTOMER LOANS</v>
          </cell>
          <cell r="G13" t="str">
            <v>1321225</v>
          </cell>
          <cell r="H13">
            <v>0</v>
          </cell>
          <cell r="I13">
            <v>0</v>
          </cell>
          <cell r="J13">
            <v>0</v>
          </cell>
          <cell r="K13" t="str">
            <v>1</v>
          </cell>
          <cell r="L13" t="str">
            <v>A</v>
          </cell>
          <cell r="M13" t="str">
            <v>A</v>
          </cell>
          <cell r="N13">
            <v>26007086.199999999</v>
          </cell>
          <cell r="O13">
            <v>0</v>
          </cell>
          <cell r="P13">
            <v>26007086.199999999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</row>
        <row r="14">
          <cell r="A14">
            <v>39082</v>
          </cell>
          <cell r="B14" t="str">
            <v>ASSETS</v>
          </cell>
          <cell r="C14">
            <v>0</v>
          </cell>
          <cell r="D14" t="str">
            <v>AAB</v>
          </cell>
          <cell r="E14" t="str">
            <v>Term Loan</v>
          </cell>
          <cell r="F14" t="str">
            <v>CUSTOMER LOANS</v>
          </cell>
          <cell r="G14" t="str">
            <v>1321230</v>
          </cell>
          <cell r="H14">
            <v>0</v>
          </cell>
          <cell r="I14">
            <v>0</v>
          </cell>
          <cell r="J14">
            <v>0</v>
          </cell>
          <cell r="K14" t="str">
            <v>1</v>
          </cell>
          <cell r="L14" t="str">
            <v>A</v>
          </cell>
          <cell r="M14" t="str">
            <v>A</v>
          </cell>
          <cell r="N14">
            <v>12645510.289999999</v>
          </cell>
          <cell r="O14">
            <v>0</v>
          </cell>
          <cell r="P14">
            <v>12645510.289999999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</row>
        <row r="15">
          <cell r="A15">
            <v>39082</v>
          </cell>
          <cell r="B15" t="str">
            <v>ASSETS</v>
          </cell>
          <cell r="C15">
            <v>0</v>
          </cell>
          <cell r="D15" t="str">
            <v>AAB</v>
          </cell>
          <cell r="E15" t="str">
            <v>Term Loan</v>
          </cell>
          <cell r="F15" t="str">
            <v>CUSTOMER LOANS</v>
          </cell>
          <cell r="G15" t="str">
            <v>1321240</v>
          </cell>
          <cell r="H15">
            <v>0</v>
          </cell>
          <cell r="I15">
            <v>0</v>
          </cell>
          <cell r="J15">
            <v>0</v>
          </cell>
          <cell r="K15" t="str">
            <v>1</v>
          </cell>
          <cell r="L15" t="str">
            <v>A</v>
          </cell>
          <cell r="M15" t="str">
            <v>A</v>
          </cell>
          <cell r="N15">
            <v>3298184.89</v>
          </cell>
          <cell r="O15">
            <v>0</v>
          </cell>
          <cell r="P15">
            <v>3298184.89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</row>
        <row r="16">
          <cell r="A16">
            <v>39082</v>
          </cell>
          <cell r="B16" t="str">
            <v>ASSETS</v>
          </cell>
          <cell r="C16">
            <v>0</v>
          </cell>
          <cell r="D16" t="str">
            <v>AAC</v>
          </cell>
          <cell r="E16" t="str">
            <v>Packing Credits</v>
          </cell>
          <cell r="F16" t="str">
            <v>CUSTOMER LOANS</v>
          </cell>
          <cell r="G16" t="str">
            <v>1320400</v>
          </cell>
          <cell r="H16">
            <v>0</v>
          </cell>
          <cell r="I16">
            <v>0</v>
          </cell>
          <cell r="J16">
            <v>0</v>
          </cell>
          <cell r="K16" t="str">
            <v>1</v>
          </cell>
          <cell r="L16" t="str">
            <v>A</v>
          </cell>
          <cell r="M16" t="str">
            <v>A</v>
          </cell>
          <cell r="N16">
            <v>120790322.58</v>
          </cell>
          <cell r="O16">
            <v>0</v>
          </cell>
          <cell r="P16">
            <v>0</v>
          </cell>
          <cell r="Q16">
            <v>120790322.58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</row>
        <row r="17">
          <cell r="A17">
            <v>39082</v>
          </cell>
          <cell r="B17" t="str">
            <v>ASSETS</v>
          </cell>
          <cell r="C17">
            <v>0</v>
          </cell>
          <cell r="D17" t="str">
            <v>AAD</v>
          </cell>
          <cell r="E17" t="str">
            <v>Trust Receipts</v>
          </cell>
          <cell r="F17" t="str">
            <v>CUSTOMER LOANS</v>
          </cell>
          <cell r="G17" t="str">
            <v>1320100</v>
          </cell>
          <cell r="H17">
            <v>0</v>
          </cell>
          <cell r="I17">
            <v>0</v>
          </cell>
          <cell r="J17">
            <v>0</v>
          </cell>
          <cell r="K17" t="str">
            <v>1</v>
          </cell>
          <cell r="L17" t="str">
            <v>A</v>
          </cell>
          <cell r="M17" t="str">
            <v>A</v>
          </cell>
          <cell r="N17">
            <v>1206760964.8099999</v>
          </cell>
          <cell r="O17">
            <v>0</v>
          </cell>
          <cell r="P17">
            <v>831378629.02999997</v>
          </cell>
          <cell r="Q17">
            <v>375382335.77999997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</row>
        <row r="18">
          <cell r="A18">
            <v>39082</v>
          </cell>
          <cell r="B18" t="str">
            <v>ASSETS</v>
          </cell>
          <cell r="C18">
            <v>0</v>
          </cell>
          <cell r="D18" t="str">
            <v>AAE</v>
          </cell>
          <cell r="E18" t="str">
            <v>Import Loans</v>
          </cell>
          <cell r="F18" t="str">
            <v>CUSTOMER LOANS</v>
          </cell>
          <cell r="G18" t="str">
            <v>1320000</v>
          </cell>
          <cell r="H18">
            <v>0</v>
          </cell>
          <cell r="I18">
            <v>0</v>
          </cell>
          <cell r="J18">
            <v>0</v>
          </cell>
          <cell r="K18" t="str">
            <v>1</v>
          </cell>
          <cell r="L18" t="str">
            <v>A</v>
          </cell>
          <cell r="M18" t="str">
            <v>A</v>
          </cell>
          <cell r="N18">
            <v>44032259.770000003</v>
          </cell>
          <cell r="O18">
            <v>0</v>
          </cell>
          <cell r="P18">
            <v>39856806.450000003</v>
          </cell>
          <cell r="Q18">
            <v>4175453.32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</row>
        <row r="19">
          <cell r="A19">
            <v>39082</v>
          </cell>
          <cell r="B19" t="str">
            <v>ASSETS</v>
          </cell>
          <cell r="C19">
            <v>0</v>
          </cell>
          <cell r="D19" t="str">
            <v>AAF</v>
          </cell>
          <cell r="E19" t="str">
            <v>FB-PUR Discount</v>
          </cell>
          <cell r="F19" t="str">
            <v>CUSTOMER LOANS</v>
          </cell>
          <cell r="G19" t="str">
            <v>1040000</v>
          </cell>
          <cell r="H19">
            <v>0</v>
          </cell>
          <cell r="I19">
            <v>0</v>
          </cell>
          <cell r="J19">
            <v>0</v>
          </cell>
          <cell r="K19" t="str">
            <v>1</v>
          </cell>
          <cell r="L19" t="str">
            <v>A</v>
          </cell>
          <cell r="M19" t="str">
            <v>A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</row>
        <row r="20">
          <cell r="A20">
            <v>39082</v>
          </cell>
          <cell r="B20" t="str">
            <v>ASSETS</v>
          </cell>
          <cell r="C20">
            <v>0</v>
          </cell>
          <cell r="D20" t="str">
            <v>AAF</v>
          </cell>
          <cell r="E20" t="str">
            <v>FB-PUR Discount</v>
          </cell>
          <cell r="F20" t="str">
            <v>CUSTOMER LOANS</v>
          </cell>
          <cell r="G20" t="str">
            <v>1341000</v>
          </cell>
          <cell r="H20">
            <v>0</v>
          </cell>
          <cell r="I20">
            <v>0</v>
          </cell>
          <cell r="J20">
            <v>0</v>
          </cell>
          <cell r="K20" t="str">
            <v>1</v>
          </cell>
          <cell r="L20" t="str">
            <v>A</v>
          </cell>
          <cell r="M20" t="str">
            <v>A</v>
          </cell>
          <cell r="N20">
            <v>12584960.02</v>
          </cell>
          <cell r="O20">
            <v>0</v>
          </cell>
          <cell r="P20">
            <v>12584960.02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</row>
        <row r="21">
          <cell r="A21">
            <v>39082</v>
          </cell>
          <cell r="B21" t="str">
            <v>ASSETS</v>
          </cell>
          <cell r="C21">
            <v>0</v>
          </cell>
          <cell r="D21" t="str">
            <v>BAA</v>
          </cell>
          <cell r="E21" t="str">
            <v>Doubtful Debts</v>
          </cell>
          <cell r="F21" t="str">
            <v>Doubtful Debts</v>
          </cell>
          <cell r="G21" t="str">
            <v>1352120</v>
          </cell>
          <cell r="H21">
            <v>0</v>
          </cell>
          <cell r="I21">
            <v>0</v>
          </cell>
          <cell r="J21">
            <v>0</v>
          </cell>
          <cell r="K21" t="str">
            <v>1</v>
          </cell>
          <cell r="L21" t="str">
            <v>A</v>
          </cell>
          <cell r="M21" t="str">
            <v>B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</row>
        <row r="22">
          <cell r="A22">
            <v>39082</v>
          </cell>
          <cell r="B22" t="str">
            <v>ASSETS</v>
          </cell>
          <cell r="C22">
            <v>0</v>
          </cell>
          <cell r="D22" t="str">
            <v>BAA</v>
          </cell>
          <cell r="E22" t="str">
            <v>Doubtful Debts</v>
          </cell>
          <cell r="F22" t="str">
            <v>Doubtful Debts</v>
          </cell>
          <cell r="G22" t="str">
            <v>1353905</v>
          </cell>
          <cell r="H22">
            <v>0</v>
          </cell>
          <cell r="I22">
            <v>0</v>
          </cell>
          <cell r="J22">
            <v>0</v>
          </cell>
          <cell r="K22" t="str">
            <v>1</v>
          </cell>
          <cell r="L22" t="str">
            <v>A</v>
          </cell>
          <cell r="M22" t="str">
            <v>B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</row>
        <row r="23">
          <cell r="A23">
            <v>39082</v>
          </cell>
          <cell r="B23" t="str">
            <v>Borrowings</v>
          </cell>
          <cell r="C23">
            <v>0</v>
          </cell>
          <cell r="D23" t="str">
            <v>DAB</v>
          </cell>
          <cell r="E23" t="str">
            <v>Deposits at Call (inter bank borrowing)</v>
          </cell>
          <cell r="F23" t="str">
            <v>Total Interest Paid</v>
          </cell>
          <cell r="G23" t="str">
            <v>7012100</v>
          </cell>
          <cell r="H23">
            <v>0</v>
          </cell>
          <cell r="I23">
            <v>0</v>
          </cell>
          <cell r="J23">
            <v>0</v>
          </cell>
          <cell r="K23" t="str">
            <v>7</v>
          </cell>
          <cell r="L23">
            <v>0</v>
          </cell>
          <cell r="M23">
            <v>0</v>
          </cell>
          <cell r="N23">
            <v>16106635.369999999</v>
          </cell>
          <cell r="O23">
            <v>0</v>
          </cell>
          <cell r="P23">
            <v>16106635.369999999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</row>
        <row r="24">
          <cell r="A24">
            <v>39082</v>
          </cell>
          <cell r="B24" t="str">
            <v>Borrowings</v>
          </cell>
          <cell r="C24">
            <v>0</v>
          </cell>
          <cell r="D24" t="str">
            <v>DAB</v>
          </cell>
          <cell r="E24" t="str">
            <v>Deposits at Call (inter bank borrowing)</v>
          </cell>
          <cell r="F24" t="str">
            <v>Total Interest Paid</v>
          </cell>
          <cell r="G24" t="str">
            <v>7612115</v>
          </cell>
          <cell r="H24">
            <v>0</v>
          </cell>
          <cell r="I24">
            <v>0</v>
          </cell>
          <cell r="J24">
            <v>0</v>
          </cell>
          <cell r="K24" t="str">
            <v>7</v>
          </cell>
          <cell r="L24">
            <v>0</v>
          </cell>
          <cell r="M24">
            <v>0</v>
          </cell>
          <cell r="N24">
            <v>12698423.16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12698423.16</v>
          </cell>
        </row>
        <row r="25">
          <cell r="A25">
            <v>39082</v>
          </cell>
          <cell r="B25" t="str">
            <v>Borrowings</v>
          </cell>
          <cell r="C25">
            <v>0</v>
          </cell>
          <cell r="D25" t="str">
            <v>DAF</v>
          </cell>
          <cell r="E25" t="str">
            <v>Agents</v>
          </cell>
          <cell r="F25" t="str">
            <v>Total Interest Paid</v>
          </cell>
          <cell r="G25" t="str">
            <v>7012200</v>
          </cell>
          <cell r="H25">
            <v>0</v>
          </cell>
          <cell r="I25">
            <v>0</v>
          </cell>
          <cell r="J25">
            <v>0</v>
          </cell>
          <cell r="K25" t="str">
            <v>7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</row>
        <row r="26">
          <cell r="A26">
            <v>39082</v>
          </cell>
          <cell r="B26" t="str">
            <v>Borrowings</v>
          </cell>
          <cell r="C26">
            <v>0</v>
          </cell>
          <cell r="D26" t="str">
            <v>DAG</v>
          </cell>
          <cell r="E26" t="str">
            <v>Interest Paid Treasury Bills (Repo)</v>
          </cell>
          <cell r="F26" t="str">
            <v>Total Interest Paid</v>
          </cell>
          <cell r="G26" t="str">
            <v>7011245</v>
          </cell>
          <cell r="H26">
            <v>0</v>
          </cell>
          <cell r="I26">
            <v>0</v>
          </cell>
          <cell r="J26">
            <v>0</v>
          </cell>
          <cell r="K26" t="str">
            <v>7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</row>
        <row r="27">
          <cell r="A27">
            <v>39082</v>
          </cell>
          <cell r="B27" t="str">
            <v>Commission Income</v>
          </cell>
          <cell r="C27">
            <v>0</v>
          </cell>
          <cell r="D27" t="str">
            <v>EAA</v>
          </cell>
          <cell r="E27" t="str">
            <v>Letters of Credit</v>
          </cell>
          <cell r="F27" t="str">
            <v>Commission Income</v>
          </cell>
          <cell r="G27" t="str">
            <v>5031000</v>
          </cell>
          <cell r="H27">
            <v>0</v>
          </cell>
          <cell r="I27">
            <v>0</v>
          </cell>
          <cell r="J27">
            <v>0</v>
          </cell>
          <cell r="K27" t="str">
            <v>5</v>
          </cell>
          <cell r="L27">
            <v>0</v>
          </cell>
          <cell r="M27">
            <v>0</v>
          </cell>
          <cell r="N27">
            <v>-36696165.100000001</v>
          </cell>
          <cell r="O27">
            <v>0</v>
          </cell>
          <cell r="P27">
            <v>-25084337.789999999</v>
          </cell>
          <cell r="Q27">
            <v>-11261570.539999999</v>
          </cell>
          <cell r="R27">
            <v>0</v>
          </cell>
          <cell r="S27">
            <v>-350256.77</v>
          </cell>
          <cell r="T27">
            <v>0</v>
          </cell>
          <cell r="U27">
            <v>0</v>
          </cell>
        </row>
        <row r="28">
          <cell r="A28">
            <v>39082</v>
          </cell>
          <cell r="B28" t="str">
            <v>Commission Income</v>
          </cell>
          <cell r="C28">
            <v>0</v>
          </cell>
          <cell r="D28" t="str">
            <v>EAA</v>
          </cell>
          <cell r="E28" t="str">
            <v>Letters of Credit</v>
          </cell>
          <cell r="F28" t="str">
            <v>Commission Income</v>
          </cell>
          <cell r="G28" t="str">
            <v>5031040</v>
          </cell>
          <cell r="H28">
            <v>0</v>
          </cell>
          <cell r="I28">
            <v>0</v>
          </cell>
          <cell r="J28">
            <v>0</v>
          </cell>
          <cell r="K28" t="str">
            <v>5</v>
          </cell>
          <cell r="L28">
            <v>0</v>
          </cell>
          <cell r="M28">
            <v>0</v>
          </cell>
          <cell r="N28">
            <v>-12696963.73</v>
          </cell>
          <cell r="O28">
            <v>0</v>
          </cell>
          <cell r="P28">
            <v>-7104078.4199999999</v>
          </cell>
          <cell r="Q28">
            <v>-5592885.3099999996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</row>
        <row r="29">
          <cell r="A29">
            <v>39082</v>
          </cell>
          <cell r="B29" t="str">
            <v>Commission Income</v>
          </cell>
          <cell r="C29">
            <v>0</v>
          </cell>
          <cell r="D29" t="str">
            <v>EAA</v>
          </cell>
          <cell r="E29" t="str">
            <v>Letters of Credit</v>
          </cell>
          <cell r="F29" t="str">
            <v>Commission Income</v>
          </cell>
          <cell r="G29" t="str">
            <v>5041520</v>
          </cell>
          <cell r="H29">
            <v>0</v>
          </cell>
          <cell r="I29">
            <v>0</v>
          </cell>
          <cell r="J29">
            <v>0</v>
          </cell>
          <cell r="K29" t="str">
            <v>5</v>
          </cell>
          <cell r="L29">
            <v>0</v>
          </cell>
          <cell r="M29">
            <v>0</v>
          </cell>
          <cell r="N29">
            <v>-1362211.22</v>
          </cell>
          <cell r="O29">
            <v>0</v>
          </cell>
          <cell r="P29">
            <v>-1273055.83</v>
          </cell>
          <cell r="Q29">
            <v>-68078.509999999995</v>
          </cell>
          <cell r="R29">
            <v>0</v>
          </cell>
          <cell r="S29">
            <v>-21076.880000000001</v>
          </cell>
          <cell r="T29">
            <v>0</v>
          </cell>
          <cell r="U29">
            <v>0</v>
          </cell>
        </row>
        <row r="30">
          <cell r="A30">
            <v>39082</v>
          </cell>
          <cell r="B30" t="str">
            <v>Commission Income</v>
          </cell>
          <cell r="C30">
            <v>0</v>
          </cell>
          <cell r="D30" t="str">
            <v>EAB</v>
          </cell>
          <cell r="E30" t="str">
            <v>Letters of Guarantee</v>
          </cell>
          <cell r="F30" t="str">
            <v>Commission Income</v>
          </cell>
          <cell r="G30" t="str">
            <v>5031100</v>
          </cell>
          <cell r="H30">
            <v>0</v>
          </cell>
          <cell r="I30">
            <v>0</v>
          </cell>
          <cell r="J30">
            <v>0</v>
          </cell>
          <cell r="K30" t="str">
            <v>5</v>
          </cell>
          <cell r="L30">
            <v>0</v>
          </cell>
          <cell r="M30">
            <v>0</v>
          </cell>
          <cell r="N30">
            <v>-14054985.74</v>
          </cell>
          <cell r="O30">
            <v>0</v>
          </cell>
          <cell r="P30">
            <v>-12405373.85</v>
          </cell>
          <cell r="Q30">
            <v>-1649611.89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</row>
        <row r="31">
          <cell r="A31">
            <v>39082</v>
          </cell>
          <cell r="B31" t="str">
            <v>Commission Income</v>
          </cell>
          <cell r="C31">
            <v>0</v>
          </cell>
          <cell r="D31" t="str">
            <v>EAC</v>
          </cell>
          <cell r="E31" t="str">
            <v>Local Bills Purchased</v>
          </cell>
          <cell r="F31" t="str">
            <v>Commission Income</v>
          </cell>
          <cell r="G31" t="str">
            <v>5031200</v>
          </cell>
          <cell r="H31">
            <v>0</v>
          </cell>
          <cell r="I31">
            <v>0</v>
          </cell>
          <cell r="J31">
            <v>0</v>
          </cell>
          <cell r="K31" t="str">
            <v>5</v>
          </cell>
          <cell r="L31">
            <v>0</v>
          </cell>
          <cell r="M31">
            <v>0</v>
          </cell>
          <cell r="N31">
            <v>-661158.18000000005</v>
          </cell>
          <cell r="O31">
            <v>0</v>
          </cell>
          <cell r="P31">
            <v>0</v>
          </cell>
          <cell r="Q31">
            <v>-661158.18000000005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</row>
        <row r="32">
          <cell r="A32">
            <v>39082</v>
          </cell>
          <cell r="B32" t="str">
            <v>Commission Income</v>
          </cell>
          <cell r="C32">
            <v>0</v>
          </cell>
          <cell r="D32" t="str">
            <v>EAD</v>
          </cell>
          <cell r="E32" t="str">
            <v>Travellers Cheques</v>
          </cell>
          <cell r="F32" t="str">
            <v>Commission Income</v>
          </cell>
          <cell r="G32" t="str">
            <v>5031300</v>
          </cell>
          <cell r="H32">
            <v>0</v>
          </cell>
          <cell r="I32">
            <v>0</v>
          </cell>
          <cell r="J32">
            <v>0</v>
          </cell>
          <cell r="K32" t="str">
            <v>5</v>
          </cell>
          <cell r="L32">
            <v>0</v>
          </cell>
          <cell r="M32">
            <v>0</v>
          </cell>
          <cell r="N32">
            <v>-428221.25</v>
          </cell>
          <cell r="O32">
            <v>0</v>
          </cell>
          <cell r="P32">
            <v>-15423.31</v>
          </cell>
          <cell r="Q32">
            <v>-8900</v>
          </cell>
          <cell r="R32">
            <v>-398364.77</v>
          </cell>
          <cell r="S32">
            <v>-5533.17</v>
          </cell>
          <cell r="T32">
            <v>0</v>
          </cell>
          <cell r="U32">
            <v>0</v>
          </cell>
        </row>
        <row r="33">
          <cell r="A33">
            <v>39082</v>
          </cell>
          <cell r="B33" t="str">
            <v>Commission Income</v>
          </cell>
          <cell r="C33">
            <v>0</v>
          </cell>
          <cell r="D33" t="str">
            <v>EAE</v>
          </cell>
          <cell r="E33" t="str">
            <v>Current Accounts</v>
          </cell>
          <cell r="F33" t="str">
            <v>Commission Income</v>
          </cell>
          <cell r="G33" t="str">
            <v>5031400</v>
          </cell>
          <cell r="H33">
            <v>0</v>
          </cell>
          <cell r="I33">
            <v>0</v>
          </cell>
          <cell r="J33">
            <v>0</v>
          </cell>
          <cell r="K33" t="str">
            <v>5</v>
          </cell>
          <cell r="L33">
            <v>0</v>
          </cell>
          <cell r="M33">
            <v>0</v>
          </cell>
          <cell r="N33">
            <v>-3232398.81</v>
          </cell>
          <cell r="O33">
            <v>0</v>
          </cell>
          <cell r="P33">
            <v>-1806575.67</v>
          </cell>
          <cell r="Q33">
            <v>-365923.41</v>
          </cell>
          <cell r="R33">
            <v>-202452.59</v>
          </cell>
          <cell r="S33">
            <v>-181995.31</v>
          </cell>
          <cell r="T33">
            <v>-692.96</v>
          </cell>
          <cell r="U33">
            <v>-13555.83</v>
          </cell>
        </row>
        <row r="34">
          <cell r="A34">
            <v>39082</v>
          </cell>
          <cell r="B34" t="str">
            <v>Commission Income</v>
          </cell>
          <cell r="C34">
            <v>0</v>
          </cell>
          <cell r="D34" t="str">
            <v>EAF</v>
          </cell>
          <cell r="E34" t="str">
            <v>Foreign Cheques Purchased</v>
          </cell>
          <cell r="F34" t="str">
            <v>Commission Income</v>
          </cell>
          <cell r="G34" t="str">
            <v>5031500</v>
          </cell>
          <cell r="H34">
            <v>0</v>
          </cell>
          <cell r="I34">
            <v>0</v>
          </cell>
          <cell r="J34">
            <v>0</v>
          </cell>
          <cell r="K34" t="str">
            <v>5</v>
          </cell>
          <cell r="L34">
            <v>0</v>
          </cell>
          <cell r="M34">
            <v>0</v>
          </cell>
          <cell r="N34">
            <v>-11994398.75</v>
          </cell>
          <cell r="O34">
            <v>0</v>
          </cell>
          <cell r="P34">
            <v>-6989595.8600000003</v>
          </cell>
          <cell r="Q34">
            <v>-4997048.7300000004</v>
          </cell>
          <cell r="R34">
            <v>0</v>
          </cell>
          <cell r="S34">
            <v>-7754.16</v>
          </cell>
          <cell r="T34">
            <v>0</v>
          </cell>
          <cell r="U34">
            <v>0</v>
          </cell>
        </row>
        <row r="35">
          <cell r="A35">
            <v>39082</v>
          </cell>
          <cell r="B35" t="str">
            <v>Commission Income</v>
          </cell>
          <cell r="C35">
            <v>0</v>
          </cell>
          <cell r="D35" t="str">
            <v>EAF</v>
          </cell>
          <cell r="E35" t="str">
            <v>Foreign Cheques Purchased</v>
          </cell>
          <cell r="F35" t="str">
            <v>Commission Income</v>
          </cell>
          <cell r="G35" t="str">
            <v>5031700</v>
          </cell>
          <cell r="H35">
            <v>0</v>
          </cell>
          <cell r="I35">
            <v>0</v>
          </cell>
          <cell r="J35">
            <v>0</v>
          </cell>
          <cell r="K35" t="str">
            <v>5</v>
          </cell>
          <cell r="L35">
            <v>0</v>
          </cell>
          <cell r="M35">
            <v>0</v>
          </cell>
          <cell r="N35">
            <v>-1228000</v>
          </cell>
          <cell r="O35">
            <v>0</v>
          </cell>
          <cell r="P35">
            <v>-1149000</v>
          </cell>
          <cell r="Q35">
            <v>-79000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</row>
        <row r="36">
          <cell r="A36">
            <v>39082</v>
          </cell>
          <cell r="B36" t="str">
            <v>Commission Income</v>
          </cell>
          <cell r="C36">
            <v>0</v>
          </cell>
          <cell r="D36" t="str">
            <v>EAG</v>
          </cell>
          <cell r="E36" t="str">
            <v>Savings Deposits</v>
          </cell>
          <cell r="F36" t="str">
            <v>Commission Income</v>
          </cell>
          <cell r="G36" t="str">
            <v>5031600</v>
          </cell>
          <cell r="H36">
            <v>0</v>
          </cell>
          <cell r="I36">
            <v>0</v>
          </cell>
          <cell r="J36">
            <v>0</v>
          </cell>
          <cell r="K36" t="str">
            <v>5</v>
          </cell>
          <cell r="L36">
            <v>0</v>
          </cell>
          <cell r="M36">
            <v>0</v>
          </cell>
          <cell r="N36">
            <v>-2439422.56</v>
          </cell>
          <cell r="O36">
            <v>0</v>
          </cell>
          <cell r="P36">
            <v>-1159253.6000000001</v>
          </cell>
          <cell r="Q36">
            <v>-551028.5</v>
          </cell>
          <cell r="R36">
            <v>-31482.71</v>
          </cell>
          <cell r="S36">
            <v>-286386.92</v>
          </cell>
          <cell r="T36">
            <v>-692.96</v>
          </cell>
          <cell r="U36">
            <v>-29135.7</v>
          </cell>
        </row>
        <row r="37">
          <cell r="A37">
            <v>39082</v>
          </cell>
          <cell r="B37" t="str">
            <v>Commission Income</v>
          </cell>
          <cell r="C37">
            <v>0</v>
          </cell>
          <cell r="D37" t="str">
            <v>EAH</v>
          </cell>
          <cell r="E37" t="str">
            <v>Sundries (Misc com Paid)</v>
          </cell>
          <cell r="F37" t="str">
            <v>Commission Income</v>
          </cell>
          <cell r="G37" t="str">
            <v>5031050</v>
          </cell>
          <cell r="H37">
            <v>0</v>
          </cell>
          <cell r="I37">
            <v>0</v>
          </cell>
          <cell r="J37">
            <v>0</v>
          </cell>
          <cell r="K37" t="str">
            <v>5</v>
          </cell>
          <cell r="L37">
            <v>0</v>
          </cell>
          <cell r="M37">
            <v>0</v>
          </cell>
          <cell r="N37">
            <v>-92494.79</v>
          </cell>
          <cell r="O37">
            <v>0</v>
          </cell>
          <cell r="P37">
            <v>-92494.79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</row>
        <row r="38">
          <cell r="A38">
            <v>39082</v>
          </cell>
          <cell r="B38" t="str">
            <v>Commission Income</v>
          </cell>
          <cell r="C38">
            <v>0</v>
          </cell>
          <cell r="D38" t="str">
            <v>EAH</v>
          </cell>
          <cell r="E38" t="str">
            <v>Sundries (Misc com Paid)</v>
          </cell>
          <cell r="F38" t="str">
            <v>Commission Income</v>
          </cell>
          <cell r="G38" t="str">
            <v>5031106</v>
          </cell>
          <cell r="H38">
            <v>0</v>
          </cell>
          <cell r="I38">
            <v>0</v>
          </cell>
          <cell r="J38">
            <v>0</v>
          </cell>
          <cell r="K38" t="str">
            <v>5</v>
          </cell>
          <cell r="L38">
            <v>0</v>
          </cell>
          <cell r="M38">
            <v>0</v>
          </cell>
          <cell r="N38">
            <v>-1279517.68</v>
          </cell>
          <cell r="O38">
            <v>0</v>
          </cell>
          <cell r="P38">
            <v>-1208117.68</v>
          </cell>
          <cell r="Q38">
            <v>-70800</v>
          </cell>
          <cell r="R38">
            <v>0</v>
          </cell>
          <cell r="S38">
            <v>-600</v>
          </cell>
          <cell r="T38">
            <v>0</v>
          </cell>
          <cell r="U38">
            <v>0</v>
          </cell>
        </row>
        <row r="39">
          <cell r="A39">
            <v>39082</v>
          </cell>
          <cell r="B39" t="str">
            <v>Commission Income</v>
          </cell>
          <cell r="C39">
            <v>0</v>
          </cell>
          <cell r="D39" t="str">
            <v>EAH</v>
          </cell>
          <cell r="E39" t="str">
            <v>Sundries (Misc com Paid)</v>
          </cell>
          <cell r="F39" t="str">
            <v>Commission Income</v>
          </cell>
          <cell r="G39" t="str">
            <v>5031860</v>
          </cell>
          <cell r="H39">
            <v>0</v>
          </cell>
          <cell r="I39">
            <v>0</v>
          </cell>
          <cell r="J39">
            <v>0</v>
          </cell>
          <cell r="K39" t="str">
            <v>5</v>
          </cell>
          <cell r="L39">
            <v>0</v>
          </cell>
          <cell r="M39">
            <v>0</v>
          </cell>
          <cell r="N39">
            <v>-1904976.85</v>
          </cell>
          <cell r="O39">
            <v>0</v>
          </cell>
          <cell r="P39">
            <v>-118483.08</v>
          </cell>
          <cell r="Q39">
            <v>-1775713.98</v>
          </cell>
          <cell r="R39">
            <v>-1998.38</v>
          </cell>
          <cell r="S39">
            <v>-3695.05</v>
          </cell>
          <cell r="T39">
            <v>0</v>
          </cell>
          <cell r="U39">
            <v>-592.53</v>
          </cell>
        </row>
        <row r="40">
          <cell r="A40">
            <v>39082</v>
          </cell>
          <cell r="B40" t="str">
            <v>Commission Income</v>
          </cell>
          <cell r="C40">
            <v>0</v>
          </cell>
          <cell r="D40" t="str">
            <v>EAH</v>
          </cell>
          <cell r="E40" t="str">
            <v>Sundries (Misc com Paid)</v>
          </cell>
          <cell r="F40" t="str">
            <v>Commission Income</v>
          </cell>
          <cell r="G40" t="str">
            <v>5031865</v>
          </cell>
          <cell r="H40">
            <v>0</v>
          </cell>
          <cell r="I40">
            <v>0</v>
          </cell>
          <cell r="J40">
            <v>0</v>
          </cell>
          <cell r="K40" t="str">
            <v>5</v>
          </cell>
          <cell r="L40">
            <v>0</v>
          </cell>
          <cell r="M40">
            <v>0</v>
          </cell>
          <cell r="N40">
            <v>-124491.7</v>
          </cell>
          <cell r="O40">
            <v>0</v>
          </cell>
          <cell r="P40">
            <v>-32400</v>
          </cell>
          <cell r="Q40">
            <v>-1700</v>
          </cell>
          <cell r="R40">
            <v>-72691.7</v>
          </cell>
          <cell r="S40">
            <v>-17700</v>
          </cell>
          <cell r="T40">
            <v>0</v>
          </cell>
          <cell r="U40">
            <v>0</v>
          </cell>
        </row>
        <row r="41">
          <cell r="A41">
            <v>39082</v>
          </cell>
          <cell r="B41" t="str">
            <v>Commission Income</v>
          </cell>
          <cell r="C41">
            <v>0</v>
          </cell>
          <cell r="D41" t="str">
            <v>EAH</v>
          </cell>
          <cell r="E41" t="str">
            <v>Sundries (Misc com Paid)</v>
          </cell>
          <cell r="F41" t="str">
            <v>Commission Income</v>
          </cell>
          <cell r="G41" t="str">
            <v>5031880</v>
          </cell>
          <cell r="H41">
            <v>0</v>
          </cell>
          <cell r="I41">
            <v>0</v>
          </cell>
          <cell r="J41">
            <v>0</v>
          </cell>
          <cell r="K41" t="str">
            <v>5</v>
          </cell>
          <cell r="L41">
            <v>0</v>
          </cell>
          <cell r="M41">
            <v>0</v>
          </cell>
          <cell r="N41">
            <v>-18330</v>
          </cell>
          <cell r="O41">
            <v>0</v>
          </cell>
          <cell r="P41">
            <v>-12075</v>
          </cell>
          <cell r="Q41">
            <v>-4485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</row>
        <row r="42">
          <cell r="A42">
            <v>39082</v>
          </cell>
          <cell r="B42" t="str">
            <v>Commission Income</v>
          </cell>
          <cell r="C42">
            <v>0</v>
          </cell>
          <cell r="D42" t="str">
            <v>EAH</v>
          </cell>
          <cell r="E42" t="str">
            <v>Sundries (Misc com Paid)</v>
          </cell>
          <cell r="F42" t="str">
            <v>Commission Income</v>
          </cell>
          <cell r="G42" t="str">
            <v>5031900</v>
          </cell>
          <cell r="H42">
            <v>0</v>
          </cell>
          <cell r="I42">
            <v>0</v>
          </cell>
          <cell r="J42">
            <v>0</v>
          </cell>
          <cell r="K42" t="str">
            <v>5</v>
          </cell>
          <cell r="L42">
            <v>0</v>
          </cell>
          <cell r="M42">
            <v>0</v>
          </cell>
          <cell r="N42">
            <v>-2860996.31</v>
          </cell>
          <cell r="O42">
            <v>0</v>
          </cell>
          <cell r="P42">
            <v>-1260092.24</v>
          </cell>
          <cell r="Q42">
            <v>-665145.37</v>
          </cell>
          <cell r="R42">
            <v>-796675.47</v>
          </cell>
          <cell r="S42">
            <v>-113191.08</v>
          </cell>
          <cell r="T42">
            <v>0</v>
          </cell>
          <cell r="U42">
            <v>-17717.150000000001</v>
          </cell>
        </row>
        <row r="43">
          <cell r="A43">
            <v>39082</v>
          </cell>
          <cell r="B43" t="str">
            <v>Commission Income</v>
          </cell>
          <cell r="C43">
            <v>0</v>
          </cell>
          <cell r="D43" t="str">
            <v>EAH</v>
          </cell>
          <cell r="E43" t="str">
            <v>Sundries (Misc com Paid)</v>
          </cell>
          <cell r="F43" t="str">
            <v>Commission Income</v>
          </cell>
          <cell r="G43" t="str">
            <v>5031910</v>
          </cell>
          <cell r="H43">
            <v>0</v>
          </cell>
          <cell r="I43">
            <v>0</v>
          </cell>
          <cell r="J43">
            <v>0</v>
          </cell>
          <cell r="K43" t="str">
            <v>5</v>
          </cell>
          <cell r="L43">
            <v>0</v>
          </cell>
          <cell r="M43">
            <v>0</v>
          </cell>
          <cell r="N43">
            <v>-2047630.37</v>
          </cell>
          <cell r="O43">
            <v>0</v>
          </cell>
          <cell r="P43">
            <v>-579251.05000000005</v>
          </cell>
          <cell r="Q43">
            <v>-587649.57999999996</v>
          </cell>
          <cell r="R43">
            <v>-816929.74</v>
          </cell>
          <cell r="S43">
            <v>-41500</v>
          </cell>
          <cell r="T43">
            <v>0</v>
          </cell>
          <cell r="U43">
            <v>0</v>
          </cell>
        </row>
        <row r="44">
          <cell r="A44">
            <v>39082</v>
          </cell>
          <cell r="B44" t="str">
            <v>Commission Income</v>
          </cell>
          <cell r="C44">
            <v>0</v>
          </cell>
          <cell r="D44" t="str">
            <v>EAJ</v>
          </cell>
          <cell r="E44" t="str">
            <v>ATM Cards</v>
          </cell>
          <cell r="F44" t="str">
            <v>Commission Income</v>
          </cell>
          <cell r="G44" t="str">
            <v>5031150</v>
          </cell>
          <cell r="H44">
            <v>0</v>
          </cell>
          <cell r="I44">
            <v>0</v>
          </cell>
          <cell r="J44">
            <v>0</v>
          </cell>
          <cell r="K44" t="str">
            <v>5</v>
          </cell>
          <cell r="L44">
            <v>0</v>
          </cell>
          <cell r="M44">
            <v>0</v>
          </cell>
          <cell r="N44">
            <v>-13173.12</v>
          </cell>
          <cell r="O44">
            <v>-13173.12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</row>
        <row r="45">
          <cell r="A45">
            <v>39082</v>
          </cell>
          <cell r="B45" t="str">
            <v>Commission Income</v>
          </cell>
          <cell r="C45">
            <v>0</v>
          </cell>
          <cell r="D45" t="str">
            <v>EAJ</v>
          </cell>
          <cell r="E45" t="str">
            <v>ATM Cards</v>
          </cell>
          <cell r="F45" t="str">
            <v>Commission Income</v>
          </cell>
          <cell r="G45" t="str">
            <v>5031885</v>
          </cell>
          <cell r="H45">
            <v>0</v>
          </cell>
          <cell r="I45">
            <v>0</v>
          </cell>
          <cell r="J45">
            <v>0</v>
          </cell>
          <cell r="K45" t="str">
            <v>5</v>
          </cell>
          <cell r="L45">
            <v>0</v>
          </cell>
          <cell r="M45">
            <v>0</v>
          </cell>
          <cell r="N45">
            <v>-363173.58</v>
          </cell>
          <cell r="O45">
            <v>0</v>
          </cell>
          <cell r="P45">
            <v>-25373.58</v>
          </cell>
          <cell r="Q45">
            <v>-68700</v>
          </cell>
          <cell r="R45">
            <v>-53400</v>
          </cell>
          <cell r="S45">
            <v>-43500</v>
          </cell>
          <cell r="T45">
            <v>0</v>
          </cell>
          <cell r="U45">
            <v>0</v>
          </cell>
        </row>
        <row r="46">
          <cell r="A46">
            <v>39082</v>
          </cell>
          <cell r="B46" t="str">
            <v>Commission Income</v>
          </cell>
          <cell r="C46">
            <v>0</v>
          </cell>
          <cell r="D46" t="str">
            <v>EAL</v>
          </cell>
          <cell r="E46" t="str">
            <v>Shipping Guarantee</v>
          </cell>
          <cell r="F46" t="str">
            <v>Commission Income</v>
          </cell>
          <cell r="G46" t="str">
            <v>5031101</v>
          </cell>
          <cell r="H46">
            <v>0</v>
          </cell>
          <cell r="I46">
            <v>0</v>
          </cell>
          <cell r="J46">
            <v>0</v>
          </cell>
          <cell r="K46" t="str">
            <v>5</v>
          </cell>
          <cell r="L46">
            <v>0</v>
          </cell>
          <cell r="M46">
            <v>0</v>
          </cell>
          <cell r="N46">
            <v>-979000</v>
          </cell>
          <cell r="O46">
            <v>0</v>
          </cell>
          <cell r="P46">
            <v>-840400</v>
          </cell>
          <cell r="Q46">
            <v>-112200</v>
          </cell>
          <cell r="R46">
            <v>0</v>
          </cell>
          <cell r="S46">
            <v>-26400</v>
          </cell>
          <cell r="T46">
            <v>0</v>
          </cell>
          <cell r="U46">
            <v>0</v>
          </cell>
        </row>
        <row r="47">
          <cell r="A47">
            <v>39082</v>
          </cell>
          <cell r="B47" t="str">
            <v>Commission Income</v>
          </cell>
          <cell r="C47">
            <v>0</v>
          </cell>
          <cell r="D47" t="str">
            <v>EAM</v>
          </cell>
          <cell r="E47" t="str">
            <v>On Export Bills Discounted</v>
          </cell>
          <cell r="F47" t="str">
            <v>Commission Income</v>
          </cell>
          <cell r="G47" t="str">
            <v>5031058</v>
          </cell>
          <cell r="H47">
            <v>0</v>
          </cell>
          <cell r="I47">
            <v>0</v>
          </cell>
          <cell r="J47">
            <v>0</v>
          </cell>
          <cell r="K47" t="str">
            <v>5</v>
          </cell>
          <cell r="L47">
            <v>0</v>
          </cell>
          <cell r="M47">
            <v>0</v>
          </cell>
          <cell r="N47">
            <v>-2384153.0699999998</v>
          </cell>
          <cell r="O47">
            <v>0</v>
          </cell>
          <cell r="P47">
            <v>-1797265</v>
          </cell>
          <cell r="Q47">
            <v>-579488.06999999995</v>
          </cell>
          <cell r="R47">
            <v>0</v>
          </cell>
          <cell r="S47">
            <v>-7400</v>
          </cell>
          <cell r="T47">
            <v>0</v>
          </cell>
          <cell r="U47">
            <v>0</v>
          </cell>
        </row>
        <row r="48">
          <cell r="A48">
            <v>39082</v>
          </cell>
          <cell r="B48" t="str">
            <v>Commission Income</v>
          </cell>
          <cell r="C48">
            <v>0</v>
          </cell>
          <cell r="D48" t="str">
            <v>EAO</v>
          </cell>
          <cell r="E48" t="str">
            <v>Recovery of  S.W.I.F.T, Telex, postal etc</v>
          </cell>
          <cell r="F48" t="str">
            <v>Commission Income</v>
          </cell>
          <cell r="G48" t="str">
            <v>5011130</v>
          </cell>
          <cell r="H48">
            <v>0</v>
          </cell>
          <cell r="I48">
            <v>0</v>
          </cell>
          <cell r="J48">
            <v>0</v>
          </cell>
          <cell r="K48" t="str">
            <v>5</v>
          </cell>
          <cell r="L48">
            <v>0</v>
          </cell>
          <cell r="M48">
            <v>0</v>
          </cell>
          <cell r="N48">
            <v>-839500</v>
          </cell>
          <cell r="O48">
            <v>0</v>
          </cell>
          <cell r="P48">
            <v>-565000</v>
          </cell>
          <cell r="Q48">
            <v>-274500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</row>
        <row r="49">
          <cell r="A49">
            <v>39082</v>
          </cell>
          <cell r="B49" t="str">
            <v>Commission Income</v>
          </cell>
          <cell r="C49">
            <v>0</v>
          </cell>
          <cell r="D49" t="str">
            <v>EAO</v>
          </cell>
          <cell r="E49" t="str">
            <v>Recovery of  S.W.I.F.T, Telex, postal etc</v>
          </cell>
          <cell r="F49" t="str">
            <v>Commission Income</v>
          </cell>
          <cell r="G49" t="str">
            <v>5031105</v>
          </cell>
          <cell r="H49">
            <v>0</v>
          </cell>
          <cell r="I49">
            <v>0</v>
          </cell>
          <cell r="J49">
            <v>0</v>
          </cell>
          <cell r="K49" t="str">
            <v>5</v>
          </cell>
          <cell r="L49">
            <v>0</v>
          </cell>
          <cell r="M49">
            <v>0</v>
          </cell>
          <cell r="N49">
            <v>-10937916.640000001</v>
          </cell>
          <cell r="O49">
            <v>0</v>
          </cell>
          <cell r="P49">
            <v>-7548333.8300000001</v>
          </cell>
          <cell r="Q49">
            <v>-3209932.81</v>
          </cell>
          <cell r="R49">
            <v>0</v>
          </cell>
          <cell r="S49">
            <v>-179650</v>
          </cell>
          <cell r="T49">
            <v>0</v>
          </cell>
          <cell r="U49">
            <v>0</v>
          </cell>
        </row>
        <row r="50">
          <cell r="A50">
            <v>39082</v>
          </cell>
          <cell r="B50" t="str">
            <v>Commission Income</v>
          </cell>
          <cell r="C50">
            <v>0</v>
          </cell>
          <cell r="D50" t="str">
            <v>EAP</v>
          </cell>
          <cell r="E50" t="str">
            <v>COMM Foreign CUR Repatriation</v>
          </cell>
          <cell r="F50" t="str">
            <v>Commission Income</v>
          </cell>
          <cell r="G50" t="str">
            <v>5031915</v>
          </cell>
          <cell r="H50">
            <v>0</v>
          </cell>
          <cell r="I50">
            <v>0</v>
          </cell>
          <cell r="J50">
            <v>0</v>
          </cell>
          <cell r="K50" t="str">
            <v>5</v>
          </cell>
          <cell r="L50">
            <v>0</v>
          </cell>
          <cell r="M50">
            <v>0</v>
          </cell>
          <cell r="N50">
            <v>-8963955.9199999999</v>
          </cell>
          <cell r="O50">
            <v>0</v>
          </cell>
          <cell r="P50">
            <v>-8963955.9199999999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</row>
        <row r="51">
          <cell r="A51">
            <v>39082</v>
          </cell>
          <cell r="B51" t="str">
            <v>Commission Income</v>
          </cell>
          <cell r="C51">
            <v>0</v>
          </cell>
          <cell r="D51" t="str">
            <v>EAQ</v>
          </cell>
          <cell r="E51" t="str">
            <v>Commission Internet Banking</v>
          </cell>
          <cell r="F51" t="str">
            <v>Commission Income</v>
          </cell>
          <cell r="G51" t="str">
            <v>5031877</v>
          </cell>
          <cell r="H51">
            <v>0</v>
          </cell>
          <cell r="I51">
            <v>0</v>
          </cell>
          <cell r="J51">
            <v>0</v>
          </cell>
          <cell r="K51" t="str">
            <v>5</v>
          </cell>
          <cell r="L51">
            <v>0</v>
          </cell>
          <cell r="M51">
            <v>0</v>
          </cell>
          <cell r="N51">
            <v>-276089.05</v>
          </cell>
          <cell r="O51">
            <v>0</v>
          </cell>
          <cell r="P51">
            <v>-276089.05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</row>
        <row r="52">
          <cell r="A52">
            <v>39082</v>
          </cell>
          <cell r="B52" t="str">
            <v>Commission Income</v>
          </cell>
          <cell r="C52">
            <v>0</v>
          </cell>
          <cell r="D52" t="str">
            <v>EAQ</v>
          </cell>
          <cell r="E52" t="str">
            <v>Commission Internet Banking</v>
          </cell>
          <cell r="F52" t="str">
            <v>Commission Income</v>
          </cell>
          <cell r="G52" t="str">
            <v>5031878</v>
          </cell>
          <cell r="H52">
            <v>0</v>
          </cell>
          <cell r="I52">
            <v>0</v>
          </cell>
          <cell r="J52">
            <v>0</v>
          </cell>
          <cell r="K52" t="str">
            <v>5</v>
          </cell>
          <cell r="L52">
            <v>0</v>
          </cell>
          <cell r="M52">
            <v>0</v>
          </cell>
          <cell r="N52">
            <v>-717.42</v>
          </cell>
          <cell r="O52">
            <v>0</v>
          </cell>
          <cell r="P52">
            <v>-717.42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</row>
        <row r="53">
          <cell r="A53">
            <v>39082</v>
          </cell>
          <cell r="B53" t="str">
            <v>Customer Advances</v>
          </cell>
          <cell r="C53">
            <v>0</v>
          </cell>
          <cell r="D53" t="str">
            <v>AAA</v>
          </cell>
          <cell r="E53" t="str">
            <v>Import Bills Receivable</v>
          </cell>
          <cell r="F53" t="str">
            <v>Total Interest Income</v>
          </cell>
          <cell r="G53" t="str">
            <v>5012700</v>
          </cell>
          <cell r="H53">
            <v>0</v>
          </cell>
          <cell r="I53">
            <v>0</v>
          </cell>
          <cell r="J53">
            <v>0</v>
          </cell>
          <cell r="K53" t="str">
            <v>5</v>
          </cell>
          <cell r="L53">
            <v>0</v>
          </cell>
          <cell r="M53">
            <v>0</v>
          </cell>
          <cell r="N53">
            <v>-1905760.03</v>
          </cell>
          <cell r="O53">
            <v>0</v>
          </cell>
          <cell r="P53">
            <v>-1400674.12</v>
          </cell>
          <cell r="Q53">
            <v>-505085.91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</row>
        <row r="54">
          <cell r="A54">
            <v>39082</v>
          </cell>
          <cell r="B54" t="str">
            <v>Customer Advances</v>
          </cell>
          <cell r="C54">
            <v>0</v>
          </cell>
          <cell r="D54" t="str">
            <v>AAB</v>
          </cell>
          <cell r="E54" t="str">
            <v>Import Loans</v>
          </cell>
          <cell r="F54" t="str">
            <v>Total Interest Income</v>
          </cell>
          <cell r="G54" t="str">
            <v>5011200</v>
          </cell>
          <cell r="H54">
            <v>0</v>
          </cell>
          <cell r="I54">
            <v>0</v>
          </cell>
          <cell r="J54">
            <v>0</v>
          </cell>
          <cell r="K54" t="str">
            <v>5</v>
          </cell>
          <cell r="L54">
            <v>0</v>
          </cell>
          <cell r="M54">
            <v>0</v>
          </cell>
          <cell r="N54">
            <v>-11447509.850000001</v>
          </cell>
          <cell r="O54">
            <v>0</v>
          </cell>
          <cell r="P54">
            <v>-7108249.6100000003</v>
          </cell>
          <cell r="Q54">
            <v>-4336562.9400000004</v>
          </cell>
          <cell r="R54">
            <v>0</v>
          </cell>
          <cell r="S54">
            <v>0</v>
          </cell>
          <cell r="T54">
            <v>0</v>
          </cell>
          <cell r="U54">
            <v>-2697.3</v>
          </cell>
        </row>
        <row r="55">
          <cell r="A55">
            <v>39082</v>
          </cell>
          <cell r="B55" t="str">
            <v>Customer Advances</v>
          </cell>
          <cell r="C55">
            <v>0</v>
          </cell>
          <cell r="D55" t="str">
            <v>AAC</v>
          </cell>
          <cell r="E55" t="str">
            <v>Trust Receipts</v>
          </cell>
          <cell r="F55" t="str">
            <v>Total Interest Income</v>
          </cell>
          <cell r="G55" t="str">
            <v>5011300</v>
          </cell>
          <cell r="H55">
            <v>0</v>
          </cell>
          <cell r="I55">
            <v>0</v>
          </cell>
          <cell r="J55">
            <v>0</v>
          </cell>
          <cell r="K55" t="str">
            <v>5</v>
          </cell>
          <cell r="L55">
            <v>0</v>
          </cell>
          <cell r="M55">
            <v>0</v>
          </cell>
          <cell r="N55">
            <v>-108119873.36</v>
          </cell>
          <cell r="O55">
            <v>0</v>
          </cell>
          <cell r="P55">
            <v>-68537579.200000003</v>
          </cell>
          <cell r="Q55">
            <v>-39582294.159999996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</row>
        <row r="56">
          <cell r="A56">
            <v>39082</v>
          </cell>
          <cell r="B56" t="str">
            <v>Customer Advances</v>
          </cell>
          <cell r="C56">
            <v>0</v>
          </cell>
          <cell r="D56" t="str">
            <v>AAD</v>
          </cell>
          <cell r="E56" t="str">
            <v>Preshipment Loans</v>
          </cell>
          <cell r="F56" t="str">
            <v>Total Interest Income</v>
          </cell>
          <cell r="G56" t="str">
            <v>5011600</v>
          </cell>
          <cell r="H56">
            <v>0</v>
          </cell>
          <cell r="I56">
            <v>0</v>
          </cell>
          <cell r="J56">
            <v>0</v>
          </cell>
          <cell r="K56" t="str">
            <v>5</v>
          </cell>
          <cell r="L56">
            <v>0</v>
          </cell>
          <cell r="M56">
            <v>0</v>
          </cell>
          <cell r="N56">
            <v>-9063543.7000000011</v>
          </cell>
          <cell r="O56">
            <v>0</v>
          </cell>
          <cell r="P56">
            <v>-504680.55</v>
          </cell>
          <cell r="Q56">
            <v>-8558863.1500000004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</row>
        <row r="57">
          <cell r="A57">
            <v>39082</v>
          </cell>
          <cell r="B57" t="str">
            <v>Customer Advances</v>
          </cell>
          <cell r="C57">
            <v>0</v>
          </cell>
          <cell r="D57" t="str">
            <v>AAE</v>
          </cell>
          <cell r="E57" t="str">
            <v>Fixed Loans</v>
          </cell>
          <cell r="F57" t="str">
            <v>Total Interest Income</v>
          </cell>
          <cell r="G57" t="str">
            <v>5011900</v>
          </cell>
          <cell r="H57">
            <v>0</v>
          </cell>
          <cell r="I57">
            <v>0</v>
          </cell>
          <cell r="J57">
            <v>0</v>
          </cell>
          <cell r="K57" t="str">
            <v>5</v>
          </cell>
          <cell r="L57">
            <v>0</v>
          </cell>
          <cell r="M57">
            <v>0</v>
          </cell>
          <cell r="N57">
            <v>-1465312.5</v>
          </cell>
          <cell r="O57">
            <v>0</v>
          </cell>
          <cell r="P57">
            <v>-1465312.5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</row>
        <row r="58">
          <cell r="A58">
            <v>39082</v>
          </cell>
          <cell r="B58" t="str">
            <v>Customer Advances</v>
          </cell>
          <cell r="C58">
            <v>0</v>
          </cell>
          <cell r="D58" t="str">
            <v>AAE</v>
          </cell>
          <cell r="E58" t="str">
            <v>Fixed Loans</v>
          </cell>
          <cell r="F58" t="str">
            <v>Total Interest Income</v>
          </cell>
          <cell r="G58" t="str">
            <v>5012100</v>
          </cell>
          <cell r="H58">
            <v>0</v>
          </cell>
          <cell r="I58">
            <v>0</v>
          </cell>
          <cell r="J58">
            <v>0</v>
          </cell>
          <cell r="K58" t="str">
            <v>5</v>
          </cell>
          <cell r="L58">
            <v>0</v>
          </cell>
          <cell r="M58">
            <v>0</v>
          </cell>
          <cell r="N58">
            <v>-160861995.69</v>
          </cell>
          <cell r="O58">
            <v>0</v>
          </cell>
          <cell r="P58">
            <v>-129288238.31999999</v>
          </cell>
          <cell r="Q58">
            <v>-13205987.98</v>
          </cell>
          <cell r="R58">
            <v>0</v>
          </cell>
          <cell r="S58">
            <v>-8362386.0499999998</v>
          </cell>
          <cell r="T58">
            <v>0</v>
          </cell>
          <cell r="U58">
            <v>-9885385.0600000005</v>
          </cell>
        </row>
        <row r="59">
          <cell r="A59">
            <v>39082</v>
          </cell>
          <cell r="B59" t="str">
            <v>Customer Advances</v>
          </cell>
          <cell r="C59">
            <v>0</v>
          </cell>
          <cell r="D59" t="str">
            <v>AAE</v>
          </cell>
          <cell r="E59" t="str">
            <v>Fixed Loans</v>
          </cell>
          <cell r="F59" t="str">
            <v>Total Interest Income</v>
          </cell>
          <cell r="G59" t="str">
            <v>5012110</v>
          </cell>
          <cell r="H59">
            <v>0</v>
          </cell>
          <cell r="I59">
            <v>0</v>
          </cell>
          <cell r="J59">
            <v>0</v>
          </cell>
          <cell r="K59" t="str">
            <v>5</v>
          </cell>
          <cell r="L59">
            <v>0</v>
          </cell>
          <cell r="M59">
            <v>0</v>
          </cell>
          <cell r="N59">
            <v>-146181637.85000002</v>
          </cell>
          <cell r="O59">
            <v>0</v>
          </cell>
          <cell r="P59">
            <v>-120408313.43000001</v>
          </cell>
          <cell r="Q59">
            <v>-25477768.870000001</v>
          </cell>
          <cell r="R59">
            <v>0</v>
          </cell>
          <cell r="S59">
            <v>-295555.55</v>
          </cell>
          <cell r="T59">
            <v>0</v>
          </cell>
          <cell r="U59">
            <v>0</v>
          </cell>
        </row>
        <row r="60">
          <cell r="A60">
            <v>39082</v>
          </cell>
          <cell r="B60" t="str">
            <v>Customer Advances</v>
          </cell>
          <cell r="C60">
            <v>0</v>
          </cell>
          <cell r="D60" t="str">
            <v>AAH</v>
          </cell>
          <cell r="E60" t="str">
            <v>Housing Loan --- Public</v>
          </cell>
          <cell r="F60" t="str">
            <v>Total Interest Income</v>
          </cell>
          <cell r="G60" t="str">
            <v>5012107</v>
          </cell>
          <cell r="H60">
            <v>0</v>
          </cell>
          <cell r="I60">
            <v>0</v>
          </cell>
          <cell r="J60">
            <v>0</v>
          </cell>
          <cell r="K60" t="str">
            <v>5</v>
          </cell>
          <cell r="L60">
            <v>0</v>
          </cell>
          <cell r="M60">
            <v>0</v>
          </cell>
          <cell r="N60">
            <v>-1085756.96</v>
          </cell>
          <cell r="O60">
            <v>0</v>
          </cell>
          <cell r="P60">
            <v>0</v>
          </cell>
          <cell r="Q60">
            <v>-612759.69999999995</v>
          </cell>
          <cell r="R60">
            <v>0</v>
          </cell>
          <cell r="S60">
            <v>-454997.26</v>
          </cell>
          <cell r="T60">
            <v>0</v>
          </cell>
          <cell r="U60">
            <v>0</v>
          </cell>
        </row>
        <row r="61">
          <cell r="A61">
            <v>39082</v>
          </cell>
          <cell r="B61" t="str">
            <v>Customer Advances</v>
          </cell>
          <cell r="C61">
            <v>0</v>
          </cell>
          <cell r="D61" t="str">
            <v>AAJ</v>
          </cell>
          <cell r="E61" t="str">
            <v>SME Loans</v>
          </cell>
          <cell r="F61" t="str">
            <v>Total Interest Income</v>
          </cell>
          <cell r="G61" t="str">
            <v>5012105</v>
          </cell>
          <cell r="H61">
            <v>0</v>
          </cell>
          <cell r="I61">
            <v>0</v>
          </cell>
          <cell r="J61">
            <v>0</v>
          </cell>
          <cell r="K61" t="str">
            <v>5</v>
          </cell>
          <cell r="L61">
            <v>0</v>
          </cell>
          <cell r="M61">
            <v>0</v>
          </cell>
          <cell r="N61">
            <v>-271141.49</v>
          </cell>
          <cell r="O61">
            <v>0</v>
          </cell>
          <cell r="P61">
            <v>-271141.49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</row>
        <row r="62">
          <cell r="A62">
            <v>39082</v>
          </cell>
          <cell r="B62" t="str">
            <v>Customer Advances</v>
          </cell>
          <cell r="C62">
            <v>0</v>
          </cell>
          <cell r="D62" t="str">
            <v>AAK</v>
          </cell>
          <cell r="E62" t="str">
            <v>Personal Loans</v>
          </cell>
          <cell r="F62" t="str">
            <v>Total Interest Income</v>
          </cell>
          <cell r="G62" t="str">
            <v>5012415</v>
          </cell>
          <cell r="H62">
            <v>0</v>
          </cell>
          <cell r="I62">
            <v>0</v>
          </cell>
          <cell r="J62">
            <v>0</v>
          </cell>
          <cell r="K62" t="str">
            <v>5</v>
          </cell>
          <cell r="L62">
            <v>0</v>
          </cell>
          <cell r="M62">
            <v>0</v>
          </cell>
          <cell r="N62">
            <v>-1038276.59</v>
          </cell>
          <cell r="O62">
            <v>0</v>
          </cell>
          <cell r="P62">
            <v>-42000</v>
          </cell>
          <cell r="Q62">
            <v>-19817.29</v>
          </cell>
          <cell r="R62">
            <v>0</v>
          </cell>
          <cell r="S62">
            <v>-911071.52</v>
          </cell>
          <cell r="T62">
            <v>0</v>
          </cell>
          <cell r="U62">
            <v>0</v>
          </cell>
        </row>
        <row r="63">
          <cell r="A63">
            <v>39082</v>
          </cell>
          <cell r="B63" t="str">
            <v>Customer Advances</v>
          </cell>
          <cell r="C63">
            <v>0</v>
          </cell>
          <cell r="D63" t="str">
            <v>AAL</v>
          </cell>
          <cell r="E63" t="str">
            <v>Overdrafts</v>
          </cell>
          <cell r="F63" t="str">
            <v>Total Interest Income</v>
          </cell>
          <cell r="G63" t="str">
            <v>5011100</v>
          </cell>
          <cell r="H63">
            <v>0</v>
          </cell>
          <cell r="I63">
            <v>0</v>
          </cell>
          <cell r="J63">
            <v>0</v>
          </cell>
          <cell r="K63" t="str">
            <v>5</v>
          </cell>
          <cell r="L63">
            <v>0</v>
          </cell>
          <cell r="M63">
            <v>0</v>
          </cell>
          <cell r="N63">
            <v>-199049352.92000002</v>
          </cell>
          <cell r="O63">
            <v>0</v>
          </cell>
          <cell r="P63">
            <v>-161116756.37</v>
          </cell>
          <cell r="Q63">
            <v>-35074756.420000002</v>
          </cell>
          <cell r="R63">
            <v>0</v>
          </cell>
          <cell r="S63">
            <v>-1691934</v>
          </cell>
          <cell r="T63">
            <v>0</v>
          </cell>
          <cell r="U63">
            <v>0</v>
          </cell>
        </row>
        <row r="64">
          <cell r="A64">
            <v>39082</v>
          </cell>
          <cell r="B64" t="str">
            <v>Customer Advances</v>
          </cell>
          <cell r="C64">
            <v>0</v>
          </cell>
          <cell r="D64" t="str">
            <v>AAL</v>
          </cell>
          <cell r="E64" t="str">
            <v>Overdrafts</v>
          </cell>
          <cell r="F64" t="str">
            <v>Total Interest Income</v>
          </cell>
          <cell r="G64" t="str">
            <v>5011110</v>
          </cell>
          <cell r="H64">
            <v>0</v>
          </cell>
          <cell r="I64">
            <v>0</v>
          </cell>
          <cell r="J64">
            <v>0</v>
          </cell>
          <cell r="K64" t="str">
            <v>5</v>
          </cell>
          <cell r="L64">
            <v>0</v>
          </cell>
          <cell r="M64">
            <v>0</v>
          </cell>
          <cell r="N64">
            <v>-26237614.210000001</v>
          </cell>
          <cell r="O64">
            <v>0</v>
          </cell>
          <cell r="P64">
            <v>-21990320.550000001</v>
          </cell>
          <cell r="Q64">
            <v>-3694705.57</v>
          </cell>
          <cell r="R64">
            <v>0</v>
          </cell>
          <cell r="S64">
            <v>-393146.99</v>
          </cell>
          <cell r="T64">
            <v>0</v>
          </cell>
          <cell r="U64">
            <v>0</v>
          </cell>
        </row>
        <row r="65">
          <cell r="A65">
            <v>39082</v>
          </cell>
          <cell r="B65" t="str">
            <v>Customer Advances</v>
          </cell>
          <cell r="C65">
            <v>0</v>
          </cell>
          <cell r="D65" t="str">
            <v>AAO</v>
          </cell>
          <cell r="E65" t="str">
            <v>Export Bills Purchased</v>
          </cell>
          <cell r="F65" t="str">
            <v>Total Interest Income</v>
          </cell>
          <cell r="G65" t="str">
            <v>5012800</v>
          </cell>
          <cell r="H65">
            <v>0</v>
          </cell>
          <cell r="I65">
            <v>0</v>
          </cell>
          <cell r="J65">
            <v>0</v>
          </cell>
          <cell r="K65" t="str">
            <v>5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</row>
        <row r="66">
          <cell r="A66">
            <v>39082</v>
          </cell>
          <cell r="B66" t="str">
            <v>Customer Advances</v>
          </cell>
          <cell r="C66">
            <v>0</v>
          </cell>
          <cell r="D66" t="str">
            <v>AAP</v>
          </cell>
          <cell r="E66" t="str">
            <v>Staff Loans</v>
          </cell>
          <cell r="F66" t="str">
            <v>Total Interest Income</v>
          </cell>
          <cell r="G66" t="str">
            <v>5012310</v>
          </cell>
          <cell r="H66">
            <v>0</v>
          </cell>
          <cell r="I66">
            <v>0</v>
          </cell>
          <cell r="J66">
            <v>0</v>
          </cell>
          <cell r="K66" t="str">
            <v>5</v>
          </cell>
          <cell r="L66">
            <v>0</v>
          </cell>
          <cell r="M66">
            <v>0</v>
          </cell>
          <cell r="N66">
            <v>-634492.4</v>
          </cell>
          <cell r="O66">
            <v>0</v>
          </cell>
          <cell r="P66">
            <v>-634492.4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</row>
        <row r="67">
          <cell r="A67">
            <v>39082</v>
          </cell>
          <cell r="B67" t="str">
            <v>Customer Advances</v>
          </cell>
          <cell r="C67">
            <v>0</v>
          </cell>
          <cell r="D67" t="str">
            <v>AAP</v>
          </cell>
          <cell r="E67" t="str">
            <v>Staff Loans</v>
          </cell>
          <cell r="F67" t="str">
            <v>Total Interest Income</v>
          </cell>
          <cell r="G67" t="str">
            <v>5012335</v>
          </cell>
          <cell r="H67">
            <v>0</v>
          </cell>
          <cell r="I67">
            <v>0</v>
          </cell>
          <cell r="J67">
            <v>0</v>
          </cell>
          <cell r="K67" t="str">
            <v>5</v>
          </cell>
          <cell r="L67">
            <v>0</v>
          </cell>
          <cell r="M67">
            <v>0</v>
          </cell>
          <cell r="N67">
            <v>-337918.1</v>
          </cell>
          <cell r="O67">
            <v>0</v>
          </cell>
          <cell r="P67">
            <v>-337918.1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</row>
        <row r="68">
          <cell r="A68">
            <v>39082</v>
          </cell>
          <cell r="B68" t="str">
            <v>Customer Advances</v>
          </cell>
          <cell r="C68">
            <v>0</v>
          </cell>
          <cell r="D68" t="str">
            <v>AAP</v>
          </cell>
          <cell r="E68" t="str">
            <v>Staff Loans</v>
          </cell>
          <cell r="F68" t="str">
            <v>Total Interest Income</v>
          </cell>
          <cell r="G68" t="str">
            <v>5015300</v>
          </cell>
          <cell r="H68">
            <v>0</v>
          </cell>
          <cell r="I68">
            <v>0</v>
          </cell>
          <cell r="J68">
            <v>0</v>
          </cell>
          <cell r="K68" t="str">
            <v>5</v>
          </cell>
          <cell r="L68">
            <v>0</v>
          </cell>
          <cell r="M68">
            <v>0</v>
          </cell>
          <cell r="N68">
            <v>-975005.04</v>
          </cell>
          <cell r="O68">
            <v>0</v>
          </cell>
          <cell r="P68">
            <v>-975005.04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</row>
        <row r="69">
          <cell r="A69">
            <v>39082</v>
          </cell>
          <cell r="B69" t="str">
            <v>Depreciation on Fixed Assets</v>
          </cell>
          <cell r="C69">
            <v>0</v>
          </cell>
          <cell r="D69" t="str">
            <v>NAB</v>
          </cell>
          <cell r="E69" t="str">
            <v>Office Furniture and Equipment</v>
          </cell>
          <cell r="F69" t="str">
            <v>Total Charges</v>
          </cell>
          <cell r="G69" t="str">
            <v>7051120</v>
          </cell>
          <cell r="H69">
            <v>0</v>
          </cell>
          <cell r="I69">
            <v>0</v>
          </cell>
          <cell r="J69">
            <v>0</v>
          </cell>
          <cell r="K69" t="str">
            <v>7</v>
          </cell>
          <cell r="L69">
            <v>0</v>
          </cell>
          <cell r="M69">
            <v>0</v>
          </cell>
          <cell r="N69">
            <v>2662979.2599999998</v>
          </cell>
          <cell r="O69">
            <v>278217.03999999998</v>
          </cell>
          <cell r="P69">
            <v>561440.06999999995</v>
          </cell>
          <cell r="Q69">
            <v>289409.86</v>
          </cell>
          <cell r="R69">
            <v>0</v>
          </cell>
          <cell r="S69">
            <v>601920.44999999995</v>
          </cell>
          <cell r="T69">
            <v>0</v>
          </cell>
          <cell r="U69">
            <v>12000</v>
          </cell>
        </row>
        <row r="70">
          <cell r="A70">
            <v>39082</v>
          </cell>
          <cell r="B70" t="str">
            <v>Depreciation on Fixed Assets</v>
          </cell>
          <cell r="C70">
            <v>0</v>
          </cell>
          <cell r="D70" t="str">
            <v>NAB</v>
          </cell>
          <cell r="E70" t="str">
            <v>Office Furniture and Equipment</v>
          </cell>
          <cell r="F70" t="str">
            <v>Total Charges</v>
          </cell>
          <cell r="G70" t="str">
            <v>7051130</v>
          </cell>
          <cell r="H70">
            <v>0</v>
          </cell>
          <cell r="I70">
            <v>0</v>
          </cell>
          <cell r="J70">
            <v>0</v>
          </cell>
          <cell r="K70" t="str">
            <v>7</v>
          </cell>
          <cell r="L70">
            <v>0</v>
          </cell>
          <cell r="M70">
            <v>0</v>
          </cell>
          <cell r="N70">
            <v>2327812.7400000002</v>
          </cell>
          <cell r="O70">
            <v>59585.97</v>
          </cell>
          <cell r="P70">
            <v>218664.07</v>
          </cell>
          <cell r="Q70">
            <v>335354.2</v>
          </cell>
          <cell r="R70">
            <v>0</v>
          </cell>
          <cell r="S70">
            <v>608342.16</v>
          </cell>
          <cell r="T70">
            <v>0</v>
          </cell>
          <cell r="U70">
            <v>12000</v>
          </cell>
        </row>
        <row r="71">
          <cell r="A71">
            <v>39082</v>
          </cell>
          <cell r="B71" t="str">
            <v>Depreciation on Fixed Assets</v>
          </cell>
          <cell r="C71">
            <v>0</v>
          </cell>
          <cell r="D71" t="str">
            <v>NAC</v>
          </cell>
          <cell r="E71" t="str">
            <v>House Furniture &amp; Equipment</v>
          </cell>
          <cell r="F71" t="str">
            <v>Total Charges</v>
          </cell>
          <cell r="G71" t="str">
            <v>7051140</v>
          </cell>
          <cell r="H71">
            <v>0</v>
          </cell>
          <cell r="I71">
            <v>0</v>
          </cell>
          <cell r="J71">
            <v>0</v>
          </cell>
          <cell r="K71" t="str">
            <v>7</v>
          </cell>
          <cell r="L71">
            <v>0</v>
          </cell>
          <cell r="M71">
            <v>0</v>
          </cell>
          <cell r="N71">
            <v>48430.44</v>
          </cell>
          <cell r="O71">
            <v>29248.34</v>
          </cell>
          <cell r="P71">
            <v>0</v>
          </cell>
          <cell r="Q71">
            <v>19182.099999999999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</row>
        <row r="72">
          <cell r="A72">
            <v>39082</v>
          </cell>
          <cell r="B72" t="str">
            <v>Depreciation on Fixed Assets</v>
          </cell>
          <cell r="C72">
            <v>0</v>
          </cell>
          <cell r="D72" t="str">
            <v>NAC</v>
          </cell>
          <cell r="E72" t="str">
            <v>House Furniture &amp; Equipment</v>
          </cell>
          <cell r="F72" t="str">
            <v>Total Charges</v>
          </cell>
          <cell r="G72" t="str">
            <v>7051145</v>
          </cell>
          <cell r="H72">
            <v>0</v>
          </cell>
          <cell r="I72">
            <v>0</v>
          </cell>
          <cell r="J72">
            <v>0</v>
          </cell>
          <cell r="K72" t="str">
            <v>7</v>
          </cell>
          <cell r="L72">
            <v>0</v>
          </cell>
          <cell r="M72">
            <v>0</v>
          </cell>
          <cell r="N72">
            <v>17052.96</v>
          </cell>
          <cell r="O72">
            <v>17052.96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</row>
        <row r="73">
          <cell r="A73">
            <v>39082</v>
          </cell>
          <cell r="B73" t="str">
            <v>Depreciation on Fixed Assets</v>
          </cell>
          <cell r="C73">
            <v>0</v>
          </cell>
          <cell r="D73" t="str">
            <v>NAE</v>
          </cell>
          <cell r="E73" t="str">
            <v>Computer Equipment</v>
          </cell>
          <cell r="F73" t="str">
            <v>Total Charges</v>
          </cell>
          <cell r="G73" t="str">
            <v>7051160</v>
          </cell>
          <cell r="H73">
            <v>0</v>
          </cell>
          <cell r="I73">
            <v>0</v>
          </cell>
          <cell r="J73">
            <v>0</v>
          </cell>
          <cell r="K73" t="str">
            <v>7</v>
          </cell>
          <cell r="L73">
            <v>0</v>
          </cell>
          <cell r="M73">
            <v>0</v>
          </cell>
          <cell r="N73">
            <v>2941442.05</v>
          </cell>
          <cell r="O73">
            <v>253893.94</v>
          </cell>
          <cell r="P73">
            <v>281746.86</v>
          </cell>
          <cell r="Q73">
            <v>498345.67</v>
          </cell>
          <cell r="R73">
            <v>0</v>
          </cell>
          <cell r="S73">
            <v>832437.45</v>
          </cell>
          <cell r="T73">
            <v>0</v>
          </cell>
          <cell r="U73">
            <v>24000</v>
          </cell>
        </row>
        <row r="74">
          <cell r="A74">
            <v>39082</v>
          </cell>
          <cell r="B74" t="str">
            <v>Depreciation on Fixed Assets</v>
          </cell>
          <cell r="C74">
            <v>0</v>
          </cell>
          <cell r="D74" t="str">
            <v>NAF</v>
          </cell>
          <cell r="E74" t="str">
            <v>Bank Vehicles</v>
          </cell>
          <cell r="F74" t="str">
            <v>Total Charges</v>
          </cell>
          <cell r="G74" t="str">
            <v>7051200</v>
          </cell>
          <cell r="H74">
            <v>0</v>
          </cell>
          <cell r="I74">
            <v>0</v>
          </cell>
          <cell r="J74">
            <v>0</v>
          </cell>
          <cell r="K74" t="str">
            <v>7</v>
          </cell>
          <cell r="L74">
            <v>0</v>
          </cell>
          <cell r="M74">
            <v>0</v>
          </cell>
          <cell r="N74">
            <v>274400.02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</row>
        <row r="75">
          <cell r="A75">
            <v>39082</v>
          </cell>
          <cell r="B75" t="str">
            <v>Establishment Charges</v>
          </cell>
          <cell r="C75">
            <v>0</v>
          </cell>
          <cell r="D75" t="str">
            <v>LAA</v>
          </cell>
          <cell r="E75" t="str">
            <v>Lease Rent</v>
          </cell>
          <cell r="F75" t="str">
            <v>Total Charges</v>
          </cell>
          <cell r="G75" t="str">
            <v>7041131</v>
          </cell>
          <cell r="H75">
            <v>0</v>
          </cell>
          <cell r="I75">
            <v>0</v>
          </cell>
          <cell r="J75">
            <v>0</v>
          </cell>
          <cell r="K75" t="str">
            <v>7</v>
          </cell>
          <cell r="L75">
            <v>0</v>
          </cell>
          <cell r="M75">
            <v>0</v>
          </cell>
          <cell r="N75">
            <v>3282920.03</v>
          </cell>
          <cell r="O75">
            <v>2897908.04</v>
          </cell>
          <cell r="P75">
            <v>0</v>
          </cell>
          <cell r="Q75">
            <v>385011.99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</row>
        <row r="76">
          <cell r="A76">
            <v>39082</v>
          </cell>
          <cell r="B76" t="str">
            <v>Establishment Charges</v>
          </cell>
          <cell r="C76">
            <v>0</v>
          </cell>
          <cell r="D76" t="str">
            <v>LAA</v>
          </cell>
          <cell r="E76" t="str">
            <v>Lease Rent</v>
          </cell>
          <cell r="F76" t="str">
            <v>Total Charges</v>
          </cell>
          <cell r="G76" t="str">
            <v>7062245</v>
          </cell>
          <cell r="H76">
            <v>0</v>
          </cell>
          <cell r="I76">
            <v>0</v>
          </cell>
          <cell r="J76">
            <v>0</v>
          </cell>
          <cell r="K76" t="str">
            <v>7</v>
          </cell>
          <cell r="L76">
            <v>0</v>
          </cell>
          <cell r="M76">
            <v>0</v>
          </cell>
          <cell r="N76">
            <v>1495456.03</v>
          </cell>
          <cell r="O76">
            <v>976235.2</v>
          </cell>
          <cell r="P76">
            <v>52298.32</v>
          </cell>
          <cell r="Q76">
            <v>466922.51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</row>
        <row r="77">
          <cell r="A77">
            <v>39082</v>
          </cell>
          <cell r="B77" t="str">
            <v>Establishment Charges</v>
          </cell>
          <cell r="C77">
            <v>0</v>
          </cell>
          <cell r="D77" t="str">
            <v>LAA</v>
          </cell>
          <cell r="E77" t="str">
            <v>Lease Rent</v>
          </cell>
          <cell r="F77" t="str">
            <v>Total Charges</v>
          </cell>
          <cell r="G77" t="str">
            <v>7062255</v>
          </cell>
          <cell r="H77">
            <v>0</v>
          </cell>
          <cell r="I77">
            <v>0</v>
          </cell>
          <cell r="J77">
            <v>0</v>
          </cell>
          <cell r="K77" t="str">
            <v>7</v>
          </cell>
          <cell r="L77">
            <v>0</v>
          </cell>
          <cell r="M77">
            <v>0</v>
          </cell>
          <cell r="N77">
            <v>5666026.9199999999</v>
          </cell>
          <cell r="O77">
            <v>2498726.66</v>
          </cell>
          <cell r="P77">
            <v>2766447.38</v>
          </cell>
          <cell r="Q77">
            <v>400852.88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</row>
        <row r="78">
          <cell r="A78">
            <v>39082</v>
          </cell>
          <cell r="B78" t="str">
            <v>Establishment Charges</v>
          </cell>
          <cell r="C78">
            <v>0</v>
          </cell>
          <cell r="D78" t="str">
            <v>LAB</v>
          </cell>
          <cell r="E78" t="str">
            <v>Electricity</v>
          </cell>
          <cell r="F78" t="str">
            <v>Total Charges</v>
          </cell>
          <cell r="G78" t="str">
            <v>7031110</v>
          </cell>
          <cell r="H78">
            <v>0</v>
          </cell>
          <cell r="I78">
            <v>0</v>
          </cell>
          <cell r="J78">
            <v>0</v>
          </cell>
          <cell r="K78" t="str">
            <v>7</v>
          </cell>
          <cell r="L78">
            <v>0</v>
          </cell>
          <cell r="M78">
            <v>0</v>
          </cell>
          <cell r="N78">
            <v>3278604</v>
          </cell>
          <cell r="O78">
            <v>627444.44999999995</v>
          </cell>
          <cell r="P78">
            <v>1245239.55</v>
          </cell>
          <cell r="Q78">
            <v>595022</v>
          </cell>
          <cell r="R78">
            <v>0</v>
          </cell>
          <cell r="S78">
            <v>304577</v>
          </cell>
          <cell r="T78">
            <v>0</v>
          </cell>
          <cell r="U78">
            <v>0</v>
          </cell>
        </row>
        <row r="79">
          <cell r="A79">
            <v>39082</v>
          </cell>
          <cell r="B79" t="str">
            <v>Establishment Charges</v>
          </cell>
          <cell r="C79">
            <v>0</v>
          </cell>
          <cell r="D79" t="str">
            <v>LAB</v>
          </cell>
          <cell r="E79" t="str">
            <v>Electricity</v>
          </cell>
          <cell r="F79" t="str">
            <v>Total Charges</v>
          </cell>
          <cell r="G79" t="str">
            <v>7031115</v>
          </cell>
          <cell r="H79">
            <v>0</v>
          </cell>
          <cell r="I79">
            <v>0</v>
          </cell>
          <cell r="J79">
            <v>0</v>
          </cell>
          <cell r="K79" t="str">
            <v>7</v>
          </cell>
          <cell r="L79">
            <v>0</v>
          </cell>
          <cell r="M79">
            <v>0</v>
          </cell>
          <cell r="N79">
            <v>442571</v>
          </cell>
          <cell r="O79">
            <v>418847</v>
          </cell>
          <cell r="P79">
            <v>0</v>
          </cell>
          <cell r="Q79">
            <v>23724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</row>
        <row r="80">
          <cell r="A80">
            <v>39082</v>
          </cell>
          <cell r="B80" t="str">
            <v>Establishment Charges</v>
          </cell>
          <cell r="C80">
            <v>0</v>
          </cell>
          <cell r="D80" t="str">
            <v>LAC</v>
          </cell>
          <cell r="E80" t="str">
            <v>Rent, Rates &amp; Taxes</v>
          </cell>
          <cell r="F80" t="str">
            <v>Total Charges</v>
          </cell>
          <cell r="G80" t="str">
            <v>7031100</v>
          </cell>
          <cell r="H80">
            <v>0</v>
          </cell>
          <cell r="I80">
            <v>0</v>
          </cell>
          <cell r="J80">
            <v>0</v>
          </cell>
          <cell r="K80" t="str">
            <v>7</v>
          </cell>
          <cell r="L80">
            <v>0</v>
          </cell>
          <cell r="M80">
            <v>0</v>
          </cell>
          <cell r="N80">
            <v>16963252.310000002</v>
          </cell>
          <cell r="O80">
            <v>2947275.15</v>
          </cell>
          <cell r="P80">
            <v>5947580.8499999996</v>
          </cell>
          <cell r="Q80">
            <v>2438400</v>
          </cell>
          <cell r="R80">
            <v>0</v>
          </cell>
          <cell r="S80">
            <v>3101697</v>
          </cell>
          <cell r="T80">
            <v>23899.31</v>
          </cell>
          <cell r="U80">
            <v>420000</v>
          </cell>
        </row>
        <row r="81">
          <cell r="A81">
            <v>39082</v>
          </cell>
          <cell r="B81" t="str">
            <v>Establishment Charges</v>
          </cell>
          <cell r="C81">
            <v>0</v>
          </cell>
          <cell r="D81" t="str">
            <v>LAC</v>
          </cell>
          <cell r="E81" t="str">
            <v>Rent, Rates &amp; Taxes</v>
          </cell>
          <cell r="F81" t="str">
            <v>Total Charges</v>
          </cell>
          <cell r="G81" t="str">
            <v>7031105</v>
          </cell>
          <cell r="H81">
            <v>0</v>
          </cell>
          <cell r="I81">
            <v>0</v>
          </cell>
          <cell r="J81">
            <v>0</v>
          </cell>
          <cell r="K81" t="str">
            <v>7</v>
          </cell>
          <cell r="L81">
            <v>0</v>
          </cell>
          <cell r="M81">
            <v>0</v>
          </cell>
          <cell r="N81">
            <v>1045500</v>
          </cell>
          <cell r="O81">
            <v>1023000</v>
          </cell>
          <cell r="P81">
            <v>0</v>
          </cell>
          <cell r="Q81">
            <v>22500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</row>
        <row r="82">
          <cell r="A82">
            <v>39082</v>
          </cell>
          <cell r="B82" t="str">
            <v>Establishment Charges</v>
          </cell>
          <cell r="C82">
            <v>0</v>
          </cell>
          <cell r="D82" t="str">
            <v>LAD</v>
          </cell>
          <cell r="E82" t="str">
            <v>Telephones</v>
          </cell>
          <cell r="F82" t="str">
            <v>Total Charges</v>
          </cell>
          <cell r="G82" t="str">
            <v>7031120</v>
          </cell>
          <cell r="H82">
            <v>0</v>
          </cell>
          <cell r="I82">
            <v>0</v>
          </cell>
          <cell r="J82">
            <v>0</v>
          </cell>
          <cell r="K82" t="str">
            <v>7</v>
          </cell>
          <cell r="L82">
            <v>0</v>
          </cell>
          <cell r="M82">
            <v>0</v>
          </cell>
          <cell r="N82">
            <v>1814069.11</v>
          </cell>
          <cell r="O82">
            <v>855846.67</v>
          </cell>
          <cell r="P82">
            <v>283343.44</v>
          </cell>
          <cell r="Q82">
            <v>346099.99</v>
          </cell>
          <cell r="R82">
            <v>0</v>
          </cell>
          <cell r="S82">
            <v>90145.22</v>
          </cell>
          <cell r="T82">
            <v>10000</v>
          </cell>
          <cell r="U82">
            <v>11070</v>
          </cell>
        </row>
        <row r="83">
          <cell r="A83">
            <v>39082</v>
          </cell>
          <cell r="B83" t="str">
            <v>Establishment Charges</v>
          </cell>
          <cell r="C83">
            <v>0</v>
          </cell>
          <cell r="D83" t="str">
            <v>LAD</v>
          </cell>
          <cell r="E83" t="str">
            <v>Telephones</v>
          </cell>
          <cell r="F83" t="str">
            <v>Total Charges</v>
          </cell>
          <cell r="G83" t="str">
            <v>7031121</v>
          </cell>
          <cell r="H83">
            <v>0</v>
          </cell>
          <cell r="I83">
            <v>0</v>
          </cell>
          <cell r="J83">
            <v>0</v>
          </cell>
          <cell r="K83" t="str">
            <v>7</v>
          </cell>
          <cell r="L83">
            <v>0</v>
          </cell>
          <cell r="M83">
            <v>0</v>
          </cell>
          <cell r="N83">
            <v>179483.58</v>
          </cell>
          <cell r="O83">
            <v>167272.07999999999</v>
          </cell>
          <cell r="P83">
            <v>1121.5</v>
          </cell>
          <cell r="Q83">
            <v>11090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</row>
        <row r="84">
          <cell r="A84">
            <v>39082</v>
          </cell>
          <cell r="B84" t="str">
            <v>Establishment Charges</v>
          </cell>
          <cell r="C84">
            <v>0</v>
          </cell>
          <cell r="D84" t="str">
            <v>LAE</v>
          </cell>
          <cell r="E84" t="str">
            <v>Security Services</v>
          </cell>
          <cell r="F84" t="str">
            <v>Total Charges</v>
          </cell>
          <cell r="G84" t="str">
            <v>7031130</v>
          </cell>
          <cell r="H84">
            <v>0</v>
          </cell>
          <cell r="I84">
            <v>0</v>
          </cell>
          <cell r="J84">
            <v>0</v>
          </cell>
          <cell r="K84" t="str">
            <v>7</v>
          </cell>
          <cell r="L84">
            <v>0</v>
          </cell>
          <cell r="M84">
            <v>0</v>
          </cell>
          <cell r="N84">
            <v>2545442.0699999998</v>
          </cell>
          <cell r="O84">
            <v>585001.63</v>
          </cell>
          <cell r="P84">
            <v>647680.37</v>
          </cell>
          <cell r="Q84">
            <v>606395.91</v>
          </cell>
          <cell r="R84">
            <v>0</v>
          </cell>
          <cell r="S84">
            <v>456201.72</v>
          </cell>
          <cell r="T84">
            <v>0</v>
          </cell>
          <cell r="U84">
            <v>0</v>
          </cell>
        </row>
        <row r="85">
          <cell r="A85">
            <v>39082</v>
          </cell>
          <cell r="B85" t="str">
            <v>Establishment Charges</v>
          </cell>
          <cell r="C85">
            <v>0</v>
          </cell>
          <cell r="D85" t="str">
            <v>LAF</v>
          </cell>
          <cell r="E85" t="str">
            <v>Insurance</v>
          </cell>
          <cell r="F85" t="str">
            <v>Total Charges</v>
          </cell>
          <cell r="G85" t="str">
            <v>7031140</v>
          </cell>
          <cell r="H85">
            <v>0</v>
          </cell>
          <cell r="I85">
            <v>0</v>
          </cell>
          <cell r="J85">
            <v>0</v>
          </cell>
          <cell r="K85" t="str">
            <v>7</v>
          </cell>
          <cell r="L85">
            <v>0</v>
          </cell>
          <cell r="M85">
            <v>0</v>
          </cell>
          <cell r="N85">
            <v>5622506.4600000009</v>
          </cell>
          <cell r="O85">
            <v>1928697.12</v>
          </cell>
          <cell r="P85">
            <v>2135343.23</v>
          </cell>
          <cell r="Q85">
            <v>1198886.6299999999</v>
          </cell>
          <cell r="R85">
            <v>0</v>
          </cell>
          <cell r="S85">
            <v>272673.48</v>
          </cell>
          <cell r="T85">
            <v>0</v>
          </cell>
          <cell r="U85">
            <v>8450</v>
          </cell>
        </row>
        <row r="86">
          <cell r="A86">
            <v>39082</v>
          </cell>
          <cell r="B86" t="str">
            <v>Establishment Charges</v>
          </cell>
          <cell r="C86">
            <v>0</v>
          </cell>
          <cell r="D86" t="str">
            <v>LAG</v>
          </cell>
          <cell r="E86" t="str">
            <v>Water</v>
          </cell>
          <cell r="F86" t="str">
            <v>Total Charges</v>
          </cell>
          <cell r="G86" t="str">
            <v>7031125</v>
          </cell>
          <cell r="H86">
            <v>0</v>
          </cell>
          <cell r="I86">
            <v>0</v>
          </cell>
          <cell r="J86">
            <v>0</v>
          </cell>
          <cell r="K86" t="str">
            <v>7</v>
          </cell>
          <cell r="L86">
            <v>0</v>
          </cell>
          <cell r="M86">
            <v>0</v>
          </cell>
          <cell r="N86">
            <v>199805.06</v>
          </cell>
          <cell r="O86">
            <v>81869.63</v>
          </cell>
          <cell r="P86">
            <v>90641.37</v>
          </cell>
          <cell r="Q86">
            <v>15294.06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</row>
        <row r="87">
          <cell r="A87">
            <v>39082</v>
          </cell>
          <cell r="B87" t="str">
            <v>Establishment Charges</v>
          </cell>
          <cell r="C87">
            <v>0</v>
          </cell>
          <cell r="D87" t="str">
            <v>LAG</v>
          </cell>
          <cell r="E87" t="str">
            <v>Water</v>
          </cell>
          <cell r="F87" t="str">
            <v>Total Charges</v>
          </cell>
          <cell r="G87" t="str">
            <v>7031126</v>
          </cell>
          <cell r="H87">
            <v>0</v>
          </cell>
          <cell r="I87">
            <v>0</v>
          </cell>
          <cell r="J87">
            <v>0</v>
          </cell>
          <cell r="K87" t="str">
            <v>7</v>
          </cell>
          <cell r="L87">
            <v>0</v>
          </cell>
          <cell r="M87">
            <v>0</v>
          </cell>
          <cell r="N87">
            <v>19029</v>
          </cell>
          <cell r="O87">
            <v>19029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</row>
        <row r="88">
          <cell r="A88">
            <v>39082</v>
          </cell>
          <cell r="B88" t="str">
            <v>Exchange Profit</v>
          </cell>
          <cell r="C88">
            <v>0</v>
          </cell>
          <cell r="D88" t="str">
            <v>FAA</v>
          </cell>
          <cell r="E88" t="str">
            <v>Exchange Profit</v>
          </cell>
          <cell r="F88" t="str">
            <v>Exchange Profit</v>
          </cell>
          <cell r="G88" t="str">
            <v>5020000</v>
          </cell>
          <cell r="H88">
            <v>0</v>
          </cell>
          <cell r="I88">
            <v>0</v>
          </cell>
          <cell r="J88">
            <v>0</v>
          </cell>
          <cell r="K88" t="str">
            <v>5</v>
          </cell>
          <cell r="L88">
            <v>0</v>
          </cell>
          <cell r="M88">
            <v>0</v>
          </cell>
          <cell r="N88">
            <v>-245658068.91999999</v>
          </cell>
          <cell r="O88">
            <v>-92191.1</v>
          </cell>
          <cell r="P88">
            <v>-237381045.53999999</v>
          </cell>
          <cell r="Q88">
            <v>-8184832.2800000003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</row>
        <row r="89">
          <cell r="A89">
            <v>39082</v>
          </cell>
          <cell r="B89" t="str">
            <v>Exchange Profit</v>
          </cell>
          <cell r="C89">
            <v>0</v>
          </cell>
          <cell r="D89" t="str">
            <v>FAA</v>
          </cell>
          <cell r="E89" t="str">
            <v>Exchange Profit</v>
          </cell>
          <cell r="F89" t="str">
            <v>Exchange Profit</v>
          </cell>
          <cell r="G89" t="str">
            <v>5620000</v>
          </cell>
          <cell r="H89">
            <v>0</v>
          </cell>
          <cell r="I89">
            <v>0</v>
          </cell>
          <cell r="J89">
            <v>0</v>
          </cell>
          <cell r="K89" t="str">
            <v>5</v>
          </cell>
          <cell r="L89">
            <v>0</v>
          </cell>
          <cell r="M89">
            <v>0</v>
          </cell>
          <cell r="N89">
            <v>11972.88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11972.88</v>
          </cell>
        </row>
        <row r="90">
          <cell r="A90">
            <v>39082</v>
          </cell>
          <cell r="B90" t="str">
            <v>Investment Income</v>
          </cell>
          <cell r="C90">
            <v>0</v>
          </cell>
          <cell r="D90" t="str">
            <v>GAB</v>
          </cell>
          <cell r="E90" t="str">
            <v>Interest from IDLC. Bonds</v>
          </cell>
          <cell r="F90" t="str">
            <v>Investment Income</v>
          </cell>
          <cell r="G90" t="str">
            <v>5041410</v>
          </cell>
          <cell r="H90">
            <v>0</v>
          </cell>
          <cell r="I90">
            <v>0</v>
          </cell>
          <cell r="J90">
            <v>0</v>
          </cell>
          <cell r="K90" t="str">
            <v>5</v>
          </cell>
          <cell r="L90">
            <v>0</v>
          </cell>
          <cell r="M90">
            <v>0</v>
          </cell>
          <cell r="N90">
            <v>-2851547.5</v>
          </cell>
          <cell r="O90">
            <v>0</v>
          </cell>
          <cell r="P90">
            <v>-2851547.5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</row>
        <row r="91">
          <cell r="A91">
            <v>39082</v>
          </cell>
          <cell r="B91" t="str">
            <v>Less : Interest Paid on Deposits</v>
          </cell>
          <cell r="C91">
            <v>0</v>
          </cell>
          <cell r="D91" t="str">
            <v>CAB</v>
          </cell>
          <cell r="E91" t="str">
            <v>Fixed Deposits</v>
          </cell>
          <cell r="F91" t="str">
            <v>Total Interest Paid</v>
          </cell>
          <cell r="G91" t="str">
            <v>7011123</v>
          </cell>
          <cell r="H91">
            <v>0</v>
          </cell>
          <cell r="I91">
            <v>0</v>
          </cell>
          <cell r="J91">
            <v>0</v>
          </cell>
          <cell r="K91" t="str">
            <v>7</v>
          </cell>
          <cell r="L91">
            <v>0</v>
          </cell>
          <cell r="M91">
            <v>0</v>
          </cell>
          <cell r="N91">
            <v>94920630.569999993</v>
          </cell>
          <cell r="O91">
            <v>0</v>
          </cell>
          <cell r="P91">
            <v>70138803.480000004</v>
          </cell>
          <cell r="Q91">
            <v>18392622.449999999</v>
          </cell>
          <cell r="R91">
            <v>0</v>
          </cell>
          <cell r="S91">
            <v>5682784.1900000004</v>
          </cell>
          <cell r="T91">
            <v>0</v>
          </cell>
          <cell r="U91">
            <v>0</v>
          </cell>
        </row>
        <row r="92">
          <cell r="A92">
            <v>39082</v>
          </cell>
          <cell r="B92" t="str">
            <v>Less : Interest Paid on Deposits</v>
          </cell>
          <cell r="C92">
            <v>0</v>
          </cell>
          <cell r="D92" t="str">
            <v>CAB</v>
          </cell>
          <cell r="E92" t="str">
            <v>Fixed Deposits</v>
          </cell>
          <cell r="F92" t="str">
            <v>Total Interest Paid</v>
          </cell>
          <cell r="G92" t="str">
            <v>7011126</v>
          </cell>
          <cell r="H92">
            <v>0</v>
          </cell>
          <cell r="I92">
            <v>0</v>
          </cell>
          <cell r="J92">
            <v>0</v>
          </cell>
          <cell r="K92" t="str">
            <v>7</v>
          </cell>
          <cell r="L92">
            <v>0</v>
          </cell>
          <cell r="M92">
            <v>0</v>
          </cell>
          <cell r="N92">
            <v>49918371.849999994</v>
          </cell>
          <cell r="O92">
            <v>0</v>
          </cell>
          <cell r="P92">
            <v>30322811.420000002</v>
          </cell>
          <cell r="Q92">
            <v>11719953.27</v>
          </cell>
          <cell r="R92">
            <v>0</v>
          </cell>
          <cell r="S92">
            <v>2202540.33</v>
          </cell>
          <cell r="T92">
            <v>0</v>
          </cell>
          <cell r="U92">
            <v>0</v>
          </cell>
        </row>
        <row r="93">
          <cell r="A93">
            <v>39082</v>
          </cell>
          <cell r="B93" t="str">
            <v>Less : Interest Paid on Deposits</v>
          </cell>
          <cell r="C93">
            <v>0</v>
          </cell>
          <cell r="D93" t="str">
            <v>CAB</v>
          </cell>
          <cell r="E93" t="str">
            <v>Fixed Deposits</v>
          </cell>
          <cell r="F93" t="str">
            <v>Total Interest Paid</v>
          </cell>
          <cell r="G93" t="str">
            <v>7011128</v>
          </cell>
          <cell r="H93">
            <v>0</v>
          </cell>
          <cell r="I93">
            <v>0</v>
          </cell>
          <cell r="J93">
            <v>0</v>
          </cell>
          <cell r="K93" t="str">
            <v>7</v>
          </cell>
          <cell r="L93">
            <v>0</v>
          </cell>
          <cell r="M93">
            <v>0</v>
          </cell>
          <cell r="N93">
            <v>161322325.48000002</v>
          </cell>
          <cell r="O93">
            <v>0</v>
          </cell>
          <cell r="P93">
            <v>91249593.890000001</v>
          </cell>
          <cell r="Q93">
            <v>64721513.299999997</v>
          </cell>
          <cell r="R93">
            <v>0</v>
          </cell>
          <cell r="S93">
            <v>4658930.0199999996</v>
          </cell>
          <cell r="T93">
            <v>0</v>
          </cell>
          <cell r="U93">
            <v>0</v>
          </cell>
        </row>
        <row r="94">
          <cell r="A94">
            <v>39082</v>
          </cell>
          <cell r="B94" t="str">
            <v>Less : Interest Paid on Deposits</v>
          </cell>
          <cell r="C94">
            <v>0</v>
          </cell>
          <cell r="D94" t="str">
            <v>CAB</v>
          </cell>
          <cell r="E94" t="str">
            <v>Fixed Deposits</v>
          </cell>
          <cell r="F94" t="str">
            <v>Total Interest Paid</v>
          </cell>
          <cell r="G94" t="str">
            <v>7011129</v>
          </cell>
          <cell r="H94">
            <v>0</v>
          </cell>
          <cell r="I94">
            <v>0</v>
          </cell>
          <cell r="J94">
            <v>0</v>
          </cell>
          <cell r="K94" t="str">
            <v>7</v>
          </cell>
          <cell r="L94">
            <v>0</v>
          </cell>
          <cell r="M94">
            <v>0</v>
          </cell>
          <cell r="N94">
            <v>4089513.53</v>
          </cell>
          <cell r="O94">
            <v>0</v>
          </cell>
          <cell r="P94">
            <v>1885740.13</v>
          </cell>
          <cell r="Q94">
            <v>0</v>
          </cell>
          <cell r="R94">
            <v>0</v>
          </cell>
          <cell r="S94">
            <v>2064571.77</v>
          </cell>
          <cell r="T94">
            <v>0</v>
          </cell>
          <cell r="U94">
            <v>0</v>
          </cell>
        </row>
        <row r="95">
          <cell r="A95">
            <v>39082</v>
          </cell>
          <cell r="B95" t="str">
            <v>Less : Interest Paid on Deposits</v>
          </cell>
          <cell r="C95">
            <v>0</v>
          </cell>
          <cell r="D95" t="str">
            <v>CAC</v>
          </cell>
          <cell r="E95" t="str">
            <v>Notice Deposits (Short term deposits)</v>
          </cell>
          <cell r="F95" t="str">
            <v>Total Interest Paid</v>
          </cell>
          <cell r="G95" t="str">
            <v>7011140</v>
          </cell>
          <cell r="H95">
            <v>0</v>
          </cell>
          <cell r="I95">
            <v>0</v>
          </cell>
          <cell r="J95">
            <v>0</v>
          </cell>
          <cell r="K95" t="str">
            <v>7</v>
          </cell>
          <cell r="L95">
            <v>0</v>
          </cell>
          <cell r="M95">
            <v>0</v>
          </cell>
          <cell r="N95">
            <v>25982091.879999999</v>
          </cell>
          <cell r="O95">
            <v>0</v>
          </cell>
          <cell r="P95">
            <v>10217301.4</v>
          </cell>
          <cell r="Q95">
            <v>15659876.26</v>
          </cell>
          <cell r="R95">
            <v>0</v>
          </cell>
          <cell r="S95">
            <v>3277.89</v>
          </cell>
          <cell r="T95">
            <v>0</v>
          </cell>
          <cell r="U95">
            <v>0</v>
          </cell>
        </row>
        <row r="96">
          <cell r="A96">
            <v>39082</v>
          </cell>
          <cell r="B96" t="str">
            <v>Less : Interest Paid on Deposits</v>
          </cell>
          <cell r="C96">
            <v>0</v>
          </cell>
          <cell r="D96" t="str">
            <v>CAD</v>
          </cell>
          <cell r="E96" t="str">
            <v>Dream Planner Savings</v>
          </cell>
          <cell r="F96" t="str">
            <v>Total Interest Paid</v>
          </cell>
          <cell r="G96" t="str">
            <v>7011185</v>
          </cell>
          <cell r="H96">
            <v>0</v>
          </cell>
          <cell r="I96">
            <v>0</v>
          </cell>
          <cell r="J96">
            <v>0</v>
          </cell>
          <cell r="K96" t="str">
            <v>7</v>
          </cell>
          <cell r="L96">
            <v>0</v>
          </cell>
          <cell r="M96">
            <v>0</v>
          </cell>
          <cell r="N96">
            <v>580737.16</v>
          </cell>
          <cell r="O96">
            <v>0</v>
          </cell>
          <cell r="P96">
            <v>210704.33</v>
          </cell>
          <cell r="Q96">
            <v>209512.41</v>
          </cell>
          <cell r="R96">
            <v>0</v>
          </cell>
          <cell r="S96">
            <v>146201.20000000001</v>
          </cell>
          <cell r="T96">
            <v>0</v>
          </cell>
          <cell r="U96">
            <v>0</v>
          </cell>
        </row>
        <row r="97">
          <cell r="A97">
            <v>39082</v>
          </cell>
          <cell r="B97" t="str">
            <v>Less : Interest Paid on Deposits</v>
          </cell>
          <cell r="C97">
            <v>0</v>
          </cell>
          <cell r="D97" t="str">
            <v>CAE</v>
          </cell>
          <cell r="E97" t="str">
            <v>Lien Money Market</v>
          </cell>
          <cell r="F97" t="str">
            <v>Total Interest Paid</v>
          </cell>
          <cell r="G97" t="str">
            <v>7011230</v>
          </cell>
          <cell r="H97">
            <v>0</v>
          </cell>
          <cell r="I97">
            <v>0</v>
          </cell>
          <cell r="J97">
            <v>0</v>
          </cell>
          <cell r="K97" t="str">
            <v>7</v>
          </cell>
          <cell r="L97">
            <v>0</v>
          </cell>
          <cell r="M97">
            <v>0</v>
          </cell>
          <cell r="N97">
            <v>498773.34</v>
          </cell>
          <cell r="O97">
            <v>0</v>
          </cell>
          <cell r="P97">
            <v>498773.34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</row>
        <row r="98">
          <cell r="A98">
            <v>39082</v>
          </cell>
          <cell r="B98" t="str">
            <v>Less : Interest Paid on Deposits</v>
          </cell>
          <cell r="C98">
            <v>0</v>
          </cell>
          <cell r="D98" t="str">
            <v>CAF</v>
          </cell>
          <cell r="E98" t="str">
            <v>Shamriddhi Tier Savings</v>
          </cell>
          <cell r="F98" t="str">
            <v>Total Interest Paid</v>
          </cell>
          <cell r="G98" t="str">
            <v>7011188</v>
          </cell>
          <cell r="H98">
            <v>0</v>
          </cell>
          <cell r="I98">
            <v>0</v>
          </cell>
          <cell r="J98">
            <v>0</v>
          </cell>
          <cell r="K98" t="str">
            <v>7</v>
          </cell>
          <cell r="L98">
            <v>0</v>
          </cell>
          <cell r="M98">
            <v>0</v>
          </cell>
          <cell r="N98">
            <v>681957.12</v>
          </cell>
          <cell r="O98">
            <v>0</v>
          </cell>
          <cell r="P98">
            <v>442473.22</v>
          </cell>
          <cell r="Q98">
            <v>70109.84</v>
          </cell>
          <cell r="R98">
            <v>0</v>
          </cell>
          <cell r="S98">
            <v>156882.84</v>
          </cell>
          <cell r="T98">
            <v>0</v>
          </cell>
          <cell r="U98">
            <v>0</v>
          </cell>
        </row>
        <row r="99">
          <cell r="A99">
            <v>39082</v>
          </cell>
          <cell r="B99" t="str">
            <v>Less : Interest Paid on Deposits</v>
          </cell>
          <cell r="C99">
            <v>0</v>
          </cell>
          <cell r="D99" t="str">
            <v>CAG</v>
          </cell>
          <cell r="E99" t="str">
            <v>Savings Deposits</v>
          </cell>
          <cell r="F99" t="str">
            <v>Total Interest Paid</v>
          </cell>
          <cell r="G99" t="str">
            <v>7011170</v>
          </cell>
          <cell r="H99">
            <v>0</v>
          </cell>
          <cell r="I99">
            <v>0</v>
          </cell>
          <cell r="J99">
            <v>0</v>
          </cell>
          <cell r="K99" t="str">
            <v>7</v>
          </cell>
          <cell r="L99">
            <v>0</v>
          </cell>
          <cell r="M99">
            <v>0</v>
          </cell>
          <cell r="N99">
            <v>19744137.549999997</v>
          </cell>
          <cell r="O99">
            <v>0</v>
          </cell>
          <cell r="P99">
            <v>13472047.83</v>
          </cell>
          <cell r="Q99">
            <v>4095979</v>
          </cell>
          <cell r="R99">
            <v>0</v>
          </cell>
          <cell r="S99">
            <v>1608241.65</v>
          </cell>
          <cell r="T99">
            <v>0</v>
          </cell>
          <cell r="U99">
            <v>107700.17</v>
          </cell>
        </row>
        <row r="100">
          <cell r="A100">
            <v>39082</v>
          </cell>
          <cell r="B100" t="str">
            <v>Less : Interest Paid on Deposits</v>
          </cell>
          <cell r="C100">
            <v>0</v>
          </cell>
          <cell r="D100" t="str">
            <v>CAG</v>
          </cell>
          <cell r="E100" t="str">
            <v>Savings Deposits</v>
          </cell>
          <cell r="F100" t="str">
            <v>Total Interest Paid</v>
          </cell>
          <cell r="G100" t="str">
            <v>7011189</v>
          </cell>
          <cell r="H100">
            <v>0</v>
          </cell>
          <cell r="I100">
            <v>0</v>
          </cell>
          <cell r="J100">
            <v>0</v>
          </cell>
          <cell r="K100" t="str">
            <v>7</v>
          </cell>
          <cell r="L100">
            <v>0</v>
          </cell>
          <cell r="M100">
            <v>0</v>
          </cell>
          <cell r="N100">
            <v>3722.14</v>
          </cell>
          <cell r="O100">
            <v>0</v>
          </cell>
          <cell r="P100">
            <v>1206.43</v>
          </cell>
          <cell r="Q100">
            <v>446.43</v>
          </cell>
          <cell r="R100">
            <v>0</v>
          </cell>
          <cell r="S100">
            <v>1017.23</v>
          </cell>
          <cell r="T100">
            <v>0</v>
          </cell>
          <cell r="U100">
            <v>0</v>
          </cell>
        </row>
        <row r="101">
          <cell r="A101">
            <v>39082</v>
          </cell>
          <cell r="B101" t="str">
            <v>Less : Interest Paid on Deposits</v>
          </cell>
          <cell r="C101">
            <v>0</v>
          </cell>
          <cell r="D101" t="str">
            <v>CAI</v>
          </cell>
          <cell r="E101" t="str">
            <v>Fixed Deposit High 5</v>
          </cell>
          <cell r="F101" t="str">
            <v>Total Interest Paid</v>
          </cell>
          <cell r="G101" t="str">
            <v>7011130</v>
          </cell>
          <cell r="H101">
            <v>0</v>
          </cell>
          <cell r="I101">
            <v>0</v>
          </cell>
          <cell r="J101">
            <v>0</v>
          </cell>
          <cell r="K101" t="str">
            <v>7</v>
          </cell>
          <cell r="L101">
            <v>0</v>
          </cell>
          <cell r="M101">
            <v>0</v>
          </cell>
          <cell r="N101">
            <v>5110264.6100000003</v>
          </cell>
          <cell r="O101">
            <v>0</v>
          </cell>
          <cell r="P101">
            <v>2453240.75</v>
          </cell>
          <cell r="Q101">
            <v>948263.65</v>
          </cell>
          <cell r="R101">
            <v>0</v>
          </cell>
          <cell r="S101">
            <v>1112274.52</v>
          </cell>
          <cell r="T101">
            <v>0</v>
          </cell>
          <cell r="U101">
            <v>0</v>
          </cell>
        </row>
        <row r="102">
          <cell r="A102">
            <v>39082</v>
          </cell>
          <cell r="B102" t="str">
            <v>Less : Interest Paid on Deposits</v>
          </cell>
          <cell r="C102">
            <v>0</v>
          </cell>
          <cell r="D102" t="str">
            <v>CAK</v>
          </cell>
          <cell r="E102" t="str">
            <v>Foreign Currency Savings Plus</v>
          </cell>
          <cell r="F102" t="str">
            <v>Total Interest Paid</v>
          </cell>
          <cell r="G102" t="str">
            <v>7011195</v>
          </cell>
          <cell r="H102">
            <v>0</v>
          </cell>
          <cell r="I102">
            <v>0</v>
          </cell>
          <cell r="J102">
            <v>0</v>
          </cell>
          <cell r="K102" t="str">
            <v>7</v>
          </cell>
          <cell r="L102">
            <v>0</v>
          </cell>
          <cell r="M102">
            <v>0</v>
          </cell>
          <cell r="N102">
            <v>3633642.19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2329.9499999999998</v>
          </cell>
          <cell r="U102">
            <v>3631312.24</v>
          </cell>
        </row>
        <row r="103">
          <cell r="A103">
            <v>39082</v>
          </cell>
          <cell r="B103" t="str">
            <v>Less : Interest Paid on Deposits</v>
          </cell>
          <cell r="C103">
            <v>0</v>
          </cell>
          <cell r="D103" t="str">
            <v>CAL</v>
          </cell>
          <cell r="E103" t="str">
            <v>Foreign Currency Savings &amp; FD's</v>
          </cell>
          <cell r="F103" t="str">
            <v>Total Interest Paid</v>
          </cell>
          <cell r="G103" t="str">
            <v>7011172</v>
          </cell>
          <cell r="H103">
            <v>0</v>
          </cell>
          <cell r="I103">
            <v>0</v>
          </cell>
          <cell r="J103">
            <v>0</v>
          </cell>
          <cell r="K103" t="str">
            <v>7</v>
          </cell>
          <cell r="L103">
            <v>0</v>
          </cell>
          <cell r="M103">
            <v>0</v>
          </cell>
          <cell r="N103">
            <v>24344545.079999998</v>
          </cell>
          <cell r="O103">
            <v>0</v>
          </cell>
          <cell r="P103">
            <v>15819911.529999999</v>
          </cell>
          <cell r="Q103">
            <v>509249.44</v>
          </cell>
          <cell r="R103">
            <v>0</v>
          </cell>
          <cell r="S103">
            <v>56551.09</v>
          </cell>
          <cell r="T103">
            <v>2099132.81</v>
          </cell>
          <cell r="U103">
            <v>5859700.21</v>
          </cell>
        </row>
        <row r="104">
          <cell r="A104">
            <v>39082</v>
          </cell>
          <cell r="B104" t="str">
            <v>Less : Interest Paid on Deposits</v>
          </cell>
          <cell r="C104">
            <v>0</v>
          </cell>
          <cell r="D104" t="str">
            <v>CAM</v>
          </cell>
          <cell r="E104" t="str">
            <v>N.R.F.C. Deposits</v>
          </cell>
          <cell r="F104" t="str">
            <v>Total Interest Paid</v>
          </cell>
          <cell r="G104" t="str">
            <v>7011205</v>
          </cell>
          <cell r="H104">
            <v>0</v>
          </cell>
          <cell r="I104">
            <v>0</v>
          </cell>
          <cell r="J104">
            <v>0</v>
          </cell>
          <cell r="K104" t="str">
            <v>7</v>
          </cell>
          <cell r="L104">
            <v>0</v>
          </cell>
          <cell r="M104">
            <v>0</v>
          </cell>
          <cell r="N104">
            <v>4522467.88</v>
          </cell>
          <cell r="O104">
            <v>0</v>
          </cell>
          <cell r="P104">
            <v>2678169.84</v>
          </cell>
          <cell r="Q104">
            <v>1836967.17</v>
          </cell>
          <cell r="R104">
            <v>0</v>
          </cell>
          <cell r="S104">
            <v>7330.87</v>
          </cell>
          <cell r="T104">
            <v>0</v>
          </cell>
          <cell r="U104">
            <v>0</v>
          </cell>
        </row>
        <row r="105">
          <cell r="A105">
            <v>39082</v>
          </cell>
          <cell r="B105" t="str">
            <v>Less : Interest Paid on Deposits</v>
          </cell>
          <cell r="C105">
            <v>0</v>
          </cell>
          <cell r="D105" t="str">
            <v>CAN</v>
          </cell>
          <cell r="E105" t="str">
            <v>Money Market Accounts</v>
          </cell>
          <cell r="F105" t="str">
            <v>Total Interest Paid</v>
          </cell>
          <cell r="G105" t="str">
            <v>7011190</v>
          </cell>
          <cell r="H105">
            <v>0</v>
          </cell>
          <cell r="I105">
            <v>0</v>
          </cell>
          <cell r="J105">
            <v>0</v>
          </cell>
          <cell r="K105" t="str">
            <v>7</v>
          </cell>
          <cell r="L105">
            <v>0</v>
          </cell>
          <cell r="M105">
            <v>0</v>
          </cell>
          <cell r="N105">
            <v>30055401.199999999</v>
          </cell>
          <cell r="O105">
            <v>0</v>
          </cell>
          <cell r="P105">
            <v>13644216.710000001</v>
          </cell>
          <cell r="Q105">
            <v>3395534.37</v>
          </cell>
          <cell r="R105">
            <v>0</v>
          </cell>
          <cell r="S105">
            <v>12470260.59</v>
          </cell>
          <cell r="T105">
            <v>0</v>
          </cell>
          <cell r="U105">
            <v>0</v>
          </cell>
        </row>
        <row r="106">
          <cell r="A106">
            <v>39082</v>
          </cell>
          <cell r="B106" t="str">
            <v>Less : Interest Paid on Deposits</v>
          </cell>
          <cell r="C106">
            <v>0</v>
          </cell>
          <cell r="D106" t="str">
            <v>CAP</v>
          </cell>
          <cell r="E106" t="str">
            <v>Bonus Savings Deposits</v>
          </cell>
          <cell r="F106" t="str">
            <v>Total Interest Paid</v>
          </cell>
          <cell r="G106" t="str">
            <v>7011187</v>
          </cell>
          <cell r="H106">
            <v>0</v>
          </cell>
          <cell r="I106">
            <v>0</v>
          </cell>
          <cell r="J106">
            <v>0</v>
          </cell>
          <cell r="K106" t="str">
            <v>7</v>
          </cell>
          <cell r="L106">
            <v>0</v>
          </cell>
          <cell r="M106">
            <v>0</v>
          </cell>
          <cell r="N106">
            <v>6665416.5600000015</v>
          </cell>
          <cell r="O106">
            <v>0</v>
          </cell>
          <cell r="P106">
            <v>3366459.82</v>
          </cell>
          <cell r="Q106">
            <v>2880966.89</v>
          </cell>
          <cell r="R106">
            <v>0</v>
          </cell>
          <cell r="S106">
            <v>336730.21</v>
          </cell>
          <cell r="T106">
            <v>0</v>
          </cell>
          <cell r="U106">
            <v>0</v>
          </cell>
        </row>
        <row r="107">
          <cell r="A107">
            <v>39082</v>
          </cell>
          <cell r="B107" t="str">
            <v>LIABILITIES</v>
          </cell>
          <cell r="C107">
            <v>0</v>
          </cell>
          <cell r="D107" t="str">
            <v>JAA</v>
          </cell>
          <cell r="E107" t="str">
            <v>Current A/Cs</v>
          </cell>
          <cell r="F107" t="str">
            <v>CUSTOMER DEPOSITS</v>
          </cell>
          <cell r="G107" t="str">
            <v>2101000</v>
          </cell>
          <cell r="H107">
            <v>0</v>
          </cell>
          <cell r="I107">
            <v>0</v>
          </cell>
          <cell r="J107">
            <v>0</v>
          </cell>
          <cell r="K107" t="str">
            <v>2</v>
          </cell>
          <cell r="L107" t="str">
            <v>L</v>
          </cell>
          <cell r="M107" t="str">
            <v>J</v>
          </cell>
          <cell r="N107">
            <v>-738080132.04999995</v>
          </cell>
          <cell r="O107">
            <v>0</v>
          </cell>
          <cell r="P107">
            <v>-549479918.40999997</v>
          </cell>
          <cell r="Q107">
            <v>-137449478.43000001</v>
          </cell>
          <cell r="R107">
            <v>0</v>
          </cell>
          <cell r="S107">
            <v>-35704947.229999997</v>
          </cell>
          <cell r="T107">
            <v>0</v>
          </cell>
          <cell r="U107">
            <v>0</v>
          </cell>
        </row>
        <row r="108">
          <cell r="A108">
            <v>39082</v>
          </cell>
          <cell r="B108" t="str">
            <v>LIABILITIES</v>
          </cell>
          <cell r="C108">
            <v>0</v>
          </cell>
          <cell r="D108" t="str">
            <v>JAA</v>
          </cell>
          <cell r="E108" t="str">
            <v>Current A/Cs</v>
          </cell>
          <cell r="F108" t="str">
            <v>CUSTOMER DEPOSITS</v>
          </cell>
          <cell r="G108" t="str">
            <v>2101005</v>
          </cell>
          <cell r="H108">
            <v>0</v>
          </cell>
          <cell r="I108">
            <v>0</v>
          </cell>
          <cell r="J108">
            <v>0</v>
          </cell>
          <cell r="K108" t="str">
            <v>2</v>
          </cell>
          <cell r="L108" t="str">
            <v>L</v>
          </cell>
          <cell r="M108" t="str">
            <v>J</v>
          </cell>
          <cell r="N108">
            <v>-399103.19</v>
          </cell>
          <cell r="O108">
            <v>0</v>
          </cell>
          <cell r="P108">
            <v>-399103.19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</row>
        <row r="109">
          <cell r="A109">
            <v>39082</v>
          </cell>
          <cell r="B109" t="str">
            <v>LIABILITIES</v>
          </cell>
          <cell r="C109">
            <v>0</v>
          </cell>
          <cell r="D109" t="str">
            <v>JAA</v>
          </cell>
          <cell r="E109" t="str">
            <v>Current A/Cs</v>
          </cell>
          <cell r="F109" t="str">
            <v>CUSTOMER DEPOSITS</v>
          </cell>
          <cell r="G109" t="str">
            <v>2107010</v>
          </cell>
          <cell r="H109">
            <v>0</v>
          </cell>
          <cell r="I109">
            <v>0</v>
          </cell>
          <cell r="J109">
            <v>0</v>
          </cell>
          <cell r="K109" t="str">
            <v>2</v>
          </cell>
          <cell r="L109" t="str">
            <v>L</v>
          </cell>
          <cell r="M109" t="str">
            <v>J</v>
          </cell>
          <cell r="N109">
            <v>-29805192.609999999</v>
          </cell>
          <cell r="O109">
            <v>0</v>
          </cell>
          <cell r="P109">
            <v>-20289777.280000001</v>
          </cell>
          <cell r="Q109">
            <v>-9515415.3300000001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</row>
        <row r="110">
          <cell r="A110">
            <v>39082</v>
          </cell>
          <cell r="B110" t="str">
            <v>LIABILITIES</v>
          </cell>
          <cell r="C110">
            <v>0</v>
          </cell>
          <cell r="D110" t="str">
            <v>JAB</v>
          </cell>
          <cell r="E110" t="str">
            <v>Savings</v>
          </cell>
          <cell r="F110" t="str">
            <v>CUSTOMER DEPOSITS</v>
          </cell>
          <cell r="G110" t="str">
            <v>2107000</v>
          </cell>
          <cell r="H110">
            <v>0</v>
          </cell>
          <cell r="I110">
            <v>0</v>
          </cell>
          <cell r="J110">
            <v>0</v>
          </cell>
          <cell r="K110" t="str">
            <v>2</v>
          </cell>
          <cell r="L110" t="str">
            <v>L</v>
          </cell>
          <cell r="M110" t="str">
            <v>J</v>
          </cell>
          <cell r="N110">
            <v>-461479406.45999998</v>
          </cell>
          <cell r="O110">
            <v>0</v>
          </cell>
          <cell r="P110">
            <v>-290017807.63999999</v>
          </cell>
          <cell r="Q110">
            <v>-91375139.829999998</v>
          </cell>
          <cell r="R110">
            <v>0</v>
          </cell>
          <cell r="S110">
            <v>-49689702.979999997</v>
          </cell>
          <cell r="T110">
            <v>0</v>
          </cell>
          <cell r="U110">
            <v>0</v>
          </cell>
        </row>
        <row r="111">
          <cell r="A111">
            <v>39082</v>
          </cell>
          <cell r="B111" t="str">
            <v>LIABILITIES</v>
          </cell>
          <cell r="C111">
            <v>0</v>
          </cell>
          <cell r="D111" t="str">
            <v>JAB</v>
          </cell>
          <cell r="E111" t="str">
            <v>Savings</v>
          </cell>
          <cell r="F111" t="str">
            <v>CUSTOMER DEPOSITS</v>
          </cell>
          <cell r="G111" t="str">
            <v>2107005</v>
          </cell>
          <cell r="H111">
            <v>0</v>
          </cell>
          <cell r="I111">
            <v>0</v>
          </cell>
          <cell r="J111">
            <v>0</v>
          </cell>
          <cell r="K111" t="str">
            <v>2</v>
          </cell>
          <cell r="L111" t="str">
            <v>L</v>
          </cell>
          <cell r="M111" t="str">
            <v>J</v>
          </cell>
          <cell r="N111">
            <v>-17398227.970000003</v>
          </cell>
          <cell r="O111">
            <v>0</v>
          </cell>
          <cell r="P111">
            <v>-13751525.82</v>
          </cell>
          <cell r="Q111">
            <v>-3382279.37</v>
          </cell>
          <cell r="R111">
            <v>0</v>
          </cell>
          <cell r="S111">
            <v>-52328.82</v>
          </cell>
          <cell r="T111">
            <v>0</v>
          </cell>
          <cell r="U111">
            <v>0</v>
          </cell>
        </row>
        <row r="112">
          <cell r="A112">
            <v>39082</v>
          </cell>
          <cell r="B112" t="str">
            <v>LIABILITIES</v>
          </cell>
          <cell r="C112">
            <v>0</v>
          </cell>
          <cell r="D112" t="str">
            <v>JAB</v>
          </cell>
          <cell r="E112" t="str">
            <v>Savings</v>
          </cell>
          <cell r="F112" t="str">
            <v>CUSTOMER DEPOSITS</v>
          </cell>
          <cell r="G112" t="str">
            <v>2107215</v>
          </cell>
          <cell r="H112">
            <v>0</v>
          </cell>
          <cell r="I112">
            <v>0</v>
          </cell>
          <cell r="J112">
            <v>0</v>
          </cell>
          <cell r="K112" t="str">
            <v>2</v>
          </cell>
          <cell r="L112" t="str">
            <v>L</v>
          </cell>
          <cell r="M112" t="str">
            <v>J</v>
          </cell>
          <cell r="N112">
            <v>-280497.73</v>
          </cell>
          <cell r="O112">
            <v>0</v>
          </cell>
          <cell r="P112">
            <v>-91245.21</v>
          </cell>
          <cell r="Q112">
            <v>-33986.76</v>
          </cell>
          <cell r="R112">
            <v>0</v>
          </cell>
          <cell r="S112">
            <v>-77020.929999999993</v>
          </cell>
          <cell r="T112">
            <v>0</v>
          </cell>
          <cell r="U112">
            <v>0</v>
          </cell>
        </row>
        <row r="113">
          <cell r="A113">
            <v>39082</v>
          </cell>
          <cell r="B113" t="str">
            <v>LIABILITIES</v>
          </cell>
          <cell r="C113">
            <v>0</v>
          </cell>
          <cell r="D113" t="str">
            <v>JAB</v>
          </cell>
          <cell r="E113" t="str">
            <v>Savings</v>
          </cell>
          <cell r="F113" t="str">
            <v>CUSTOMER DEPOSITS</v>
          </cell>
          <cell r="G113" t="str">
            <v>2107312</v>
          </cell>
          <cell r="H113">
            <v>0</v>
          </cell>
          <cell r="I113">
            <v>0</v>
          </cell>
          <cell r="J113">
            <v>0</v>
          </cell>
          <cell r="K113" t="str">
            <v>2</v>
          </cell>
          <cell r="L113" t="str">
            <v>L</v>
          </cell>
          <cell r="M113" t="str">
            <v>J</v>
          </cell>
          <cell r="N113">
            <v>-97285667.249999985</v>
          </cell>
          <cell r="O113">
            <v>0</v>
          </cell>
          <cell r="P113">
            <v>-54444264.670000002</v>
          </cell>
          <cell r="Q113">
            <v>-35851663.119999997</v>
          </cell>
          <cell r="R113">
            <v>0</v>
          </cell>
          <cell r="S113">
            <v>-3714068.16</v>
          </cell>
          <cell r="T113">
            <v>0</v>
          </cell>
          <cell r="U113">
            <v>0</v>
          </cell>
        </row>
        <row r="114">
          <cell r="A114">
            <v>39082</v>
          </cell>
          <cell r="B114" t="str">
            <v>LIABILITIES</v>
          </cell>
          <cell r="C114">
            <v>0</v>
          </cell>
          <cell r="D114" t="str">
            <v>JAB</v>
          </cell>
          <cell r="E114" t="str">
            <v>Savings</v>
          </cell>
          <cell r="F114" t="str">
            <v>CUSTOMER DEPOSITS</v>
          </cell>
          <cell r="G114" t="str">
            <v>2107316</v>
          </cell>
          <cell r="H114">
            <v>0</v>
          </cell>
          <cell r="I114">
            <v>0</v>
          </cell>
          <cell r="J114">
            <v>0</v>
          </cell>
          <cell r="K114" t="str">
            <v>2</v>
          </cell>
          <cell r="L114" t="str">
            <v>L</v>
          </cell>
          <cell r="M114" t="str">
            <v>J</v>
          </cell>
          <cell r="N114">
            <v>-14616991.59</v>
          </cell>
          <cell r="O114">
            <v>0</v>
          </cell>
          <cell r="P114">
            <v>-8244482.6900000004</v>
          </cell>
          <cell r="Q114">
            <v>-2473503.4500000002</v>
          </cell>
          <cell r="R114">
            <v>0</v>
          </cell>
          <cell r="S114">
            <v>-3598375.43</v>
          </cell>
          <cell r="T114">
            <v>0</v>
          </cell>
          <cell r="U114">
            <v>0</v>
          </cell>
        </row>
        <row r="115">
          <cell r="A115">
            <v>39082</v>
          </cell>
          <cell r="B115" t="str">
            <v>LIABILITIES</v>
          </cell>
          <cell r="C115">
            <v>0</v>
          </cell>
          <cell r="D115" t="str">
            <v>JAC</v>
          </cell>
          <cell r="E115" t="str">
            <v>Notice Deposits</v>
          </cell>
          <cell r="F115" t="str">
            <v>CUSTOMER DEPOSITS</v>
          </cell>
          <cell r="G115" t="str">
            <v>2105000</v>
          </cell>
          <cell r="H115">
            <v>0</v>
          </cell>
          <cell r="I115">
            <v>0</v>
          </cell>
          <cell r="J115">
            <v>0</v>
          </cell>
          <cell r="K115" t="str">
            <v>2</v>
          </cell>
          <cell r="L115" t="str">
            <v>L</v>
          </cell>
          <cell r="M115" t="str">
            <v>J</v>
          </cell>
          <cell r="N115">
            <v>-452718852.88</v>
          </cell>
          <cell r="O115">
            <v>0</v>
          </cell>
          <cell r="P115">
            <v>-172685257.5</v>
          </cell>
          <cell r="Q115">
            <v>-270943328.80000001</v>
          </cell>
          <cell r="R115">
            <v>0</v>
          </cell>
          <cell r="S115">
            <v>2.95</v>
          </cell>
          <cell r="T115">
            <v>0</v>
          </cell>
          <cell r="U115">
            <v>0</v>
          </cell>
        </row>
        <row r="116">
          <cell r="A116">
            <v>39082</v>
          </cell>
          <cell r="B116" t="str">
            <v>LIABILITIES</v>
          </cell>
          <cell r="C116">
            <v>0</v>
          </cell>
          <cell r="D116" t="str">
            <v>JAC</v>
          </cell>
          <cell r="E116" t="str">
            <v>Notice Deposits</v>
          </cell>
          <cell r="F116" t="str">
            <v>CUSTOMER DEPOSITS</v>
          </cell>
          <cell r="G116" t="str">
            <v>2107314</v>
          </cell>
          <cell r="H116">
            <v>0</v>
          </cell>
          <cell r="I116">
            <v>0</v>
          </cell>
          <cell r="J116">
            <v>0</v>
          </cell>
          <cell r="K116" t="str">
            <v>2</v>
          </cell>
          <cell r="L116" t="str">
            <v>L</v>
          </cell>
          <cell r="M116" t="str">
            <v>J</v>
          </cell>
          <cell r="N116">
            <v>-16874550.399999999</v>
          </cell>
          <cell r="O116">
            <v>0</v>
          </cell>
          <cell r="P116">
            <v>-5879198.3799999999</v>
          </cell>
          <cell r="Q116">
            <v>-6029814.1900000004</v>
          </cell>
          <cell r="R116">
            <v>0</v>
          </cell>
          <cell r="S116">
            <v>-3851405.58</v>
          </cell>
          <cell r="T116">
            <v>0</v>
          </cell>
          <cell r="U116">
            <v>0</v>
          </cell>
        </row>
        <row r="117">
          <cell r="A117">
            <v>39082</v>
          </cell>
          <cell r="B117" t="str">
            <v>LIABILITIES</v>
          </cell>
          <cell r="C117">
            <v>0</v>
          </cell>
          <cell r="D117" t="str">
            <v>JAC</v>
          </cell>
          <cell r="E117" t="str">
            <v>Notice Deposits</v>
          </cell>
          <cell r="F117" t="str">
            <v>CUSTOMER DEPOSITS</v>
          </cell>
          <cell r="G117" t="str">
            <v>2107325</v>
          </cell>
          <cell r="H117">
            <v>0</v>
          </cell>
          <cell r="I117">
            <v>0</v>
          </cell>
          <cell r="J117">
            <v>0</v>
          </cell>
          <cell r="K117" t="str">
            <v>2</v>
          </cell>
          <cell r="L117" t="str">
            <v>L</v>
          </cell>
          <cell r="M117" t="str">
            <v>J</v>
          </cell>
          <cell r="N117">
            <v>-605649824.38000011</v>
          </cell>
          <cell r="O117">
            <v>0</v>
          </cell>
          <cell r="P117">
            <v>-218589405.34</v>
          </cell>
          <cell r="Q117">
            <v>-46674108.479999997</v>
          </cell>
          <cell r="R117">
            <v>0</v>
          </cell>
          <cell r="S117">
            <v>-310881531.38999999</v>
          </cell>
          <cell r="T117">
            <v>0</v>
          </cell>
          <cell r="U117">
            <v>0</v>
          </cell>
        </row>
        <row r="118">
          <cell r="A118">
            <v>39082</v>
          </cell>
          <cell r="B118" t="str">
            <v>LIABILITIES</v>
          </cell>
          <cell r="C118">
            <v>0</v>
          </cell>
          <cell r="D118" t="str">
            <v>JAD</v>
          </cell>
          <cell r="E118" t="str">
            <v>Term Deposits</v>
          </cell>
          <cell r="F118" t="str">
            <v>CUSTOMER DEPOSITS</v>
          </cell>
          <cell r="G118" t="str">
            <v>2103103</v>
          </cell>
          <cell r="H118">
            <v>0</v>
          </cell>
          <cell r="I118">
            <v>0</v>
          </cell>
          <cell r="J118">
            <v>0</v>
          </cell>
          <cell r="K118" t="str">
            <v>2</v>
          </cell>
          <cell r="L118" t="str">
            <v>L</v>
          </cell>
          <cell r="M118" t="str">
            <v>J</v>
          </cell>
          <cell r="N118">
            <v>-940575489.01999986</v>
          </cell>
          <cell r="O118">
            <v>0</v>
          </cell>
          <cell r="P118">
            <v>-638227002.88999999</v>
          </cell>
          <cell r="Q118">
            <v>-173829077.09999999</v>
          </cell>
          <cell r="R118">
            <v>0</v>
          </cell>
          <cell r="S118">
            <v>-107395569.81</v>
          </cell>
          <cell r="T118">
            <v>0</v>
          </cell>
          <cell r="U118">
            <v>0</v>
          </cell>
        </row>
        <row r="119">
          <cell r="A119">
            <v>39082</v>
          </cell>
          <cell r="B119" t="str">
            <v>LIABILITIES</v>
          </cell>
          <cell r="C119">
            <v>0</v>
          </cell>
          <cell r="D119" t="str">
            <v>JAD</v>
          </cell>
          <cell r="E119" t="str">
            <v>Term Deposits</v>
          </cell>
          <cell r="F119" t="str">
            <v>CUSTOMER DEPOSITS</v>
          </cell>
          <cell r="G119" t="str">
            <v>2103105</v>
          </cell>
          <cell r="H119">
            <v>0</v>
          </cell>
          <cell r="I119">
            <v>0</v>
          </cell>
          <cell r="J119">
            <v>0</v>
          </cell>
          <cell r="K119" t="str">
            <v>2</v>
          </cell>
          <cell r="L119" t="str">
            <v>L</v>
          </cell>
          <cell r="M119" t="str">
            <v>J</v>
          </cell>
          <cell r="N119">
            <v>-69100648.159999996</v>
          </cell>
          <cell r="O119">
            <v>0</v>
          </cell>
          <cell r="P119">
            <v>-40509365.789999999</v>
          </cell>
          <cell r="Q119">
            <v>0</v>
          </cell>
          <cell r="R119">
            <v>0</v>
          </cell>
          <cell r="S119">
            <v>-21804031.850000001</v>
          </cell>
          <cell r="T119">
            <v>0</v>
          </cell>
          <cell r="U119">
            <v>0</v>
          </cell>
        </row>
        <row r="120">
          <cell r="A120">
            <v>39082</v>
          </cell>
          <cell r="B120" t="str">
            <v>LIABILITIES</v>
          </cell>
          <cell r="C120">
            <v>0</v>
          </cell>
          <cell r="D120" t="str">
            <v>JAD</v>
          </cell>
          <cell r="E120" t="str">
            <v>Term Deposits</v>
          </cell>
          <cell r="F120" t="str">
            <v>CUSTOMER DEPOSITS</v>
          </cell>
          <cell r="G120" t="str">
            <v>2103106</v>
          </cell>
          <cell r="H120">
            <v>0</v>
          </cell>
          <cell r="I120">
            <v>0</v>
          </cell>
          <cell r="J120">
            <v>0</v>
          </cell>
          <cell r="K120" t="str">
            <v>2</v>
          </cell>
          <cell r="L120" t="str">
            <v>L</v>
          </cell>
          <cell r="M120" t="str">
            <v>J</v>
          </cell>
          <cell r="N120">
            <v>-634080929.71000004</v>
          </cell>
          <cell r="O120">
            <v>0</v>
          </cell>
          <cell r="P120">
            <v>-261590269.43000001</v>
          </cell>
          <cell r="Q120">
            <v>-148166857.11000001</v>
          </cell>
          <cell r="R120">
            <v>0</v>
          </cell>
          <cell r="S120">
            <v>-8891915.3399999999</v>
          </cell>
          <cell r="T120">
            <v>0</v>
          </cell>
          <cell r="U120">
            <v>0</v>
          </cell>
        </row>
        <row r="121">
          <cell r="A121">
            <v>39082</v>
          </cell>
          <cell r="B121" t="str">
            <v>LIABILITIES</v>
          </cell>
          <cell r="C121">
            <v>0</v>
          </cell>
          <cell r="D121" t="str">
            <v>JAD</v>
          </cell>
          <cell r="E121" t="str">
            <v>Term Deposits</v>
          </cell>
          <cell r="F121" t="str">
            <v>CUSTOMER DEPOSITS</v>
          </cell>
          <cell r="G121" t="str">
            <v>2103112</v>
          </cell>
          <cell r="H121">
            <v>0</v>
          </cell>
          <cell r="I121">
            <v>0</v>
          </cell>
          <cell r="J121">
            <v>0</v>
          </cell>
          <cell r="K121" t="str">
            <v>2</v>
          </cell>
          <cell r="L121" t="str">
            <v>L</v>
          </cell>
          <cell r="M121" t="str">
            <v>J</v>
          </cell>
          <cell r="N121">
            <v>-1845097709.73</v>
          </cell>
          <cell r="O121">
            <v>0</v>
          </cell>
          <cell r="P121">
            <v>-1108693534.1900001</v>
          </cell>
          <cell r="Q121">
            <v>-653832095.51999998</v>
          </cell>
          <cell r="R121">
            <v>0</v>
          </cell>
          <cell r="S121">
            <v>-53171434.869999997</v>
          </cell>
          <cell r="T121">
            <v>0</v>
          </cell>
          <cell r="U121">
            <v>0</v>
          </cell>
        </row>
        <row r="122">
          <cell r="A122">
            <v>39082</v>
          </cell>
          <cell r="B122" t="str">
            <v>LIABILITIES</v>
          </cell>
          <cell r="C122">
            <v>0</v>
          </cell>
          <cell r="D122" t="str">
            <v>JAD</v>
          </cell>
          <cell r="E122" t="str">
            <v>Term Deposits</v>
          </cell>
          <cell r="F122" t="str">
            <v>CUSTOMER DEPOSITS</v>
          </cell>
          <cell r="G122" t="str">
            <v>2103120</v>
          </cell>
          <cell r="H122">
            <v>0</v>
          </cell>
          <cell r="I122">
            <v>0</v>
          </cell>
          <cell r="J122">
            <v>0</v>
          </cell>
          <cell r="K122" t="str">
            <v>2</v>
          </cell>
          <cell r="L122" t="str">
            <v>L</v>
          </cell>
          <cell r="M122" t="str">
            <v>J</v>
          </cell>
          <cell r="N122">
            <v>-151705435.47999999</v>
          </cell>
          <cell r="O122">
            <v>0</v>
          </cell>
          <cell r="P122">
            <v>-67237129.030000001</v>
          </cell>
          <cell r="Q122">
            <v>-25812500</v>
          </cell>
          <cell r="R122">
            <v>0</v>
          </cell>
          <cell r="S122">
            <v>-38010645.159999996</v>
          </cell>
          <cell r="T122">
            <v>0</v>
          </cell>
          <cell r="U122">
            <v>0</v>
          </cell>
        </row>
        <row r="123">
          <cell r="A123">
            <v>39082</v>
          </cell>
          <cell r="B123" t="str">
            <v>LIABILITIES</v>
          </cell>
          <cell r="C123">
            <v>0</v>
          </cell>
          <cell r="D123" t="str">
            <v>JAD</v>
          </cell>
          <cell r="E123" t="str">
            <v>Term Deposits</v>
          </cell>
          <cell r="F123" t="str">
            <v>CUSTOMER DEPOSITS</v>
          </cell>
          <cell r="G123" t="str">
            <v>2107115</v>
          </cell>
          <cell r="H123">
            <v>0</v>
          </cell>
          <cell r="I123">
            <v>0</v>
          </cell>
          <cell r="J123">
            <v>0</v>
          </cell>
          <cell r="K123" t="str">
            <v>2</v>
          </cell>
          <cell r="L123" t="str">
            <v>L</v>
          </cell>
          <cell r="M123" t="str">
            <v>J</v>
          </cell>
          <cell r="N123">
            <v>-7256537.9800000004</v>
          </cell>
          <cell r="O123">
            <v>0</v>
          </cell>
          <cell r="P123">
            <v>-7256537.9800000004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</row>
        <row r="124">
          <cell r="A124">
            <v>39082</v>
          </cell>
          <cell r="B124" t="str">
            <v>LIABILITIES</v>
          </cell>
          <cell r="C124">
            <v>0</v>
          </cell>
          <cell r="D124" t="str">
            <v>JAE</v>
          </cell>
          <cell r="E124" t="str">
            <v>Margin</v>
          </cell>
          <cell r="F124" t="str">
            <v>CUSTOMER DEPOSITS</v>
          </cell>
          <cell r="G124" t="str">
            <v>2108100</v>
          </cell>
          <cell r="H124">
            <v>0</v>
          </cell>
          <cell r="I124">
            <v>0</v>
          </cell>
          <cell r="J124">
            <v>0</v>
          </cell>
          <cell r="K124" t="str">
            <v>2</v>
          </cell>
          <cell r="L124" t="str">
            <v>L</v>
          </cell>
          <cell r="M124" t="str">
            <v>J</v>
          </cell>
          <cell r="N124">
            <v>-46030181.869999997</v>
          </cell>
          <cell r="O124">
            <v>0</v>
          </cell>
          <cell r="P124">
            <v>-30740967.989999998</v>
          </cell>
          <cell r="Q124">
            <v>-13733046.720000001</v>
          </cell>
          <cell r="R124">
            <v>0</v>
          </cell>
          <cell r="S124">
            <v>-1556167.16</v>
          </cell>
          <cell r="T124">
            <v>0</v>
          </cell>
          <cell r="U124">
            <v>0</v>
          </cell>
        </row>
        <row r="125">
          <cell r="A125">
            <v>39082</v>
          </cell>
          <cell r="B125" t="str">
            <v>LIABILITIES</v>
          </cell>
          <cell r="C125">
            <v>0</v>
          </cell>
          <cell r="D125" t="str">
            <v>JAE</v>
          </cell>
          <cell r="E125" t="str">
            <v>Margin</v>
          </cell>
          <cell r="F125" t="str">
            <v>CUSTOMER DEPOSITS</v>
          </cell>
          <cell r="G125" t="str">
            <v>2108120</v>
          </cell>
          <cell r="H125">
            <v>0</v>
          </cell>
          <cell r="I125">
            <v>0</v>
          </cell>
          <cell r="J125">
            <v>0</v>
          </cell>
          <cell r="K125" t="str">
            <v>2</v>
          </cell>
          <cell r="L125" t="str">
            <v>L</v>
          </cell>
          <cell r="M125" t="str">
            <v>J</v>
          </cell>
          <cell r="N125">
            <v>-27686158.020000003</v>
          </cell>
          <cell r="O125">
            <v>0</v>
          </cell>
          <cell r="P125">
            <v>-25329536.260000002</v>
          </cell>
          <cell r="Q125">
            <v>-2356621.7599999998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</row>
        <row r="126">
          <cell r="A126">
            <v>39082</v>
          </cell>
          <cell r="B126" t="str">
            <v>LIABILITIES</v>
          </cell>
          <cell r="C126">
            <v>0</v>
          </cell>
          <cell r="D126" t="str">
            <v>JAE</v>
          </cell>
          <cell r="E126" t="str">
            <v>Margin</v>
          </cell>
          <cell r="F126" t="str">
            <v>CUSTOMER DEPOSITS</v>
          </cell>
          <cell r="G126" t="str">
            <v>2108125</v>
          </cell>
          <cell r="H126">
            <v>0</v>
          </cell>
          <cell r="I126">
            <v>0</v>
          </cell>
          <cell r="J126">
            <v>0</v>
          </cell>
          <cell r="K126" t="str">
            <v>2</v>
          </cell>
          <cell r="L126" t="str">
            <v>L</v>
          </cell>
          <cell r="M126" t="str">
            <v>J</v>
          </cell>
          <cell r="N126">
            <v>-11468918.130000001</v>
          </cell>
          <cell r="O126">
            <v>0</v>
          </cell>
          <cell r="P126">
            <v>-10564448.48</v>
          </cell>
          <cell r="Q126">
            <v>-904469.65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</row>
        <row r="127">
          <cell r="A127">
            <v>39082</v>
          </cell>
          <cell r="B127" t="str">
            <v>LIABILITIES</v>
          </cell>
          <cell r="C127">
            <v>0</v>
          </cell>
          <cell r="D127" t="str">
            <v>JAE</v>
          </cell>
          <cell r="E127" t="str">
            <v>Margin</v>
          </cell>
          <cell r="F127" t="str">
            <v>CUSTOMER DEPOSITS</v>
          </cell>
          <cell r="G127" t="str">
            <v>2108180</v>
          </cell>
          <cell r="H127">
            <v>0</v>
          </cell>
          <cell r="I127">
            <v>0</v>
          </cell>
          <cell r="J127">
            <v>0</v>
          </cell>
          <cell r="K127" t="str">
            <v>2</v>
          </cell>
          <cell r="L127" t="str">
            <v>L</v>
          </cell>
          <cell r="M127" t="str">
            <v>J</v>
          </cell>
          <cell r="N127">
            <v>-307167315.12</v>
          </cell>
          <cell r="O127">
            <v>0</v>
          </cell>
          <cell r="P127">
            <v>-307167315.12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</row>
        <row r="128">
          <cell r="A128">
            <v>39082</v>
          </cell>
          <cell r="B128" t="str">
            <v>LIABILITIES</v>
          </cell>
          <cell r="C128">
            <v>0</v>
          </cell>
          <cell r="D128" t="str">
            <v>JAF</v>
          </cell>
          <cell r="E128" t="str">
            <v>PO and Sundry Deposits</v>
          </cell>
          <cell r="F128" t="str">
            <v>CUSTOMER DEPOSITS</v>
          </cell>
          <cell r="G128" t="str">
            <v>2311550</v>
          </cell>
          <cell r="H128">
            <v>0</v>
          </cell>
          <cell r="I128">
            <v>0</v>
          </cell>
          <cell r="J128">
            <v>0</v>
          </cell>
          <cell r="K128" t="str">
            <v>2</v>
          </cell>
          <cell r="L128" t="str">
            <v>L</v>
          </cell>
          <cell r="M128" t="str">
            <v>J</v>
          </cell>
          <cell r="N128">
            <v>-95477846.329999998</v>
          </cell>
          <cell r="O128">
            <v>0</v>
          </cell>
          <cell r="P128">
            <v>-44119040.450000003</v>
          </cell>
          <cell r="Q128">
            <v>-17069402.18</v>
          </cell>
          <cell r="R128">
            <v>-30371105.93</v>
          </cell>
          <cell r="S128">
            <v>-2388093.13</v>
          </cell>
          <cell r="T128">
            <v>0</v>
          </cell>
          <cell r="U128">
            <v>0</v>
          </cell>
        </row>
        <row r="129">
          <cell r="A129">
            <v>39082</v>
          </cell>
          <cell r="B129" t="str">
            <v>LIABILITIES</v>
          </cell>
          <cell r="C129">
            <v>0</v>
          </cell>
          <cell r="D129" t="str">
            <v>JAF</v>
          </cell>
          <cell r="E129" t="str">
            <v>PO and Sundry Deposits</v>
          </cell>
          <cell r="F129" t="str">
            <v>CUSTOMER DEPOSITS</v>
          </cell>
          <cell r="G129" t="str">
            <v>2311560</v>
          </cell>
          <cell r="H129">
            <v>0</v>
          </cell>
          <cell r="I129">
            <v>0</v>
          </cell>
          <cell r="J129">
            <v>0</v>
          </cell>
          <cell r="K129" t="str">
            <v>2</v>
          </cell>
          <cell r="L129" t="str">
            <v>L</v>
          </cell>
          <cell r="M129" t="str">
            <v>J</v>
          </cell>
          <cell r="N129">
            <v>-5121832.8099999996</v>
          </cell>
          <cell r="O129">
            <v>0</v>
          </cell>
          <cell r="P129">
            <v>-2511245.62</v>
          </cell>
          <cell r="Q129">
            <v>-851976.11</v>
          </cell>
          <cell r="R129">
            <v>-1758611.08</v>
          </cell>
          <cell r="S129">
            <v>0</v>
          </cell>
          <cell r="T129">
            <v>0</v>
          </cell>
          <cell r="U129">
            <v>0</v>
          </cell>
        </row>
        <row r="130">
          <cell r="A130">
            <v>39082</v>
          </cell>
          <cell r="B130" t="str">
            <v>LIABILITIES</v>
          </cell>
          <cell r="C130">
            <v>0</v>
          </cell>
          <cell r="D130" t="str">
            <v>JAF</v>
          </cell>
          <cell r="E130" t="str">
            <v>PO and Sundry Deposits</v>
          </cell>
          <cell r="F130" t="str">
            <v>CUSTOMER DEPOSITS</v>
          </cell>
          <cell r="G130" t="str">
            <v>2317061</v>
          </cell>
          <cell r="H130">
            <v>0</v>
          </cell>
          <cell r="I130">
            <v>0</v>
          </cell>
          <cell r="J130">
            <v>0</v>
          </cell>
          <cell r="K130" t="str">
            <v>2</v>
          </cell>
          <cell r="L130" t="str">
            <v>L</v>
          </cell>
          <cell r="M130" t="str">
            <v>J</v>
          </cell>
          <cell r="N130">
            <v>-1066313.9099999999</v>
          </cell>
          <cell r="O130">
            <v>0</v>
          </cell>
          <cell r="P130">
            <v>-1066313.9099999999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</row>
        <row r="131">
          <cell r="A131">
            <v>39082</v>
          </cell>
          <cell r="B131" t="str">
            <v>Maintenance of Fixed Assets</v>
          </cell>
          <cell r="C131">
            <v>0</v>
          </cell>
          <cell r="D131" t="str">
            <v>MAA</v>
          </cell>
          <cell r="E131" t="str">
            <v>Bank Premises</v>
          </cell>
          <cell r="F131" t="str">
            <v>Total Charges</v>
          </cell>
          <cell r="G131" t="str">
            <v>7041100</v>
          </cell>
          <cell r="H131">
            <v>0</v>
          </cell>
          <cell r="I131">
            <v>0</v>
          </cell>
          <cell r="J131">
            <v>0</v>
          </cell>
          <cell r="K131" t="str">
            <v>7</v>
          </cell>
          <cell r="L131">
            <v>0</v>
          </cell>
          <cell r="M131">
            <v>0</v>
          </cell>
          <cell r="N131">
            <v>4871515.96</v>
          </cell>
          <cell r="O131">
            <v>1150681.3</v>
          </cell>
          <cell r="P131">
            <v>2324710.91</v>
          </cell>
          <cell r="Q131">
            <v>770898.9</v>
          </cell>
          <cell r="R131">
            <v>0</v>
          </cell>
          <cell r="S131">
            <v>152102.67000000001</v>
          </cell>
          <cell r="T131">
            <v>0</v>
          </cell>
          <cell r="U131">
            <v>0</v>
          </cell>
        </row>
        <row r="132">
          <cell r="A132">
            <v>39082</v>
          </cell>
          <cell r="B132" t="str">
            <v>Maintenance of Fixed Assets</v>
          </cell>
          <cell r="C132">
            <v>0</v>
          </cell>
          <cell r="D132" t="str">
            <v>MAB</v>
          </cell>
          <cell r="E132" t="str">
            <v>Office Furniture &amp; Equipment</v>
          </cell>
          <cell r="F132" t="str">
            <v>Total Charges</v>
          </cell>
          <cell r="G132" t="str">
            <v>7041120</v>
          </cell>
          <cell r="H132">
            <v>0</v>
          </cell>
          <cell r="I132">
            <v>0</v>
          </cell>
          <cell r="J132">
            <v>0</v>
          </cell>
          <cell r="K132" t="str">
            <v>7</v>
          </cell>
          <cell r="L132">
            <v>0</v>
          </cell>
          <cell r="M132">
            <v>0</v>
          </cell>
          <cell r="N132">
            <v>1169396.67</v>
          </cell>
          <cell r="O132">
            <v>232481.65</v>
          </cell>
          <cell r="P132">
            <v>499038.35</v>
          </cell>
          <cell r="Q132">
            <v>133499.17000000001</v>
          </cell>
          <cell r="R132">
            <v>0</v>
          </cell>
          <cell r="S132">
            <v>111187.5</v>
          </cell>
          <cell r="T132">
            <v>0</v>
          </cell>
          <cell r="U132">
            <v>5625</v>
          </cell>
        </row>
        <row r="133">
          <cell r="A133">
            <v>39082</v>
          </cell>
          <cell r="B133" t="str">
            <v>Maintenance of Fixed Assets</v>
          </cell>
          <cell r="C133">
            <v>0</v>
          </cell>
          <cell r="D133" t="str">
            <v>MAC</v>
          </cell>
          <cell r="E133" t="str">
            <v>House Furniture &amp; Equipment</v>
          </cell>
          <cell r="F133" t="str">
            <v>Total Charges</v>
          </cell>
          <cell r="G133" t="str">
            <v>7031122</v>
          </cell>
          <cell r="H133">
            <v>0</v>
          </cell>
          <cell r="I133">
            <v>0</v>
          </cell>
          <cell r="J133">
            <v>0</v>
          </cell>
          <cell r="K133" t="str">
            <v>7</v>
          </cell>
          <cell r="L133">
            <v>0</v>
          </cell>
          <cell r="M133">
            <v>0</v>
          </cell>
          <cell r="N133">
            <v>61384.67</v>
          </cell>
          <cell r="O133">
            <v>57374.67</v>
          </cell>
          <cell r="P133">
            <v>0</v>
          </cell>
          <cell r="Q133">
            <v>4010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</row>
        <row r="134">
          <cell r="A134">
            <v>39082</v>
          </cell>
          <cell r="B134" t="str">
            <v>Maintenance of Fixed Assets</v>
          </cell>
          <cell r="C134">
            <v>0</v>
          </cell>
          <cell r="D134" t="str">
            <v>MAC</v>
          </cell>
          <cell r="E134" t="str">
            <v>House Furniture &amp; Equipment</v>
          </cell>
          <cell r="F134" t="str">
            <v>Total Charges</v>
          </cell>
          <cell r="G134" t="str">
            <v>7041105</v>
          </cell>
          <cell r="H134">
            <v>0</v>
          </cell>
          <cell r="I134">
            <v>0</v>
          </cell>
          <cell r="J134">
            <v>0</v>
          </cell>
          <cell r="K134" t="str">
            <v>7</v>
          </cell>
          <cell r="L134">
            <v>0</v>
          </cell>
          <cell r="M134">
            <v>0</v>
          </cell>
          <cell r="N134">
            <v>852192</v>
          </cell>
          <cell r="O134">
            <v>801342</v>
          </cell>
          <cell r="P134">
            <v>1500</v>
          </cell>
          <cell r="Q134">
            <v>49350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</row>
        <row r="135">
          <cell r="A135">
            <v>39082</v>
          </cell>
          <cell r="B135" t="str">
            <v>Maintenance of Fixed Assets</v>
          </cell>
          <cell r="C135">
            <v>0</v>
          </cell>
          <cell r="D135" t="str">
            <v>MAC</v>
          </cell>
          <cell r="E135" t="str">
            <v>House Furniture &amp; Equipment</v>
          </cell>
          <cell r="F135" t="str">
            <v>Total Charges</v>
          </cell>
          <cell r="G135" t="str">
            <v>7041125</v>
          </cell>
          <cell r="H135">
            <v>0</v>
          </cell>
          <cell r="I135">
            <v>0</v>
          </cell>
          <cell r="J135">
            <v>0</v>
          </cell>
          <cell r="K135" t="str">
            <v>7</v>
          </cell>
          <cell r="L135">
            <v>0</v>
          </cell>
          <cell r="M135">
            <v>0</v>
          </cell>
          <cell r="N135">
            <v>172927</v>
          </cell>
          <cell r="O135">
            <v>171427</v>
          </cell>
          <cell r="P135">
            <v>0</v>
          </cell>
          <cell r="Q135">
            <v>1500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</row>
        <row r="136">
          <cell r="A136">
            <v>39082</v>
          </cell>
          <cell r="B136" t="str">
            <v>Maintenance of Fixed Assets</v>
          </cell>
          <cell r="C136">
            <v>0</v>
          </cell>
          <cell r="D136" t="str">
            <v>MAD</v>
          </cell>
          <cell r="E136" t="str">
            <v>Bank Vehicles</v>
          </cell>
          <cell r="F136" t="str">
            <v>Total Charges</v>
          </cell>
          <cell r="G136" t="str">
            <v>7041130</v>
          </cell>
          <cell r="H136">
            <v>0</v>
          </cell>
          <cell r="I136">
            <v>0</v>
          </cell>
          <cell r="J136">
            <v>0</v>
          </cell>
          <cell r="K136" t="str">
            <v>7</v>
          </cell>
          <cell r="L136">
            <v>0</v>
          </cell>
          <cell r="M136">
            <v>0</v>
          </cell>
          <cell r="N136">
            <v>738841.25</v>
          </cell>
          <cell r="O136">
            <v>266924.95</v>
          </cell>
          <cell r="P136">
            <v>295524.05</v>
          </cell>
          <cell r="Q136">
            <v>152959.25</v>
          </cell>
          <cell r="R136">
            <v>0</v>
          </cell>
          <cell r="S136">
            <v>23433</v>
          </cell>
          <cell r="T136">
            <v>0</v>
          </cell>
          <cell r="U136">
            <v>0</v>
          </cell>
        </row>
        <row r="137">
          <cell r="A137">
            <v>39082</v>
          </cell>
          <cell r="B137" t="str">
            <v>Maintenance of Fixed Assets</v>
          </cell>
          <cell r="C137">
            <v>0</v>
          </cell>
          <cell r="D137" t="str">
            <v>MAD</v>
          </cell>
          <cell r="E137" t="str">
            <v>Bank Vehicles</v>
          </cell>
          <cell r="F137" t="str">
            <v>Total Charges</v>
          </cell>
          <cell r="G137" t="str">
            <v>7041132</v>
          </cell>
          <cell r="H137">
            <v>0</v>
          </cell>
          <cell r="I137">
            <v>0</v>
          </cell>
          <cell r="J137">
            <v>0</v>
          </cell>
          <cell r="K137" t="str">
            <v>7</v>
          </cell>
          <cell r="L137">
            <v>0</v>
          </cell>
          <cell r="M137">
            <v>0</v>
          </cell>
          <cell r="N137">
            <v>2772603</v>
          </cell>
          <cell r="O137">
            <v>1112051.8</v>
          </cell>
          <cell r="P137">
            <v>1234055.2</v>
          </cell>
          <cell r="Q137">
            <v>175953</v>
          </cell>
          <cell r="R137">
            <v>0</v>
          </cell>
          <cell r="S137">
            <v>144775</v>
          </cell>
          <cell r="T137">
            <v>0</v>
          </cell>
          <cell r="U137">
            <v>0</v>
          </cell>
        </row>
        <row r="138">
          <cell r="A138">
            <v>39082</v>
          </cell>
          <cell r="B138" t="str">
            <v>Maintenance of Fixed Assets</v>
          </cell>
          <cell r="C138">
            <v>0</v>
          </cell>
          <cell r="D138" t="str">
            <v>MAE</v>
          </cell>
          <cell r="E138" t="str">
            <v>Computer Equipment</v>
          </cell>
          <cell r="F138" t="str">
            <v>Total Charges</v>
          </cell>
          <cell r="G138" t="str">
            <v>7041110</v>
          </cell>
          <cell r="H138">
            <v>0</v>
          </cell>
          <cell r="I138">
            <v>0</v>
          </cell>
          <cell r="J138">
            <v>0</v>
          </cell>
          <cell r="K138" t="str">
            <v>7</v>
          </cell>
          <cell r="L138">
            <v>0</v>
          </cell>
          <cell r="M138">
            <v>0</v>
          </cell>
          <cell r="N138">
            <v>4683792.75</v>
          </cell>
          <cell r="O138">
            <v>1093468.4099999999</v>
          </cell>
          <cell r="P138">
            <v>1241325.73</v>
          </cell>
          <cell r="Q138">
            <v>1644132.61</v>
          </cell>
          <cell r="R138">
            <v>0</v>
          </cell>
          <cell r="S138">
            <v>237532</v>
          </cell>
          <cell r="T138">
            <v>5000</v>
          </cell>
          <cell r="U138">
            <v>1394</v>
          </cell>
        </row>
        <row r="139">
          <cell r="A139">
            <v>39082</v>
          </cell>
          <cell r="B139" t="str">
            <v>Maintenance of Fixed Assets</v>
          </cell>
          <cell r="C139">
            <v>0</v>
          </cell>
          <cell r="D139" t="str">
            <v>MAF</v>
          </cell>
          <cell r="E139" t="str">
            <v>Computer Stationery</v>
          </cell>
          <cell r="F139" t="str">
            <v>Total Charges</v>
          </cell>
          <cell r="G139" t="str">
            <v>7062250</v>
          </cell>
          <cell r="H139">
            <v>0</v>
          </cell>
          <cell r="I139">
            <v>0</v>
          </cell>
          <cell r="J139">
            <v>0</v>
          </cell>
          <cell r="K139" t="str">
            <v>7</v>
          </cell>
          <cell r="L139">
            <v>0</v>
          </cell>
          <cell r="M139">
            <v>0</v>
          </cell>
          <cell r="N139">
            <v>1325245.0900000001</v>
          </cell>
          <cell r="O139">
            <v>423070.9</v>
          </cell>
          <cell r="P139">
            <v>575591.48</v>
          </cell>
          <cell r="Q139">
            <v>222663.16</v>
          </cell>
          <cell r="R139">
            <v>0</v>
          </cell>
          <cell r="S139">
            <v>59979.94</v>
          </cell>
          <cell r="T139">
            <v>0</v>
          </cell>
          <cell r="U139">
            <v>0</v>
          </cell>
        </row>
        <row r="140">
          <cell r="A140">
            <v>39082</v>
          </cell>
          <cell r="B140" t="str">
            <v>Other Administration Charges</v>
          </cell>
          <cell r="C140">
            <v>0</v>
          </cell>
          <cell r="D140" t="str">
            <v>PAA</v>
          </cell>
          <cell r="E140" t="str">
            <v>Advertising</v>
          </cell>
          <cell r="F140" t="str">
            <v>Total Charges</v>
          </cell>
          <cell r="G140" t="str">
            <v>7062110</v>
          </cell>
          <cell r="H140">
            <v>0</v>
          </cell>
          <cell r="I140">
            <v>0</v>
          </cell>
          <cell r="J140">
            <v>0</v>
          </cell>
          <cell r="K140" t="str">
            <v>7</v>
          </cell>
          <cell r="L140">
            <v>0</v>
          </cell>
          <cell r="M140">
            <v>0</v>
          </cell>
          <cell r="N140">
            <v>7453318.0000000009</v>
          </cell>
          <cell r="O140">
            <v>3644590.29</v>
          </cell>
          <cell r="P140">
            <v>3159497.32</v>
          </cell>
          <cell r="Q140">
            <v>0</v>
          </cell>
          <cell r="R140">
            <v>0</v>
          </cell>
          <cell r="S140">
            <v>26033.58</v>
          </cell>
          <cell r="T140">
            <v>0</v>
          </cell>
          <cell r="U140">
            <v>175375.65</v>
          </cell>
        </row>
        <row r="141">
          <cell r="A141">
            <v>39082</v>
          </cell>
          <cell r="B141" t="str">
            <v>Other Administration Charges</v>
          </cell>
          <cell r="C141">
            <v>0</v>
          </cell>
          <cell r="D141" t="str">
            <v>PAB</v>
          </cell>
          <cell r="E141" t="str">
            <v>Cash Transport</v>
          </cell>
          <cell r="F141" t="str">
            <v>Total Charges</v>
          </cell>
          <cell r="G141" t="str">
            <v>7031135</v>
          </cell>
          <cell r="H141">
            <v>0</v>
          </cell>
          <cell r="I141">
            <v>0</v>
          </cell>
          <cell r="J141">
            <v>0</v>
          </cell>
          <cell r="K141" t="str">
            <v>7</v>
          </cell>
          <cell r="L141">
            <v>0</v>
          </cell>
          <cell r="M141">
            <v>0</v>
          </cell>
          <cell r="N141">
            <v>1810047</v>
          </cell>
          <cell r="O141">
            <v>728892.2</v>
          </cell>
          <cell r="P141">
            <v>806987.8</v>
          </cell>
          <cell r="Q141">
            <v>264762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</row>
        <row r="142">
          <cell r="A142">
            <v>39082</v>
          </cell>
          <cell r="B142" t="str">
            <v>Other Administration Charges</v>
          </cell>
          <cell r="C142">
            <v>0</v>
          </cell>
          <cell r="D142" t="str">
            <v>PAE</v>
          </cell>
          <cell r="E142" t="str">
            <v>Donations</v>
          </cell>
          <cell r="F142" t="str">
            <v>Total Charges</v>
          </cell>
          <cell r="G142" t="str">
            <v>7062160</v>
          </cell>
          <cell r="H142">
            <v>0</v>
          </cell>
          <cell r="I142">
            <v>0</v>
          </cell>
          <cell r="J142">
            <v>0</v>
          </cell>
          <cell r="K142" t="str">
            <v>7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</row>
        <row r="143">
          <cell r="A143">
            <v>39082</v>
          </cell>
          <cell r="B143" t="str">
            <v>Other Administration Charges</v>
          </cell>
          <cell r="C143">
            <v>0</v>
          </cell>
          <cell r="D143" t="str">
            <v>PAG</v>
          </cell>
          <cell r="E143" t="str">
            <v>Entertainment Expenses</v>
          </cell>
          <cell r="F143" t="str">
            <v>Total Charges</v>
          </cell>
          <cell r="G143" t="str">
            <v>7062190</v>
          </cell>
          <cell r="H143">
            <v>0</v>
          </cell>
          <cell r="I143">
            <v>0</v>
          </cell>
          <cell r="J143">
            <v>0</v>
          </cell>
          <cell r="K143" t="str">
            <v>7</v>
          </cell>
          <cell r="L143">
            <v>0</v>
          </cell>
          <cell r="M143">
            <v>0</v>
          </cell>
          <cell r="N143">
            <v>527689.82999999996</v>
          </cell>
          <cell r="O143">
            <v>183589.81</v>
          </cell>
          <cell r="P143">
            <v>192321.14</v>
          </cell>
          <cell r="Q143">
            <v>0</v>
          </cell>
          <cell r="R143">
            <v>0</v>
          </cell>
          <cell r="S143">
            <v>41186.879999999997</v>
          </cell>
          <cell r="T143">
            <v>0</v>
          </cell>
          <cell r="U143">
            <v>6411</v>
          </cell>
        </row>
        <row r="144">
          <cell r="A144">
            <v>39082</v>
          </cell>
          <cell r="B144" t="str">
            <v>Other Administration Charges</v>
          </cell>
          <cell r="C144">
            <v>0</v>
          </cell>
          <cell r="D144" t="str">
            <v>PAH</v>
          </cell>
          <cell r="E144" t="str">
            <v>Fees &amp; payment for services</v>
          </cell>
          <cell r="F144" t="str">
            <v>Total Charges</v>
          </cell>
          <cell r="G144" t="str">
            <v>7061155</v>
          </cell>
          <cell r="H144">
            <v>0</v>
          </cell>
          <cell r="I144">
            <v>0</v>
          </cell>
          <cell r="J144">
            <v>0</v>
          </cell>
          <cell r="K144" t="str">
            <v>7</v>
          </cell>
          <cell r="L144">
            <v>0</v>
          </cell>
          <cell r="M144">
            <v>0</v>
          </cell>
          <cell r="N144">
            <v>9952204.8499999996</v>
          </cell>
          <cell r="O144">
            <v>4279946.79</v>
          </cell>
          <cell r="P144">
            <v>4756212.5199999996</v>
          </cell>
          <cell r="Q144">
            <v>608870.28</v>
          </cell>
          <cell r="R144">
            <v>0</v>
          </cell>
          <cell r="S144">
            <v>118981.12</v>
          </cell>
          <cell r="T144">
            <v>0</v>
          </cell>
          <cell r="U144">
            <v>0</v>
          </cell>
        </row>
        <row r="145">
          <cell r="A145">
            <v>39082</v>
          </cell>
          <cell r="B145" t="str">
            <v>Other Administration Charges</v>
          </cell>
          <cell r="C145">
            <v>0</v>
          </cell>
          <cell r="D145" t="str">
            <v>PAI</v>
          </cell>
          <cell r="E145" t="str">
            <v>Newspapers &amp; Periodicals</v>
          </cell>
          <cell r="F145" t="str">
            <v>Total Charges</v>
          </cell>
          <cell r="G145" t="str">
            <v>7062210</v>
          </cell>
          <cell r="H145">
            <v>0</v>
          </cell>
          <cell r="I145">
            <v>0</v>
          </cell>
          <cell r="J145">
            <v>0</v>
          </cell>
          <cell r="K145" t="str">
            <v>7</v>
          </cell>
          <cell r="L145">
            <v>0</v>
          </cell>
          <cell r="M145">
            <v>0</v>
          </cell>
          <cell r="N145">
            <v>294317.90000000002</v>
          </cell>
          <cell r="O145">
            <v>121352.9</v>
          </cell>
          <cell r="P145">
            <v>134355</v>
          </cell>
          <cell r="Q145">
            <v>31581</v>
          </cell>
          <cell r="R145">
            <v>0</v>
          </cell>
          <cell r="S145">
            <v>529</v>
          </cell>
          <cell r="T145">
            <v>0</v>
          </cell>
          <cell r="U145">
            <v>425</v>
          </cell>
        </row>
        <row r="146">
          <cell r="A146">
            <v>39082</v>
          </cell>
          <cell r="B146" t="str">
            <v>Other Administration Charges</v>
          </cell>
          <cell r="C146">
            <v>0</v>
          </cell>
          <cell r="D146" t="str">
            <v>PAJ</v>
          </cell>
          <cell r="E146" t="str">
            <v>Postages &amp; Stamps</v>
          </cell>
          <cell r="F146" t="str">
            <v>Total Charges</v>
          </cell>
          <cell r="G146" t="str">
            <v>7062220</v>
          </cell>
          <cell r="H146">
            <v>0</v>
          </cell>
          <cell r="I146">
            <v>0</v>
          </cell>
          <cell r="J146">
            <v>0</v>
          </cell>
          <cell r="K146" t="str">
            <v>7</v>
          </cell>
          <cell r="L146">
            <v>0</v>
          </cell>
          <cell r="M146">
            <v>0</v>
          </cell>
          <cell r="N146">
            <v>1191870.3899999999</v>
          </cell>
          <cell r="O146">
            <v>513664.73</v>
          </cell>
          <cell r="P146">
            <v>569451.43000000005</v>
          </cell>
          <cell r="Q146">
            <v>79486.23</v>
          </cell>
          <cell r="R146">
            <v>0</v>
          </cell>
          <cell r="S146">
            <v>29268</v>
          </cell>
          <cell r="T146">
            <v>0</v>
          </cell>
          <cell r="U146">
            <v>0</v>
          </cell>
        </row>
        <row r="147">
          <cell r="A147">
            <v>39082</v>
          </cell>
          <cell r="B147" t="str">
            <v>Other Administration Charges</v>
          </cell>
          <cell r="C147">
            <v>0</v>
          </cell>
          <cell r="D147" t="str">
            <v>PAK</v>
          </cell>
          <cell r="E147" t="str">
            <v>Courier Services</v>
          </cell>
          <cell r="F147" t="str">
            <v>Total Charges</v>
          </cell>
          <cell r="G147" t="str">
            <v>7062230</v>
          </cell>
          <cell r="H147">
            <v>0</v>
          </cell>
          <cell r="I147">
            <v>0</v>
          </cell>
          <cell r="J147">
            <v>0</v>
          </cell>
          <cell r="K147" t="str">
            <v>7</v>
          </cell>
          <cell r="L147">
            <v>0</v>
          </cell>
          <cell r="M147">
            <v>0</v>
          </cell>
          <cell r="N147">
            <v>453368.03</v>
          </cell>
          <cell r="O147">
            <v>241228.07</v>
          </cell>
          <cell r="P147">
            <v>125465.96</v>
          </cell>
          <cell r="Q147">
            <v>0</v>
          </cell>
          <cell r="R147">
            <v>0</v>
          </cell>
          <cell r="S147">
            <v>51981</v>
          </cell>
          <cell r="T147">
            <v>0</v>
          </cell>
          <cell r="U147">
            <v>560</v>
          </cell>
        </row>
        <row r="148">
          <cell r="A148">
            <v>39082</v>
          </cell>
          <cell r="B148" t="str">
            <v>Other Administration Charges</v>
          </cell>
          <cell r="C148">
            <v>0</v>
          </cell>
          <cell r="D148" t="str">
            <v>PAM</v>
          </cell>
          <cell r="E148" t="str">
            <v>Stationery &amp; Printing</v>
          </cell>
          <cell r="F148" t="str">
            <v>Total Charges</v>
          </cell>
          <cell r="G148" t="str">
            <v>7062260</v>
          </cell>
          <cell r="H148">
            <v>0</v>
          </cell>
          <cell r="I148">
            <v>0</v>
          </cell>
          <cell r="J148">
            <v>0</v>
          </cell>
          <cell r="K148" t="str">
            <v>7</v>
          </cell>
          <cell r="L148">
            <v>0</v>
          </cell>
          <cell r="M148">
            <v>0</v>
          </cell>
          <cell r="N148">
            <v>1628497.22</v>
          </cell>
          <cell r="O148">
            <v>580487</v>
          </cell>
          <cell r="P148">
            <v>668354.68999999994</v>
          </cell>
          <cell r="Q148">
            <v>0</v>
          </cell>
          <cell r="R148">
            <v>0</v>
          </cell>
          <cell r="S148">
            <v>106901.05</v>
          </cell>
          <cell r="T148">
            <v>0</v>
          </cell>
          <cell r="U148">
            <v>6114.23</v>
          </cell>
        </row>
        <row r="149">
          <cell r="A149">
            <v>39082</v>
          </cell>
          <cell r="B149" t="str">
            <v>Other Administration Charges</v>
          </cell>
          <cell r="C149">
            <v>0</v>
          </cell>
          <cell r="D149" t="str">
            <v>PAM</v>
          </cell>
          <cell r="E149" t="str">
            <v>Stationery &amp; Printing</v>
          </cell>
          <cell r="F149" t="str">
            <v>Total Charges</v>
          </cell>
          <cell r="G149" t="str">
            <v>7062265</v>
          </cell>
          <cell r="H149">
            <v>0</v>
          </cell>
          <cell r="I149">
            <v>0</v>
          </cell>
          <cell r="J149">
            <v>0</v>
          </cell>
          <cell r="K149" t="str">
            <v>7</v>
          </cell>
          <cell r="L149">
            <v>0</v>
          </cell>
          <cell r="M149">
            <v>0</v>
          </cell>
          <cell r="N149">
            <v>424848.42</v>
          </cell>
          <cell r="O149">
            <v>43654.37</v>
          </cell>
          <cell r="P149">
            <v>48331.63</v>
          </cell>
          <cell r="Q149">
            <v>242838.42</v>
          </cell>
          <cell r="R149">
            <v>0</v>
          </cell>
          <cell r="S149">
            <v>2512.6999999999998</v>
          </cell>
          <cell r="T149">
            <v>0</v>
          </cell>
          <cell r="U149">
            <v>920</v>
          </cell>
        </row>
        <row r="150">
          <cell r="A150">
            <v>39082</v>
          </cell>
          <cell r="B150" t="str">
            <v>Other Administration Charges</v>
          </cell>
          <cell r="C150">
            <v>0</v>
          </cell>
          <cell r="D150" t="str">
            <v>PAN</v>
          </cell>
          <cell r="E150" t="str">
            <v>Cheque Books &amp; Draft Books</v>
          </cell>
          <cell r="F150" t="str">
            <v>Total Charges</v>
          </cell>
          <cell r="G150" t="str">
            <v>7062270</v>
          </cell>
          <cell r="H150">
            <v>0</v>
          </cell>
          <cell r="I150">
            <v>0</v>
          </cell>
          <cell r="J150">
            <v>0</v>
          </cell>
          <cell r="K150" t="str">
            <v>7</v>
          </cell>
          <cell r="L150">
            <v>0</v>
          </cell>
          <cell r="M150">
            <v>0</v>
          </cell>
          <cell r="N150">
            <v>413685.25</v>
          </cell>
          <cell r="O150">
            <v>91567.08</v>
          </cell>
          <cell r="P150">
            <v>119040.47</v>
          </cell>
          <cell r="Q150">
            <v>79878</v>
          </cell>
          <cell r="R150">
            <v>0</v>
          </cell>
          <cell r="S150">
            <v>53919.95</v>
          </cell>
          <cell r="T150">
            <v>0</v>
          </cell>
          <cell r="U150">
            <v>0</v>
          </cell>
        </row>
        <row r="151">
          <cell r="A151">
            <v>39082</v>
          </cell>
          <cell r="B151" t="str">
            <v>Other Administration Charges</v>
          </cell>
          <cell r="C151">
            <v>0</v>
          </cell>
          <cell r="D151" t="str">
            <v>PAP</v>
          </cell>
          <cell r="E151" t="str">
            <v>Travelling Expenses</v>
          </cell>
          <cell r="F151" t="str">
            <v>Total Charges</v>
          </cell>
          <cell r="G151" t="str">
            <v>7062290</v>
          </cell>
          <cell r="H151">
            <v>0</v>
          </cell>
          <cell r="I151">
            <v>0</v>
          </cell>
          <cell r="J151">
            <v>0</v>
          </cell>
          <cell r="K151" t="str">
            <v>7</v>
          </cell>
          <cell r="L151">
            <v>0</v>
          </cell>
          <cell r="M151">
            <v>0</v>
          </cell>
          <cell r="N151">
            <v>2549655.4</v>
          </cell>
          <cell r="O151">
            <v>926518.29</v>
          </cell>
          <cell r="P151">
            <v>1110197.1100000001</v>
          </cell>
          <cell r="Q151">
            <v>239192</v>
          </cell>
          <cell r="R151">
            <v>0</v>
          </cell>
          <cell r="S151">
            <v>35232</v>
          </cell>
          <cell r="T151">
            <v>0</v>
          </cell>
          <cell r="U151">
            <v>11249</v>
          </cell>
        </row>
        <row r="152">
          <cell r="A152">
            <v>39082</v>
          </cell>
          <cell r="B152" t="str">
            <v>Other Administration Charges</v>
          </cell>
          <cell r="C152">
            <v>0</v>
          </cell>
          <cell r="D152" t="str">
            <v>PAQ</v>
          </cell>
          <cell r="E152" t="str">
            <v>Miscellaneous</v>
          </cell>
          <cell r="F152" t="str">
            <v>Total Charges</v>
          </cell>
          <cell r="G152" t="str">
            <v>7062320</v>
          </cell>
          <cell r="H152">
            <v>0</v>
          </cell>
          <cell r="I152">
            <v>0</v>
          </cell>
          <cell r="J152">
            <v>0</v>
          </cell>
          <cell r="K152" t="str">
            <v>7</v>
          </cell>
          <cell r="L152">
            <v>0</v>
          </cell>
          <cell r="M152">
            <v>0</v>
          </cell>
          <cell r="N152">
            <v>-822264.5</v>
          </cell>
          <cell r="O152">
            <v>-447715.12</v>
          </cell>
          <cell r="P152">
            <v>-453225.4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78676.02</v>
          </cell>
        </row>
        <row r="153">
          <cell r="A153">
            <v>39082</v>
          </cell>
          <cell r="B153" t="str">
            <v>Other Administration Charges</v>
          </cell>
          <cell r="C153">
            <v>0</v>
          </cell>
          <cell r="D153" t="str">
            <v>PAQ</v>
          </cell>
          <cell r="E153" t="str">
            <v>Miscellaneous</v>
          </cell>
          <cell r="F153" t="str">
            <v>Total Charges</v>
          </cell>
          <cell r="G153" t="str">
            <v>7062400</v>
          </cell>
          <cell r="H153">
            <v>0</v>
          </cell>
          <cell r="I153">
            <v>0</v>
          </cell>
          <cell r="J153">
            <v>0</v>
          </cell>
          <cell r="K153" t="str">
            <v>7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</row>
        <row r="154">
          <cell r="A154">
            <v>39082</v>
          </cell>
          <cell r="B154" t="str">
            <v>Other Administration Charges</v>
          </cell>
          <cell r="C154">
            <v>0</v>
          </cell>
          <cell r="D154" t="str">
            <v>PAQ</v>
          </cell>
          <cell r="E154" t="str">
            <v>Miscellaneous</v>
          </cell>
          <cell r="F154" t="str">
            <v>Total Charges</v>
          </cell>
          <cell r="G154" t="str">
            <v>7062600</v>
          </cell>
          <cell r="H154">
            <v>0</v>
          </cell>
          <cell r="I154">
            <v>0</v>
          </cell>
          <cell r="J154">
            <v>0</v>
          </cell>
          <cell r="K154" t="str">
            <v>7</v>
          </cell>
          <cell r="L154">
            <v>0</v>
          </cell>
          <cell r="M154">
            <v>0</v>
          </cell>
          <cell r="N154">
            <v>247489.56</v>
          </cell>
          <cell r="O154">
            <v>34070.31</v>
          </cell>
          <cell r="P154">
            <v>41630.69</v>
          </cell>
          <cell r="Q154">
            <v>24017.56</v>
          </cell>
          <cell r="R154">
            <v>0</v>
          </cell>
          <cell r="S154">
            <v>118949</v>
          </cell>
          <cell r="T154">
            <v>0</v>
          </cell>
          <cell r="U154">
            <v>932</v>
          </cell>
        </row>
        <row r="155">
          <cell r="A155">
            <v>39082</v>
          </cell>
          <cell r="B155" t="str">
            <v>Other Administration Charges</v>
          </cell>
          <cell r="C155">
            <v>0</v>
          </cell>
          <cell r="D155" t="str">
            <v>PAR</v>
          </cell>
          <cell r="E155" t="str">
            <v>RTGS / SWIFT Charges</v>
          </cell>
          <cell r="F155" t="str">
            <v>Total Charges</v>
          </cell>
          <cell r="G155" t="str">
            <v>7062225</v>
          </cell>
          <cell r="H155">
            <v>0</v>
          </cell>
          <cell r="I155">
            <v>0</v>
          </cell>
          <cell r="J155">
            <v>0</v>
          </cell>
          <cell r="K155" t="str">
            <v>7</v>
          </cell>
          <cell r="L155">
            <v>0</v>
          </cell>
          <cell r="M155">
            <v>0</v>
          </cell>
          <cell r="N155">
            <v>1589512.3</v>
          </cell>
          <cell r="O155">
            <v>743111.13</v>
          </cell>
          <cell r="P155">
            <v>822730.17</v>
          </cell>
          <cell r="Q155">
            <v>23215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</row>
        <row r="156">
          <cell r="A156">
            <v>39082</v>
          </cell>
          <cell r="B156" t="str">
            <v>Other Administration Charges</v>
          </cell>
          <cell r="C156">
            <v>0</v>
          </cell>
          <cell r="D156" t="str">
            <v>PAR</v>
          </cell>
          <cell r="E156" t="str">
            <v>RTGS / SWIFT Charges</v>
          </cell>
          <cell r="F156" t="str">
            <v>Total Charges</v>
          </cell>
          <cell r="G156" t="str">
            <v>7062340</v>
          </cell>
          <cell r="H156">
            <v>0</v>
          </cell>
          <cell r="I156">
            <v>0</v>
          </cell>
          <cell r="J156">
            <v>0</v>
          </cell>
          <cell r="K156" t="str">
            <v>7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</row>
        <row r="157">
          <cell r="A157">
            <v>39082</v>
          </cell>
          <cell r="B157" t="str">
            <v>Other Administration Charges</v>
          </cell>
          <cell r="C157">
            <v>0</v>
          </cell>
          <cell r="D157" t="str">
            <v>PAS</v>
          </cell>
          <cell r="E157" t="str">
            <v>MCBS/VIBS/MC SWITCH FEE Charges</v>
          </cell>
          <cell r="F157" t="str">
            <v>Total Charges</v>
          </cell>
          <cell r="G157" t="str">
            <v>7062329</v>
          </cell>
          <cell r="H157">
            <v>0</v>
          </cell>
          <cell r="I157">
            <v>0</v>
          </cell>
          <cell r="J157">
            <v>0</v>
          </cell>
          <cell r="K157" t="str">
            <v>7</v>
          </cell>
          <cell r="L157">
            <v>0</v>
          </cell>
          <cell r="M157">
            <v>0</v>
          </cell>
          <cell r="N157">
            <v>1094.03</v>
          </cell>
          <cell r="O157">
            <v>1094.03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</row>
        <row r="158">
          <cell r="A158">
            <v>39082</v>
          </cell>
          <cell r="B158" t="str">
            <v>Other Administration Charges</v>
          </cell>
          <cell r="C158">
            <v>0</v>
          </cell>
          <cell r="D158" t="str">
            <v>PAS</v>
          </cell>
          <cell r="E158" t="str">
            <v>MCBS/VIBS/MC SWITCH FEE Charges</v>
          </cell>
          <cell r="F158" t="str">
            <v>Total Charges</v>
          </cell>
          <cell r="G158" t="str">
            <v>7062330</v>
          </cell>
          <cell r="H158">
            <v>0</v>
          </cell>
          <cell r="I158">
            <v>0</v>
          </cell>
          <cell r="J158">
            <v>0</v>
          </cell>
          <cell r="K158" t="str">
            <v>7</v>
          </cell>
          <cell r="L158">
            <v>0</v>
          </cell>
          <cell r="M158">
            <v>0</v>
          </cell>
          <cell r="N158">
            <v>770747.29</v>
          </cell>
          <cell r="O158">
            <v>770747.29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</row>
        <row r="159">
          <cell r="A159">
            <v>39082</v>
          </cell>
          <cell r="B159" t="str">
            <v>Other Administration Charges</v>
          </cell>
          <cell r="C159">
            <v>0</v>
          </cell>
          <cell r="D159" t="str">
            <v>PAS</v>
          </cell>
          <cell r="E159" t="str">
            <v>MCBS/VIBS/MC SWITCH FEE Charges</v>
          </cell>
          <cell r="F159" t="str">
            <v>Total Charges</v>
          </cell>
          <cell r="G159" t="str">
            <v>7062332</v>
          </cell>
          <cell r="H159">
            <v>0</v>
          </cell>
          <cell r="I159">
            <v>0</v>
          </cell>
          <cell r="J159">
            <v>0</v>
          </cell>
          <cell r="K159" t="str">
            <v>7</v>
          </cell>
          <cell r="L159">
            <v>0</v>
          </cell>
          <cell r="M159">
            <v>0</v>
          </cell>
          <cell r="N159">
            <v>1673.29</v>
          </cell>
          <cell r="O159">
            <v>1673.29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</row>
        <row r="160">
          <cell r="A160">
            <v>39082</v>
          </cell>
          <cell r="B160" t="str">
            <v>Other Administration Charges</v>
          </cell>
          <cell r="C160">
            <v>0</v>
          </cell>
          <cell r="D160" t="str">
            <v>PAW</v>
          </cell>
          <cell r="E160" t="str">
            <v>Foreign Currency Repatriation</v>
          </cell>
          <cell r="F160" t="str">
            <v>Total Charges</v>
          </cell>
          <cell r="G160" t="str">
            <v>7062200</v>
          </cell>
          <cell r="H160">
            <v>0</v>
          </cell>
          <cell r="I160">
            <v>0</v>
          </cell>
          <cell r="J160">
            <v>0</v>
          </cell>
          <cell r="K160" t="str">
            <v>7</v>
          </cell>
          <cell r="L160">
            <v>0</v>
          </cell>
          <cell r="M160">
            <v>0</v>
          </cell>
          <cell r="N160">
            <v>899794.02</v>
          </cell>
          <cell r="O160">
            <v>427020.89</v>
          </cell>
          <cell r="P160">
            <v>472773.13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</row>
        <row r="161">
          <cell r="A161">
            <v>39082</v>
          </cell>
          <cell r="B161" t="str">
            <v>Other Sources</v>
          </cell>
          <cell r="C161">
            <v>0</v>
          </cell>
          <cell r="D161" t="str">
            <v>BAA</v>
          </cell>
          <cell r="E161" t="str">
            <v>Loans at Call</v>
          </cell>
          <cell r="F161" t="str">
            <v>Total Interest Income</v>
          </cell>
          <cell r="G161" t="str">
            <v>5015100</v>
          </cell>
          <cell r="H161">
            <v>0</v>
          </cell>
          <cell r="I161">
            <v>0</v>
          </cell>
          <cell r="J161">
            <v>0</v>
          </cell>
          <cell r="K161" t="str">
            <v>5</v>
          </cell>
          <cell r="L161">
            <v>0</v>
          </cell>
          <cell r="M161">
            <v>0</v>
          </cell>
          <cell r="N161">
            <v>-24249325.84</v>
          </cell>
          <cell r="O161">
            <v>0</v>
          </cell>
          <cell r="P161">
            <v>-24249325.84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</row>
        <row r="162">
          <cell r="A162">
            <v>39082</v>
          </cell>
          <cell r="B162" t="str">
            <v>Other Sources</v>
          </cell>
          <cell r="C162">
            <v>0</v>
          </cell>
          <cell r="D162" t="str">
            <v>BAA</v>
          </cell>
          <cell r="E162" t="str">
            <v>Loans at Call</v>
          </cell>
          <cell r="F162" t="str">
            <v>Total Interest Income</v>
          </cell>
          <cell r="G162" t="str">
            <v>5031855</v>
          </cell>
          <cell r="H162">
            <v>0</v>
          </cell>
          <cell r="I162">
            <v>0</v>
          </cell>
          <cell r="J162">
            <v>0</v>
          </cell>
          <cell r="K162" t="str">
            <v>5</v>
          </cell>
          <cell r="L162">
            <v>0</v>
          </cell>
          <cell r="M162">
            <v>0</v>
          </cell>
          <cell r="N162">
            <v>-25368543.890000001</v>
          </cell>
          <cell r="O162">
            <v>0</v>
          </cell>
          <cell r="P162">
            <v>-25368543.890000001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</row>
        <row r="163">
          <cell r="A163">
            <v>39082</v>
          </cell>
          <cell r="B163" t="str">
            <v>Other Sources</v>
          </cell>
          <cell r="C163">
            <v>0</v>
          </cell>
          <cell r="D163" t="str">
            <v>BAB</v>
          </cell>
          <cell r="E163" t="str">
            <v>Treasury Bills</v>
          </cell>
          <cell r="F163" t="str">
            <v>Total Interest Income</v>
          </cell>
          <cell r="G163" t="str">
            <v>5015000</v>
          </cell>
          <cell r="H163">
            <v>0</v>
          </cell>
          <cell r="I163">
            <v>0</v>
          </cell>
          <cell r="J163">
            <v>0</v>
          </cell>
          <cell r="K163" t="str">
            <v>5</v>
          </cell>
          <cell r="L163">
            <v>0</v>
          </cell>
          <cell r="M163">
            <v>0</v>
          </cell>
          <cell r="N163">
            <v>-59857609.090000004</v>
          </cell>
          <cell r="O163">
            <v>0</v>
          </cell>
          <cell r="P163">
            <v>-59857609.090000004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</row>
        <row r="164">
          <cell r="A164">
            <v>39082</v>
          </cell>
          <cell r="B164" t="str">
            <v>Other Sources</v>
          </cell>
          <cell r="C164">
            <v>0</v>
          </cell>
          <cell r="D164" t="str">
            <v>BAC</v>
          </cell>
          <cell r="E164" t="str">
            <v>Treasury Bonds</v>
          </cell>
          <cell r="F164" t="str">
            <v>Total Interest Income</v>
          </cell>
          <cell r="G164" t="str">
            <v>5015050</v>
          </cell>
          <cell r="H164">
            <v>0</v>
          </cell>
          <cell r="I164">
            <v>0</v>
          </cell>
          <cell r="J164">
            <v>0</v>
          </cell>
          <cell r="K164" t="str">
            <v>5</v>
          </cell>
          <cell r="L164">
            <v>0</v>
          </cell>
          <cell r="M164">
            <v>0</v>
          </cell>
          <cell r="N164">
            <v>-113500</v>
          </cell>
          <cell r="O164">
            <v>0</v>
          </cell>
          <cell r="P164">
            <v>-113500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</row>
        <row r="165">
          <cell r="A165">
            <v>39082</v>
          </cell>
          <cell r="B165" t="str">
            <v>Other Sources</v>
          </cell>
          <cell r="C165">
            <v>0</v>
          </cell>
          <cell r="D165" t="str">
            <v>BAD</v>
          </cell>
          <cell r="E165" t="str">
            <v>Capital Gain Bond Trading</v>
          </cell>
          <cell r="F165" t="str">
            <v>Total Interest Income</v>
          </cell>
          <cell r="G165" t="str">
            <v>5015060</v>
          </cell>
          <cell r="H165">
            <v>0</v>
          </cell>
          <cell r="I165">
            <v>0</v>
          </cell>
          <cell r="J165">
            <v>0</v>
          </cell>
          <cell r="K165" t="str">
            <v>5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</row>
        <row r="166">
          <cell r="A166">
            <v>39082</v>
          </cell>
          <cell r="B166" t="str">
            <v>Other Sources</v>
          </cell>
          <cell r="C166">
            <v>0</v>
          </cell>
          <cell r="D166" t="str">
            <v>BAE</v>
          </cell>
          <cell r="E166" t="str">
            <v>Agents</v>
          </cell>
          <cell r="F166" t="str">
            <v>Total Interest Income</v>
          </cell>
          <cell r="G166" t="str">
            <v>5011000</v>
          </cell>
          <cell r="H166">
            <v>0</v>
          </cell>
          <cell r="I166">
            <v>0</v>
          </cell>
          <cell r="J166">
            <v>0</v>
          </cell>
          <cell r="K166" t="str">
            <v>5</v>
          </cell>
          <cell r="L166">
            <v>0</v>
          </cell>
          <cell r="M166">
            <v>0</v>
          </cell>
          <cell r="N166">
            <v>-54864332</v>
          </cell>
          <cell r="O166">
            <v>0</v>
          </cell>
          <cell r="P166">
            <v>-177775</v>
          </cell>
          <cell r="Q166">
            <v>-33318790</v>
          </cell>
          <cell r="R166">
            <v>0</v>
          </cell>
          <cell r="S166">
            <v>-18148269</v>
          </cell>
          <cell r="T166">
            <v>0</v>
          </cell>
          <cell r="U166">
            <v>0</v>
          </cell>
        </row>
        <row r="167">
          <cell r="A167">
            <v>39082</v>
          </cell>
          <cell r="B167" t="str">
            <v>Other Sources</v>
          </cell>
          <cell r="C167">
            <v>0</v>
          </cell>
          <cell r="D167" t="str">
            <v>BAE</v>
          </cell>
          <cell r="E167" t="str">
            <v>Agents</v>
          </cell>
          <cell r="F167" t="str">
            <v>Total Interest Income</v>
          </cell>
          <cell r="G167" t="str">
            <v>5011090</v>
          </cell>
          <cell r="H167">
            <v>0</v>
          </cell>
          <cell r="I167">
            <v>0</v>
          </cell>
          <cell r="J167">
            <v>0</v>
          </cell>
          <cell r="K167" t="str">
            <v>5</v>
          </cell>
          <cell r="L167">
            <v>0</v>
          </cell>
          <cell r="M167">
            <v>0</v>
          </cell>
          <cell r="N167">
            <v>-48486442.439999998</v>
          </cell>
          <cell r="O167">
            <v>0</v>
          </cell>
          <cell r="P167">
            <v>-48486442.439999998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</row>
        <row r="168">
          <cell r="A168">
            <v>39082</v>
          </cell>
          <cell r="B168" t="str">
            <v>Other Sources</v>
          </cell>
          <cell r="C168">
            <v>0</v>
          </cell>
          <cell r="D168" t="str">
            <v>BAE</v>
          </cell>
          <cell r="E168" t="str">
            <v>Agents</v>
          </cell>
          <cell r="F168" t="str">
            <v>Total Interest Income</v>
          </cell>
          <cell r="G168" t="str">
            <v>5015110</v>
          </cell>
          <cell r="H168">
            <v>0</v>
          </cell>
          <cell r="I168">
            <v>0</v>
          </cell>
          <cell r="J168">
            <v>0</v>
          </cell>
          <cell r="K168" t="str">
            <v>5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</row>
        <row r="169">
          <cell r="A169">
            <v>39082</v>
          </cell>
          <cell r="B169" t="str">
            <v>Other Sources</v>
          </cell>
          <cell r="C169">
            <v>0</v>
          </cell>
          <cell r="D169" t="str">
            <v>BAE</v>
          </cell>
          <cell r="E169" t="str">
            <v>Agents</v>
          </cell>
          <cell r="F169" t="str">
            <v>Total Interest Income</v>
          </cell>
          <cell r="G169" t="str">
            <v>5015115</v>
          </cell>
          <cell r="H169">
            <v>0</v>
          </cell>
          <cell r="I169">
            <v>0</v>
          </cell>
          <cell r="J169">
            <v>0</v>
          </cell>
          <cell r="K169" t="str">
            <v>5</v>
          </cell>
          <cell r="L169">
            <v>0</v>
          </cell>
          <cell r="M169">
            <v>0</v>
          </cell>
          <cell r="N169">
            <v>-4670575.25</v>
          </cell>
          <cell r="O169">
            <v>0</v>
          </cell>
          <cell r="P169">
            <v>-4670575.25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</row>
        <row r="170">
          <cell r="A170">
            <v>39082</v>
          </cell>
          <cell r="B170" t="str">
            <v>Other Sources</v>
          </cell>
          <cell r="C170">
            <v>0</v>
          </cell>
          <cell r="D170" t="str">
            <v>BAE</v>
          </cell>
          <cell r="E170" t="str">
            <v>Agents</v>
          </cell>
          <cell r="F170" t="str">
            <v>Total Interest Income</v>
          </cell>
          <cell r="G170" t="str">
            <v>5015200</v>
          </cell>
          <cell r="H170">
            <v>0</v>
          </cell>
          <cell r="I170">
            <v>0</v>
          </cell>
          <cell r="J170">
            <v>0</v>
          </cell>
          <cell r="K170" t="str">
            <v>5</v>
          </cell>
          <cell r="L170">
            <v>0</v>
          </cell>
          <cell r="M170">
            <v>0</v>
          </cell>
          <cell r="N170">
            <v>-19904975.77</v>
          </cell>
          <cell r="O170">
            <v>0</v>
          </cell>
          <cell r="P170">
            <v>-19904975.77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</row>
        <row r="171">
          <cell r="A171">
            <v>39082</v>
          </cell>
          <cell r="B171" t="str">
            <v>Other Sources</v>
          </cell>
          <cell r="C171">
            <v>0</v>
          </cell>
          <cell r="D171" t="str">
            <v>BAE</v>
          </cell>
          <cell r="E171" t="str">
            <v>Agents</v>
          </cell>
          <cell r="F171" t="str">
            <v>Total Interest Income</v>
          </cell>
          <cell r="G171" t="str">
            <v>5615200</v>
          </cell>
          <cell r="H171">
            <v>0</v>
          </cell>
          <cell r="I171">
            <v>0</v>
          </cell>
          <cell r="J171">
            <v>0</v>
          </cell>
          <cell r="K171" t="str">
            <v>5</v>
          </cell>
          <cell r="L171">
            <v>0</v>
          </cell>
          <cell r="M171">
            <v>0</v>
          </cell>
          <cell r="N171">
            <v>-26673133.73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-26673133.73</v>
          </cell>
        </row>
        <row r="172">
          <cell r="A172">
            <v>39082</v>
          </cell>
          <cell r="B172" t="str">
            <v>Other Sources</v>
          </cell>
          <cell r="C172">
            <v>0</v>
          </cell>
          <cell r="D172" t="str">
            <v>BAE</v>
          </cell>
          <cell r="E172" t="str">
            <v>Agents</v>
          </cell>
          <cell r="F172" t="str">
            <v>Total Interest Income</v>
          </cell>
          <cell r="G172" t="str">
            <v>7011000</v>
          </cell>
          <cell r="H172">
            <v>0</v>
          </cell>
          <cell r="I172">
            <v>0</v>
          </cell>
          <cell r="J172">
            <v>0</v>
          </cell>
          <cell r="K172" t="str">
            <v>7</v>
          </cell>
          <cell r="L172">
            <v>0</v>
          </cell>
          <cell r="M172">
            <v>0</v>
          </cell>
          <cell r="N172">
            <v>54864332</v>
          </cell>
          <cell r="O172">
            <v>0</v>
          </cell>
          <cell r="P172">
            <v>54686557</v>
          </cell>
          <cell r="Q172">
            <v>0</v>
          </cell>
          <cell r="R172">
            <v>0</v>
          </cell>
          <cell r="S172">
            <v>177775</v>
          </cell>
          <cell r="T172">
            <v>0</v>
          </cell>
          <cell r="U172">
            <v>0</v>
          </cell>
        </row>
        <row r="173">
          <cell r="A173">
            <v>39082</v>
          </cell>
          <cell r="B173" t="str">
            <v>Other Sources</v>
          </cell>
          <cell r="C173">
            <v>0</v>
          </cell>
          <cell r="D173" t="str">
            <v>BAE</v>
          </cell>
          <cell r="E173" t="str">
            <v>Agents</v>
          </cell>
          <cell r="F173" t="str">
            <v>Total Interest Income</v>
          </cell>
          <cell r="G173" t="str">
            <v>7011145</v>
          </cell>
          <cell r="H173">
            <v>0</v>
          </cell>
          <cell r="I173">
            <v>0</v>
          </cell>
          <cell r="J173">
            <v>0</v>
          </cell>
          <cell r="K173" t="str">
            <v>7</v>
          </cell>
          <cell r="L173">
            <v>0</v>
          </cell>
          <cell r="M173">
            <v>0</v>
          </cell>
          <cell r="N173">
            <v>10317.67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10317.67</v>
          </cell>
        </row>
        <row r="174">
          <cell r="A174">
            <v>39082</v>
          </cell>
          <cell r="B174" t="str">
            <v>Other Sources</v>
          </cell>
          <cell r="C174">
            <v>0</v>
          </cell>
          <cell r="D174" t="str">
            <v>BAE</v>
          </cell>
          <cell r="E174" t="str">
            <v>Agents</v>
          </cell>
          <cell r="F174" t="str">
            <v>Total Interest Income</v>
          </cell>
          <cell r="G174" t="str">
            <v>7612110</v>
          </cell>
          <cell r="H174">
            <v>0</v>
          </cell>
          <cell r="I174">
            <v>0</v>
          </cell>
          <cell r="J174">
            <v>0</v>
          </cell>
          <cell r="K174" t="str">
            <v>7</v>
          </cell>
          <cell r="L174">
            <v>0</v>
          </cell>
          <cell r="M174">
            <v>0</v>
          </cell>
          <cell r="N174">
            <v>4670575.25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4670575.25</v>
          </cell>
        </row>
        <row r="175">
          <cell r="A175">
            <v>39082</v>
          </cell>
          <cell r="B175" t="str">
            <v>Professional Services</v>
          </cell>
          <cell r="C175">
            <v>0</v>
          </cell>
          <cell r="D175" t="str">
            <v>OAA</v>
          </cell>
          <cell r="E175" t="str">
            <v>Auditors Fees</v>
          </cell>
          <cell r="F175" t="str">
            <v>Total Charges</v>
          </cell>
          <cell r="G175" t="str">
            <v>7061110</v>
          </cell>
          <cell r="H175">
            <v>0</v>
          </cell>
          <cell r="I175">
            <v>0</v>
          </cell>
          <cell r="J175">
            <v>0</v>
          </cell>
          <cell r="K175" t="str">
            <v>7</v>
          </cell>
          <cell r="L175">
            <v>0</v>
          </cell>
          <cell r="M175">
            <v>0</v>
          </cell>
          <cell r="N175">
            <v>519017.96</v>
          </cell>
          <cell r="O175">
            <v>209617.85</v>
          </cell>
          <cell r="P175">
            <v>232076.9</v>
          </cell>
          <cell r="Q175">
            <v>77323.210000000006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</row>
        <row r="176">
          <cell r="A176">
            <v>39082</v>
          </cell>
          <cell r="B176" t="str">
            <v>Professional Services</v>
          </cell>
          <cell r="C176">
            <v>0</v>
          </cell>
          <cell r="D176" t="str">
            <v>OAC</v>
          </cell>
          <cell r="E176" t="str">
            <v>Professional &amp; Legal Expenses</v>
          </cell>
          <cell r="F176" t="str">
            <v>Total Charges</v>
          </cell>
          <cell r="G176" t="str">
            <v>7061140</v>
          </cell>
          <cell r="H176">
            <v>0</v>
          </cell>
          <cell r="I176">
            <v>0</v>
          </cell>
          <cell r="J176">
            <v>0</v>
          </cell>
          <cell r="K176" t="str">
            <v>7</v>
          </cell>
          <cell r="L176">
            <v>0</v>
          </cell>
          <cell r="M176">
            <v>0</v>
          </cell>
          <cell r="N176">
            <v>512057.63</v>
          </cell>
          <cell r="O176">
            <v>229886.02</v>
          </cell>
          <cell r="P176">
            <v>255116.66</v>
          </cell>
          <cell r="Q176">
            <v>25854.95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</row>
        <row r="177">
          <cell r="A177">
            <v>39082</v>
          </cell>
          <cell r="B177" t="str">
            <v>Professional Services</v>
          </cell>
          <cell r="C177">
            <v>0</v>
          </cell>
          <cell r="D177" t="str">
            <v>OAC</v>
          </cell>
          <cell r="E177" t="str">
            <v>Professional &amp; Legal Expenses</v>
          </cell>
          <cell r="F177" t="str">
            <v>Total Charges</v>
          </cell>
          <cell r="G177" t="str">
            <v>7061150</v>
          </cell>
          <cell r="H177">
            <v>0</v>
          </cell>
          <cell r="I177">
            <v>0</v>
          </cell>
          <cell r="J177">
            <v>0</v>
          </cell>
          <cell r="K177" t="str">
            <v>7</v>
          </cell>
          <cell r="L177">
            <v>0</v>
          </cell>
          <cell r="M177">
            <v>0</v>
          </cell>
          <cell r="N177">
            <v>1082245</v>
          </cell>
          <cell r="O177">
            <v>420058.14</v>
          </cell>
          <cell r="P177">
            <v>465064.36</v>
          </cell>
          <cell r="Q177">
            <v>197122.5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</row>
        <row r="178">
          <cell r="A178">
            <v>39082</v>
          </cell>
          <cell r="B178" t="str">
            <v>Professional Services</v>
          </cell>
          <cell r="C178">
            <v>0</v>
          </cell>
          <cell r="D178" t="str">
            <v>OAD</v>
          </cell>
          <cell r="E178" t="str">
            <v>Teleprinter Services</v>
          </cell>
          <cell r="F178" t="str">
            <v>Total Charges</v>
          </cell>
          <cell r="G178" t="str">
            <v>7061130</v>
          </cell>
          <cell r="H178">
            <v>0</v>
          </cell>
          <cell r="I178">
            <v>0</v>
          </cell>
          <cell r="J178">
            <v>0</v>
          </cell>
          <cell r="K178" t="str">
            <v>7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</row>
        <row r="179">
          <cell r="A179">
            <v>39082</v>
          </cell>
          <cell r="B179" t="str">
            <v>Professional Services</v>
          </cell>
          <cell r="C179">
            <v>0</v>
          </cell>
          <cell r="D179" t="str">
            <v>OAD</v>
          </cell>
          <cell r="E179" t="str">
            <v>Teleprinter Services</v>
          </cell>
          <cell r="F179" t="str">
            <v>Total Charges</v>
          </cell>
          <cell r="G179" t="str">
            <v>7062325</v>
          </cell>
          <cell r="H179">
            <v>0</v>
          </cell>
          <cell r="I179">
            <v>0</v>
          </cell>
          <cell r="J179">
            <v>0</v>
          </cell>
          <cell r="K179" t="str">
            <v>7</v>
          </cell>
          <cell r="L179">
            <v>0</v>
          </cell>
          <cell r="M179">
            <v>0</v>
          </cell>
          <cell r="N179">
            <v>11087</v>
          </cell>
          <cell r="O179">
            <v>0</v>
          </cell>
          <cell r="P179">
            <v>0</v>
          </cell>
          <cell r="Q179">
            <v>11087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</row>
        <row r="180">
          <cell r="A180">
            <v>39082</v>
          </cell>
          <cell r="B180" t="str">
            <v>Special</v>
          </cell>
          <cell r="C180">
            <v>0</v>
          </cell>
          <cell r="D180" t="str">
            <v>IAA</v>
          </cell>
          <cell r="E180" t="str">
            <v>Special Credits</v>
          </cell>
          <cell r="F180" t="str">
            <v>Special</v>
          </cell>
          <cell r="G180" t="str">
            <v>5012600</v>
          </cell>
          <cell r="H180">
            <v>0</v>
          </cell>
          <cell r="I180">
            <v>0</v>
          </cell>
          <cell r="J180">
            <v>0</v>
          </cell>
          <cell r="K180" t="str">
            <v>5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</row>
        <row r="181">
          <cell r="A181">
            <v>39082</v>
          </cell>
          <cell r="B181" t="str">
            <v>Special</v>
          </cell>
          <cell r="C181">
            <v>0</v>
          </cell>
          <cell r="D181" t="str">
            <v>IAA</v>
          </cell>
          <cell r="E181" t="str">
            <v>Special Credits</v>
          </cell>
          <cell r="F181" t="str">
            <v>Special</v>
          </cell>
          <cell r="G181" t="str">
            <v>5051000</v>
          </cell>
          <cell r="H181">
            <v>0</v>
          </cell>
          <cell r="I181">
            <v>0</v>
          </cell>
          <cell r="J181">
            <v>0</v>
          </cell>
          <cell r="K181" t="str">
            <v>5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</row>
        <row r="182">
          <cell r="A182">
            <v>39082</v>
          </cell>
          <cell r="B182" t="str">
            <v>Special</v>
          </cell>
          <cell r="C182">
            <v>0</v>
          </cell>
          <cell r="D182" t="str">
            <v>IAA</v>
          </cell>
          <cell r="E182" t="str">
            <v>Special Credits</v>
          </cell>
          <cell r="F182" t="str">
            <v>Special</v>
          </cell>
          <cell r="G182" t="str">
            <v>5052100</v>
          </cell>
          <cell r="H182">
            <v>0</v>
          </cell>
          <cell r="I182">
            <v>0</v>
          </cell>
          <cell r="J182">
            <v>0</v>
          </cell>
          <cell r="K182" t="str">
            <v>5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</row>
        <row r="183">
          <cell r="A183">
            <v>39082</v>
          </cell>
          <cell r="B183" t="str">
            <v>Special</v>
          </cell>
          <cell r="C183">
            <v>0</v>
          </cell>
          <cell r="D183" t="str">
            <v>IAA</v>
          </cell>
          <cell r="E183" t="str">
            <v>Special Credits</v>
          </cell>
          <cell r="F183" t="str">
            <v>Special</v>
          </cell>
          <cell r="G183" t="str">
            <v>5053000</v>
          </cell>
          <cell r="H183">
            <v>0</v>
          </cell>
          <cell r="I183">
            <v>0</v>
          </cell>
          <cell r="J183">
            <v>0</v>
          </cell>
          <cell r="K183" t="str">
            <v>5</v>
          </cell>
          <cell r="L183">
            <v>0</v>
          </cell>
          <cell r="M183">
            <v>0</v>
          </cell>
          <cell r="N183">
            <v>-15999880</v>
          </cell>
          <cell r="O183">
            <v>0</v>
          </cell>
          <cell r="P183">
            <v>-15999880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</row>
        <row r="184">
          <cell r="A184">
            <v>39082</v>
          </cell>
          <cell r="B184" t="str">
            <v>Special</v>
          </cell>
          <cell r="C184">
            <v>0</v>
          </cell>
          <cell r="D184" t="str">
            <v>IAC</v>
          </cell>
          <cell r="E184" t="str">
            <v>Profit of Sale on Fixed Assets</v>
          </cell>
          <cell r="F184" t="str">
            <v>Special</v>
          </cell>
          <cell r="G184" t="str">
            <v>5041200</v>
          </cell>
          <cell r="H184">
            <v>0</v>
          </cell>
          <cell r="I184">
            <v>0</v>
          </cell>
          <cell r="J184">
            <v>0</v>
          </cell>
          <cell r="K184" t="str">
            <v>5</v>
          </cell>
          <cell r="L184">
            <v>0</v>
          </cell>
          <cell r="M184">
            <v>0</v>
          </cell>
          <cell r="N184">
            <v>-585213</v>
          </cell>
          <cell r="O184">
            <v>0</v>
          </cell>
          <cell r="P184">
            <v>-433660</v>
          </cell>
          <cell r="Q184">
            <v>-151553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</row>
        <row r="185">
          <cell r="A185">
            <v>39082</v>
          </cell>
          <cell r="B185" t="str">
            <v>Special</v>
          </cell>
          <cell r="C185">
            <v>0</v>
          </cell>
          <cell r="D185" t="str">
            <v>QAA</v>
          </cell>
          <cell r="E185" t="str">
            <v>Special Debits (Note 2.00)</v>
          </cell>
          <cell r="F185" t="str">
            <v>Total Charges</v>
          </cell>
          <cell r="G185" t="str">
            <v>7081100</v>
          </cell>
          <cell r="H185">
            <v>0</v>
          </cell>
          <cell r="I185">
            <v>0</v>
          </cell>
          <cell r="J185">
            <v>0</v>
          </cell>
          <cell r="K185" t="str">
            <v>7</v>
          </cell>
          <cell r="L185">
            <v>0</v>
          </cell>
          <cell r="M185">
            <v>0</v>
          </cell>
          <cell r="N185">
            <v>2208.34</v>
          </cell>
          <cell r="O185">
            <v>0</v>
          </cell>
          <cell r="P185">
            <v>2208.34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</row>
        <row r="186">
          <cell r="A186">
            <v>39082</v>
          </cell>
          <cell r="B186" t="str">
            <v>Special</v>
          </cell>
          <cell r="C186">
            <v>0</v>
          </cell>
          <cell r="D186" t="str">
            <v>QAA</v>
          </cell>
          <cell r="E186" t="str">
            <v>Special Debits (Note 2.00)</v>
          </cell>
          <cell r="F186" t="str">
            <v>Total Charges</v>
          </cell>
          <cell r="G186" t="str">
            <v>7084000</v>
          </cell>
          <cell r="H186">
            <v>0</v>
          </cell>
          <cell r="I186">
            <v>0</v>
          </cell>
          <cell r="J186">
            <v>0</v>
          </cell>
          <cell r="K186" t="str">
            <v>7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</row>
        <row r="187">
          <cell r="A187">
            <v>39082</v>
          </cell>
          <cell r="B187" t="str">
            <v>Special</v>
          </cell>
          <cell r="C187">
            <v>0</v>
          </cell>
          <cell r="D187" t="str">
            <v>QAB</v>
          </cell>
          <cell r="E187" t="str">
            <v>Profit &amp; Loss Debts</v>
          </cell>
          <cell r="F187" t="str">
            <v>Total Charges</v>
          </cell>
          <cell r="G187" t="str">
            <v>7082000</v>
          </cell>
          <cell r="H187">
            <v>0</v>
          </cell>
          <cell r="I187">
            <v>0</v>
          </cell>
          <cell r="J187">
            <v>0</v>
          </cell>
          <cell r="K187" t="str">
            <v>7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</row>
        <row r="188">
          <cell r="A188">
            <v>39082</v>
          </cell>
          <cell r="B188" t="str">
            <v>Staff Emoluments</v>
          </cell>
          <cell r="C188">
            <v>0</v>
          </cell>
          <cell r="D188" t="str">
            <v>KAC</v>
          </cell>
          <cell r="E188" t="str">
            <v>Salaries</v>
          </cell>
          <cell r="F188" t="str">
            <v>Total Charges</v>
          </cell>
          <cell r="G188" t="str">
            <v>7021100</v>
          </cell>
          <cell r="H188">
            <v>0</v>
          </cell>
          <cell r="I188">
            <v>0</v>
          </cell>
          <cell r="J188">
            <v>0</v>
          </cell>
          <cell r="K188" t="str">
            <v>7</v>
          </cell>
          <cell r="L188">
            <v>0</v>
          </cell>
          <cell r="M188">
            <v>0</v>
          </cell>
          <cell r="N188">
            <v>96496330.969999999</v>
          </cell>
          <cell r="O188">
            <v>37565544</v>
          </cell>
          <cell r="P188">
            <v>35556488.969999999</v>
          </cell>
          <cell r="Q188">
            <v>14021134</v>
          </cell>
          <cell r="R188">
            <v>0</v>
          </cell>
          <cell r="S188">
            <v>4422621</v>
          </cell>
          <cell r="T188">
            <v>0</v>
          </cell>
          <cell r="U188">
            <v>767566</v>
          </cell>
        </row>
        <row r="189">
          <cell r="A189">
            <v>39082</v>
          </cell>
          <cell r="B189" t="str">
            <v>Staff Emoluments</v>
          </cell>
          <cell r="C189">
            <v>0</v>
          </cell>
          <cell r="D189" t="str">
            <v>KAC</v>
          </cell>
          <cell r="E189" t="str">
            <v>Salaries</v>
          </cell>
          <cell r="F189" t="str">
            <v>Total Charges</v>
          </cell>
          <cell r="G189" t="str">
            <v>7021105</v>
          </cell>
          <cell r="H189">
            <v>0</v>
          </cell>
          <cell r="I189">
            <v>0</v>
          </cell>
          <cell r="J189">
            <v>0</v>
          </cell>
          <cell r="K189" t="str">
            <v>7</v>
          </cell>
          <cell r="L189">
            <v>0</v>
          </cell>
          <cell r="M189">
            <v>0</v>
          </cell>
          <cell r="N189">
            <v>4428450</v>
          </cell>
          <cell r="O189">
            <v>4428450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</row>
        <row r="190">
          <cell r="A190">
            <v>39082</v>
          </cell>
          <cell r="B190" t="str">
            <v>Staff Emoluments</v>
          </cell>
          <cell r="C190">
            <v>0</v>
          </cell>
          <cell r="D190" t="str">
            <v>KAD</v>
          </cell>
          <cell r="E190" t="str">
            <v>Banks Contribution - E.P.F.</v>
          </cell>
          <cell r="F190" t="str">
            <v>Total Charges</v>
          </cell>
          <cell r="G190" t="str">
            <v>7021150</v>
          </cell>
          <cell r="H190">
            <v>0</v>
          </cell>
          <cell r="I190">
            <v>0</v>
          </cell>
          <cell r="J190">
            <v>0</v>
          </cell>
          <cell r="K190" t="str">
            <v>7</v>
          </cell>
          <cell r="L190">
            <v>0</v>
          </cell>
          <cell r="M190">
            <v>0</v>
          </cell>
          <cell r="N190">
            <v>3227662.64</v>
          </cell>
          <cell r="O190">
            <v>1457834</v>
          </cell>
          <cell r="P190">
            <v>852720.04</v>
          </cell>
          <cell r="Q190">
            <v>618662.69999999995</v>
          </cell>
          <cell r="R190">
            <v>0</v>
          </cell>
          <cell r="S190">
            <v>190963.9</v>
          </cell>
          <cell r="T190">
            <v>0</v>
          </cell>
          <cell r="U190">
            <v>19442</v>
          </cell>
        </row>
        <row r="191">
          <cell r="A191">
            <v>39082</v>
          </cell>
          <cell r="B191" t="str">
            <v>Staff Emoluments</v>
          </cell>
          <cell r="C191">
            <v>0</v>
          </cell>
          <cell r="D191" t="str">
            <v>KAF</v>
          </cell>
          <cell r="E191" t="str">
            <v>Bonus</v>
          </cell>
          <cell r="F191" t="str">
            <v>Total Charges</v>
          </cell>
          <cell r="G191" t="str">
            <v>7021110</v>
          </cell>
          <cell r="H191">
            <v>0</v>
          </cell>
          <cell r="I191">
            <v>0</v>
          </cell>
          <cell r="J191">
            <v>0</v>
          </cell>
          <cell r="K191" t="str">
            <v>7</v>
          </cell>
          <cell r="L191">
            <v>0</v>
          </cell>
          <cell r="M191">
            <v>0</v>
          </cell>
          <cell r="N191">
            <v>6848845.0099999998</v>
          </cell>
          <cell r="O191">
            <v>2601845</v>
          </cell>
          <cell r="P191">
            <v>2586756</v>
          </cell>
          <cell r="Q191">
            <v>1036918.01</v>
          </cell>
          <cell r="R191">
            <v>0</v>
          </cell>
          <cell r="S191">
            <v>304179</v>
          </cell>
          <cell r="T191">
            <v>0</v>
          </cell>
          <cell r="U191">
            <v>47947</v>
          </cell>
        </row>
        <row r="192">
          <cell r="A192">
            <v>39082</v>
          </cell>
          <cell r="B192" t="str">
            <v>Staff Emoluments</v>
          </cell>
          <cell r="C192">
            <v>0</v>
          </cell>
          <cell r="D192" t="str">
            <v>KAF</v>
          </cell>
          <cell r="E192" t="str">
            <v>Bonus</v>
          </cell>
          <cell r="F192" t="str">
            <v>Total Charges</v>
          </cell>
          <cell r="G192" t="str">
            <v>7021112</v>
          </cell>
          <cell r="H192">
            <v>0</v>
          </cell>
          <cell r="I192">
            <v>0</v>
          </cell>
          <cell r="J192">
            <v>0</v>
          </cell>
          <cell r="K192" t="str">
            <v>7</v>
          </cell>
          <cell r="L192">
            <v>0</v>
          </cell>
          <cell r="M192">
            <v>0</v>
          </cell>
          <cell r="N192">
            <v>787406</v>
          </cell>
          <cell r="O192">
            <v>787406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</row>
        <row r="193">
          <cell r="A193">
            <v>39082</v>
          </cell>
          <cell r="B193" t="str">
            <v>Staff Emoluments</v>
          </cell>
          <cell r="C193">
            <v>0</v>
          </cell>
          <cell r="D193" t="str">
            <v>KAH</v>
          </cell>
          <cell r="E193" t="str">
            <v>Performance Bonus</v>
          </cell>
          <cell r="F193" t="str">
            <v>Total Charges</v>
          </cell>
          <cell r="G193" t="str">
            <v>7021115</v>
          </cell>
          <cell r="H193">
            <v>0</v>
          </cell>
          <cell r="I193">
            <v>0</v>
          </cell>
          <cell r="J193">
            <v>0</v>
          </cell>
          <cell r="K193" t="str">
            <v>7</v>
          </cell>
          <cell r="L193">
            <v>0</v>
          </cell>
          <cell r="M193">
            <v>0</v>
          </cell>
          <cell r="N193">
            <v>18921380.599999998</v>
          </cell>
          <cell r="O193">
            <v>7382983.2999999998</v>
          </cell>
          <cell r="P193">
            <v>8174017.2199999997</v>
          </cell>
          <cell r="Q193">
            <v>1955558.81</v>
          </cell>
          <cell r="R193">
            <v>0</v>
          </cell>
          <cell r="S193">
            <v>624256.31999999995</v>
          </cell>
          <cell r="T193">
            <v>0</v>
          </cell>
          <cell r="U193">
            <v>144136.45000000001</v>
          </cell>
        </row>
        <row r="194">
          <cell r="A194">
            <v>39082</v>
          </cell>
          <cell r="B194" t="str">
            <v>Staff Emoluments</v>
          </cell>
          <cell r="C194">
            <v>0</v>
          </cell>
          <cell r="D194" t="str">
            <v>KAI</v>
          </cell>
          <cell r="E194" t="str">
            <v>Overtime Payments</v>
          </cell>
          <cell r="F194" t="str">
            <v>Total Charges</v>
          </cell>
          <cell r="G194" t="str">
            <v>7021130</v>
          </cell>
          <cell r="H194">
            <v>0</v>
          </cell>
          <cell r="I194">
            <v>0</v>
          </cell>
          <cell r="J194">
            <v>0</v>
          </cell>
          <cell r="K194" t="str">
            <v>7</v>
          </cell>
          <cell r="L194">
            <v>0</v>
          </cell>
          <cell r="M194">
            <v>0</v>
          </cell>
          <cell r="N194">
            <v>537072</v>
          </cell>
          <cell r="O194">
            <v>339196</v>
          </cell>
          <cell r="P194">
            <v>192365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</row>
        <row r="195">
          <cell r="A195">
            <v>39082</v>
          </cell>
          <cell r="B195" t="str">
            <v>Staff Emoluments</v>
          </cell>
          <cell r="C195">
            <v>0</v>
          </cell>
          <cell r="D195" t="str">
            <v>KAK</v>
          </cell>
          <cell r="E195" t="str">
            <v>Gratuity</v>
          </cell>
          <cell r="F195" t="str">
            <v>Total Charges</v>
          </cell>
          <cell r="G195" t="str">
            <v>7021180</v>
          </cell>
          <cell r="H195">
            <v>0</v>
          </cell>
          <cell r="I195">
            <v>0</v>
          </cell>
          <cell r="J195">
            <v>0</v>
          </cell>
          <cell r="K195" t="str">
            <v>7</v>
          </cell>
          <cell r="L195">
            <v>0</v>
          </cell>
          <cell r="M195">
            <v>0</v>
          </cell>
          <cell r="N195">
            <v>3367161.82</v>
          </cell>
          <cell r="O195">
            <v>3367161.82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</row>
        <row r="196">
          <cell r="A196">
            <v>39082</v>
          </cell>
          <cell r="B196" t="str">
            <v>Staff Emoluments</v>
          </cell>
          <cell r="C196">
            <v>0</v>
          </cell>
          <cell r="D196" t="str">
            <v>KAL</v>
          </cell>
          <cell r="E196" t="str">
            <v>Medical Expenses</v>
          </cell>
          <cell r="F196" t="str">
            <v>Total Charges</v>
          </cell>
          <cell r="G196" t="str">
            <v>7021160</v>
          </cell>
          <cell r="H196">
            <v>0</v>
          </cell>
          <cell r="I196">
            <v>0</v>
          </cell>
          <cell r="J196">
            <v>0</v>
          </cell>
          <cell r="K196" t="str">
            <v>7</v>
          </cell>
          <cell r="L196">
            <v>0</v>
          </cell>
          <cell r="M196">
            <v>0</v>
          </cell>
          <cell r="N196">
            <v>370876.83</v>
          </cell>
          <cell r="O196">
            <v>159132.94</v>
          </cell>
          <cell r="P196">
            <v>187367.89</v>
          </cell>
          <cell r="Q196">
            <v>4388</v>
          </cell>
          <cell r="R196">
            <v>0</v>
          </cell>
          <cell r="S196">
            <v>3494</v>
          </cell>
          <cell r="T196">
            <v>0</v>
          </cell>
          <cell r="U196">
            <v>0</v>
          </cell>
        </row>
        <row r="197">
          <cell r="A197">
            <v>39082</v>
          </cell>
          <cell r="B197" t="str">
            <v>Staff Emoluments</v>
          </cell>
          <cell r="C197">
            <v>0</v>
          </cell>
          <cell r="D197" t="str">
            <v>KAN</v>
          </cell>
          <cell r="E197" t="str">
            <v>Staff Welfare( School fees for H.O. Officials)</v>
          </cell>
          <cell r="F197" t="str">
            <v>Total Charges</v>
          </cell>
          <cell r="G197" t="str">
            <v>7021118</v>
          </cell>
          <cell r="H197">
            <v>0</v>
          </cell>
          <cell r="I197">
            <v>0</v>
          </cell>
          <cell r="J197">
            <v>0</v>
          </cell>
          <cell r="K197" t="str">
            <v>7</v>
          </cell>
          <cell r="L197">
            <v>0</v>
          </cell>
          <cell r="M197">
            <v>0</v>
          </cell>
          <cell r="N197">
            <v>3414597.31</v>
          </cell>
          <cell r="O197">
            <v>3414597.31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</row>
        <row r="198">
          <cell r="A198">
            <v>39082</v>
          </cell>
          <cell r="B198" t="str">
            <v>Staff Emoluments</v>
          </cell>
          <cell r="C198">
            <v>0</v>
          </cell>
          <cell r="D198" t="str">
            <v>KAO</v>
          </cell>
          <cell r="E198" t="str">
            <v>Staff Training &amp; Recruitment</v>
          </cell>
          <cell r="F198" t="str">
            <v>Total Charges</v>
          </cell>
          <cell r="G198" t="str">
            <v>7021205</v>
          </cell>
          <cell r="H198">
            <v>0</v>
          </cell>
          <cell r="I198">
            <v>0</v>
          </cell>
          <cell r="J198">
            <v>0</v>
          </cell>
          <cell r="K198" t="str">
            <v>7</v>
          </cell>
          <cell r="L198">
            <v>0</v>
          </cell>
          <cell r="M198">
            <v>0</v>
          </cell>
          <cell r="N198">
            <v>464820</v>
          </cell>
          <cell r="O198">
            <v>195397.29</v>
          </cell>
          <cell r="P198">
            <v>216332.71</v>
          </cell>
          <cell r="Q198">
            <v>26100</v>
          </cell>
          <cell r="R198">
            <v>0</v>
          </cell>
          <cell r="S198">
            <v>2700</v>
          </cell>
          <cell r="T198">
            <v>0</v>
          </cell>
          <cell r="U198">
            <v>0</v>
          </cell>
        </row>
        <row r="199">
          <cell r="A199">
            <v>39082</v>
          </cell>
          <cell r="B199" t="str">
            <v>Staff Emoluments</v>
          </cell>
          <cell r="C199">
            <v>0</v>
          </cell>
          <cell r="D199" t="str">
            <v>KAO</v>
          </cell>
          <cell r="E199" t="str">
            <v>Staff Training &amp; Recruitment</v>
          </cell>
          <cell r="F199" t="str">
            <v>Total Charges</v>
          </cell>
          <cell r="G199" t="str">
            <v>7062124</v>
          </cell>
          <cell r="H199">
            <v>0</v>
          </cell>
          <cell r="I199">
            <v>0</v>
          </cell>
          <cell r="J199">
            <v>0</v>
          </cell>
          <cell r="K199" t="str">
            <v>7</v>
          </cell>
          <cell r="L199">
            <v>0</v>
          </cell>
          <cell r="M199">
            <v>0</v>
          </cell>
          <cell r="N199">
            <v>1085111.68</v>
          </cell>
          <cell r="O199">
            <v>514968.25</v>
          </cell>
          <cell r="P199">
            <v>570143.43000000005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</row>
        <row r="200">
          <cell r="A200">
            <v>39082</v>
          </cell>
          <cell r="B200" t="str">
            <v>Staff Emoluments</v>
          </cell>
          <cell r="C200">
            <v>0</v>
          </cell>
          <cell r="D200" t="str">
            <v>KAR</v>
          </cell>
          <cell r="E200" t="str">
            <v>Other Social Expenses</v>
          </cell>
          <cell r="F200" t="str">
            <v>Total Charges</v>
          </cell>
          <cell r="G200" t="str">
            <v>7021116</v>
          </cell>
          <cell r="H200">
            <v>0</v>
          </cell>
          <cell r="I200">
            <v>0</v>
          </cell>
          <cell r="J200">
            <v>0</v>
          </cell>
          <cell r="K200" t="str">
            <v>7</v>
          </cell>
          <cell r="L200">
            <v>0</v>
          </cell>
          <cell r="M200">
            <v>0</v>
          </cell>
          <cell r="N200">
            <v>3864914.27</v>
          </cell>
          <cell r="O200">
            <v>1327637.2</v>
          </cell>
          <cell r="P200">
            <v>1485225.05</v>
          </cell>
          <cell r="Q200">
            <v>564798.89</v>
          </cell>
          <cell r="R200">
            <v>0</v>
          </cell>
          <cell r="S200">
            <v>105200.72</v>
          </cell>
          <cell r="T200">
            <v>0</v>
          </cell>
          <cell r="U200">
            <v>9128.41</v>
          </cell>
        </row>
      </sheetData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isting"/>
      <sheetName val="Recruitments"/>
      <sheetName val="Excess Employees"/>
      <sheetName val="Sheet3"/>
    </sheetNames>
    <sheetDataSet>
      <sheetData sheetId="0"/>
      <sheetData sheetId="1"/>
      <sheetData sheetId="2"/>
      <sheetData sheetId="3">
        <row r="2">
          <cell r="A2" t="str">
            <v>-Please Select The Division-</v>
          </cell>
        </row>
        <row r="3">
          <cell r="A3" t="str">
            <v>VEHICLE SALES</v>
          </cell>
          <cell r="H3" t="str">
            <v>Chief Officer</v>
          </cell>
          <cell r="I3" t="str">
            <v>DPH</v>
          </cell>
          <cell r="J3" t="str">
            <v>ABT</v>
          </cell>
        </row>
        <row r="4">
          <cell r="A4" t="str">
            <v>VEHICLE ASSEMBLY</v>
          </cell>
          <cell r="H4" t="str">
            <v>General Manager</v>
          </cell>
          <cell r="I4" t="str">
            <v>DPMC</v>
          </cell>
          <cell r="J4" t="str">
            <v>AKP</v>
          </cell>
        </row>
        <row r="5">
          <cell r="A5" t="str">
            <v>PARTS &amp; ACCESSORIES</v>
          </cell>
          <cell r="H5" t="str">
            <v>Deputy General Manager</v>
          </cell>
          <cell r="I5" t="str">
            <v>DPMCL</v>
          </cell>
          <cell r="J5" t="str">
            <v>AMB</v>
          </cell>
        </row>
        <row r="6">
          <cell r="A6" t="str">
            <v>WORKSHOP</v>
          </cell>
          <cell r="H6" t="str">
            <v>Divisional Manager</v>
          </cell>
          <cell r="I6" t="str">
            <v>DPA</v>
          </cell>
          <cell r="J6" t="str">
            <v>AMR</v>
          </cell>
        </row>
        <row r="7">
          <cell r="A7" t="str">
            <v>TREASURY</v>
          </cell>
          <cell r="H7" t="str">
            <v>Deputy Divisional Manager</v>
          </cell>
          <cell r="J7" t="str">
            <v>ANP</v>
          </cell>
        </row>
        <row r="8">
          <cell r="A8" t="str">
            <v>REDEPLOYMENT OF RESOURCES</v>
          </cell>
          <cell r="H8" t="str">
            <v>Manager</v>
          </cell>
          <cell r="J8" t="str">
            <v>AOC</v>
          </cell>
        </row>
        <row r="9">
          <cell r="A9" t="str">
            <v>UN APPORTIONED</v>
          </cell>
          <cell r="H9" t="str">
            <v>Assistant Manager</v>
          </cell>
          <cell r="J9" t="str">
            <v>APO</v>
          </cell>
        </row>
        <row r="10">
          <cell r="A10" t="str">
            <v>CHAIRMAN'S OFFICE</v>
          </cell>
          <cell r="H10" t="str">
            <v>Executives</v>
          </cell>
          <cell r="J10" t="str">
            <v>AVS</v>
          </cell>
        </row>
        <row r="11">
          <cell r="A11" t="str">
            <v>DP'S OFFICE</v>
          </cell>
          <cell r="H11" t="str">
            <v>Executive Assistant</v>
          </cell>
          <cell r="J11" t="str">
            <v>BCO</v>
          </cell>
        </row>
        <row r="12">
          <cell r="A12" t="str">
            <v>MANAGING DIRECTOR'S OFFICE</v>
          </cell>
          <cell r="H12" t="str">
            <v>Management Trainee</v>
          </cell>
          <cell r="J12" t="str">
            <v>BCS</v>
          </cell>
        </row>
        <row r="13">
          <cell r="A13" t="str">
            <v>PLANNING UNIT</v>
          </cell>
          <cell r="H13" t="str">
            <v>Officer Grade</v>
          </cell>
          <cell r="J13" t="str">
            <v>BDL</v>
          </cell>
        </row>
        <row r="14">
          <cell r="A14" t="str">
            <v>NEW INITIATIVES UNIT</v>
          </cell>
          <cell r="H14" t="str">
            <v xml:space="preserve">Special Grade </v>
          </cell>
          <cell r="J14" t="str">
            <v>BDM</v>
          </cell>
        </row>
        <row r="15">
          <cell r="A15" t="str">
            <v>GROUP RESEARCH UNIT</v>
          </cell>
          <cell r="H15" t="str">
            <v xml:space="preserve">Higher Grade </v>
          </cell>
          <cell r="J15" t="str">
            <v>BGS</v>
          </cell>
        </row>
        <row r="16">
          <cell r="A16" t="str">
            <v>RESEARCH &amp; DEVELOPMENT</v>
          </cell>
          <cell r="H16" t="str">
            <v xml:space="preserve">Clerical Grade 2 </v>
          </cell>
          <cell r="J16" t="str">
            <v>BHO</v>
          </cell>
        </row>
        <row r="17">
          <cell r="A17" t="str">
            <v>CORPORATE COMMUNICATIONS</v>
          </cell>
          <cell r="H17" t="str">
            <v>Clerical Grade 1</v>
          </cell>
          <cell r="J17" t="str">
            <v>BND</v>
          </cell>
        </row>
        <row r="18">
          <cell r="A18" t="str">
            <v>CUSTOMER SERVICE</v>
          </cell>
          <cell r="H18" t="str">
            <v>Fixed Term-Clerical 2</v>
          </cell>
          <cell r="J18" t="str">
            <v>BTM</v>
          </cell>
        </row>
        <row r="19">
          <cell r="A19" t="str">
            <v>FIELD SERVICE</v>
          </cell>
          <cell r="H19" t="str">
            <v>DPMCO -Trainee-Clerical</v>
          </cell>
          <cell r="J19" t="str">
            <v>CLW</v>
          </cell>
        </row>
        <row r="20">
          <cell r="A20" t="str">
            <v>PROCESS RE ENGINEERING &amp; OPERATIONAL SUPPORT UNIT</v>
          </cell>
          <cell r="H20" t="str">
            <v xml:space="preserve">Minor Staff Grade 1 </v>
          </cell>
          <cell r="J20" t="str">
            <v>CPO</v>
          </cell>
        </row>
        <row r="21">
          <cell r="A21" t="str">
            <v>CUSTOMER CONTACT SERVICES</v>
          </cell>
          <cell r="H21" t="str">
            <v xml:space="preserve">Security </v>
          </cell>
          <cell r="J21" t="str">
            <v>DEY</v>
          </cell>
        </row>
        <row r="22">
          <cell r="A22" t="str">
            <v>FINANCE &amp; ACCOUNTING</v>
          </cell>
          <cell r="H22" t="str">
            <v>Charge Hand 1</v>
          </cell>
          <cell r="J22" t="str">
            <v>DKY</v>
          </cell>
        </row>
        <row r="23">
          <cell r="A23" t="str">
            <v>GENERAL</v>
          </cell>
          <cell r="H23" t="str">
            <v xml:space="preserve">Driver Class B </v>
          </cell>
          <cell r="J23" t="str">
            <v>DMB</v>
          </cell>
        </row>
        <row r="24">
          <cell r="A24" t="str">
            <v>GENERAL ADMINISTRATION</v>
          </cell>
          <cell r="H24" t="str">
            <v>Skilled Grade 1</v>
          </cell>
          <cell r="J24" t="str">
            <v>EMB</v>
          </cell>
        </row>
        <row r="25">
          <cell r="A25" t="str">
            <v>GROUP COMPLIANCE RISK REVIEW &amp; CONTROL</v>
          </cell>
          <cell r="H25" t="str">
            <v>Skilled Grade 2</v>
          </cell>
          <cell r="J25" t="str">
            <v>FC4</v>
          </cell>
        </row>
        <row r="26">
          <cell r="A26" t="str">
            <v>GROUP HUMAN CAPITAL MANAGEMENT SUPPORT CENTRE</v>
          </cell>
          <cell r="H26" t="str">
            <v xml:space="preserve">Semi Skilled </v>
          </cell>
          <cell r="J26" t="str">
            <v>GAL</v>
          </cell>
        </row>
        <row r="27">
          <cell r="A27" t="str">
            <v>HUMAN RESOURCES MANAGEMENT</v>
          </cell>
          <cell r="H27" t="str">
            <v xml:space="preserve">Unskilled </v>
          </cell>
          <cell r="J27" t="str">
            <v>GEN</v>
          </cell>
        </row>
        <row r="28">
          <cell r="A28" t="str">
            <v>IMPORTS</v>
          </cell>
          <cell r="H28" t="str">
            <v>Fixed Term-Manual</v>
          </cell>
          <cell r="J28" t="str">
            <v>GPO</v>
          </cell>
        </row>
        <row r="29">
          <cell r="A29" t="str">
            <v>INFORMATION SYSTEMS</v>
          </cell>
          <cell r="J29" t="str">
            <v>HNG</v>
          </cell>
        </row>
        <row r="30">
          <cell r="A30" t="str">
            <v>LEGAL</v>
          </cell>
          <cell r="J30" t="str">
            <v>HPC</v>
          </cell>
        </row>
        <row r="31">
          <cell r="A31" t="str">
            <v>QUALITY FUNCTIONS</v>
          </cell>
          <cell r="J31" t="str">
            <v>JAF</v>
          </cell>
        </row>
        <row r="32">
          <cell r="A32" t="str">
            <v>SECURITY</v>
          </cell>
          <cell r="J32" t="str">
            <v>KDW</v>
          </cell>
        </row>
        <row r="33">
          <cell r="A33" t="str">
            <v>SOCIAL WELFARE</v>
          </cell>
          <cell r="J33" t="str">
            <v>KDY</v>
          </cell>
        </row>
        <row r="34">
          <cell r="A34" t="str">
            <v>SPECIAL PROJECTS UNIT</v>
          </cell>
          <cell r="J34" t="str">
            <v>KEG</v>
          </cell>
        </row>
        <row r="35">
          <cell r="A35" t="str">
            <v>STAFF RECREATIONAL FACILITIES</v>
          </cell>
          <cell r="J35" t="str">
            <v>KGL</v>
          </cell>
        </row>
        <row r="36">
          <cell r="A36" t="str">
            <v>TECHNICAL</v>
          </cell>
          <cell r="J36" t="str">
            <v>KLN</v>
          </cell>
        </row>
        <row r="37">
          <cell r="A37" t="str">
            <v>VIDEO SURVEILLANCE</v>
          </cell>
          <cell r="J37" t="str">
            <v>KLP</v>
          </cell>
        </row>
        <row r="38">
          <cell r="J38" t="str">
            <v>KLT</v>
          </cell>
        </row>
        <row r="39">
          <cell r="J39" t="str">
            <v>MDK</v>
          </cell>
        </row>
        <row r="40">
          <cell r="J40" t="str">
            <v>MDP</v>
          </cell>
        </row>
        <row r="41">
          <cell r="J41" t="str">
            <v>MF1</v>
          </cell>
        </row>
        <row r="42">
          <cell r="J42" t="str">
            <v>MLG</v>
          </cell>
        </row>
        <row r="43">
          <cell r="J43" t="str">
            <v>MNG</v>
          </cell>
        </row>
        <row r="44">
          <cell r="J44" t="str">
            <v>MNU</v>
          </cell>
        </row>
        <row r="45">
          <cell r="J45" t="str">
            <v>MNY</v>
          </cell>
        </row>
        <row r="46">
          <cell r="J46" t="str">
            <v>MOC</v>
          </cell>
        </row>
        <row r="47">
          <cell r="J47" t="str">
            <v>MSO</v>
          </cell>
        </row>
        <row r="48">
          <cell r="J48" t="str">
            <v>MTG</v>
          </cell>
        </row>
        <row r="49">
          <cell r="J49" t="str">
            <v>MTR</v>
          </cell>
        </row>
        <row r="50">
          <cell r="J50" t="str">
            <v>MUL</v>
          </cell>
        </row>
        <row r="51">
          <cell r="J51" t="str">
            <v>NGB</v>
          </cell>
        </row>
        <row r="52">
          <cell r="J52" t="str">
            <v>NLY</v>
          </cell>
        </row>
        <row r="53">
          <cell r="J53" t="str">
            <v>RNP</v>
          </cell>
        </row>
        <row r="54">
          <cell r="J54" t="str">
            <v>TBG</v>
          </cell>
        </row>
        <row r="55">
          <cell r="J55" t="str">
            <v>TKB</v>
          </cell>
        </row>
        <row r="56">
          <cell r="J56" t="str">
            <v>TMR</v>
          </cell>
        </row>
        <row r="57">
          <cell r="J57" t="str">
            <v>TRI</v>
          </cell>
        </row>
        <row r="58">
          <cell r="J58" t="str">
            <v>VNY</v>
          </cell>
        </row>
        <row r="59">
          <cell r="J59" t="str">
            <v>YKL</v>
          </cell>
        </row>
        <row r="60">
          <cell r="J60" t="str">
            <v>DSQ</v>
          </cell>
        </row>
        <row r="61">
          <cell r="J61" t="str">
            <v>JSQ</v>
          </cell>
        </row>
        <row r="62">
          <cell r="J62" t="str">
            <v>NSQ</v>
          </cell>
        </row>
        <row r="63">
          <cell r="J63" t="str">
            <v>RSQ</v>
          </cell>
        </row>
        <row r="64">
          <cell r="J64" t="str">
            <v>TSQ</v>
          </cell>
        </row>
        <row r="65">
          <cell r="J65" t="str">
            <v>WKD</v>
          </cell>
        </row>
        <row r="66">
          <cell r="J66" t="str">
            <v>WLM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nka Secure"/>
      <sheetName val="ORACLE ENTRY UPLOADER"/>
      <sheetName val="Daily Summary - BOND"/>
      <sheetName val="Summary"/>
      <sheetName val="Market Valuation"/>
      <sheetName val="LKB01530E152 (134)"/>
      <sheetName val="LKB01026H014 (130)A"/>
      <sheetName val="LKB01026H014 (130.1)A"/>
      <sheetName val="LKB01026H014 (130.2)A"/>
      <sheetName val="LKB01026H014 (130.3.1)A"/>
      <sheetName val="LKB01026H014 (130.3.2)A"/>
      <sheetName val="LKB01530E152 (133)A"/>
      <sheetName val="LKB00921E014 (131.1)"/>
      <sheetName val="LKB00921E014 (131.2)"/>
      <sheetName val="LKB00921E014 (131.3)"/>
      <sheetName val="LKB00921E014 (131)"/>
      <sheetName val="LKB03044F019 (132.1)"/>
      <sheetName val="LKB03044F019 (132)"/>
      <sheetName val="LKB01326B011(127)"/>
      <sheetName val="LKB01225E019(128)"/>
      <sheetName val="LKB00921E014(129)"/>
      <sheetName val="LKB00921E014(126.1)"/>
      <sheetName val="LKB00921E014(126)"/>
      <sheetName val="LKB01528E016(125)"/>
      <sheetName val="LKB01628G019(124)"/>
      <sheetName val="LKB00921E014 (123)"/>
      <sheetName val="LKB00922G017 (119)"/>
      <sheetName val="LKB01023I019 (120)"/>
      <sheetName val="LKB01025C157 (121)"/>
      <sheetName val="LKB01025H016 (122)"/>
      <sheetName val="LKB01529A012 (117)"/>
      <sheetName val="LKB01530E152 (118.1)"/>
      <sheetName val="LKB01530E152 (118)"/>
      <sheetName val="LKB01025C157 (114)"/>
      <sheetName val="LKB01025C157 (113)"/>
      <sheetName val="LKB01530E152 (115)"/>
      <sheetName val="LKB01528I017 (116)"/>
      <sheetName val="LKB01226F014 (110)"/>
      <sheetName val="LKB01226F014 (111)"/>
      <sheetName val="LKB01226F014 (112)"/>
      <sheetName val="LKB00922J011 (105)"/>
      <sheetName val="LKB01530E152 Trading"/>
      <sheetName val="LKB00922G017"/>
      <sheetName val="LKB01530E152"/>
      <sheetName val="LKB01326B011(9.1)"/>
      <sheetName val="LKB02035C155(110)"/>
      <sheetName val="LKB02035C155(109)"/>
      <sheetName val="LKB02035C155(108)"/>
      <sheetName val="LKB01530E152(107)"/>
      <sheetName val="LKB01528I017(106)"/>
      <sheetName val="LKB01528I017(105)"/>
      <sheetName val="LKB00619G019(104)"/>
      <sheetName val="LKB00718K151(103)"/>
      <sheetName val="LKB01025H016(101)"/>
      <sheetName val="LKB0152810I017(102)"/>
      <sheetName val="LKB00922G017(85)"/>
      <sheetName val="LKB00922G017(86)"/>
      <sheetName val="LKB00618D018(87)"/>
      <sheetName val="LKB01518H150(88)"/>
      <sheetName val="LKB01123I017(89)"/>
      <sheetName val="LKB01518B013(90)"/>
      <sheetName val="LKB01518G152(91)"/>
      <sheetName val="LKB01326B011(92)"/>
      <sheetName val="LKB01529A012(93)"/>
      <sheetName val="LKB01529E014(94)"/>
      <sheetName val="LKB01529E014(95)"/>
      <sheetName val="LKB00618F013(96)"/>
      <sheetName val="LKB01023I019(97)"/>
      <sheetName val="LKB00618F013(96.1)"/>
      <sheetName val="LKB01628G019(6)"/>
      <sheetName val="LKB01518B013(1)"/>
      <sheetName val="LKB01518G152(3)"/>
      <sheetName val="LKB01518H150(4)"/>
      <sheetName val="LKB01518H150(5)"/>
      <sheetName val="LKB01518H150(5.1)"/>
      <sheetName val="LKB01518H150(15)"/>
      <sheetName val="LKB00618D018(17)"/>
      <sheetName val="LKB01020H017(9)new"/>
      <sheetName val="LKB02032J017(7)"/>
      <sheetName val="LKB01225E019(8)"/>
      <sheetName val="LKB01326B011(9)"/>
      <sheetName val="LKB03043F011(10)"/>
      <sheetName val="LKB02033F013(11)"/>
      <sheetName val="LKB01518H150(70)"/>
      <sheetName val="LKB00618D018(18)"/>
      <sheetName val="LKB00618D018(19)"/>
      <sheetName val="LKB01528E016(71)"/>
      <sheetName val="LKB02033K013(72)"/>
      <sheetName val="LKB01518H150(73)"/>
      <sheetName val="LKB00618D018(20)"/>
      <sheetName val="LKB03044A010(74)"/>
      <sheetName val="LKB01529E014(75)"/>
      <sheetName val="LKB01529E014(75.1)"/>
      <sheetName val="LKB03044F019(76)"/>
      <sheetName val="LKB03044F019(76.1)"/>
      <sheetName val="LKB03044F019(77)"/>
      <sheetName val="LKB01529E014(78)"/>
      <sheetName val="LKB03044A010(79)"/>
      <sheetName val="LKB03044F019(80)"/>
      <sheetName val="LKB01529A012(81)"/>
      <sheetName val="LKB01529E014(82)"/>
      <sheetName val="LKB01529E014(83)"/>
      <sheetName val="LKB01529E014(83.1)"/>
      <sheetName val="LKB03044F019(81)"/>
      <sheetName val="LKB02032A016(82)"/>
      <sheetName val="LKB03044A010(83)"/>
      <sheetName val="LKB01518H150(84)"/>
      <sheetName val="LKB01023I019(98)"/>
      <sheetName val="LKB01023I019(99)"/>
      <sheetName val="LKB01023I019(100)"/>
      <sheetName val="LKA36413J119"/>
      <sheetName val="LKA36413J044"/>
      <sheetName val="LKA36413L065-LIFE"/>
      <sheetName val="LKA36413L065-GENER"/>
    </sheetNames>
    <sheetDataSet>
      <sheetData sheetId="0" refreshError="1"/>
      <sheetData sheetId="1" refreshError="1"/>
      <sheetData sheetId="2">
        <row r="1">
          <cell r="C1">
            <v>0</v>
          </cell>
        </row>
        <row r="2">
          <cell r="C2">
            <v>41548</v>
          </cell>
        </row>
        <row r="3">
          <cell r="C3">
            <v>41549</v>
          </cell>
        </row>
        <row r="4">
          <cell r="C4">
            <v>41550</v>
          </cell>
        </row>
        <row r="5">
          <cell r="C5">
            <v>41551</v>
          </cell>
        </row>
        <row r="6">
          <cell r="C6">
            <v>41552</v>
          </cell>
        </row>
        <row r="7">
          <cell r="C7">
            <v>41553</v>
          </cell>
        </row>
        <row r="8">
          <cell r="C8">
            <v>41554</v>
          </cell>
        </row>
        <row r="9">
          <cell r="C9">
            <v>41555</v>
          </cell>
        </row>
        <row r="10">
          <cell r="C10">
            <v>41556</v>
          </cell>
        </row>
        <row r="11">
          <cell r="C11">
            <v>41557</v>
          </cell>
        </row>
        <row r="12">
          <cell r="C12">
            <v>41558</v>
          </cell>
        </row>
        <row r="13">
          <cell r="C13">
            <v>41559</v>
          </cell>
        </row>
        <row r="14">
          <cell r="C14">
            <v>41560</v>
          </cell>
        </row>
        <row r="15">
          <cell r="C15">
            <v>41561</v>
          </cell>
        </row>
        <row r="16">
          <cell r="C16">
            <v>41562</v>
          </cell>
        </row>
        <row r="17">
          <cell r="C17">
            <v>41563</v>
          </cell>
        </row>
        <row r="18">
          <cell r="C18">
            <v>41564</v>
          </cell>
        </row>
        <row r="19">
          <cell r="C19">
            <v>41565</v>
          </cell>
        </row>
        <row r="20">
          <cell r="C20">
            <v>41566</v>
          </cell>
        </row>
        <row r="21">
          <cell r="C21">
            <v>41567</v>
          </cell>
        </row>
        <row r="22">
          <cell r="C22">
            <v>41568</v>
          </cell>
        </row>
        <row r="23">
          <cell r="C23">
            <v>41569</v>
          </cell>
        </row>
        <row r="24">
          <cell r="C24">
            <v>41570</v>
          </cell>
        </row>
        <row r="25">
          <cell r="C25">
            <v>41571</v>
          </cell>
        </row>
        <row r="26">
          <cell r="C26">
            <v>41572</v>
          </cell>
        </row>
        <row r="27">
          <cell r="C27">
            <v>41573</v>
          </cell>
        </row>
        <row r="28">
          <cell r="C28">
            <v>41574</v>
          </cell>
        </row>
        <row r="29">
          <cell r="C29">
            <v>41575</v>
          </cell>
        </row>
        <row r="30">
          <cell r="C30">
            <v>41576</v>
          </cell>
        </row>
        <row r="31">
          <cell r="C31">
            <v>41577</v>
          </cell>
        </row>
        <row r="32">
          <cell r="C32">
            <v>41578</v>
          </cell>
        </row>
        <row r="33">
          <cell r="C33">
            <v>41579</v>
          </cell>
        </row>
        <row r="34">
          <cell r="C34">
            <v>41580</v>
          </cell>
        </row>
        <row r="35">
          <cell r="C35">
            <v>41581</v>
          </cell>
        </row>
        <row r="36">
          <cell r="C36">
            <v>41582</v>
          </cell>
        </row>
        <row r="37">
          <cell r="C37">
            <v>41583</v>
          </cell>
        </row>
        <row r="38">
          <cell r="C38">
            <v>41584</v>
          </cell>
        </row>
        <row r="39">
          <cell r="C39">
            <v>41585</v>
          </cell>
        </row>
        <row r="40">
          <cell r="C40">
            <v>41586</v>
          </cell>
        </row>
        <row r="41">
          <cell r="C41">
            <v>41587</v>
          </cell>
        </row>
        <row r="42">
          <cell r="C42">
            <v>41588</v>
          </cell>
        </row>
        <row r="43">
          <cell r="C43">
            <v>41589</v>
          </cell>
        </row>
        <row r="44">
          <cell r="C44">
            <v>41590</v>
          </cell>
        </row>
        <row r="45">
          <cell r="C45">
            <v>41591</v>
          </cell>
        </row>
        <row r="46">
          <cell r="C46">
            <v>41592</v>
          </cell>
        </row>
        <row r="47">
          <cell r="C47">
            <v>41593</v>
          </cell>
        </row>
        <row r="48">
          <cell r="C48">
            <v>41594</v>
          </cell>
        </row>
        <row r="49">
          <cell r="C49">
            <v>41595</v>
          </cell>
        </row>
        <row r="50">
          <cell r="C50">
            <v>41596</v>
          </cell>
        </row>
        <row r="51">
          <cell r="C51">
            <v>41597</v>
          </cell>
        </row>
        <row r="52">
          <cell r="C52">
            <v>41598</v>
          </cell>
        </row>
        <row r="53">
          <cell r="C53">
            <v>41599</v>
          </cell>
        </row>
        <row r="54">
          <cell r="C54">
            <v>41600</v>
          </cell>
        </row>
        <row r="55">
          <cell r="C55">
            <v>41601</v>
          </cell>
        </row>
        <row r="56">
          <cell r="C56">
            <v>41602</v>
          </cell>
        </row>
        <row r="57">
          <cell r="C57">
            <v>41603</v>
          </cell>
        </row>
        <row r="58">
          <cell r="C58">
            <v>41604</v>
          </cell>
        </row>
        <row r="59">
          <cell r="C59">
            <v>41605</v>
          </cell>
        </row>
        <row r="60">
          <cell r="C60">
            <v>41606</v>
          </cell>
        </row>
        <row r="61">
          <cell r="C61">
            <v>41607</v>
          </cell>
        </row>
        <row r="62">
          <cell r="C62">
            <v>41608</v>
          </cell>
        </row>
        <row r="63">
          <cell r="C63">
            <v>41609</v>
          </cell>
        </row>
        <row r="64">
          <cell r="C64">
            <v>41610</v>
          </cell>
        </row>
        <row r="65">
          <cell r="C65">
            <v>41611</v>
          </cell>
        </row>
        <row r="66">
          <cell r="C66">
            <v>41612</v>
          </cell>
        </row>
        <row r="67">
          <cell r="C67">
            <v>41613</v>
          </cell>
        </row>
        <row r="68">
          <cell r="C68">
            <v>41614</v>
          </cell>
        </row>
        <row r="69">
          <cell r="C69">
            <v>41615</v>
          </cell>
        </row>
        <row r="70">
          <cell r="C70">
            <v>41616</v>
          </cell>
        </row>
        <row r="71">
          <cell r="C71">
            <v>41617</v>
          </cell>
        </row>
        <row r="72">
          <cell r="C72">
            <v>41618</v>
          </cell>
        </row>
        <row r="73">
          <cell r="C73">
            <v>41619</v>
          </cell>
        </row>
        <row r="74">
          <cell r="C74">
            <v>41620</v>
          </cell>
        </row>
        <row r="75">
          <cell r="C75">
            <v>41621</v>
          </cell>
        </row>
        <row r="76">
          <cell r="C76">
            <v>41622</v>
          </cell>
        </row>
        <row r="77">
          <cell r="C77">
            <v>41623</v>
          </cell>
        </row>
        <row r="78">
          <cell r="C78">
            <v>41624</v>
          </cell>
        </row>
        <row r="79">
          <cell r="C79">
            <v>41625</v>
          </cell>
        </row>
        <row r="80">
          <cell r="C80">
            <v>41626</v>
          </cell>
        </row>
        <row r="81">
          <cell r="C81">
            <v>41627</v>
          </cell>
        </row>
        <row r="82">
          <cell r="C82">
            <v>41628</v>
          </cell>
        </row>
        <row r="83">
          <cell r="C83">
            <v>41629</v>
          </cell>
        </row>
        <row r="84">
          <cell r="C84">
            <v>41630</v>
          </cell>
        </row>
        <row r="85">
          <cell r="C85">
            <v>41631</v>
          </cell>
        </row>
        <row r="86">
          <cell r="C86">
            <v>41632</v>
          </cell>
        </row>
        <row r="87">
          <cell r="C87">
            <v>41633</v>
          </cell>
        </row>
        <row r="88">
          <cell r="C88">
            <v>41634</v>
          </cell>
        </row>
        <row r="89">
          <cell r="C89">
            <v>41635</v>
          </cell>
        </row>
        <row r="90">
          <cell r="C90">
            <v>41636</v>
          </cell>
        </row>
        <row r="91">
          <cell r="C91">
            <v>41637</v>
          </cell>
        </row>
        <row r="92">
          <cell r="C92">
            <v>41638</v>
          </cell>
        </row>
        <row r="93">
          <cell r="C93">
            <v>41639</v>
          </cell>
        </row>
        <row r="94">
          <cell r="C94">
            <v>41640</v>
          </cell>
        </row>
        <row r="95">
          <cell r="C95">
            <v>41641</v>
          </cell>
        </row>
        <row r="96">
          <cell r="C96">
            <v>41642</v>
          </cell>
        </row>
        <row r="97">
          <cell r="C97">
            <v>41643</v>
          </cell>
        </row>
        <row r="98">
          <cell r="C98">
            <v>41644</v>
          </cell>
        </row>
        <row r="99">
          <cell r="C99">
            <v>41645</v>
          </cell>
        </row>
        <row r="100">
          <cell r="C100">
            <v>41646</v>
          </cell>
        </row>
        <row r="101">
          <cell r="C101">
            <v>41647</v>
          </cell>
        </row>
        <row r="102">
          <cell r="C102">
            <v>41648</v>
          </cell>
        </row>
        <row r="103">
          <cell r="C103">
            <v>41649</v>
          </cell>
        </row>
        <row r="104">
          <cell r="C104">
            <v>41650</v>
          </cell>
        </row>
        <row r="105">
          <cell r="C105">
            <v>41651</v>
          </cell>
        </row>
        <row r="106">
          <cell r="C106">
            <v>41652</v>
          </cell>
        </row>
        <row r="107">
          <cell r="C107">
            <v>41653</v>
          </cell>
        </row>
        <row r="108">
          <cell r="C108">
            <v>41654</v>
          </cell>
        </row>
        <row r="109">
          <cell r="C109">
            <v>41655</v>
          </cell>
        </row>
        <row r="110">
          <cell r="C110">
            <v>41656</v>
          </cell>
        </row>
        <row r="111">
          <cell r="C111">
            <v>41657</v>
          </cell>
        </row>
        <row r="112">
          <cell r="C112">
            <v>41658</v>
          </cell>
        </row>
        <row r="113">
          <cell r="C113">
            <v>41659</v>
          </cell>
        </row>
        <row r="114">
          <cell r="C114">
            <v>41660</v>
          </cell>
        </row>
        <row r="115">
          <cell r="C115">
            <v>41661</v>
          </cell>
        </row>
        <row r="116">
          <cell r="C116">
            <v>41662</v>
          </cell>
        </row>
        <row r="117">
          <cell r="C117">
            <v>41663</v>
          </cell>
        </row>
        <row r="118">
          <cell r="C118">
            <v>41664</v>
          </cell>
        </row>
        <row r="119">
          <cell r="C119">
            <v>41665</v>
          </cell>
        </row>
        <row r="120">
          <cell r="C120">
            <v>41666</v>
          </cell>
        </row>
        <row r="121">
          <cell r="C121">
            <v>41667</v>
          </cell>
        </row>
        <row r="122">
          <cell r="C122">
            <v>41668</v>
          </cell>
        </row>
        <row r="123">
          <cell r="C123">
            <v>41669</v>
          </cell>
        </row>
        <row r="124">
          <cell r="C124">
            <v>41670</v>
          </cell>
        </row>
        <row r="125">
          <cell r="C125">
            <v>41671</v>
          </cell>
        </row>
        <row r="126">
          <cell r="C126">
            <v>41672</v>
          </cell>
        </row>
        <row r="127">
          <cell r="C127">
            <v>41673</v>
          </cell>
        </row>
        <row r="128">
          <cell r="C128">
            <v>41674</v>
          </cell>
        </row>
        <row r="129">
          <cell r="C129">
            <v>41675</v>
          </cell>
        </row>
        <row r="130">
          <cell r="C130">
            <v>41676</v>
          </cell>
        </row>
        <row r="131">
          <cell r="C131">
            <v>41677</v>
          </cell>
        </row>
        <row r="132">
          <cell r="C132">
            <v>41678</v>
          </cell>
        </row>
        <row r="133">
          <cell r="C133">
            <v>41679</v>
          </cell>
        </row>
        <row r="134">
          <cell r="C134">
            <v>41680</v>
          </cell>
        </row>
        <row r="135">
          <cell r="C135">
            <v>41681</v>
          </cell>
        </row>
        <row r="136">
          <cell r="C136">
            <v>41682</v>
          </cell>
        </row>
        <row r="137">
          <cell r="C137">
            <v>41683</v>
          </cell>
        </row>
        <row r="138">
          <cell r="C138">
            <v>41684</v>
          </cell>
        </row>
        <row r="139">
          <cell r="C139">
            <v>41685</v>
          </cell>
        </row>
        <row r="140">
          <cell r="C140">
            <v>41686</v>
          </cell>
        </row>
        <row r="141">
          <cell r="C141">
            <v>41687</v>
          </cell>
        </row>
        <row r="142">
          <cell r="C142">
            <v>41688</v>
          </cell>
        </row>
        <row r="143">
          <cell r="C143">
            <v>41689</v>
          </cell>
        </row>
        <row r="144">
          <cell r="C144">
            <v>41690</v>
          </cell>
        </row>
        <row r="145">
          <cell r="C145">
            <v>41691</v>
          </cell>
        </row>
        <row r="146">
          <cell r="C146">
            <v>41692</v>
          </cell>
        </row>
        <row r="147">
          <cell r="C147">
            <v>41693</v>
          </cell>
        </row>
        <row r="148">
          <cell r="C148">
            <v>41694</v>
          </cell>
        </row>
        <row r="149">
          <cell r="C149">
            <v>41695</v>
          </cell>
        </row>
        <row r="150">
          <cell r="C150">
            <v>41696</v>
          </cell>
        </row>
        <row r="151">
          <cell r="C151">
            <v>41697</v>
          </cell>
        </row>
        <row r="152">
          <cell r="C152">
            <v>41698</v>
          </cell>
        </row>
        <row r="153">
          <cell r="C153">
            <v>41699</v>
          </cell>
        </row>
        <row r="154">
          <cell r="C154">
            <v>41700</v>
          </cell>
        </row>
        <row r="155">
          <cell r="C155">
            <v>41701</v>
          </cell>
        </row>
        <row r="156">
          <cell r="C156">
            <v>41702</v>
          </cell>
        </row>
        <row r="157">
          <cell r="C157">
            <v>41703</v>
          </cell>
        </row>
        <row r="158">
          <cell r="C158">
            <v>41704</v>
          </cell>
        </row>
        <row r="159">
          <cell r="C159">
            <v>41705</v>
          </cell>
        </row>
        <row r="160">
          <cell r="C160">
            <v>41706</v>
          </cell>
        </row>
        <row r="161">
          <cell r="C161">
            <v>41707</v>
          </cell>
        </row>
        <row r="162">
          <cell r="C162">
            <v>41708</v>
          </cell>
        </row>
        <row r="163">
          <cell r="C163">
            <v>41709</v>
          </cell>
        </row>
        <row r="164">
          <cell r="C164">
            <v>41710</v>
          </cell>
        </row>
        <row r="165">
          <cell r="C165">
            <v>41711</v>
          </cell>
        </row>
        <row r="166">
          <cell r="C166">
            <v>41712</v>
          </cell>
        </row>
        <row r="167">
          <cell r="C167">
            <v>41713</v>
          </cell>
        </row>
        <row r="168">
          <cell r="C168">
            <v>41714</v>
          </cell>
        </row>
        <row r="169">
          <cell r="C169">
            <v>41715</v>
          </cell>
        </row>
        <row r="170">
          <cell r="C170">
            <v>41716</v>
          </cell>
        </row>
        <row r="171">
          <cell r="C171">
            <v>41717</v>
          </cell>
        </row>
        <row r="172">
          <cell r="C172">
            <v>41718</v>
          </cell>
        </row>
        <row r="173">
          <cell r="C173">
            <v>41719</v>
          </cell>
        </row>
        <row r="174">
          <cell r="C174">
            <v>41720</v>
          </cell>
        </row>
        <row r="175">
          <cell r="C175">
            <v>41721</v>
          </cell>
        </row>
        <row r="176">
          <cell r="C176">
            <v>41722</v>
          </cell>
        </row>
        <row r="177">
          <cell r="C177">
            <v>41723</v>
          </cell>
        </row>
        <row r="178">
          <cell r="C178">
            <v>41724</v>
          </cell>
        </row>
        <row r="179">
          <cell r="C179">
            <v>41725</v>
          </cell>
        </row>
        <row r="180">
          <cell r="C180">
            <v>41726</v>
          </cell>
        </row>
        <row r="181">
          <cell r="C181">
            <v>41727</v>
          </cell>
        </row>
        <row r="182">
          <cell r="C182">
            <v>41728</v>
          </cell>
        </row>
        <row r="183">
          <cell r="C183">
            <v>41729</v>
          </cell>
        </row>
        <row r="184">
          <cell r="C184">
            <v>41730</v>
          </cell>
        </row>
        <row r="185">
          <cell r="C185">
            <v>41731</v>
          </cell>
        </row>
        <row r="186">
          <cell r="C186">
            <v>41732</v>
          </cell>
        </row>
        <row r="187">
          <cell r="C187">
            <v>41733</v>
          </cell>
        </row>
        <row r="188">
          <cell r="C188">
            <v>41734</v>
          </cell>
        </row>
        <row r="189">
          <cell r="C189">
            <v>41735</v>
          </cell>
        </row>
        <row r="190">
          <cell r="C190">
            <v>41736</v>
          </cell>
        </row>
        <row r="191">
          <cell r="C191">
            <v>41737</v>
          </cell>
        </row>
        <row r="192">
          <cell r="C192">
            <v>41738</v>
          </cell>
        </row>
        <row r="193">
          <cell r="C193">
            <v>41739</v>
          </cell>
        </row>
        <row r="194">
          <cell r="C194">
            <v>41740</v>
          </cell>
        </row>
        <row r="195">
          <cell r="C195">
            <v>41741</v>
          </cell>
        </row>
        <row r="196">
          <cell r="C196">
            <v>41742</v>
          </cell>
        </row>
        <row r="197">
          <cell r="C197">
            <v>41743</v>
          </cell>
        </row>
        <row r="198">
          <cell r="C198">
            <v>41744</v>
          </cell>
        </row>
        <row r="199">
          <cell r="C199">
            <v>41745</v>
          </cell>
        </row>
        <row r="200">
          <cell r="C200">
            <v>41746</v>
          </cell>
        </row>
        <row r="201">
          <cell r="C201">
            <v>41747</v>
          </cell>
        </row>
        <row r="202">
          <cell r="C202">
            <v>41748</v>
          </cell>
        </row>
        <row r="203">
          <cell r="C203">
            <v>41749</v>
          </cell>
        </row>
        <row r="204">
          <cell r="C204">
            <v>41750</v>
          </cell>
        </row>
        <row r="205">
          <cell r="C205">
            <v>41751</v>
          </cell>
        </row>
        <row r="206">
          <cell r="C206">
            <v>41752</v>
          </cell>
        </row>
        <row r="207">
          <cell r="C207">
            <v>41753</v>
          </cell>
        </row>
        <row r="208">
          <cell r="C208">
            <v>41754</v>
          </cell>
        </row>
        <row r="209">
          <cell r="C209">
            <v>41755</v>
          </cell>
        </row>
        <row r="210">
          <cell r="C210">
            <v>41756</v>
          </cell>
        </row>
        <row r="211">
          <cell r="C211">
            <v>41757</v>
          </cell>
        </row>
        <row r="212">
          <cell r="C212">
            <v>41758</v>
          </cell>
        </row>
        <row r="213">
          <cell r="C213">
            <v>41759</v>
          </cell>
        </row>
        <row r="214">
          <cell r="C214">
            <v>41760</v>
          </cell>
        </row>
        <row r="215">
          <cell r="C215">
            <v>41761</v>
          </cell>
        </row>
        <row r="216">
          <cell r="C216">
            <v>41762</v>
          </cell>
        </row>
        <row r="217">
          <cell r="C217">
            <v>41763</v>
          </cell>
        </row>
        <row r="218">
          <cell r="C218">
            <v>41764</v>
          </cell>
        </row>
        <row r="219">
          <cell r="C219">
            <v>41765</v>
          </cell>
        </row>
        <row r="220">
          <cell r="C220">
            <v>41766</v>
          </cell>
        </row>
        <row r="221">
          <cell r="C221">
            <v>41767</v>
          </cell>
        </row>
        <row r="222">
          <cell r="C222">
            <v>41768</v>
          </cell>
        </row>
        <row r="223">
          <cell r="C223">
            <v>41769</v>
          </cell>
        </row>
        <row r="224">
          <cell r="C224">
            <v>41770</v>
          </cell>
        </row>
        <row r="225">
          <cell r="C225">
            <v>41771</v>
          </cell>
        </row>
        <row r="226">
          <cell r="C226">
            <v>41772</v>
          </cell>
        </row>
        <row r="227">
          <cell r="C227">
            <v>41773</v>
          </cell>
        </row>
        <row r="228">
          <cell r="C228">
            <v>41774</v>
          </cell>
        </row>
        <row r="229">
          <cell r="C229">
            <v>41775</v>
          </cell>
        </row>
        <row r="230">
          <cell r="C230">
            <v>41776</v>
          </cell>
        </row>
        <row r="231">
          <cell r="C231">
            <v>41777</v>
          </cell>
        </row>
        <row r="232">
          <cell r="C232">
            <v>41778</v>
          </cell>
        </row>
        <row r="233">
          <cell r="C233">
            <v>41779</v>
          </cell>
        </row>
        <row r="234">
          <cell r="C234">
            <v>41780</v>
          </cell>
        </row>
        <row r="235">
          <cell r="C235">
            <v>41781</v>
          </cell>
        </row>
        <row r="236">
          <cell r="C236">
            <v>41782</v>
          </cell>
        </row>
        <row r="237">
          <cell r="C237">
            <v>41783</v>
          </cell>
        </row>
        <row r="238">
          <cell r="C238">
            <v>41784</v>
          </cell>
        </row>
        <row r="239">
          <cell r="C239">
            <v>41785</v>
          </cell>
        </row>
        <row r="240">
          <cell r="C240">
            <v>41786</v>
          </cell>
        </row>
        <row r="241">
          <cell r="C241">
            <v>41787</v>
          </cell>
        </row>
        <row r="242">
          <cell r="C242">
            <v>41788</v>
          </cell>
        </row>
        <row r="243">
          <cell r="C243">
            <v>41789</v>
          </cell>
        </row>
        <row r="244">
          <cell r="C244">
            <v>41790</v>
          </cell>
        </row>
        <row r="245">
          <cell r="C245">
            <v>41791</v>
          </cell>
        </row>
        <row r="246">
          <cell r="C246">
            <v>41792</v>
          </cell>
        </row>
        <row r="247">
          <cell r="C247">
            <v>41793</v>
          </cell>
        </row>
        <row r="248">
          <cell r="C248">
            <v>41794</v>
          </cell>
        </row>
        <row r="249">
          <cell r="C249">
            <v>41795</v>
          </cell>
        </row>
        <row r="250">
          <cell r="C250">
            <v>41796</v>
          </cell>
        </row>
        <row r="251">
          <cell r="C251">
            <v>41797</v>
          </cell>
        </row>
        <row r="252">
          <cell r="C252">
            <v>41798</v>
          </cell>
        </row>
        <row r="253">
          <cell r="C253">
            <v>41799</v>
          </cell>
        </row>
        <row r="254">
          <cell r="C254">
            <v>41800</v>
          </cell>
        </row>
        <row r="255">
          <cell r="C255">
            <v>41801</v>
          </cell>
        </row>
        <row r="256">
          <cell r="C256">
            <v>41802</v>
          </cell>
        </row>
        <row r="257">
          <cell r="C257">
            <v>41803</v>
          </cell>
        </row>
        <row r="258">
          <cell r="C258">
            <v>41804</v>
          </cell>
        </row>
        <row r="259">
          <cell r="C259">
            <v>41805</v>
          </cell>
        </row>
        <row r="260">
          <cell r="C260">
            <v>41806</v>
          </cell>
        </row>
        <row r="261">
          <cell r="C261">
            <v>41807</v>
          </cell>
        </row>
        <row r="262">
          <cell r="C262">
            <v>41808</v>
          </cell>
        </row>
        <row r="263">
          <cell r="C263">
            <v>41809</v>
          </cell>
        </row>
        <row r="264">
          <cell r="C264">
            <v>41810</v>
          </cell>
        </row>
        <row r="265">
          <cell r="C265">
            <v>41811</v>
          </cell>
        </row>
        <row r="266">
          <cell r="C266">
            <v>41812</v>
          </cell>
        </row>
        <row r="267">
          <cell r="C267">
            <v>41813</v>
          </cell>
        </row>
        <row r="268">
          <cell r="C268">
            <v>41814</v>
          </cell>
        </row>
        <row r="269">
          <cell r="C269">
            <v>41815</v>
          </cell>
        </row>
        <row r="270">
          <cell r="C270">
            <v>41816</v>
          </cell>
        </row>
        <row r="271">
          <cell r="C271">
            <v>41817</v>
          </cell>
        </row>
        <row r="272">
          <cell r="C272">
            <v>41818</v>
          </cell>
        </row>
        <row r="273">
          <cell r="C273">
            <v>41819</v>
          </cell>
        </row>
        <row r="274">
          <cell r="C274">
            <v>41820</v>
          </cell>
        </row>
        <row r="275">
          <cell r="C275">
            <v>41821</v>
          </cell>
        </row>
        <row r="276">
          <cell r="C276">
            <v>41822</v>
          </cell>
        </row>
        <row r="277">
          <cell r="C277">
            <v>41823</v>
          </cell>
        </row>
        <row r="278">
          <cell r="C278">
            <v>41824</v>
          </cell>
        </row>
        <row r="279">
          <cell r="C279">
            <v>41825</v>
          </cell>
        </row>
        <row r="280">
          <cell r="C280">
            <v>41826</v>
          </cell>
        </row>
        <row r="281">
          <cell r="C281">
            <v>41827</v>
          </cell>
        </row>
        <row r="282">
          <cell r="C282">
            <v>41828</v>
          </cell>
        </row>
        <row r="283">
          <cell r="C283">
            <v>41829</v>
          </cell>
        </row>
        <row r="284">
          <cell r="C284">
            <v>41830</v>
          </cell>
        </row>
        <row r="285">
          <cell r="C285">
            <v>41831</v>
          </cell>
        </row>
        <row r="286">
          <cell r="C286">
            <v>41832</v>
          </cell>
        </row>
        <row r="287">
          <cell r="C287">
            <v>41833</v>
          </cell>
        </row>
        <row r="288">
          <cell r="C288">
            <v>41834</v>
          </cell>
        </row>
        <row r="289">
          <cell r="C289">
            <v>41835</v>
          </cell>
        </row>
        <row r="290">
          <cell r="C290">
            <v>41836</v>
          </cell>
        </row>
        <row r="291">
          <cell r="C291">
            <v>41837</v>
          </cell>
        </row>
        <row r="292">
          <cell r="C292">
            <v>41838</v>
          </cell>
        </row>
        <row r="293">
          <cell r="C293">
            <v>41839</v>
          </cell>
        </row>
        <row r="294">
          <cell r="C294">
            <v>41840</v>
          </cell>
        </row>
        <row r="295">
          <cell r="C295">
            <v>41841</v>
          </cell>
        </row>
        <row r="296">
          <cell r="C296">
            <v>41842</v>
          </cell>
        </row>
        <row r="297">
          <cell r="C297">
            <v>41843</v>
          </cell>
        </row>
        <row r="298">
          <cell r="C298">
            <v>41844</v>
          </cell>
        </row>
        <row r="299">
          <cell r="C299">
            <v>41845</v>
          </cell>
        </row>
        <row r="300">
          <cell r="C300">
            <v>41846</v>
          </cell>
        </row>
        <row r="301">
          <cell r="C301">
            <v>41847</v>
          </cell>
        </row>
        <row r="302">
          <cell r="C302">
            <v>41848</v>
          </cell>
        </row>
        <row r="303">
          <cell r="C303">
            <v>41849</v>
          </cell>
        </row>
        <row r="304">
          <cell r="C304">
            <v>41850</v>
          </cell>
        </row>
        <row r="305">
          <cell r="C305">
            <v>41851</v>
          </cell>
        </row>
        <row r="306">
          <cell r="C306">
            <v>41852</v>
          </cell>
        </row>
        <row r="307">
          <cell r="C307">
            <v>41853</v>
          </cell>
        </row>
        <row r="308">
          <cell r="C308">
            <v>41854</v>
          </cell>
        </row>
        <row r="309">
          <cell r="C309">
            <v>41855</v>
          </cell>
        </row>
        <row r="310">
          <cell r="C310">
            <v>41856</v>
          </cell>
        </row>
        <row r="311">
          <cell r="C311">
            <v>41857</v>
          </cell>
        </row>
        <row r="312">
          <cell r="C312">
            <v>41858</v>
          </cell>
        </row>
        <row r="313">
          <cell r="C313">
            <v>41859</v>
          </cell>
        </row>
        <row r="314">
          <cell r="C314">
            <v>41860</v>
          </cell>
        </row>
        <row r="315">
          <cell r="C315">
            <v>41861</v>
          </cell>
        </row>
        <row r="316">
          <cell r="C316">
            <v>41862</v>
          </cell>
        </row>
        <row r="317">
          <cell r="C317">
            <v>41863</v>
          </cell>
        </row>
        <row r="318">
          <cell r="C318">
            <v>41864</v>
          </cell>
        </row>
        <row r="319">
          <cell r="C319">
            <v>41865</v>
          </cell>
        </row>
        <row r="320">
          <cell r="C320">
            <v>41866</v>
          </cell>
        </row>
        <row r="321">
          <cell r="C321">
            <v>41867</v>
          </cell>
        </row>
        <row r="322">
          <cell r="C322">
            <v>41868</v>
          </cell>
        </row>
        <row r="323">
          <cell r="C323">
            <v>41869</v>
          </cell>
        </row>
        <row r="324">
          <cell r="C324">
            <v>41870</v>
          </cell>
        </row>
        <row r="325">
          <cell r="C325">
            <v>41871</v>
          </cell>
        </row>
        <row r="326">
          <cell r="C326">
            <v>41872</v>
          </cell>
        </row>
        <row r="327">
          <cell r="C327">
            <v>41873</v>
          </cell>
        </row>
        <row r="328">
          <cell r="C328">
            <v>41874</v>
          </cell>
        </row>
        <row r="329">
          <cell r="C329">
            <v>41875</v>
          </cell>
        </row>
        <row r="330">
          <cell r="C330">
            <v>41876</v>
          </cell>
        </row>
        <row r="331">
          <cell r="C331">
            <v>41877</v>
          </cell>
        </row>
        <row r="332">
          <cell r="C332">
            <v>41878</v>
          </cell>
        </row>
        <row r="333">
          <cell r="C333">
            <v>41879</v>
          </cell>
        </row>
        <row r="334">
          <cell r="C334">
            <v>41880</v>
          </cell>
        </row>
        <row r="335">
          <cell r="C335">
            <v>41881</v>
          </cell>
        </row>
        <row r="336">
          <cell r="C336">
            <v>41882</v>
          </cell>
        </row>
        <row r="337">
          <cell r="C337">
            <v>41883</v>
          </cell>
        </row>
        <row r="338">
          <cell r="C338">
            <v>41884</v>
          </cell>
        </row>
        <row r="339">
          <cell r="C339">
            <v>41885</v>
          </cell>
        </row>
        <row r="340">
          <cell r="C340">
            <v>41886</v>
          </cell>
        </row>
        <row r="341">
          <cell r="C341">
            <v>41887</v>
          </cell>
        </row>
        <row r="342">
          <cell r="C342">
            <v>41888</v>
          </cell>
        </row>
        <row r="343">
          <cell r="C343">
            <v>41889</v>
          </cell>
        </row>
        <row r="344">
          <cell r="C344">
            <v>41890</v>
          </cell>
        </row>
        <row r="345">
          <cell r="C345">
            <v>41891</v>
          </cell>
        </row>
        <row r="346">
          <cell r="C346">
            <v>41892</v>
          </cell>
        </row>
        <row r="347">
          <cell r="C347">
            <v>41893</v>
          </cell>
        </row>
        <row r="348">
          <cell r="C348">
            <v>41894</v>
          </cell>
        </row>
        <row r="349">
          <cell r="C349">
            <v>41895</v>
          </cell>
        </row>
        <row r="350">
          <cell r="C350">
            <v>41896</v>
          </cell>
        </row>
        <row r="351">
          <cell r="C351">
            <v>41897</v>
          </cell>
        </row>
        <row r="352">
          <cell r="C352">
            <v>41898</v>
          </cell>
        </row>
        <row r="353">
          <cell r="C353">
            <v>41899</v>
          </cell>
        </row>
        <row r="354">
          <cell r="C354">
            <v>41900</v>
          </cell>
        </row>
        <row r="355">
          <cell r="C355">
            <v>41901</v>
          </cell>
        </row>
        <row r="356">
          <cell r="C356">
            <v>41902</v>
          </cell>
        </row>
        <row r="357">
          <cell r="C357">
            <v>41903</v>
          </cell>
        </row>
        <row r="358">
          <cell r="C358">
            <v>41904</v>
          </cell>
        </row>
        <row r="359">
          <cell r="C359">
            <v>41905</v>
          </cell>
        </row>
        <row r="360">
          <cell r="C360">
            <v>41906</v>
          </cell>
        </row>
        <row r="361">
          <cell r="C361">
            <v>41907</v>
          </cell>
        </row>
        <row r="362">
          <cell r="C362">
            <v>41908</v>
          </cell>
        </row>
        <row r="363">
          <cell r="C363">
            <v>41909</v>
          </cell>
        </row>
        <row r="364">
          <cell r="C364">
            <v>41910</v>
          </cell>
        </row>
        <row r="365">
          <cell r="C365">
            <v>41911</v>
          </cell>
        </row>
        <row r="366">
          <cell r="C366">
            <v>41912</v>
          </cell>
        </row>
        <row r="367">
          <cell r="C367">
            <v>41913</v>
          </cell>
        </row>
        <row r="368">
          <cell r="C368">
            <v>41914</v>
          </cell>
        </row>
        <row r="369">
          <cell r="C369">
            <v>41915</v>
          </cell>
        </row>
        <row r="370">
          <cell r="C370">
            <v>41916</v>
          </cell>
        </row>
        <row r="371">
          <cell r="C371">
            <v>41917</v>
          </cell>
        </row>
        <row r="372">
          <cell r="C372">
            <v>41918</v>
          </cell>
        </row>
        <row r="373">
          <cell r="C373">
            <v>41919</v>
          </cell>
        </row>
        <row r="374">
          <cell r="C374">
            <v>41920</v>
          </cell>
        </row>
        <row r="375">
          <cell r="C375">
            <v>41921</v>
          </cell>
        </row>
        <row r="376">
          <cell r="C376">
            <v>41922</v>
          </cell>
        </row>
        <row r="377">
          <cell r="C377">
            <v>41923</v>
          </cell>
        </row>
        <row r="378">
          <cell r="C378">
            <v>41924</v>
          </cell>
        </row>
        <row r="379">
          <cell r="C379">
            <v>41925</v>
          </cell>
        </row>
        <row r="380">
          <cell r="C380">
            <v>41926</v>
          </cell>
        </row>
        <row r="381">
          <cell r="C381">
            <v>41927</v>
          </cell>
        </row>
        <row r="382">
          <cell r="C382">
            <v>41928</v>
          </cell>
        </row>
        <row r="383">
          <cell r="C383">
            <v>41929</v>
          </cell>
        </row>
        <row r="384">
          <cell r="C384">
            <v>41930</v>
          </cell>
        </row>
        <row r="385">
          <cell r="C385">
            <v>41931</v>
          </cell>
        </row>
        <row r="386">
          <cell r="C386">
            <v>41932</v>
          </cell>
        </row>
        <row r="387">
          <cell r="C387">
            <v>41933</v>
          </cell>
        </row>
        <row r="388">
          <cell r="C388">
            <v>41934</v>
          </cell>
        </row>
        <row r="389">
          <cell r="C389">
            <v>41935</v>
          </cell>
        </row>
        <row r="390">
          <cell r="C390">
            <v>41936</v>
          </cell>
        </row>
        <row r="391">
          <cell r="C391">
            <v>41937</v>
          </cell>
        </row>
        <row r="392">
          <cell r="C392">
            <v>41938</v>
          </cell>
        </row>
        <row r="393">
          <cell r="C393">
            <v>41939</v>
          </cell>
        </row>
        <row r="394">
          <cell r="C394">
            <v>41940</v>
          </cell>
        </row>
        <row r="395">
          <cell r="C395">
            <v>41941</v>
          </cell>
        </row>
        <row r="396">
          <cell r="C396">
            <v>41942</v>
          </cell>
        </row>
        <row r="397">
          <cell r="C397">
            <v>41943</v>
          </cell>
        </row>
        <row r="398">
          <cell r="C398">
            <v>41944</v>
          </cell>
        </row>
        <row r="399">
          <cell r="C399">
            <v>41945</v>
          </cell>
        </row>
        <row r="400">
          <cell r="C400">
            <v>41946</v>
          </cell>
        </row>
        <row r="401">
          <cell r="C401">
            <v>41947</v>
          </cell>
        </row>
        <row r="402">
          <cell r="C402">
            <v>41948</v>
          </cell>
        </row>
        <row r="403">
          <cell r="C403">
            <v>41949</v>
          </cell>
        </row>
        <row r="404">
          <cell r="C404">
            <v>41950</v>
          </cell>
        </row>
        <row r="405">
          <cell r="C405">
            <v>41951</v>
          </cell>
        </row>
        <row r="406">
          <cell r="C406">
            <v>41952</v>
          </cell>
        </row>
        <row r="407">
          <cell r="C407">
            <v>41953</v>
          </cell>
        </row>
        <row r="408">
          <cell r="C408">
            <v>41954</v>
          </cell>
        </row>
        <row r="409">
          <cell r="C409">
            <v>41955</v>
          </cell>
        </row>
        <row r="410">
          <cell r="C410">
            <v>41956</v>
          </cell>
        </row>
        <row r="411">
          <cell r="C411">
            <v>41957</v>
          </cell>
        </row>
        <row r="412">
          <cell r="C412">
            <v>41958</v>
          </cell>
        </row>
        <row r="413">
          <cell r="C413">
            <v>41959</v>
          </cell>
        </row>
        <row r="414">
          <cell r="C414">
            <v>41960</v>
          </cell>
        </row>
        <row r="415">
          <cell r="C415">
            <v>41961</v>
          </cell>
        </row>
        <row r="416">
          <cell r="C416">
            <v>41962</v>
          </cell>
        </row>
        <row r="417">
          <cell r="C417">
            <v>41963</v>
          </cell>
        </row>
        <row r="418">
          <cell r="C418">
            <v>41964</v>
          </cell>
        </row>
        <row r="419">
          <cell r="C419">
            <v>41965</v>
          </cell>
        </row>
        <row r="420">
          <cell r="C420">
            <v>41966</v>
          </cell>
        </row>
        <row r="421">
          <cell r="C421">
            <v>41967</v>
          </cell>
        </row>
        <row r="422">
          <cell r="C422">
            <v>41968</v>
          </cell>
        </row>
        <row r="423">
          <cell r="C423">
            <v>41969</v>
          </cell>
        </row>
        <row r="424">
          <cell r="C424">
            <v>41970</v>
          </cell>
        </row>
        <row r="425">
          <cell r="C425">
            <v>41971</v>
          </cell>
        </row>
        <row r="426">
          <cell r="C426">
            <v>41972</v>
          </cell>
        </row>
        <row r="427">
          <cell r="C427">
            <v>41973</v>
          </cell>
        </row>
        <row r="428">
          <cell r="C428">
            <v>41974</v>
          </cell>
        </row>
        <row r="429">
          <cell r="C429">
            <v>41975</v>
          </cell>
        </row>
        <row r="430">
          <cell r="C430">
            <v>41976</v>
          </cell>
        </row>
        <row r="431">
          <cell r="C431">
            <v>41977</v>
          </cell>
        </row>
        <row r="432">
          <cell r="C432">
            <v>41978</v>
          </cell>
        </row>
        <row r="433">
          <cell r="C433">
            <v>41979</v>
          </cell>
        </row>
        <row r="434">
          <cell r="C434">
            <v>41980</v>
          </cell>
        </row>
        <row r="435">
          <cell r="C435">
            <v>41981</v>
          </cell>
        </row>
        <row r="436">
          <cell r="C436">
            <v>41982</v>
          </cell>
        </row>
        <row r="437">
          <cell r="C437">
            <v>41983</v>
          </cell>
        </row>
        <row r="438">
          <cell r="C438">
            <v>41984</v>
          </cell>
        </row>
        <row r="439">
          <cell r="C439">
            <v>41985</v>
          </cell>
        </row>
        <row r="440">
          <cell r="C440">
            <v>41986</v>
          </cell>
        </row>
        <row r="441">
          <cell r="C441">
            <v>41987</v>
          </cell>
        </row>
        <row r="442">
          <cell r="C442">
            <v>41988</v>
          </cell>
        </row>
        <row r="443">
          <cell r="C443">
            <v>41989</v>
          </cell>
        </row>
        <row r="444">
          <cell r="C444">
            <v>41990</v>
          </cell>
        </row>
        <row r="445">
          <cell r="C445">
            <v>41991</v>
          </cell>
        </row>
        <row r="446">
          <cell r="C446">
            <v>41992</v>
          </cell>
        </row>
        <row r="447">
          <cell r="C447">
            <v>41993</v>
          </cell>
        </row>
        <row r="448">
          <cell r="C448">
            <v>41994</v>
          </cell>
        </row>
        <row r="449">
          <cell r="C449">
            <v>41995</v>
          </cell>
        </row>
        <row r="450">
          <cell r="C450">
            <v>41996</v>
          </cell>
        </row>
        <row r="451">
          <cell r="C451">
            <v>41997</v>
          </cell>
        </row>
        <row r="452">
          <cell r="C452">
            <v>41998</v>
          </cell>
        </row>
        <row r="453">
          <cell r="C453">
            <v>41999</v>
          </cell>
        </row>
        <row r="454">
          <cell r="C454">
            <v>42000</v>
          </cell>
        </row>
        <row r="455">
          <cell r="C455">
            <v>42001</v>
          </cell>
        </row>
        <row r="456">
          <cell r="C456">
            <v>42002</v>
          </cell>
        </row>
        <row r="457">
          <cell r="C457">
            <v>42003</v>
          </cell>
        </row>
        <row r="458">
          <cell r="C458">
            <v>42004</v>
          </cell>
        </row>
        <row r="459">
          <cell r="C459">
            <v>42005</v>
          </cell>
        </row>
        <row r="460">
          <cell r="C460">
            <v>42006</v>
          </cell>
        </row>
        <row r="461">
          <cell r="C461">
            <v>42007</v>
          </cell>
        </row>
        <row r="462">
          <cell r="C462">
            <v>42008</v>
          </cell>
        </row>
        <row r="463">
          <cell r="C463">
            <v>42009</v>
          </cell>
        </row>
        <row r="464">
          <cell r="C464">
            <v>42010</v>
          </cell>
        </row>
        <row r="465">
          <cell r="C465">
            <v>42011</v>
          </cell>
        </row>
        <row r="466">
          <cell r="C466">
            <v>42012</v>
          </cell>
        </row>
        <row r="467">
          <cell r="C467">
            <v>42013</v>
          </cell>
        </row>
        <row r="468">
          <cell r="C468">
            <v>42014</v>
          </cell>
        </row>
        <row r="469">
          <cell r="C469">
            <v>42015</v>
          </cell>
        </row>
        <row r="470">
          <cell r="C470">
            <v>42016</v>
          </cell>
        </row>
        <row r="471">
          <cell r="C471">
            <v>42017</v>
          </cell>
        </row>
        <row r="472">
          <cell r="C472">
            <v>42018</v>
          </cell>
        </row>
        <row r="473">
          <cell r="C473">
            <v>42019</v>
          </cell>
        </row>
        <row r="474">
          <cell r="C474">
            <v>42020</v>
          </cell>
        </row>
        <row r="475">
          <cell r="C475">
            <v>42021</v>
          </cell>
        </row>
        <row r="476">
          <cell r="C476">
            <v>42022</v>
          </cell>
        </row>
        <row r="477">
          <cell r="C477">
            <v>42023</v>
          </cell>
        </row>
        <row r="478">
          <cell r="C478">
            <v>42024</v>
          </cell>
        </row>
        <row r="479">
          <cell r="C479">
            <v>42025</v>
          </cell>
        </row>
        <row r="480">
          <cell r="C480">
            <v>42026</v>
          </cell>
        </row>
        <row r="481">
          <cell r="C481">
            <v>42027</v>
          </cell>
        </row>
        <row r="482">
          <cell r="C482">
            <v>42028</v>
          </cell>
        </row>
        <row r="483">
          <cell r="C483">
            <v>42029</v>
          </cell>
        </row>
        <row r="484">
          <cell r="C484">
            <v>42030</v>
          </cell>
        </row>
        <row r="485">
          <cell r="C485">
            <v>42031</v>
          </cell>
        </row>
        <row r="486">
          <cell r="C486">
            <v>42032</v>
          </cell>
        </row>
        <row r="487">
          <cell r="C487">
            <v>42033</v>
          </cell>
        </row>
        <row r="488">
          <cell r="C488">
            <v>42034</v>
          </cell>
        </row>
        <row r="489">
          <cell r="C489">
            <v>42035</v>
          </cell>
        </row>
        <row r="490">
          <cell r="C490">
            <v>42036</v>
          </cell>
        </row>
        <row r="491">
          <cell r="C491">
            <v>42037</v>
          </cell>
        </row>
        <row r="492">
          <cell r="C492">
            <v>42038</v>
          </cell>
        </row>
        <row r="493">
          <cell r="C493">
            <v>42039</v>
          </cell>
        </row>
        <row r="494">
          <cell r="C494">
            <v>42040</v>
          </cell>
        </row>
        <row r="495">
          <cell r="C495">
            <v>42041</v>
          </cell>
        </row>
        <row r="496">
          <cell r="C496">
            <v>42042</v>
          </cell>
        </row>
        <row r="497">
          <cell r="C497">
            <v>42043</v>
          </cell>
        </row>
        <row r="498">
          <cell r="C498">
            <v>42044</v>
          </cell>
        </row>
        <row r="499">
          <cell r="C499">
            <v>42045</v>
          </cell>
        </row>
        <row r="500">
          <cell r="C500">
            <v>42046</v>
          </cell>
        </row>
        <row r="501">
          <cell r="C501">
            <v>42047</v>
          </cell>
        </row>
        <row r="502">
          <cell r="C502">
            <v>42048</v>
          </cell>
        </row>
        <row r="503">
          <cell r="C503">
            <v>42049</v>
          </cell>
        </row>
        <row r="504">
          <cell r="C504">
            <v>42050</v>
          </cell>
        </row>
        <row r="505">
          <cell r="C505">
            <v>42051</v>
          </cell>
        </row>
        <row r="506">
          <cell r="C506">
            <v>42052</v>
          </cell>
        </row>
        <row r="507">
          <cell r="C507">
            <v>42053</v>
          </cell>
        </row>
        <row r="508">
          <cell r="C508">
            <v>42054</v>
          </cell>
        </row>
        <row r="509">
          <cell r="C509">
            <v>42055</v>
          </cell>
        </row>
        <row r="510">
          <cell r="C510">
            <v>42056</v>
          </cell>
        </row>
        <row r="511">
          <cell r="C511">
            <v>42057</v>
          </cell>
        </row>
        <row r="512">
          <cell r="C512">
            <v>42058</v>
          </cell>
        </row>
        <row r="513">
          <cell r="C513">
            <v>42059</v>
          </cell>
        </row>
        <row r="514">
          <cell r="C514">
            <v>42060</v>
          </cell>
        </row>
        <row r="515">
          <cell r="C515">
            <v>42061</v>
          </cell>
        </row>
        <row r="516">
          <cell r="C516">
            <v>42062</v>
          </cell>
        </row>
        <row r="517">
          <cell r="C517">
            <v>42063</v>
          </cell>
        </row>
        <row r="518">
          <cell r="C518">
            <v>42064</v>
          </cell>
        </row>
        <row r="519">
          <cell r="C519">
            <v>42065</v>
          </cell>
        </row>
        <row r="520">
          <cell r="C520">
            <v>42066</v>
          </cell>
        </row>
        <row r="521">
          <cell r="C521">
            <v>42067</v>
          </cell>
        </row>
        <row r="522">
          <cell r="C522">
            <v>42068</v>
          </cell>
        </row>
        <row r="523">
          <cell r="C523">
            <v>42069</v>
          </cell>
        </row>
        <row r="524">
          <cell r="C524">
            <v>42070</v>
          </cell>
        </row>
        <row r="525">
          <cell r="C525">
            <v>42071</v>
          </cell>
        </row>
        <row r="526">
          <cell r="C526">
            <v>42072</v>
          </cell>
        </row>
        <row r="527">
          <cell r="C527">
            <v>42073</v>
          </cell>
        </row>
        <row r="528">
          <cell r="C528">
            <v>42074</v>
          </cell>
        </row>
        <row r="529">
          <cell r="C529">
            <v>42075</v>
          </cell>
        </row>
        <row r="530">
          <cell r="C530">
            <v>42076</v>
          </cell>
        </row>
        <row r="531">
          <cell r="C531">
            <v>42077</v>
          </cell>
        </row>
        <row r="532">
          <cell r="C532">
            <v>42078</v>
          </cell>
        </row>
        <row r="533">
          <cell r="C533">
            <v>42079</v>
          </cell>
        </row>
        <row r="534">
          <cell r="C534">
            <v>42080</v>
          </cell>
        </row>
        <row r="535">
          <cell r="C535">
            <v>42081</v>
          </cell>
        </row>
        <row r="536">
          <cell r="C536">
            <v>42082</v>
          </cell>
        </row>
        <row r="537">
          <cell r="C537">
            <v>42083</v>
          </cell>
        </row>
        <row r="538">
          <cell r="C538">
            <v>42084</v>
          </cell>
        </row>
        <row r="539">
          <cell r="C539">
            <v>42085</v>
          </cell>
        </row>
        <row r="540">
          <cell r="C540">
            <v>42086</v>
          </cell>
        </row>
        <row r="541">
          <cell r="C541">
            <v>42087</v>
          </cell>
        </row>
        <row r="542">
          <cell r="C542">
            <v>42088</v>
          </cell>
        </row>
        <row r="543">
          <cell r="C543">
            <v>42089</v>
          </cell>
        </row>
        <row r="544">
          <cell r="C544">
            <v>42090</v>
          </cell>
        </row>
        <row r="545">
          <cell r="C545">
            <v>42091</v>
          </cell>
        </row>
        <row r="546">
          <cell r="C546">
            <v>42092</v>
          </cell>
        </row>
        <row r="547">
          <cell r="C547">
            <v>42093</v>
          </cell>
        </row>
        <row r="548">
          <cell r="C548">
            <v>42094</v>
          </cell>
        </row>
        <row r="549">
          <cell r="C549">
            <v>42095</v>
          </cell>
        </row>
        <row r="550">
          <cell r="C550">
            <v>42096</v>
          </cell>
        </row>
        <row r="551">
          <cell r="C551">
            <v>42097</v>
          </cell>
        </row>
        <row r="552">
          <cell r="C552">
            <v>42098</v>
          </cell>
        </row>
        <row r="553">
          <cell r="C553">
            <v>42099</v>
          </cell>
        </row>
        <row r="554">
          <cell r="C554">
            <v>42100</v>
          </cell>
        </row>
        <row r="555">
          <cell r="C555">
            <v>42101</v>
          </cell>
        </row>
        <row r="556">
          <cell r="C556">
            <v>42102</v>
          </cell>
        </row>
        <row r="557">
          <cell r="C557">
            <v>42103</v>
          </cell>
        </row>
        <row r="558">
          <cell r="C558">
            <v>42104</v>
          </cell>
        </row>
        <row r="559">
          <cell r="C559">
            <v>42105</v>
          </cell>
        </row>
        <row r="560">
          <cell r="C560">
            <v>42106</v>
          </cell>
        </row>
        <row r="561">
          <cell r="C561">
            <v>42107</v>
          </cell>
        </row>
        <row r="562">
          <cell r="C562">
            <v>42108</v>
          </cell>
        </row>
        <row r="563">
          <cell r="C563">
            <v>42109</v>
          </cell>
        </row>
        <row r="564">
          <cell r="C564">
            <v>42110</v>
          </cell>
        </row>
        <row r="565">
          <cell r="C565">
            <v>42111</v>
          </cell>
        </row>
        <row r="566">
          <cell r="C566">
            <v>42112</v>
          </cell>
        </row>
        <row r="567">
          <cell r="C567">
            <v>42113</v>
          </cell>
        </row>
        <row r="568">
          <cell r="C568">
            <v>42114</v>
          </cell>
        </row>
        <row r="569">
          <cell r="C569">
            <v>42115</v>
          </cell>
        </row>
        <row r="570">
          <cell r="C570">
            <v>42116</v>
          </cell>
        </row>
        <row r="571">
          <cell r="C571">
            <v>42117</v>
          </cell>
        </row>
        <row r="572">
          <cell r="C572">
            <v>42118</v>
          </cell>
        </row>
        <row r="573">
          <cell r="C573">
            <v>42119</v>
          </cell>
        </row>
        <row r="574">
          <cell r="C574">
            <v>42120</v>
          </cell>
        </row>
        <row r="575">
          <cell r="C575">
            <v>42121</v>
          </cell>
        </row>
        <row r="576">
          <cell r="C576">
            <v>42122</v>
          </cell>
        </row>
        <row r="577">
          <cell r="C577">
            <v>42123</v>
          </cell>
        </row>
        <row r="578">
          <cell r="C578">
            <v>42124</v>
          </cell>
        </row>
        <row r="579">
          <cell r="C579">
            <v>42125</v>
          </cell>
        </row>
        <row r="580">
          <cell r="C580">
            <v>42126</v>
          </cell>
        </row>
        <row r="581">
          <cell r="C581">
            <v>42127</v>
          </cell>
        </row>
        <row r="582">
          <cell r="C582">
            <v>42128</v>
          </cell>
        </row>
        <row r="583">
          <cell r="C583">
            <v>42129</v>
          </cell>
        </row>
        <row r="584">
          <cell r="C584">
            <v>42130</v>
          </cell>
        </row>
        <row r="585">
          <cell r="C585">
            <v>42131</v>
          </cell>
        </row>
        <row r="586">
          <cell r="C586">
            <v>42132</v>
          </cell>
        </row>
        <row r="587">
          <cell r="C587">
            <v>42133</v>
          </cell>
        </row>
        <row r="588">
          <cell r="C588">
            <v>42134</v>
          </cell>
        </row>
        <row r="589">
          <cell r="C589">
            <v>42135</v>
          </cell>
        </row>
        <row r="590">
          <cell r="C590">
            <v>42136</v>
          </cell>
        </row>
        <row r="591">
          <cell r="C591">
            <v>42137</v>
          </cell>
        </row>
        <row r="592">
          <cell r="C592">
            <v>42138</v>
          </cell>
        </row>
        <row r="593">
          <cell r="C593">
            <v>42139</v>
          </cell>
        </row>
        <row r="594">
          <cell r="C594">
            <v>42140</v>
          </cell>
        </row>
        <row r="595">
          <cell r="C595">
            <v>42141</v>
          </cell>
        </row>
        <row r="596">
          <cell r="C596">
            <v>42142</v>
          </cell>
        </row>
        <row r="597">
          <cell r="C597">
            <v>42143</v>
          </cell>
        </row>
        <row r="598">
          <cell r="C598">
            <v>42144</v>
          </cell>
        </row>
        <row r="599">
          <cell r="C599">
            <v>42145</v>
          </cell>
        </row>
        <row r="600">
          <cell r="C600">
            <v>42146</v>
          </cell>
        </row>
        <row r="601">
          <cell r="C601">
            <v>42147</v>
          </cell>
        </row>
        <row r="602">
          <cell r="C602">
            <v>42148</v>
          </cell>
        </row>
        <row r="603">
          <cell r="C603">
            <v>42149</v>
          </cell>
        </row>
        <row r="604">
          <cell r="C604">
            <v>42150</v>
          </cell>
        </row>
        <row r="605">
          <cell r="C605">
            <v>42151</v>
          </cell>
        </row>
        <row r="606">
          <cell r="C606">
            <v>42152</v>
          </cell>
        </row>
        <row r="607">
          <cell r="C607">
            <v>42153</v>
          </cell>
        </row>
        <row r="608">
          <cell r="C608">
            <v>42154</v>
          </cell>
        </row>
        <row r="609">
          <cell r="C609">
            <v>42155</v>
          </cell>
        </row>
        <row r="610">
          <cell r="C610">
            <v>42156</v>
          </cell>
        </row>
        <row r="611">
          <cell r="C611">
            <v>42157</v>
          </cell>
        </row>
        <row r="612">
          <cell r="C612">
            <v>42158</v>
          </cell>
        </row>
        <row r="613">
          <cell r="C613">
            <v>42159</v>
          </cell>
        </row>
        <row r="614">
          <cell r="C614">
            <v>42160</v>
          </cell>
        </row>
        <row r="615">
          <cell r="C615">
            <v>42161</v>
          </cell>
        </row>
        <row r="616">
          <cell r="C616">
            <v>42162</v>
          </cell>
        </row>
        <row r="617">
          <cell r="C617">
            <v>42163</v>
          </cell>
        </row>
        <row r="618">
          <cell r="C618">
            <v>42164</v>
          </cell>
        </row>
        <row r="619">
          <cell r="C619">
            <v>42165</v>
          </cell>
        </row>
        <row r="620">
          <cell r="C620">
            <v>42166</v>
          </cell>
        </row>
        <row r="621">
          <cell r="C621">
            <v>42167</v>
          </cell>
        </row>
        <row r="622">
          <cell r="C622">
            <v>42168</v>
          </cell>
        </row>
        <row r="623">
          <cell r="C623">
            <v>42169</v>
          </cell>
        </row>
        <row r="624">
          <cell r="C624">
            <v>42170</v>
          </cell>
        </row>
        <row r="625">
          <cell r="C625">
            <v>42171</v>
          </cell>
        </row>
        <row r="626">
          <cell r="C626">
            <v>42172</v>
          </cell>
        </row>
        <row r="627">
          <cell r="C627">
            <v>42173</v>
          </cell>
        </row>
        <row r="628">
          <cell r="C628">
            <v>42174</v>
          </cell>
        </row>
        <row r="629">
          <cell r="C629">
            <v>42175</v>
          </cell>
        </row>
        <row r="630">
          <cell r="C630">
            <v>42176</v>
          </cell>
        </row>
        <row r="631">
          <cell r="C631">
            <v>42177</v>
          </cell>
        </row>
        <row r="632">
          <cell r="C632">
            <v>42178</v>
          </cell>
        </row>
        <row r="633">
          <cell r="C633">
            <v>42179</v>
          </cell>
        </row>
        <row r="634">
          <cell r="C634">
            <v>42180</v>
          </cell>
        </row>
        <row r="635">
          <cell r="C635">
            <v>42181</v>
          </cell>
        </row>
        <row r="636">
          <cell r="C636">
            <v>42182</v>
          </cell>
        </row>
        <row r="637">
          <cell r="C637">
            <v>42183</v>
          </cell>
        </row>
        <row r="638">
          <cell r="C638">
            <v>42184</v>
          </cell>
        </row>
        <row r="639">
          <cell r="C639">
            <v>42185</v>
          </cell>
        </row>
        <row r="640">
          <cell r="C640">
            <v>42186</v>
          </cell>
        </row>
        <row r="641">
          <cell r="C641">
            <v>42187</v>
          </cell>
        </row>
        <row r="642">
          <cell r="C642">
            <v>42188</v>
          </cell>
        </row>
        <row r="643">
          <cell r="C643">
            <v>42189</v>
          </cell>
        </row>
        <row r="644">
          <cell r="C644">
            <v>42190</v>
          </cell>
        </row>
        <row r="645">
          <cell r="C645">
            <v>42191</v>
          </cell>
        </row>
        <row r="646">
          <cell r="C646">
            <v>42192</v>
          </cell>
        </row>
        <row r="647">
          <cell r="C647">
            <v>42193</v>
          </cell>
        </row>
        <row r="648">
          <cell r="C648">
            <v>42194</v>
          </cell>
        </row>
        <row r="649">
          <cell r="C649">
            <v>42195</v>
          </cell>
        </row>
        <row r="650">
          <cell r="C650">
            <v>42196</v>
          </cell>
        </row>
        <row r="651">
          <cell r="C651">
            <v>42197</v>
          </cell>
        </row>
        <row r="652">
          <cell r="C652">
            <v>42198</v>
          </cell>
        </row>
        <row r="653">
          <cell r="C653">
            <v>42199</v>
          </cell>
        </row>
        <row r="654">
          <cell r="C654">
            <v>42200</v>
          </cell>
        </row>
        <row r="655">
          <cell r="C655">
            <v>42201</v>
          </cell>
        </row>
        <row r="656">
          <cell r="C656">
            <v>42202</v>
          </cell>
        </row>
        <row r="657">
          <cell r="C657">
            <v>42203</v>
          </cell>
        </row>
        <row r="658">
          <cell r="C658">
            <v>42204</v>
          </cell>
        </row>
        <row r="659">
          <cell r="C659">
            <v>42205</v>
          </cell>
        </row>
        <row r="660">
          <cell r="C660">
            <v>42206</v>
          </cell>
        </row>
        <row r="661">
          <cell r="C661">
            <v>42207</v>
          </cell>
        </row>
        <row r="662">
          <cell r="C662">
            <v>42208</v>
          </cell>
        </row>
        <row r="663">
          <cell r="C663">
            <v>42209</v>
          </cell>
        </row>
        <row r="664">
          <cell r="C664">
            <v>42210</v>
          </cell>
        </row>
        <row r="665">
          <cell r="C665">
            <v>42211</v>
          </cell>
        </row>
        <row r="666">
          <cell r="C666">
            <v>42212</v>
          </cell>
        </row>
        <row r="667">
          <cell r="C667">
            <v>42213</v>
          </cell>
        </row>
        <row r="668">
          <cell r="C668">
            <v>42214</v>
          </cell>
        </row>
        <row r="669">
          <cell r="C669">
            <v>42215</v>
          </cell>
        </row>
        <row r="670">
          <cell r="C670">
            <v>42216</v>
          </cell>
        </row>
        <row r="671">
          <cell r="C671">
            <v>42217</v>
          </cell>
        </row>
        <row r="672">
          <cell r="C672">
            <v>42218</v>
          </cell>
        </row>
        <row r="673">
          <cell r="C673">
            <v>42219</v>
          </cell>
        </row>
        <row r="674">
          <cell r="C674">
            <v>42220</v>
          </cell>
        </row>
        <row r="675">
          <cell r="C675">
            <v>42221</v>
          </cell>
        </row>
        <row r="676">
          <cell r="C676">
            <v>42222</v>
          </cell>
        </row>
        <row r="677">
          <cell r="C677">
            <v>42223</v>
          </cell>
        </row>
        <row r="678">
          <cell r="C678">
            <v>42224</v>
          </cell>
        </row>
        <row r="679">
          <cell r="C679">
            <v>42225</v>
          </cell>
        </row>
        <row r="680">
          <cell r="C680">
            <v>42226</v>
          </cell>
        </row>
        <row r="681">
          <cell r="C681">
            <v>42227</v>
          </cell>
        </row>
        <row r="682">
          <cell r="C682">
            <v>42228</v>
          </cell>
        </row>
        <row r="683">
          <cell r="C683">
            <v>42229</v>
          </cell>
        </row>
        <row r="684">
          <cell r="C684">
            <v>42230</v>
          </cell>
        </row>
        <row r="685">
          <cell r="C685">
            <v>42231</v>
          </cell>
        </row>
        <row r="686">
          <cell r="C686">
            <v>42232</v>
          </cell>
        </row>
        <row r="687">
          <cell r="C687">
            <v>42233</v>
          </cell>
        </row>
        <row r="688">
          <cell r="C688">
            <v>42234</v>
          </cell>
        </row>
        <row r="689">
          <cell r="C689">
            <v>42235</v>
          </cell>
        </row>
        <row r="690">
          <cell r="C690">
            <v>42236</v>
          </cell>
        </row>
        <row r="691">
          <cell r="C691">
            <v>42237</v>
          </cell>
        </row>
        <row r="692">
          <cell r="C692">
            <v>42238</v>
          </cell>
        </row>
        <row r="693">
          <cell r="C693">
            <v>42239</v>
          </cell>
        </row>
        <row r="694">
          <cell r="C694">
            <v>42240</v>
          </cell>
        </row>
        <row r="695">
          <cell r="C695">
            <v>42241</v>
          </cell>
        </row>
        <row r="696">
          <cell r="C696">
            <v>42242</v>
          </cell>
        </row>
        <row r="697">
          <cell r="C697">
            <v>42243</v>
          </cell>
        </row>
        <row r="698">
          <cell r="C698">
            <v>42244</v>
          </cell>
        </row>
        <row r="699">
          <cell r="C699">
            <v>42245</v>
          </cell>
        </row>
        <row r="700">
          <cell r="C700">
            <v>42246</v>
          </cell>
        </row>
        <row r="701">
          <cell r="C701">
            <v>42247</v>
          </cell>
        </row>
        <row r="702">
          <cell r="C702">
            <v>42248</v>
          </cell>
        </row>
        <row r="703">
          <cell r="C703">
            <v>42249</v>
          </cell>
        </row>
        <row r="704">
          <cell r="C704">
            <v>42250</v>
          </cell>
        </row>
        <row r="705">
          <cell r="C705">
            <v>42251</v>
          </cell>
        </row>
        <row r="706">
          <cell r="C706">
            <v>42252</v>
          </cell>
        </row>
        <row r="707">
          <cell r="C707">
            <v>42253</v>
          </cell>
        </row>
        <row r="708">
          <cell r="C708">
            <v>42254</v>
          </cell>
        </row>
        <row r="709">
          <cell r="C709">
            <v>42255</v>
          </cell>
        </row>
        <row r="710">
          <cell r="C710">
            <v>42256</v>
          </cell>
        </row>
        <row r="711">
          <cell r="C711">
            <v>42257</v>
          </cell>
        </row>
        <row r="712">
          <cell r="C712">
            <v>42258</v>
          </cell>
        </row>
        <row r="713">
          <cell r="C713">
            <v>42259</v>
          </cell>
        </row>
        <row r="714">
          <cell r="C714">
            <v>42260</v>
          </cell>
        </row>
        <row r="715">
          <cell r="C715">
            <v>42261</v>
          </cell>
        </row>
        <row r="716">
          <cell r="C716">
            <v>42262</v>
          </cell>
        </row>
        <row r="717">
          <cell r="C717">
            <v>42263</v>
          </cell>
        </row>
        <row r="718">
          <cell r="C718">
            <v>42264</v>
          </cell>
        </row>
        <row r="719">
          <cell r="C719">
            <v>42265</v>
          </cell>
        </row>
        <row r="720">
          <cell r="C720">
            <v>42266</v>
          </cell>
        </row>
        <row r="721">
          <cell r="C721">
            <v>42267</v>
          </cell>
        </row>
        <row r="722">
          <cell r="C722">
            <v>42268</v>
          </cell>
        </row>
        <row r="723">
          <cell r="C723">
            <v>42269</v>
          </cell>
        </row>
        <row r="724">
          <cell r="C724">
            <v>42270</v>
          </cell>
        </row>
        <row r="725">
          <cell r="C725">
            <v>42271</v>
          </cell>
        </row>
        <row r="726">
          <cell r="C726">
            <v>42272</v>
          </cell>
        </row>
        <row r="727">
          <cell r="C727">
            <v>42273</v>
          </cell>
        </row>
        <row r="728">
          <cell r="C728">
            <v>42274</v>
          </cell>
        </row>
        <row r="729">
          <cell r="C729">
            <v>42275</v>
          </cell>
        </row>
        <row r="730">
          <cell r="C730">
            <v>42276</v>
          </cell>
        </row>
        <row r="731">
          <cell r="C731">
            <v>42277</v>
          </cell>
        </row>
        <row r="732">
          <cell r="C732">
            <v>42278</v>
          </cell>
        </row>
        <row r="733">
          <cell r="C733">
            <v>42279</v>
          </cell>
        </row>
        <row r="734">
          <cell r="C734">
            <v>42280</v>
          </cell>
        </row>
        <row r="735">
          <cell r="C735">
            <v>42281</v>
          </cell>
        </row>
        <row r="736">
          <cell r="C736">
            <v>42282</v>
          </cell>
        </row>
        <row r="737">
          <cell r="C737">
            <v>42283</v>
          </cell>
        </row>
        <row r="738">
          <cell r="C738">
            <v>42284</v>
          </cell>
        </row>
        <row r="739">
          <cell r="C739">
            <v>42285</v>
          </cell>
        </row>
        <row r="740">
          <cell r="C740">
            <v>42286</v>
          </cell>
        </row>
        <row r="741">
          <cell r="C741">
            <v>42287</v>
          </cell>
        </row>
        <row r="742">
          <cell r="C742">
            <v>42288</v>
          </cell>
        </row>
        <row r="743">
          <cell r="C743">
            <v>42289</v>
          </cell>
        </row>
        <row r="744">
          <cell r="C744">
            <v>42290</v>
          </cell>
        </row>
        <row r="745">
          <cell r="C745">
            <v>42291</v>
          </cell>
        </row>
        <row r="746">
          <cell r="C746">
            <v>42292</v>
          </cell>
        </row>
        <row r="747">
          <cell r="C747">
            <v>42293</v>
          </cell>
        </row>
        <row r="748">
          <cell r="C748">
            <v>42294</v>
          </cell>
        </row>
        <row r="749">
          <cell r="C749">
            <v>42295</v>
          </cell>
        </row>
        <row r="750">
          <cell r="C750">
            <v>42296</v>
          </cell>
        </row>
        <row r="751">
          <cell r="C751">
            <v>42297</v>
          </cell>
        </row>
        <row r="752">
          <cell r="C752">
            <v>42298</v>
          </cell>
        </row>
        <row r="753">
          <cell r="C753">
            <v>42299</v>
          </cell>
        </row>
        <row r="754">
          <cell r="C754">
            <v>42300</v>
          </cell>
        </row>
        <row r="755">
          <cell r="C755">
            <v>42301</v>
          </cell>
        </row>
        <row r="756">
          <cell r="C756">
            <v>42302</v>
          </cell>
        </row>
        <row r="757">
          <cell r="C757">
            <v>42303</v>
          </cell>
        </row>
        <row r="758">
          <cell r="C758">
            <v>42304</v>
          </cell>
        </row>
        <row r="759">
          <cell r="C759">
            <v>42305</v>
          </cell>
        </row>
        <row r="760">
          <cell r="C760">
            <v>42306</v>
          </cell>
        </row>
        <row r="761">
          <cell r="C761">
            <v>42307</v>
          </cell>
        </row>
        <row r="762">
          <cell r="C762">
            <v>42308</v>
          </cell>
        </row>
        <row r="763">
          <cell r="C763">
            <v>42309</v>
          </cell>
        </row>
        <row r="764">
          <cell r="C764">
            <v>42310</v>
          </cell>
        </row>
        <row r="765">
          <cell r="C765">
            <v>42311</v>
          </cell>
        </row>
        <row r="766">
          <cell r="C766">
            <v>42312</v>
          </cell>
        </row>
        <row r="767">
          <cell r="C767">
            <v>42313</v>
          </cell>
        </row>
        <row r="768">
          <cell r="C768">
            <v>42314</v>
          </cell>
        </row>
        <row r="769">
          <cell r="C769">
            <v>42315</v>
          </cell>
        </row>
        <row r="770">
          <cell r="C770">
            <v>42316</v>
          </cell>
        </row>
        <row r="771">
          <cell r="C771">
            <v>42317</v>
          </cell>
        </row>
        <row r="772">
          <cell r="C772">
            <v>42318</v>
          </cell>
        </row>
        <row r="773">
          <cell r="C773">
            <v>42319</v>
          </cell>
        </row>
        <row r="774">
          <cell r="C774">
            <v>42320</v>
          </cell>
        </row>
        <row r="775">
          <cell r="C775">
            <v>42321</v>
          </cell>
        </row>
        <row r="776">
          <cell r="C776">
            <v>42322</v>
          </cell>
        </row>
        <row r="777">
          <cell r="C777">
            <v>42323</v>
          </cell>
        </row>
        <row r="778">
          <cell r="C778">
            <v>42324</v>
          </cell>
        </row>
        <row r="779">
          <cell r="C779">
            <v>42325</v>
          </cell>
        </row>
        <row r="780">
          <cell r="C780">
            <v>42326</v>
          </cell>
        </row>
        <row r="781">
          <cell r="C781">
            <v>42327</v>
          </cell>
        </row>
        <row r="782">
          <cell r="C782">
            <v>42328</v>
          </cell>
        </row>
        <row r="783">
          <cell r="C783">
            <v>42329</v>
          </cell>
        </row>
        <row r="784">
          <cell r="C784">
            <v>42330</v>
          </cell>
        </row>
        <row r="785">
          <cell r="C785">
            <v>42331</v>
          </cell>
        </row>
        <row r="786">
          <cell r="C786">
            <v>42332</v>
          </cell>
        </row>
        <row r="787">
          <cell r="C787">
            <v>42333</v>
          </cell>
        </row>
        <row r="788">
          <cell r="C788">
            <v>42334</v>
          </cell>
        </row>
        <row r="789">
          <cell r="C789">
            <v>42335</v>
          </cell>
        </row>
        <row r="790">
          <cell r="C790">
            <v>42336</v>
          </cell>
        </row>
        <row r="791">
          <cell r="C791">
            <v>42337</v>
          </cell>
        </row>
        <row r="792">
          <cell r="C792">
            <v>42338</v>
          </cell>
        </row>
        <row r="793">
          <cell r="C793">
            <v>42339</v>
          </cell>
        </row>
        <row r="794">
          <cell r="C794">
            <v>42340</v>
          </cell>
        </row>
        <row r="795">
          <cell r="C795">
            <v>42341</v>
          </cell>
        </row>
        <row r="796">
          <cell r="C796">
            <v>42342</v>
          </cell>
        </row>
        <row r="797">
          <cell r="C797">
            <v>42343</v>
          </cell>
        </row>
        <row r="798">
          <cell r="C798">
            <v>42344</v>
          </cell>
        </row>
        <row r="799">
          <cell r="C799">
            <v>42345</v>
          </cell>
        </row>
        <row r="800">
          <cell r="C800">
            <v>42346</v>
          </cell>
        </row>
        <row r="801">
          <cell r="C801">
            <v>42347</v>
          </cell>
        </row>
        <row r="802">
          <cell r="C802">
            <v>42348</v>
          </cell>
        </row>
        <row r="803">
          <cell r="C803">
            <v>42349</v>
          </cell>
        </row>
        <row r="804">
          <cell r="C804">
            <v>42350</v>
          </cell>
        </row>
        <row r="805">
          <cell r="C805">
            <v>42351</v>
          </cell>
        </row>
        <row r="806">
          <cell r="C806">
            <v>42352</v>
          </cell>
        </row>
        <row r="807">
          <cell r="C807">
            <v>42353</v>
          </cell>
        </row>
        <row r="808">
          <cell r="C808">
            <v>42354</v>
          </cell>
        </row>
        <row r="809">
          <cell r="C809">
            <v>42355</v>
          </cell>
        </row>
        <row r="810">
          <cell r="C810">
            <v>42356</v>
          </cell>
        </row>
        <row r="811">
          <cell r="C811">
            <v>42357</v>
          </cell>
        </row>
        <row r="812">
          <cell r="C812">
            <v>42358</v>
          </cell>
        </row>
        <row r="813">
          <cell r="C813">
            <v>42359</v>
          </cell>
        </row>
        <row r="814">
          <cell r="C814">
            <v>42360</v>
          </cell>
        </row>
        <row r="815">
          <cell r="C815">
            <v>42361</v>
          </cell>
        </row>
        <row r="816">
          <cell r="C816">
            <v>42362</v>
          </cell>
        </row>
        <row r="817">
          <cell r="C817">
            <v>42363</v>
          </cell>
        </row>
        <row r="818">
          <cell r="C818">
            <v>42364</v>
          </cell>
        </row>
        <row r="819">
          <cell r="C819">
            <v>42365</v>
          </cell>
        </row>
        <row r="820">
          <cell r="C820">
            <v>42366</v>
          </cell>
        </row>
        <row r="821">
          <cell r="C821">
            <v>42367</v>
          </cell>
        </row>
        <row r="822">
          <cell r="C822">
            <v>42368</v>
          </cell>
        </row>
        <row r="823">
          <cell r="C823">
            <v>42369</v>
          </cell>
        </row>
        <row r="824">
          <cell r="C824">
            <v>42370</v>
          </cell>
        </row>
        <row r="825">
          <cell r="C825">
            <v>42371</v>
          </cell>
        </row>
        <row r="826">
          <cell r="C826">
            <v>42372</v>
          </cell>
        </row>
        <row r="827">
          <cell r="C827">
            <v>42373</v>
          </cell>
        </row>
        <row r="828">
          <cell r="C828">
            <v>42374</v>
          </cell>
        </row>
        <row r="829">
          <cell r="C829">
            <v>42375</v>
          </cell>
        </row>
        <row r="830">
          <cell r="C830">
            <v>42376</v>
          </cell>
        </row>
        <row r="831">
          <cell r="C831">
            <v>42377</v>
          </cell>
        </row>
        <row r="832">
          <cell r="C832">
            <v>42378</v>
          </cell>
        </row>
        <row r="833">
          <cell r="C833">
            <v>42379</v>
          </cell>
        </row>
        <row r="834">
          <cell r="C834">
            <v>42380</v>
          </cell>
        </row>
        <row r="835">
          <cell r="C835">
            <v>42381</v>
          </cell>
        </row>
        <row r="836">
          <cell r="C836">
            <v>42382</v>
          </cell>
        </row>
        <row r="837">
          <cell r="C837">
            <v>42383</v>
          </cell>
        </row>
        <row r="838">
          <cell r="C838">
            <v>42384</v>
          </cell>
        </row>
        <row r="839">
          <cell r="C839">
            <v>42385</v>
          </cell>
        </row>
        <row r="840">
          <cell r="C840">
            <v>42386</v>
          </cell>
        </row>
        <row r="841">
          <cell r="C841">
            <v>42387</v>
          </cell>
        </row>
        <row r="842">
          <cell r="C842">
            <v>42388</v>
          </cell>
        </row>
        <row r="843">
          <cell r="C843">
            <v>42389</v>
          </cell>
        </row>
        <row r="844">
          <cell r="C844">
            <v>42390</v>
          </cell>
        </row>
        <row r="845">
          <cell r="C845">
            <v>42391</v>
          </cell>
        </row>
        <row r="846">
          <cell r="C846">
            <v>42392</v>
          </cell>
        </row>
        <row r="847">
          <cell r="C847">
            <v>42393</v>
          </cell>
        </row>
        <row r="848">
          <cell r="C848">
            <v>42394</v>
          </cell>
        </row>
        <row r="849">
          <cell r="C849">
            <v>42395</v>
          </cell>
        </row>
        <row r="850">
          <cell r="C850">
            <v>42396</v>
          </cell>
        </row>
        <row r="851">
          <cell r="C851">
            <v>42397</v>
          </cell>
        </row>
        <row r="852">
          <cell r="C852">
            <v>42398</v>
          </cell>
        </row>
        <row r="853">
          <cell r="C853">
            <v>42399</v>
          </cell>
        </row>
        <row r="854">
          <cell r="C854">
            <v>42400</v>
          </cell>
        </row>
        <row r="855">
          <cell r="C855">
            <v>42401</v>
          </cell>
        </row>
        <row r="856">
          <cell r="C856">
            <v>42402</v>
          </cell>
        </row>
        <row r="857">
          <cell r="C857">
            <v>42403</v>
          </cell>
        </row>
        <row r="858">
          <cell r="C858">
            <v>42404</v>
          </cell>
        </row>
        <row r="859">
          <cell r="C859">
            <v>42405</v>
          </cell>
        </row>
        <row r="860">
          <cell r="C860">
            <v>42406</v>
          </cell>
        </row>
        <row r="861">
          <cell r="C861">
            <v>42407</v>
          </cell>
        </row>
        <row r="862">
          <cell r="C862">
            <v>42408</v>
          </cell>
        </row>
        <row r="863">
          <cell r="C863">
            <v>42409</v>
          </cell>
        </row>
        <row r="864">
          <cell r="C864">
            <v>42410</v>
          </cell>
        </row>
        <row r="865">
          <cell r="C865">
            <v>42411</v>
          </cell>
        </row>
        <row r="866">
          <cell r="C866">
            <v>42412</v>
          </cell>
        </row>
        <row r="867">
          <cell r="C867">
            <v>42413</v>
          </cell>
        </row>
        <row r="868">
          <cell r="C868">
            <v>42414</v>
          </cell>
        </row>
        <row r="869">
          <cell r="C869">
            <v>42415</v>
          </cell>
        </row>
        <row r="870">
          <cell r="C870">
            <v>42416</v>
          </cell>
        </row>
        <row r="871">
          <cell r="C871">
            <v>42417</v>
          </cell>
        </row>
        <row r="872">
          <cell r="C872">
            <v>42418</v>
          </cell>
        </row>
        <row r="873">
          <cell r="C873">
            <v>42419</v>
          </cell>
        </row>
        <row r="874">
          <cell r="C874">
            <v>42420</v>
          </cell>
        </row>
        <row r="875">
          <cell r="C875">
            <v>42421</v>
          </cell>
        </row>
        <row r="876">
          <cell r="C876">
            <v>42422</v>
          </cell>
        </row>
        <row r="877">
          <cell r="C877">
            <v>42423</v>
          </cell>
        </row>
        <row r="878">
          <cell r="C878">
            <v>42424</v>
          </cell>
        </row>
        <row r="879">
          <cell r="C879">
            <v>42425</v>
          </cell>
        </row>
        <row r="880">
          <cell r="C880">
            <v>42426</v>
          </cell>
        </row>
        <row r="881">
          <cell r="C881">
            <v>42427</v>
          </cell>
        </row>
        <row r="882">
          <cell r="C882">
            <v>42428</v>
          </cell>
        </row>
        <row r="883">
          <cell r="C883">
            <v>42429</v>
          </cell>
        </row>
        <row r="884">
          <cell r="C884">
            <v>42430</v>
          </cell>
        </row>
        <row r="885">
          <cell r="C885">
            <v>42431</v>
          </cell>
        </row>
        <row r="886">
          <cell r="C886">
            <v>42432</v>
          </cell>
        </row>
        <row r="887">
          <cell r="C887">
            <v>42433</v>
          </cell>
        </row>
        <row r="888">
          <cell r="C888">
            <v>42434</v>
          </cell>
        </row>
        <row r="889">
          <cell r="C889">
            <v>42435</v>
          </cell>
        </row>
        <row r="890">
          <cell r="C890">
            <v>42436</v>
          </cell>
        </row>
        <row r="891">
          <cell r="C891">
            <v>42437</v>
          </cell>
        </row>
        <row r="892">
          <cell r="C892">
            <v>42438</v>
          </cell>
        </row>
        <row r="893">
          <cell r="C893">
            <v>42439</v>
          </cell>
        </row>
        <row r="894">
          <cell r="C894">
            <v>42440</v>
          </cell>
        </row>
        <row r="895">
          <cell r="C895">
            <v>42441</v>
          </cell>
        </row>
        <row r="896">
          <cell r="C896">
            <v>42442</v>
          </cell>
        </row>
        <row r="897">
          <cell r="C897">
            <v>42443</v>
          </cell>
        </row>
        <row r="898">
          <cell r="C898">
            <v>42444</v>
          </cell>
        </row>
        <row r="899">
          <cell r="C899">
            <v>42445</v>
          </cell>
        </row>
        <row r="900">
          <cell r="C900">
            <v>42446</v>
          </cell>
        </row>
        <row r="901">
          <cell r="C901">
            <v>42447</v>
          </cell>
        </row>
        <row r="902">
          <cell r="C902">
            <v>42448</v>
          </cell>
        </row>
        <row r="903">
          <cell r="C903">
            <v>42449</v>
          </cell>
        </row>
        <row r="904">
          <cell r="C904">
            <v>42450</v>
          </cell>
        </row>
        <row r="905">
          <cell r="C905">
            <v>42451</v>
          </cell>
        </row>
        <row r="906">
          <cell r="C906">
            <v>42452</v>
          </cell>
        </row>
        <row r="907">
          <cell r="C907">
            <v>42453</v>
          </cell>
        </row>
        <row r="908">
          <cell r="C908">
            <v>42454</v>
          </cell>
        </row>
        <row r="909">
          <cell r="C909">
            <v>42455</v>
          </cell>
        </row>
        <row r="910">
          <cell r="C910">
            <v>42456</v>
          </cell>
        </row>
        <row r="911">
          <cell r="C911">
            <v>42457</v>
          </cell>
        </row>
        <row r="912">
          <cell r="C912">
            <v>42458</v>
          </cell>
        </row>
        <row r="913">
          <cell r="C913">
            <v>42459</v>
          </cell>
        </row>
        <row r="914">
          <cell r="C914">
            <v>42460</v>
          </cell>
        </row>
        <row r="915">
          <cell r="C915">
            <v>42461</v>
          </cell>
        </row>
        <row r="916">
          <cell r="C916">
            <v>42462</v>
          </cell>
        </row>
        <row r="917">
          <cell r="C917">
            <v>42463</v>
          </cell>
        </row>
        <row r="918">
          <cell r="C918">
            <v>42464</v>
          </cell>
        </row>
        <row r="919">
          <cell r="C919">
            <v>42465</v>
          </cell>
        </row>
        <row r="920">
          <cell r="C920">
            <v>42466</v>
          </cell>
        </row>
        <row r="921">
          <cell r="C921">
            <v>42467</v>
          </cell>
        </row>
        <row r="922">
          <cell r="C922">
            <v>42468</v>
          </cell>
        </row>
        <row r="923">
          <cell r="C923">
            <v>42469</v>
          </cell>
        </row>
        <row r="924">
          <cell r="C924">
            <v>42470</v>
          </cell>
        </row>
        <row r="925">
          <cell r="C925">
            <v>42471</v>
          </cell>
        </row>
        <row r="926">
          <cell r="C926">
            <v>42472</v>
          </cell>
        </row>
        <row r="927">
          <cell r="C927">
            <v>42473</v>
          </cell>
        </row>
        <row r="928">
          <cell r="C928">
            <v>42474</v>
          </cell>
        </row>
        <row r="929">
          <cell r="C929">
            <v>42475</v>
          </cell>
        </row>
        <row r="930">
          <cell r="C930">
            <v>42476</v>
          </cell>
        </row>
        <row r="931">
          <cell r="C931">
            <v>42477</v>
          </cell>
        </row>
        <row r="932">
          <cell r="C932">
            <v>42478</v>
          </cell>
        </row>
        <row r="933">
          <cell r="C933">
            <v>42479</v>
          </cell>
        </row>
        <row r="934">
          <cell r="C934">
            <v>42480</v>
          </cell>
        </row>
        <row r="935">
          <cell r="C935">
            <v>42481</v>
          </cell>
        </row>
        <row r="936">
          <cell r="C936">
            <v>42482</v>
          </cell>
        </row>
        <row r="937">
          <cell r="C937">
            <v>42483</v>
          </cell>
        </row>
        <row r="938">
          <cell r="C938">
            <v>42484</v>
          </cell>
        </row>
        <row r="939">
          <cell r="C939">
            <v>42485</v>
          </cell>
        </row>
        <row r="940">
          <cell r="C940">
            <v>42486</v>
          </cell>
        </row>
        <row r="941">
          <cell r="C941">
            <v>42487</v>
          </cell>
        </row>
        <row r="942">
          <cell r="C942">
            <v>42488</v>
          </cell>
        </row>
        <row r="943">
          <cell r="C943">
            <v>42489</v>
          </cell>
        </row>
        <row r="944">
          <cell r="C944">
            <v>42490</v>
          </cell>
        </row>
        <row r="945">
          <cell r="C945">
            <v>42491</v>
          </cell>
        </row>
        <row r="946">
          <cell r="C946">
            <v>42492</v>
          </cell>
        </row>
        <row r="947">
          <cell r="C947">
            <v>42493</v>
          </cell>
        </row>
        <row r="948">
          <cell r="C948">
            <v>42494</v>
          </cell>
        </row>
        <row r="949">
          <cell r="C949">
            <v>42495</v>
          </cell>
        </row>
        <row r="950">
          <cell r="C950">
            <v>42496</v>
          </cell>
        </row>
        <row r="951">
          <cell r="C951">
            <v>42497</v>
          </cell>
        </row>
        <row r="952">
          <cell r="C952">
            <v>42498</v>
          </cell>
        </row>
        <row r="953">
          <cell r="C953">
            <v>42499</v>
          </cell>
        </row>
        <row r="954">
          <cell r="C954">
            <v>42500</v>
          </cell>
        </row>
        <row r="955">
          <cell r="C955">
            <v>42501</v>
          </cell>
        </row>
        <row r="956">
          <cell r="C956">
            <v>42502</v>
          </cell>
        </row>
        <row r="957">
          <cell r="C957">
            <v>42503</v>
          </cell>
        </row>
        <row r="958">
          <cell r="C958">
            <v>42504</v>
          </cell>
        </row>
        <row r="959">
          <cell r="C959">
            <v>42505</v>
          </cell>
        </row>
        <row r="960">
          <cell r="C960">
            <v>42506</v>
          </cell>
        </row>
        <row r="961">
          <cell r="C961">
            <v>42507</v>
          </cell>
        </row>
        <row r="962">
          <cell r="C962">
            <v>42508</v>
          </cell>
        </row>
        <row r="963">
          <cell r="C963">
            <v>42509</v>
          </cell>
        </row>
        <row r="964">
          <cell r="C964">
            <v>42510</v>
          </cell>
        </row>
        <row r="965">
          <cell r="C965">
            <v>42511</v>
          </cell>
        </row>
        <row r="966">
          <cell r="C966">
            <v>42512</v>
          </cell>
        </row>
        <row r="967">
          <cell r="C967">
            <v>42513</v>
          </cell>
        </row>
        <row r="968">
          <cell r="C968">
            <v>42514</v>
          </cell>
        </row>
        <row r="969">
          <cell r="C969">
            <v>42515</v>
          </cell>
        </row>
        <row r="970">
          <cell r="C970">
            <v>42516</v>
          </cell>
        </row>
        <row r="971">
          <cell r="C971">
            <v>42517</v>
          </cell>
        </row>
        <row r="972">
          <cell r="C972">
            <v>42518</v>
          </cell>
        </row>
        <row r="973">
          <cell r="C973">
            <v>42519</v>
          </cell>
        </row>
        <row r="974">
          <cell r="C974">
            <v>42520</v>
          </cell>
        </row>
        <row r="975">
          <cell r="C975">
            <v>42521</v>
          </cell>
        </row>
        <row r="976">
          <cell r="C976">
            <v>42522</v>
          </cell>
        </row>
        <row r="977">
          <cell r="C977">
            <v>42523</v>
          </cell>
        </row>
        <row r="978">
          <cell r="C978">
            <v>42524</v>
          </cell>
        </row>
        <row r="979">
          <cell r="C979">
            <v>42525</v>
          </cell>
        </row>
        <row r="980">
          <cell r="C980">
            <v>42526</v>
          </cell>
        </row>
        <row r="981">
          <cell r="C981">
            <v>42527</v>
          </cell>
        </row>
        <row r="982">
          <cell r="C982">
            <v>42528</v>
          </cell>
        </row>
        <row r="983">
          <cell r="C983">
            <v>42529</v>
          </cell>
        </row>
        <row r="984">
          <cell r="C984">
            <v>42530</v>
          </cell>
        </row>
        <row r="985">
          <cell r="C985">
            <v>42531</v>
          </cell>
        </row>
        <row r="986">
          <cell r="C986">
            <v>42532</v>
          </cell>
        </row>
        <row r="987">
          <cell r="C987">
            <v>42533</v>
          </cell>
        </row>
        <row r="988">
          <cell r="C988">
            <v>42534</v>
          </cell>
        </row>
        <row r="989">
          <cell r="C989">
            <v>42535</v>
          </cell>
        </row>
        <row r="990">
          <cell r="C990">
            <v>42536</v>
          </cell>
        </row>
        <row r="991">
          <cell r="C991">
            <v>42537</v>
          </cell>
        </row>
        <row r="992">
          <cell r="C992">
            <v>42538</v>
          </cell>
        </row>
        <row r="993">
          <cell r="C993">
            <v>42539</v>
          </cell>
        </row>
        <row r="994">
          <cell r="C994">
            <v>42540</v>
          </cell>
        </row>
        <row r="995">
          <cell r="C995">
            <v>42541</v>
          </cell>
        </row>
        <row r="996">
          <cell r="C996">
            <v>42542</v>
          </cell>
        </row>
        <row r="997">
          <cell r="C997">
            <v>42543</v>
          </cell>
        </row>
        <row r="998">
          <cell r="C998">
            <v>42544</v>
          </cell>
        </row>
        <row r="999">
          <cell r="C999">
            <v>42545</v>
          </cell>
        </row>
        <row r="1000">
          <cell r="C1000">
            <v>42546</v>
          </cell>
        </row>
        <row r="1001">
          <cell r="C1001">
            <v>42547</v>
          </cell>
        </row>
        <row r="1002">
          <cell r="C1002">
            <v>42548</v>
          </cell>
        </row>
        <row r="1003">
          <cell r="C1003">
            <v>42549</v>
          </cell>
        </row>
        <row r="1004">
          <cell r="C1004">
            <v>42550</v>
          </cell>
        </row>
        <row r="1005">
          <cell r="C1005">
            <v>42551</v>
          </cell>
        </row>
        <row r="1006">
          <cell r="C1006">
            <v>42552</v>
          </cell>
        </row>
        <row r="1007">
          <cell r="C1007">
            <v>42553</v>
          </cell>
        </row>
        <row r="1008">
          <cell r="C1008">
            <v>42554</v>
          </cell>
        </row>
        <row r="1009">
          <cell r="C1009">
            <v>42555</v>
          </cell>
        </row>
        <row r="1010">
          <cell r="C1010">
            <v>42556</v>
          </cell>
        </row>
        <row r="1011">
          <cell r="C1011">
            <v>42557</v>
          </cell>
        </row>
        <row r="1012">
          <cell r="C1012">
            <v>42558</v>
          </cell>
        </row>
        <row r="1013">
          <cell r="C1013">
            <v>42559</v>
          </cell>
        </row>
        <row r="1014">
          <cell r="C1014">
            <v>42560</v>
          </cell>
        </row>
        <row r="1015">
          <cell r="C1015">
            <v>42561</v>
          </cell>
        </row>
        <row r="1016">
          <cell r="C1016">
            <v>42562</v>
          </cell>
        </row>
        <row r="1017">
          <cell r="C1017">
            <v>42563</v>
          </cell>
        </row>
        <row r="1018">
          <cell r="C1018">
            <v>42564</v>
          </cell>
        </row>
        <row r="1019">
          <cell r="C1019">
            <v>42565</v>
          </cell>
        </row>
        <row r="1020">
          <cell r="C1020">
            <v>42566</v>
          </cell>
        </row>
        <row r="1021">
          <cell r="C1021">
            <v>42567</v>
          </cell>
        </row>
        <row r="1022">
          <cell r="C1022">
            <v>42568</v>
          </cell>
        </row>
        <row r="1023">
          <cell r="C1023">
            <v>42569</v>
          </cell>
        </row>
        <row r="1024">
          <cell r="C1024">
            <v>42570</v>
          </cell>
        </row>
        <row r="1025">
          <cell r="C1025">
            <v>42571</v>
          </cell>
        </row>
        <row r="1026">
          <cell r="C1026">
            <v>42572</v>
          </cell>
        </row>
        <row r="1027">
          <cell r="C1027">
            <v>42573</v>
          </cell>
        </row>
        <row r="1028">
          <cell r="C1028">
            <v>42574</v>
          </cell>
        </row>
        <row r="1029">
          <cell r="C1029">
            <v>42575</v>
          </cell>
        </row>
        <row r="1030">
          <cell r="C1030">
            <v>42576</v>
          </cell>
        </row>
        <row r="1031">
          <cell r="C1031">
            <v>42577</v>
          </cell>
        </row>
        <row r="1032">
          <cell r="C1032">
            <v>42578</v>
          </cell>
        </row>
        <row r="1033">
          <cell r="C1033">
            <v>42579</v>
          </cell>
        </row>
        <row r="1034">
          <cell r="C1034">
            <v>42580</v>
          </cell>
        </row>
        <row r="1035">
          <cell r="C1035">
            <v>42581</v>
          </cell>
        </row>
        <row r="1036">
          <cell r="C1036">
            <v>42582</v>
          </cell>
        </row>
        <row r="1037">
          <cell r="C1037">
            <v>42583</v>
          </cell>
        </row>
        <row r="1038">
          <cell r="C1038">
            <v>42584</v>
          </cell>
        </row>
        <row r="1039">
          <cell r="C1039">
            <v>42585</v>
          </cell>
        </row>
        <row r="1040">
          <cell r="C1040">
            <v>42586</v>
          </cell>
        </row>
        <row r="1041">
          <cell r="C1041">
            <v>42587</v>
          </cell>
        </row>
        <row r="1042">
          <cell r="C1042">
            <v>42588</v>
          </cell>
        </row>
        <row r="1043">
          <cell r="C1043">
            <v>42589</v>
          </cell>
        </row>
        <row r="1044">
          <cell r="C1044">
            <v>42590</v>
          </cell>
        </row>
        <row r="1045">
          <cell r="C1045">
            <v>42591</v>
          </cell>
        </row>
        <row r="1046">
          <cell r="C1046">
            <v>42592</v>
          </cell>
        </row>
        <row r="1047">
          <cell r="C1047">
            <v>42593</v>
          </cell>
        </row>
        <row r="1048">
          <cell r="C1048">
            <v>42594</v>
          </cell>
        </row>
        <row r="1049">
          <cell r="C1049">
            <v>42595</v>
          </cell>
        </row>
        <row r="1050">
          <cell r="C1050">
            <v>42596</v>
          </cell>
        </row>
        <row r="1051">
          <cell r="C1051">
            <v>42597</v>
          </cell>
        </row>
        <row r="1052">
          <cell r="C1052">
            <v>42598</v>
          </cell>
        </row>
        <row r="1053">
          <cell r="C1053">
            <v>42599</v>
          </cell>
        </row>
        <row r="1054">
          <cell r="C1054">
            <v>42600</v>
          </cell>
        </row>
        <row r="1055">
          <cell r="C1055">
            <v>42601</v>
          </cell>
        </row>
        <row r="1056">
          <cell r="C1056">
            <v>42602</v>
          </cell>
        </row>
        <row r="1057">
          <cell r="C1057">
            <v>42603</v>
          </cell>
        </row>
        <row r="1058">
          <cell r="C1058">
            <v>42604</v>
          </cell>
        </row>
        <row r="1059">
          <cell r="C1059">
            <v>42605</v>
          </cell>
        </row>
        <row r="1060">
          <cell r="C1060">
            <v>42606</v>
          </cell>
        </row>
        <row r="1061">
          <cell r="C1061">
            <v>42607</v>
          </cell>
        </row>
        <row r="1062">
          <cell r="C1062">
            <v>42608</v>
          </cell>
        </row>
        <row r="1063">
          <cell r="C1063">
            <v>42609</v>
          </cell>
        </row>
        <row r="1064">
          <cell r="C1064">
            <v>42610</v>
          </cell>
        </row>
        <row r="1065">
          <cell r="C1065">
            <v>42611</v>
          </cell>
        </row>
        <row r="1066">
          <cell r="C1066">
            <v>42612</v>
          </cell>
        </row>
        <row r="1067">
          <cell r="C1067">
            <v>42613</v>
          </cell>
        </row>
        <row r="1068">
          <cell r="C1068">
            <v>42614</v>
          </cell>
        </row>
        <row r="1069">
          <cell r="C1069">
            <v>42615</v>
          </cell>
        </row>
        <row r="1070">
          <cell r="C1070">
            <v>42616</v>
          </cell>
        </row>
        <row r="1071">
          <cell r="C1071">
            <v>42617</v>
          </cell>
        </row>
        <row r="1072">
          <cell r="C1072">
            <v>42618</v>
          </cell>
        </row>
        <row r="1073">
          <cell r="C1073">
            <v>42619</v>
          </cell>
        </row>
        <row r="1074">
          <cell r="C1074">
            <v>42620</v>
          </cell>
        </row>
        <row r="1075">
          <cell r="C1075">
            <v>42621</v>
          </cell>
        </row>
        <row r="1076">
          <cell r="C1076">
            <v>42622</v>
          </cell>
        </row>
        <row r="1077">
          <cell r="C1077">
            <v>42623</v>
          </cell>
        </row>
        <row r="1078">
          <cell r="C1078">
            <v>42624</v>
          </cell>
        </row>
        <row r="1079">
          <cell r="C1079">
            <v>42625</v>
          </cell>
        </row>
        <row r="1080">
          <cell r="C1080">
            <v>42626</v>
          </cell>
        </row>
        <row r="1081">
          <cell r="C1081">
            <v>42627</v>
          </cell>
        </row>
        <row r="1082">
          <cell r="C1082">
            <v>42628</v>
          </cell>
        </row>
        <row r="1083">
          <cell r="C1083">
            <v>42629</v>
          </cell>
        </row>
        <row r="1084">
          <cell r="C1084">
            <v>42630</v>
          </cell>
        </row>
        <row r="1085">
          <cell r="C1085">
            <v>42631</v>
          </cell>
        </row>
        <row r="1086">
          <cell r="C1086">
            <v>42632</v>
          </cell>
        </row>
        <row r="1087">
          <cell r="C1087">
            <v>42633</v>
          </cell>
        </row>
        <row r="1088">
          <cell r="C1088">
            <v>42634</v>
          </cell>
        </row>
        <row r="1089">
          <cell r="C1089">
            <v>42635</v>
          </cell>
        </row>
        <row r="1090">
          <cell r="C1090">
            <v>42636</v>
          </cell>
        </row>
        <row r="1091">
          <cell r="C1091">
            <v>42637</v>
          </cell>
        </row>
        <row r="1092">
          <cell r="C1092">
            <v>42638</v>
          </cell>
        </row>
        <row r="1093">
          <cell r="C1093">
            <v>42639</v>
          </cell>
        </row>
        <row r="1094">
          <cell r="C1094">
            <v>42640</v>
          </cell>
        </row>
        <row r="1095">
          <cell r="C1095">
            <v>42641</v>
          </cell>
        </row>
        <row r="1096">
          <cell r="C1096">
            <v>42642</v>
          </cell>
        </row>
        <row r="1097">
          <cell r="C1097">
            <v>42643</v>
          </cell>
        </row>
        <row r="1098">
          <cell r="C1098">
            <v>42644</v>
          </cell>
        </row>
        <row r="1099">
          <cell r="C1099">
            <v>42645</v>
          </cell>
        </row>
        <row r="1100">
          <cell r="C1100">
            <v>42646</v>
          </cell>
        </row>
        <row r="1101">
          <cell r="C1101">
            <v>42647</v>
          </cell>
        </row>
        <row r="1102">
          <cell r="C1102">
            <v>42648</v>
          </cell>
        </row>
        <row r="1103">
          <cell r="C1103">
            <v>42649</v>
          </cell>
        </row>
        <row r="1104">
          <cell r="C1104">
            <v>42650</v>
          </cell>
        </row>
        <row r="1105">
          <cell r="C1105">
            <v>42651</v>
          </cell>
        </row>
        <row r="1106">
          <cell r="C1106">
            <v>42652</v>
          </cell>
        </row>
        <row r="1107">
          <cell r="C1107">
            <v>42653</v>
          </cell>
        </row>
        <row r="1108">
          <cell r="C1108">
            <v>42654</v>
          </cell>
        </row>
        <row r="1109">
          <cell r="C1109">
            <v>42655</v>
          </cell>
        </row>
        <row r="1110">
          <cell r="C1110">
            <v>42656</v>
          </cell>
        </row>
        <row r="1111">
          <cell r="C1111">
            <v>42657</v>
          </cell>
        </row>
        <row r="1112">
          <cell r="C1112">
            <v>42658</v>
          </cell>
        </row>
        <row r="1113">
          <cell r="C1113">
            <v>42659</v>
          </cell>
        </row>
        <row r="1114">
          <cell r="C1114">
            <v>42660</v>
          </cell>
        </row>
        <row r="1115">
          <cell r="C1115">
            <v>42661</v>
          </cell>
        </row>
        <row r="1116">
          <cell r="C1116">
            <v>42662</v>
          </cell>
        </row>
        <row r="1117">
          <cell r="C1117">
            <v>42663</v>
          </cell>
        </row>
        <row r="1118">
          <cell r="C1118">
            <v>42664</v>
          </cell>
        </row>
        <row r="1119">
          <cell r="C1119">
            <v>42665</v>
          </cell>
        </row>
        <row r="1120">
          <cell r="C1120">
            <v>42666</v>
          </cell>
        </row>
        <row r="1121">
          <cell r="C1121">
            <v>42667</v>
          </cell>
        </row>
        <row r="1122">
          <cell r="C1122">
            <v>42668</v>
          </cell>
        </row>
        <row r="1123">
          <cell r="C1123">
            <v>42669</v>
          </cell>
        </row>
        <row r="1124">
          <cell r="C1124">
            <v>42670</v>
          </cell>
        </row>
        <row r="1125">
          <cell r="C1125">
            <v>42671</v>
          </cell>
        </row>
        <row r="1126">
          <cell r="C1126">
            <v>42672</v>
          </cell>
        </row>
        <row r="1127">
          <cell r="C1127">
            <v>42673</v>
          </cell>
        </row>
        <row r="1128">
          <cell r="C1128">
            <v>42674</v>
          </cell>
        </row>
        <row r="1129">
          <cell r="C1129">
            <v>42675</v>
          </cell>
        </row>
        <row r="1130">
          <cell r="C1130">
            <v>42676</v>
          </cell>
        </row>
        <row r="1131">
          <cell r="C1131">
            <v>42677</v>
          </cell>
        </row>
        <row r="1132">
          <cell r="C1132">
            <v>42678</v>
          </cell>
        </row>
        <row r="1133">
          <cell r="C1133">
            <v>42679</v>
          </cell>
        </row>
        <row r="1134">
          <cell r="C1134">
            <v>42680</v>
          </cell>
        </row>
        <row r="1135">
          <cell r="C1135">
            <v>42681</v>
          </cell>
        </row>
        <row r="1136">
          <cell r="C1136">
            <v>42682</v>
          </cell>
        </row>
        <row r="1137">
          <cell r="C1137">
            <v>42683</v>
          </cell>
        </row>
        <row r="1138">
          <cell r="C1138">
            <v>42684</v>
          </cell>
        </row>
        <row r="1139">
          <cell r="C1139">
            <v>42685</v>
          </cell>
        </row>
        <row r="1140">
          <cell r="C1140">
            <v>42686</v>
          </cell>
        </row>
        <row r="1141">
          <cell r="C1141">
            <v>42687</v>
          </cell>
        </row>
        <row r="1142">
          <cell r="C1142">
            <v>42688</v>
          </cell>
        </row>
        <row r="1143">
          <cell r="C1143">
            <v>42689</v>
          </cell>
        </row>
        <row r="1144">
          <cell r="C1144">
            <v>42690</v>
          </cell>
        </row>
        <row r="1145">
          <cell r="C1145">
            <v>42691</v>
          </cell>
        </row>
        <row r="1146">
          <cell r="C1146">
            <v>42692</v>
          </cell>
        </row>
        <row r="1147">
          <cell r="C1147">
            <v>42693</v>
          </cell>
        </row>
        <row r="1148">
          <cell r="C1148">
            <v>42694</v>
          </cell>
        </row>
        <row r="1149">
          <cell r="C1149">
            <v>42695</v>
          </cell>
        </row>
        <row r="1150">
          <cell r="C1150">
            <v>42696</v>
          </cell>
        </row>
        <row r="1151">
          <cell r="C1151">
            <v>42697</v>
          </cell>
        </row>
        <row r="1152">
          <cell r="C1152">
            <v>42698</v>
          </cell>
        </row>
        <row r="1153">
          <cell r="C1153">
            <v>42699</v>
          </cell>
        </row>
        <row r="1154">
          <cell r="C1154">
            <v>42700</v>
          </cell>
        </row>
        <row r="1155">
          <cell r="C1155">
            <v>42701</v>
          </cell>
        </row>
        <row r="1156">
          <cell r="C1156">
            <v>42702</v>
          </cell>
        </row>
        <row r="1157">
          <cell r="C1157">
            <v>42703</v>
          </cell>
        </row>
        <row r="1158">
          <cell r="C1158">
            <v>42704</v>
          </cell>
        </row>
        <row r="1159">
          <cell r="C1159">
            <v>42705</v>
          </cell>
        </row>
        <row r="1160">
          <cell r="C1160">
            <v>42706</v>
          </cell>
        </row>
        <row r="1161">
          <cell r="C1161">
            <v>42707</v>
          </cell>
        </row>
        <row r="1162">
          <cell r="C1162">
            <v>42708</v>
          </cell>
        </row>
        <row r="1163">
          <cell r="C1163">
            <v>42709</v>
          </cell>
        </row>
        <row r="1164">
          <cell r="C1164">
            <v>42710</v>
          </cell>
        </row>
        <row r="1165">
          <cell r="C1165">
            <v>42711</v>
          </cell>
        </row>
        <row r="1166">
          <cell r="C1166">
            <v>42712</v>
          </cell>
        </row>
        <row r="1167">
          <cell r="C1167">
            <v>42713</v>
          </cell>
        </row>
        <row r="1168">
          <cell r="C1168">
            <v>42714</v>
          </cell>
        </row>
        <row r="1169">
          <cell r="C1169">
            <v>42715</v>
          </cell>
        </row>
        <row r="1170">
          <cell r="C1170">
            <v>42716</v>
          </cell>
        </row>
        <row r="1171">
          <cell r="C1171">
            <v>42717</v>
          </cell>
        </row>
        <row r="1172">
          <cell r="C1172">
            <v>42718</v>
          </cell>
        </row>
        <row r="1173">
          <cell r="C1173">
            <v>42719</v>
          </cell>
        </row>
        <row r="1174">
          <cell r="C1174">
            <v>42720</v>
          </cell>
        </row>
        <row r="1175">
          <cell r="C1175">
            <v>42721</v>
          </cell>
        </row>
        <row r="1176">
          <cell r="C1176">
            <v>42722</v>
          </cell>
        </row>
        <row r="1177">
          <cell r="C1177">
            <v>42723</v>
          </cell>
        </row>
        <row r="1178">
          <cell r="C1178">
            <v>42724</v>
          </cell>
        </row>
        <row r="1179">
          <cell r="C1179">
            <v>42725</v>
          </cell>
        </row>
        <row r="1180">
          <cell r="C1180">
            <v>42726</v>
          </cell>
        </row>
        <row r="1181">
          <cell r="C1181">
            <v>42727</v>
          </cell>
        </row>
        <row r="1182">
          <cell r="C1182">
            <v>42728</v>
          </cell>
        </row>
        <row r="1183">
          <cell r="C1183">
            <v>42729</v>
          </cell>
        </row>
        <row r="1184">
          <cell r="C1184">
            <v>42730</v>
          </cell>
        </row>
        <row r="1185">
          <cell r="C1185">
            <v>42731</v>
          </cell>
        </row>
        <row r="1186">
          <cell r="C1186">
            <v>42732</v>
          </cell>
        </row>
        <row r="1187">
          <cell r="C1187">
            <v>42733</v>
          </cell>
        </row>
        <row r="1188">
          <cell r="C1188">
            <v>42734</v>
          </cell>
        </row>
        <row r="1189">
          <cell r="C1189">
            <v>42735</v>
          </cell>
        </row>
        <row r="1190">
          <cell r="C1190">
            <v>42736</v>
          </cell>
        </row>
        <row r="1191">
          <cell r="C1191">
            <v>42737</v>
          </cell>
        </row>
        <row r="1192">
          <cell r="C1192">
            <v>42738</v>
          </cell>
        </row>
        <row r="1193">
          <cell r="C1193">
            <v>42739</v>
          </cell>
        </row>
        <row r="1194">
          <cell r="C1194">
            <v>42740</v>
          </cell>
        </row>
        <row r="1195">
          <cell r="C1195">
            <v>42741</v>
          </cell>
        </row>
        <row r="1196">
          <cell r="C1196">
            <v>42742</v>
          </cell>
        </row>
        <row r="1197">
          <cell r="C1197">
            <v>42743</v>
          </cell>
        </row>
        <row r="1198">
          <cell r="C1198">
            <v>42744</v>
          </cell>
        </row>
        <row r="1199">
          <cell r="C1199">
            <v>42745</v>
          </cell>
        </row>
        <row r="1200">
          <cell r="C1200">
            <v>42746</v>
          </cell>
        </row>
        <row r="1201">
          <cell r="C1201">
            <v>42747</v>
          </cell>
        </row>
        <row r="1202">
          <cell r="C1202">
            <v>42748</v>
          </cell>
        </row>
        <row r="1203">
          <cell r="C1203">
            <v>42749</v>
          </cell>
        </row>
        <row r="1204">
          <cell r="C1204">
            <v>42750</v>
          </cell>
        </row>
        <row r="1205">
          <cell r="C1205">
            <v>42751</v>
          </cell>
        </row>
        <row r="1206">
          <cell r="C1206">
            <v>42752</v>
          </cell>
        </row>
        <row r="1207">
          <cell r="C1207">
            <v>42753</v>
          </cell>
        </row>
        <row r="1208">
          <cell r="C1208">
            <v>42754</v>
          </cell>
        </row>
        <row r="1209">
          <cell r="C1209">
            <v>42755</v>
          </cell>
        </row>
        <row r="1210">
          <cell r="C1210">
            <v>42756</v>
          </cell>
        </row>
        <row r="1211">
          <cell r="C1211">
            <v>42757</v>
          </cell>
        </row>
        <row r="1212">
          <cell r="C1212">
            <v>42758</v>
          </cell>
        </row>
        <row r="1213">
          <cell r="C1213">
            <v>42759</v>
          </cell>
        </row>
        <row r="1214">
          <cell r="C1214">
            <v>42760</v>
          </cell>
        </row>
        <row r="1215">
          <cell r="C1215">
            <v>42761</v>
          </cell>
        </row>
        <row r="1216">
          <cell r="C1216">
            <v>42762</v>
          </cell>
        </row>
        <row r="1217">
          <cell r="C1217">
            <v>42763</v>
          </cell>
        </row>
        <row r="1218">
          <cell r="C1218">
            <v>42764</v>
          </cell>
        </row>
        <row r="1219">
          <cell r="C1219">
            <v>42765</v>
          </cell>
        </row>
        <row r="1220">
          <cell r="C1220">
            <v>42766</v>
          </cell>
        </row>
        <row r="1221">
          <cell r="C1221">
            <v>42767</v>
          </cell>
        </row>
        <row r="1222">
          <cell r="C1222">
            <v>42768</v>
          </cell>
        </row>
        <row r="1223">
          <cell r="C1223">
            <v>42769</v>
          </cell>
        </row>
        <row r="1224">
          <cell r="C1224">
            <v>42770</v>
          </cell>
        </row>
        <row r="1225">
          <cell r="C1225">
            <v>42771</v>
          </cell>
        </row>
        <row r="1226">
          <cell r="C1226">
            <v>42772</v>
          </cell>
        </row>
        <row r="1227">
          <cell r="C1227">
            <v>42773</v>
          </cell>
        </row>
        <row r="1228">
          <cell r="C1228">
            <v>42774</v>
          </cell>
        </row>
        <row r="1229">
          <cell r="C1229">
            <v>42775</v>
          </cell>
        </row>
        <row r="1230">
          <cell r="C1230">
            <v>42776</v>
          </cell>
        </row>
        <row r="1231">
          <cell r="C1231">
            <v>42777</v>
          </cell>
        </row>
        <row r="1232">
          <cell r="C1232">
            <v>42778</v>
          </cell>
        </row>
        <row r="1233">
          <cell r="C1233">
            <v>42779</v>
          </cell>
        </row>
        <row r="1234">
          <cell r="C1234">
            <v>42780</v>
          </cell>
        </row>
        <row r="1235">
          <cell r="C1235">
            <v>42781</v>
          </cell>
        </row>
        <row r="1236">
          <cell r="C1236">
            <v>42782</v>
          </cell>
        </row>
        <row r="1237">
          <cell r="C1237">
            <v>42783</v>
          </cell>
        </row>
        <row r="1238">
          <cell r="C1238">
            <v>42784</v>
          </cell>
        </row>
        <row r="1239">
          <cell r="C1239">
            <v>42785</v>
          </cell>
        </row>
        <row r="1240">
          <cell r="C1240">
            <v>42786</v>
          </cell>
        </row>
        <row r="1241">
          <cell r="C1241">
            <v>42787</v>
          </cell>
        </row>
        <row r="1242">
          <cell r="C1242">
            <v>42788</v>
          </cell>
        </row>
        <row r="1243">
          <cell r="C1243">
            <v>42789</v>
          </cell>
        </row>
        <row r="1244">
          <cell r="C1244">
            <v>42790</v>
          </cell>
        </row>
        <row r="1245">
          <cell r="C1245">
            <v>42791</v>
          </cell>
        </row>
        <row r="1246">
          <cell r="C1246">
            <v>42792</v>
          </cell>
        </row>
        <row r="1247">
          <cell r="C1247">
            <v>42793</v>
          </cell>
        </row>
        <row r="1248">
          <cell r="C1248">
            <v>42794</v>
          </cell>
        </row>
        <row r="1249">
          <cell r="C1249">
            <v>42795</v>
          </cell>
        </row>
        <row r="1250">
          <cell r="C1250">
            <v>42796</v>
          </cell>
        </row>
        <row r="1251">
          <cell r="C1251">
            <v>42797</v>
          </cell>
        </row>
        <row r="1252">
          <cell r="C1252">
            <v>42798</v>
          </cell>
        </row>
        <row r="1253">
          <cell r="C1253">
            <v>42799</v>
          </cell>
        </row>
        <row r="1254">
          <cell r="C1254">
            <v>42800</v>
          </cell>
        </row>
        <row r="1255">
          <cell r="C1255">
            <v>42801</v>
          </cell>
        </row>
        <row r="1256">
          <cell r="C1256">
            <v>42802</v>
          </cell>
        </row>
        <row r="1257">
          <cell r="C1257">
            <v>42803</v>
          </cell>
        </row>
        <row r="1258">
          <cell r="C1258">
            <v>42804</v>
          </cell>
        </row>
        <row r="1259">
          <cell r="C1259">
            <v>42805</v>
          </cell>
        </row>
        <row r="1260">
          <cell r="C1260">
            <v>42806</v>
          </cell>
        </row>
        <row r="1261">
          <cell r="C1261">
            <v>42807</v>
          </cell>
        </row>
        <row r="1262">
          <cell r="C1262">
            <v>42808</v>
          </cell>
        </row>
        <row r="1263">
          <cell r="C1263">
            <v>42809</v>
          </cell>
        </row>
        <row r="1264">
          <cell r="C1264">
            <v>42810</v>
          </cell>
        </row>
        <row r="1265">
          <cell r="C1265">
            <v>42811</v>
          </cell>
        </row>
        <row r="1266">
          <cell r="C1266">
            <v>42812</v>
          </cell>
        </row>
        <row r="1267">
          <cell r="C1267">
            <v>42813</v>
          </cell>
        </row>
        <row r="1268">
          <cell r="C1268">
            <v>42814</v>
          </cell>
        </row>
        <row r="1269">
          <cell r="C1269">
            <v>42815</v>
          </cell>
        </row>
        <row r="1270">
          <cell r="C1270">
            <v>42816</v>
          </cell>
        </row>
        <row r="1271">
          <cell r="C1271">
            <v>42817</v>
          </cell>
        </row>
        <row r="1272">
          <cell r="C1272">
            <v>42818</v>
          </cell>
        </row>
        <row r="1273">
          <cell r="C1273">
            <v>42819</v>
          </cell>
        </row>
        <row r="1274">
          <cell r="C1274">
            <v>42820</v>
          </cell>
        </row>
        <row r="1275">
          <cell r="C1275">
            <v>42821</v>
          </cell>
        </row>
        <row r="1276">
          <cell r="C1276">
            <v>42822</v>
          </cell>
        </row>
        <row r="1277">
          <cell r="C1277">
            <v>42823</v>
          </cell>
        </row>
        <row r="1278">
          <cell r="C1278">
            <v>42824</v>
          </cell>
        </row>
        <row r="1279">
          <cell r="C1279">
            <v>42825</v>
          </cell>
        </row>
        <row r="1280">
          <cell r="C1280">
            <v>42826</v>
          </cell>
        </row>
        <row r="1281">
          <cell r="C1281">
            <v>42827</v>
          </cell>
        </row>
        <row r="1282">
          <cell r="C1282">
            <v>42828</v>
          </cell>
        </row>
        <row r="1283">
          <cell r="C1283">
            <v>42829</v>
          </cell>
        </row>
        <row r="1284">
          <cell r="C1284">
            <v>42830</v>
          </cell>
        </row>
        <row r="1285">
          <cell r="C1285">
            <v>42831</v>
          </cell>
        </row>
        <row r="1286">
          <cell r="C1286">
            <v>42832</v>
          </cell>
        </row>
        <row r="1287">
          <cell r="C1287">
            <v>42833</v>
          </cell>
        </row>
        <row r="1288">
          <cell r="C1288">
            <v>42834</v>
          </cell>
        </row>
        <row r="1289">
          <cell r="C1289">
            <v>42835</v>
          </cell>
        </row>
        <row r="1290">
          <cell r="C1290">
            <v>42836</v>
          </cell>
        </row>
        <row r="1291">
          <cell r="C1291">
            <v>42837</v>
          </cell>
        </row>
        <row r="1292">
          <cell r="C1292">
            <v>42838</v>
          </cell>
        </row>
        <row r="1293">
          <cell r="C1293">
            <v>42839</v>
          </cell>
        </row>
        <row r="1294">
          <cell r="C1294">
            <v>42840</v>
          </cell>
        </row>
        <row r="1295">
          <cell r="C1295">
            <v>42841</v>
          </cell>
        </row>
        <row r="1296">
          <cell r="C1296">
            <v>42842</v>
          </cell>
        </row>
        <row r="1297">
          <cell r="C1297">
            <v>42843</v>
          </cell>
        </row>
        <row r="1298">
          <cell r="C1298">
            <v>42844</v>
          </cell>
        </row>
        <row r="1299">
          <cell r="C1299">
            <v>42845</v>
          </cell>
        </row>
        <row r="1300">
          <cell r="C1300">
            <v>42846</v>
          </cell>
        </row>
        <row r="1301">
          <cell r="C1301">
            <v>42847</v>
          </cell>
        </row>
        <row r="1302">
          <cell r="C1302">
            <v>42848</v>
          </cell>
        </row>
        <row r="1303">
          <cell r="C1303">
            <v>42849</v>
          </cell>
        </row>
        <row r="1304">
          <cell r="C1304">
            <v>42850</v>
          </cell>
        </row>
        <row r="1305">
          <cell r="C1305">
            <v>42851</v>
          </cell>
        </row>
        <row r="1306">
          <cell r="C1306">
            <v>42852</v>
          </cell>
        </row>
        <row r="1307">
          <cell r="C1307">
            <v>42853</v>
          </cell>
        </row>
        <row r="1308">
          <cell r="C1308">
            <v>42854</v>
          </cell>
        </row>
        <row r="1309">
          <cell r="C1309">
            <v>42855</v>
          </cell>
        </row>
        <row r="1310">
          <cell r="C1310">
            <v>42856</v>
          </cell>
        </row>
        <row r="1311">
          <cell r="C1311">
            <v>42857</v>
          </cell>
        </row>
        <row r="1312">
          <cell r="C1312">
            <v>42858</v>
          </cell>
        </row>
        <row r="1313">
          <cell r="C1313">
            <v>42859</v>
          </cell>
        </row>
        <row r="1314">
          <cell r="C1314">
            <v>42860</v>
          </cell>
        </row>
        <row r="1315">
          <cell r="C1315">
            <v>42861</v>
          </cell>
        </row>
        <row r="1316">
          <cell r="C1316">
            <v>42862</v>
          </cell>
        </row>
        <row r="1317">
          <cell r="C1317">
            <v>42863</v>
          </cell>
        </row>
        <row r="1318">
          <cell r="C1318">
            <v>42864</v>
          </cell>
        </row>
        <row r="1319">
          <cell r="C1319">
            <v>42865</v>
          </cell>
        </row>
        <row r="1320">
          <cell r="C1320">
            <v>42866</v>
          </cell>
        </row>
        <row r="1321">
          <cell r="C1321">
            <v>42867</v>
          </cell>
        </row>
        <row r="1322">
          <cell r="C1322">
            <v>42868</v>
          </cell>
        </row>
        <row r="1323">
          <cell r="C1323">
            <v>42869</v>
          </cell>
        </row>
        <row r="1324">
          <cell r="C1324">
            <v>42870</v>
          </cell>
        </row>
        <row r="1325">
          <cell r="C1325">
            <v>42871</v>
          </cell>
        </row>
        <row r="1326">
          <cell r="C1326">
            <v>42872</v>
          </cell>
        </row>
        <row r="1327">
          <cell r="C1327">
            <v>42873</v>
          </cell>
        </row>
        <row r="1328">
          <cell r="C1328">
            <v>42874</v>
          </cell>
        </row>
        <row r="1329">
          <cell r="C1329">
            <v>42875</v>
          </cell>
        </row>
        <row r="1330">
          <cell r="C1330">
            <v>42876</v>
          </cell>
        </row>
        <row r="1331">
          <cell r="C1331">
            <v>42877</v>
          </cell>
        </row>
        <row r="1332">
          <cell r="C1332">
            <v>42878</v>
          </cell>
        </row>
        <row r="1333">
          <cell r="C1333">
            <v>42879</v>
          </cell>
        </row>
        <row r="1334">
          <cell r="C1334">
            <v>42880</v>
          </cell>
        </row>
        <row r="1335">
          <cell r="C1335">
            <v>42881</v>
          </cell>
        </row>
        <row r="1336">
          <cell r="C1336">
            <v>42882</v>
          </cell>
        </row>
        <row r="1337">
          <cell r="C1337">
            <v>42883</v>
          </cell>
        </row>
        <row r="1338">
          <cell r="C1338">
            <v>42884</v>
          </cell>
        </row>
        <row r="1339">
          <cell r="C1339">
            <v>42885</v>
          </cell>
        </row>
        <row r="1340">
          <cell r="C1340">
            <v>42886</v>
          </cell>
        </row>
        <row r="1341">
          <cell r="C1341">
            <v>42887</v>
          </cell>
        </row>
        <row r="1342">
          <cell r="C1342">
            <v>42888</v>
          </cell>
        </row>
        <row r="1343">
          <cell r="C1343">
            <v>42889</v>
          </cell>
        </row>
        <row r="1344">
          <cell r="C1344">
            <v>42890</v>
          </cell>
        </row>
        <row r="1345">
          <cell r="C1345">
            <v>42891</v>
          </cell>
        </row>
        <row r="1346">
          <cell r="C1346">
            <v>42892</v>
          </cell>
        </row>
        <row r="1347">
          <cell r="C1347">
            <v>42893</v>
          </cell>
        </row>
        <row r="1348">
          <cell r="C1348">
            <v>42894</v>
          </cell>
        </row>
        <row r="1349">
          <cell r="C1349">
            <v>42895</v>
          </cell>
        </row>
        <row r="1350">
          <cell r="C1350">
            <v>42896</v>
          </cell>
        </row>
        <row r="1351">
          <cell r="C1351">
            <v>42897</v>
          </cell>
        </row>
        <row r="1352">
          <cell r="C1352">
            <v>42898</v>
          </cell>
        </row>
        <row r="1353">
          <cell r="C1353">
            <v>42899</v>
          </cell>
        </row>
        <row r="1354">
          <cell r="C1354">
            <v>42900</v>
          </cell>
        </row>
        <row r="1355">
          <cell r="C1355">
            <v>42901</v>
          </cell>
        </row>
        <row r="1356">
          <cell r="C1356">
            <v>42902</v>
          </cell>
        </row>
        <row r="1357">
          <cell r="C1357">
            <v>42903</v>
          </cell>
        </row>
        <row r="1358">
          <cell r="C1358">
            <v>42904</v>
          </cell>
        </row>
        <row r="1359">
          <cell r="C1359">
            <v>42905</v>
          </cell>
        </row>
        <row r="1360">
          <cell r="C1360">
            <v>42906</v>
          </cell>
        </row>
        <row r="1361">
          <cell r="C1361">
            <v>42907</v>
          </cell>
        </row>
        <row r="1362">
          <cell r="C1362">
            <v>42908</v>
          </cell>
        </row>
        <row r="1363">
          <cell r="C1363">
            <v>42909</v>
          </cell>
        </row>
        <row r="1364">
          <cell r="C1364">
            <v>42910</v>
          </cell>
        </row>
        <row r="1365">
          <cell r="C1365">
            <v>42911</v>
          </cell>
        </row>
        <row r="1366">
          <cell r="C1366">
            <v>42912</v>
          </cell>
        </row>
        <row r="1367">
          <cell r="C1367">
            <v>42913</v>
          </cell>
        </row>
        <row r="1368">
          <cell r="C1368">
            <v>42914</v>
          </cell>
        </row>
        <row r="1369">
          <cell r="C1369">
            <v>42915</v>
          </cell>
        </row>
        <row r="1370">
          <cell r="C1370">
            <v>42916</v>
          </cell>
        </row>
        <row r="1371">
          <cell r="C1371">
            <v>42917</v>
          </cell>
        </row>
        <row r="1372">
          <cell r="C1372">
            <v>42918</v>
          </cell>
        </row>
        <row r="1373">
          <cell r="C1373">
            <v>42919</v>
          </cell>
        </row>
        <row r="1374">
          <cell r="C1374">
            <v>42920</v>
          </cell>
        </row>
        <row r="1375">
          <cell r="C1375">
            <v>42921</v>
          </cell>
        </row>
        <row r="1376">
          <cell r="C1376">
            <v>42922</v>
          </cell>
        </row>
        <row r="1377">
          <cell r="C1377">
            <v>42923</v>
          </cell>
        </row>
        <row r="1378">
          <cell r="C1378">
            <v>42924</v>
          </cell>
        </row>
        <row r="1379">
          <cell r="C1379">
            <v>42925</v>
          </cell>
        </row>
        <row r="1380">
          <cell r="C1380">
            <v>42926</v>
          </cell>
        </row>
        <row r="1381">
          <cell r="C1381">
            <v>42927</v>
          </cell>
        </row>
        <row r="1382">
          <cell r="C1382">
            <v>42928</v>
          </cell>
        </row>
        <row r="1383">
          <cell r="C1383">
            <v>42929</v>
          </cell>
        </row>
        <row r="1384">
          <cell r="C1384">
            <v>42930</v>
          </cell>
        </row>
        <row r="1385">
          <cell r="C1385">
            <v>42931</v>
          </cell>
        </row>
        <row r="1386">
          <cell r="C1386">
            <v>42932</v>
          </cell>
        </row>
        <row r="1387">
          <cell r="C1387">
            <v>42933</v>
          </cell>
        </row>
        <row r="1388">
          <cell r="C1388">
            <v>42934</v>
          </cell>
        </row>
        <row r="1389">
          <cell r="C1389">
            <v>42935</v>
          </cell>
        </row>
        <row r="1390">
          <cell r="C1390">
            <v>42936</v>
          </cell>
        </row>
        <row r="1391">
          <cell r="C1391">
            <v>42937</v>
          </cell>
        </row>
        <row r="1392">
          <cell r="C1392">
            <v>42938</v>
          </cell>
        </row>
        <row r="1393">
          <cell r="C1393">
            <v>42939</v>
          </cell>
        </row>
        <row r="1394">
          <cell r="C1394">
            <v>42940</v>
          </cell>
        </row>
        <row r="1395">
          <cell r="C1395">
            <v>42941</v>
          </cell>
        </row>
        <row r="1396">
          <cell r="C1396">
            <v>42942</v>
          </cell>
        </row>
        <row r="1397">
          <cell r="C1397">
            <v>42943</v>
          </cell>
        </row>
        <row r="1398">
          <cell r="C1398">
            <v>42944</v>
          </cell>
        </row>
        <row r="1399">
          <cell r="C1399">
            <v>42945</v>
          </cell>
        </row>
        <row r="1400">
          <cell r="C1400">
            <v>42946</v>
          </cell>
        </row>
        <row r="1401">
          <cell r="C1401">
            <v>42947</v>
          </cell>
        </row>
        <row r="1402">
          <cell r="C1402">
            <v>42948</v>
          </cell>
        </row>
        <row r="1403">
          <cell r="C1403">
            <v>42949</v>
          </cell>
        </row>
        <row r="1404">
          <cell r="C1404">
            <v>42950</v>
          </cell>
        </row>
        <row r="1405">
          <cell r="C1405">
            <v>42951</v>
          </cell>
        </row>
        <row r="1406">
          <cell r="C1406">
            <v>42952</v>
          </cell>
        </row>
        <row r="1407">
          <cell r="C1407">
            <v>42953</v>
          </cell>
        </row>
        <row r="1408">
          <cell r="C1408">
            <v>42954</v>
          </cell>
        </row>
        <row r="1409">
          <cell r="C1409">
            <v>42955</v>
          </cell>
        </row>
        <row r="1410">
          <cell r="C1410">
            <v>42956</v>
          </cell>
        </row>
        <row r="1411">
          <cell r="C1411">
            <v>42957</v>
          </cell>
        </row>
        <row r="1412">
          <cell r="C1412">
            <v>42958</v>
          </cell>
        </row>
        <row r="1413">
          <cell r="C1413">
            <v>42959</v>
          </cell>
        </row>
        <row r="1414">
          <cell r="C1414">
            <v>42960</v>
          </cell>
        </row>
        <row r="1415">
          <cell r="C1415">
            <v>42961</v>
          </cell>
        </row>
        <row r="1416">
          <cell r="C1416">
            <v>42962</v>
          </cell>
        </row>
        <row r="1417">
          <cell r="C1417">
            <v>42963</v>
          </cell>
        </row>
        <row r="1418">
          <cell r="C1418">
            <v>42964</v>
          </cell>
        </row>
        <row r="1419">
          <cell r="C1419">
            <v>42965</v>
          </cell>
        </row>
        <row r="1420">
          <cell r="C1420">
            <v>42966</v>
          </cell>
        </row>
        <row r="1421">
          <cell r="C1421">
            <v>42967</v>
          </cell>
        </row>
        <row r="1422">
          <cell r="C1422">
            <v>42968</v>
          </cell>
        </row>
        <row r="1423">
          <cell r="C1423">
            <v>42969</v>
          </cell>
        </row>
        <row r="1424">
          <cell r="C1424">
            <v>42970</v>
          </cell>
        </row>
        <row r="1425">
          <cell r="C1425">
            <v>42971</v>
          </cell>
        </row>
        <row r="1426">
          <cell r="C1426">
            <v>42972</v>
          </cell>
        </row>
        <row r="1427">
          <cell r="C1427">
            <v>42973</v>
          </cell>
        </row>
        <row r="1428">
          <cell r="C1428">
            <v>42974</v>
          </cell>
        </row>
        <row r="1429">
          <cell r="C1429">
            <v>42975</v>
          </cell>
        </row>
        <row r="1430">
          <cell r="C1430">
            <v>42976</v>
          </cell>
        </row>
        <row r="1431">
          <cell r="C1431">
            <v>42977</v>
          </cell>
        </row>
        <row r="1432">
          <cell r="C1432">
            <v>42978</v>
          </cell>
        </row>
        <row r="1433">
          <cell r="C1433">
            <v>42979</v>
          </cell>
        </row>
        <row r="1434">
          <cell r="C1434">
            <v>42980</v>
          </cell>
        </row>
        <row r="1435">
          <cell r="C1435">
            <v>42981</v>
          </cell>
        </row>
        <row r="1436">
          <cell r="C1436">
            <v>42982</v>
          </cell>
        </row>
        <row r="1437">
          <cell r="C1437">
            <v>42983</v>
          </cell>
        </row>
        <row r="1438">
          <cell r="C1438">
            <v>42984</v>
          </cell>
        </row>
        <row r="1439">
          <cell r="C1439">
            <v>42985</v>
          </cell>
        </row>
        <row r="1440">
          <cell r="C1440">
            <v>42986</v>
          </cell>
        </row>
        <row r="1441">
          <cell r="C1441">
            <v>42987</v>
          </cell>
        </row>
        <row r="1442">
          <cell r="C1442">
            <v>42988</v>
          </cell>
        </row>
        <row r="1443">
          <cell r="C1443">
            <v>42989</v>
          </cell>
        </row>
        <row r="1444">
          <cell r="C1444">
            <v>42990</v>
          </cell>
        </row>
        <row r="1445">
          <cell r="C1445">
            <v>42991</v>
          </cell>
        </row>
        <row r="1446">
          <cell r="C1446">
            <v>42992</v>
          </cell>
        </row>
        <row r="1447">
          <cell r="C1447">
            <v>42993</v>
          </cell>
        </row>
        <row r="1448">
          <cell r="C1448">
            <v>42994</v>
          </cell>
        </row>
        <row r="1449">
          <cell r="C1449">
            <v>42995</v>
          </cell>
        </row>
        <row r="1450">
          <cell r="C1450">
            <v>42996</v>
          </cell>
        </row>
        <row r="1451">
          <cell r="C1451">
            <v>42997</v>
          </cell>
        </row>
        <row r="1452">
          <cell r="C1452">
            <v>42998</v>
          </cell>
        </row>
        <row r="1453">
          <cell r="C1453">
            <v>42999</v>
          </cell>
        </row>
        <row r="1454">
          <cell r="C1454">
            <v>43000</v>
          </cell>
        </row>
        <row r="1455">
          <cell r="C1455">
            <v>43001</v>
          </cell>
        </row>
        <row r="1456">
          <cell r="C1456">
            <v>43002</v>
          </cell>
        </row>
        <row r="1457">
          <cell r="C1457">
            <v>43003</v>
          </cell>
        </row>
        <row r="1458">
          <cell r="C1458">
            <v>43004</v>
          </cell>
        </row>
        <row r="1459">
          <cell r="C1459">
            <v>43005</v>
          </cell>
        </row>
        <row r="1460">
          <cell r="C1460">
            <v>43006</v>
          </cell>
        </row>
        <row r="1461">
          <cell r="C1461">
            <v>43007</v>
          </cell>
        </row>
        <row r="1462">
          <cell r="C1462">
            <v>43008</v>
          </cell>
        </row>
      </sheetData>
      <sheetData sheetId="3" refreshError="1"/>
      <sheetData sheetId="4">
        <row r="4">
          <cell r="D4">
            <v>43132</v>
          </cell>
        </row>
        <row r="36">
          <cell r="B36" t="str">
            <v>LKB01326B011(9.1)</v>
          </cell>
        </row>
        <row r="38">
          <cell r="B38" t="str">
            <v>LKB02033F013(11)</v>
          </cell>
        </row>
        <row r="39">
          <cell r="B39" t="str">
            <v>LKB03043F011(10)</v>
          </cell>
        </row>
        <row r="40">
          <cell r="B40" t="str">
            <v>LKB02033K013(72)</v>
          </cell>
        </row>
        <row r="41">
          <cell r="B41" t="str">
            <v>LKB03044A010(74)</v>
          </cell>
        </row>
        <row r="42">
          <cell r="B42" t="str">
            <v>LKB01529E014(75)</v>
          </cell>
        </row>
        <row r="43">
          <cell r="B43" t="str">
            <v>LKB03044F019(76)</v>
          </cell>
        </row>
        <row r="44">
          <cell r="B44" t="str">
            <v>LKB03044A010(79)</v>
          </cell>
        </row>
        <row r="45">
          <cell r="B45" t="str">
            <v>LKB03044A010(81)</v>
          </cell>
        </row>
        <row r="46">
          <cell r="B46" t="str">
            <v>LKB02032A016(82)</v>
          </cell>
        </row>
        <row r="47">
          <cell r="B47" t="str">
            <v>LKB03044A010(83)</v>
          </cell>
        </row>
        <row r="48">
          <cell r="B48" t="str">
            <v>LKB00922G017(85)</v>
          </cell>
        </row>
        <row r="49">
          <cell r="B49" t="str">
            <v>LKB01123I017(89)</v>
          </cell>
        </row>
        <row r="50">
          <cell r="B50" t="str">
            <v>LKB01529A012(93)</v>
          </cell>
        </row>
        <row r="51">
          <cell r="B51" t="str">
            <v>LKB01529E014(94)</v>
          </cell>
        </row>
        <row r="52">
          <cell r="B52" t="str">
            <v>LKB01529E014(95)</v>
          </cell>
        </row>
        <row r="54">
          <cell r="B54" t="str">
            <v>LKB01530E152(107)</v>
          </cell>
        </row>
        <row r="55">
          <cell r="B55" t="str">
            <v>LKB02035C155(108)</v>
          </cell>
        </row>
        <row r="56">
          <cell r="B56" t="str">
            <v>LKB02035C155(109)</v>
          </cell>
        </row>
        <row r="57">
          <cell r="B57" t="str">
            <v>LKB02035C155(110)</v>
          </cell>
        </row>
        <row r="58">
          <cell r="B58" t="str">
            <v>LKB01530E152 (115)</v>
          </cell>
        </row>
        <row r="59">
          <cell r="B59" t="str">
            <v>LKB01528I017 (116)</v>
          </cell>
        </row>
        <row r="60">
          <cell r="B60" t="str">
            <v>LKB01529A012 (117)</v>
          </cell>
        </row>
        <row r="61">
          <cell r="B61" t="str">
            <v>LKB00922G017 (119)</v>
          </cell>
        </row>
        <row r="62">
          <cell r="B62" t="str">
            <v>LKB01023I019 (120)</v>
          </cell>
        </row>
        <row r="64">
          <cell r="B64" t="str">
            <v>LKB01025H016 (122)</v>
          </cell>
        </row>
        <row r="65">
          <cell r="B65" t="str">
            <v>LKB01628G019(124)</v>
          </cell>
        </row>
        <row r="72">
          <cell r="B72" t="str">
            <v>LKB03044F019 (132)</v>
          </cell>
        </row>
        <row r="73">
          <cell r="B73" t="str">
            <v>LKB03044F019 (132.1)</v>
          </cell>
        </row>
        <row r="74">
          <cell r="B74" t="str">
            <v>LKB01530E152 (133)</v>
          </cell>
        </row>
        <row r="75">
          <cell r="B75" t="str">
            <v>LKB01530E152 (134)</v>
          </cell>
        </row>
        <row r="76">
          <cell r="B76" t="str">
            <v>LKB00921E014(129)</v>
          </cell>
        </row>
        <row r="78">
          <cell r="B78" t="str">
            <v>LKB01326B011(127)</v>
          </cell>
        </row>
        <row r="79">
          <cell r="B79" t="str">
            <v>LKB00921E014(126)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10-11"/>
      <sheetName val="1210-1211"/>
      <sheetName val="10-11 C"/>
      <sheetName val="1211-1212"/>
      <sheetName val="11-12 C"/>
      <sheetName val="1212-1213"/>
      <sheetName val="12-13 C"/>
      <sheetName val="1213-1214"/>
      <sheetName val="13-14 C"/>
      <sheetName val="1214-1215"/>
      <sheetName val="14-15 C"/>
      <sheetName val="2015-16"/>
      <sheetName val="2016-17"/>
      <sheetName val="2017-18"/>
      <sheetName val="2011-12"/>
      <sheetName val="2012-13"/>
      <sheetName val="2013-14"/>
      <sheetName val="2014-15"/>
      <sheetName val="Avg matrix"/>
      <sheetName val="Empirical TR"/>
      <sheetName val="Avg TR"/>
      <sheetName val="Index"/>
      <sheetName val="Correlation"/>
      <sheetName val="Regression data"/>
      <sheetName val="Forecasting"/>
      <sheetName val="Masters"/>
      <sheetName val="Expected Loss"/>
      <sheetName val="Lookupsheet and assumptions"/>
      <sheetName val="LGD"/>
      <sheetName val="Stage Allocation"/>
      <sheetName val="Base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6">
          <cell r="B6">
            <v>0.6</v>
          </cell>
        </row>
      </sheetData>
      <sheetData sheetId="27"/>
      <sheetData sheetId="28"/>
      <sheetData sheetId="29"/>
      <sheetData sheetId="30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atios"/>
      <sheetName val="ANALYSIS"/>
      <sheetName val="MONTHLY PROFIT &amp; LOSS "/>
      <sheetName val="CASH FLOW"/>
      <sheetName val="SYS PL"/>
      <sheetName val="SYS BS"/>
      <sheetName val="BALANCE SHEET"/>
      <sheetName val="LOANS"/>
      <sheetName val="FG VALUATION"/>
      <sheetName val="2"/>
      <sheetName val="3"/>
      <sheetName val="4"/>
      <sheetName val="5"/>
      <sheetName val="12"/>
      <sheetName val="13"/>
      <sheetName val="14"/>
      <sheetName val="15"/>
      <sheetName val="17"/>
      <sheetName val="18"/>
      <sheetName val="16"/>
      <sheetName val="20"/>
      <sheetName val="19"/>
      <sheetName val="21"/>
      <sheetName val="DETAIL P&amp;L"/>
      <sheetName val="STA I"/>
      <sheetName val="STAII"/>
      <sheetName val="STA III "/>
      <sheetName val="CF"/>
      <sheetName val="CF WORKING"/>
      <sheetName val="Lease"/>
      <sheetName val="305200 mar"/>
      <sheetName val="305200"/>
      <sheetName val="300200"/>
      <sheetName val="300100"/>
      <sheetName val="Ld_Lcy"/>
      <sheetName val="Currency"/>
      <sheetName val="Non-Statistical Sampling"/>
      <sheetName val="AR Drop Downs"/>
      <sheetName val="DropDown"/>
      <sheetName val="Bank _Inst_Master"/>
      <sheetName val="PPE"/>
      <sheetName val="P&amp;L"/>
      <sheetName val="Bal Sheet Consolidation"/>
      <sheetName val="PP&amp;E 2007"/>
      <sheetName val="ASH"/>
      <sheetName val="P_L for 3 M"/>
      <sheetName val="KU-P"/>
      <sheetName val="BT-P"/>
      <sheetName val="BS - Openning - Int"/>
      <sheetName val="Total Consol"/>
      <sheetName val="ML"/>
      <sheetName val="Sat Lab Consol"/>
      <sheetName val="NG-P"/>
      <sheetName val="JF-P"/>
      <sheetName val="PW-P"/>
      <sheetName val="WP-P"/>
      <sheetName val="KD-P"/>
      <sheetName val="WT-P"/>
      <sheetName val="GP-P "/>
      <sheetName val="JV Consol"/>
      <sheetName val="RG"/>
      <sheetName val="KB"/>
      <sheetName val="Sheet1"/>
      <sheetName val="ADMIN"/>
      <sheetName val="MONTHLY_PROFIT_&amp;_LOSS_"/>
      <sheetName val="CASH_FLOW"/>
      <sheetName val="SYS_PL"/>
      <sheetName val="SYS_BS"/>
      <sheetName val="BALANCE_SHEET"/>
      <sheetName val="FG_VALUATION"/>
      <sheetName val="DETAIL_P&amp;L"/>
      <sheetName val="STA_I"/>
      <sheetName val="STA_III_"/>
      <sheetName val="CF_WORKING"/>
      <sheetName val="305200_mar"/>
      <sheetName val="Non-Statistical_Sampling"/>
      <sheetName val="AR_Drop_Downs"/>
      <sheetName val="Bank__Inst_Master"/>
      <sheetName val="Bal_Sheet_Consolidation"/>
      <sheetName val="PP&amp;E_2007"/>
      <sheetName val="P_L_for_3_M"/>
      <sheetName val="BS_-_Openning_-_Int"/>
      <sheetName val="Total_Consol"/>
      <sheetName val="Sat_Lab_Consol"/>
      <sheetName val="GP-P_"/>
      <sheetName val="JV_Consol"/>
      <sheetName val="MONTHLY_PROFIT_&amp;_LOSS_1"/>
      <sheetName val="CASH_FLOW1"/>
      <sheetName val="SYS_PL1"/>
      <sheetName val="SYS_BS1"/>
      <sheetName val="BALANCE_SHEET1"/>
      <sheetName val="FG_VALUATION1"/>
      <sheetName val="DETAIL_P&amp;L1"/>
      <sheetName val="STA_I1"/>
      <sheetName val="STA_III_1"/>
      <sheetName val="CF_WORKING1"/>
      <sheetName val="305200_mar1"/>
      <sheetName val="Non-Statistical_Sampling1"/>
      <sheetName val="AR_Drop_Downs1"/>
      <sheetName val="Bank__Inst_Master1"/>
      <sheetName val="Bal_Sheet_Consolidation1"/>
      <sheetName val="PP&amp;E_20071"/>
      <sheetName val="P_L_for_3_M1"/>
      <sheetName val="BS_-_Openning_-_Int1"/>
      <sheetName val="Total_Consol1"/>
      <sheetName val="Sat_Lab_Consol1"/>
      <sheetName val="GP-P_1"/>
      <sheetName val="JV_Consol1"/>
      <sheetName val="MONTHLY_PROFIT_&amp;_LOSS_2"/>
      <sheetName val="CASH_FLOW2"/>
      <sheetName val="SYS_PL2"/>
      <sheetName val="SYS_BS2"/>
      <sheetName val="BALANCE_SHEET2"/>
      <sheetName val="FG_VALUATION2"/>
      <sheetName val="DETAIL_P&amp;L2"/>
      <sheetName val="STA_I2"/>
      <sheetName val="STA_III_2"/>
      <sheetName val="CF_WORKING2"/>
      <sheetName val="305200_mar2"/>
      <sheetName val="Non-Statistical_Sampling2"/>
      <sheetName val="AR_Drop_Downs2"/>
      <sheetName val="Bank__Inst_Master2"/>
      <sheetName val="Bal_Sheet_Consolidation2"/>
      <sheetName val="PP&amp;E_20072"/>
      <sheetName val="P_L_for_3_M2"/>
      <sheetName val="BS_-_Openning_-_Int2"/>
      <sheetName val="Total_Consol2"/>
      <sheetName val="Sat_Lab_Consol2"/>
      <sheetName val="GP-P_2"/>
      <sheetName val="JV_Consol2"/>
      <sheetName val="MONTHLY_PROFIT_&amp;_LOSS_3"/>
      <sheetName val="CASH_FLOW3"/>
      <sheetName val="SYS_PL3"/>
      <sheetName val="SYS_BS3"/>
      <sheetName val="BALANCE_SHEET3"/>
      <sheetName val="FG_VALUATION3"/>
      <sheetName val="DETAIL_P&amp;L3"/>
      <sheetName val="STA_I3"/>
      <sheetName val="STA_III_3"/>
      <sheetName val="CF_WORKING3"/>
      <sheetName val="305200_mar3"/>
      <sheetName val="Non-Statistical_Sampling3"/>
      <sheetName val="AR_Drop_Downs3"/>
      <sheetName val="Bank__Inst_Master3"/>
      <sheetName val="Bal_Sheet_Consolidation3"/>
      <sheetName val="PP&amp;E_20073"/>
      <sheetName val="P_L_for_3_M3"/>
      <sheetName val="BS_-_Openning_-_Int3"/>
      <sheetName val="Total_Consol3"/>
      <sheetName val="Sat_Lab_Consol3"/>
      <sheetName val="GP-P_3"/>
      <sheetName val="JV_Consol3"/>
      <sheetName val="Sheet3"/>
      <sheetName val="BUD"/>
      <sheetName val="Dept P&amp;L"/>
      <sheetName val="Consol CF"/>
      <sheetName val="Lab "/>
      <sheetName val="DownLoad"/>
      <sheetName val=" Accrued Schedule"/>
      <sheetName val="FEB 16"/>
      <sheetName val="Loan Amortization Schedule"/>
      <sheetName val="Dept_P&amp;L1"/>
      <sheetName val="Consol_CF1"/>
      <sheetName val="Lab_1"/>
      <sheetName val="_Accrued_Schedule1"/>
      <sheetName val="FEB_161"/>
      <sheetName val="Loan_Amortization_Schedule1"/>
      <sheetName val="Dept_P&amp;L"/>
      <sheetName val="Lab_"/>
      <sheetName val="Consol_CF"/>
      <sheetName val="_Accrued_Schedule"/>
      <sheetName val="FEB_16"/>
      <sheetName val="Loan_Amortization_Schedule"/>
      <sheetName val="1000 BEDS"/>
      <sheetName val="GND"/>
      <sheetName val="CP"/>
      <sheetName val="LAK"/>
      <sheetName val="MC"/>
      <sheetName val="WTC"/>
      <sheetName val="MUS"/>
      <sheetName val="BARS"/>
      <sheetName val="IC PURCHASE"/>
      <sheetName val="IC OTHER OPERATING INCOME"/>
      <sheetName val="Summery-Dec 20"/>
      <sheetName val="Quoted Debt"/>
      <sheetName val="Bond Prices"/>
      <sheetName val="RIOTAB2"/>
      <sheetName val="RIOTAB3"/>
      <sheetName val="Individual Clients"/>
      <sheetName val="JOB CLOSE"/>
      <sheetName val="BUD-D.XLS"/>
      <sheetName val="Article"/>
    </sheetNames>
    <sheetDataSet>
      <sheetData sheetId="0">
        <row r="5">
          <cell r="D5">
            <v>6790479</v>
          </cell>
        </row>
      </sheetData>
      <sheetData sheetId="1"/>
      <sheetData sheetId="2"/>
      <sheetData sheetId="3"/>
      <sheetData sheetId="4"/>
      <sheetData sheetId="5"/>
      <sheetData sheetId="6">
        <row r="8">
          <cell r="M8">
            <v>1256452813.5800002</v>
          </cell>
        </row>
      </sheetData>
      <sheetData sheetId="7">
        <row r="8">
          <cell r="M8">
            <v>1256452813.5800002</v>
          </cell>
        </row>
      </sheetData>
      <sheetData sheetId="8"/>
      <sheetData sheetId="9"/>
      <sheetData sheetId="10"/>
      <sheetData sheetId="11"/>
      <sheetData sheetId="12"/>
      <sheetData sheetId="13"/>
      <sheetData sheetId="14">
        <row r="1">
          <cell r="A1" t="str">
            <v xml:space="preserve">Royal Porcelain (Pvt) Limited </v>
          </cell>
        </row>
      </sheetData>
      <sheetData sheetId="15">
        <row r="1">
          <cell r="A1" t="str">
            <v xml:space="preserve">Royal Porcelain (Pvt) Limited </v>
          </cell>
        </row>
      </sheetData>
      <sheetData sheetId="16">
        <row r="1">
          <cell r="A1" t="str">
            <v xml:space="preserve">Royal Porcelain (Pvt) Limited 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5">
          <cell r="D5">
            <v>6790479</v>
          </cell>
          <cell r="H5">
            <v>1.6666666666666666E-2</v>
          </cell>
        </row>
        <row r="7">
          <cell r="D7">
            <v>3.9166666600000002</v>
          </cell>
        </row>
        <row r="8">
          <cell r="D8">
            <v>39395</v>
          </cell>
        </row>
        <row r="9">
          <cell r="D9" t="str">
            <v>Monthly</v>
          </cell>
        </row>
        <row r="11">
          <cell r="D11">
            <v>209520.51</v>
          </cell>
        </row>
      </sheetData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/>
      <sheetData sheetId="65"/>
      <sheetData sheetId="66"/>
      <sheetData sheetId="67"/>
      <sheetData sheetId="68">
        <row r="8">
          <cell r="M8">
            <v>1256452813.5800002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>
        <row r="8">
          <cell r="M8">
            <v>1256452813.5800002</v>
          </cell>
        </row>
      </sheetData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>
        <row r="8">
          <cell r="M8">
            <v>1256452813.5800002</v>
          </cell>
        </row>
      </sheetData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>
        <row r="8">
          <cell r="M8">
            <v>1256452813.5800002</v>
          </cell>
        </row>
      </sheetData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 refreshError="1"/>
      <sheetData sheetId="174"/>
      <sheetData sheetId="175">
        <row r="5">
          <cell r="D5">
            <v>149.62</v>
          </cell>
        </row>
      </sheetData>
      <sheetData sheetId="176">
        <row r="5">
          <cell r="D5">
            <v>149.62</v>
          </cell>
        </row>
      </sheetData>
      <sheetData sheetId="177">
        <row r="5">
          <cell r="D5">
            <v>149.62</v>
          </cell>
        </row>
      </sheetData>
      <sheetData sheetId="178">
        <row r="5">
          <cell r="D5">
            <v>149.62</v>
          </cell>
        </row>
      </sheetData>
      <sheetData sheetId="179">
        <row r="5">
          <cell r="D5">
            <v>149.62</v>
          </cell>
        </row>
      </sheetData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sh flow"/>
      <sheetName val="CUMAA"/>
      <sheetName val="STOCKS"/>
      <sheetName val="P&amp;L"/>
      <sheetName val="Down"/>
    </sheetNames>
    <sheetDataSet>
      <sheetData sheetId="0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shboard"/>
      <sheetName val="Assets"/>
      <sheetName val="Liabilities"/>
      <sheetName val="calculations"/>
    </sheetNames>
    <sheetDataSet>
      <sheetData sheetId="0"/>
      <sheetData sheetId="1"/>
      <sheetData sheetId="2"/>
      <sheetData sheetId="3">
        <row r="11">
          <cell r="B11" t="str">
            <v>CASH</v>
          </cell>
        </row>
        <row r="15">
          <cell r="C15">
            <v>380800</v>
          </cell>
        </row>
        <row r="20">
          <cell r="C20">
            <v>221200</v>
          </cell>
        </row>
        <row r="23">
          <cell r="C23">
            <v>159600</v>
          </cell>
        </row>
      </sheetData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&amp;M2"/>
      <sheetName val="S&amp;M"/>
      <sheetName val="S&amp;M-BUD"/>
      <sheetName val="PA"/>
      <sheetName val="PA2"/>
      <sheetName val="PA-BUD"/>
      <sheetName val="WS"/>
      <sheetName val="WS2"/>
      <sheetName val="WS-BUD"/>
      <sheetName val="SET"/>
      <sheetName val="SET2"/>
      <sheetName val="SET-BUD"/>
      <sheetName val="AV"/>
      <sheetName val="AV2"/>
      <sheetName val="AV-BUD"/>
      <sheetName val="DPMCO"/>
      <sheetName val="DPMCO2"/>
      <sheetName val="DPMCO-BUD"/>
      <sheetName val="EXPENCE PL"/>
      <sheetName val="WORKING SHEET"/>
      <sheetName val="TB-PL"/>
      <sheetName val="tbcumulative for stocks"/>
      <sheetName val="TB"/>
      <sheetName val="May"/>
      <sheetName val="June"/>
      <sheetName val="July"/>
      <sheetName val="Aug"/>
      <sheetName val="Loan"/>
      <sheetName val="GL"/>
      <sheetName val="Bank _Inst_Master"/>
      <sheetName val="EXPENCE_PL"/>
      <sheetName val="WORKING_SHEET"/>
      <sheetName val="tbcumulative_for_stocks"/>
      <sheetName val="Bank__Inst_Master"/>
      <sheetName val="EXPENCE_PL1"/>
      <sheetName val="WORKING_SHEET1"/>
      <sheetName val="tbcumulative_for_stocks1"/>
      <sheetName val="Bank__Inst_Master1"/>
      <sheetName val="EXPENCE_PL2"/>
      <sheetName val="WORKING_SHEET2"/>
      <sheetName val="tbcumulative_for_stocks2"/>
      <sheetName val="Bank__Inst_Master2"/>
      <sheetName val="EXPENCE_PL3"/>
      <sheetName val="WORKING_SHEET3"/>
      <sheetName val="tbcumulative_for_stocks3"/>
      <sheetName val="Bank__Inst_Master3"/>
      <sheetName val="EXPENCE_PL4"/>
      <sheetName val="WORKING_SHEET4"/>
      <sheetName val="tbcumulative_for_stocks4"/>
      <sheetName val="Bank__Inst_Master4"/>
      <sheetName val="EXPENCE_PL5"/>
      <sheetName val="WORKING_SHEET5"/>
      <sheetName val="tbcumulative_for_stocks5"/>
      <sheetName val="Bank__Inst_Master5"/>
      <sheetName val="EXPENCE_PL6"/>
      <sheetName val="WORKING_SHEET6"/>
      <sheetName val="tbcumulative_for_stocks6"/>
      <sheetName val="Bank__Inst_Master6"/>
      <sheetName val="EXPENCE_PL7"/>
      <sheetName val="WORKING_SHEET7"/>
      <sheetName val="tbcumulative_for_stocks7"/>
      <sheetName val="Bank__Inst_Master7"/>
      <sheetName val="EXPENCE_PL8"/>
      <sheetName val="WORKING_SHEET8"/>
      <sheetName val="tbcumulative_for_stocks8"/>
      <sheetName val="Bank__Inst_Master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ansaction"/>
      <sheetName val="Sheet2"/>
      <sheetName val="Sheet1"/>
      <sheetName val="Bank _Inst_Master"/>
      <sheetName val="Client Master"/>
      <sheetName val="TB-P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ansaction"/>
      <sheetName val="Sheet2"/>
      <sheetName val="Sheet1"/>
      <sheetName val="Bank _Inst_Master"/>
      <sheetName val="Client Master"/>
      <sheetName val="GL"/>
      <sheetName val="TB-PL"/>
      <sheetName val="Data"/>
      <sheetName val="B_TB"/>
    </sheetNames>
    <sheetDataSet>
      <sheetData sheetId="0"/>
      <sheetData sheetId="1"/>
      <sheetData sheetId="2"/>
      <sheetData sheetId="3">
        <row r="51">
          <cell r="B51" t="str">
            <v>CP_Repo</v>
          </cell>
        </row>
        <row r="52">
          <cell r="B52" t="str">
            <v>Loans</v>
          </cell>
        </row>
        <row r="53">
          <cell r="B53" t="str">
            <v>Pro_Notes</v>
          </cell>
        </row>
        <row r="54">
          <cell r="B54" t="str">
            <v>Pro_Notes_Lend</v>
          </cell>
        </row>
        <row r="55">
          <cell r="B55" t="str">
            <v>Purchase</v>
          </cell>
        </row>
        <row r="56">
          <cell r="B56" t="str">
            <v>R/Repo</v>
          </cell>
        </row>
        <row r="57">
          <cell r="B57" t="str">
            <v>Repo</v>
          </cell>
        </row>
        <row r="58">
          <cell r="B58" t="str">
            <v>Sale</v>
          </cell>
        </row>
        <row r="59">
          <cell r="B59" t="str">
            <v>Trust_Crt</v>
          </cell>
        </row>
        <row r="60">
          <cell r="B60" t="str">
            <v>CP_Borrow</v>
          </cell>
        </row>
        <row r="61">
          <cell r="B61" t="str">
            <v>CP_R/Repo</v>
          </cell>
        </row>
        <row r="62">
          <cell r="B62" t="str">
            <v xml:space="preserve">TB_Repo 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duct Confirmation"/>
      <sheetName val="VS Models"/>
      <sheetName val="VS"/>
      <sheetName val="Sheet1"/>
      <sheetName val="PA"/>
      <sheetName val="VA"/>
      <sheetName val="WS"/>
      <sheetName val="Bank _Inst_Master"/>
      <sheetName val="TB-PL"/>
    </sheetNames>
    <sheetDataSet>
      <sheetData sheetId="0"/>
      <sheetData sheetId="1"/>
      <sheetData sheetId="2">
        <row r="73">
          <cell r="E73" t="str">
            <v>Colombo Region</v>
          </cell>
        </row>
        <row r="74">
          <cell r="E74" t="str">
            <v xml:space="preserve">Gampaha Region </v>
          </cell>
        </row>
        <row r="75">
          <cell r="E75" t="str">
            <v>Kalutata Region</v>
          </cell>
        </row>
        <row r="76">
          <cell r="E76" t="str">
            <v>Anuradhapura</v>
          </cell>
        </row>
        <row r="77">
          <cell r="E77" t="str">
            <v xml:space="preserve">Kandy Region </v>
          </cell>
        </row>
        <row r="78">
          <cell r="E78" t="str">
            <v xml:space="preserve">Matara Region </v>
          </cell>
        </row>
        <row r="79">
          <cell r="E79" t="str">
            <v xml:space="preserve">Jaffna Region 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5D834-05D5-4820-A1D8-235C562CCD77}">
  <dimension ref="A1:I98"/>
  <sheetViews>
    <sheetView topLeftCell="A81" zoomScale="85" zoomScaleNormal="85" workbookViewId="0">
      <selection activeCell="F13" sqref="F13"/>
    </sheetView>
  </sheetViews>
  <sheetFormatPr defaultColWidth="9.140625" defaultRowHeight="14.25"/>
  <cols>
    <col min="1" max="1" width="50.42578125" style="150" customWidth="1"/>
    <col min="2" max="2" width="14.85546875" style="151" customWidth="1"/>
    <col min="3" max="3" width="17.42578125" style="150" customWidth="1"/>
    <col min="4" max="5" width="9.140625" style="150"/>
    <col min="6" max="6" width="65.42578125" style="150" bestFit="1" customWidth="1"/>
    <col min="7" max="7" width="14.7109375" style="150" customWidth="1"/>
    <col min="8" max="8" width="9.140625" style="150"/>
    <col min="9" max="9" width="14.7109375" style="150" bestFit="1" customWidth="1"/>
    <col min="10" max="16384" width="9.140625" style="150"/>
  </cols>
  <sheetData>
    <row r="1" spans="1:7" ht="15">
      <c r="B1" s="213" t="s">
        <v>5616</v>
      </c>
      <c r="C1" s="140" t="s">
        <v>5615</v>
      </c>
      <c r="G1" s="128" t="s">
        <v>5782</v>
      </c>
    </row>
    <row r="2" spans="1:7" ht="15">
      <c r="A2" s="141"/>
      <c r="B2" s="213" t="s">
        <v>5755</v>
      </c>
      <c r="C2" s="140" t="s">
        <v>5755</v>
      </c>
      <c r="F2" s="136" t="s">
        <v>5756</v>
      </c>
      <c r="G2" s="129"/>
    </row>
    <row r="3" spans="1:7" ht="15">
      <c r="A3" s="141" t="s">
        <v>5698</v>
      </c>
      <c r="B3" s="214"/>
      <c r="C3" s="132"/>
      <c r="F3" s="137" t="s">
        <v>5757</v>
      </c>
      <c r="G3" s="130">
        <v>276957.39056999999</v>
      </c>
    </row>
    <row r="4" spans="1:7">
      <c r="A4" s="143" t="s">
        <v>5861</v>
      </c>
      <c r="B4" s="206">
        <v>968970.45433999971</v>
      </c>
      <c r="C4" s="206">
        <v>3540820.1933700005</v>
      </c>
      <c r="F4" s="137" t="s">
        <v>5758</v>
      </c>
      <c r="G4" s="130">
        <v>0</v>
      </c>
    </row>
    <row r="5" spans="1:7">
      <c r="A5" s="142" t="s">
        <v>5699</v>
      </c>
      <c r="B5" s="206">
        <v>19154.978959999993</v>
      </c>
      <c r="C5" s="206">
        <v>69462.531470000002</v>
      </c>
      <c r="F5" s="137" t="s">
        <v>5759</v>
      </c>
      <c r="G5" s="131">
        <v>1917586.00581</v>
      </c>
    </row>
    <row r="6" spans="1:7">
      <c r="A6" s="144" t="s">
        <v>5700</v>
      </c>
      <c r="B6" s="206">
        <v>53276.508139999991</v>
      </c>
      <c r="C6" s="206">
        <v>204639.02538000001</v>
      </c>
      <c r="F6" s="135" t="s">
        <v>5760</v>
      </c>
      <c r="G6" s="131">
        <v>53282453.543359995</v>
      </c>
    </row>
    <row r="7" spans="1:7">
      <c r="A7" s="144" t="s">
        <v>5701</v>
      </c>
      <c r="B7" s="206">
        <v>5800.7488500000036</v>
      </c>
      <c r="C7" s="206">
        <v>24796.455590000005</v>
      </c>
      <c r="G7" s="131"/>
    </row>
    <row r="8" spans="1:7">
      <c r="A8" s="142" t="s">
        <v>5702</v>
      </c>
      <c r="B8" s="206">
        <v>113425.37974000006</v>
      </c>
      <c r="C8" s="206">
        <v>465111.60862000001</v>
      </c>
      <c r="F8" s="135"/>
      <c r="G8" s="131"/>
    </row>
    <row r="9" spans="1:7">
      <c r="A9" s="142" t="s">
        <v>5703</v>
      </c>
      <c r="B9" s="206">
        <v>42482.664959999995</v>
      </c>
      <c r="C9" s="206">
        <v>149032.73874999999</v>
      </c>
      <c r="F9" s="138" t="s">
        <v>5761</v>
      </c>
      <c r="G9" s="132">
        <v>36618.990290000002</v>
      </c>
    </row>
    <row r="10" spans="1:7">
      <c r="A10" s="142" t="s">
        <v>5704</v>
      </c>
      <c r="B10" s="206">
        <v>2235.2171400000034</v>
      </c>
      <c r="C10" s="206">
        <v>9361.6549900000009</v>
      </c>
      <c r="F10" s="137" t="s">
        <v>5762</v>
      </c>
      <c r="G10" s="131">
        <v>6050608.982499999</v>
      </c>
    </row>
    <row r="11" spans="1:7">
      <c r="A11" s="142" t="s">
        <v>5864</v>
      </c>
      <c r="B11" s="206">
        <v>-43.221909999999866</v>
      </c>
      <c r="C11" s="206">
        <v>578.73619999999903</v>
      </c>
      <c r="F11" s="138" t="s">
        <v>5763</v>
      </c>
      <c r="G11" s="133">
        <v>201522.83005999998</v>
      </c>
    </row>
    <row r="12" spans="1:7">
      <c r="A12" s="142" t="s">
        <v>5705</v>
      </c>
      <c r="B12" s="206">
        <v>227.60873999999995</v>
      </c>
      <c r="C12" s="206">
        <v>317.80147999999997</v>
      </c>
      <c r="F12" s="138" t="s">
        <v>5618</v>
      </c>
      <c r="G12" s="133">
        <v>-3.0000000074505807E-4</v>
      </c>
    </row>
    <row r="13" spans="1:7" ht="15">
      <c r="A13" s="145" t="s">
        <v>5706</v>
      </c>
      <c r="B13" s="207">
        <v>1205530.3389599998</v>
      </c>
      <c r="C13" s="207">
        <v>4464120.7458499996</v>
      </c>
      <c r="F13" s="138" t="s">
        <v>5764</v>
      </c>
      <c r="G13" s="131">
        <v>398434.92686999991</v>
      </c>
    </row>
    <row r="14" spans="1:7">
      <c r="A14" s="142"/>
      <c r="B14" s="206"/>
      <c r="C14" s="206"/>
      <c r="F14" s="138" t="s">
        <v>5204</v>
      </c>
      <c r="G14" s="131">
        <v>68510.58425</v>
      </c>
    </row>
    <row r="15" spans="1:7" ht="15">
      <c r="A15" s="145" t="s">
        <v>5707</v>
      </c>
      <c r="B15" s="206"/>
      <c r="C15" s="206"/>
      <c r="F15" s="138" t="s">
        <v>5765</v>
      </c>
      <c r="G15" s="131">
        <v>172878.87390000001</v>
      </c>
    </row>
    <row r="16" spans="1:7">
      <c r="A16" s="142" t="s">
        <v>5557</v>
      </c>
      <c r="B16" s="206">
        <v>319575.86138000025</v>
      </c>
      <c r="C16" s="206">
        <v>1202684.6798000003</v>
      </c>
      <c r="F16" s="138" t="s">
        <v>5766</v>
      </c>
      <c r="G16" s="132">
        <v>400000</v>
      </c>
    </row>
    <row r="17" spans="1:7">
      <c r="A17" s="142" t="s">
        <v>5708</v>
      </c>
      <c r="B17" s="206">
        <v>104323.16378000018</v>
      </c>
      <c r="C17" s="206">
        <v>416035.71365000005</v>
      </c>
      <c r="F17" s="138" t="s">
        <v>5767</v>
      </c>
      <c r="G17" s="132">
        <v>181593.42387999996</v>
      </c>
    </row>
    <row r="18" spans="1:7" ht="15.75" thickBot="1">
      <c r="A18" s="142" t="s">
        <v>5709</v>
      </c>
      <c r="B18" s="206">
        <v>25217.598000000013</v>
      </c>
      <c r="C18" s="206">
        <v>100870.39200000001</v>
      </c>
      <c r="F18" s="136" t="s">
        <v>5768</v>
      </c>
      <c r="G18" s="166">
        <v>62987165.551190011</v>
      </c>
    </row>
    <row r="19" spans="1:7" ht="15" thickTop="1">
      <c r="A19" s="142" t="s">
        <v>5207</v>
      </c>
      <c r="B19" s="206">
        <v>3419.0860000000011</v>
      </c>
      <c r="C19" s="206">
        <v>13622.263000000001</v>
      </c>
      <c r="F19" s="138"/>
      <c r="G19" s="131"/>
    </row>
    <row r="20" spans="1:7">
      <c r="A20" s="142" t="s">
        <v>5710</v>
      </c>
      <c r="B20" s="206">
        <v>1285.6249999999995</v>
      </c>
      <c r="C20" s="206">
        <v>5157.9129999999996</v>
      </c>
      <c r="F20" s="138"/>
      <c r="G20" s="131"/>
    </row>
    <row r="21" spans="1:7" ht="15">
      <c r="A21" s="142" t="s">
        <v>5711</v>
      </c>
      <c r="B21" s="206">
        <v>6196.3899399999973</v>
      </c>
      <c r="C21" s="206">
        <v>24243.388900000002</v>
      </c>
      <c r="F21" s="136" t="s">
        <v>5769</v>
      </c>
      <c r="G21" s="131"/>
    </row>
    <row r="22" spans="1:7">
      <c r="A22" s="142" t="s">
        <v>5712</v>
      </c>
      <c r="B22" s="206">
        <v>5835.5367999999999</v>
      </c>
      <c r="C22" s="206">
        <v>20591.358219999998</v>
      </c>
      <c r="F22" s="138" t="s">
        <v>5770</v>
      </c>
      <c r="G22" s="134">
        <v>762073.98376999993</v>
      </c>
    </row>
    <row r="23" spans="1:7">
      <c r="A23" s="142" t="s">
        <v>5713</v>
      </c>
      <c r="B23" s="206">
        <v>1180.233319999998</v>
      </c>
      <c r="C23" s="206">
        <v>4738.7829299999994</v>
      </c>
      <c r="F23" s="138" t="s">
        <v>5771</v>
      </c>
      <c r="G23" s="134">
        <v>8718185.4158300012</v>
      </c>
    </row>
    <row r="24" spans="1:7">
      <c r="A24" s="142" t="s">
        <v>5714</v>
      </c>
      <c r="B24" s="206">
        <v>2529.3333300000013</v>
      </c>
      <c r="C24" s="206">
        <v>10117.33332</v>
      </c>
      <c r="F24" s="138" t="s">
        <v>5772</v>
      </c>
      <c r="G24" s="131">
        <v>31962469.979559999</v>
      </c>
    </row>
    <row r="25" spans="1:7">
      <c r="A25" s="142" t="s">
        <v>5214</v>
      </c>
      <c r="B25" s="206">
        <v>17155.762899999994</v>
      </c>
      <c r="C25" s="206">
        <v>69660.995049999998</v>
      </c>
      <c r="F25" s="138" t="s">
        <v>5773</v>
      </c>
      <c r="G25" s="131">
        <v>3621966.5457200003</v>
      </c>
    </row>
    <row r="26" spans="1:7">
      <c r="A26" s="146" t="s">
        <v>5715</v>
      </c>
      <c r="B26" s="206">
        <v>4480.8283099999971</v>
      </c>
      <c r="C26" s="206">
        <v>15956.78854</v>
      </c>
      <c r="F26" s="138" t="s">
        <v>5774</v>
      </c>
      <c r="G26" s="131">
        <v>314377.23553999997</v>
      </c>
    </row>
    <row r="27" spans="1:7">
      <c r="A27" s="142" t="s">
        <v>5716</v>
      </c>
      <c r="B27" s="206">
        <v>10287.865490000004</v>
      </c>
      <c r="C27" s="206">
        <v>35508.778379999996</v>
      </c>
      <c r="F27" s="138" t="s">
        <v>5775</v>
      </c>
      <c r="G27" s="131">
        <v>674894.73447000002</v>
      </c>
    </row>
    <row r="28" spans="1:7">
      <c r="A28" s="142" t="s">
        <v>5212</v>
      </c>
      <c r="B28" s="206">
        <v>3163.7726799999964</v>
      </c>
      <c r="C28" s="206">
        <v>11333.284460000001</v>
      </c>
      <c r="F28" s="138" t="s">
        <v>5776</v>
      </c>
      <c r="G28" s="131">
        <v>0</v>
      </c>
    </row>
    <row r="29" spans="1:7">
      <c r="A29" s="146" t="s">
        <v>5223</v>
      </c>
      <c r="B29" s="206">
        <v>4640.9719800000021</v>
      </c>
      <c r="C29" s="206">
        <v>18804.150509999999</v>
      </c>
      <c r="F29" s="138" t="s">
        <v>5777</v>
      </c>
      <c r="G29" s="131">
        <v>205376.15813999998</v>
      </c>
    </row>
    <row r="30" spans="1:7" ht="15.75" thickBot="1">
      <c r="A30" s="142" t="s">
        <v>5717</v>
      </c>
      <c r="B30" s="206">
        <v>1191.9418499999992</v>
      </c>
      <c r="C30" s="206">
        <v>4652.90283</v>
      </c>
      <c r="F30" s="136" t="s">
        <v>5778</v>
      </c>
      <c r="G30" s="167">
        <v>46259344.053030014</v>
      </c>
    </row>
    <row r="31" spans="1:7">
      <c r="A31" s="142" t="s">
        <v>5718</v>
      </c>
      <c r="B31" s="206">
        <v>4350.4628700000012</v>
      </c>
      <c r="C31" s="206">
        <v>14162.37753</v>
      </c>
      <c r="F31" s="139"/>
      <c r="G31" s="131"/>
    </row>
    <row r="32" spans="1:7" ht="15">
      <c r="A32" s="142" t="s">
        <v>5719</v>
      </c>
      <c r="B32" s="206">
        <v>38558.327839999954</v>
      </c>
      <c r="C32" s="206">
        <v>152593.76511999997</v>
      </c>
      <c r="F32" s="136" t="s">
        <v>5779</v>
      </c>
      <c r="G32" s="131"/>
    </row>
    <row r="33" spans="1:9">
      <c r="A33" s="142" t="s">
        <v>5208</v>
      </c>
      <c r="B33" s="206">
        <v>5166.6666699999969</v>
      </c>
      <c r="C33" s="206">
        <v>20666.666679999998</v>
      </c>
      <c r="F33" s="138" t="s">
        <v>211</v>
      </c>
      <c r="G33" s="257">
        <v>3550000.0033</v>
      </c>
    </row>
    <row r="34" spans="1:9">
      <c r="A34" s="142" t="s">
        <v>5216</v>
      </c>
      <c r="B34" s="206">
        <v>3212.0625999999975</v>
      </c>
      <c r="C34" s="206">
        <v>12797.941480000001</v>
      </c>
      <c r="F34" s="138" t="s">
        <v>5467</v>
      </c>
      <c r="G34" s="257">
        <v>1312248.0270699998</v>
      </c>
    </row>
    <row r="35" spans="1:9">
      <c r="A35" s="146" t="s">
        <v>5720</v>
      </c>
      <c r="B35" s="206">
        <v>0</v>
      </c>
      <c r="C35" s="206">
        <v>0</v>
      </c>
      <c r="F35" s="138" t="s">
        <v>5468</v>
      </c>
      <c r="G35" s="258">
        <v>1039668.0991600001</v>
      </c>
      <c r="I35" s="151"/>
    </row>
    <row r="36" spans="1:9">
      <c r="A36" s="146" t="s">
        <v>5721</v>
      </c>
      <c r="B36" s="206">
        <v>2426.60437</v>
      </c>
      <c r="C36" s="206">
        <v>6593.3991799999994</v>
      </c>
      <c r="F36" s="150" t="s">
        <v>6250</v>
      </c>
      <c r="G36" s="151">
        <v>31070.55</v>
      </c>
      <c r="I36" s="151"/>
    </row>
    <row r="37" spans="1:9">
      <c r="A37" s="146" t="s">
        <v>5213</v>
      </c>
      <c r="B37" s="206">
        <v>379.02947000000052</v>
      </c>
      <c r="C37" s="206">
        <v>1316.7442200000005</v>
      </c>
      <c r="F37" s="138" t="s">
        <v>5638</v>
      </c>
      <c r="G37" s="257">
        <v>902323.81924999796</v>
      </c>
      <c r="I37" s="151"/>
    </row>
    <row r="38" spans="1:9">
      <c r="A38" s="146" t="s">
        <v>5722</v>
      </c>
      <c r="B38" s="206">
        <v>3326.1098599999987</v>
      </c>
      <c r="C38" s="206">
        <v>11591.216139999999</v>
      </c>
      <c r="F38" s="150" t="s">
        <v>6251</v>
      </c>
      <c r="G38" s="151">
        <v>0</v>
      </c>
    </row>
    <row r="39" spans="1:9">
      <c r="A39" s="142" t="s">
        <v>5723</v>
      </c>
      <c r="B39" s="206">
        <v>3033.1772300000039</v>
      </c>
      <c r="C39" s="206">
        <v>9008.473080000007</v>
      </c>
      <c r="F39" s="138" t="s">
        <v>5639</v>
      </c>
      <c r="G39" s="214">
        <v>9892511</v>
      </c>
    </row>
    <row r="40" spans="1:9" ht="15.75" thickBot="1">
      <c r="A40" s="142" t="s">
        <v>5724</v>
      </c>
      <c r="B40" s="206">
        <v>10123.105619999993</v>
      </c>
      <c r="C40" s="206">
        <v>18191.400129999998</v>
      </c>
      <c r="F40" s="136" t="s">
        <v>5780</v>
      </c>
      <c r="G40" s="168">
        <v>16727821.498779997</v>
      </c>
    </row>
    <row r="41" spans="1:9">
      <c r="A41" s="142" t="s">
        <v>5725</v>
      </c>
      <c r="B41" s="206">
        <v>6096.1329999999998</v>
      </c>
      <c r="C41" s="206">
        <v>14724.47471</v>
      </c>
      <c r="F41" s="138"/>
      <c r="G41" s="132"/>
    </row>
    <row r="42" spans="1:9" ht="15">
      <c r="A42" s="142" t="s">
        <v>5726</v>
      </c>
      <c r="B42" s="206">
        <v>0</v>
      </c>
      <c r="C42" s="206"/>
      <c r="F42" s="136"/>
      <c r="G42" s="132"/>
    </row>
    <row r="43" spans="1:9" ht="15.75" thickBot="1">
      <c r="A43" s="142" t="s">
        <v>5209</v>
      </c>
      <c r="B43" s="206">
        <v>2829.1806400000005</v>
      </c>
      <c r="C43" s="206">
        <v>13415.715249999999</v>
      </c>
      <c r="F43" s="136" t="s">
        <v>5781</v>
      </c>
      <c r="G43" s="169">
        <v>62987165.551810011</v>
      </c>
      <c r="H43" s="162">
        <f>G43-G18</f>
        <v>6.2000006437301636E-4</v>
      </c>
    </row>
    <row r="44" spans="1:9" ht="15" thickTop="1">
      <c r="A44" s="142" t="s">
        <v>5727</v>
      </c>
      <c r="B44" s="206">
        <v>3993.7657800000015</v>
      </c>
      <c r="C44" s="206">
        <v>15288.21234</v>
      </c>
    </row>
    <row r="45" spans="1:9">
      <c r="A45" s="142" t="s">
        <v>5728</v>
      </c>
      <c r="B45" s="206">
        <v>230.76923000000011</v>
      </c>
      <c r="C45" s="206">
        <v>1021.5769200000001</v>
      </c>
    </row>
    <row r="46" spans="1:9" ht="15">
      <c r="A46" s="142" t="s">
        <v>5210</v>
      </c>
      <c r="B46" s="206">
        <v>643.75000000000023</v>
      </c>
      <c r="C46" s="206">
        <v>1340.05</v>
      </c>
      <c r="F46" s="154" t="s">
        <v>5801</v>
      </c>
    </row>
    <row r="47" spans="1:9" ht="15">
      <c r="A47" s="142" t="s">
        <v>5211</v>
      </c>
      <c r="B47" s="206">
        <v>3528.4046299999982</v>
      </c>
      <c r="C47" s="206">
        <v>10879.738519999995</v>
      </c>
      <c r="F47" s="154" t="s">
        <v>5761</v>
      </c>
      <c r="G47" s="153"/>
    </row>
    <row r="48" spans="1:9">
      <c r="A48" s="142" t="s">
        <v>5729</v>
      </c>
      <c r="B48" s="206">
        <v>4316.2387699999981</v>
      </c>
      <c r="C48" s="206">
        <v>13831.437260000001</v>
      </c>
      <c r="F48" s="159" t="s">
        <v>5617</v>
      </c>
      <c r="G48" s="156">
        <v>21760.102139999999</v>
      </c>
    </row>
    <row r="49" spans="1:9">
      <c r="A49" s="142" t="s">
        <v>5217</v>
      </c>
      <c r="B49" s="206">
        <v>606.33124999999973</v>
      </c>
      <c r="C49" s="206">
        <v>2425.3249999999998</v>
      </c>
      <c r="F49" s="155" t="s">
        <v>5799</v>
      </c>
      <c r="G49" s="160">
        <v>14858.888149999999</v>
      </c>
    </row>
    <row r="50" spans="1:9">
      <c r="A50" s="142" t="s">
        <v>5215</v>
      </c>
      <c r="B50" s="206">
        <v>618.96706000000063</v>
      </c>
      <c r="C50" s="206">
        <v>2475.8682400000002</v>
      </c>
      <c r="F50" s="155"/>
      <c r="G50" s="156"/>
      <c r="I50" s="152"/>
    </row>
    <row r="51" spans="1:9" ht="15" thickBot="1">
      <c r="A51" s="142" t="s">
        <v>5730</v>
      </c>
      <c r="B51" s="206">
        <v>2672.6394399999999</v>
      </c>
      <c r="C51" s="206">
        <v>9832.5656399999971</v>
      </c>
      <c r="G51" s="170">
        <v>36618.990290000002</v>
      </c>
      <c r="I51" s="164">
        <f>+G51-G9</f>
        <v>0</v>
      </c>
    </row>
    <row r="52" spans="1:9" ht="15" thickTop="1">
      <c r="A52" s="142" t="s">
        <v>5731</v>
      </c>
      <c r="B52" s="206">
        <v>24605.957489999986</v>
      </c>
      <c r="C52" s="206">
        <v>95880.862699999998</v>
      </c>
    </row>
    <row r="53" spans="1:9" ht="15">
      <c r="A53" s="142" t="s">
        <v>5732</v>
      </c>
      <c r="B53" s="206">
        <v>2934.4039000000012</v>
      </c>
      <c r="C53" s="206">
        <v>12002.958850000001</v>
      </c>
      <c r="F53" s="158" t="s">
        <v>5798</v>
      </c>
    </row>
    <row r="54" spans="1:9" ht="15">
      <c r="A54" s="142" t="s">
        <v>5733</v>
      </c>
      <c r="B54" s="206">
        <v>3166.6666700000005</v>
      </c>
      <c r="C54" s="206">
        <v>12666.66668</v>
      </c>
      <c r="F54" s="154" t="s">
        <v>5783</v>
      </c>
    </row>
    <row r="55" spans="1:9">
      <c r="A55" s="142" t="s">
        <v>5863</v>
      </c>
      <c r="B55" s="206">
        <v>1052.25</v>
      </c>
      <c r="C55" s="206">
        <v>4052.25</v>
      </c>
      <c r="F55" s="155" t="s">
        <v>5784</v>
      </c>
      <c r="G55" s="156">
        <v>696352.67</v>
      </c>
    </row>
    <row r="56" spans="1:9">
      <c r="A56" s="142" t="s">
        <v>5734</v>
      </c>
      <c r="B56" s="206">
        <v>13588.229500000001</v>
      </c>
      <c r="C56" s="206">
        <v>37985.040240000002</v>
      </c>
      <c r="F56" s="155" t="s">
        <v>5785</v>
      </c>
      <c r="G56" s="156">
        <v>1537792.2746700002</v>
      </c>
    </row>
    <row r="57" spans="1:9">
      <c r="A57" s="142" t="s">
        <v>5735</v>
      </c>
      <c r="B57" s="206">
        <v>3671.7792199999994</v>
      </c>
      <c r="C57" s="206">
        <v>7771.8719499999997</v>
      </c>
      <c r="F57" s="155" t="s">
        <v>5786</v>
      </c>
      <c r="G57" s="156">
        <v>731924.39243999997</v>
      </c>
    </row>
    <row r="58" spans="1:9">
      <c r="A58" s="142" t="s">
        <v>5736</v>
      </c>
      <c r="B58" s="206">
        <v>0</v>
      </c>
      <c r="C58" s="206">
        <v>0</v>
      </c>
      <c r="F58" s="155" t="s">
        <v>5787</v>
      </c>
      <c r="G58" s="160">
        <v>217044.16577000002</v>
      </c>
    </row>
    <row r="59" spans="1:9">
      <c r="A59" s="142" t="s">
        <v>5737</v>
      </c>
      <c r="B59" s="206">
        <v>0</v>
      </c>
      <c r="C59" s="206">
        <v>0</v>
      </c>
      <c r="F59" s="155" t="s">
        <v>5788</v>
      </c>
      <c r="G59" s="160">
        <v>212569.18628999998</v>
      </c>
    </row>
    <row r="60" spans="1:9">
      <c r="A60" s="142" t="s">
        <v>5740</v>
      </c>
      <c r="B60" s="206">
        <v>1078.8641699999998</v>
      </c>
      <c r="C60" s="206">
        <v>3065.8616699999998</v>
      </c>
      <c r="F60" s="155" t="s">
        <v>5789</v>
      </c>
      <c r="G60" s="156">
        <v>32113.675090000001</v>
      </c>
    </row>
    <row r="61" spans="1:9">
      <c r="A61" s="142" t="s">
        <v>5741</v>
      </c>
      <c r="B61" s="206">
        <v>12195.263199999994</v>
      </c>
      <c r="C61" s="206">
        <v>47585.480210000002</v>
      </c>
      <c r="F61" s="155" t="s">
        <v>5790</v>
      </c>
      <c r="G61" s="156">
        <v>20582.28398</v>
      </c>
    </row>
    <row r="62" spans="1:9">
      <c r="A62" s="142" t="s">
        <v>5742</v>
      </c>
      <c r="B62" s="208">
        <v>0</v>
      </c>
      <c r="C62" s="208">
        <v>0</v>
      </c>
      <c r="F62" s="155" t="s">
        <v>5791</v>
      </c>
      <c r="G62" s="156">
        <v>22944.4467</v>
      </c>
    </row>
    <row r="63" spans="1:9" ht="15">
      <c r="A63" s="145" t="s">
        <v>5743</v>
      </c>
      <c r="B63" s="207">
        <v>668889.11124000046</v>
      </c>
      <c r="C63" s="207">
        <v>2507146.6643300015</v>
      </c>
      <c r="F63" s="155" t="s">
        <v>5792</v>
      </c>
      <c r="G63" s="156">
        <v>97796.882400000002</v>
      </c>
    </row>
    <row r="64" spans="1:9" ht="15">
      <c r="A64" s="145"/>
      <c r="B64" s="209"/>
      <c r="C64" s="209"/>
      <c r="F64" s="155" t="s">
        <v>5793</v>
      </c>
      <c r="G64" s="156">
        <v>2466</v>
      </c>
    </row>
    <row r="65" spans="1:9" ht="15">
      <c r="A65" s="145" t="s">
        <v>5865</v>
      </c>
      <c r="B65" s="209">
        <v>536641.22771999938</v>
      </c>
      <c r="C65" s="209">
        <v>1956974.0815199981</v>
      </c>
      <c r="F65" s="155" t="s">
        <v>5794</v>
      </c>
      <c r="G65" s="157">
        <v>634.69166000000007</v>
      </c>
    </row>
    <row r="66" spans="1:9" ht="15">
      <c r="A66" s="145"/>
      <c r="B66" s="209"/>
      <c r="C66" s="209"/>
      <c r="F66" s="155" t="s">
        <v>5795</v>
      </c>
      <c r="G66" s="134">
        <v>38822.981719999996</v>
      </c>
    </row>
    <row r="67" spans="1:9">
      <c r="A67" s="142" t="s">
        <v>5744</v>
      </c>
      <c r="B67" s="206">
        <v>36156.665999999997</v>
      </c>
      <c r="C67" s="206">
        <v>180073.79819</v>
      </c>
      <c r="F67" s="155" t="s">
        <v>5796</v>
      </c>
      <c r="G67" s="134">
        <v>276.53656000000001</v>
      </c>
    </row>
    <row r="68" spans="1:9">
      <c r="A68" s="142" t="s">
        <v>5745</v>
      </c>
      <c r="B68" s="206">
        <v>-10750.146000000001</v>
      </c>
      <c r="C68" s="206">
        <v>-34725.667000000001</v>
      </c>
      <c r="F68" s="155" t="s">
        <v>5797</v>
      </c>
      <c r="G68" s="156">
        <v>10646.358440000069</v>
      </c>
    </row>
    <row r="69" spans="1:9" ht="29.25">
      <c r="A69" s="142" t="s">
        <v>5746</v>
      </c>
      <c r="B69" s="206">
        <v>2209.514000000001</v>
      </c>
      <c r="C69" s="206">
        <v>13032.411480000001</v>
      </c>
      <c r="F69"/>
      <c r="G69"/>
      <c r="I69" s="152"/>
    </row>
    <row r="70" spans="1:9" ht="15" thickBot="1">
      <c r="A70" s="142" t="s">
        <v>5747</v>
      </c>
      <c r="B70" s="206">
        <v>0</v>
      </c>
      <c r="C70" s="206">
        <v>0</v>
      </c>
      <c r="F70" s="155"/>
      <c r="G70" s="171">
        <v>3621966.5457200003</v>
      </c>
      <c r="I70" s="164">
        <f>G70-G25</f>
        <v>0</v>
      </c>
    </row>
    <row r="71" spans="1:9" ht="15" thickTop="1">
      <c r="A71" s="142" t="s">
        <v>5748</v>
      </c>
      <c r="B71" s="206">
        <v>-23260.154250000007</v>
      </c>
      <c r="C71" s="206">
        <v>-93312.002430000008</v>
      </c>
    </row>
    <row r="72" spans="1:9">
      <c r="A72" s="142"/>
      <c r="B72" s="206"/>
      <c r="C72" s="206"/>
    </row>
    <row r="73" spans="1:9" ht="15">
      <c r="A73" s="145" t="s">
        <v>5866</v>
      </c>
      <c r="B73" s="207">
        <v>532285.34796999942</v>
      </c>
      <c r="C73" s="207">
        <v>1891905.5412799981</v>
      </c>
    </row>
    <row r="74" spans="1:9">
      <c r="A74" s="142"/>
      <c r="B74" s="206"/>
      <c r="C74" s="206"/>
    </row>
    <row r="75" spans="1:9">
      <c r="A75" s="142" t="s">
        <v>5749</v>
      </c>
      <c r="B75" s="206">
        <v>0</v>
      </c>
      <c r="C75" s="206">
        <v>0</v>
      </c>
    </row>
    <row r="76" spans="1:9">
      <c r="A76" s="142"/>
      <c r="B76" s="206"/>
      <c r="C76" s="206"/>
    </row>
    <row r="77" spans="1:9" ht="15">
      <c r="A77" s="145" t="s">
        <v>5750</v>
      </c>
      <c r="B77" s="209">
        <v>532285.34796999942</v>
      </c>
      <c r="C77" s="209">
        <v>1891905.5412799981</v>
      </c>
    </row>
    <row r="78" spans="1:9">
      <c r="A78" s="142"/>
      <c r="B78" s="206"/>
      <c r="C78" s="206"/>
    </row>
    <row r="79" spans="1:9">
      <c r="A79" s="142" t="s">
        <v>5867</v>
      </c>
      <c r="B79" s="206"/>
      <c r="C79" s="206"/>
    </row>
    <row r="80" spans="1:9">
      <c r="A80" s="142" t="s">
        <v>5802</v>
      </c>
      <c r="B80" s="206">
        <v>2602.4990000000034</v>
      </c>
      <c r="C80" s="206">
        <v>9023.0519999999997</v>
      </c>
    </row>
    <row r="81" spans="1:3">
      <c r="A81" s="142" t="s">
        <v>5738</v>
      </c>
      <c r="B81" s="206">
        <v>98871.020999999892</v>
      </c>
      <c r="C81" s="206">
        <v>367894.06503</v>
      </c>
    </row>
    <row r="82" spans="1:3">
      <c r="A82" s="142" t="s">
        <v>5739</v>
      </c>
      <c r="B82" s="206">
        <v>14902.173000000003</v>
      </c>
      <c r="C82" s="206">
        <v>55249.093000000001</v>
      </c>
    </row>
    <row r="83" spans="1:3">
      <c r="A83" s="142" t="s">
        <v>430</v>
      </c>
      <c r="B83" s="206">
        <v>155611.027</v>
      </c>
      <c r="C83" s="206">
        <v>557415.51199999999</v>
      </c>
    </row>
    <row r="84" spans="1:3">
      <c r="A84" s="142"/>
      <c r="B84" s="206"/>
      <c r="C84" s="206"/>
    </row>
    <row r="85" spans="1:3" ht="15.75" thickBot="1">
      <c r="A85" s="145" t="s">
        <v>5868</v>
      </c>
      <c r="B85" s="210">
        <v>260298.62796999951</v>
      </c>
      <c r="C85" s="210">
        <v>902323.81924999796</v>
      </c>
    </row>
    <row r="86" spans="1:3" ht="15.75" thickTop="1">
      <c r="A86" s="145"/>
      <c r="B86" s="209"/>
      <c r="C86" s="209"/>
    </row>
    <row r="87" spans="1:3" ht="15">
      <c r="A87" s="147" t="s">
        <v>5751</v>
      </c>
      <c r="B87" s="209"/>
      <c r="C87" s="209"/>
    </row>
    <row r="88" spans="1:3" ht="15">
      <c r="A88" s="148" t="s">
        <v>5752</v>
      </c>
      <c r="B88" s="211"/>
      <c r="C88" s="211"/>
    </row>
    <row r="89" spans="1:3">
      <c r="A89" s="148" t="s">
        <v>5753</v>
      </c>
      <c r="B89" s="212">
        <v>13940.302490000133</v>
      </c>
      <c r="C89" s="212">
        <v>-107430.88961000007</v>
      </c>
    </row>
    <row r="90" spans="1:3" ht="15">
      <c r="A90" s="148"/>
      <c r="B90" s="211">
        <v>0</v>
      </c>
      <c r="C90" s="211">
        <v>0</v>
      </c>
    </row>
    <row r="91" spans="1:3" ht="30.75" thickBot="1">
      <c r="A91" s="149" t="s">
        <v>5754</v>
      </c>
      <c r="B91" s="210">
        <v>274238.93045999965</v>
      </c>
      <c r="C91" s="210">
        <v>794892.92963999789</v>
      </c>
    </row>
    <row r="92" spans="1:3" ht="15" thickTop="1"/>
    <row r="94" spans="1:3">
      <c r="A94" s="150" t="s">
        <v>5875</v>
      </c>
      <c r="B94" s="151">
        <f>SUM(B17:B62)</f>
        <v>349313.2498600001</v>
      </c>
      <c r="C94" s="151">
        <f>SUM(C17:C62)</f>
        <v>1304461.98453</v>
      </c>
    </row>
    <row r="95" spans="1:3">
      <c r="A95" s="150" t="s">
        <v>5876</v>
      </c>
      <c r="B95" s="151">
        <f>SUM(B17:B24)+B33</f>
        <v>155153.63284000018</v>
      </c>
      <c r="C95" s="152">
        <f>SUM(C17:C24)+C33</f>
        <v>616043.81170000008</v>
      </c>
    </row>
    <row r="96" spans="1:3">
      <c r="B96" s="151">
        <f>B94-B95</f>
        <v>194159.61701999992</v>
      </c>
      <c r="C96" s="177">
        <f>C94-C95</f>
        <v>688418.17282999994</v>
      </c>
    </row>
    <row r="98" spans="1:3">
      <c r="A98" s="150" t="s">
        <v>366</v>
      </c>
      <c r="B98" s="151">
        <f>B73-B80-B81-B82</f>
        <v>415909.65496999957</v>
      </c>
      <c r="C98" s="152">
        <f>C73-C80-C81-C82</f>
        <v>1459739.3312499982</v>
      </c>
    </row>
  </sheetData>
  <pageMargins left="0.7" right="0.7" top="0.75" bottom="0.75" header="0.3" footer="0.3"/>
  <pageSetup paperSize="9" orientation="landscape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91858-865F-4BCF-B01C-4D3F0C642441}">
  <dimension ref="B1:C25"/>
  <sheetViews>
    <sheetView workbookViewId="0">
      <selection activeCell="C7" sqref="C7"/>
    </sheetView>
  </sheetViews>
  <sheetFormatPr defaultRowHeight="15"/>
  <cols>
    <col min="1" max="1" width="7.85546875" customWidth="1"/>
    <col min="2" max="2" width="48.140625" customWidth="1"/>
    <col min="3" max="3" width="18" style="79" customWidth="1"/>
  </cols>
  <sheetData>
    <row r="1" spans="2:3">
      <c r="C1" s="79" t="s">
        <v>5682</v>
      </c>
    </row>
    <row r="3" spans="2:3">
      <c r="B3" t="s">
        <v>5680</v>
      </c>
      <c r="C3" s="79">
        <f>MA!G18</f>
        <v>62987165.551190011</v>
      </c>
    </row>
    <row r="5" spans="2:3">
      <c r="B5" t="s">
        <v>5681</v>
      </c>
      <c r="C5" s="79">
        <f>'NBD-MF-01-SOFP'!D4</f>
        <v>62987165</v>
      </c>
    </row>
    <row r="7" spans="2:3">
      <c r="B7" t="s">
        <v>5563</v>
      </c>
      <c r="C7" s="123">
        <f>(C3-C5)*1000</f>
        <v>551.19001120328903</v>
      </c>
    </row>
    <row r="9" spans="2:3">
      <c r="B9" t="s">
        <v>5856</v>
      </c>
    </row>
    <row r="10" spans="2:3">
      <c r="B10" s="79"/>
    </row>
    <row r="11" spans="2:3">
      <c r="C11" s="163"/>
    </row>
    <row r="15" spans="2:3">
      <c r="B15" s="124"/>
    </row>
    <row r="23" spans="3:3">
      <c r="C23" s="123">
        <f>-C12+C16+C17</f>
        <v>0</v>
      </c>
    </row>
    <row r="25" spans="3:3">
      <c r="C25" s="122">
        <f>C7+C23</f>
        <v>551.19001120328903</v>
      </c>
    </row>
  </sheetData>
  <pageMargins left="0.7" right="0.7" top="0.75" bottom="0.75" header="0.3" footer="0.3"/>
  <pageSetup paperSize="9" orientation="landscape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AA466-8104-4379-99CB-9AEB3037B838}">
  <sheetPr>
    <tabColor rgb="FF00B0F0"/>
  </sheetPr>
  <dimension ref="A1:O111"/>
  <sheetViews>
    <sheetView showGridLines="0" zoomScale="85" zoomScaleNormal="85" zoomScaleSheetLayoutView="10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82" sqref="D82"/>
    </sheetView>
  </sheetViews>
  <sheetFormatPr defaultColWidth="8.85546875" defaultRowHeight="15"/>
  <cols>
    <col min="1" max="1" width="10.7109375" style="10" customWidth="1"/>
    <col min="2" max="2" width="12.85546875" style="10" customWidth="1"/>
    <col min="3" max="3" width="60.140625" style="10" customWidth="1"/>
    <col min="4" max="4" width="13.5703125" style="23" customWidth="1"/>
    <col min="5" max="5" width="14.7109375" style="23" customWidth="1"/>
    <col min="6" max="6" width="9" style="10" customWidth="1"/>
    <col min="7" max="7" width="15.140625" style="10" hidden="1" customWidth="1"/>
    <col min="8" max="8" width="14" style="10" customWidth="1"/>
    <col min="9" max="10" width="14" style="10" hidden="1" customWidth="1"/>
    <col min="11" max="11" width="4" style="10" customWidth="1"/>
    <col min="12" max="12" width="16.7109375" style="27" customWidth="1"/>
    <col min="13" max="13" width="11.7109375" style="28" customWidth="1"/>
    <col min="14" max="14" width="14.28515625" style="10" bestFit="1" customWidth="1"/>
    <col min="15" max="15" width="13.28515625" style="10" bestFit="1" customWidth="1"/>
    <col min="16" max="16384" width="8.85546875" style="10"/>
  </cols>
  <sheetData>
    <row r="1" spans="1:15" ht="15.75">
      <c r="A1" s="107" t="s">
        <v>222</v>
      </c>
      <c r="B1" s="24"/>
      <c r="C1" s="24"/>
      <c r="D1" s="108" t="s">
        <v>0</v>
      </c>
      <c r="E1" s="108" t="s">
        <v>5225</v>
      </c>
      <c r="G1" s="105" t="s">
        <v>5620</v>
      </c>
      <c r="H1" s="225" t="s">
        <v>6113</v>
      </c>
      <c r="I1" s="225" t="s">
        <v>5620</v>
      </c>
      <c r="J1" s="263" t="s">
        <v>6114</v>
      </c>
      <c r="L1" s="88" t="s">
        <v>5556</v>
      </c>
      <c r="M1" s="88" t="s">
        <v>5563</v>
      </c>
    </row>
    <row r="2" spans="1:15">
      <c r="A2" s="24"/>
      <c r="B2" s="24"/>
      <c r="C2" s="24"/>
      <c r="D2" s="261">
        <v>45869</v>
      </c>
      <c r="E2" s="262"/>
      <c r="G2" s="106">
        <v>45838</v>
      </c>
      <c r="H2" s="231">
        <f>D2</f>
        <v>45869</v>
      </c>
      <c r="I2" s="231">
        <f>G2</f>
        <v>45838</v>
      </c>
      <c r="J2" s="263"/>
      <c r="L2" s="88"/>
      <c r="M2" s="88"/>
    </row>
    <row r="3" spans="1:15" s="12" customFormat="1">
      <c r="A3" s="11" t="s">
        <v>1</v>
      </c>
      <c r="B3" s="11" t="s">
        <v>5255</v>
      </c>
      <c r="C3" s="11" t="s">
        <v>223</v>
      </c>
      <c r="D3" s="19">
        <f>SUM(D4,-D13)</f>
        <v>3092376</v>
      </c>
      <c r="E3" s="19">
        <f>SUM(E4,-E13)</f>
        <v>3092376072.0788417</v>
      </c>
      <c r="G3" s="19">
        <v>2253697990.0406413</v>
      </c>
      <c r="H3" s="232">
        <f t="shared" ref="H3:H4" si="0">E3-G3</f>
        <v>838678082.03820038</v>
      </c>
      <c r="I3" s="232">
        <v>725402416.61476076</v>
      </c>
      <c r="J3" s="233">
        <f>H3-I3</f>
        <v>113275665.42343962</v>
      </c>
      <c r="L3" s="27"/>
      <c r="M3" s="28"/>
    </row>
    <row r="4" spans="1:15" s="12" customFormat="1">
      <c r="A4" s="11" t="s">
        <v>2</v>
      </c>
      <c r="B4" s="11" t="s">
        <v>5256</v>
      </c>
      <c r="C4" s="11" t="s">
        <v>224</v>
      </c>
      <c r="D4" s="20">
        <f>SUM(D5,D6,D7,D8,D9:D12)</f>
        <v>4304830</v>
      </c>
      <c r="E4" s="20">
        <f>SUM(E5,E6,E7,E8,E9:E12)</f>
        <v>4304829814.4300003</v>
      </c>
      <c r="G4" s="20">
        <v>3144201744.4000015</v>
      </c>
      <c r="H4" s="232">
        <f t="shared" si="0"/>
        <v>1160628070.0299988</v>
      </c>
      <c r="I4" s="232">
        <v>1030913602.9500017</v>
      </c>
      <c r="J4" s="233">
        <f t="shared" ref="J4:J67" si="1">H4-I4</f>
        <v>129714467.07999706</v>
      </c>
      <c r="L4" s="121">
        <f>SUM(MA!C4:C8)</f>
        <v>4304829.8144300003</v>
      </c>
      <c r="M4" s="90">
        <f>D4-L4</f>
        <v>0.1855699997395277</v>
      </c>
      <c r="O4" s="84">
        <f>E4-G4</f>
        <v>1160628070.0299988</v>
      </c>
    </row>
    <row r="5" spans="1:15">
      <c r="A5" s="9" t="s">
        <v>3</v>
      </c>
      <c r="B5" s="9" t="s">
        <v>5245</v>
      </c>
      <c r="C5" s="8" t="s">
        <v>225</v>
      </c>
      <c r="D5" s="21">
        <f>ROUND(E5/1000,0)</f>
        <v>40147</v>
      </c>
      <c r="E5" s="21">
        <f>-SUMIF('Linked TB'!$C:$C,B5,'Linked TB'!$E:$E)</f>
        <v>40147340.719999999</v>
      </c>
      <c r="G5" s="30">
        <v>28540572.329999998</v>
      </c>
      <c r="H5" s="233">
        <f>E5-G5</f>
        <v>11606768.390000001</v>
      </c>
      <c r="I5" s="233">
        <v>9558953.3599999975</v>
      </c>
      <c r="J5" s="233">
        <f t="shared" si="1"/>
        <v>2047815.0300000031</v>
      </c>
      <c r="K5" s="70"/>
      <c r="L5" s="121">
        <f>MA!C8</f>
        <v>465111.60862000001</v>
      </c>
      <c r="M5" s="90">
        <f>D5+D10-L5</f>
        <v>0.39137999998638406</v>
      </c>
      <c r="O5" s="83">
        <f>O4/1000</f>
        <v>1160628.0700299987</v>
      </c>
    </row>
    <row r="6" spans="1:15">
      <c r="A6" s="9" t="s">
        <v>5</v>
      </c>
      <c r="B6" s="9" t="s">
        <v>5257</v>
      </c>
      <c r="C6" s="8" t="s">
        <v>34</v>
      </c>
      <c r="D6" s="21">
        <f t="shared" ref="D6:D11" si="2">ROUND(E6/1000,0)</f>
        <v>0</v>
      </c>
      <c r="E6" s="21">
        <f>-SUMIF('Linked TB'!$C:$C,B6,'Linked TB'!$E:$E)</f>
        <v>0</v>
      </c>
      <c r="G6" s="21">
        <v>0</v>
      </c>
      <c r="H6" s="233">
        <f t="shared" ref="H6:H69" si="3">E6-G6</f>
        <v>0</v>
      </c>
      <c r="I6" s="233">
        <v>0</v>
      </c>
      <c r="J6" s="233">
        <f t="shared" si="1"/>
        <v>0</v>
      </c>
    </row>
    <row r="7" spans="1:15">
      <c r="A7" s="9" t="s">
        <v>7</v>
      </c>
      <c r="B7" s="9" t="s">
        <v>5258</v>
      </c>
      <c r="C7" s="9" t="s">
        <v>226</v>
      </c>
      <c r="D7" s="21">
        <f t="shared" si="2"/>
        <v>0</v>
      </c>
      <c r="E7" s="21">
        <f>-SUMIF('Linked TB'!$C:$C,B7,'Linked TB'!$E:$E)</f>
        <v>0</v>
      </c>
      <c r="G7" s="21">
        <v>0</v>
      </c>
      <c r="H7" s="233">
        <f t="shared" si="3"/>
        <v>0</v>
      </c>
      <c r="I7" s="233">
        <v>0</v>
      </c>
      <c r="J7" s="233">
        <f t="shared" si="1"/>
        <v>0</v>
      </c>
    </row>
    <row r="8" spans="1:15" ht="30">
      <c r="A8" s="9" t="s">
        <v>9</v>
      </c>
      <c r="B8" s="9" t="s">
        <v>5244</v>
      </c>
      <c r="C8" s="9" t="s">
        <v>71</v>
      </c>
      <c r="D8" s="21">
        <f>ROUND(E8/1000,0)</f>
        <v>3839718</v>
      </c>
      <c r="E8" s="21">
        <f>-SUMIF('Linked TB'!$C:$C,B8,'Linked TB'!$E:$E)</f>
        <v>3839718205.8100004</v>
      </c>
      <c r="G8" s="21">
        <v>2792515515.5200014</v>
      </c>
      <c r="H8" s="233">
        <f t="shared" si="3"/>
        <v>1047202690.289999</v>
      </c>
      <c r="I8" s="233">
        <v>907833879.26000178</v>
      </c>
      <c r="J8" s="233">
        <f t="shared" si="1"/>
        <v>139368811.02999723</v>
      </c>
      <c r="L8" s="121">
        <f>L4-L5</f>
        <v>3839718.2058100002</v>
      </c>
      <c r="M8" s="90">
        <f>D8-L8</f>
        <v>-0.2058100001886487</v>
      </c>
    </row>
    <row r="9" spans="1:15">
      <c r="A9" s="9" t="s">
        <v>11</v>
      </c>
      <c r="B9" s="9" t="s">
        <v>5259</v>
      </c>
      <c r="C9" s="9" t="s">
        <v>46</v>
      </c>
      <c r="D9" s="21">
        <f>ROUND(E9/1000,0)</f>
        <v>0</v>
      </c>
      <c r="E9" s="21">
        <f>-SUMIF('Linked TB'!$C:$C,B9,'Linked TB'!$E:$E)</f>
        <v>0</v>
      </c>
      <c r="G9" s="21">
        <v>0</v>
      </c>
      <c r="H9" s="233">
        <f t="shared" si="3"/>
        <v>0</v>
      </c>
      <c r="I9" s="233">
        <v>0</v>
      </c>
      <c r="J9" s="233">
        <f t="shared" si="1"/>
        <v>0</v>
      </c>
    </row>
    <row r="10" spans="1:15" ht="30">
      <c r="A10" s="9" t="s">
        <v>227</v>
      </c>
      <c r="B10" s="9" t="s">
        <v>5246</v>
      </c>
      <c r="C10" s="9" t="s">
        <v>228</v>
      </c>
      <c r="D10" s="21">
        <f>ROUND(E10/1000,0)+1</f>
        <v>424965</v>
      </c>
      <c r="E10" s="21">
        <f>-SUMIF('Linked TB'!$C:$C,B10,'Linked TB'!$E:$E)</f>
        <v>424964267.89999998</v>
      </c>
      <c r="G10" s="30">
        <v>323145656.54999995</v>
      </c>
      <c r="H10" s="233">
        <f t="shared" si="3"/>
        <v>101818611.35000002</v>
      </c>
      <c r="I10" s="233">
        <v>113520770.32999992</v>
      </c>
      <c r="J10" s="233">
        <f t="shared" si="1"/>
        <v>-11702158.9799999</v>
      </c>
      <c r="K10" s="70"/>
    </row>
    <row r="11" spans="1:15" ht="30">
      <c r="A11" s="9" t="s">
        <v>229</v>
      </c>
      <c r="B11" s="9" t="s">
        <v>5260</v>
      </c>
      <c r="C11" s="9" t="s">
        <v>230</v>
      </c>
      <c r="D11" s="21">
        <f t="shared" si="2"/>
        <v>0</v>
      </c>
      <c r="E11" s="21">
        <f>-SUMIF('Linked TB'!$C:$C,B11,'Linked TB'!$E:$E)</f>
        <v>0</v>
      </c>
      <c r="G11" s="21">
        <v>0</v>
      </c>
      <c r="H11" s="233">
        <f t="shared" si="3"/>
        <v>0</v>
      </c>
      <c r="I11" s="233">
        <v>0</v>
      </c>
      <c r="J11" s="233">
        <f t="shared" si="1"/>
        <v>0</v>
      </c>
    </row>
    <row r="12" spans="1:15">
      <c r="A12" s="9" t="s">
        <v>231</v>
      </c>
      <c r="B12" s="9" t="s">
        <v>5261</v>
      </c>
      <c r="C12" s="9" t="s">
        <v>120</v>
      </c>
      <c r="D12" s="21">
        <f>ROUND(E12/1000,0)</f>
        <v>0</v>
      </c>
      <c r="E12" s="21">
        <f>-SUMIF('Linked TB'!$C:$C,B12,'Linked TB'!$E:$E)</f>
        <v>0</v>
      </c>
      <c r="G12" s="21">
        <v>0</v>
      </c>
      <c r="H12" s="233">
        <f t="shared" si="3"/>
        <v>0</v>
      </c>
      <c r="I12" s="233">
        <v>0</v>
      </c>
      <c r="J12" s="233">
        <f t="shared" si="1"/>
        <v>0</v>
      </c>
    </row>
    <row r="13" spans="1:15">
      <c r="A13" s="11" t="s">
        <v>13</v>
      </c>
      <c r="B13" s="11" t="s">
        <v>5262</v>
      </c>
      <c r="C13" s="11" t="s">
        <v>232</v>
      </c>
      <c r="D13" s="20">
        <f>SUM(D14,D20,D24,D25,D26,D29,D30)</f>
        <v>1212454</v>
      </c>
      <c r="E13" s="20">
        <f>SUM(E14,E20,E24,E25,E26,E29,E30)</f>
        <v>1212453742.3511586</v>
      </c>
      <c r="G13" s="20">
        <v>890503754.35936034</v>
      </c>
      <c r="H13" s="232">
        <f t="shared" si="3"/>
        <v>321949987.99179828</v>
      </c>
      <c r="I13" s="232">
        <v>305511186.33524096</v>
      </c>
      <c r="J13" s="233">
        <f t="shared" si="1"/>
        <v>16438801.656557322</v>
      </c>
      <c r="L13" s="121">
        <f>MA!C16</f>
        <v>1202684.6798000003</v>
      </c>
      <c r="M13" s="90">
        <f>D13-D29-L13</f>
        <v>0.32019999972544611</v>
      </c>
      <c r="O13" s="84">
        <f>E13-G13</f>
        <v>321949987.99179828</v>
      </c>
    </row>
    <row r="14" spans="1:15" s="12" customFormat="1" ht="30">
      <c r="A14" s="13" t="s">
        <v>14</v>
      </c>
      <c r="B14" s="13" t="s">
        <v>5263</v>
      </c>
      <c r="C14" s="13" t="s">
        <v>233</v>
      </c>
      <c r="D14" s="22">
        <f>SUM(D15:D19)</f>
        <v>897010</v>
      </c>
      <c r="E14" s="22">
        <f>SUM(E15:E19)</f>
        <v>897009150.80087602</v>
      </c>
      <c r="G14" s="22">
        <v>655756797.65130997</v>
      </c>
      <c r="H14" s="232">
        <f t="shared" si="3"/>
        <v>241252353.14956605</v>
      </c>
      <c r="I14" s="232">
        <v>224623111.86407104</v>
      </c>
      <c r="J14" s="233">
        <f t="shared" si="1"/>
        <v>16629241.285495013</v>
      </c>
      <c r="L14" s="27"/>
      <c r="M14" s="28"/>
      <c r="O14" s="83">
        <f>O13/1000</f>
        <v>321949.98799179826</v>
      </c>
    </row>
    <row r="15" spans="1:15" s="12" customFormat="1">
      <c r="A15" s="9" t="s">
        <v>234</v>
      </c>
      <c r="B15" s="9" t="s">
        <v>5250</v>
      </c>
      <c r="C15" s="8" t="s">
        <v>141</v>
      </c>
      <c r="D15" s="21">
        <f>ROUND(E15/1000,0)</f>
        <v>14862</v>
      </c>
      <c r="E15" s="21">
        <f>SUMIF('Linked TB'!$C:$C,B15,'Linked TB'!$E:$E)</f>
        <v>14861791.07</v>
      </c>
      <c r="G15" s="21">
        <v>11662417.709999999</v>
      </c>
      <c r="H15" s="233">
        <f t="shared" si="3"/>
        <v>3199373.3600000013</v>
      </c>
      <c r="I15" s="233">
        <v>4055624.1799999978</v>
      </c>
      <c r="J15" s="233">
        <f t="shared" si="1"/>
        <v>-856250.81999999657</v>
      </c>
      <c r="L15" s="27"/>
      <c r="M15" s="28"/>
    </row>
    <row r="16" spans="1:15" s="12" customFormat="1">
      <c r="A16" s="9" t="s">
        <v>235</v>
      </c>
      <c r="B16" s="9" t="s">
        <v>5249</v>
      </c>
      <c r="C16" s="8" t="s">
        <v>143</v>
      </c>
      <c r="D16" s="21">
        <f>ROUND(E16/1000,0)+1</f>
        <v>855716</v>
      </c>
      <c r="E16" s="21">
        <f>Breakups!N4</f>
        <v>855715462.42909515</v>
      </c>
      <c r="F16" s="70" t="s">
        <v>5597</v>
      </c>
      <c r="G16" s="21">
        <v>624363361.18699491</v>
      </c>
      <c r="H16" s="233">
        <f t="shared" si="3"/>
        <v>231352101.24210024</v>
      </c>
      <c r="I16" s="233">
        <v>213839986.99372855</v>
      </c>
      <c r="J16" s="233">
        <f t="shared" si="1"/>
        <v>17512114.248371691</v>
      </c>
      <c r="L16" s="27"/>
      <c r="M16" s="28"/>
    </row>
    <row r="17" spans="1:15" s="12" customFormat="1">
      <c r="A17" s="9" t="s">
        <v>236</v>
      </c>
      <c r="B17" s="9" t="s">
        <v>5248</v>
      </c>
      <c r="C17" s="8" t="s">
        <v>145</v>
      </c>
      <c r="D17" s="21">
        <f>ROUND(E17/1000,0)</f>
        <v>26432</v>
      </c>
      <c r="E17" s="21">
        <f>Breakups!N5</f>
        <v>26431897.301780824</v>
      </c>
      <c r="F17" s="70" t="s">
        <v>5597</v>
      </c>
      <c r="G17" s="21">
        <v>19731018.754315071</v>
      </c>
      <c r="H17" s="233">
        <f t="shared" si="3"/>
        <v>6700878.5474657528</v>
      </c>
      <c r="I17" s="233">
        <v>6727500.6903424654</v>
      </c>
      <c r="J17" s="233">
        <f t="shared" si="1"/>
        <v>-26622.142876712605</v>
      </c>
      <c r="L17" s="27"/>
      <c r="M17" s="28"/>
    </row>
    <row r="18" spans="1:15" s="12" customFormat="1">
      <c r="A18" s="9" t="s">
        <v>237</v>
      </c>
      <c r="B18" s="9" t="s">
        <v>5264</v>
      </c>
      <c r="C18" s="8" t="s">
        <v>147</v>
      </c>
      <c r="D18" s="21">
        <f>ROUND(E18/1000,0)</f>
        <v>0</v>
      </c>
      <c r="E18" s="21">
        <f>SUMIF('Linked TB'!$C:$C,B18,'Linked TB'!$E:$E)</f>
        <v>0</v>
      </c>
      <c r="G18" s="21">
        <v>0</v>
      </c>
      <c r="H18" s="233">
        <f t="shared" si="3"/>
        <v>0</v>
      </c>
      <c r="I18" s="233">
        <v>0</v>
      </c>
      <c r="J18" s="233">
        <f t="shared" si="1"/>
        <v>0</v>
      </c>
      <c r="L18" s="27"/>
      <c r="M18" s="28"/>
    </row>
    <row r="19" spans="1:15" s="12" customFormat="1">
      <c r="A19" s="9" t="s">
        <v>238</v>
      </c>
      <c r="B19" s="9" t="s">
        <v>5265</v>
      </c>
      <c r="C19" s="8" t="s">
        <v>44</v>
      </c>
      <c r="D19" s="21">
        <f t="shared" ref="D19:D25" si="4">ROUND(E19/1000,0)</f>
        <v>0</v>
      </c>
      <c r="E19" s="21">
        <f>SUMIF('Linked TB'!$C:$C,B19,'Linked TB'!$E:$E)</f>
        <v>0</v>
      </c>
      <c r="G19" s="21">
        <v>0</v>
      </c>
      <c r="H19" s="233">
        <f t="shared" si="3"/>
        <v>0</v>
      </c>
      <c r="I19" s="233">
        <v>0</v>
      </c>
      <c r="J19" s="233">
        <f t="shared" si="1"/>
        <v>0</v>
      </c>
      <c r="L19" s="27"/>
      <c r="M19" s="28"/>
    </row>
    <row r="20" spans="1:15" ht="30">
      <c r="A20" s="13" t="s">
        <v>16</v>
      </c>
      <c r="B20" s="13" t="s">
        <v>5266</v>
      </c>
      <c r="C20" s="13" t="s">
        <v>153</v>
      </c>
      <c r="D20" s="22">
        <f>SUM(D21:D23)</f>
        <v>274560</v>
      </c>
      <c r="E20" s="22">
        <f>SUM(E21:E23)</f>
        <v>274560450.55000001</v>
      </c>
      <c r="G20" s="22">
        <v>204224171.31999999</v>
      </c>
      <c r="H20" s="232">
        <f t="shared" si="3"/>
        <v>70336279.230000019</v>
      </c>
      <c r="I20" s="232">
        <v>70556162.159999982</v>
      </c>
      <c r="J20" s="233">
        <f t="shared" si="1"/>
        <v>-219882.92999996245</v>
      </c>
    </row>
    <row r="21" spans="1:15">
      <c r="A21" s="9" t="s">
        <v>239</v>
      </c>
      <c r="B21" s="9" t="s">
        <v>5267</v>
      </c>
      <c r="C21" s="8" t="s">
        <v>240</v>
      </c>
      <c r="D21" s="21">
        <f t="shared" si="4"/>
        <v>0</v>
      </c>
      <c r="E21" s="21">
        <f>SUMIF('Linked TB'!$C:$C,B21,'Linked TB'!$E:$E)</f>
        <v>0</v>
      </c>
      <c r="G21" s="21">
        <v>0</v>
      </c>
      <c r="H21" s="233">
        <f t="shared" si="3"/>
        <v>0</v>
      </c>
      <c r="I21" s="233">
        <v>0</v>
      </c>
      <c r="J21" s="233">
        <f t="shared" si="1"/>
        <v>0</v>
      </c>
    </row>
    <row r="22" spans="1:15">
      <c r="A22" s="9" t="s">
        <v>241</v>
      </c>
      <c r="B22" s="9" t="s">
        <v>5268</v>
      </c>
      <c r="C22" s="8" t="s">
        <v>242</v>
      </c>
      <c r="D22" s="21">
        <f>ROUND(E22/1000,0)</f>
        <v>274560</v>
      </c>
      <c r="E22" s="21">
        <f>SUMIF('Linked TB'!$C:$C,B22,'Linked TB'!$E:$E)</f>
        <v>274560450.55000001</v>
      </c>
      <c r="G22" s="21">
        <v>204224171.31999999</v>
      </c>
      <c r="H22" s="233">
        <f t="shared" si="3"/>
        <v>70336279.230000019</v>
      </c>
      <c r="I22" s="233">
        <v>70556162.159999982</v>
      </c>
      <c r="J22" s="233">
        <f t="shared" si="1"/>
        <v>-219882.92999996245</v>
      </c>
    </row>
    <row r="23" spans="1:15">
      <c r="A23" s="9" t="s">
        <v>243</v>
      </c>
      <c r="B23" s="9" t="s">
        <v>5269</v>
      </c>
      <c r="C23" s="8" t="s">
        <v>167</v>
      </c>
      <c r="D23" s="21">
        <f t="shared" si="4"/>
        <v>0</v>
      </c>
      <c r="E23" s="21">
        <f>SUMIF('Linked TB'!$C:$C,B23,'Linked TB'!$E:$E)</f>
        <v>0</v>
      </c>
      <c r="G23" s="21">
        <v>0</v>
      </c>
      <c r="H23" s="233">
        <f t="shared" si="3"/>
        <v>0</v>
      </c>
      <c r="I23" s="233">
        <v>0</v>
      </c>
      <c r="J23" s="233">
        <f t="shared" si="1"/>
        <v>0</v>
      </c>
    </row>
    <row r="24" spans="1:15">
      <c r="A24" s="9" t="s">
        <v>18</v>
      </c>
      <c r="B24" s="9" t="s">
        <v>5270</v>
      </c>
      <c r="C24" s="9" t="s">
        <v>169</v>
      </c>
      <c r="D24" s="21">
        <f t="shared" si="4"/>
        <v>0</v>
      </c>
      <c r="E24" s="21">
        <f>SUMIF('Linked TB'!$C:$C,B24,'Linked TB'!$E:$E)</f>
        <v>0</v>
      </c>
      <c r="G24" s="21">
        <v>0</v>
      </c>
      <c r="H24" s="233">
        <f t="shared" si="3"/>
        <v>0</v>
      </c>
      <c r="I24" s="233">
        <v>0</v>
      </c>
      <c r="J24" s="233">
        <f t="shared" si="1"/>
        <v>0</v>
      </c>
    </row>
    <row r="25" spans="1:15">
      <c r="A25" s="9" t="s">
        <v>244</v>
      </c>
      <c r="B25" s="9" t="s">
        <v>5271</v>
      </c>
      <c r="C25" s="9" t="s">
        <v>245</v>
      </c>
      <c r="D25" s="21">
        <f t="shared" si="4"/>
        <v>0</v>
      </c>
      <c r="E25" s="21">
        <f>SUMIF('Linked TB'!$C:$C,B25,'Linked TB'!$E:$E)</f>
        <v>0</v>
      </c>
      <c r="G25" s="21">
        <v>0</v>
      </c>
      <c r="H25" s="233">
        <f t="shared" si="3"/>
        <v>0</v>
      </c>
      <c r="I25" s="233">
        <v>0</v>
      </c>
      <c r="J25" s="233">
        <f t="shared" si="1"/>
        <v>0</v>
      </c>
    </row>
    <row r="26" spans="1:15" ht="30">
      <c r="A26" s="13" t="s">
        <v>246</v>
      </c>
      <c r="B26" s="13" t="s">
        <v>5272</v>
      </c>
      <c r="C26" s="13" t="s">
        <v>186</v>
      </c>
      <c r="D26" s="22">
        <f>SUM(D27:D28)</f>
        <v>31115</v>
      </c>
      <c r="E26" s="22">
        <f>SUM(E27:E28)</f>
        <v>31115078.446027432</v>
      </c>
      <c r="G26" s="22">
        <v>23127849.445479486</v>
      </c>
      <c r="H26" s="232">
        <f t="shared" si="3"/>
        <v>7987229.0005479455</v>
      </c>
      <c r="I26" s="232">
        <v>7866740.1005479814</v>
      </c>
      <c r="J26" s="233">
        <f t="shared" si="1"/>
        <v>120488.89999996405</v>
      </c>
    </row>
    <row r="27" spans="1:15">
      <c r="A27" s="9" t="s">
        <v>247</v>
      </c>
      <c r="B27" s="9" t="s">
        <v>5273</v>
      </c>
      <c r="C27" s="8" t="s">
        <v>147</v>
      </c>
      <c r="D27" s="21">
        <f>ROUND(E27/1000,0)</f>
        <v>31115</v>
      </c>
      <c r="E27" s="21">
        <f>Breakups!N8</f>
        <v>31115078.446027432</v>
      </c>
      <c r="F27" s="70" t="s">
        <v>5597</v>
      </c>
      <c r="G27" s="21">
        <v>23127849.445479486</v>
      </c>
      <c r="H27" s="233">
        <f t="shared" si="3"/>
        <v>7987229.0005479455</v>
      </c>
      <c r="I27" s="233">
        <v>7866740.1005479814</v>
      </c>
      <c r="J27" s="233">
        <f t="shared" si="1"/>
        <v>120488.89999996405</v>
      </c>
    </row>
    <row r="28" spans="1:15">
      <c r="A28" s="9" t="s">
        <v>248</v>
      </c>
      <c r="B28" s="9" t="s">
        <v>5247</v>
      </c>
      <c r="C28" s="8" t="s">
        <v>44</v>
      </c>
      <c r="D28" s="21">
        <f>ROUND(E28/1000,0)</f>
        <v>0</v>
      </c>
      <c r="E28" s="21">
        <f>Breakups!N7+Breakups!N6</f>
        <v>0</v>
      </c>
      <c r="F28" s="70" t="s">
        <v>5597</v>
      </c>
      <c r="G28" s="21">
        <v>0</v>
      </c>
      <c r="H28" s="233">
        <f t="shared" si="3"/>
        <v>0</v>
      </c>
      <c r="I28" s="233">
        <v>0</v>
      </c>
      <c r="J28" s="233">
        <f t="shared" si="1"/>
        <v>0</v>
      </c>
    </row>
    <row r="29" spans="1:15">
      <c r="A29" s="9" t="s">
        <v>249</v>
      </c>
      <c r="B29" s="9" t="s">
        <v>5274</v>
      </c>
      <c r="C29" s="9" t="s">
        <v>250</v>
      </c>
      <c r="D29" s="21">
        <f>ROUND(E29/1000,0)</f>
        <v>9769</v>
      </c>
      <c r="E29" s="71">
        <v>9769062.5542550962</v>
      </c>
      <c r="F29" s="70" t="s">
        <v>5597</v>
      </c>
      <c r="G29" s="71">
        <v>7394935.9425709639</v>
      </c>
      <c r="H29" s="233">
        <f t="shared" si="3"/>
        <v>2374126.6116841324</v>
      </c>
      <c r="I29" s="233">
        <v>2465172.2106219418</v>
      </c>
      <c r="J29" s="233">
        <f t="shared" si="1"/>
        <v>-91045.598937809467</v>
      </c>
      <c r="K29" s="70"/>
    </row>
    <row r="30" spans="1:15">
      <c r="A30" s="9" t="s">
        <v>251</v>
      </c>
      <c r="B30" s="9" t="s">
        <v>5275</v>
      </c>
      <c r="C30" s="8" t="s">
        <v>120</v>
      </c>
      <c r="D30" s="21">
        <f>ROUND(E30/1000,0)</f>
        <v>0</v>
      </c>
      <c r="E30" s="21">
        <f>SUMIF('Linked TB'!$C:$C,B30,'Linked TB'!$E:$E)</f>
        <v>0</v>
      </c>
      <c r="G30" s="21">
        <v>0</v>
      </c>
      <c r="H30" s="233">
        <f t="shared" si="3"/>
        <v>0</v>
      </c>
      <c r="I30" s="233">
        <v>0</v>
      </c>
      <c r="J30" s="233">
        <f t="shared" si="1"/>
        <v>0</v>
      </c>
    </row>
    <row r="31" spans="1:15">
      <c r="A31" s="1" t="s">
        <v>138</v>
      </c>
      <c r="B31" s="1" t="s">
        <v>5276</v>
      </c>
      <c r="C31" s="1" t="s">
        <v>252</v>
      </c>
      <c r="D31" s="22">
        <f>SUM(D32,-D37)</f>
        <v>143429</v>
      </c>
      <c r="E31" s="22">
        <f>SUM(E32,-E37)</f>
        <v>143429121.64999998</v>
      </c>
      <c r="G31" s="22">
        <v>102002579.81999999</v>
      </c>
      <c r="H31" s="232">
        <f t="shared" si="3"/>
        <v>41426541.829999983</v>
      </c>
      <c r="I31" s="232">
        <v>35593992.830000013</v>
      </c>
      <c r="J31" s="233">
        <f t="shared" si="1"/>
        <v>5832548.9999999702</v>
      </c>
      <c r="L31" s="121">
        <f>SUM(MA!C9:C12)</f>
        <v>159290.93141999998</v>
      </c>
      <c r="M31" s="90">
        <f>D31+D42+D51-L31</f>
        <v>6.8580000021029264E-2</v>
      </c>
      <c r="O31" s="84">
        <f>E31-G31</f>
        <v>41426541.829999983</v>
      </c>
    </row>
    <row r="32" spans="1:15" s="12" customFormat="1">
      <c r="A32" s="13" t="s">
        <v>139</v>
      </c>
      <c r="B32" s="13" t="s">
        <v>5277</v>
      </c>
      <c r="C32" s="13" t="s">
        <v>253</v>
      </c>
      <c r="D32" s="22">
        <f>SUM(D33:D36)</f>
        <v>143429</v>
      </c>
      <c r="E32" s="22">
        <f>SUM(E33:E36)</f>
        <v>143429121.64999998</v>
      </c>
      <c r="G32" s="22">
        <v>102002579.81999999</v>
      </c>
      <c r="H32" s="232">
        <f t="shared" si="3"/>
        <v>41426541.829999983</v>
      </c>
      <c r="I32" s="232">
        <v>35593992.830000013</v>
      </c>
      <c r="J32" s="233">
        <f t="shared" si="1"/>
        <v>5832548.9999999702</v>
      </c>
      <c r="L32" s="27"/>
      <c r="M32" s="28"/>
      <c r="O32" s="83">
        <f>O31/1000</f>
        <v>41426.54182999998</v>
      </c>
    </row>
    <row r="33" spans="1:15">
      <c r="A33" s="8" t="s">
        <v>140</v>
      </c>
      <c r="B33" s="8" t="s">
        <v>5251</v>
      </c>
      <c r="C33" s="8" t="s">
        <v>254</v>
      </c>
      <c r="D33" s="21">
        <f>ROUND(E33/1000,0)</f>
        <v>143429</v>
      </c>
      <c r="E33" s="21">
        <f>-SUMIF('Linked TB'!$C:$C,B33,'Linked TB'!$E:$E)</f>
        <v>143429121.64999998</v>
      </c>
      <c r="G33" s="21">
        <v>102002579.81999999</v>
      </c>
      <c r="H33" s="233">
        <f t="shared" si="3"/>
        <v>41426541.829999983</v>
      </c>
      <c r="I33" s="233">
        <v>35593992.830000013</v>
      </c>
      <c r="J33" s="233">
        <f t="shared" si="1"/>
        <v>5832548.9999999702</v>
      </c>
    </row>
    <row r="34" spans="1:15">
      <c r="A34" s="8" t="s">
        <v>142</v>
      </c>
      <c r="B34" s="8" t="s">
        <v>5278</v>
      </c>
      <c r="C34" s="8" t="s">
        <v>255</v>
      </c>
      <c r="D34" s="21">
        <f t="shared" ref="D34:D58" si="5">ROUND(E34/1000,0)</f>
        <v>0</v>
      </c>
      <c r="E34" s="21">
        <f>-SUMIF('Linked TB'!$C:$C,B34,'Linked TB'!$E:$E)</f>
        <v>0</v>
      </c>
      <c r="G34" s="21">
        <v>0</v>
      </c>
      <c r="H34" s="233">
        <f t="shared" si="3"/>
        <v>0</v>
      </c>
      <c r="I34" s="233">
        <v>0</v>
      </c>
      <c r="J34" s="233">
        <f t="shared" si="1"/>
        <v>0</v>
      </c>
    </row>
    <row r="35" spans="1:15">
      <c r="A35" s="8" t="s">
        <v>144</v>
      </c>
      <c r="B35" s="8" t="s">
        <v>5279</v>
      </c>
      <c r="C35" s="8" t="s">
        <v>256</v>
      </c>
      <c r="D35" s="21">
        <f t="shared" si="5"/>
        <v>0</v>
      </c>
      <c r="E35" s="21">
        <f>-SUMIF('Linked TB'!$C:$C,B35,'Linked TB'!$E:$E)</f>
        <v>0</v>
      </c>
      <c r="G35" s="21">
        <v>0</v>
      </c>
      <c r="H35" s="233">
        <f t="shared" si="3"/>
        <v>0</v>
      </c>
      <c r="I35" s="233">
        <v>0</v>
      </c>
      <c r="J35" s="233">
        <f t="shared" si="1"/>
        <v>0</v>
      </c>
    </row>
    <row r="36" spans="1:15">
      <c r="A36" s="8" t="s">
        <v>146</v>
      </c>
      <c r="B36" s="8" t="s">
        <v>5280</v>
      </c>
      <c r="C36" s="8" t="s">
        <v>257</v>
      </c>
      <c r="D36" s="21">
        <f t="shared" si="5"/>
        <v>0</v>
      </c>
      <c r="E36" s="21">
        <f>-SUMIF('Linked TB'!$C:$C,B36,'Linked TB'!$E:$E)</f>
        <v>0</v>
      </c>
      <c r="G36" s="21">
        <v>0</v>
      </c>
      <c r="H36" s="233">
        <f t="shared" si="3"/>
        <v>0</v>
      </c>
      <c r="I36" s="233">
        <v>0</v>
      </c>
      <c r="J36" s="233">
        <f t="shared" si="1"/>
        <v>0</v>
      </c>
    </row>
    <row r="37" spans="1:15">
      <c r="A37" s="14" t="s">
        <v>152</v>
      </c>
      <c r="B37" s="14" t="s">
        <v>5281</v>
      </c>
      <c r="C37" s="14" t="s">
        <v>258</v>
      </c>
      <c r="D37" s="22">
        <f>SUM(D38:D41)</f>
        <v>0</v>
      </c>
      <c r="E37" s="22">
        <f>SUM(E38:E41)</f>
        <v>0</v>
      </c>
      <c r="G37" s="22">
        <v>0</v>
      </c>
      <c r="H37" s="233">
        <f t="shared" si="3"/>
        <v>0</v>
      </c>
      <c r="I37" s="233">
        <v>0</v>
      </c>
      <c r="J37" s="233">
        <f t="shared" si="1"/>
        <v>0</v>
      </c>
    </row>
    <row r="38" spans="1:15">
      <c r="A38" s="8" t="s">
        <v>154</v>
      </c>
      <c r="B38" s="8" t="s">
        <v>5282</v>
      </c>
      <c r="C38" s="8" t="s">
        <v>254</v>
      </c>
      <c r="D38" s="21">
        <f t="shared" si="5"/>
        <v>0</v>
      </c>
      <c r="E38" s="21">
        <f>-SUMIF('Linked TB'!$C:$C,B38,'Linked TB'!$E:$E)</f>
        <v>0</v>
      </c>
      <c r="G38" s="21">
        <v>0</v>
      </c>
      <c r="H38" s="233">
        <f t="shared" si="3"/>
        <v>0</v>
      </c>
      <c r="I38" s="233">
        <v>0</v>
      </c>
      <c r="J38" s="233">
        <f t="shared" si="1"/>
        <v>0</v>
      </c>
    </row>
    <row r="39" spans="1:15">
      <c r="A39" s="8" t="s">
        <v>156</v>
      </c>
      <c r="B39" s="8" t="s">
        <v>5283</v>
      </c>
      <c r="C39" s="8" t="s">
        <v>259</v>
      </c>
      <c r="D39" s="21">
        <f t="shared" si="5"/>
        <v>0</v>
      </c>
      <c r="E39" s="21">
        <f>-SUMIF('Linked TB'!$C:$C,B39,'Linked TB'!$E:$E)</f>
        <v>0</v>
      </c>
      <c r="G39" s="21">
        <v>0</v>
      </c>
      <c r="H39" s="233">
        <f t="shared" si="3"/>
        <v>0</v>
      </c>
      <c r="I39" s="233">
        <v>0</v>
      </c>
      <c r="J39" s="233">
        <f t="shared" si="1"/>
        <v>0</v>
      </c>
    </row>
    <row r="40" spans="1:15">
      <c r="A40" s="8" t="s">
        <v>158</v>
      </c>
      <c r="B40" s="8" t="s">
        <v>5284</v>
      </c>
      <c r="C40" s="8" t="s">
        <v>256</v>
      </c>
      <c r="D40" s="21">
        <f t="shared" si="5"/>
        <v>0</v>
      </c>
      <c r="E40" s="21">
        <f>-SUMIF('Linked TB'!$C:$C,B40,'Linked TB'!$E:$E)</f>
        <v>0</v>
      </c>
      <c r="G40" s="21">
        <v>0</v>
      </c>
      <c r="H40" s="233">
        <f t="shared" si="3"/>
        <v>0</v>
      </c>
      <c r="I40" s="233">
        <v>0</v>
      </c>
      <c r="J40" s="233">
        <f t="shared" si="1"/>
        <v>0</v>
      </c>
    </row>
    <row r="41" spans="1:15">
      <c r="A41" s="8" t="s">
        <v>160</v>
      </c>
      <c r="B41" s="8" t="s">
        <v>5285</v>
      </c>
      <c r="C41" s="8" t="s">
        <v>257</v>
      </c>
      <c r="D41" s="21">
        <f t="shared" si="5"/>
        <v>0</v>
      </c>
      <c r="E41" s="21">
        <f>-SUMIF('Linked TB'!$C:$C,B41,'Linked TB'!$E:$E)</f>
        <v>0</v>
      </c>
      <c r="G41" s="21">
        <v>0</v>
      </c>
      <c r="H41" s="233">
        <f t="shared" si="3"/>
        <v>0</v>
      </c>
      <c r="I41" s="233">
        <v>0</v>
      </c>
      <c r="J41" s="233">
        <f t="shared" si="1"/>
        <v>0</v>
      </c>
    </row>
    <row r="42" spans="1:15">
      <c r="A42" s="11" t="s">
        <v>208</v>
      </c>
      <c r="B42" s="11" t="s">
        <v>5286</v>
      </c>
      <c r="C42" s="11" t="s">
        <v>260</v>
      </c>
      <c r="D42" s="20">
        <f>SUM(D43:D50)</f>
        <v>0</v>
      </c>
      <c r="E42" s="20">
        <f>SUM(E43:E50)</f>
        <v>0</v>
      </c>
      <c r="G42" s="20">
        <v>0</v>
      </c>
      <c r="H42" s="233">
        <f t="shared" si="3"/>
        <v>0</v>
      </c>
      <c r="I42" s="233">
        <v>0</v>
      </c>
      <c r="J42" s="233">
        <f t="shared" si="1"/>
        <v>0</v>
      </c>
      <c r="O42" s="84">
        <f>E42-G42</f>
        <v>0</v>
      </c>
    </row>
    <row r="43" spans="1:15" s="12" customFormat="1">
      <c r="A43" s="8" t="s">
        <v>210</v>
      </c>
      <c r="B43" s="8" t="s">
        <v>5287</v>
      </c>
      <c r="C43" s="8" t="s">
        <v>261</v>
      </c>
      <c r="D43" s="21">
        <f t="shared" si="5"/>
        <v>0</v>
      </c>
      <c r="E43" s="21">
        <f>-SUMIF('Linked TB'!$C:$C,B43,'Linked TB'!$E:$E)</f>
        <v>0</v>
      </c>
      <c r="G43" s="21">
        <v>0</v>
      </c>
      <c r="H43" s="233">
        <f t="shared" si="3"/>
        <v>0</v>
      </c>
      <c r="I43" s="233">
        <v>0</v>
      </c>
      <c r="J43" s="233">
        <f t="shared" si="1"/>
        <v>0</v>
      </c>
      <c r="L43" s="27"/>
      <c r="M43" s="28"/>
      <c r="O43" s="83">
        <f>O42/1000</f>
        <v>0</v>
      </c>
    </row>
    <row r="44" spans="1:15">
      <c r="A44" s="8" t="s">
        <v>212</v>
      </c>
      <c r="B44" s="8" t="s">
        <v>5288</v>
      </c>
      <c r="C44" s="8" t="s">
        <v>262</v>
      </c>
      <c r="D44" s="21">
        <f t="shared" si="5"/>
        <v>0</v>
      </c>
      <c r="E44" s="21">
        <f>-SUMIF('Linked TB'!$C:$C,B44,'Linked TB'!$E:$E)</f>
        <v>0</v>
      </c>
      <c r="G44" s="21">
        <v>0</v>
      </c>
      <c r="H44" s="233">
        <f t="shared" si="3"/>
        <v>0</v>
      </c>
      <c r="I44" s="233">
        <v>0</v>
      </c>
      <c r="J44" s="233">
        <f t="shared" si="1"/>
        <v>0</v>
      </c>
    </row>
    <row r="45" spans="1:15">
      <c r="A45" s="8" t="s">
        <v>214</v>
      </c>
      <c r="B45" s="8" t="s">
        <v>5289</v>
      </c>
      <c r="C45" s="8" t="s">
        <v>263</v>
      </c>
      <c r="D45" s="21">
        <f t="shared" si="5"/>
        <v>0</v>
      </c>
      <c r="E45" s="21">
        <f>-SUMIF('Linked TB'!$C:$C,B45,'Linked TB'!$E:$E)</f>
        <v>0</v>
      </c>
      <c r="G45" s="21">
        <v>0</v>
      </c>
      <c r="H45" s="233">
        <f t="shared" si="3"/>
        <v>0</v>
      </c>
      <c r="I45" s="233">
        <v>0</v>
      </c>
      <c r="J45" s="233">
        <f t="shared" si="1"/>
        <v>0</v>
      </c>
    </row>
    <row r="46" spans="1:15">
      <c r="A46" s="8" t="s">
        <v>216</v>
      </c>
      <c r="B46" s="8" t="s">
        <v>5290</v>
      </c>
      <c r="C46" s="8" t="s">
        <v>264</v>
      </c>
      <c r="D46" s="21">
        <f t="shared" si="5"/>
        <v>0</v>
      </c>
      <c r="E46" s="21">
        <f>-SUMIF('Linked TB'!$C:$C,B46,'Linked TB'!$E:$E)</f>
        <v>0</v>
      </c>
      <c r="G46" s="21">
        <v>0</v>
      </c>
      <c r="H46" s="233">
        <f t="shared" si="3"/>
        <v>0</v>
      </c>
      <c r="I46" s="233">
        <v>0</v>
      </c>
      <c r="J46" s="233">
        <f t="shared" si="1"/>
        <v>0</v>
      </c>
    </row>
    <row r="47" spans="1:15">
      <c r="A47" s="8" t="s">
        <v>265</v>
      </c>
      <c r="B47" s="8" t="s">
        <v>5291</v>
      </c>
      <c r="C47" s="8" t="s">
        <v>266</v>
      </c>
      <c r="D47" s="21">
        <f t="shared" si="5"/>
        <v>0</v>
      </c>
      <c r="E47" s="21">
        <f>-SUMIF('Linked TB'!$C:$C,B47,'Linked TB'!$E:$E)</f>
        <v>0</v>
      </c>
      <c r="G47" s="21">
        <v>0</v>
      </c>
      <c r="H47" s="233">
        <f t="shared" si="3"/>
        <v>0</v>
      </c>
      <c r="I47" s="233">
        <v>0</v>
      </c>
      <c r="J47" s="233">
        <f t="shared" si="1"/>
        <v>0</v>
      </c>
    </row>
    <row r="48" spans="1:15">
      <c r="A48" s="8" t="s">
        <v>267</v>
      </c>
      <c r="B48" s="8" t="s">
        <v>5292</v>
      </c>
      <c r="C48" s="8" t="s">
        <v>268</v>
      </c>
      <c r="D48" s="21">
        <f t="shared" si="5"/>
        <v>0</v>
      </c>
      <c r="E48" s="21">
        <f>-SUMIF('Linked TB'!$C:$C,B48,'Linked TB'!$E:$E)</f>
        <v>0</v>
      </c>
      <c r="G48" s="21">
        <v>0</v>
      </c>
      <c r="H48" s="233">
        <f t="shared" si="3"/>
        <v>0</v>
      </c>
      <c r="I48" s="233">
        <v>0</v>
      </c>
      <c r="J48" s="233">
        <f t="shared" si="1"/>
        <v>0</v>
      </c>
    </row>
    <row r="49" spans="1:15">
      <c r="A49" s="8" t="s">
        <v>269</v>
      </c>
      <c r="B49" s="8" t="s">
        <v>5293</v>
      </c>
      <c r="C49" s="8" t="s">
        <v>270</v>
      </c>
      <c r="D49" s="21">
        <f t="shared" si="5"/>
        <v>0</v>
      </c>
      <c r="E49" s="21">
        <f>-SUMIF('Linked TB'!$C:$C,B49,'Linked TB'!$E:$E)</f>
        <v>0</v>
      </c>
      <c r="G49" s="21">
        <v>0</v>
      </c>
      <c r="H49" s="233">
        <f t="shared" si="3"/>
        <v>0</v>
      </c>
      <c r="I49" s="233">
        <v>0</v>
      </c>
      <c r="J49" s="233">
        <f t="shared" si="1"/>
        <v>0</v>
      </c>
    </row>
    <row r="50" spans="1:15">
      <c r="A50" s="8" t="s">
        <v>271</v>
      </c>
      <c r="B50" s="8" t="s">
        <v>5294</v>
      </c>
      <c r="C50" s="8" t="s">
        <v>272</v>
      </c>
      <c r="D50" s="21">
        <f t="shared" si="5"/>
        <v>0</v>
      </c>
      <c r="E50" s="21">
        <f>-SUMIF('Linked TB'!$C:$C,B50,'Linked TB'!$E:$E)</f>
        <v>0</v>
      </c>
      <c r="G50" s="21">
        <v>0</v>
      </c>
      <c r="H50" s="233">
        <f t="shared" si="3"/>
        <v>0</v>
      </c>
      <c r="I50" s="233">
        <v>0</v>
      </c>
      <c r="J50" s="233">
        <f t="shared" si="1"/>
        <v>0</v>
      </c>
    </row>
    <row r="51" spans="1:15">
      <c r="A51" s="11" t="s">
        <v>273</v>
      </c>
      <c r="B51" s="11" t="s">
        <v>5295</v>
      </c>
      <c r="C51" s="11" t="s">
        <v>274</v>
      </c>
      <c r="D51" s="20">
        <f>SUM(D52:D59)</f>
        <v>15862</v>
      </c>
      <c r="E51" s="20">
        <f>SUM(E52:E59)</f>
        <v>15861809.77</v>
      </c>
      <c r="G51" s="20">
        <v>12386082.669999998</v>
      </c>
      <c r="H51" s="232">
        <f t="shared" si="3"/>
        <v>3475727.1000000015</v>
      </c>
      <c r="I51" s="232">
        <v>4314535.3599999975</v>
      </c>
      <c r="J51" s="233">
        <f t="shared" si="1"/>
        <v>-838808.25999999605</v>
      </c>
      <c r="O51" s="84">
        <f>E51-G51</f>
        <v>3475727.1000000015</v>
      </c>
    </row>
    <row r="52" spans="1:15">
      <c r="A52" s="8" t="s">
        <v>275</v>
      </c>
      <c r="B52" s="8" t="s">
        <v>5296</v>
      </c>
      <c r="C52" s="8" t="s">
        <v>276</v>
      </c>
      <c r="D52" s="21">
        <f t="shared" si="5"/>
        <v>0</v>
      </c>
      <c r="E52" s="21">
        <f>-SUMIF('Linked TB'!$C:$C,B52,'Linked TB'!$E:$E)</f>
        <v>0</v>
      </c>
      <c r="G52" s="21">
        <v>0</v>
      </c>
      <c r="H52" s="233">
        <f t="shared" si="3"/>
        <v>0</v>
      </c>
      <c r="I52" s="233">
        <v>0</v>
      </c>
      <c r="J52" s="233">
        <f t="shared" si="1"/>
        <v>0</v>
      </c>
      <c r="O52" s="83">
        <f>O51/1000</f>
        <v>3475.7271000000014</v>
      </c>
    </row>
    <row r="53" spans="1:15">
      <c r="A53" s="8" t="s">
        <v>277</v>
      </c>
      <c r="B53" s="8" t="s">
        <v>5297</v>
      </c>
      <c r="C53" s="8" t="s">
        <v>278</v>
      </c>
      <c r="D53" s="21">
        <f t="shared" si="5"/>
        <v>0</v>
      </c>
      <c r="E53" s="21">
        <f>-SUMIF('Linked TB'!$C:$C,B53,'Linked TB'!$E:$E)</f>
        <v>0</v>
      </c>
      <c r="G53" s="21">
        <v>0</v>
      </c>
      <c r="H53" s="233">
        <f t="shared" si="3"/>
        <v>0</v>
      </c>
      <c r="I53" s="233">
        <v>0</v>
      </c>
      <c r="J53" s="233">
        <f t="shared" si="1"/>
        <v>0</v>
      </c>
    </row>
    <row r="54" spans="1:15">
      <c r="A54" s="8" t="s">
        <v>279</v>
      </c>
      <c r="B54" s="8" t="s">
        <v>5253</v>
      </c>
      <c r="C54" s="8" t="s">
        <v>280</v>
      </c>
      <c r="D54" s="21">
        <f>ROUND(E54/1000,0)</f>
        <v>318</v>
      </c>
      <c r="E54" s="21">
        <f>-SUMIF('Linked TB'!$C:$C,B54,'Linked TB'!$E:$E)</f>
        <v>317801.48</v>
      </c>
      <c r="G54" s="21">
        <v>90192.74000000002</v>
      </c>
      <c r="H54" s="233">
        <f t="shared" si="3"/>
        <v>227608.73999999996</v>
      </c>
      <c r="I54" s="233">
        <v>86650</v>
      </c>
      <c r="J54" s="233">
        <f t="shared" si="1"/>
        <v>140958.73999999996</v>
      </c>
      <c r="O54" s="83">
        <f>O52+O32</f>
        <v>44902.268929999984</v>
      </c>
    </row>
    <row r="55" spans="1:15">
      <c r="A55" s="8" t="s">
        <v>281</v>
      </c>
      <c r="B55" s="8" t="s">
        <v>5298</v>
      </c>
      <c r="C55" s="8" t="s">
        <v>282</v>
      </c>
      <c r="D55" s="21">
        <f t="shared" si="5"/>
        <v>0</v>
      </c>
      <c r="E55" s="21">
        <f>-SUMIF('Linked TB'!$C:$C,B55,'Linked TB'!$E:$E)</f>
        <v>0</v>
      </c>
      <c r="G55" s="21">
        <v>0</v>
      </c>
      <c r="H55" s="233">
        <f t="shared" si="3"/>
        <v>0</v>
      </c>
      <c r="I55" s="233">
        <v>0</v>
      </c>
      <c r="J55" s="233">
        <f t="shared" si="1"/>
        <v>0</v>
      </c>
    </row>
    <row r="56" spans="1:15">
      <c r="A56" s="8" t="s">
        <v>283</v>
      </c>
      <c r="B56" s="8" t="s">
        <v>5299</v>
      </c>
      <c r="C56" s="8" t="s">
        <v>284</v>
      </c>
      <c r="D56" s="21">
        <f t="shared" si="5"/>
        <v>0</v>
      </c>
      <c r="E56" s="21">
        <f>-SUMIF('Linked TB'!$C:$C,B56,'Linked TB'!$E:$E)</f>
        <v>0</v>
      </c>
      <c r="G56" s="21">
        <v>0</v>
      </c>
      <c r="H56" s="233">
        <f t="shared" si="3"/>
        <v>0</v>
      </c>
      <c r="I56" s="233">
        <v>0</v>
      </c>
      <c r="J56" s="233">
        <f t="shared" si="1"/>
        <v>0</v>
      </c>
    </row>
    <row r="57" spans="1:15">
      <c r="A57" s="8" t="s">
        <v>285</v>
      </c>
      <c r="B57" s="8" t="s">
        <v>5300</v>
      </c>
      <c r="C57" s="8" t="s">
        <v>286</v>
      </c>
      <c r="D57" s="21">
        <f t="shared" si="5"/>
        <v>0</v>
      </c>
      <c r="E57" s="21">
        <f>-SUMIF('Linked TB'!$C:$C,B57,'Linked TB'!$E:$E)</f>
        <v>0</v>
      </c>
      <c r="G57" s="21">
        <v>0</v>
      </c>
      <c r="H57" s="233">
        <f t="shared" si="3"/>
        <v>0</v>
      </c>
      <c r="I57" s="233">
        <v>0</v>
      </c>
      <c r="J57" s="233">
        <f t="shared" si="1"/>
        <v>0</v>
      </c>
    </row>
    <row r="58" spans="1:15">
      <c r="A58" s="8" t="s">
        <v>287</v>
      </c>
      <c r="B58" s="8" t="s">
        <v>5252</v>
      </c>
      <c r="C58" s="8" t="s">
        <v>288</v>
      </c>
      <c r="D58" s="21">
        <f t="shared" si="5"/>
        <v>0</v>
      </c>
      <c r="E58" s="21">
        <f>-SUMIF('Linked TB'!$C:$C,B58,'Linked TB'!$E:$E)</f>
        <v>0</v>
      </c>
      <c r="G58" s="21">
        <v>0</v>
      </c>
      <c r="H58" s="233">
        <f t="shared" si="3"/>
        <v>0</v>
      </c>
      <c r="I58" s="233">
        <v>0</v>
      </c>
      <c r="J58" s="233">
        <f t="shared" si="1"/>
        <v>0</v>
      </c>
    </row>
    <row r="59" spans="1:15">
      <c r="A59" s="8" t="s">
        <v>289</v>
      </c>
      <c r="B59" s="8" t="s">
        <v>5254</v>
      </c>
      <c r="C59" s="8" t="s">
        <v>290</v>
      </c>
      <c r="D59" s="21">
        <f>ROUND(E59/1000,0)</f>
        <v>15544</v>
      </c>
      <c r="E59" s="21">
        <f>-SUMIF('Linked TB'!$C:$C,B59,'Linked TB'!$E:$E)</f>
        <v>15544008.289999999</v>
      </c>
      <c r="G59" s="21">
        <v>12295889.929999998</v>
      </c>
      <c r="H59" s="233">
        <f t="shared" si="3"/>
        <v>3248118.3600000013</v>
      </c>
      <c r="I59" s="233">
        <v>4227885.3599999985</v>
      </c>
      <c r="J59" s="233">
        <f t="shared" si="1"/>
        <v>-979766.99999999721</v>
      </c>
    </row>
    <row r="60" spans="1:15">
      <c r="A60" s="11" t="s">
        <v>291</v>
      </c>
      <c r="B60" s="11" t="s">
        <v>5301</v>
      </c>
      <c r="C60" s="11" t="s">
        <v>292</v>
      </c>
      <c r="D60" s="20">
        <f>SUM(D61,D65,D70,D74)</f>
        <v>65068</v>
      </c>
      <c r="E60" s="20">
        <f>SUM(E61,E65,E70,E74)</f>
        <v>65068540.799743444</v>
      </c>
      <c r="G60" s="20">
        <v>60712662.125527143</v>
      </c>
      <c r="H60" s="232">
        <f t="shared" si="3"/>
        <v>4355878.6742163002</v>
      </c>
      <c r="I60" s="232">
        <v>49195430.659975238</v>
      </c>
      <c r="J60" s="233">
        <f t="shared" si="1"/>
        <v>-44839551.985758938</v>
      </c>
      <c r="L60" s="121">
        <f>SUM(MA!C67:C71)</f>
        <v>65068.540239999988</v>
      </c>
      <c r="M60" s="90">
        <f>D60-L60</f>
        <v>-0.54023999998753425</v>
      </c>
    </row>
    <row r="61" spans="1:15" s="12" customFormat="1">
      <c r="A61" s="14" t="s">
        <v>293</v>
      </c>
      <c r="B61" s="14" t="s">
        <v>5302</v>
      </c>
      <c r="C61" s="14" t="s">
        <v>294</v>
      </c>
      <c r="D61" s="20">
        <f>SUM(D62:D64)</f>
        <v>0</v>
      </c>
      <c r="E61" s="20">
        <f>SUM(E62:E64)</f>
        <v>0</v>
      </c>
      <c r="G61" s="20">
        <v>0</v>
      </c>
      <c r="H61" s="232">
        <f t="shared" si="3"/>
        <v>0</v>
      </c>
      <c r="I61" s="232">
        <v>0</v>
      </c>
      <c r="J61" s="233">
        <f t="shared" si="1"/>
        <v>0</v>
      </c>
      <c r="L61" s="27"/>
      <c r="M61" s="28"/>
    </row>
    <row r="62" spans="1:15" s="12" customFormat="1" ht="30">
      <c r="A62" s="8" t="s">
        <v>295</v>
      </c>
      <c r="B62" s="8" t="s">
        <v>5303</v>
      </c>
      <c r="C62" s="8" t="s">
        <v>296</v>
      </c>
      <c r="D62" s="21">
        <f t="shared" ref="D62:D74" si="6">ROUND(E62/1000,0)</f>
        <v>0</v>
      </c>
      <c r="E62" s="21">
        <f>SUMIF('Linked TB'!$C:$C,B62,'Linked TB'!$E:$E)</f>
        <v>0</v>
      </c>
      <c r="G62" s="21">
        <v>0</v>
      </c>
      <c r="H62" s="233">
        <f t="shared" si="3"/>
        <v>0</v>
      </c>
      <c r="I62" s="233">
        <v>0</v>
      </c>
      <c r="J62" s="233">
        <f t="shared" si="1"/>
        <v>0</v>
      </c>
      <c r="L62" s="27"/>
      <c r="M62" s="28"/>
    </row>
    <row r="63" spans="1:15" s="12" customFormat="1">
      <c r="A63" s="8" t="s">
        <v>297</v>
      </c>
      <c r="B63" s="8" t="s">
        <v>5304</v>
      </c>
      <c r="C63" s="8" t="s">
        <v>298</v>
      </c>
      <c r="D63" s="21">
        <f t="shared" si="6"/>
        <v>0</v>
      </c>
      <c r="E63" s="21">
        <f>'Write Off'!G34</f>
        <v>0</v>
      </c>
      <c r="G63" s="21">
        <v>0</v>
      </c>
      <c r="H63" s="233">
        <f t="shared" si="3"/>
        <v>0</v>
      </c>
      <c r="I63" s="233">
        <v>0</v>
      </c>
      <c r="J63" s="233">
        <f t="shared" si="1"/>
        <v>0</v>
      </c>
      <c r="L63" s="27"/>
      <c r="M63" s="28"/>
    </row>
    <row r="64" spans="1:15" s="12" customFormat="1">
      <c r="A64" s="8" t="s">
        <v>299</v>
      </c>
      <c r="B64" s="8" t="s">
        <v>5305</v>
      </c>
      <c r="C64" s="8" t="s">
        <v>300</v>
      </c>
      <c r="D64" s="21">
        <f t="shared" si="6"/>
        <v>0</v>
      </c>
      <c r="E64" s="21">
        <f>SUMIF('Linked TB'!$C:$C,B64,'Linked TB'!$E:$E)</f>
        <v>0</v>
      </c>
      <c r="G64" s="21">
        <v>0</v>
      </c>
      <c r="H64" s="233">
        <f t="shared" si="3"/>
        <v>0</v>
      </c>
      <c r="I64" s="233">
        <v>0</v>
      </c>
      <c r="J64" s="233">
        <f t="shared" si="1"/>
        <v>0</v>
      </c>
      <c r="L64" s="27"/>
      <c r="M64" s="28"/>
    </row>
    <row r="65" spans="1:14" s="12" customFormat="1">
      <c r="A65" s="14" t="s">
        <v>301</v>
      </c>
      <c r="B65" s="14" t="s">
        <v>5306</v>
      </c>
      <c r="C65" s="14" t="s">
        <v>302</v>
      </c>
      <c r="D65" s="20">
        <f>SUM(D66:D69)</f>
        <v>65068</v>
      </c>
      <c r="E65" s="20">
        <f>SUM(E66:E69)</f>
        <v>65068540.799743444</v>
      </c>
      <c r="G65" s="20">
        <v>60712662.125527143</v>
      </c>
      <c r="H65" s="232">
        <f t="shared" si="3"/>
        <v>4355878.6742163002</v>
      </c>
      <c r="I65" s="232">
        <v>49195430.659975238</v>
      </c>
      <c r="J65" s="233">
        <f t="shared" si="1"/>
        <v>-44839551.985758938</v>
      </c>
      <c r="L65" s="27"/>
      <c r="M65" s="28"/>
    </row>
    <row r="66" spans="1:14" s="12" customFormat="1">
      <c r="A66" s="8" t="s">
        <v>303</v>
      </c>
      <c r="B66" s="8" t="s">
        <v>5307</v>
      </c>
      <c r="C66" s="8" t="s">
        <v>304</v>
      </c>
      <c r="D66" s="21">
        <f t="shared" si="6"/>
        <v>0</v>
      </c>
      <c r="E66" s="21">
        <v>0</v>
      </c>
      <c r="G66" s="21">
        <v>0</v>
      </c>
      <c r="H66" s="233">
        <f t="shared" si="3"/>
        <v>0</v>
      </c>
      <c r="I66" s="233">
        <v>0</v>
      </c>
      <c r="J66" s="233">
        <f t="shared" si="1"/>
        <v>0</v>
      </c>
      <c r="L66" s="27"/>
      <c r="M66" s="28"/>
    </row>
    <row r="67" spans="1:14" ht="30">
      <c r="A67" s="8" t="s">
        <v>305</v>
      </c>
      <c r="B67" s="8" t="s">
        <v>5308</v>
      </c>
      <c r="C67" s="8" t="s">
        <v>306</v>
      </c>
      <c r="D67" s="21">
        <f t="shared" si="6"/>
        <v>7144</v>
      </c>
      <c r="E67" s="21">
        <f>'Write Off'!O32+'Write Off'!O18</f>
        <v>7144239.2117258944</v>
      </c>
      <c r="F67" s="70" t="s">
        <v>5597</v>
      </c>
      <c r="G67" s="21">
        <v>8036798.137170244</v>
      </c>
      <c r="H67" s="233">
        <f t="shared" si="3"/>
        <v>-892558.92544434965</v>
      </c>
      <c r="I67" s="233">
        <v>6091416.9037245102</v>
      </c>
      <c r="J67" s="233">
        <f t="shared" si="1"/>
        <v>-6983975.8291688599</v>
      </c>
    </row>
    <row r="68" spans="1:14" ht="30">
      <c r="A68" s="8" t="s">
        <v>307</v>
      </c>
      <c r="B68" s="8" t="s">
        <v>5309</v>
      </c>
      <c r="C68" s="8" t="s">
        <v>308</v>
      </c>
      <c r="D68" s="21">
        <f>ROUND(E68/1000,0)</f>
        <v>177552</v>
      </c>
      <c r="E68" s="21">
        <f>'Write Off'!O33+'Write Off'!O16+'Write Off'!O17</f>
        <v>177552395.36801755</v>
      </c>
      <c r="F68" s="70" t="s">
        <v>5597</v>
      </c>
      <c r="G68" s="21">
        <v>135787771.76835689</v>
      </c>
      <c r="H68" s="233">
        <f t="shared" si="3"/>
        <v>41764623.599660665</v>
      </c>
      <c r="I68" s="233">
        <v>64523295.886250719</v>
      </c>
      <c r="J68" s="233">
        <f t="shared" ref="J68:J105" si="7">H68-I68</f>
        <v>-22758672.286590055</v>
      </c>
      <c r="K68" s="70"/>
    </row>
    <row r="69" spans="1:14">
      <c r="A69" s="8" t="s">
        <v>309</v>
      </c>
      <c r="B69" s="8" t="s">
        <v>5310</v>
      </c>
      <c r="C69" s="8" t="s">
        <v>310</v>
      </c>
      <c r="D69" s="21">
        <f>ROUND(E69/1000,0)</f>
        <v>-119628</v>
      </c>
      <c r="E69" s="21">
        <f>'Write Off'!O15</f>
        <v>-119628093.78</v>
      </c>
      <c r="F69" s="70" t="s">
        <v>5597</v>
      </c>
      <c r="G69" s="21">
        <v>-83111907.780000001</v>
      </c>
      <c r="H69" s="233">
        <f t="shared" si="3"/>
        <v>-36516186</v>
      </c>
      <c r="I69" s="233">
        <v>-21419282.130000003</v>
      </c>
      <c r="J69" s="233">
        <f t="shared" si="7"/>
        <v>-15096903.869999997</v>
      </c>
      <c r="K69" s="70"/>
    </row>
    <row r="70" spans="1:14">
      <c r="A70" s="13" t="s">
        <v>311</v>
      </c>
      <c r="B70" s="13" t="s">
        <v>5311</v>
      </c>
      <c r="C70" s="13" t="s">
        <v>312</v>
      </c>
      <c r="D70" s="20">
        <f>SUM(D71:D73)</f>
        <v>0</v>
      </c>
      <c r="E70" s="20">
        <f>SUM(E71:E73)</f>
        <v>0</v>
      </c>
      <c r="G70" s="20">
        <v>0</v>
      </c>
      <c r="H70" s="232">
        <f t="shared" ref="H70:H105" si="8">E70-G70</f>
        <v>0</v>
      </c>
      <c r="I70" s="232">
        <v>0</v>
      </c>
      <c r="J70" s="233">
        <f t="shared" si="7"/>
        <v>0</v>
      </c>
    </row>
    <row r="71" spans="1:14">
      <c r="A71" s="8" t="s">
        <v>313</v>
      </c>
      <c r="B71" s="8" t="s">
        <v>5312</v>
      </c>
      <c r="C71" s="8" t="s">
        <v>314</v>
      </c>
      <c r="D71" s="21">
        <f t="shared" si="6"/>
        <v>0</v>
      </c>
      <c r="E71" s="21">
        <f>SUMIF('Linked TB'!$C:$C,B71,'Linked TB'!$E:$E)</f>
        <v>0</v>
      </c>
      <c r="G71" s="21">
        <v>0</v>
      </c>
      <c r="H71" s="233">
        <f t="shared" si="8"/>
        <v>0</v>
      </c>
      <c r="I71" s="233">
        <v>0</v>
      </c>
      <c r="J71" s="233">
        <f t="shared" si="7"/>
        <v>0</v>
      </c>
    </row>
    <row r="72" spans="1:14">
      <c r="A72" s="8" t="s">
        <v>315</v>
      </c>
      <c r="B72" s="8" t="s">
        <v>5313</v>
      </c>
      <c r="C72" s="8" t="s">
        <v>316</v>
      </c>
      <c r="D72" s="21">
        <f t="shared" si="6"/>
        <v>0</v>
      </c>
      <c r="E72" s="21">
        <f>SUMIF('Linked TB'!$C:$C,B72,'Linked TB'!$E:$E)</f>
        <v>0</v>
      </c>
      <c r="G72" s="21">
        <v>0</v>
      </c>
      <c r="H72" s="233">
        <f t="shared" si="8"/>
        <v>0</v>
      </c>
      <c r="I72" s="233">
        <v>0</v>
      </c>
      <c r="J72" s="233">
        <f t="shared" si="7"/>
        <v>0</v>
      </c>
    </row>
    <row r="73" spans="1:14">
      <c r="A73" s="8" t="s">
        <v>317</v>
      </c>
      <c r="B73" s="8" t="s">
        <v>5314</v>
      </c>
      <c r="C73" s="8" t="s">
        <v>318</v>
      </c>
      <c r="D73" s="21">
        <f t="shared" si="6"/>
        <v>0</v>
      </c>
      <c r="E73" s="21">
        <f>SUMIF('Linked TB'!$C:$C,B73,'Linked TB'!$E:$E)</f>
        <v>0</v>
      </c>
      <c r="G73" s="21">
        <v>0</v>
      </c>
      <c r="H73" s="233">
        <f t="shared" si="8"/>
        <v>0</v>
      </c>
      <c r="I73" s="233">
        <v>0</v>
      </c>
      <c r="J73" s="233">
        <f t="shared" si="7"/>
        <v>0</v>
      </c>
    </row>
    <row r="74" spans="1:14">
      <c r="A74" s="9" t="s">
        <v>319</v>
      </c>
      <c r="B74" s="9" t="s">
        <v>5315</v>
      </c>
      <c r="C74" s="9" t="s">
        <v>320</v>
      </c>
      <c r="D74" s="21">
        <f t="shared" si="6"/>
        <v>0</v>
      </c>
      <c r="E74" s="21">
        <f>SUMIF('Linked TB'!$C:$C,B74,'Linked TB'!$E:$E)</f>
        <v>0</v>
      </c>
      <c r="G74" s="21">
        <v>0</v>
      </c>
      <c r="H74" s="233">
        <f t="shared" si="8"/>
        <v>0</v>
      </c>
      <c r="I74" s="233">
        <v>0</v>
      </c>
      <c r="J74" s="233">
        <f t="shared" si="7"/>
        <v>0</v>
      </c>
    </row>
    <row r="75" spans="1:14">
      <c r="A75" s="11" t="s">
        <v>321</v>
      </c>
      <c r="B75" s="11" t="s">
        <v>5316</v>
      </c>
      <c r="C75" s="11" t="s">
        <v>322</v>
      </c>
      <c r="D75" s="20">
        <f>SUM(D3,D31,D42,D51,-D60)</f>
        <v>3186599</v>
      </c>
      <c r="E75" s="20">
        <f>SUM(E3,E31,E42,E51,-E60)</f>
        <v>3186598462.6990981</v>
      </c>
      <c r="G75" s="20">
        <v>2307373990.4051142</v>
      </c>
      <c r="H75" s="232">
        <f t="shared" si="8"/>
        <v>879224472.29398394</v>
      </c>
      <c r="I75" s="232">
        <v>716115514.14478552</v>
      </c>
      <c r="J75" s="233">
        <f t="shared" si="7"/>
        <v>163108958.14919841</v>
      </c>
    </row>
    <row r="76" spans="1:14" s="12" customFormat="1">
      <c r="A76" s="11" t="s">
        <v>323</v>
      </c>
      <c r="B76" s="11" t="s">
        <v>5317</v>
      </c>
      <c r="C76" s="11" t="s">
        <v>324</v>
      </c>
      <c r="D76" s="20">
        <f>SUM(D77,D82)</f>
        <v>1303716</v>
      </c>
      <c r="E76" s="20">
        <f>SUM(E77,E82)</f>
        <v>1303715973.975744</v>
      </c>
      <c r="G76" s="20">
        <v>954174351.72742867</v>
      </c>
      <c r="H76" s="232">
        <f t="shared" si="8"/>
        <v>349541622.24831533</v>
      </c>
      <c r="I76" s="232">
        <v>314702784.35937822</v>
      </c>
      <c r="J76" s="233">
        <f t="shared" si="7"/>
        <v>34838837.888937116</v>
      </c>
      <c r="L76" s="27"/>
      <c r="M76" s="28"/>
    </row>
    <row r="77" spans="1:14" s="12" customFormat="1">
      <c r="A77" s="14" t="s">
        <v>325</v>
      </c>
      <c r="B77" s="14" t="s">
        <v>5318</v>
      </c>
      <c r="C77" s="14" t="s">
        <v>326</v>
      </c>
      <c r="D77" s="20">
        <f>SUM(D78:D81)</f>
        <v>616044</v>
      </c>
      <c r="E77" s="20">
        <f>SUM(E78:E81)</f>
        <v>616043811.70000005</v>
      </c>
      <c r="G77" s="20">
        <v>460890178.8599999</v>
      </c>
      <c r="H77" s="232">
        <f t="shared" si="8"/>
        <v>155153632.84000015</v>
      </c>
      <c r="I77" s="232">
        <v>150317766.86000004</v>
      </c>
      <c r="J77" s="233">
        <f t="shared" si="7"/>
        <v>4835865.9800001085</v>
      </c>
      <c r="L77" s="27"/>
      <c r="M77" s="28"/>
    </row>
    <row r="78" spans="1:14">
      <c r="A78" s="8" t="s">
        <v>327</v>
      </c>
      <c r="B78" s="8" t="s">
        <v>5231</v>
      </c>
      <c r="C78" s="8" t="s">
        <v>328</v>
      </c>
      <c r="D78" s="21">
        <f>ROUND(E78/1000,0)</f>
        <v>449900</v>
      </c>
      <c r="E78" s="21">
        <f>SUMIF('Linked TB'!$C:$C,B78,'Linked TB'!$E:$E)-E80</f>
        <v>449900449.67833334</v>
      </c>
      <c r="G78" s="21">
        <v>337100846.50124991</v>
      </c>
      <c r="H78" s="233">
        <f t="shared" si="8"/>
        <v>112799603.17708343</v>
      </c>
      <c r="I78" s="233">
        <v>110045838.68708332</v>
      </c>
      <c r="J78" s="233">
        <f t="shared" si="7"/>
        <v>2753764.4900001138</v>
      </c>
      <c r="L78" s="121">
        <f>D77</f>
        <v>616044</v>
      </c>
      <c r="M78" s="90"/>
    </row>
    <row r="79" spans="1:14">
      <c r="A79" s="8" t="s">
        <v>329</v>
      </c>
      <c r="B79" s="8" t="s">
        <v>5232</v>
      </c>
      <c r="C79" s="8" t="s">
        <v>330</v>
      </c>
      <c r="D79" s="21">
        <f t="shared" ref="D79:D97" si="9">ROUND(E79/1000,0)</f>
        <v>63124</v>
      </c>
      <c r="E79" s="21">
        <f>SUMIF('Linked TB'!$C:$C,B79,'Linked TB'!$E:$E)</f>
        <v>63123674.68</v>
      </c>
      <c r="G79" s="21">
        <v>47339491.150000006</v>
      </c>
      <c r="H79" s="233">
        <f t="shared" si="8"/>
        <v>15784183.529999994</v>
      </c>
      <c r="I79" s="233">
        <v>15570377.07</v>
      </c>
      <c r="J79" s="233">
        <f t="shared" si="7"/>
        <v>213806.45999999344</v>
      </c>
      <c r="L79" s="121">
        <f>MA!C95</f>
        <v>616043.81170000008</v>
      </c>
      <c r="M79" s="90">
        <f>L79-L78</f>
        <v>-0.18829999992158264</v>
      </c>
      <c r="N79" s="83"/>
    </row>
    <row r="80" spans="1:14">
      <c r="A80" s="8" t="s">
        <v>331</v>
      </c>
      <c r="B80" s="8" t="s">
        <v>5234</v>
      </c>
      <c r="C80" s="8" t="s">
        <v>332</v>
      </c>
      <c r="D80" s="21">
        <f t="shared" si="9"/>
        <v>17504</v>
      </c>
      <c r="E80" s="71">
        <f>M81*4</f>
        <v>17504244.291666668</v>
      </c>
      <c r="F80" s="70" t="s">
        <v>5597</v>
      </c>
      <c r="G80" s="71">
        <v>13128183.21875</v>
      </c>
      <c r="H80" s="233">
        <f t="shared" si="8"/>
        <v>4376061.0729166679</v>
      </c>
      <c r="I80" s="233">
        <v>4376061.072916667</v>
      </c>
      <c r="J80" s="233">
        <f t="shared" si="7"/>
        <v>0</v>
      </c>
      <c r="L80" s="10" t="s">
        <v>6247</v>
      </c>
      <c r="M80" s="23">
        <f>46266725*113.5%</f>
        <v>52512732.875</v>
      </c>
      <c r="N80" s="23"/>
    </row>
    <row r="81" spans="1:13">
      <c r="A81" s="8" t="s">
        <v>333</v>
      </c>
      <c r="B81" s="8" t="s">
        <v>5233</v>
      </c>
      <c r="C81" s="8" t="s">
        <v>44</v>
      </c>
      <c r="D81" s="21">
        <f>ROUND(E81/1000,0)+1</f>
        <v>85516</v>
      </c>
      <c r="E81" s="21">
        <f>SUMIF('Linked TB'!$C:$C,B81,'Linked TB'!$E:$E)</f>
        <v>85515443.050000012</v>
      </c>
      <c r="G81" s="21">
        <v>63321657.989999987</v>
      </c>
      <c r="H81" s="233">
        <f t="shared" si="8"/>
        <v>22193785.060000025</v>
      </c>
      <c r="I81" s="233">
        <v>20325490.030000005</v>
      </c>
      <c r="J81" s="233">
        <f t="shared" si="7"/>
        <v>1868295.0300000198</v>
      </c>
      <c r="L81" s="10" t="s">
        <v>5862</v>
      </c>
      <c r="M81" s="102">
        <f>M80/12</f>
        <v>4376061.072916667</v>
      </c>
    </row>
    <row r="82" spans="1:13">
      <c r="A82" s="14" t="s">
        <v>334</v>
      </c>
      <c r="B82" s="14" t="s">
        <v>5319</v>
      </c>
      <c r="C82" s="14" t="s">
        <v>335</v>
      </c>
      <c r="D82" s="20">
        <f>SUM(D83:D93)</f>
        <v>687672</v>
      </c>
      <c r="E82" s="20">
        <f>SUM(E83:E93)</f>
        <v>687672162.27574396</v>
      </c>
      <c r="G82" s="20">
        <v>493284172.86742872</v>
      </c>
      <c r="H82" s="232">
        <f t="shared" si="8"/>
        <v>194387989.40831524</v>
      </c>
      <c r="I82" s="232">
        <v>164385017.49937817</v>
      </c>
      <c r="J82" s="233">
        <f t="shared" si="7"/>
        <v>30002971.908937067</v>
      </c>
      <c r="L82" s="89">
        <f>D82+D29</f>
        <v>697441</v>
      </c>
      <c r="M82" s="90"/>
    </row>
    <row r="83" spans="1:13">
      <c r="A83" s="9" t="s">
        <v>336</v>
      </c>
      <c r="B83" s="9" t="s">
        <v>5242</v>
      </c>
      <c r="C83" s="8" t="s">
        <v>337</v>
      </c>
      <c r="D83" s="21">
        <f t="shared" si="9"/>
        <v>2425</v>
      </c>
      <c r="E83" s="21">
        <f>SUMIF('Linked TB'!$C:$C,B83,'Linked TB'!$E:$E)</f>
        <v>2425325</v>
      </c>
      <c r="G83" s="30">
        <v>1818993.75</v>
      </c>
      <c r="H83" s="233">
        <f t="shared" si="8"/>
        <v>606331.25</v>
      </c>
      <c r="I83" s="233">
        <v>606331.25</v>
      </c>
      <c r="J83" s="233">
        <f t="shared" si="7"/>
        <v>0</v>
      </c>
      <c r="L83" s="121">
        <f>MA!C96+MA!C80</f>
        <v>697441.22482999996</v>
      </c>
      <c r="M83" s="90">
        <f>L83-L82</f>
        <v>0.2248299999628216</v>
      </c>
    </row>
    <row r="84" spans="1:13">
      <c r="A84" s="9" t="s">
        <v>338</v>
      </c>
      <c r="B84" s="9" t="s">
        <v>5235</v>
      </c>
      <c r="C84" s="8" t="s">
        <v>339</v>
      </c>
      <c r="D84" s="21">
        <f t="shared" si="9"/>
        <v>34888</v>
      </c>
      <c r="E84" s="21">
        <f>SUMIF('Linked TB'!$C:$C,B84,'Linked TB'!$E:$E)</f>
        <v>34887639.509999998</v>
      </c>
      <c r="G84" s="30">
        <v>23808228.859999999</v>
      </c>
      <c r="H84" s="233">
        <f t="shared" si="8"/>
        <v>11079410.649999999</v>
      </c>
      <c r="I84" s="233">
        <v>8045581.1000000061</v>
      </c>
      <c r="J84" s="233">
        <f t="shared" si="7"/>
        <v>3033829.5499999924</v>
      </c>
    </row>
    <row r="85" spans="1:13">
      <c r="A85" s="9" t="s">
        <v>340</v>
      </c>
      <c r="B85" s="9" t="s">
        <v>5236</v>
      </c>
      <c r="C85" s="8" t="s">
        <v>341</v>
      </c>
      <c r="D85" s="21">
        <f t="shared" si="9"/>
        <v>26200</v>
      </c>
      <c r="E85" s="21">
        <f>SUMIF('Linked TB'!$C:$C,B85,'Linked TB'!$E:$E)</f>
        <v>26199846.429999996</v>
      </c>
      <c r="G85" s="30">
        <v>18336844.599999994</v>
      </c>
      <c r="H85" s="233">
        <f t="shared" si="8"/>
        <v>7863001.8300000019</v>
      </c>
      <c r="I85" s="233">
        <v>5938641.2100000018</v>
      </c>
      <c r="J85" s="233">
        <f t="shared" si="7"/>
        <v>1924360.62</v>
      </c>
      <c r="M85" s="27"/>
    </row>
    <row r="86" spans="1:13">
      <c r="A86" s="9" t="s">
        <v>342</v>
      </c>
      <c r="B86" s="9" t="s">
        <v>5320</v>
      </c>
      <c r="C86" s="8" t="s">
        <v>343</v>
      </c>
      <c r="D86" s="21">
        <f>ROUND(E86/1000,0)</f>
        <v>27538</v>
      </c>
      <c r="E86" s="71">
        <v>27538327.809760839</v>
      </c>
      <c r="F86" s="70" t="s">
        <v>5597</v>
      </c>
      <c r="G86" s="71">
        <v>20706521.669605147</v>
      </c>
      <c r="H86" s="233">
        <f t="shared" si="8"/>
        <v>6831806.1401556917</v>
      </c>
      <c r="I86" s="233">
        <v>6937357.529449461</v>
      </c>
      <c r="J86" s="233">
        <f t="shared" si="7"/>
        <v>-105551.38929376937</v>
      </c>
      <c r="K86" s="70"/>
      <c r="M86" s="27"/>
    </row>
    <row r="87" spans="1:13">
      <c r="A87" s="9" t="s">
        <v>344</v>
      </c>
      <c r="B87" s="9" t="s">
        <v>5237</v>
      </c>
      <c r="C87" s="8" t="s">
        <v>345</v>
      </c>
      <c r="D87" s="21">
        <f t="shared" si="9"/>
        <v>9309</v>
      </c>
      <c r="E87" s="21">
        <f>SUMIF('Linked TB'!$C:$C,B87,'Linked TB'!$E:$E)</f>
        <v>9308931.9499999993</v>
      </c>
      <c r="G87" s="30">
        <v>6884068.2899999991</v>
      </c>
      <c r="H87" s="233">
        <f t="shared" si="8"/>
        <v>2424863.66</v>
      </c>
      <c r="I87" s="233">
        <v>2342519.4600000009</v>
      </c>
      <c r="J87" s="233">
        <f t="shared" si="7"/>
        <v>82344.199999999255</v>
      </c>
      <c r="M87" s="27"/>
    </row>
    <row r="88" spans="1:13">
      <c r="A88" s="9" t="s">
        <v>346</v>
      </c>
      <c r="B88" s="9" t="s">
        <v>5240</v>
      </c>
      <c r="C88" s="8" t="s">
        <v>347</v>
      </c>
      <c r="D88" s="21">
        <f t="shared" si="9"/>
        <v>32916</v>
      </c>
      <c r="E88" s="21">
        <f>SUMIF('Linked TB'!$C:$C,B88,'Linked TB'!$E:$E)</f>
        <v>32915874.84</v>
      </c>
      <c r="G88" s="30">
        <v>16696636.220000006</v>
      </c>
      <c r="H88" s="233">
        <f t="shared" si="8"/>
        <v>16219238.619999994</v>
      </c>
      <c r="I88" s="233">
        <v>7047538.7200000128</v>
      </c>
      <c r="J88" s="233">
        <f t="shared" si="7"/>
        <v>9171699.8999999799</v>
      </c>
    </row>
    <row r="89" spans="1:13">
      <c r="A89" s="9" t="s">
        <v>348</v>
      </c>
      <c r="B89" s="9" t="s">
        <v>5238</v>
      </c>
      <c r="C89" s="8" t="s">
        <v>349</v>
      </c>
      <c r="D89" s="21">
        <f>ROUND(E89/1000,0)</f>
        <v>547077</v>
      </c>
      <c r="E89" s="30">
        <f>SUMIF('Linked TB'!$C:$C,B89,'Linked TB'!$E:$E)-E86-E29</f>
        <v>547076768.7759831</v>
      </c>
      <c r="G89" s="30">
        <v>399589607.51782364</v>
      </c>
      <c r="H89" s="233">
        <f t="shared" si="8"/>
        <v>147487161.25815946</v>
      </c>
      <c r="I89" s="233">
        <v>131651264.79992872</v>
      </c>
      <c r="J89" s="233">
        <f t="shared" si="7"/>
        <v>15835896.458230734</v>
      </c>
    </row>
    <row r="90" spans="1:13">
      <c r="A90" s="9" t="s">
        <v>350</v>
      </c>
      <c r="B90" s="9" t="s">
        <v>5321</v>
      </c>
      <c r="C90" s="8" t="s">
        <v>351</v>
      </c>
      <c r="D90" s="21">
        <f t="shared" si="9"/>
        <v>1933</v>
      </c>
      <c r="E90" s="21">
        <f>SUMIF('Linked TB'!$C:$C,B90,'Linked TB'!$E:$E)</f>
        <v>1933197.96</v>
      </c>
      <c r="G90" s="30">
        <v>1442771.96</v>
      </c>
      <c r="H90" s="233">
        <f t="shared" si="8"/>
        <v>490426</v>
      </c>
      <c r="I90" s="233">
        <v>482283.4299999997</v>
      </c>
      <c r="J90" s="233">
        <f t="shared" si="7"/>
        <v>8142.570000000298</v>
      </c>
    </row>
    <row r="91" spans="1:13">
      <c r="A91" s="9" t="s">
        <v>352</v>
      </c>
      <c r="B91" s="9" t="s">
        <v>5322</v>
      </c>
      <c r="C91" s="8" t="s">
        <v>353</v>
      </c>
      <c r="D91" s="21">
        <f t="shared" si="9"/>
        <v>0</v>
      </c>
      <c r="E91" s="21">
        <f>SUMIF('Linked TB'!$C:$C,B91,'Linked TB'!$E:$E)</f>
        <v>0</v>
      </c>
      <c r="G91" s="30">
        <v>0</v>
      </c>
      <c r="H91" s="233">
        <f t="shared" si="8"/>
        <v>0</v>
      </c>
      <c r="I91" s="233">
        <v>0</v>
      </c>
      <c r="J91" s="233">
        <f t="shared" si="7"/>
        <v>0</v>
      </c>
    </row>
    <row r="92" spans="1:13" ht="30">
      <c r="A92" s="9" t="s">
        <v>354</v>
      </c>
      <c r="B92" s="9" t="s">
        <v>5239</v>
      </c>
      <c r="C92" s="8" t="s">
        <v>355</v>
      </c>
      <c r="D92" s="21">
        <f t="shared" si="9"/>
        <v>1334</v>
      </c>
      <c r="E92" s="21">
        <f>SUMIF('Linked TB'!$C:$C,B92,'Linked TB'!$E:$E)</f>
        <v>1334000</v>
      </c>
      <c r="G92" s="30">
        <v>1000500.0000000005</v>
      </c>
      <c r="H92" s="233">
        <f t="shared" si="8"/>
        <v>333499.99999999953</v>
      </c>
      <c r="I92" s="233">
        <v>333500</v>
      </c>
      <c r="J92" s="233">
        <f t="shared" si="7"/>
        <v>-4.6566128730773926E-10</v>
      </c>
    </row>
    <row r="93" spans="1:13" ht="30">
      <c r="A93" s="9" t="s">
        <v>356</v>
      </c>
      <c r="B93" s="9" t="s">
        <v>5241</v>
      </c>
      <c r="C93" s="8" t="s">
        <v>120</v>
      </c>
      <c r="D93" s="21">
        <f>ROUND(E93/1000,0)</f>
        <v>4052</v>
      </c>
      <c r="E93" s="21">
        <f>SUMIF('Linked TB'!$C:$C,B93,'Linked TB'!$E:$E)</f>
        <v>4052250</v>
      </c>
      <c r="G93" s="21">
        <v>3000000</v>
      </c>
      <c r="H93" s="233">
        <f t="shared" si="8"/>
        <v>1052250</v>
      </c>
      <c r="I93" s="233">
        <v>1000000</v>
      </c>
      <c r="J93" s="233">
        <f t="shared" si="7"/>
        <v>52250</v>
      </c>
    </row>
    <row r="94" spans="1:13">
      <c r="A94" s="11" t="s">
        <v>357</v>
      </c>
      <c r="B94" s="11" t="s">
        <v>5323</v>
      </c>
      <c r="C94" s="11" t="s">
        <v>358</v>
      </c>
      <c r="D94" s="20">
        <f>SUM(D75,-D76)</f>
        <v>1882883</v>
      </c>
      <c r="E94" s="20">
        <f>SUM(E75,-E76)</f>
        <v>1882882488.7233541</v>
      </c>
      <c r="G94" s="20">
        <v>1353199638.6776855</v>
      </c>
      <c r="H94" s="232">
        <f t="shared" si="8"/>
        <v>529682850.0456686</v>
      </c>
      <c r="I94" s="232">
        <v>401412729.7854073</v>
      </c>
      <c r="J94" s="233">
        <f t="shared" si="7"/>
        <v>128270120.2602613</v>
      </c>
    </row>
    <row r="95" spans="1:13" s="12" customFormat="1">
      <c r="A95" s="9" t="s">
        <v>359</v>
      </c>
      <c r="B95" s="9" t="s">
        <v>5243</v>
      </c>
      <c r="C95" s="8" t="s">
        <v>360</v>
      </c>
      <c r="D95" s="21">
        <f>ROUND(E95/1000,0)</f>
        <v>423143</v>
      </c>
      <c r="E95" s="21">
        <f>SUMIF('Linked TB'!$C:$C,B95,'Linked TB'!$E:$E)</f>
        <v>423143158.02999997</v>
      </c>
      <c r="G95" s="21">
        <v>309369964.03000009</v>
      </c>
      <c r="H95" s="233">
        <f t="shared" si="8"/>
        <v>113773193.99999988</v>
      </c>
      <c r="I95" s="233">
        <v>93957029.029999971</v>
      </c>
      <c r="J95" s="233">
        <f t="shared" si="7"/>
        <v>19816164.969999909</v>
      </c>
      <c r="L95" s="121">
        <f>MA!C81+MA!C82</f>
        <v>423143.15802999999</v>
      </c>
      <c r="M95" s="90">
        <f>D95-L95</f>
        <v>-0.15802999999141321</v>
      </c>
    </row>
    <row r="96" spans="1:13" ht="30">
      <c r="A96" s="11" t="s">
        <v>361</v>
      </c>
      <c r="B96" s="11" t="s">
        <v>5324</v>
      </c>
      <c r="C96" s="11" t="s">
        <v>362</v>
      </c>
      <c r="D96" s="20">
        <f>SUM(D94,-D95)</f>
        <v>1459740</v>
      </c>
      <c r="E96" s="20">
        <f>SUM(E94,-E95)</f>
        <v>1459739330.6933541</v>
      </c>
      <c r="G96" s="20">
        <v>1043829674.6476854</v>
      </c>
      <c r="H96" s="232">
        <f t="shared" si="8"/>
        <v>415909656.04566872</v>
      </c>
      <c r="I96" s="232">
        <v>307455700.75540733</v>
      </c>
      <c r="J96" s="233">
        <f t="shared" si="7"/>
        <v>108453955.29026139</v>
      </c>
    </row>
    <row r="97" spans="1:13" s="12" customFormat="1" ht="30">
      <c r="A97" s="9" t="s">
        <v>363</v>
      </c>
      <c r="B97" s="9" t="s">
        <v>5325</v>
      </c>
      <c r="C97" s="8" t="s">
        <v>364</v>
      </c>
      <c r="D97" s="21">
        <f t="shared" si="9"/>
        <v>0</v>
      </c>
      <c r="E97" s="21">
        <f>SUMIF('Linked TB'!$C:$C,B97,'Linked TB'!$E:$E)</f>
        <v>0</v>
      </c>
      <c r="G97" s="21">
        <v>0</v>
      </c>
      <c r="H97" s="233">
        <f t="shared" si="8"/>
        <v>0</v>
      </c>
      <c r="I97" s="233">
        <v>0</v>
      </c>
      <c r="J97" s="233">
        <f t="shared" si="7"/>
        <v>0</v>
      </c>
      <c r="L97" s="27"/>
      <c r="M97" s="28"/>
    </row>
    <row r="98" spans="1:13" ht="30">
      <c r="A98" s="11" t="s">
        <v>365</v>
      </c>
      <c r="B98" s="11" t="s">
        <v>5326</v>
      </c>
      <c r="C98" s="11" t="s">
        <v>366</v>
      </c>
      <c r="D98" s="20">
        <f>SUM(D96,D97)</f>
        <v>1459740</v>
      </c>
      <c r="E98" s="20">
        <f>SUM(E96,E97)</f>
        <v>1459739330.6933541</v>
      </c>
      <c r="G98" s="20">
        <v>1043829674.6476854</v>
      </c>
      <c r="H98" s="232">
        <f t="shared" si="8"/>
        <v>415909656.04566872</v>
      </c>
      <c r="I98" s="232">
        <v>307455700.75540733</v>
      </c>
      <c r="J98" s="233">
        <f t="shared" si="7"/>
        <v>108453955.29026139</v>
      </c>
      <c r="L98" s="89">
        <f>MA!C98</f>
        <v>1459739.3312499982</v>
      </c>
      <c r="M98" s="90">
        <f>D98-L98</f>
        <v>0.66875000181607902</v>
      </c>
    </row>
    <row r="99" spans="1:13" s="12" customFormat="1" ht="30">
      <c r="A99" s="9" t="s">
        <v>367</v>
      </c>
      <c r="B99" s="9" t="s">
        <v>5229</v>
      </c>
      <c r="C99" s="8" t="s">
        <v>368</v>
      </c>
      <c r="D99" s="21">
        <f>ROUND(E99/1000,0)</f>
        <v>557416</v>
      </c>
      <c r="E99" s="21">
        <f>SUMIF('Linked TB'!$C:$C,B99,'Linked TB'!$E:$E)</f>
        <v>557415512</v>
      </c>
      <c r="G99" s="21">
        <v>401804485</v>
      </c>
      <c r="H99" s="233">
        <f t="shared" si="8"/>
        <v>155611027</v>
      </c>
      <c r="I99" s="233">
        <v>116748214</v>
      </c>
      <c r="J99" s="233">
        <f t="shared" si="7"/>
        <v>38862813</v>
      </c>
      <c r="L99" s="89">
        <f>MA!C83</f>
        <v>557415.51199999999</v>
      </c>
      <c r="M99" s="90">
        <f>D99-L99</f>
        <v>0.48800000001210719</v>
      </c>
    </row>
    <row r="100" spans="1:13" ht="30">
      <c r="A100" s="11" t="s">
        <v>369</v>
      </c>
      <c r="B100" s="11" t="s">
        <v>5327</v>
      </c>
      <c r="C100" s="11" t="s">
        <v>370</v>
      </c>
      <c r="D100" s="20">
        <f>SUM(D98,-D99)</f>
        <v>902324</v>
      </c>
      <c r="E100" s="20">
        <f>SUM(E98,-E99)</f>
        <v>902323818.69335413</v>
      </c>
      <c r="G100" s="20">
        <v>642025189.64768541</v>
      </c>
      <c r="H100" s="232">
        <f t="shared" si="8"/>
        <v>260298629.04566872</v>
      </c>
      <c r="I100" s="232">
        <v>190707486.75540733</v>
      </c>
      <c r="J100" s="233">
        <f t="shared" si="7"/>
        <v>69591142.290261388</v>
      </c>
      <c r="L100" s="89">
        <f>MA!C85</f>
        <v>902323.81924999796</v>
      </c>
      <c r="M100" s="90">
        <f>D100-L100</f>
        <v>0.18075000203680247</v>
      </c>
    </row>
    <row r="101" spans="1:13" s="12" customFormat="1" ht="30">
      <c r="A101" s="11" t="s">
        <v>371</v>
      </c>
      <c r="B101" s="11" t="s">
        <v>5328</v>
      </c>
      <c r="C101" s="11" t="s">
        <v>372</v>
      </c>
      <c r="D101" s="20">
        <f>SUM(D102:D103)</f>
        <v>-107431</v>
      </c>
      <c r="E101" s="20">
        <f>SUM(E102:E103)</f>
        <v>-107430889.61000007</v>
      </c>
      <c r="G101" s="20">
        <v>-121371192.1000002</v>
      </c>
      <c r="H101" s="232">
        <f t="shared" si="8"/>
        <v>13940302.490000129</v>
      </c>
      <c r="I101" s="232">
        <v>-34182698.160000026</v>
      </c>
      <c r="J101" s="233">
        <f t="shared" si="7"/>
        <v>48123000.650000155</v>
      </c>
      <c r="L101" s="27"/>
      <c r="M101" s="28"/>
    </row>
    <row r="102" spans="1:13" s="12" customFormat="1" ht="30">
      <c r="A102" s="9" t="s">
        <v>373</v>
      </c>
      <c r="B102" s="9" t="s">
        <v>5329</v>
      </c>
      <c r="C102" s="8" t="s">
        <v>374</v>
      </c>
      <c r="D102" s="21">
        <f t="shared" ref="D102" si="10">ROUND(E102/1000,0)</f>
        <v>0</v>
      </c>
      <c r="E102" s="21">
        <f>-SUMIF('Linked TB'!$C:$C,B102,'Linked TB'!$E:$E)</f>
        <v>0</v>
      </c>
      <c r="G102" s="21">
        <v>0</v>
      </c>
      <c r="H102" s="233">
        <f t="shared" si="8"/>
        <v>0</v>
      </c>
      <c r="I102" s="233">
        <v>0</v>
      </c>
      <c r="J102" s="233">
        <f t="shared" si="7"/>
        <v>0</v>
      </c>
      <c r="L102" s="27"/>
      <c r="M102" s="28"/>
    </row>
    <row r="103" spans="1:13" ht="30">
      <c r="A103" s="9" t="s">
        <v>375</v>
      </c>
      <c r="B103" s="9" t="s">
        <v>5330</v>
      </c>
      <c r="C103" s="8" t="s">
        <v>376</v>
      </c>
      <c r="D103" s="21">
        <f>ROUND(E103/1000,0)</f>
        <v>-107431</v>
      </c>
      <c r="E103" s="21">
        <f>E108*1000</f>
        <v>-107430889.61000007</v>
      </c>
      <c r="G103" s="21">
        <v>-121371192.1000002</v>
      </c>
      <c r="H103" s="233">
        <f t="shared" si="8"/>
        <v>13940302.490000129</v>
      </c>
      <c r="I103" s="233">
        <v>-34182698.160000026</v>
      </c>
      <c r="J103" s="233">
        <f t="shared" si="7"/>
        <v>48123000.650000155</v>
      </c>
      <c r="L103" s="89">
        <f>MA!C89</f>
        <v>-107430.88961000007</v>
      </c>
      <c r="M103" s="90">
        <f>D103-L103</f>
        <v>-0.11038999992888421</v>
      </c>
    </row>
    <row r="104" spans="1:13" ht="30">
      <c r="A104" s="9" t="s">
        <v>377</v>
      </c>
      <c r="B104" s="9" t="s">
        <v>5230</v>
      </c>
      <c r="C104" s="8" t="s">
        <v>378</v>
      </c>
      <c r="D104" s="21">
        <f t="shared" ref="D104" si="11">ROUND(E104/1000,0)</f>
        <v>0</v>
      </c>
      <c r="E104" s="21">
        <f>-SUMIF('Linked TB'!$C:$C,B104,'Linked TB'!$E:$E)</f>
        <v>0</v>
      </c>
      <c r="G104" s="21">
        <v>0</v>
      </c>
      <c r="H104" s="233">
        <f t="shared" si="8"/>
        <v>0</v>
      </c>
      <c r="I104" s="233">
        <v>0</v>
      </c>
      <c r="J104" s="233">
        <f t="shared" si="7"/>
        <v>0</v>
      </c>
    </row>
    <row r="105" spans="1:13" ht="30">
      <c r="A105" s="11" t="s">
        <v>379</v>
      </c>
      <c r="B105" s="11" t="s">
        <v>5810</v>
      </c>
      <c r="C105" s="11" t="s">
        <v>380</v>
      </c>
      <c r="D105" s="20">
        <f>SUM(D100,D101)</f>
        <v>794893</v>
      </c>
      <c r="E105" s="20">
        <f>SUM(E100,E101)</f>
        <v>794892929.083354</v>
      </c>
      <c r="G105" s="20">
        <v>520653997.54768521</v>
      </c>
      <c r="H105" s="232">
        <f t="shared" si="8"/>
        <v>274238931.53566879</v>
      </c>
      <c r="I105" s="232">
        <v>156524788.59540731</v>
      </c>
      <c r="J105" s="233">
        <f t="shared" si="7"/>
        <v>117714142.94026148</v>
      </c>
      <c r="L105" s="89">
        <f>MA!C91</f>
        <v>794892.92963999789</v>
      </c>
      <c r="M105" s="90">
        <f>D105-L105</f>
        <v>7.0360002107918262E-2</v>
      </c>
    </row>
    <row r="106" spans="1:13" s="12" customFormat="1">
      <c r="A106" s="10"/>
      <c r="B106" s="10"/>
      <c r="C106" s="10"/>
      <c r="D106" s="23"/>
      <c r="E106" s="23"/>
      <c r="J106" s="10"/>
      <c r="L106" s="27"/>
      <c r="M106" s="28"/>
    </row>
    <row r="108" spans="1:13">
      <c r="C108" s="10" t="s">
        <v>5679</v>
      </c>
      <c r="E108" s="161">
        <f>MA!C89</f>
        <v>-107430.88961000007</v>
      </c>
      <c r="F108" s="70" t="s">
        <v>5597</v>
      </c>
    </row>
    <row r="111" spans="1:13">
      <c r="C111" s="29"/>
      <c r="E111" s="27"/>
    </row>
  </sheetData>
  <mergeCells count="2">
    <mergeCell ref="D2:E2"/>
    <mergeCell ref="J1:J2"/>
  </mergeCells>
  <pageMargins left="0.75" right="0.75" top="1" bottom="1" header="0.5" footer="0.5"/>
  <pageSetup scale="63" orientation="portrait" r:id="rId1"/>
  <rowBreaks count="1" manualBreakCount="1">
    <brk id="50" min="1" max="10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A2C38-6DAD-4FF7-B8F9-5F6272451CC4}">
  <sheetPr>
    <tabColor rgb="FF00B0F0"/>
  </sheetPr>
  <dimension ref="A1:Y561"/>
  <sheetViews>
    <sheetView zoomScale="80" zoomScaleNormal="80" zoomScaleSheetLayoutView="90" workbookViewId="0">
      <pane xSplit="3" ySplit="3" topLeftCell="D4" activePane="bottomRight" state="frozen"/>
      <selection activeCell="B2404" sqref="B2404"/>
      <selection pane="topRight" activeCell="B2404" sqref="B2404"/>
      <selection pane="bottomLeft" activeCell="B2404" sqref="B2404"/>
      <selection pane="bottomRight" activeCell="E13" sqref="E13"/>
    </sheetView>
  </sheetViews>
  <sheetFormatPr defaultColWidth="9.140625" defaultRowHeight="15"/>
  <cols>
    <col min="1" max="1" width="14.28515625" style="10" bestFit="1" customWidth="1"/>
    <col min="2" max="2" width="14.28515625" style="10" customWidth="1"/>
    <col min="3" max="3" width="59.42578125" style="10" customWidth="1"/>
    <col min="4" max="5" width="18.7109375" style="23" customWidth="1"/>
    <col min="6" max="6" width="9.140625" style="46" customWidth="1"/>
    <col min="7" max="8" width="16.140625" style="46" customWidth="1"/>
    <col min="9" max="9" width="18.28515625" style="49" bestFit="1" customWidth="1"/>
    <col min="10" max="10" width="16.5703125" style="48" customWidth="1"/>
    <col min="11" max="11" width="17.85546875" style="46" customWidth="1"/>
    <col min="12" max="13" width="15" style="46" bestFit="1" customWidth="1"/>
    <col min="14" max="14" width="12.140625" style="46" bestFit="1" customWidth="1"/>
    <col min="15" max="25" width="9.140625" style="46"/>
    <col min="26" max="16384" width="9.140625" style="10"/>
  </cols>
  <sheetData>
    <row r="1" spans="1:14" ht="15.75" customHeight="1">
      <c r="A1" s="107" t="s">
        <v>5621</v>
      </c>
      <c r="B1" s="31"/>
      <c r="C1" s="34"/>
      <c r="D1" s="105" t="s">
        <v>0</v>
      </c>
      <c r="E1" s="105" t="s">
        <v>5225</v>
      </c>
      <c r="G1" s="105" t="s">
        <v>5620</v>
      </c>
      <c r="H1" s="263" t="s">
        <v>6114</v>
      </c>
      <c r="I1" s="47" t="s">
        <v>5226</v>
      </c>
    </row>
    <row r="2" spans="1:14" ht="15.75" customHeight="1">
      <c r="A2" s="34"/>
      <c r="B2" s="31"/>
      <c r="C2" s="34"/>
      <c r="D2" s="261">
        <f>'NBD-MF-02-SOCI'!D2</f>
        <v>45869</v>
      </c>
      <c r="E2" s="262"/>
      <c r="G2" s="106">
        <v>45838</v>
      </c>
      <c r="H2" s="263"/>
      <c r="I2" s="47"/>
    </row>
    <row r="3" spans="1:14" ht="15.75" customHeight="1">
      <c r="A3" s="34"/>
      <c r="B3" s="31"/>
      <c r="C3" s="54" t="s">
        <v>5469</v>
      </c>
      <c r="D3" s="220">
        <f>D4-D91-D133</f>
        <v>0</v>
      </c>
      <c r="E3" s="100">
        <f>E4-E91-E133</f>
        <v>-0.64005279541015625</v>
      </c>
      <c r="G3" s="100">
        <v>-0.63985824584960938</v>
      </c>
      <c r="H3" s="100">
        <v>-0.63985824584960938</v>
      </c>
      <c r="I3" s="47"/>
      <c r="K3" s="101"/>
    </row>
    <row r="4" spans="1:14" ht="17.25">
      <c r="A4" s="34" t="s">
        <v>1</v>
      </c>
      <c r="B4" s="34" t="s">
        <v>5331</v>
      </c>
      <c r="C4" s="34" t="s">
        <v>381</v>
      </c>
      <c r="D4" s="33">
        <f>SUM(D5,D11,D15,D22,D28,D34,D40,D45,D55,D65,D69,D73,D80,D81,D87:D90)</f>
        <v>62987165</v>
      </c>
      <c r="E4" s="33">
        <f>SUM(E5,E11,E15,E22,E28,E34,E40,E45,E55,E65,E69,E73,E80,E81,E87:E90)</f>
        <v>62987165558.689949</v>
      </c>
      <c r="G4" s="33">
        <v>59829320847.399887</v>
      </c>
      <c r="H4" s="226">
        <f>E4-G4</f>
        <v>3157844711.290062</v>
      </c>
      <c r="I4" s="93">
        <f>I5+I11+I34+I45+I69+I73+I80+I81+I90+I89</f>
        <v>62814286.677290007</v>
      </c>
      <c r="J4" s="94">
        <f>D4-I4</f>
        <v>172878.32270999253</v>
      </c>
    </row>
    <row r="5" spans="1:14" ht="17.25">
      <c r="A5" s="35" t="s">
        <v>2</v>
      </c>
      <c r="B5" s="35" t="s">
        <v>5332</v>
      </c>
      <c r="C5" s="35" t="s">
        <v>382</v>
      </c>
      <c r="D5" s="36">
        <f>SUM(D6:D10)</f>
        <v>276957</v>
      </c>
      <c r="E5" s="36">
        <f>SUM(E6:E10)</f>
        <v>276957390.56999999</v>
      </c>
      <c r="G5" s="36">
        <v>631600710.5</v>
      </c>
      <c r="H5" s="227">
        <f t="shared" ref="H5:H68" si="0">E5-G5</f>
        <v>-354643319.93000001</v>
      </c>
      <c r="I5" s="111">
        <f>MA!G3</f>
        <v>276957.39056999999</v>
      </c>
      <c r="J5" s="98">
        <f>D5-I5</f>
        <v>-0.39056999998865649</v>
      </c>
      <c r="K5" s="97"/>
    </row>
    <row r="6" spans="1:14">
      <c r="A6" s="2" t="s">
        <v>3</v>
      </c>
      <c r="B6" s="2" t="s">
        <v>5333</v>
      </c>
      <c r="C6" s="2" t="s">
        <v>4</v>
      </c>
      <c r="D6" s="37">
        <f>ROUND(E6/1000,0)</f>
        <v>179716</v>
      </c>
      <c r="E6" s="37">
        <f>SUMIF('Linked TB'!$C:$C,B6,'Linked TB'!$E:$E)</f>
        <v>179715686.22</v>
      </c>
      <c r="G6" s="37">
        <v>463982108.98999995</v>
      </c>
      <c r="H6" s="228">
        <f t="shared" si="0"/>
        <v>-284266422.76999998</v>
      </c>
      <c r="K6" s="97"/>
    </row>
    <row r="7" spans="1:14">
      <c r="A7" s="2" t="s">
        <v>5</v>
      </c>
      <c r="B7" s="2" t="s">
        <v>5334</v>
      </c>
      <c r="C7" s="2" t="s">
        <v>6</v>
      </c>
      <c r="D7" s="37">
        <f t="shared" ref="D7:D44" si="1">ROUND(E7/1000,0)</f>
        <v>0</v>
      </c>
      <c r="E7" s="37">
        <f>SUMIF('Linked TB'!$C:$C,B7,'Linked TB'!$E:$E)</f>
        <v>0</v>
      </c>
      <c r="G7" s="37">
        <v>0</v>
      </c>
      <c r="H7" s="228">
        <f t="shared" si="0"/>
        <v>0</v>
      </c>
      <c r="K7" s="97"/>
    </row>
    <row r="8" spans="1:14">
      <c r="A8" s="3" t="s">
        <v>7</v>
      </c>
      <c r="B8" s="3" t="s">
        <v>5335</v>
      </c>
      <c r="C8" s="2" t="s">
        <v>8</v>
      </c>
      <c r="D8" s="37">
        <f>ROUND(E8/1000,0)</f>
        <v>79893</v>
      </c>
      <c r="E8" s="37">
        <f>SUMIF('Linked TB'!$C:$C,B8,'Linked TB'!$E:$E)</f>
        <v>79893212.039999992</v>
      </c>
      <c r="G8" s="37">
        <v>154632619.81</v>
      </c>
      <c r="H8" s="228">
        <f t="shared" si="0"/>
        <v>-74739407.770000011</v>
      </c>
    </row>
    <row r="9" spans="1:14">
      <c r="A9" s="3" t="s">
        <v>9</v>
      </c>
      <c r="B9" s="3" t="s">
        <v>5336</v>
      </c>
      <c r="C9" s="2" t="s">
        <v>10</v>
      </c>
      <c r="D9" s="37">
        <f>ROUND(E9/1000,0)</f>
        <v>17348</v>
      </c>
      <c r="E9" s="37">
        <f>SUMIF('Linked TB'!$C:$C,B9,'Linked TB'!$E:$E)</f>
        <v>17348492.309999999</v>
      </c>
      <c r="G9" s="37">
        <v>12985981.699999999</v>
      </c>
      <c r="H9" s="228">
        <f t="shared" si="0"/>
        <v>4362510.6099999994</v>
      </c>
    </row>
    <row r="10" spans="1:14">
      <c r="A10" s="2" t="s">
        <v>11</v>
      </c>
      <c r="B10" s="2" t="s">
        <v>5337</v>
      </c>
      <c r="C10" s="2" t="s">
        <v>12</v>
      </c>
      <c r="D10" s="37">
        <f t="shared" si="1"/>
        <v>0</v>
      </c>
      <c r="E10" s="37">
        <f>SUMIF('Linked TB'!$C:$C,B10,'Linked TB'!$E:$E)</f>
        <v>0</v>
      </c>
      <c r="G10" s="37">
        <v>0</v>
      </c>
      <c r="H10" s="228">
        <f t="shared" si="0"/>
        <v>0</v>
      </c>
    </row>
    <row r="11" spans="1:14" ht="17.25">
      <c r="A11" s="35" t="s">
        <v>13</v>
      </c>
      <c r="B11" s="35" t="s">
        <v>5338</v>
      </c>
      <c r="C11" s="35" t="s">
        <v>383</v>
      </c>
      <c r="D11" s="36">
        <f>SUM(D12:D14)</f>
        <v>1917586</v>
      </c>
      <c r="E11" s="36">
        <f>SUM(E12:E14)</f>
        <v>1917586005.79</v>
      </c>
      <c r="G11" s="36">
        <v>1903902782.73</v>
      </c>
      <c r="H11" s="227">
        <f t="shared" si="0"/>
        <v>13683223.059999943</v>
      </c>
      <c r="I11" s="111">
        <f>MA!G5</f>
        <v>1917586.00581</v>
      </c>
      <c r="J11" s="98">
        <f>D11-I11</f>
        <v>-5.8100000023841858E-3</v>
      </c>
    </row>
    <row r="12" spans="1:14">
      <c r="A12" s="2" t="s">
        <v>14</v>
      </c>
      <c r="B12" s="2" t="s">
        <v>5339</v>
      </c>
      <c r="C12" s="2" t="s">
        <v>15</v>
      </c>
      <c r="D12" s="37">
        <f t="shared" si="1"/>
        <v>0</v>
      </c>
      <c r="E12" s="37">
        <f>SUMIF('Linked TB'!$C:$C,B12,'Linked TB'!$E:$E)</f>
        <v>0</v>
      </c>
      <c r="G12" s="37">
        <v>0</v>
      </c>
      <c r="H12" s="228">
        <f t="shared" si="0"/>
        <v>0</v>
      </c>
    </row>
    <row r="13" spans="1:14">
      <c r="A13" s="2" t="s">
        <v>16</v>
      </c>
      <c r="B13" s="2" t="s">
        <v>5340</v>
      </c>
      <c r="C13" s="2" t="s">
        <v>17</v>
      </c>
      <c r="D13" s="234">
        <f>ROUND(E13/1000,0)</f>
        <v>1018641</v>
      </c>
      <c r="E13" s="95">
        <v>1018641095.9</v>
      </c>
      <c r="F13" s="70" t="s">
        <v>5598</v>
      </c>
      <c r="G13" s="37">
        <v>1011761643.84</v>
      </c>
      <c r="H13" s="228">
        <f t="shared" si="0"/>
        <v>6879452.0599999428</v>
      </c>
    </row>
    <row r="14" spans="1:14">
      <c r="A14" s="2" t="s">
        <v>18</v>
      </c>
      <c r="B14" s="2" t="s">
        <v>5341</v>
      </c>
      <c r="C14" s="2" t="s">
        <v>19</v>
      </c>
      <c r="D14" s="37">
        <f>ROUND(E14/1000,0)</f>
        <v>898945</v>
      </c>
      <c r="E14" s="37">
        <f>SUMIF('Linked TB'!$C:$C,B14,'Linked TB'!$E:$E)-E13</f>
        <v>898944909.88999999</v>
      </c>
      <c r="G14" s="37">
        <v>892141138.88999999</v>
      </c>
      <c r="H14" s="228">
        <f t="shared" si="0"/>
        <v>6803771</v>
      </c>
      <c r="I14" s="48"/>
      <c r="K14" s="48"/>
      <c r="L14" s="48"/>
      <c r="M14" s="48"/>
      <c r="N14" s="48"/>
    </row>
    <row r="15" spans="1:14" ht="17.25">
      <c r="A15" s="35" t="s">
        <v>20</v>
      </c>
      <c r="B15" s="35" t="s">
        <v>5342</v>
      </c>
      <c r="C15" s="35" t="s">
        <v>384</v>
      </c>
      <c r="D15" s="36">
        <f>SUM(D16:D21)</f>
        <v>0</v>
      </c>
      <c r="E15" s="36">
        <f>SUM(E16:E21)</f>
        <v>0</v>
      </c>
      <c r="G15" s="36">
        <v>0</v>
      </c>
      <c r="H15" s="227">
        <f t="shared" si="0"/>
        <v>0</v>
      </c>
      <c r="I15" s="48"/>
      <c r="K15" s="48"/>
      <c r="L15" s="48"/>
      <c r="M15" s="48"/>
      <c r="N15" s="48"/>
    </row>
    <row r="16" spans="1:14">
      <c r="A16" s="3" t="s">
        <v>21</v>
      </c>
      <c r="B16" s="3" t="s">
        <v>5343</v>
      </c>
      <c r="C16" s="2" t="s">
        <v>22</v>
      </c>
      <c r="D16" s="37">
        <f t="shared" si="1"/>
        <v>0</v>
      </c>
      <c r="E16" s="37">
        <f>SUMIF('Linked TB'!$C:$C,B16,'Linked TB'!$E:$E)</f>
        <v>0</v>
      </c>
      <c r="G16" s="37">
        <v>0</v>
      </c>
      <c r="H16" s="228">
        <f t="shared" si="0"/>
        <v>0</v>
      </c>
      <c r="I16" s="48"/>
      <c r="K16" s="48"/>
      <c r="L16" s="48"/>
      <c r="M16" s="48"/>
      <c r="N16" s="48"/>
    </row>
    <row r="17" spans="1:14">
      <c r="A17" s="3" t="s">
        <v>23</v>
      </c>
      <c r="B17" s="3" t="s">
        <v>5344</v>
      </c>
      <c r="C17" s="2" t="s">
        <v>24</v>
      </c>
      <c r="D17" s="37">
        <f t="shared" si="1"/>
        <v>0</v>
      </c>
      <c r="E17" s="37">
        <f>SUMIF('Linked TB'!$C:$C,B17,'Linked TB'!$E:$E)</f>
        <v>0</v>
      </c>
      <c r="G17" s="37">
        <v>0</v>
      </c>
      <c r="H17" s="228">
        <f t="shared" si="0"/>
        <v>0</v>
      </c>
      <c r="I17" s="48"/>
      <c r="K17" s="48"/>
      <c r="L17" s="48"/>
      <c r="M17" s="48"/>
      <c r="N17" s="48"/>
    </row>
    <row r="18" spans="1:14">
      <c r="A18" s="3" t="s">
        <v>25</v>
      </c>
      <c r="B18" s="3" t="s">
        <v>5345</v>
      </c>
      <c r="C18" s="2" t="s">
        <v>26</v>
      </c>
      <c r="D18" s="37">
        <f t="shared" si="1"/>
        <v>0</v>
      </c>
      <c r="E18" s="37">
        <f>SUMIF('Linked TB'!$C:$C,B18,'Linked TB'!$E:$E)</f>
        <v>0</v>
      </c>
      <c r="G18" s="37">
        <v>0</v>
      </c>
      <c r="H18" s="228">
        <f t="shared" si="0"/>
        <v>0</v>
      </c>
      <c r="I18" s="48"/>
      <c r="K18" s="48"/>
      <c r="L18" s="48"/>
      <c r="M18" s="48"/>
      <c r="N18" s="48"/>
    </row>
    <row r="19" spans="1:14">
      <c r="A19" s="3" t="s">
        <v>27</v>
      </c>
      <c r="B19" s="3" t="s">
        <v>5346</v>
      </c>
      <c r="C19" s="2" t="s">
        <v>28</v>
      </c>
      <c r="D19" s="37">
        <f t="shared" si="1"/>
        <v>0</v>
      </c>
      <c r="E19" s="37">
        <f>SUMIF('Linked TB'!$C:$C,B19,'Linked TB'!$E:$E)</f>
        <v>0</v>
      </c>
      <c r="G19" s="37">
        <v>0</v>
      </c>
      <c r="H19" s="228">
        <f t="shared" si="0"/>
        <v>0</v>
      </c>
      <c r="I19" s="48"/>
      <c r="K19" s="48"/>
      <c r="L19" s="48"/>
      <c r="M19" s="48"/>
      <c r="N19" s="48"/>
    </row>
    <row r="20" spans="1:14">
      <c r="A20" s="3" t="s">
        <v>29</v>
      </c>
      <c r="B20" s="3" t="s">
        <v>5347</v>
      </c>
      <c r="C20" s="2" t="s">
        <v>30</v>
      </c>
      <c r="D20" s="37">
        <f t="shared" si="1"/>
        <v>0</v>
      </c>
      <c r="E20" s="37">
        <f>SUMIF('Linked TB'!$C:$C,B20,'Linked TB'!$E:$E)</f>
        <v>0</v>
      </c>
      <c r="G20" s="37">
        <v>0</v>
      </c>
      <c r="H20" s="228">
        <f t="shared" si="0"/>
        <v>0</v>
      </c>
      <c r="I20" s="48"/>
      <c r="K20" s="48"/>
      <c r="L20" s="48"/>
      <c r="M20" s="48"/>
      <c r="N20" s="48"/>
    </row>
    <row r="21" spans="1:14">
      <c r="A21" s="3" t="s">
        <v>31</v>
      </c>
      <c r="B21" s="3" t="s">
        <v>5348</v>
      </c>
      <c r="C21" s="2" t="s">
        <v>32</v>
      </c>
      <c r="D21" s="37">
        <f t="shared" si="1"/>
        <v>0</v>
      </c>
      <c r="E21" s="37">
        <f>SUMIF('Linked TB'!$C:$C,B21,'Linked TB'!$E:$E)</f>
        <v>0</v>
      </c>
      <c r="G21" s="37">
        <v>0</v>
      </c>
      <c r="H21" s="228">
        <f t="shared" si="0"/>
        <v>0</v>
      </c>
    </row>
    <row r="22" spans="1:14">
      <c r="A22" s="35" t="s">
        <v>33</v>
      </c>
      <c r="B22" s="35" t="s">
        <v>5349</v>
      </c>
      <c r="C22" s="35" t="s">
        <v>34</v>
      </c>
      <c r="D22" s="36">
        <f>SUM(D23:D27)</f>
        <v>0</v>
      </c>
      <c r="E22" s="36">
        <f>SUM(E23:E27)</f>
        <v>0</v>
      </c>
      <c r="G22" s="36">
        <v>0</v>
      </c>
      <c r="H22" s="227">
        <f t="shared" si="0"/>
        <v>0</v>
      </c>
    </row>
    <row r="23" spans="1:14">
      <c r="A23" s="2" t="s">
        <v>35</v>
      </c>
      <c r="B23" s="2" t="s">
        <v>5350</v>
      </c>
      <c r="C23" s="2" t="s">
        <v>36</v>
      </c>
      <c r="D23" s="37">
        <f t="shared" si="1"/>
        <v>0</v>
      </c>
      <c r="E23" s="37">
        <f>SUMIF('Linked TB'!$C:$C,B23,'Linked TB'!$E:$E)</f>
        <v>0</v>
      </c>
      <c r="G23" s="37">
        <v>0</v>
      </c>
      <c r="H23" s="228">
        <f t="shared" si="0"/>
        <v>0</v>
      </c>
    </row>
    <row r="24" spans="1:14">
      <c r="A24" s="2" t="s">
        <v>37</v>
      </c>
      <c r="B24" s="2" t="s">
        <v>5351</v>
      </c>
      <c r="C24" s="2" t="s">
        <v>38</v>
      </c>
      <c r="D24" s="37">
        <f t="shared" si="1"/>
        <v>0</v>
      </c>
      <c r="E24" s="37">
        <f>SUMIF('Linked TB'!$C:$C,B24,'Linked TB'!$E:$E)</f>
        <v>0</v>
      </c>
      <c r="G24" s="37">
        <v>0</v>
      </c>
      <c r="H24" s="228">
        <f t="shared" si="0"/>
        <v>0</v>
      </c>
    </row>
    <row r="25" spans="1:14">
      <c r="A25" s="2" t="s">
        <v>39</v>
      </c>
      <c r="B25" s="2" t="s">
        <v>5352</v>
      </c>
      <c r="C25" s="2" t="s">
        <v>40</v>
      </c>
      <c r="D25" s="37">
        <f t="shared" si="1"/>
        <v>0</v>
      </c>
      <c r="E25" s="37">
        <f>SUMIF('Linked TB'!$C:$C,B25,'Linked TB'!$E:$E)</f>
        <v>0</v>
      </c>
      <c r="G25" s="37">
        <v>0</v>
      </c>
      <c r="H25" s="228">
        <f t="shared" si="0"/>
        <v>0</v>
      </c>
    </row>
    <row r="26" spans="1:14">
      <c r="A26" s="2" t="s">
        <v>41</v>
      </c>
      <c r="B26" s="2" t="s">
        <v>5353</v>
      </c>
      <c r="C26" s="2" t="s">
        <v>42</v>
      </c>
      <c r="D26" s="37">
        <f t="shared" si="1"/>
        <v>0</v>
      </c>
      <c r="E26" s="37">
        <f>SUMIF('Linked TB'!$C:$C,B26,'Linked TB'!$E:$E)</f>
        <v>0</v>
      </c>
      <c r="G26" s="37">
        <v>0</v>
      </c>
      <c r="H26" s="228">
        <f t="shared" si="0"/>
        <v>0</v>
      </c>
    </row>
    <row r="27" spans="1:14">
      <c r="A27" s="2" t="s">
        <v>43</v>
      </c>
      <c r="B27" s="2" t="s">
        <v>5354</v>
      </c>
      <c r="C27" s="2" t="s">
        <v>44</v>
      </c>
      <c r="D27" s="37">
        <f t="shared" si="1"/>
        <v>0</v>
      </c>
      <c r="E27" s="37">
        <f>SUMIF('Linked TB'!$C:$C,B27,'Linked TB'!$E:$E)</f>
        <v>0</v>
      </c>
      <c r="G27" s="37">
        <v>0</v>
      </c>
      <c r="H27" s="228">
        <f t="shared" si="0"/>
        <v>0</v>
      </c>
    </row>
    <row r="28" spans="1:14">
      <c r="A28" s="35" t="s">
        <v>45</v>
      </c>
      <c r="B28" s="35" t="s">
        <v>5355</v>
      </c>
      <c r="C28" s="35" t="s">
        <v>46</v>
      </c>
      <c r="D28" s="36">
        <f>SUM(D29:D33)</f>
        <v>0</v>
      </c>
      <c r="E28" s="36">
        <f>SUM(E29:E33)</f>
        <v>0</v>
      </c>
      <c r="G28" s="36">
        <v>0</v>
      </c>
      <c r="H28" s="227">
        <f t="shared" si="0"/>
        <v>0</v>
      </c>
    </row>
    <row r="29" spans="1:14">
      <c r="A29" s="2" t="s">
        <v>47</v>
      </c>
      <c r="B29" s="2" t="s">
        <v>5356</v>
      </c>
      <c r="C29" s="2" t="s">
        <v>48</v>
      </c>
      <c r="D29" s="37">
        <f t="shared" si="1"/>
        <v>0</v>
      </c>
      <c r="E29" s="37">
        <f>SUMIF('Linked TB'!$C:$C,B29,'Linked TB'!$E:$E)</f>
        <v>0</v>
      </c>
      <c r="G29" s="37">
        <v>0</v>
      </c>
      <c r="H29" s="228">
        <f t="shared" si="0"/>
        <v>0</v>
      </c>
    </row>
    <row r="30" spans="1:14">
      <c r="A30" s="2" t="s">
        <v>49</v>
      </c>
      <c r="B30" s="2" t="s">
        <v>5357</v>
      </c>
      <c r="C30" s="2" t="s">
        <v>50</v>
      </c>
      <c r="D30" s="37">
        <f t="shared" si="1"/>
        <v>0</v>
      </c>
      <c r="E30" s="37">
        <f>SUMIF('Linked TB'!$C:$C,B30,'Linked TB'!$E:$E)</f>
        <v>0</v>
      </c>
      <c r="G30" s="37">
        <v>0</v>
      </c>
      <c r="H30" s="228">
        <f t="shared" si="0"/>
        <v>0</v>
      </c>
    </row>
    <row r="31" spans="1:14">
      <c r="A31" s="2" t="s">
        <v>51</v>
      </c>
      <c r="B31" s="2" t="s">
        <v>5358</v>
      </c>
      <c r="C31" s="2" t="s">
        <v>52</v>
      </c>
      <c r="D31" s="37">
        <f t="shared" si="1"/>
        <v>0</v>
      </c>
      <c r="E31" s="37">
        <f>SUMIF('Linked TB'!$C:$C,B31,'Linked TB'!$E:$E)</f>
        <v>0</v>
      </c>
      <c r="G31" s="37">
        <v>0</v>
      </c>
      <c r="H31" s="228">
        <f t="shared" si="0"/>
        <v>0</v>
      </c>
    </row>
    <row r="32" spans="1:14">
      <c r="A32" s="2" t="s">
        <v>53</v>
      </c>
      <c r="B32" s="2" t="s">
        <v>5359</v>
      </c>
      <c r="C32" s="2" t="s">
        <v>54</v>
      </c>
      <c r="D32" s="37">
        <f t="shared" si="1"/>
        <v>0</v>
      </c>
      <c r="E32" s="37">
        <f>SUMIF('Linked TB'!$C:$C,B32,'Linked TB'!$E:$E)</f>
        <v>0</v>
      </c>
      <c r="G32" s="37">
        <v>0</v>
      </c>
      <c r="H32" s="228">
        <f t="shared" si="0"/>
        <v>0</v>
      </c>
    </row>
    <row r="33" spans="1:14">
      <c r="A33" s="2" t="s">
        <v>55</v>
      </c>
      <c r="B33" s="2" t="s">
        <v>5360</v>
      </c>
      <c r="C33" s="2" t="s">
        <v>56</v>
      </c>
      <c r="D33" s="37">
        <f t="shared" si="1"/>
        <v>0</v>
      </c>
      <c r="E33" s="37">
        <f>SUMIF('Linked TB'!$C:$C,B33,'Linked TB'!$E:$E)</f>
        <v>0</v>
      </c>
      <c r="G33" s="37">
        <v>0</v>
      </c>
      <c r="H33" s="228">
        <f t="shared" si="0"/>
        <v>0</v>
      </c>
    </row>
    <row r="34" spans="1:14" ht="17.25">
      <c r="A34" s="35" t="s">
        <v>57</v>
      </c>
      <c r="B34" s="35" t="s">
        <v>5361</v>
      </c>
      <c r="C34" s="35" t="s">
        <v>385</v>
      </c>
      <c r="D34" s="36">
        <f>SUM(D35:D39)</f>
        <v>6050609</v>
      </c>
      <c r="E34" s="36">
        <f>SUM(E35:E39)</f>
        <v>6050608982.5</v>
      </c>
      <c r="G34" s="36">
        <v>6091226290.5300007</v>
      </c>
      <c r="H34" s="227">
        <f t="shared" si="0"/>
        <v>-40617308.030000687</v>
      </c>
      <c r="I34" s="115">
        <f>MA!G10</f>
        <v>6050608.982499999</v>
      </c>
      <c r="J34" s="98">
        <f>D34-I34</f>
        <v>1.7500001005828381E-2</v>
      </c>
    </row>
    <row r="35" spans="1:14">
      <c r="A35" s="2" t="s">
        <v>58</v>
      </c>
      <c r="B35" s="2" t="s">
        <v>5362</v>
      </c>
      <c r="C35" s="2" t="s">
        <v>48</v>
      </c>
      <c r="D35" s="37">
        <f>ROUND(E35/1000,0)</f>
        <v>6050414</v>
      </c>
      <c r="E35" s="37">
        <f>SUMIF('Linked TB'!$C:$C,B35,'Linked TB'!$E:$E)</f>
        <v>6050414282.5</v>
      </c>
      <c r="G35" s="37">
        <v>6091031590.5300007</v>
      </c>
      <c r="H35" s="228">
        <f t="shared" si="0"/>
        <v>-40617308.030000687</v>
      </c>
      <c r="J35" s="98">
        <f>-'Linked TB'!E2408/1000</f>
        <v>0</v>
      </c>
    </row>
    <row r="36" spans="1:14">
      <c r="A36" s="2" t="s">
        <v>59</v>
      </c>
      <c r="B36" s="2" t="s">
        <v>5363</v>
      </c>
      <c r="C36" s="2" t="s">
        <v>50</v>
      </c>
      <c r="D36" s="37">
        <f t="shared" si="1"/>
        <v>195</v>
      </c>
      <c r="E36" s="37">
        <f>SUMIF('Linked TB'!$C:$C,B36,'Linked TB'!$E:$E)</f>
        <v>194700</v>
      </c>
      <c r="G36" s="37">
        <v>194700</v>
      </c>
      <c r="H36" s="228">
        <f t="shared" si="0"/>
        <v>0</v>
      </c>
      <c r="J36" s="98">
        <f>J35-J34</f>
        <v>-1.7500001005828381E-2</v>
      </c>
    </row>
    <row r="37" spans="1:14">
      <c r="A37" s="2" t="s">
        <v>60</v>
      </c>
      <c r="B37" s="2" t="s">
        <v>5364</v>
      </c>
      <c r="C37" s="2" t="s">
        <v>52</v>
      </c>
      <c r="D37" s="37">
        <f t="shared" si="1"/>
        <v>0</v>
      </c>
      <c r="E37" s="37">
        <f>SUMIF('Linked TB'!$C:$C,B37,'Linked TB'!$E:$E)</f>
        <v>0</v>
      </c>
      <c r="G37" s="37">
        <v>0</v>
      </c>
      <c r="H37" s="228">
        <f t="shared" si="0"/>
        <v>0</v>
      </c>
    </row>
    <row r="38" spans="1:14">
      <c r="A38" s="2" t="s">
        <v>61</v>
      </c>
      <c r="B38" s="2" t="s">
        <v>5365</v>
      </c>
      <c r="C38" s="2" t="s">
        <v>54</v>
      </c>
      <c r="D38" s="37">
        <f t="shared" si="1"/>
        <v>0</v>
      </c>
      <c r="E38" s="37">
        <f>SUMIF('Linked TB'!$C:$C,B38,'Linked TB'!$E:$E)</f>
        <v>0</v>
      </c>
      <c r="G38" s="37">
        <v>0</v>
      </c>
      <c r="H38" s="228">
        <f t="shared" si="0"/>
        <v>0</v>
      </c>
    </row>
    <row r="39" spans="1:14">
      <c r="A39" s="2" t="s">
        <v>62</v>
      </c>
      <c r="B39" s="2" t="s">
        <v>5366</v>
      </c>
      <c r="C39" s="2" t="s">
        <v>63</v>
      </c>
      <c r="D39" s="37">
        <f t="shared" si="1"/>
        <v>0</v>
      </c>
      <c r="E39" s="37">
        <f>SUMIF('Linked TB'!$C:$C,B39,'Linked TB'!$E:$E)</f>
        <v>0</v>
      </c>
      <c r="G39" s="37">
        <v>0</v>
      </c>
      <c r="H39" s="228">
        <f t="shared" si="0"/>
        <v>0</v>
      </c>
    </row>
    <row r="40" spans="1:14" ht="17.25">
      <c r="A40" s="35" t="s">
        <v>64</v>
      </c>
      <c r="B40" s="35" t="s">
        <v>5367</v>
      </c>
      <c r="C40" s="35" t="s">
        <v>386</v>
      </c>
      <c r="D40" s="36">
        <f>SUM(D41:D44)</f>
        <v>0</v>
      </c>
      <c r="E40" s="36">
        <f>SUM(E41:E44)</f>
        <v>0</v>
      </c>
      <c r="G40" s="36">
        <v>0</v>
      </c>
      <c r="H40" s="227">
        <f t="shared" si="0"/>
        <v>0</v>
      </c>
    </row>
    <row r="41" spans="1:14">
      <c r="A41" s="2" t="s">
        <v>65</v>
      </c>
      <c r="B41" s="2" t="s">
        <v>5368</v>
      </c>
      <c r="C41" s="2" t="s">
        <v>48</v>
      </c>
      <c r="D41" s="37">
        <f t="shared" si="1"/>
        <v>0</v>
      </c>
      <c r="E41" s="37">
        <f>SUMIF('Linked TB'!$C:$C,B41,'Linked TB'!$E:$E)</f>
        <v>0</v>
      </c>
      <c r="G41" s="37">
        <v>0</v>
      </c>
      <c r="H41" s="228">
        <f t="shared" si="0"/>
        <v>0</v>
      </c>
    </row>
    <row r="42" spans="1:14">
      <c r="A42" s="2" t="s">
        <v>66</v>
      </c>
      <c r="B42" s="2" t="s">
        <v>5369</v>
      </c>
      <c r="C42" s="2" t="s">
        <v>52</v>
      </c>
      <c r="D42" s="37">
        <f t="shared" si="1"/>
        <v>0</v>
      </c>
      <c r="E42" s="37">
        <f>SUMIF('Linked TB'!$C:$C,B42,'Linked TB'!$E:$E)</f>
        <v>0</v>
      </c>
      <c r="G42" s="37">
        <v>0</v>
      </c>
      <c r="H42" s="228">
        <f t="shared" si="0"/>
        <v>0</v>
      </c>
    </row>
    <row r="43" spans="1:14">
      <c r="A43" s="2" t="s">
        <v>67</v>
      </c>
      <c r="B43" s="2" t="s">
        <v>5370</v>
      </c>
      <c r="C43" s="2" t="s">
        <v>54</v>
      </c>
      <c r="D43" s="37">
        <f t="shared" si="1"/>
        <v>0</v>
      </c>
      <c r="E43" s="37">
        <f>SUMIF('Linked TB'!$C:$C,B43,'Linked TB'!$E:$E)</f>
        <v>0</v>
      </c>
      <c r="G43" s="37">
        <v>0</v>
      </c>
      <c r="H43" s="228">
        <f t="shared" si="0"/>
        <v>0</v>
      </c>
    </row>
    <row r="44" spans="1:14">
      <c r="A44" s="2" t="s">
        <v>68</v>
      </c>
      <c r="B44" s="2" t="s">
        <v>5371</v>
      </c>
      <c r="C44" s="2" t="s">
        <v>69</v>
      </c>
      <c r="D44" s="37">
        <f t="shared" si="1"/>
        <v>0</v>
      </c>
      <c r="E44" s="37">
        <f>SUMIF('Linked TB'!$C:$C,B44,'Linked TB'!$E:$E)</f>
        <v>0</v>
      </c>
      <c r="G44" s="37">
        <v>0</v>
      </c>
      <c r="H44" s="228">
        <f t="shared" si="0"/>
        <v>0</v>
      </c>
    </row>
    <row r="45" spans="1:14">
      <c r="A45" s="35" t="s">
        <v>70</v>
      </c>
      <c r="B45" s="35" t="s">
        <v>5372</v>
      </c>
      <c r="C45" s="35" t="s">
        <v>71</v>
      </c>
      <c r="D45" s="36">
        <f>SUM(D46,D49,D52)</f>
        <v>53192365</v>
      </c>
      <c r="E45" s="36">
        <f>SUM(E46,E49,E52)</f>
        <v>53192365412.443954</v>
      </c>
      <c r="G45" s="36">
        <v>49672046084.98909</v>
      </c>
      <c r="H45" s="227">
        <f t="shared" si="0"/>
        <v>3520319327.4548645</v>
      </c>
      <c r="I45" s="111">
        <f>MA!G6+MA!G7</f>
        <v>53282453.543359995</v>
      </c>
      <c r="J45" s="98">
        <f>D45+D55-I45</f>
        <v>0.45664000511169434</v>
      </c>
      <c r="M45" s="101"/>
    </row>
    <row r="46" spans="1:14" ht="17.25">
      <c r="A46" s="5" t="s">
        <v>72</v>
      </c>
      <c r="B46" s="5" t="s">
        <v>5373</v>
      </c>
      <c r="C46" s="5" t="s">
        <v>387</v>
      </c>
      <c r="D46" s="38">
        <f>SUM(D47:D48)</f>
        <v>46625812</v>
      </c>
      <c r="E46" s="38">
        <f>SUM(E47:E48)</f>
        <v>46625812166.923424</v>
      </c>
      <c r="G46" s="38">
        <v>42484115318.893059</v>
      </c>
      <c r="H46" s="228">
        <f t="shared" si="0"/>
        <v>4141696848.030365</v>
      </c>
    </row>
    <row r="47" spans="1:14">
      <c r="A47" s="4" t="s">
        <v>73</v>
      </c>
      <c r="B47" s="4" t="s">
        <v>5374</v>
      </c>
      <c r="C47" s="4" t="s">
        <v>74</v>
      </c>
      <c r="D47" s="99">
        <f>ROUND(E47/1000,0)</f>
        <v>46959496</v>
      </c>
      <c r="E47" s="99">
        <f>'CBSL Provision'!C46</f>
        <v>46959495879.728149</v>
      </c>
      <c r="G47" s="197">
        <v>42797796299.64933</v>
      </c>
      <c r="H47" s="229">
        <f t="shared" si="0"/>
        <v>4161699580.0788193</v>
      </c>
    </row>
    <row r="48" spans="1:14">
      <c r="A48" s="4" t="s">
        <v>75</v>
      </c>
      <c r="B48" s="4" t="s">
        <v>5375</v>
      </c>
      <c r="C48" s="4" t="s">
        <v>76</v>
      </c>
      <c r="D48" s="99">
        <f>ROUND(E48/1000,0)</f>
        <v>-333684</v>
      </c>
      <c r="E48" s="99">
        <f>-'CBSL Provision'!D46</f>
        <v>-333683712.80472654</v>
      </c>
      <c r="G48" s="197">
        <v>-313680980.756271</v>
      </c>
      <c r="H48" s="229">
        <f t="shared" si="0"/>
        <v>-20002732.048455536</v>
      </c>
      <c r="I48" s="50"/>
      <c r="J48" s="264"/>
      <c r="K48" s="264"/>
      <c r="L48" s="264"/>
      <c r="M48" s="193"/>
      <c r="N48" s="193"/>
    </row>
    <row r="49" spans="1:15" ht="17.25">
      <c r="A49" s="5" t="s">
        <v>77</v>
      </c>
      <c r="B49" s="5" t="s">
        <v>5376</v>
      </c>
      <c r="C49" s="5" t="s">
        <v>388</v>
      </c>
      <c r="D49" s="38">
        <f>SUM(D50:D51)</f>
        <v>5449386</v>
      </c>
      <c r="E49" s="38">
        <f>SUM(E50:E51)</f>
        <v>5449386293.6338768</v>
      </c>
      <c r="G49" s="198">
        <v>6028493885.2510357</v>
      </c>
      <c r="H49" s="229">
        <f t="shared" si="0"/>
        <v>-579107591.61715889</v>
      </c>
      <c r="I49" s="51"/>
      <c r="J49" s="193"/>
      <c r="K49" s="193"/>
      <c r="L49" s="193"/>
    </row>
    <row r="50" spans="1:15">
      <c r="A50" s="4" t="s">
        <v>78</v>
      </c>
      <c r="B50" s="4" t="s">
        <v>5377</v>
      </c>
      <c r="C50" s="4" t="s">
        <v>74</v>
      </c>
      <c r="D50" s="99">
        <f>ROUND(E50/1000,0)</f>
        <v>5691865</v>
      </c>
      <c r="E50" s="99">
        <f>'CBSL Provision'!C47</f>
        <v>5691864871.411293</v>
      </c>
      <c r="G50" s="197">
        <v>6305204411.2203646</v>
      </c>
      <c r="H50" s="229">
        <f t="shared" si="0"/>
        <v>-613339539.80907154</v>
      </c>
      <c r="I50" s="51"/>
      <c r="J50" s="50"/>
      <c r="K50" s="50"/>
      <c r="L50" s="50"/>
      <c r="M50" s="50"/>
      <c r="N50" s="50"/>
      <c r="O50" s="194"/>
    </row>
    <row r="51" spans="1:15">
      <c r="A51" s="4" t="s">
        <v>79</v>
      </c>
      <c r="B51" s="4" t="s">
        <v>5378</v>
      </c>
      <c r="C51" s="4" t="s">
        <v>76</v>
      </c>
      <c r="D51" s="99">
        <f t="shared" ref="D51" si="2">ROUND(E51/1000,0)</f>
        <v>-242479</v>
      </c>
      <c r="E51" s="99">
        <f>-'CBSL Provision'!D47</f>
        <v>-242478577.77741629</v>
      </c>
      <c r="G51" s="197">
        <v>-276710525.96932846</v>
      </c>
      <c r="H51" s="229">
        <f t="shared" si="0"/>
        <v>34231948.191912174</v>
      </c>
      <c r="I51" s="51"/>
      <c r="J51" s="50"/>
      <c r="K51" s="50"/>
      <c r="L51" s="50"/>
      <c r="M51" s="50"/>
      <c r="N51" s="50"/>
      <c r="O51" s="194"/>
    </row>
    <row r="52" spans="1:15" ht="17.25">
      <c r="A52" s="5" t="s">
        <v>80</v>
      </c>
      <c r="B52" s="5" t="s">
        <v>5379</v>
      </c>
      <c r="C52" s="5" t="s">
        <v>389</v>
      </c>
      <c r="D52" s="38">
        <f>SUM(D53:D54)</f>
        <v>1117167</v>
      </c>
      <c r="E52" s="38">
        <f>SUM(E53:E54)</f>
        <v>1117166951.8866613</v>
      </c>
      <c r="G52" s="198">
        <v>1159436880.84499</v>
      </c>
      <c r="H52" s="229">
        <f t="shared" si="0"/>
        <v>-42269928.958328724</v>
      </c>
      <c r="I52" s="196">
        <f>-E54/E53</f>
        <v>0.54353115599919188</v>
      </c>
      <c r="J52" s="196">
        <f>-G54/G53</f>
        <v>0.52632957574605854</v>
      </c>
      <c r="L52" s="50"/>
      <c r="M52" s="50"/>
      <c r="N52" s="50"/>
      <c r="O52" s="194"/>
    </row>
    <row r="53" spans="1:15">
      <c r="A53" s="4" t="s">
        <v>81</v>
      </c>
      <c r="B53" s="4" t="s">
        <v>5380</v>
      </c>
      <c r="C53" s="4" t="s">
        <v>74</v>
      </c>
      <c r="D53" s="99">
        <f>ROUND(E53/1000,0)</f>
        <v>2447411</v>
      </c>
      <c r="E53" s="99">
        <f>'CBSL Provision'!C48</f>
        <v>2447411179.4685454</v>
      </c>
      <c r="G53" s="197">
        <v>2447771322.5839901</v>
      </c>
      <c r="H53" s="229">
        <f t="shared" si="0"/>
        <v>-360143.11544466019</v>
      </c>
      <c r="I53" s="51"/>
      <c r="J53" s="195"/>
      <c r="K53" s="195"/>
      <c r="L53" s="195"/>
      <c r="M53" s="195"/>
      <c r="N53" s="195"/>
    </row>
    <row r="54" spans="1:15">
      <c r="A54" s="4" t="s">
        <v>82</v>
      </c>
      <c r="B54" s="4" t="s">
        <v>5381</v>
      </c>
      <c r="C54" s="4" t="s">
        <v>76</v>
      </c>
      <c r="D54" s="99">
        <f>ROUND(E54/1000,0)</f>
        <v>-1330244</v>
      </c>
      <c r="E54" s="99">
        <f>-'CBSL Provision'!D48</f>
        <v>-1330244227.5818841</v>
      </c>
      <c r="G54" s="197">
        <v>-1288334441.7390001</v>
      </c>
      <c r="H54" s="229">
        <f t="shared" si="0"/>
        <v>-41909785.842884064</v>
      </c>
      <c r="I54" s="50"/>
      <c r="J54" s="51"/>
      <c r="L54" s="101"/>
    </row>
    <row r="55" spans="1:15">
      <c r="A55" s="35" t="s">
        <v>83</v>
      </c>
      <c r="B55" s="35" t="s">
        <v>5382</v>
      </c>
      <c r="C55" s="35" t="s">
        <v>84</v>
      </c>
      <c r="D55" s="36">
        <f>SUM(D56,D59,D62)</f>
        <v>90089</v>
      </c>
      <c r="E55" s="36">
        <f>SUM(E56,E59,E62)</f>
        <v>90088130.915997952</v>
      </c>
      <c r="G55" s="199">
        <v>104271104.51079112</v>
      </c>
      <c r="H55" s="230">
        <f t="shared" si="0"/>
        <v>-14182973.594793171</v>
      </c>
      <c r="I55" s="50"/>
      <c r="J55" s="196"/>
      <c r="L55" s="101"/>
    </row>
    <row r="56" spans="1:15" ht="17.25">
      <c r="A56" s="5" t="s">
        <v>85</v>
      </c>
      <c r="B56" s="5" t="s">
        <v>5383</v>
      </c>
      <c r="C56" s="5" t="s">
        <v>387</v>
      </c>
      <c r="D56" s="38">
        <f>SUM(D57:D58)</f>
        <v>90089</v>
      </c>
      <c r="E56" s="38">
        <f>SUM(E57:E58)</f>
        <v>90088130.915997952</v>
      </c>
      <c r="G56" s="198">
        <v>104271104.51079112</v>
      </c>
      <c r="H56" s="229">
        <f t="shared" si="0"/>
        <v>-14182973.594793171</v>
      </c>
      <c r="I56" s="50"/>
      <c r="J56" s="196"/>
      <c r="L56" s="50"/>
    </row>
    <row r="57" spans="1:15">
      <c r="A57" s="4" t="s">
        <v>86</v>
      </c>
      <c r="B57" s="4" t="s">
        <v>5384</v>
      </c>
      <c r="C57" s="4" t="s">
        <v>74</v>
      </c>
      <c r="D57" s="99">
        <f>ROUND(E57/1000,0)</f>
        <v>90604</v>
      </c>
      <c r="E57" s="99">
        <f>'CBSL Provision'!C39</f>
        <v>90603556.799999997</v>
      </c>
      <c r="G57" s="200">
        <v>104851067.17</v>
      </c>
      <c r="H57" s="229">
        <f t="shared" si="0"/>
        <v>-14247510.370000005</v>
      </c>
      <c r="I57" s="50"/>
      <c r="J57" s="51"/>
      <c r="L57" s="101"/>
      <c r="M57" s="101"/>
      <c r="N57" s="101"/>
      <c r="O57" s="194"/>
    </row>
    <row r="58" spans="1:15">
      <c r="A58" s="4" t="s">
        <v>87</v>
      </c>
      <c r="B58" s="4" t="s">
        <v>5385</v>
      </c>
      <c r="C58" s="4" t="s">
        <v>76</v>
      </c>
      <c r="D58" s="99">
        <f>ROUND(E58/1000,0)</f>
        <v>-515</v>
      </c>
      <c r="E58" s="99">
        <f>-'CBSL Provision'!D39</f>
        <v>-515425.88400204002</v>
      </c>
      <c r="G58" s="200">
        <v>-579962.65920887515</v>
      </c>
      <c r="H58" s="229">
        <f t="shared" si="0"/>
        <v>64536.775206835126</v>
      </c>
      <c r="I58" s="50"/>
      <c r="J58" s="51"/>
    </row>
    <row r="59" spans="1:15" ht="17.25">
      <c r="A59" s="5" t="s">
        <v>88</v>
      </c>
      <c r="B59" s="5" t="s">
        <v>5386</v>
      </c>
      <c r="C59" s="5" t="s">
        <v>388</v>
      </c>
      <c r="D59" s="38">
        <f>SUM(D60:D61)</f>
        <v>0</v>
      </c>
      <c r="E59" s="38">
        <f>SUM(E60:E61)</f>
        <v>0</v>
      </c>
      <c r="G59" s="198">
        <v>0</v>
      </c>
      <c r="H59" s="229">
        <f t="shared" si="0"/>
        <v>0</v>
      </c>
      <c r="I59" s="50"/>
      <c r="J59" s="51"/>
    </row>
    <row r="60" spans="1:15">
      <c r="A60" s="4" t="s">
        <v>89</v>
      </c>
      <c r="B60" s="4" t="s">
        <v>5387</v>
      </c>
      <c r="C60" s="4" t="s">
        <v>74</v>
      </c>
      <c r="D60" s="37">
        <f t="shared" ref="D60:D61" si="3">ROUND(E60/1000,0)</f>
        <v>0</v>
      </c>
      <c r="E60" s="99">
        <f>'CBSL Provision'!C40</f>
        <v>0</v>
      </c>
      <c r="G60" s="200">
        <v>0</v>
      </c>
      <c r="H60" s="229">
        <f t="shared" si="0"/>
        <v>0</v>
      </c>
      <c r="I60" s="50"/>
      <c r="J60" s="51"/>
    </row>
    <row r="61" spans="1:15">
      <c r="A61" s="4" t="s">
        <v>90</v>
      </c>
      <c r="B61" s="4" t="s">
        <v>5388</v>
      </c>
      <c r="C61" s="4" t="s">
        <v>76</v>
      </c>
      <c r="D61" s="37">
        <f t="shared" si="3"/>
        <v>0</v>
      </c>
      <c r="E61" s="99">
        <f>-'CBSL Provision'!D40</f>
        <v>0</v>
      </c>
      <c r="G61" s="200">
        <v>0</v>
      </c>
      <c r="H61" s="229">
        <f t="shared" si="0"/>
        <v>0</v>
      </c>
      <c r="I61" s="50"/>
      <c r="J61" s="264"/>
      <c r="K61" s="264"/>
      <c r="L61" s="264"/>
    </row>
    <row r="62" spans="1:15" ht="17.25">
      <c r="A62" s="5" t="s">
        <v>91</v>
      </c>
      <c r="B62" s="5" t="s">
        <v>5389</v>
      </c>
      <c r="C62" s="5" t="s">
        <v>390</v>
      </c>
      <c r="D62" s="38">
        <f>SUM(D63:D64)</f>
        <v>0</v>
      </c>
      <c r="E62" s="38">
        <f>SUM(E63:E64)</f>
        <v>0</v>
      </c>
      <c r="G62" s="198">
        <v>0</v>
      </c>
      <c r="H62" s="229">
        <f t="shared" si="0"/>
        <v>0</v>
      </c>
      <c r="I62" s="51"/>
      <c r="J62" s="193"/>
      <c r="K62" s="193"/>
      <c r="L62" s="193"/>
    </row>
    <row r="63" spans="1:15">
      <c r="A63" s="4" t="s">
        <v>92</v>
      </c>
      <c r="B63" s="4" t="s">
        <v>5390</v>
      </c>
      <c r="C63" s="4" t="s">
        <v>74</v>
      </c>
      <c r="D63" s="37">
        <f>ROUND(E63/1000,0)</f>
        <v>0</v>
      </c>
      <c r="E63" s="99">
        <f>J65*1000</f>
        <v>0</v>
      </c>
      <c r="G63" s="200">
        <v>0</v>
      </c>
      <c r="H63" s="229">
        <f t="shared" si="0"/>
        <v>0</v>
      </c>
      <c r="I63" s="51"/>
      <c r="J63" s="50"/>
      <c r="K63" s="50"/>
      <c r="L63" s="50"/>
    </row>
    <row r="64" spans="1:15">
      <c r="A64" s="4" t="s">
        <v>93</v>
      </c>
      <c r="B64" s="4" t="s">
        <v>5391</v>
      </c>
      <c r="C64" s="4" t="s">
        <v>76</v>
      </c>
      <c r="D64" s="37">
        <f>ROUND(E64/1000,0)</f>
        <v>0</v>
      </c>
      <c r="E64" s="99">
        <f>-K65*1000</f>
        <v>0</v>
      </c>
      <c r="G64" s="200">
        <v>0</v>
      </c>
      <c r="H64" s="229">
        <f t="shared" si="0"/>
        <v>0</v>
      </c>
      <c r="I64" s="51"/>
      <c r="J64" s="50"/>
      <c r="K64" s="50"/>
      <c r="L64" s="50"/>
    </row>
    <row r="65" spans="1:12" ht="17.25">
      <c r="A65" s="35" t="s">
        <v>94</v>
      </c>
      <c r="B65" s="35" t="s">
        <v>5392</v>
      </c>
      <c r="C65" s="35" t="s">
        <v>391</v>
      </c>
      <c r="D65" s="36">
        <f>SUM(D66:D68)</f>
        <v>0</v>
      </c>
      <c r="E65" s="36">
        <f>SUM(E66:E68)</f>
        <v>0</v>
      </c>
      <c r="G65" s="199">
        <v>0</v>
      </c>
      <c r="H65" s="230">
        <f t="shared" si="0"/>
        <v>0</v>
      </c>
      <c r="I65" s="51"/>
      <c r="J65" s="50"/>
      <c r="K65" s="50"/>
      <c r="L65" s="50"/>
    </row>
    <row r="66" spans="1:12">
      <c r="A66" s="2" t="s">
        <v>95</v>
      </c>
      <c r="B66" s="2" t="s">
        <v>5393</v>
      </c>
      <c r="C66" s="2" t="s">
        <v>96</v>
      </c>
      <c r="D66" s="37">
        <f t="shared" ref="D66:D88" si="4">ROUND(E66/1000,0)</f>
        <v>0</v>
      </c>
      <c r="E66" s="37">
        <f>SUMIF('Linked TB'!$C:$C,B66,'Linked TB'!$E:$E)</f>
        <v>0</v>
      </c>
      <c r="G66" s="200">
        <v>0</v>
      </c>
      <c r="H66" s="229">
        <f t="shared" si="0"/>
        <v>0</v>
      </c>
      <c r="I66" s="51"/>
      <c r="J66" s="195"/>
      <c r="K66" s="195"/>
      <c r="L66" s="195"/>
    </row>
    <row r="67" spans="1:12">
      <c r="A67" s="2" t="s">
        <v>97</v>
      </c>
      <c r="B67" s="2" t="s">
        <v>5394</v>
      </c>
      <c r="C67" s="2" t="s">
        <v>98</v>
      </c>
      <c r="D67" s="37">
        <f t="shared" si="4"/>
        <v>0</v>
      </c>
      <c r="E67" s="37">
        <f>SUMIF('Linked TB'!$C:$C,B67,'Linked TB'!$E:$E)</f>
        <v>0</v>
      </c>
      <c r="G67" s="200">
        <v>0</v>
      </c>
      <c r="H67" s="229">
        <f t="shared" si="0"/>
        <v>0</v>
      </c>
      <c r="I67" s="50"/>
      <c r="J67" s="51"/>
    </row>
    <row r="68" spans="1:12">
      <c r="A68" s="2" t="s">
        <v>99</v>
      </c>
      <c r="B68" s="2" t="s">
        <v>5395</v>
      </c>
      <c r="C68" s="2" t="s">
        <v>100</v>
      </c>
      <c r="D68" s="37">
        <f t="shared" si="4"/>
        <v>0</v>
      </c>
      <c r="E68" s="37">
        <f>SUMIF('Linked TB'!$C:$C,B68,'Linked TB'!$E:$E)</f>
        <v>0</v>
      </c>
      <c r="G68" s="37">
        <v>0</v>
      </c>
      <c r="H68" s="228">
        <f t="shared" si="0"/>
        <v>0</v>
      </c>
    </row>
    <row r="69" spans="1:12" ht="17.25">
      <c r="A69" s="35" t="s">
        <v>101</v>
      </c>
      <c r="B69" s="35" t="s">
        <v>5396</v>
      </c>
      <c r="C69" s="35" t="s">
        <v>392</v>
      </c>
      <c r="D69" s="36">
        <f>SUM(D70:D72)</f>
        <v>0</v>
      </c>
      <c r="E69" s="36">
        <f>SUM(E70:E72)</f>
        <v>-0.30000000074505806</v>
      </c>
      <c r="G69" s="36">
        <v>-0.30000000074505806</v>
      </c>
      <c r="H69" s="227">
        <f t="shared" ref="H69:H132" si="5">E69-G69</f>
        <v>0</v>
      </c>
      <c r="I69" s="111">
        <f>MA!G12</f>
        <v>-3.0000000074505807E-4</v>
      </c>
      <c r="J69" s="98">
        <f>D69-I69</f>
        <v>3.0000000074505807E-4</v>
      </c>
    </row>
    <row r="70" spans="1:12">
      <c r="A70" s="2" t="s">
        <v>102</v>
      </c>
      <c r="B70" s="2" t="s">
        <v>5397</v>
      </c>
      <c r="C70" s="2" t="s">
        <v>103</v>
      </c>
      <c r="D70" s="37">
        <f>ROUND(E70/1000,0)</f>
        <v>0</v>
      </c>
      <c r="E70" s="37">
        <f>SUMIF('Linked TB'!$C:$C,B70,'Linked TB'!$E:$E)</f>
        <v>-0.30000000074505806</v>
      </c>
      <c r="G70" s="37">
        <v>-0.30000000074505806</v>
      </c>
      <c r="H70" s="228">
        <f t="shared" si="5"/>
        <v>0</v>
      </c>
    </row>
    <row r="71" spans="1:12">
      <c r="A71" s="2" t="s">
        <v>104</v>
      </c>
      <c r="B71" s="2" t="s">
        <v>5398</v>
      </c>
      <c r="C71" s="2" t="s">
        <v>105</v>
      </c>
      <c r="D71" s="37">
        <f t="shared" si="4"/>
        <v>0</v>
      </c>
      <c r="E71" s="37">
        <f>SUMIF('Linked TB'!$C:$C,B71,'Linked TB'!$E:$E)</f>
        <v>0</v>
      </c>
      <c r="G71" s="37">
        <v>0</v>
      </c>
      <c r="H71" s="228">
        <f t="shared" si="5"/>
        <v>0</v>
      </c>
    </row>
    <row r="72" spans="1:12">
      <c r="A72" s="2" t="s">
        <v>106</v>
      </c>
      <c r="B72" s="2" t="s">
        <v>5399</v>
      </c>
      <c r="C72" s="2" t="s">
        <v>107</v>
      </c>
      <c r="D72" s="37">
        <f t="shared" si="4"/>
        <v>0</v>
      </c>
      <c r="E72" s="37">
        <f>SUMIF('Linked TB'!$C:$C,B72,'Linked TB'!$E:$E)</f>
        <v>0</v>
      </c>
      <c r="G72" s="37">
        <v>0</v>
      </c>
      <c r="H72" s="228">
        <f t="shared" si="5"/>
        <v>0</v>
      </c>
    </row>
    <row r="73" spans="1:12" ht="17.25">
      <c r="A73" s="39" t="s">
        <v>108</v>
      </c>
      <c r="B73" s="39" t="s">
        <v>5400</v>
      </c>
      <c r="C73" s="39" t="s">
        <v>393</v>
      </c>
      <c r="D73" s="36">
        <f>SUM(D74:D79)</f>
        <v>398435</v>
      </c>
      <c r="E73" s="36">
        <f>SUM(E74:E79)</f>
        <v>398434926.87</v>
      </c>
      <c r="G73" s="36">
        <v>382853122.26999998</v>
      </c>
      <c r="H73" s="227">
        <f t="shared" si="5"/>
        <v>15581804.600000024</v>
      </c>
      <c r="I73" s="111">
        <f>MA!G13</f>
        <v>398434.92686999991</v>
      </c>
      <c r="J73" s="98">
        <f>D73-I73</f>
        <v>7.3130000091623515E-2</v>
      </c>
    </row>
    <row r="74" spans="1:12">
      <c r="A74" s="3" t="s">
        <v>109</v>
      </c>
      <c r="B74" s="3" t="s">
        <v>5401</v>
      </c>
      <c r="C74" s="2" t="s">
        <v>110</v>
      </c>
      <c r="D74" s="37">
        <f>ROUND(E74/1000,0)</f>
        <v>82880</v>
      </c>
      <c r="E74" s="37">
        <f>SUMIF('Linked TB'!$C:$C,B74,'Linked TB'!$E:$E)</f>
        <v>82879930.590000004</v>
      </c>
      <c r="G74" s="37">
        <v>82994985.239999995</v>
      </c>
      <c r="H74" s="228">
        <f t="shared" si="5"/>
        <v>-115054.64999999106</v>
      </c>
    </row>
    <row r="75" spans="1:12">
      <c r="A75" s="3" t="s">
        <v>111</v>
      </c>
      <c r="B75" s="3" t="s">
        <v>5402</v>
      </c>
      <c r="C75" s="2" t="s">
        <v>112</v>
      </c>
      <c r="D75" s="95">
        <f>ROUND(E75/1000,0)</f>
        <v>173222</v>
      </c>
      <c r="E75" s="95">
        <v>173221855.19</v>
      </c>
      <c r="F75" s="70" t="s">
        <v>5598</v>
      </c>
      <c r="G75" s="95">
        <v>165360088</v>
      </c>
      <c r="H75" s="228">
        <f t="shared" si="5"/>
        <v>7861767.1899999976</v>
      </c>
    </row>
    <row r="76" spans="1:12">
      <c r="A76" s="3" t="s">
        <v>113</v>
      </c>
      <c r="B76" s="3" t="s">
        <v>5403</v>
      </c>
      <c r="C76" s="2" t="s">
        <v>114</v>
      </c>
      <c r="D76" s="99">
        <f t="shared" si="4"/>
        <v>0</v>
      </c>
      <c r="E76" s="99">
        <f>SUMIF('Linked TB'!$C:$C,B76,'Linked TB'!$E:$E)</f>
        <v>0.25</v>
      </c>
      <c r="G76" s="99">
        <v>0.25</v>
      </c>
      <c r="H76" s="228">
        <f t="shared" si="5"/>
        <v>0</v>
      </c>
    </row>
    <row r="77" spans="1:12">
      <c r="A77" s="3" t="s">
        <v>115</v>
      </c>
      <c r="B77" s="3" t="s">
        <v>5404</v>
      </c>
      <c r="C77" s="2" t="s">
        <v>116</v>
      </c>
      <c r="D77" s="95">
        <f>ROUND(E77/1000,0)</f>
        <v>142333</v>
      </c>
      <c r="E77" s="95">
        <f>SUMIF('Linked TB'!$C:$C,B77,'Linked TB'!$E:$E)-E75</f>
        <v>142333140.83999997</v>
      </c>
      <c r="G77" s="95">
        <v>134498048.77999997</v>
      </c>
      <c r="H77" s="228">
        <f t="shared" si="5"/>
        <v>7835092.0600000024</v>
      </c>
    </row>
    <row r="78" spans="1:12">
      <c r="A78" s="2" t="s">
        <v>117</v>
      </c>
      <c r="B78" s="2" t="s">
        <v>5405</v>
      </c>
      <c r="C78" s="2" t="s">
        <v>118</v>
      </c>
      <c r="D78" s="99">
        <f t="shared" si="4"/>
        <v>0</v>
      </c>
      <c r="E78" s="99">
        <f>SUMIF('Linked TB'!$C:$C,B78,'Linked TB'!$E:$E)</f>
        <v>0</v>
      </c>
      <c r="G78" s="99">
        <v>0</v>
      </c>
      <c r="H78" s="228">
        <f t="shared" si="5"/>
        <v>0</v>
      </c>
    </row>
    <row r="79" spans="1:12">
      <c r="A79" s="2" t="s">
        <v>119</v>
      </c>
      <c r="B79" s="2" t="s">
        <v>5406</v>
      </c>
      <c r="C79" s="2" t="s">
        <v>120</v>
      </c>
      <c r="D79" s="37">
        <f t="shared" si="4"/>
        <v>0</v>
      </c>
      <c r="E79" s="37">
        <f>SUMIF('Linked TB'!$C:$C,B79,'Linked TB'!$E:$E)</f>
        <v>0</v>
      </c>
      <c r="G79" s="37">
        <v>0</v>
      </c>
      <c r="H79" s="228">
        <f t="shared" si="5"/>
        <v>0</v>
      </c>
    </row>
    <row r="80" spans="1:12" ht="17.25">
      <c r="A80" s="259" t="s">
        <v>121</v>
      </c>
      <c r="B80" s="259" t="s">
        <v>5407</v>
      </c>
      <c r="C80" s="259" t="s">
        <v>6304</v>
      </c>
      <c r="D80" s="260">
        <f t="shared" si="4"/>
        <v>181593</v>
      </c>
      <c r="E80" s="260">
        <f>SUMIF('Linked TB'!$C:$C,B80,'Linked TB'!$E:$E)</f>
        <v>181593423.87999997</v>
      </c>
      <c r="G80" s="36">
        <v>183080239.97999999</v>
      </c>
      <c r="H80" s="227">
        <f t="shared" si="5"/>
        <v>-1486816.1000000238</v>
      </c>
      <c r="I80" s="111">
        <f>MA!G17</f>
        <v>181593.42387999996</v>
      </c>
      <c r="J80" s="98">
        <f>D80-I80</f>
        <v>-0.42387999995844439</v>
      </c>
    </row>
    <row r="81" spans="1:11" ht="17.25">
      <c r="A81" s="39" t="s">
        <v>122</v>
      </c>
      <c r="B81" s="39" t="s">
        <v>5408</v>
      </c>
      <c r="C81" s="39" t="s">
        <v>394</v>
      </c>
      <c r="D81" s="36">
        <f>SUM(D82:D86)</f>
        <v>468511</v>
      </c>
      <c r="E81" s="36">
        <f>SUM(E82:E86)</f>
        <v>468510584.25</v>
      </c>
      <c r="G81" s="36">
        <v>470545447.90999997</v>
      </c>
      <c r="H81" s="227">
        <f t="shared" si="5"/>
        <v>-2034863.6599999666</v>
      </c>
      <c r="I81" s="111">
        <f>MA!G14+MA!G16</f>
        <v>468510.58425000001</v>
      </c>
      <c r="J81" s="98">
        <f>D81-I81</f>
        <v>0.4157499999855645</v>
      </c>
    </row>
    <row r="82" spans="1:11">
      <c r="A82" s="3" t="s">
        <v>123</v>
      </c>
      <c r="B82" s="3" t="s">
        <v>5409</v>
      </c>
      <c r="C82" s="2" t="s">
        <v>124</v>
      </c>
      <c r="D82" s="37">
        <f t="shared" si="4"/>
        <v>0</v>
      </c>
      <c r="E82" s="37">
        <f>SUMIF('Linked TB'!$C:$C,B82,'Linked TB'!$E:$E)</f>
        <v>0</v>
      </c>
      <c r="G82" s="37">
        <v>0</v>
      </c>
      <c r="H82" s="228">
        <f t="shared" si="5"/>
        <v>0</v>
      </c>
    </row>
    <row r="83" spans="1:11">
      <c r="A83" s="3" t="s">
        <v>125</v>
      </c>
      <c r="B83" s="3" t="s">
        <v>5410</v>
      </c>
      <c r="C83" s="2" t="s">
        <v>126</v>
      </c>
      <c r="D83" s="37">
        <f t="shared" si="4"/>
        <v>400000</v>
      </c>
      <c r="E83" s="37">
        <f>SUMIF('Linked TB'!$C:$C,B83,'Linked TB'!$E:$E)</f>
        <v>400000000</v>
      </c>
      <c r="G83" s="37">
        <v>400000000</v>
      </c>
      <c r="H83" s="228">
        <f t="shared" si="5"/>
        <v>0</v>
      </c>
    </row>
    <row r="84" spans="1:11">
      <c r="A84" s="3" t="s">
        <v>127</v>
      </c>
      <c r="B84" s="3" t="s">
        <v>5411</v>
      </c>
      <c r="C84" s="2" t="s">
        <v>128</v>
      </c>
      <c r="D84" s="37">
        <f t="shared" si="4"/>
        <v>68511</v>
      </c>
      <c r="E84" s="37">
        <f>SUMIF('Linked TB'!$C:$C,B84,'Linked TB'!$E:$E)</f>
        <v>68510584.25</v>
      </c>
      <c r="G84" s="37">
        <v>70545447.909999996</v>
      </c>
      <c r="H84" s="228">
        <f t="shared" si="5"/>
        <v>-2034863.6599999964</v>
      </c>
    </row>
    <row r="85" spans="1:11">
      <c r="A85" s="3" t="s">
        <v>129</v>
      </c>
      <c r="B85" s="3" t="s">
        <v>5412</v>
      </c>
      <c r="C85" s="2" t="s">
        <v>130</v>
      </c>
      <c r="D85" s="37">
        <f t="shared" si="4"/>
        <v>0</v>
      </c>
      <c r="E85" s="37">
        <f>SUMIF('Linked TB'!$C:$C,B85,'Linked TB'!$E:$E)</f>
        <v>0</v>
      </c>
      <c r="G85" s="37">
        <v>0</v>
      </c>
      <c r="H85" s="228">
        <f t="shared" si="5"/>
        <v>0</v>
      </c>
    </row>
    <row r="86" spans="1:11">
      <c r="A86" s="3" t="s">
        <v>131</v>
      </c>
      <c r="B86" s="3" t="s">
        <v>5413</v>
      </c>
      <c r="C86" s="2" t="s">
        <v>120</v>
      </c>
      <c r="D86" s="37">
        <f t="shared" si="4"/>
        <v>0</v>
      </c>
      <c r="E86" s="37">
        <f>SUMIF('Linked TB'!$C:$C,B86,'Linked TB'!$E:$E)</f>
        <v>0</v>
      </c>
      <c r="G86" s="37">
        <v>0</v>
      </c>
      <c r="H86" s="228">
        <f t="shared" si="5"/>
        <v>0</v>
      </c>
    </row>
    <row r="87" spans="1:11">
      <c r="A87" s="35" t="s">
        <v>132</v>
      </c>
      <c r="B87" s="35" t="s">
        <v>5414</v>
      </c>
      <c r="C87" s="35" t="s">
        <v>133</v>
      </c>
      <c r="D87" s="36">
        <f t="shared" si="4"/>
        <v>172879</v>
      </c>
      <c r="E87" s="36">
        <f>SUMIF('Linked TB'!$C:$C,B87,'Linked TB'!$E:$E)</f>
        <v>172878873.90000001</v>
      </c>
      <c r="G87" s="36">
        <v>145632977.08000001</v>
      </c>
      <c r="H87" s="227">
        <f t="shared" si="5"/>
        <v>27245896.819999993</v>
      </c>
      <c r="I87" s="111">
        <f>MA!G15</f>
        <v>172878.87390000001</v>
      </c>
      <c r="J87" s="98">
        <f>D87-I87</f>
        <v>0.12609999999403954</v>
      </c>
    </row>
    <row r="88" spans="1:11">
      <c r="A88" s="35" t="s">
        <v>134</v>
      </c>
      <c r="B88" s="35" t="s">
        <v>5415</v>
      </c>
      <c r="C88" s="35" t="s">
        <v>135</v>
      </c>
      <c r="D88" s="36">
        <f t="shared" si="4"/>
        <v>0</v>
      </c>
      <c r="E88" s="36">
        <f>SUMIF('Linked TB'!$C:$C,B88,'Linked TB'!$E:$E)</f>
        <v>0</v>
      </c>
      <c r="G88" s="36">
        <v>0</v>
      </c>
      <c r="H88" s="227">
        <f t="shared" si="5"/>
        <v>0</v>
      </c>
    </row>
    <row r="89" spans="1:11" ht="17.25">
      <c r="A89" s="35" t="s">
        <v>136</v>
      </c>
      <c r="B89" s="35" t="s">
        <v>5416</v>
      </c>
      <c r="C89" s="35" t="s">
        <v>395</v>
      </c>
      <c r="D89" s="36">
        <f>ROUND(E89/1000,0)</f>
        <v>14859</v>
      </c>
      <c r="E89" s="36">
        <f>SUMIF('Linked TB'!$C:$C,B89,'Linked TB'!$E:$E)</f>
        <v>14858895.17</v>
      </c>
      <c r="G89" s="36">
        <v>27089250.690000001</v>
      </c>
      <c r="H89" s="227">
        <f t="shared" si="5"/>
        <v>-12230355.520000001</v>
      </c>
      <c r="I89" s="113">
        <f>MA!G49</f>
        <v>14858.888149999999</v>
      </c>
      <c r="J89" s="114">
        <f>D89-I89</f>
        <v>0.11185000000114087</v>
      </c>
    </row>
    <row r="90" spans="1:11" ht="17.25">
      <c r="A90" s="35" t="s">
        <v>137</v>
      </c>
      <c r="B90" s="35" t="s">
        <v>5417</v>
      </c>
      <c r="C90" s="35" t="s">
        <v>396</v>
      </c>
      <c r="D90" s="36">
        <f>ROUND(E90/1000,0)-1</f>
        <v>223282</v>
      </c>
      <c r="E90" s="36">
        <f>SUMIF('Linked TB'!$C:$C,B90,'Linked TB'!$E:$E)</f>
        <v>223282932.69999993</v>
      </c>
      <c r="G90" s="36">
        <v>217072836.50999996</v>
      </c>
      <c r="H90" s="227">
        <f t="shared" si="5"/>
        <v>6210096.1899999678</v>
      </c>
      <c r="I90" s="113">
        <f>-I89+MA!G9+MA!G11</f>
        <v>223282.93219999998</v>
      </c>
      <c r="J90" s="114">
        <f>D90-I90</f>
        <v>-0.93219999998109415</v>
      </c>
    </row>
    <row r="91" spans="1:11" ht="17.25">
      <c r="A91" s="6" t="s">
        <v>138</v>
      </c>
      <c r="B91" s="6" t="s">
        <v>5418</v>
      </c>
      <c r="C91" s="6" t="s">
        <v>397</v>
      </c>
      <c r="D91" s="40">
        <f>SUM(D92,D99,D107,D113,D120,D127,D128:D132)</f>
        <v>46259343</v>
      </c>
      <c r="E91" s="40">
        <f>SUM(E92,E99,E107,E113,E120,E127,E128:E132)</f>
        <v>46259344060.550003</v>
      </c>
      <c r="G91" s="40">
        <v>43320542834.040001</v>
      </c>
      <c r="H91" s="227">
        <f t="shared" si="5"/>
        <v>2938801226.5100021</v>
      </c>
      <c r="I91" s="113">
        <f>I93+I94+I128+I129+I130+I131+I132+I127</f>
        <v>254797893.59349003</v>
      </c>
      <c r="J91" s="113">
        <f>D91-I91</f>
        <v>-208538550.59349003</v>
      </c>
      <c r="K91" s="48">
        <f>J90-J91</f>
        <v>208538549.66129002</v>
      </c>
    </row>
    <row r="92" spans="1:11" ht="17.25">
      <c r="A92" s="35" t="s">
        <v>139</v>
      </c>
      <c r="B92" s="35" t="s">
        <v>5419</v>
      </c>
      <c r="C92" s="35" t="s">
        <v>398</v>
      </c>
      <c r="D92" s="36">
        <f>SUM(D93:D98)</f>
        <v>31787982</v>
      </c>
      <c r="E92" s="36">
        <f>SUM(E93:E98)</f>
        <v>31787982018.637806</v>
      </c>
      <c r="G92" s="36">
        <v>30344137758.818356</v>
      </c>
      <c r="H92" s="227">
        <f t="shared" si="5"/>
        <v>1443844259.8194504</v>
      </c>
    </row>
    <row r="93" spans="1:11">
      <c r="A93" s="2" t="s">
        <v>140</v>
      </c>
      <c r="B93" s="2" t="s">
        <v>5420</v>
      </c>
      <c r="C93" s="2" t="s">
        <v>141</v>
      </c>
      <c r="D93" s="37">
        <f>ROUND(E93/1000,0)</f>
        <v>762074</v>
      </c>
      <c r="E93" s="37">
        <f>-SUMIF('Linked TB'!$C:$C,B93,'Linked TB'!$E:$E)</f>
        <v>762073983.76999986</v>
      </c>
      <c r="G93" s="37">
        <v>1210032738.5899999</v>
      </c>
      <c r="H93" s="228">
        <f t="shared" si="5"/>
        <v>-447958754.82000005</v>
      </c>
      <c r="I93" s="111">
        <f>MA!G22</f>
        <v>762073.98376999993</v>
      </c>
      <c r="J93" s="94">
        <f>D93-I93</f>
        <v>1.6230000066570938E-2</v>
      </c>
    </row>
    <row r="94" spans="1:11">
      <c r="A94" s="2" t="s">
        <v>142</v>
      </c>
      <c r="B94" s="2" t="s">
        <v>5421</v>
      </c>
      <c r="C94" s="2" t="s">
        <v>143</v>
      </c>
      <c r="D94" s="37">
        <f>ROUND(E94/1000,0)</f>
        <v>30245528</v>
      </c>
      <c r="E94" s="37">
        <f>-SUMIF('Linked TB'!$C:$C,"Borrowings",'Linked TB'!$E:$E)-E125-E95</f>
        <v>30245528125.727463</v>
      </c>
      <c r="F94" s="70" t="s">
        <v>5598</v>
      </c>
      <c r="G94" s="37">
        <v>28353938911.844383</v>
      </c>
      <c r="H94" s="228">
        <f t="shared" si="5"/>
        <v>1891589213.8830795</v>
      </c>
      <c r="I94" s="111">
        <f>MA!G24</f>
        <v>31962469.979559999</v>
      </c>
      <c r="J94" s="98">
        <f>D94+D95+D120-I94</f>
        <v>2.0440001040697098E-2</v>
      </c>
    </row>
    <row r="95" spans="1:11">
      <c r="A95" s="2" t="s">
        <v>144</v>
      </c>
      <c r="B95" s="2" t="s">
        <v>5422</v>
      </c>
      <c r="C95" s="2" t="s">
        <v>145</v>
      </c>
      <c r="D95" s="99">
        <f t="shared" ref="D95:D135" si="6">ROUND(E95/1000,0)</f>
        <v>780380</v>
      </c>
      <c r="E95" s="95">
        <f>Breakups!E16+Breakups!E26</f>
        <v>780379909.14034259</v>
      </c>
      <c r="F95" s="70" t="s">
        <v>5598</v>
      </c>
      <c r="G95" s="37">
        <v>780166108.38397276</v>
      </c>
      <c r="H95" s="228">
        <f t="shared" si="5"/>
        <v>213800.75636982918</v>
      </c>
    </row>
    <row r="96" spans="1:11">
      <c r="A96" s="2" t="s">
        <v>146</v>
      </c>
      <c r="B96" s="2" t="s">
        <v>5423</v>
      </c>
      <c r="C96" s="2" t="s">
        <v>147</v>
      </c>
      <c r="D96" s="37">
        <f>ROUND(E96/1000,0)</f>
        <v>0</v>
      </c>
      <c r="E96" s="37">
        <f>-SUMIF('Linked TB'!$C:$C,B96,'Linked TB'!$E:$E)</f>
        <v>0</v>
      </c>
      <c r="G96" s="37">
        <v>0</v>
      </c>
      <c r="H96" s="228">
        <f t="shared" si="5"/>
        <v>0</v>
      </c>
    </row>
    <row r="97" spans="1:10">
      <c r="A97" s="2" t="s">
        <v>148</v>
      </c>
      <c r="B97" s="2" t="s">
        <v>5424</v>
      </c>
      <c r="C97" s="2" t="s">
        <v>149</v>
      </c>
      <c r="D97" s="37">
        <f t="shared" si="6"/>
        <v>0</v>
      </c>
      <c r="E97" s="37">
        <f>-SUMIF('Linked TB'!$C:$C,B97,'Linked TB'!$E:$E)</f>
        <v>0</v>
      </c>
      <c r="G97" s="37">
        <v>0</v>
      </c>
      <c r="H97" s="228">
        <f t="shared" si="5"/>
        <v>0</v>
      </c>
    </row>
    <row r="98" spans="1:10">
      <c r="A98" s="2" t="s">
        <v>150</v>
      </c>
      <c r="B98" s="2" t="s">
        <v>5425</v>
      </c>
      <c r="C98" s="2" t="s">
        <v>151</v>
      </c>
      <c r="D98" s="37">
        <f t="shared" si="6"/>
        <v>0</v>
      </c>
      <c r="E98" s="37">
        <f>-SUMIF('Linked TB'!$C:$C,B98,'Linked TB'!$E:$E)</f>
        <v>0</v>
      </c>
      <c r="G98" s="37">
        <v>0</v>
      </c>
      <c r="H98" s="228">
        <f t="shared" si="5"/>
        <v>0</v>
      </c>
    </row>
    <row r="99" spans="1:10">
      <c r="A99" s="39" t="s">
        <v>152</v>
      </c>
      <c r="B99" s="39" t="s">
        <v>5426</v>
      </c>
      <c r="C99" s="39" t="s">
        <v>153</v>
      </c>
      <c r="D99" s="36">
        <f>SUM(D100:D106)</f>
        <v>8718185</v>
      </c>
      <c r="E99" s="36">
        <f>SUM(E100:E106)</f>
        <v>8718185415.8300018</v>
      </c>
      <c r="G99" s="36">
        <v>8563456552.4099998</v>
      </c>
      <c r="H99" s="227">
        <f t="shared" si="5"/>
        <v>154728863.42000198</v>
      </c>
      <c r="I99" s="111">
        <f>MA!G23</f>
        <v>8718185.4158300012</v>
      </c>
      <c r="J99" s="98">
        <f>D99-I99</f>
        <v>-0.41583000123500824</v>
      </c>
    </row>
    <row r="100" spans="1:10">
      <c r="A100" s="2" t="s">
        <v>154</v>
      </c>
      <c r="B100" s="2" t="s">
        <v>5427</v>
      </c>
      <c r="C100" s="2" t="s">
        <v>155</v>
      </c>
      <c r="D100" s="37">
        <f t="shared" si="6"/>
        <v>0</v>
      </c>
      <c r="E100" s="37">
        <f>-SUMIF('Linked TB'!$C:$C,B100,'Linked TB'!$E:$E)</f>
        <v>0</v>
      </c>
      <c r="G100" s="37">
        <v>0</v>
      </c>
      <c r="H100" s="228">
        <f t="shared" si="5"/>
        <v>0</v>
      </c>
    </row>
    <row r="101" spans="1:10" ht="15" customHeight="1">
      <c r="A101" s="2" t="s">
        <v>156</v>
      </c>
      <c r="B101" s="2" t="s">
        <v>5428</v>
      </c>
      <c r="C101" s="2" t="s">
        <v>157</v>
      </c>
      <c r="D101" s="37">
        <f>ROUND(E101/1000,0)</f>
        <v>7340525</v>
      </c>
      <c r="E101" s="95">
        <v>7340525034.2465744</v>
      </c>
      <c r="F101" s="70" t="s">
        <v>5598</v>
      </c>
      <c r="G101" s="37">
        <v>7225174472.6027393</v>
      </c>
      <c r="H101" s="228">
        <f t="shared" si="5"/>
        <v>115350561.64383507</v>
      </c>
      <c r="J101" s="46"/>
    </row>
    <row r="102" spans="1:10">
      <c r="A102" s="2" t="s">
        <v>158</v>
      </c>
      <c r="B102" s="2" t="s">
        <v>5429</v>
      </c>
      <c r="C102" s="2" t="s">
        <v>159</v>
      </c>
      <c r="D102" s="37">
        <f>ROUND(E102/1000,0)</f>
        <v>1377660</v>
      </c>
      <c r="E102" s="37">
        <f>-SUMIF('Linked TB'!$C:$C,B102,'Linked TB'!$E:$E)-E101</f>
        <v>1377660381.5834274</v>
      </c>
      <c r="G102" s="37">
        <v>1338282079.8072605</v>
      </c>
      <c r="H102" s="228">
        <f t="shared" si="5"/>
        <v>39378301.776166916</v>
      </c>
      <c r="J102" s="46"/>
    </row>
    <row r="103" spans="1:10">
      <c r="A103" s="2" t="s">
        <v>160</v>
      </c>
      <c r="B103" s="2" t="s">
        <v>5430</v>
      </c>
      <c r="C103" s="2" t="s">
        <v>161</v>
      </c>
      <c r="D103" s="37">
        <f t="shared" si="6"/>
        <v>0</v>
      </c>
      <c r="E103" s="37">
        <f>-SUMIF('Linked TB'!$C:$C,B103,'Linked TB'!$E:$E)</f>
        <v>0</v>
      </c>
      <c r="G103" s="37">
        <v>0</v>
      </c>
      <c r="H103" s="228">
        <f t="shared" si="5"/>
        <v>0</v>
      </c>
      <c r="J103" s="46"/>
    </row>
    <row r="104" spans="1:10">
      <c r="A104" s="2" t="s">
        <v>162</v>
      </c>
      <c r="B104" s="2" t="s">
        <v>5431</v>
      </c>
      <c r="C104" s="2" t="s">
        <v>163</v>
      </c>
      <c r="D104" s="37">
        <f t="shared" si="6"/>
        <v>0</v>
      </c>
      <c r="E104" s="37">
        <f>-SUMIF('Linked TB'!$C:$C,B104,'Linked TB'!$E:$E)</f>
        <v>0</v>
      </c>
      <c r="G104" s="37">
        <v>0</v>
      </c>
      <c r="H104" s="228">
        <f t="shared" si="5"/>
        <v>0</v>
      </c>
      <c r="J104" s="46"/>
    </row>
    <row r="105" spans="1:10">
      <c r="A105" s="2" t="s">
        <v>164</v>
      </c>
      <c r="B105" s="2" t="s">
        <v>5432</v>
      </c>
      <c r="C105" s="2" t="s">
        <v>165</v>
      </c>
      <c r="D105" s="37">
        <f t="shared" si="6"/>
        <v>0</v>
      </c>
      <c r="E105" s="37">
        <f>-SUMIF('Linked TB'!$C:$C,B105,'Linked TB'!$E:$E)</f>
        <v>0</v>
      </c>
      <c r="G105" s="37">
        <v>0</v>
      </c>
      <c r="H105" s="228">
        <f t="shared" si="5"/>
        <v>0</v>
      </c>
      <c r="J105" s="46"/>
    </row>
    <row r="106" spans="1:10">
      <c r="A106" s="2" t="s">
        <v>166</v>
      </c>
      <c r="B106" s="2" t="s">
        <v>5433</v>
      </c>
      <c r="C106" s="2" t="s">
        <v>167</v>
      </c>
      <c r="D106" s="37">
        <f t="shared" si="6"/>
        <v>0</v>
      </c>
      <c r="E106" s="37">
        <f>-SUMIF('Linked TB'!$C:$C,B106,'Linked TB'!$E:$E)</f>
        <v>0</v>
      </c>
      <c r="G106" s="37">
        <v>0</v>
      </c>
      <c r="H106" s="228">
        <f t="shared" si="5"/>
        <v>0</v>
      </c>
    </row>
    <row r="107" spans="1:10">
      <c r="A107" s="39" t="s">
        <v>168</v>
      </c>
      <c r="B107" s="39" t="s">
        <v>5434</v>
      </c>
      <c r="C107" s="39" t="s">
        <v>169</v>
      </c>
      <c r="D107" s="36">
        <f>SUM(D108:D112)</f>
        <v>0</v>
      </c>
      <c r="E107" s="36">
        <f>SUM(E108:E112)</f>
        <v>0</v>
      </c>
      <c r="G107" s="36">
        <v>0</v>
      </c>
      <c r="H107" s="227">
        <f t="shared" si="5"/>
        <v>0</v>
      </c>
    </row>
    <row r="108" spans="1:10">
      <c r="A108" s="2" t="s">
        <v>170</v>
      </c>
      <c r="B108" s="2" t="s">
        <v>5435</v>
      </c>
      <c r="C108" s="2" t="s">
        <v>40</v>
      </c>
      <c r="D108" s="37">
        <f t="shared" si="6"/>
        <v>0</v>
      </c>
      <c r="E108" s="37">
        <f>-SUMIF('Linked TB'!$C:$C,B108,'Linked TB'!$E:$E)</f>
        <v>0</v>
      </c>
      <c r="G108" s="37">
        <v>0</v>
      </c>
      <c r="H108" s="228">
        <f t="shared" si="5"/>
        <v>0</v>
      </c>
    </row>
    <row r="109" spans="1:10">
      <c r="A109" s="2" t="s">
        <v>171</v>
      </c>
      <c r="B109" s="2" t="s">
        <v>5436</v>
      </c>
      <c r="C109" s="2" t="s">
        <v>42</v>
      </c>
      <c r="D109" s="37">
        <f t="shared" si="6"/>
        <v>0</v>
      </c>
      <c r="E109" s="37">
        <f>-SUMIF('Linked TB'!$C:$C,B109,'Linked TB'!$E:$E)</f>
        <v>0</v>
      </c>
      <c r="G109" s="37">
        <v>0</v>
      </c>
      <c r="H109" s="228">
        <f t="shared" si="5"/>
        <v>0</v>
      </c>
    </row>
    <row r="110" spans="1:10">
      <c r="A110" s="2" t="s">
        <v>172</v>
      </c>
      <c r="B110" s="2" t="s">
        <v>5437</v>
      </c>
      <c r="C110" s="2" t="s">
        <v>173</v>
      </c>
      <c r="D110" s="37">
        <f t="shared" si="6"/>
        <v>0</v>
      </c>
      <c r="E110" s="37">
        <f>-SUMIF('Linked TB'!$C:$C,B110,'Linked TB'!$E:$E)</f>
        <v>0</v>
      </c>
      <c r="G110" s="37">
        <v>0</v>
      </c>
      <c r="H110" s="228">
        <f t="shared" si="5"/>
        <v>0</v>
      </c>
    </row>
    <row r="111" spans="1:10">
      <c r="A111" s="2" t="s">
        <v>174</v>
      </c>
      <c r="B111" s="2" t="s">
        <v>5438</v>
      </c>
      <c r="C111" s="2" t="s">
        <v>175</v>
      </c>
      <c r="D111" s="37">
        <f t="shared" si="6"/>
        <v>0</v>
      </c>
      <c r="E111" s="37">
        <f>-SUMIF('Linked TB'!$C:$C,B111,'Linked TB'!$E:$E)</f>
        <v>0</v>
      </c>
      <c r="G111" s="37">
        <v>0</v>
      </c>
      <c r="H111" s="228">
        <f t="shared" si="5"/>
        <v>0</v>
      </c>
    </row>
    <row r="112" spans="1:10">
      <c r="A112" s="2" t="s">
        <v>176</v>
      </c>
      <c r="B112" s="2" t="s">
        <v>5439</v>
      </c>
      <c r="C112" s="2" t="s">
        <v>120</v>
      </c>
      <c r="D112" s="37">
        <f t="shared" si="6"/>
        <v>0</v>
      </c>
      <c r="E112" s="37">
        <f>-SUMIF('Linked TB'!$C:$C,B112,'Linked TB'!$E:$E)</f>
        <v>0</v>
      </c>
      <c r="G112" s="37">
        <v>0</v>
      </c>
      <c r="H112" s="228">
        <f t="shared" si="5"/>
        <v>0</v>
      </c>
    </row>
    <row r="113" spans="1:10">
      <c r="A113" s="39" t="s">
        <v>177</v>
      </c>
      <c r="B113" s="39" t="s">
        <v>5440</v>
      </c>
      <c r="C113" s="39" t="s">
        <v>178</v>
      </c>
      <c r="D113" s="36">
        <f>SUM(D114:D119)</f>
        <v>0</v>
      </c>
      <c r="E113" s="36">
        <f>SUM(E114:E119)</f>
        <v>0</v>
      </c>
      <c r="G113" s="36">
        <v>0</v>
      </c>
      <c r="H113" s="227">
        <f t="shared" si="5"/>
        <v>0</v>
      </c>
    </row>
    <row r="114" spans="1:10">
      <c r="A114" s="3" t="s">
        <v>179</v>
      </c>
      <c r="B114" s="3" t="s">
        <v>5441</v>
      </c>
      <c r="C114" s="2" t="s">
        <v>22</v>
      </c>
      <c r="D114" s="37">
        <f t="shared" si="6"/>
        <v>0</v>
      </c>
      <c r="E114" s="37">
        <f>-SUMIF('Linked TB'!$C:$C,B114,'Linked TB'!$E:$E)</f>
        <v>0</v>
      </c>
      <c r="G114" s="37">
        <v>0</v>
      </c>
      <c r="H114" s="228">
        <f t="shared" si="5"/>
        <v>0</v>
      </c>
    </row>
    <row r="115" spans="1:10">
      <c r="A115" s="3" t="s">
        <v>180</v>
      </c>
      <c r="B115" s="3" t="s">
        <v>5442</v>
      </c>
      <c r="C115" s="2" t="s">
        <v>24</v>
      </c>
      <c r="D115" s="37">
        <f t="shared" si="6"/>
        <v>0</v>
      </c>
      <c r="E115" s="37">
        <f>-SUMIF('Linked TB'!$C:$C,B115,'Linked TB'!$E:$E)</f>
        <v>0</v>
      </c>
      <c r="G115" s="37">
        <v>0</v>
      </c>
      <c r="H115" s="228">
        <f t="shared" si="5"/>
        <v>0</v>
      </c>
    </row>
    <row r="116" spans="1:10">
      <c r="A116" s="3" t="s">
        <v>181</v>
      </c>
      <c r="B116" s="3" t="s">
        <v>5443</v>
      </c>
      <c r="C116" s="2" t="s">
        <v>26</v>
      </c>
      <c r="D116" s="37">
        <f t="shared" si="6"/>
        <v>0</v>
      </c>
      <c r="E116" s="37">
        <f>-SUMIF('Linked TB'!$C:$C,B116,'Linked TB'!$E:$E)</f>
        <v>0</v>
      </c>
      <c r="G116" s="37">
        <v>0</v>
      </c>
      <c r="H116" s="228">
        <f t="shared" si="5"/>
        <v>0</v>
      </c>
    </row>
    <row r="117" spans="1:10">
      <c r="A117" s="3" t="s">
        <v>182</v>
      </c>
      <c r="B117" s="3" t="s">
        <v>5444</v>
      </c>
      <c r="C117" s="2" t="s">
        <v>28</v>
      </c>
      <c r="D117" s="37">
        <f t="shared" si="6"/>
        <v>0</v>
      </c>
      <c r="E117" s="37">
        <f>-SUMIF('Linked TB'!$C:$C,B117,'Linked TB'!$E:$E)</f>
        <v>0</v>
      </c>
      <c r="G117" s="37">
        <v>0</v>
      </c>
      <c r="H117" s="228">
        <f t="shared" si="5"/>
        <v>0</v>
      </c>
    </row>
    <row r="118" spans="1:10">
      <c r="A118" s="3" t="s">
        <v>183</v>
      </c>
      <c r="B118" s="3" t="s">
        <v>5445</v>
      </c>
      <c r="C118" s="2" t="s">
        <v>30</v>
      </c>
      <c r="D118" s="37">
        <f t="shared" si="6"/>
        <v>0</v>
      </c>
      <c r="E118" s="37">
        <f>-SUMIF('Linked TB'!$C:$C,B118,'Linked TB'!$E:$E)</f>
        <v>0</v>
      </c>
      <c r="G118" s="37">
        <v>0</v>
      </c>
      <c r="H118" s="228">
        <f t="shared" si="5"/>
        <v>0</v>
      </c>
    </row>
    <row r="119" spans="1:10">
      <c r="A119" s="3" t="s">
        <v>184</v>
      </c>
      <c r="B119" s="3" t="s">
        <v>5446</v>
      </c>
      <c r="C119" s="2" t="s">
        <v>32</v>
      </c>
      <c r="D119" s="37">
        <f t="shared" si="6"/>
        <v>0</v>
      </c>
      <c r="E119" s="37">
        <f>-SUMIF('Linked TB'!$C:$C,B119,'Linked TB'!$E:$E)</f>
        <v>0</v>
      </c>
      <c r="G119" s="37">
        <v>0</v>
      </c>
      <c r="H119" s="228">
        <f t="shared" si="5"/>
        <v>0</v>
      </c>
    </row>
    <row r="120" spans="1:10">
      <c r="A120" s="39" t="s">
        <v>185</v>
      </c>
      <c r="B120" s="39" t="s">
        <v>5447</v>
      </c>
      <c r="C120" s="39" t="s">
        <v>186</v>
      </c>
      <c r="D120" s="36">
        <f>SUM(D121:D126)</f>
        <v>936562</v>
      </c>
      <c r="E120" s="36">
        <f>SUM(E121:E126)</f>
        <v>936561944.69219184</v>
      </c>
      <c r="G120" s="36">
        <v>921888395.32164383</v>
      </c>
      <c r="H120" s="227">
        <f t="shared" si="5"/>
        <v>14673549.37054801</v>
      </c>
    </row>
    <row r="121" spans="1:10">
      <c r="A121" s="2" t="s">
        <v>187</v>
      </c>
      <c r="B121" s="2" t="s">
        <v>5448</v>
      </c>
      <c r="C121" s="2" t="s">
        <v>188</v>
      </c>
      <c r="D121" s="37">
        <f t="shared" si="6"/>
        <v>0</v>
      </c>
      <c r="E121" s="37">
        <f>-SUMIF('Linked TB'!$C:$C,B121,'Linked TB'!$E:$E)</f>
        <v>0</v>
      </c>
      <c r="G121" s="37">
        <v>0</v>
      </c>
      <c r="H121" s="228">
        <f t="shared" si="5"/>
        <v>0</v>
      </c>
    </row>
    <row r="122" spans="1:10">
      <c r="A122" s="2" t="s">
        <v>189</v>
      </c>
      <c r="B122" s="2" t="s">
        <v>5449</v>
      </c>
      <c r="C122" s="2" t="s">
        <v>190</v>
      </c>
      <c r="D122" s="37">
        <f t="shared" si="6"/>
        <v>0</v>
      </c>
      <c r="E122" s="37">
        <f>-SUMIF('Linked TB'!$C:$C,B122,'Linked TB'!$E:$E)</f>
        <v>0</v>
      </c>
      <c r="G122" s="37">
        <v>0</v>
      </c>
      <c r="H122" s="228">
        <f t="shared" si="5"/>
        <v>0</v>
      </c>
    </row>
    <row r="123" spans="1:10">
      <c r="A123" s="2" t="s">
        <v>191</v>
      </c>
      <c r="B123" s="2" t="s">
        <v>5450</v>
      </c>
      <c r="C123" s="2" t="s">
        <v>192</v>
      </c>
      <c r="D123" s="37">
        <f t="shared" si="6"/>
        <v>0</v>
      </c>
      <c r="E123" s="37">
        <f>-SUMIF('Linked TB'!$C:$C,B123,'Linked TB'!$E:$E)</f>
        <v>0</v>
      </c>
      <c r="G123" s="37">
        <v>0</v>
      </c>
      <c r="H123" s="228">
        <f t="shared" si="5"/>
        <v>0</v>
      </c>
    </row>
    <row r="124" spans="1:10">
      <c r="A124" s="2" t="s">
        <v>193</v>
      </c>
      <c r="B124" s="2" t="s">
        <v>5451</v>
      </c>
      <c r="C124" s="2" t="s">
        <v>145</v>
      </c>
      <c r="D124" s="37">
        <f t="shared" si="6"/>
        <v>0</v>
      </c>
      <c r="E124" s="37">
        <f>-SUMIF('Linked TB'!$C:$C,B124,'Linked TB'!$E:$E)</f>
        <v>0</v>
      </c>
      <c r="G124" s="37">
        <v>0</v>
      </c>
      <c r="H124" s="228">
        <f t="shared" si="5"/>
        <v>0</v>
      </c>
    </row>
    <row r="125" spans="1:10">
      <c r="A125" s="2" t="s">
        <v>194</v>
      </c>
      <c r="B125" s="2" t="s">
        <v>5452</v>
      </c>
      <c r="C125" s="2" t="s">
        <v>147</v>
      </c>
      <c r="D125" s="37">
        <f>ROUND(E125/1000,0)</f>
        <v>936562</v>
      </c>
      <c r="E125" s="95">
        <f>Breakups!E19+Breakups!E29</f>
        <v>936561944.69219184</v>
      </c>
      <c r="F125" s="70" t="s">
        <v>5598</v>
      </c>
      <c r="G125" s="37">
        <v>921888395.32164383</v>
      </c>
      <c r="H125" s="228">
        <f t="shared" si="5"/>
        <v>14673549.37054801</v>
      </c>
    </row>
    <row r="126" spans="1:10">
      <c r="A126" s="2" t="s">
        <v>195</v>
      </c>
      <c r="B126" s="2" t="s">
        <v>5453</v>
      </c>
      <c r="C126" s="2" t="s">
        <v>120</v>
      </c>
      <c r="D126" s="37">
        <f t="shared" ref="D126" si="7">ROUND(E126/1000,0)</f>
        <v>0</v>
      </c>
      <c r="E126" s="37">
        <f>-SUMIF('Linked TB'!$C:$C,B126,'Linked TB'!$E:$E)</f>
        <v>0</v>
      </c>
      <c r="G126" s="37">
        <v>0</v>
      </c>
      <c r="H126" s="228">
        <f t="shared" si="5"/>
        <v>0</v>
      </c>
    </row>
    <row r="127" spans="1:10">
      <c r="A127" s="39" t="s">
        <v>196</v>
      </c>
      <c r="B127" s="39" t="s">
        <v>5454</v>
      </c>
      <c r="C127" s="39" t="s">
        <v>197</v>
      </c>
      <c r="D127" s="36">
        <f>ROUND(E127/1000,0)</f>
        <v>212569</v>
      </c>
      <c r="E127" s="36">
        <f>-SUMIF('Linked TB'!$C:$C,B127,'Linked TB'!$E:$E)</f>
        <v>212569186.28999999</v>
      </c>
      <c r="G127" s="36">
        <v>211701398.49000001</v>
      </c>
      <c r="H127" s="227">
        <f t="shared" si="5"/>
        <v>867787.79999998212</v>
      </c>
      <c r="I127" s="111">
        <f>MA!G59</f>
        <v>212569.18628999998</v>
      </c>
      <c r="J127" s="98">
        <f>D127-I127</f>
        <v>-0.18628999998327345</v>
      </c>
    </row>
    <row r="128" spans="1:10">
      <c r="A128" s="39" t="s">
        <v>198</v>
      </c>
      <c r="B128" s="39" t="s">
        <v>5455</v>
      </c>
      <c r="C128" s="39" t="s">
        <v>199</v>
      </c>
      <c r="D128" s="36">
        <f>ROUND(E128/1000,0)</f>
        <v>674895</v>
      </c>
      <c r="E128" s="36">
        <f>-SUMIF('Linked TB'!$C:$C,B128,'Linked TB'!$E:$E)</f>
        <v>674894734.47000003</v>
      </c>
      <c r="G128" s="36">
        <v>509718586.47000003</v>
      </c>
      <c r="H128" s="227">
        <f t="shared" si="5"/>
        <v>165176148</v>
      </c>
      <c r="I128" s="93">
        <f>MA!G27</f>
        <v>674894.73447000002</v>
      </c>
      <c r="J128" s="94">
        <f t="shared" ref="J128:J130" si="8">D128-I128</f>
        <v>0.26552999997511506</v>
      </c>
    </row>
    <row r="129" spans="1:12">
      <c r="A129" s="39" t="s">
        <v>200</v>
      </c>
      <c r="B129" s="39" t="s">
        <v>5456</v>
      </c>
      <c r="C129" s="39" t="s">
        <v>201</v>
      </c>
      <c r="D129" s="36">
        <f t="shared" si="6"/>
        <v>0</v>
      </c>
      <c r="E129" s="36">
        <f>-SUMIF('Linked TB'!$C:$C,B129,'Linked TB'!$E:$E)</f>
        <v>0</v>
      </c>
      <c r="G129" s="36">
        <v>0</v>
      </c>
      <c r="H129" s="227">
        <f t="shared" si="5"/>
        <v>0</v>
      </c>
      <c r="I129" s="93">
        <f>MA!G28</f>
        <v>0</v>
      </c>
      <c r="J129" s="94">
        <f>D129-I129</f>
        <v>0</v>
      </c>
    </row>
    <row r="130" spans="1:12">
      <c r="A130" s="39" t="s">
        <v>202</v>
      </c>
      <c r="B130" s="39" t="s">
        <v>5457</v>
      </c>
      <c r="C130" s="39" t="s">
        <v>203</v>
      </c>
      <c r="D130" s="36">
        <f t="shared" si="6"/>
        <v>205376</v>
      </c>
      <c r="E130" s="36">
        <f>-SUMIF('Linked TB'!$C:$C,B130,'Linked TB'!$E:$E)</f>
        <v>205376158.13999999</v>
      </c>
      <c r="G130" s="36">
        <v>203082072.13999999</v>
      </c>
      <c r="H130" s="227">
        <f t="shared" si="5"/>
        <v>2294086</v>
      </c>
      <c r="I130" s="93">
        <f>MA!G29</f>
        <v>205376.15813999998</v>
      </c>
      <c r="J130" s="94">
        <f t="shared" si="8"/>
        <v>-0.15813999998499639</v>
      </c>
    </row>
    <row r="131" spans="1:12">
      <c r="A131" s="39" t="s">
        <v>204</v>
      </c>
      <c r="B131" s="39" t="s">
        <v>5458</v>
      </c>
      <c r="C131" s="39" t="s">
        <v>205</v>
      </c>
      <c r="D131" s="36">
        <f>ROUND(E131/1000,0)</f>
        <v>217044</v>
      </c>
      <c r="E131" s="36">
        <f>-SUMIF('Linked TB'!$C:$C,B131,'Linked TB'!$E:$E)</f>
        <v>217044172.79000002</v>
      </c>
      <c r="F131" s="70" t="s">
        <v>5598</v>
      </c>
      <c r="G131" s="36">
        <v>204456850.18000001</v>
      </c>
      <c r="H131" s="227">
        <f t="shared" si="5"/>
        <v>12587322.610000014</v>
      </c>
      <c r="I131" s="111">
        <f>(MA!G58*1000)+Breakups!C18+Breakups!C27</f>
        <v>217044165.77000001</v>
      </c>
      <c r="J131" s="96">
        <f>(E131-I131)/1000</f>
        <v>7.0200000107288364E-3</v>
      </c>
      <c r="K131" s="49">
        <f>-SUMIF('Linked TB'!$C:$C,B131,'Linked TB'!$E:$E)</f>
        <v>217044172.79000002</v>
      </c>
      <c r="L131" s="46">
        <f>+Breakups!C18+Breakups!C27</f>
        <v>0</v>
      </c>
    </row>
    <row r="132" spans="1:12">
      <c r="A132" s="39" t="s">
        <v>206</v>
      </c>
      <c r="B132" s="39" t="s">
        <v>5459</v>
      </c>
      <c r="C132" s="39" t="s">
        <v>207</v>
      </c>
      <c r="D132" s="36">
        <f>ROUND(E132/1000,0)</f>
        <v>3506730</v>
      </c>
      <c r="E132" s="36">
        <f>-SUMIF('Linked TB'!$C:$C,B132,'Linked TB'!$E:$E)</f>
        <v>3506730429.7000012</v>
      </c>
      <c r="G132" s="36">
        <v>2362101220.2100015</v>
      </c>
      <c r="H132" s="227">
        <f t="shared" si="5"/>
        <v>1144629209.4899998</v>
      </c>
      <c r="I132" s="113">
        <f>MA!G25+MA!G26</f>
        <v>3936343.7812600001</v>
      </c>
      <c r="J132" s="114">
        <f>D132+D131+D127-I132</f>
        <v>-0.78126000007614493</v>
      </c>
    </row>
    <row r="133" spans="1:12">
      <c r="A133" s="7" t="s">
        <v>208</v>
      </c>
      <c r="B133" s="7" t="s">
        <v>5460</v>
      </c>
      <c r="C133" s="7" t="s">
        <v>209</v>
      </c>
      <c r="D133" s="32">
        <f>SUM(D134:D137)</f>
        <v>16727822</v>
      </c>
      <c r="E133" s="32">
        <f>SUM(E134:E137)</f>
        <v>16727821498.779999</v>
      </c>
      <c r="G133" s="32">
        <v>16508778014.01</v>
      </c>
      <c r="H133" s="227">
        <f t="shared" ref="H133:H136" si="9">E133-G133</f>
        <v>219043484.76999855</v>
      </c>
      <c r="I133" s="113">
        <f>MA!G40</f>
        <v>16727821.498779997</v>
      </c>
      <c r="J133" s="114">
        <f>D133-I133</f>
        <v>0.50122000277042389</v>
      </c>
    </row>
    <row r="134" spans="1:12">
      <c r="A134" s="3" t="s">
        <v>210</v>
      </c>
      <c r="B134" s="3" t="s">
        <v>5461</v>
      </c>
      <c r="C134" s="2" t="s">
        <v>211</v>
      </c>
      <c r="D134" s="37">
        <f>ROUND(E134/1000,0)</f>
        <v>3550000</v>
      </c>
      <c r="E134" s="37">
        <f>MA!G33*1000</f>
        <v>3550000003.3000002</v>
      </c>
      <c r="F134" s="70" t="s">
        <v>5877</v>
      </c>
      <c r="G134" s="37">
        <v>3550000003.3000002</v>
      </c>
      <c r="H134" s="228">
        <f t="shared" si="9"/>
        <v>0</v>
      </c>
      <c r="I134" s="49">
        <f>E134-G134</f>
        <v>0</v>
      </c>
    </row>
    <row r="135" spans="1:12">
      <c r="A135" s="3" t="s">
        <v>212</v>
      </c>
      <c r="B135" s="3" t="s">
        <v>5462</v>
      </c>
      <c r="C135" s="2" t="s">
        <v>213</v>
      </c>
      <c r="D135" s="37">
        <f t="shared" si="6"/>
        <v>2382987</v>
      </c>
      <c r="E135" s="37">
        <f>(MA!G34+MA!G35+MA!G36)*1000</f>
        <v>2382986676.23</v>
      </c>
      <c r="F135" s="70" t="s">
        <v>5877</v>
      </c>
      <c r="G135" s="37">
        <v>2288502009.7699995</v>
      </c>
      <c r="H135" s="228">
        <f t="shared" si="9"/>
        <v>94484666.460000515</v>
      </c>
      <c r="I135" s="49">
        <f>E135-G135</f>
        <v>94484666.460000515</v>
      </c>
    </row>
    <row r="136" spans="1:12">
      <c r="A136" s="3" t="s">
        <v>214</v>
      </c>
      <c r="B136" s="3" t="s">
        <v>5463</v>
      </c>
      <c r="C136" s="2" t="s">
        <v>215</v>
      </c>
      <c r="D136" s="37">
        <f>ROUND(E136/1000,0)</f>
        <v>10794835</v>
      </c>
      <c r="E136" s="37">
        <f>(MA!G37+MA!G39)*1000</f>
        <v>10794834819.249998</v>
      </c>
      <c r="F136" s="70" t="s">
        <v>5877</v>
      </c>
      <c r="G136" s="37">
        <v>10670276000.940001</v>
      </c>
      <c r="H136" s="228">
        <f t="shared" si="9"/>
        <v>124558818.30999756</v>
      </c>
      <c r="I136" s="49">
        <f>E136-G136</f>
        <v>124558818.30999756</v>
      </c>
    </row>
    <row r="137" spans="1:12">
      <c r="A137" s="3" t="s">
        <v>216</v>
      </c>
      <c r="B137" s="3" t="s">
        <v>5466</v>
      </c>
      <c r="C137" s="2" t="s">
        <v>44</v>
      </c>
      <c r="D137" s="37">
        <f>ROUND(E137/1000,0)</f>
        <v>0</v>
      </c>
      <c r="E137" s="37">
        <f>-SUMIF('Linked TB'!$C:$C,B137,'Linked TB'!$E:$E)</f>
        <v>0</v>
      </c>
      <c r="G137" s="37">
        <v>0</v>
      </c>
      <c r="H137" s="228">
        <f>E137-G137</f>
        <v>0</v>
      </c>
    </row>
    <row r="138" spans="1:12" s="46" customFormat="1">
      <c r="C138" s="52"/>
      <c r="D138" s="53"/>
      <c r="E138" s="53"/>
      <c r="I138" s="50"/>
      <c r="J138" s="51"/>
    </row>
    <row r="139" spans="1:12" s="46" customFormat="1">
      <c r="C139" s="52"/>
      <c r="D139" s="53"/>
      <c r="E139" s="53"/>
      <c r="I139" s="50"/>
      <c r="J139" s="51"/>
    </row>
    <row r="140" spans="1:12" s="46" customFormat="1">
      <c r="A140" s="267" t="s">
        <v>217</v>
      </c>
      <c r="B140" s="267"/>
      <c r="C140" s="267"/>
      <c r="D140" s="267"/>
      <c r="E140" s="49"/>
      <c r="I140" s="49"/>
      <c r="J140" s="48"/>
    </row>
    <row r="141" spans="1:12" s="46" customFormat="1">
      <c r="A141" s="265" t="s">
        <v>218</v>
      </c>
      <c r="B141" s="265"/>
      <c r="C141" s="265"/>
      <c r="D141" s="265"/>
      <c r="E141" s="49"/>
      <c r="I141" s="49"/>
      <c r="J141" s="48"/>
    </row>
    <row r="142" spans="1:12" s="46" customFormat="1">
      <c r="A142" s="265" t="s">
        <v>219</v>
      </c>
      <c r="B142" s="265"/>
      <c r="C142" s="265"/>
      <c r="D142" s="265"/>
      <c r="E142" s="49"/>
      <c r="I142" s="49"/>
      <c r="J142" s="48"/>
    </row>
    <row r="143" spans="1:12" s="46" customFormat="1">
      <c r="A143" s="265" t="s">
        <v>220</v>
      </c>
      <c r="B143" s="265"/>
      <c r="C143" s="265"/>
      <c r="D143" s="265"/>
      <c r="E143" s="49"/>
      <c r="I143" s="49"/>
      <c r="J143" s="48"/>
    </row>
    <row r="144" spans="1:12" s="46" customFormat="1" ht="36" customHeight="1">
      <c r="A144" s="266" t="s">
        <v>221</v>
      </c>
      <c r="B144" s="266"/>
      <c r="C144" s="266"/>
      <c r="D144" s="266"/>
      <c r="E144" s="49"/>
      <c r="I144" s="49"/>
      <c r="J144" s="48"/>
    </row>
    <row r="145" spans="4:10" s="46" customFormat="1">
      <c r="D145" s="49"/>
      <c r="E145" s="49"/>
      <c r="I145" s="49"/>
      <c r="J145" s="48"/>
    </row>
    <row r="146" spans="4:10" s="46" customFormat="1">
      <c r="D146" s="49"/>
      <c r="E146" s="49"/>
      <c r="I146" s="49"/>
      <c r="J146" s="48"/>
    </row>
    <row r="147" spans="4:10" s="46" customFormat="1">
      <c r="D147" s="49"/>
      <c r="E147" s="49"/>
      <c r="I147" s="49"/>
      <c r="J147" s="48"/>
    </row>
    <row r="148" spans="4:10" s="46" customFormat="1">
      <c r="D148" s="49"/>
      <c r="E148" s="49"/>
      <c r="I148" s="49"/>
      <c r="J148" s="48"/>
    </row>
    <row r="149" spans="4:10" s="46" customFormat="1">
      <c r="D149" s="49"/>
      <c r="E149" s="49"/>
      <c r="I149" s="49"/>
      <c r="J149" s="48"/>
    </row>
    <row r="150" spans="4:10" s="46" customFormat="1">
      <c r="D150" s="49"/>
      <c r="E150" s="49"/>
      <c r="I150" s="49"/>
      <c r="J150" s="48"/>
    </row>
    <row r="151" spans="4:10" s="46" customFormat="1">
      <c r="D151" s="49"/>
      <c r="E151" s="49"/>
      <c r="I151" s="49"/>
      <c r="J151" s="48"/>
    </row>
    <row r="152" spans="4:10" s="46" customFormat="1">
      <c r="D152" s="49"/>
      <c r="E152" s="49"/>
      <c r="I152" s="49"/>
      <c r="J152" s="48"/>
    </row>
    <row r="153" spans="4:10" s="46" customFormat="1">
      <c r="D153" s="49"/>
      <c r="E153" s="49"/>
      <c r="I153" s="49"/>
      <c r="J153" s="48"/>
    </row>
    <row r="154" spans="4:10" s="46" customFormat="1">
      <c r="D154" s="49"/>
      <c r="E154" s="49"/>
      <c r="I154" s="49"/>
      <c r="J154" s="48"/>
    </row>
    <row r="155" spans="4:10" s="46" customFormat="1">
      <c r="D155" s="49"/>
      <c r="E155" s="49"/>
      <c r="I155" s="49"/>
      <c r="J155" s="48"/>
    </row>
    <row r="156" spans="4:10" s="46" customFormat="1">
      <c r="D156" s="49"/>
      <c r="E156" s="49"/>
      <c r="I156" s="49"/>
      <c r="J156" s="48"/>
    </row>
    <row r="157" spans="4:10" s="46" customFormat="1">
      <c r="D157" s="49"/>
      <c r="E157" s="49"/>
      <c r="I157" s="49"/>
      <c r="J157" s="48"/>
    </row>
    <row r="158" spans="4:10" s="46" customFormat="1">
      <c r="D158" s="49"/>
      <c r="E158" s="49"/>
      <c r="I158" s="49"/>
      <c r="J158" s="48"/>
    </row>
    <row r="159" spans="4:10" s="46" customFormat="1">
      <c r="D159" s="49"/>
      <c r="E159" s="49"/>
      <c r="I159" s="49"/>
      <c r="J159" s="48"/>
    </row>
    <row r="160" spans="4:10" s="46" customFormat="1">
      <c r="D160" s="49"/>
      <c r="E160" s="49"/>
      <c r="I160" s="49"/>
      <c r="J160" s="48"/>
    </row>
    <row r="161" spans="4:10" s="46" customFormat="1">
      <c r="D161" s="49"/>
      <c r="E161" s="49"/>
      <c r="I161" s="49"/>
      <c r="J161" s="48"/>
    </row>
    <row r="162" spans="4:10" s="46" customFormat="1">
      <c r="D162" s="49"/>
      <c r="E162" s="49"/>
      <c r="I162" s="49"/>
      <c r="J162" s="48"/>
    </row>
    <row r="163" spans="4:10" s="46" customFormat="1">
      <c r="D163" s="49"/>
      <c r="E163" s="49"/>
      <c r="I163" s="49"/>
      <c r="J163" s="48"/>
    </row>
    <row r="164" spans="4:10" s="46" customFormat="1">
      <c r="D164" s="49"/>
      <c r="E164" s="49"/>
      <c r="I164" s="49"/>
      <c r="J164" s="48"/>
    </row>
    <row r="165" spans="4:10" s="46" customFormat="1">
      <c r="D165" s="49"/>
      <c r="E165" s="49"/>
      <c r="I165" s="49"/>
      <c r="J165" s="48"/>
    </row>
    <row r="166" spans="4:10" s="46" customFormat="1">
      <c r="D166" s="49"/>
      <c r="E166" s="49"/>
      <c r="I166" s="49"/>
      <c r="J166" s="48"/>
    </row>
    <row r="167" spans="4:10" s="46" customFormat="1">
      <c r="D167" s="49"/>
      <c r="E167" s="49"/>
      <c r="I167" s="49"/>
      <c r="J167" s="48"/>
    </row>
    <row r="168" spans="4:10" s="46" customFormat="1">
      <c r="D168" s="49"/>
      <c r="E168" s="49"/>
      <c r="I168" s="49"/>
      <c r="J168" s="48"/>
    </row>
    <row r="169" spans="4:10" s="46" customFormat="1">
      <c r="D169" s="49"/>
      <c r="E169" s="49"/>
      <c r="I169" s="49"/>
      <c r="J169" s="48"/>
    </row>
    <row r="170" spans="4:10" s="46" customFormat="1">
      <c r="D170" s="49"/>
      <c r="E170" s="49"/>
      <c r="I170" s="49"/>
      <c r="J170" s="48"/>
    </row>
    <row r="171" spans="4:10" s="46" customFormat="1">
      <c r="D171" s="49"/>
      <c r="E171" s="49"/>
      <c r="I171" s="49"/>
      <c r="J171" s="48"/>
    </row>
    <row r="172" spans="4:10" s="46" customFormat="1">
      <c r="D172" s="49"/>
      <c r="E172" s="49"/>
      <c r="I172" s="49"/>
      <c r="J172" s="48"/>
    </row>
    <row r="173" spans="4:10" s="46" customFormat="1">
      <c r="D173" s="49"/>
      <c r="E173" s="49"/>
      <c r="I173" s="49"/>
      <c r="J173" s="48"/>
    </row>
    <row r="174" spans="4:10" s="46" customFormat="1">
      <c r="D174" s="49"/>
      <c r="E174" s="49"/>
      <c r="I174" s="49"/>
      <c r="J174" s="48"/>
    </row>
    <row r="175" spans="4:10" s="46" customFormat="1">
      <c r="D175" s="49"/>
      <c r="E175" s="49"/>
      <c r="I175" s="49"/>
      <c r="J175" s="48"/>
    </row>
    <row r="176" spans="4:10" s="46" customFormat="1">
      <c r="D176" s="49"/>
      <c r="E176" s="49"/>
      <c r="I176" s="49"/>
      <c r="J176" s="48"/>
    </row>
    <row r="177" spans="4:10" s="46" customFormat="1">
      <c r="D177" s="49"/>
      <c r="E177" s="49"/>
      <c r="I177" s="49"/>
      <c r="J177" s="48"/>
    </row>
    <row r="178" spans="4:10" s="46" customFormat="1">
      <c r="D178" s="49"/>
      <c r="E178" s="49"/>
      <c r="I178" s="49"/>
      <c r="J178" s="48"/>
    </row>
    <row r="179" spans="4:10" s="46" customFormat="1">
      <c r="D179" s="49"/>
      <c r="E179" s="49"/>
      <c r="I179" s="49"/>
      <c r="J179" s="48"/>
    </row>
    <row r="180" spans="4:10" s="46" customFormat="1">
      <c r="D180" s="49"/>
      <c r="E180" s="49"/>
      <c r="I180" s="49"/>
      <c r="J180" s="48"/>
    </row>
    <row r="181" spans="4:10" s="46" customFormat="1">
      <c r="D181" s="49"/>
      <c r="E181" s="49"/>
      <c r="I181" s="49"/>
      <c r="J181" s="48"/>
    </row>
    <row r="182" spans="4:10" s="46" customFormat="1">
      <c r="D182" s="49"/>
      <c r="E182" s="49"/>
      <c r="I182" s="49"/>
      <c r="J182" s="48"/>
    </row>
    <row r="183" spans="4:10" s="46" customFormat="1">
      <c r="D183" s="49"/>
      <c r="E183" s="49"/>
      <c r="I183" s="49"/>
      <c r="J183" s="48"/>
    </row>
    <row r="184" spans="4:10" s="46" customFormat="1">
      <c r="D184" s="49"/>
      <c r="E184" s="49"/>
      <c r="I184" s="49"/>
      <c r="J184" s="48"/>
    </row>
    <row r="185" spans="4:10" s="46" customFormat="1">
      <c r="D185" s="49"/>
      <c r="E185" s="49"/>
      <c r="I185" s="49"/>
      <c r="J185" s="48"/>
    </row>
    <row r="186" spans="4:10" s="46" customFormat="1">
      <c r="D186" s="49"/>
      <c r="E186" s="49"/>
      <c r="I186" s="49"/>
      <c r="J186" s="48"/>
    </row>
    <row r="187" spans="4:10" s="46" customFormat="1">
      <c r="D187" s="49"/>
      <c r="E187" s="49"/>
      <c r="I187" s="49"/>
      <c r="J187" s="48"/>
    </row>
    <row r="188" spans="4:10" s="46" customFormat="1">
      <c r="D188" s="49"/>
      <c r="E188" s="49"/>
      <c r="I188" s="49"/>
      <c r="J188" s="48"/>
    </row>
    <row r="189" spans="4:10" s="46" customFormat="1">
      <c r="D189" s="49"/>
      <c r="E189" s="49"/>
      <c r="I189" s="49"/>
      <c r="J189" s="48"/>
    </row>
    <row r="190" spans="4:10" s="46" customFormat="1">
      <c r="D190" s="49"/>
      <c r="E190" s="49"/>
      <c r="I190" s="49"/>
      <c r="J190" s="48"/>
    </row>
    <row r="191" spans="4:10" s="46" customFormat="1">
      <c r="D191" s="49"/>
      <c r="E191" s="49"/>
      <c r="I191" s="49"/>
      <c r="J191" s="48"/>
    </row>
    <row r="192" spans="4:10" s="46" customFormat="1">
      <c r="D192" s="49"/>
      <c r="E192" s="49"/>
      <c r="I192" s="49"/>
      <c r="J192" s="48"/>
    </row>
    <row r="193" spans="4:10" s="46" customFormat="1">
      <c r="D193" s="49"/>
      <c r="E193" s="49"/>
      <c r="I193" s="49"/>
      <c r="J193" s="48"/>
    </row>
    <row r="194" spans="4:10" s="46" customFormat="1">
      <c r="D194" s="49"/>
      <c r="E194" s="49"/>
      <c r="I194" s="49"/>
      <c r="J194" s="48"/>
    </row>
    <row r="195" spans="4:10" s="46" customFormat="1">
      <c r="D195" s="49"/>
      <c r="E195" s="49"/>
      <c r="I195" s="49"/>
      <c r="J195" s="48"/>
    </row>
    <row r="196" spans="4:10" s="46" customFormat="1">
      <c r="D196" s="49"/>
      <c r="E196" s="49"/>
      <c r="I196" s="49"/>
      <c r="J196" s="48"/>
    </row>
    <row r="197" spans="4:10" s="46" customFormat="1">
      <c r="D197" s="49"/>
      <c r="E197" s="49"/>
      <c r="I197" s="49"/>
      <c r="J197" s="48"/>
    </row>
    <row r="198" spans="4:10" s="46" customFormat="1">
      <c r="D198" s="49"/>
      <c r="E198" s="49"/>
      <c r="I198" s="49"/>
      <c r="J198" s="48"/>
    </row>
    <row r="199" spans="4:10" s="46" customFormat="1">
      <c r="D199" s="49"/>
      <c r="E199" s="49"/>
      <c r="I199" s="49"/>
      <c r="J199" s="48"/>
    </row>
    <row r="200" spans="4:10" s="46" customFormat="1">
      <c r="D200" s="49"/>
      <c r="E200" s="49"/>
      <c r="I200" s="49"/>
      <c r="J200" s="48"/>
    </row>
    <row r="201" spans="4:10" s="46" customFormat="1">
      <c r="D201" s="49"/>
      <c r="E201" s="49"/>
      <c r="I201" s="49"/>
      <c r="J201" s="48"/>
    </row>
    <row r="202" spans="4:10" s="46" customFormat="1">
      <c r="D202" s="49"/>
      <c r="E202" s="49"/>
      <c r="I202" s="49"/>
      <c r="J202" s="48"/>
    </row>
    <row r="203" spans="4:10" s="46" customFormat="1">
      <c r="D203" s="49"/>
      <c r="E203" s="49"/>
      <c r="I203" s="49"/>
      <c r="J203" s="48"/>
    </row>
    <row r="204" spans="4:10" s="46" customFormat="1">
      <c r="D204" s="49"/>
      <c r="E204" s="49"/>
      <c r="I204" s="49"/>
      <c r="J204" s="48"/>
    </row>
    <row r="205" spans="4:10" s="46" customFormat="1">
      <c r="D205" s="49"/>
      <c r="E205" s="49"/>
      <c r="I205" s="49"/>
      <c r="J205" s="48"/>
    </row>
    <row r="206" spans="4:10" s="46" customFormat="1">
      <c r="D206" s="49"/>
      <c r="E206" s="49"/>
      <c r="I206" s="49"/>
      <c r="J206" s="48"/>
    </row>
    <row r="207" spans="4:10" s="46" customFormat="1">
      <c r="D207" s="49"/>
      <c r="E207" s="49"/>
      <c r="I207" s="49"/>
      <c r="J207" s="48"/>
    </row>
    <row r="208" spans="4:10" s="46" customFormat="1">
      <c r="D208" s="49"/>
      <c r="E208" s="49"/>
      <c r="I208" s="49"/>
      <c r="J208" s="48"/>
    </row>
    <row r="209" spans="4:10" s="46" customFormat="1">
      <c r="D209" s="49"/>
      <c r="E209" s="49"/>
      <c r="I209" s="49"/>
      <c r="J209" s="48"/>
    </row>
    <row r="210" spans="4:10" s="46" customFormat="1">
      <c r="D210" s="49"/>
      <c r="E210" s="49"/>
      <c r="I210" s="49"/>
      <c r="J210" s="48"/>
    </row>
    <row r="211" spans="4:10" s="46" customFormat="1">
      <c r="D211" s="49"/>
      <c r="E211" s="49"/>
      <c r="I211" s="49"/>
      <c r="J211" s="48"/>
    </row>
    <row r="212" spans="4:10" s="46" customFormat="1">
      <c r="D212" s="49"/>
      <c r="E212" s="49"/>
      <c r="I212" s="49"/>
      <c r="J212" s="48"/>
    </row>
    <row r="213" spans="4:10" s="46" customFormat="1">
      <c r="D213" s="49"/>
      <c r="E213" s="49"/>
      <c r="I213" s="49"/>
      <c r="J213" s="48"/>
    </row>
    <row r="214" spans="4:10" s="46" customFormat="1">
      <c r="D214" s="49"/>
      <c r="E214" s="49"/>
      <c r="I214" s="49"/>
      <c r="J214" s="48"/>
    </row>
    <row r="215" spans="4:10" s="46" customFormat="1">
      <c r="D215" s="49"/>
      <c r="E215" s="49"/>
      <c r="I215" s="49"/>
      <c r="J215" s="48"/>
    </row>
    <row r="216" spans="4:10" s="46" customFormat="1">
      <c r="D216" s="49"/>
      <c r="E216" s="49"/>
      <c r="I216" s="49"/>
      <c r="J216" s="48"/>
    </row>
    <row r="217" spans="4:10" s="46" customFormat="1">
      <c r="D217" s="49"/>
      <c r="E217" s="49"/>
      <c r="I217" s="49"/>
      <c r="J217" s="48"/>
    </row>
    <row r="218" spans="4:10" s="46" customFormat="1">
      <c r="D218" s="49"/>
      <c r="E218" s="49"/>
      <c r="I218" s="49"/>
      <c r="J218" s="48"/>
    </row>
    <row r="219" spans="4:10" s="46" customFormat="1">
      <c r="D219" s="49"/>
      <c r="E219" s="49"/>
      <c r="I219" s="49"/>
      <c r="J219" s="48"/>
    </row>
    <row r="220" spans="4:10" s="46" customFormat="1">
      <c r="D220" s="49"/>
      <c r="E220" s="49"/>
      <c r="I220" s="49"/>
      <c r="J220" s="48"/>
    </row>
    <row r="221" spans="4:10" s="46" customFormat="1">
      <c r="D221" s="49"/>
      <c r="E221" s="49"/>
      <c r="I221" s="49"/>
      <c r="J221" s="48"/>
    </row>
    <row r="222" spans="4:10" s="46" customFormat="1">
      <c r="D222" s="49"/>
      <c r="E222" s="49"/>
      <c r="I222" s="49"/>
      <c r="J222" s="48"/>
    </row>
    <row r="223" spans="4:10" s="46" customFormat="1">
      <c r="D223" s="49"/>
      <c r="E223" s="49"/>
      <c r="I223" s="49"/>
      <c r="J223" s="48"/>
    </row>
    <row r="224" spans="4:10" s="46" customFormat="1">
      <c r="D224" s="49"/>
      <c r="E224" s="49"/>
      <c r="I224" s="49"/>
      <c r="J224" s="48"/>
    </row>
    <row r="225" spans="4:10" s="46" customFormat="1">
      <c r="D225" s="49"/>
      <c r="E225" s="49"/>
      <c r="I225" s="49"/>
      <c r="J225" s="48"/>
    </row>
    <row r="226" spans="4:10" s="46" customFormat="1">
      <c r="D226" s="49"/>
      <c r="E226" s="49"/>
      <c r="I226" s="49"/>
      <c r="J226" s="48"/>
    </row>
    <row r="227" spans="4:10" s="46" customFormat="1">
      <c r="D227" s="49"/>
      <c r="E227" s="49"/>
      <c r="I227" s="49"/>
      <c r="J227" s="48"/>
    </row>
    <row r="228" spans="4:10" s="46" customFormat="1">
      <c r="D228" s="49"/>
      <c r="E228" s="49"/>
      <c r="I228" s="49"/>
      <c r="J228" s="48"/>
    </row>
    <row r="229" spans="4:10" s="46" customFormat="1">
      <c r="D229" s="49"/>
      <c r="E229" s="49"/>
      <c r="I229" s="49"/>
      <c r="J229" s="48"/>
    </row>
    <row r="230" spans="4:10" s="46" customFormat="1">
      <c r="D230" s="49"/>
      <c r="E230" s="49"/>
      <c r="I230" s="49"/>
      <c r="J230" s="48"/>
    </row>
    <row r="231" spans="4:10" s="46" customFormat="1">
      <c r="D231" s="49"/>
      <c r="E231" s="49"/>
      <c r="I231" s="49"/>
      <c r="J231" s="48"/>
    </row>
    <row r="232" spans="4:10" s="46" customFormat="1">
      <c r="D232" s="49"/>
      <c r="E232" s="49"/>
      <c r="I232" s="49"/>
      <c r="J232" s="48"/>
    </row>
    <row r="233" spans="4:10" s="46" customFormat="1">
      <c r="D233" s="49"/>
      <c r="E233" s="49"/>
      <c r="I233" s="49"/>
      <c r="J233" s="48"/>
    </row>
    <row r="234" spans="4:10" s="46" customFormat="1">
      <c r="D234" s="49"/>
      <c r="E234" s="49"/>
      <c r="I234" s="49"/>
      <c r="J234" s="48"/>
    </row>
    <row r="235" spans="4:10" s="46" customFormat="1">
      <c r="D235" s="49"/>
      <c r="E235" s="49"/>
      <c r="I235" s="49"/>
      <c r="J235" s="48"/>
    </row>
    <row r="236" spans="4:10" s="46" customFormat="1">
      <c r="D236" s="49"/>
      <c r="E236" s="49"/>
      <c r="I236" s="49"/>
      <c r="J236" s="48"/>
    </row>
    <row r="237" spans="4:10" s="46" customFormat="1">
      <c r="D237" s="49"/>
      <c r="E237" s="49"/>
      <c r="I237" s="49"/>
      <c r="J237" s="48"/>
    </row>
    <row r="238" spans="4:10" s="46" customFormat="1">
      <c r="D238" s="49"/>
      <c r="E238" s="49"/>
      <c r="I238" s="49"/>
      <c r="J238" s="48"/>
    </row>
    <row r="239" spans="4:10" s="46" customFormat="1">
      <c r="D239" s="49"/>
      <c r="E239" s="49"/>
      <c r="I239" s="49"/>
      <c r="J239" s="48"/>
    </row>
    <row r="240" spans="4:10" s="46" customFormat="1">
      <c r="D240" s="49"/>
      <c r="E240" s="49"/>
      <c r="I240" s="49"/>
      <c r="J240" s="48"/>
    </row>
    <row r="241" spans="4:10" s="46" customFormat="1">
      <c r="D241" s="49"/>
      <c r="E241" s="49"/>
      <c r="I241" s="49"/>
      <c r="J241" s="48"/>
    </row>
    <row r="242" spans="4:10" s="46" customFormat="1">
      <c r="D242" s="49"/>
      <c r="E242" s="49"/>
      <c r="I242" s="49"/>
      <c r="J242" s="48"/>
    </row>
    <row r="243" spans="4:10" s="46" customFormat="1">
      <c r="D243" s="49"/>
      <c r="E243" s="49"/>
      <c r="I243" s="49"/>
      <c r="J243" s="48"/>
    </row>
    <row r="244" spans="4:10" s="46" customFormat="1">
      <c r="D244" s="49"/>
      <c r="E244" s="49"/>
      <c r="I244" s="49"/>
      <c r="J244" s="48"/>
    </row>
    <row r="245" spans="4:10" s="46" customFormat="1">
      <c r="D245" s="49"/>
      <c r="E245" s="49"/>
      <c r="I245" s="49"/>
      <c r="J245" s="48"/>
    </row>
    <row r="246" spans="4:10" s="46" customFormat="1">
      <c r="D246" s="49"/>
      <c r="E246" s="49"/>
      <c r="I246" s="49"/>
      <c r="J246" s="48"/>
    </row>
    <row r="247" spans="4:10" s="46" customFormat="1">
      <c r="D247" s="49"/>
      <c r="E247" s="49"/>
      <c r="I247" s="49"/>
      <c r="J247" s="48"/>
    </row>
    <row r="248" spans="4:10" s="46" customFormat="1">
      <c r="D248" s="49"/>
      <c r="E248" s="49"/>
      <c r="I248" s="49"/>
      <c r="J248" s="48"/>
    </row>
    <row r="249" spans="4:10" s="46" customFormat="1">
      <c r="D249" s="49"/>
      <c r="E249" s="49"/>
      <c r="I249" s="49"/>
      <c r="J249" s="48"/>
    </row>
    <row r="250" spans="4:10" s="46" customFormat="1">
      <c r="D250" s="49"/>
      <c r="E250" s="49"/>
      <c r="I250" s="49"/>
      <c r="J250" s="48"/>
    </row>
    <row r="251" spans="4:10" s="46" customFormat="1">
      <c r="D251" s="49"/>
      <c r="E251" s="49"/>
      <c r="I251" s="49"/>
      <c r="J251" s="48"/>
    </row>
    <row r="252" spans="4:10" s="46" customFormat="1">
      <c r="D252" s="49"/>
      <c r="E252" s="49"/>
      <c r="I252" s="49"/>
      <c r="J252" s="48"/>
    </row>
    <row r="253" spans="4:10" s="46" customFormat="1">
      <c r="D253" s="49"/>
      <c r="E253" s="49"/>
      <c r="I253" s="49"/>
      <c r="J253" s="48"/>
    </row>
    <row r="254" spans="4:10" s="46" customFormat="1">
      <c r="D254" s="49"/>
      <c r="E254" s="49"/>
      <c r="I254" s="49"/>
      <c r="J254" s="48"/>
    </row>
    <row r="255" spans="4:10" s="46" customFormat="1">
      <c r="D255" s="49"/>
      <c r="E255" s="49"/>
      <c r="I255" s="49"/>
      <c r="J255" s="48"/>
    </row>
    <row r="256" spans="4:10" s="46" customFormat="1">
      <c r="D256" s="49"/>
      <c r="E256" s="49"/>
      <c r="I256" s="49"/>
      <c r="J256" s="48"/>
    </row>
    <row r="257" spans="4:10" s="46" customFormat="1">
      <c r="D257" s="49"/>
      <c r="E257" s="49"/>
      <c r="I257" s="49"/>
      <c r="J257" s="48"/>
    </row>
    <row r="258" spans="4:10" s="46" customFormat="1">
      <c r="D258" s="49"/>
      <c r="E258" s="49"/>
      <c r="I258" s="49"/>
      <c r="J258" s="48"/>
    </row>
    <row r="259" spans="4:10" s="46" customFormat="1">
      <c r="D259" s="49"/>
      <c r="E259" s="49"/>
      <c r="I259" s="49"/>
      <c r="J259" s="48"/>
    </row>
    <row r="260" spans="4:10" s="46" customFormat="1">
      <c r="D260" s="49"/>
      <c r="E260" s="49"/>
      <c r="I260" s="49"/>
      <c r="J260" s="48"/>
    </row>
    <row r="261" spans="4:10" s="46" customFormat="1">
      <c r="D261" s="49"/>
      <c r="E261" s="49"/>
      <c r="I261" s="49"/>
      <c r="J261" s="48"/>
    </row>
    <row r="262" spans="4:10" s="46" customFormat="1">
      <c r="D262" s="49"/>
      <c r="E262" s="49"/>
      <c r="I262" s="49"/>
      <c r="J262" s="48"/>
    </row>
    <row r="263" spans="4:10" s="46" customFormat="1">
      <c r="D263" s="49"/>
      <c r="E263" s="49"/>
      <c r="I263" s="49"/>
      <c r="J263" s="48"/>
    </row>
    <row r="264" spans="4:10" s="46" customFormat="1">
      <c r="D264" s="49"/>
      <c r="E264" s="49"/>
      <c r="I264" s="49"/>
      <c r="J264" s="48"/>
    </row>
    <row r="265" spans="4:10" s="46" customFormat="1">
      <c r="D265" s="49"/>
      <c r="E265" s="49"/>
      <c r="I265" s="49"/>
      <c r="J265" s="48"/>
    </row>
    <row r="266" spans="4:10" s="46" customFormat="1">
      <c r="D266" s="49"/>
      <c r="E266" s="49"/>
      <c r="I266" s="49"/>
      <c r="J266" s="48"/>
    </row>
    <row r="267" spans="4:10" s="46" customFormat="1">
      <c r="D267" s="49"/>
      <c r="E267" s="49"/>
      <c r="I267" s="49"/>
      <c r="J267" s="48"/>
    </row>
    <row r="268" spans="4:10" s="46" customFormat="1">
      <c r="D268" s="49"/>
      <c r="E268" s="49"/>
      <c r="I268" s="49"/>
      <c r="J268" s="48"/>
    </row>
    <row r="269" spans="4:10" s="46" customFormat="1">
      <c r="D269" s="49"/>
      <c r="E269" s="49"/>
      <c r="I269" s="49"/>
      <c r="J269" s="48"/>
    </row>
    <row r="270" spans="4:10" s="46" customFormat="1">
      <c r="D270" s="49"/>
      <c r="E270" s="49"/>
      <c r="I270" s="49"/>
      <c r="J270" s="48"/>
    </row>
    <row r="271" spans="4:10" s="46" customFormat="1">
      <c r="D271" s="49"/>
      <c r="E271" s="49"/>
      <c r="I271" s="49"/>
      <c r="J271" s="48"/>
    </row>
    <row r="272" spans="4:10" s="46" customFormat="1">
      <c r="D272" s="49"/>
      <c r="E272" s="49"/>
      <c r="I272" s="49"/>
      <c r="J272" s="48"/>
    </row>
    <row r="273" spans="4:10" s="46" customFormat="1">
      <c r="D273" s="49"/>
      <c r="E273" s="49"/>
      <c r="I273" s="49"/>
      <c r="J273" s="48"/>
    </row>
    <row r="274" spans="4:10" s="46" customFormat="1">
      <c r="D274" s="49"/>
      <c r="E274" s="49"/>
      <c r="I274" s="49"/>
      <c r="J274" s="48"/>
    </row>
    <row r="275" spans="4:10" s="46" customFormat="1">
      <c r="D275" s="49"/>
      <c r="E275" s="49"/>
      <c r="I275" s="49"/>
      <c r="J275" s="48"/>
    </row>
    <row r="276" spans="4:10" s="46" customFormat="1">
      <c r="D276" s="49"/>
      <c r="E276" s="49"/>
      <c r="I276" s="49"/>
      <c r="J276" s="48"/>
    </row>
    <row r="277" spans="4:10" s="46" customFormat="1">
      <c r="D277" s="49"/>
      <c r="E277" s="49"/>
      <c r="I277" s="49"/>
      <c r="J277" s="48"/>
    </row>
    <row r="278" spans="4:10" s="46" customFormat="1">
      <c r="D278" s="49"/>
      <c r="E278" s="49"/>
      <c r="I278" s="49"/>
      <c r="J278" s="48"/>
    </row>
    <row r="279" spans="4:10" s="46" customFormat="1">
      <c r="D279" s="49"/>
      <c r="E279" s="49"/>
      <c r="I279" s="49"/>
      <c r="J279" s="48"/>
    </row>
    <row r="280" spans="4:10" s="46" customFormat="1">
      <c r="D280" s="49"/>
      <c r="E280" s="49"/>
      <c r="I280" s="49"/>
      <c r="J280" s="48"/>
    </row>
    <row r="281" spans="4:10" s="46" customFormat="1">
      <c r="D281" s="49"/>
      <c r="E281" s="49"/>
      <c r="I281" s="49"/>
      <c r="J281" s="48"/>
    </row>
    <row r="282" spans="4:10" s="46" customFormat="1">
      <c r="D282" s="49"/>
      <c r="E282" s="49"/>
      <c r="I282" s="49"/>
      <c r="J282" s="48"/>
    </row>
    <row r="283" spans="4:10" s="46" customFormat="1">
      <c r="D283" s="49"/>
      <c r="E283" s="49"/>
      <c r="I283" s="49"/>
      <c r="J283" s="48"/>
    </row>
    <row r="284" spans="4:10" s="46" customFormat="1">
      <c r="D284" s="49"/>
      <c r="E284" s="49"/>
      <c r="I284" s="49"/>
      <c r="J284" s="48"/>
    </row>
    <row r="285" spans="4:10" s="46" customFormat="1">
      <c r="D285" s="49"/>
      <c r="E285" s="49"/>
      <c r="I285" s="49"/>
      <c r="J285" s="48"/>
    </row>
    <row r="286" spans="4:10" s="46" customFormat="1">
      <c r="D286" s="49"/>
      <c r="E286" s="49"/>
      <c r="I286" s="49"/>
      <c r="J286" s="48"/>
    </row>
    <row r="287" spans="4:10" s="46" customFormat="1">
      <c r="D287" s="49"/>
      <c r="E287" s="49"/>
      <c r="I287" s="49"/>
      <c r="J287" s="48"/>
    </row>
    <row r="288" spans="4:10" s="46" customFormat="1">
      <c r="D288" s="49"/>
      <c r="E288" s="49"/>
      <c r="I288" s="49"/>
      <c r="J288" s="48"/>
    </row>
    <row r="289" spans="4:10" s="46" customFormat="1">
      <c r="D289" s="49"/>
      <c r="E289" s="49"/>
      <c r="I289" s="49"/>
      <c r="J289" s="48"/>
    </row>
    <row r="290" spans="4:10" s="46" customFormat="1">
      <c r="D290" s="49"/>
      <c r="E290" s="49"/>
      <c r="I290" s="49"/>
      <c r="J290" s="48"/>
    </row>
    <row r="291" spans="4:10" s="46" customFormat="1">
      <c r="D291" s="49"/>
      <c r="E291" s="49"/>
      <c r="I291" s="49"/>
      <c r="J291" s="48"/>
    </row>
    <row r="292" spans="4:10" s="46" customFormat="1">
      <c r="D292" s="49"/>
      <c r="E292" s="49"/>
      <c r="I292" s="49"/>
      <c r="J292" s="48"/>
    </row>
    <row r="293" spans="4:10" s="46" customFormat="1">
      <c r="D293" s="49"/>
      <c r="E293" s="49"/>
      <c r="I293" s="49"/>
      <c r="J293" s="48"/>
    </row>
    <row r="294" spans="4:10" s="46" customFormat="1">
      <c r="D294" s="49"/>
      <c r="E294" s="49"/>
      <c r="I294" s="49"/>
      <c r="J294" s="48"/>
    </row>
    <row r="295" spans="4:10" s="46" customFormat="1">
      <c r="D295" s="49"/>
      <c r="E295" s="49"/>
      <c r="I295" s="49"/>
      <c r="J295" s="48"/>
    </row>
    <row r="296" spans="4:10" s="46" customFormat="1">
      <c r="D296" s="49"/>
      <c r="E296" s="49"/>
      <c r="I296" s="49"/>
      <c r="J296" s="48"/>
    </row>
    <row r="297" spans="4:10" s="46" customFormat="1">
      <c r="D297" s="49"/>
      <c r="E297" s="49"/>
      <c r="I297" s="49"/>
      <c r="J297" s="48"/>
    </row>
    <row r="298" spans="4:10" s="46" customFormat="1">
      <c r="D298" s="49"/>
      <c r="E298" s="49"/>
      <c r="I298" s="49"/>
      <c r="J298" s="48"/>
    </row>
    <row r="299" spans="4:10" s="46" customFormat="1">
      <c r="D299" s="49"/>
      <c r="E299" s="49"/>
      <c r="I299" s="49"/>
      <c r="J299" s="48"/>
    </row>
    <row r="300" spans="4:10" s="46" customFormat="1">
      <c r="D300" s="49"/>
      <c r="E300" s="49"/>
      <c r="I300" s="49"/>
      <c r="J300" s="48"/>
    </row>
    <row r="301" spans="4:10" s="46" customFormat="1">
      <c r="D301" s="49"/>
      <c r="E301" s="49"/>
      <c r="I301" s="49"/>
      <c r="J301" s="48"/>
    </row>
    <row r="302" spans="4:10" s="46" customFormat="1">
      <c r="D302" s="49"/>
      <c r="E302" s="49"/>
      <c r="I302" s="49"/>
      <c r="J302" s="48"/>
    </row>
    <row r="303" spans="4:10" s="46" customFormat="1">
      <c r="D303" s="49"/>
      <c r="E303" s="49"/>
      <c r="I303" s="49"/>
      <c r="J303" s="48"/>
    </row>
    <row r="304" spans="4:10" s="46" customFormat="1">
      <c r="D304" s="49"/>
      <c r="E304" s="49"/>
      <c r="I304" s="49"/>
      <c r="J304" s="48"/>
    </row>
    <row r="305" spans="4:10" s="46" customFormat="1">
      <c r="D305" s="49"/>
      <c r="E305" s="49"/>
      <c r="I305" s="49"/>
      <c r="J305" s="48"/>
    </row>
    <row r="306" spans="4:10" s="46" customFormat="1">
      <c r="D306" s="49"/>
      <c r="E306" s="49"/>
      <c r="I306" s="49"/>
      <c r="J306" s="48"/>
    </row>
    <row r="307" spans="4:10" s="46" customFormat="1">
      <c r="D307" s="49"/>
      <c r="E307" s="49"/>
      <c r="I307" s="49"/>
      <c r="J307" s="48"/>
    </row>
    <row r="308" spans="4:10" s="46" customFormat="1">
      <c r="D308" s="49"/>
      <c r="E308" s="49"/>
      <c r="I308" s="49"/>
      <c r="J308" s="48"/>
    </row>
    <row r="309" spans="4:10" s="46" customFormat="1">
      <c r="D309" s="49"/>
      <c r="E309" s="49"/>
      <c r="I309" s="49"/>
      <c r="J309" s="48"/>
    </row>
    <row r="310" spans="4:10" s="46" customFormat="1">
      <c r="D310" s="49"/>
      <c r="E310" s="49"/>
      <c r="I310" s="49"/>
      <c r="J310" s="48"/>
    </row>
    <row r="311" spans="4:10" s="46" customFormat="1">
      <c r="D311" s="49"/>
      <c r="E311" s="49"/>
      <c r="I311" s="49"/>
      <c r="J311" s="48"/>
    </row>
    <row r="312" spans="4:10" s="46" customFormat="1">
      <c r="D312" s="49"/>
      <c r="E312" s="49"/>
      <c r="I312" s="49"/>
      <c r="J312" s="48"/>
    </row>
    <row r="313" spans="4:10" s="46" customFormat="1">
      <c r="D313" s="49"/>
      <c r="E313" s="49"/>
      <c r="I313" s="49"/>
      <c r="J313" s="48"/>
    </row>
    <row r="314" spans="4:10" s="46" customFormat="1">
      <c r="D314" s="49"/>
      <c r="E314" s="49"/>
      <c r="I314" s="49"/>
      <c r="J314" s="48"/>
    </row>
    <row r="315" spans="4:10" s="46" customFormat="1">
      <c r="D315" s="49"/>
      <c r="E315" s="49"/>
      <c r="I315" s="49"/>
      <c r="J315" s="48"/>
    </row>
    <row r="316" spans="4:10" s="46" customFormat="1">
      <c r="D316" s="49"/>
      <c r="E316" s="49"/>
      <c r="I316" s="49"/>
      <c r="J316" s="48"/>
    </row>
    <row r="317" spans="4:10" s="46" customFormat="1">
      <c r="D317" s="49"/>
      <c r="E317" s="49"/>
      <c r="I317" s="49"/>
      <c r="J317" s="48"/>
    </row>
    <row r="318" spans="4:10" s="46" customFormat="1">
      <c r="D318" s="49"/>
      <c r="E318" s="49"/>
      <c r="I318" s="49"/>
      <c r="J318" s="48"/>
    </row>
    <row r="319" spans="4:10" s="46" customFormat="1">
      <c r="D319" s="49"/>
      <c r="E319" s="49"/>
      <c r="I319" s="49"/>
      <c r="J319" s="48"/>
    </row>
    <row r="320" spans="4:10" s="46" customFormat="1">
      <c r="D320" s="49"/>
      <c r="E320" s="49"/>
      <c r="I320" s="49"/>
      <c r="J320" s="48"/>
    </row>
    <row r="321" spans="4:10" s="46" customFormat="1">
      <c r="D321" s="49"/>
      <c r="E321" s="49"/>
      <c r="I321" s="49"/>
      <c r="J321" s="48"/>
    </row>
    <row r="322" spans="4:10" s="46" customFormat="1">
      <c r="D322" s="49"/>
      <c r="E322" s="49"/>
      <c r="I322" s="49"/>
      <c r="J322" s="48"/>
    </row>
    <row r="323" spans="4:10" s="46" customFormat="1">
      <c r="D323" s="49"/>
      <c r="E323" s="49"/>
      <c r="I323" s="49"/>
      <c r="J323" s="48"/>
    </row>
    <row r="324" spans="4:10" s="46" customFormat="1">
      <c r="D324" s="49"/>
      <c r="E324" s="49"/>
      <c r="I324" s="49"/>
      <c r="J324" s="48"/>
    </row>
    <row r="325" spans="4:10" s="46" customFormat="1">
      <c r="D325" s="49"/>
      <c r="E325" s="49"/>
      <c r="I325" s="49"/>
      <c r="J325" s="48"/>
    </row>
    <row r="326" spans="4:10" s="46" customFormat="1">
      <c r="D326" s="49"/>
      <c r="E326" s="49"/>
      <c r="I326" s="49"/>
      <c r="J326" s="48"/>
    </row>
    <row r="327" spans="4:10" s="46" customFormat="1">
      <c r="D327" s="49"/>
      <c r="E327" s="49"/>
      <c r="I327" s="49"/>
      <c r="J327" s="48"/>
    </row>
    <row r="328" spans="4:10" s="46" customFormat="1">
      <c r="D328" s="49"/>
      <c r="E328" s="49"/>
      <c r="I328" s="49"/>
      <c r="J328" s="48"/>
    </row>
    <row r="329" spans="4:10" s="46" customFormat="1">
      <c r="D329" s="49"/>
      <c r="E329" s="49"/>
      <c r="I329" s="49"/>
      <c r="J329" s="48"/>
    </row>
    <row r="330" spans="4:10" s="46" customFormat="1">
      <c r="D330" s="49"/>
      <c r="E330" s="49"/>
      <c r="I330" s="49"/>
      <c r="J330" s="48"/>
    </row>
    <row r="331" spans="4:10" s="46" customFormat="1">
      <c r="D331" s="49"/>
      <c r="E331" s="49"/>
      <c r="I331" s="49"/>
      <c r="J331" s="48"/>
    </row>
    <row r="332" spans="4:10" s="46" customFormat="1">
      <c r="D332" s="49"/>
      <c r="E332" s="49"/>
      <c r="I332" s="49"/>
      <c r="J332" s="48"/>
    </row>
    <row r="333" spans="4:10" s="46" customFormat="1">
      <c r="D333" s="49"/>
      <c r="E333" s="49"/>
      <c r="I333" s="49"/>
      <c r="J333" s="48"/>
    </row>
    <row r="334" spans="4:10" s="46" customFormat="1">
      <c r="D334" s="49"/>
      <c r="E334" s="49"/>
      <c r="I334" s="49"/>
      <c r="J334" s="48"/>
    </row>
    <row r="335" spans="4:10" s="46" customFormat="1">
      <c r="D335" s="49"/>
      <c r="E335" s="49"/>
      <c r="I335" s="49"/>
      <c r="J335" s="48"/>
    </row>
    <row r="336" spans="4:10" s="46" customFormat="1">
      <c r="D336" s="49"/>
      <c r="E336" s="49"/>
      <c r="I336" s="49"/>
      <c r="J336" s="48"/>
    </row>
    <row r="337" spans="4:10" s="46" customFormat="1">
      <c r="D337" s="49"/>
      <c r="E337" s="49"/>
      <c r="I337" s="49"/>
      <c r="J337" s="48"/>
    </row>
    <row r="338" spans="4:10" s="46" customFormat="1">
      <c r="D338" s="49"/>
      <c r="E338" s="49"/>
      <c r="I338" s="49"/>
      <c r="J338" s="48"/>
    </row>
    <row r="339" spans="4:10" s="46" customFormat="1">
      <c r="D339" s="49"/>
      <c r="E339" s="49"/>
      <c r="I339" s="49"/>
      <c r="J339" s="48"/>
    </row>
    <row r="340" spans="4:10" s="46" customFormat="1">
      <c r="D340" s="49"/>
      <c r="E340" s="49"/>
      <c r="I340" s="49"/>
      <c r="J340" s="48"/>
    </row>
    <row r="341" spans="4:10" s="46" customFormat="1">
      <c r="D341" s="49"/>
      <c r="E341" s="49"/>
      <c r="I341" s="49"/>
      <c r="J341" s="48"/>
    </row>
    <row r="342" spans="4:10" s="46" customFormat="1">
      <c r="D342" s="49"/>
      <c r="E342" s="49"/>
      <c r="I342" s="49"/>
      <c r="J342" s="48"/>
    </row>
    <row r="343" spans="4:10" s="46" customFormat="1">
      <c r="D343" s="49"/>
      <c r="E343" s="49"/>
      <c r="I343" s="49"/>
      <c r="J343" s="48"/>
    </row>
    <row r="344" spans="4:10" s="46" customFormat="1">
      <c r="D344" s="49"/>
      <c r="E344" s="49"/>
      <c r="I344" s="49"/>
      <c r="J344" s="48"/>
    </row>
    <row r="345" spans="4:10" s="46" customFormat="1">
      <c r="D345" s="49"/>
      <c r="E345" s="49"/>
      <c r="I345" s="49"/>
      <c r="J345" s="48"/>
    </row>
    <row r="346" spans="4:10" s="46" customFormat="1">
      <c r="D346" s="49"/>
      <c r="E346" s="49"/>
      <c r="I346" s="49"/>
      <c r="J346" s="48"/>
    </row>
    <row r="347" spans="4:10" s="46" customFormat="1">
      <c r="D347" s="49"/>
      <c r="E347" s="49"/>
      <c r="I347" s="49"/>
      <c r="J347" s="48"/>
    </row>
    <row r="348" spans="4:10" s="46" customFormat="1">
      <c r="D348" s="49"/>
      <c r="E348" s="49"/>
      <c r="I348" s="49"/>
      <c r="J348" s="48"/>
    </row>
    <row r="349" spans="4:10" s="46" customFormat="1">
      <c r="D349" s="49"/>
      <c r="E349" s="49"/>
      <c r="I349" s="49"/>
      <c r="J349" s="48"/>
    </row>
    <row r="350" spans="4:10" s="46" customFormat="1">
      <c r="D350" s="49"/>
      <c r="E350" s="49"/>
      <c r="I350" s="49"/>
      <c r="J350" s="48"/>
    </row>
    <row r="351" spans="4:10" s="46" customFormat="1">
      <c r="D351" s="49"/>
      <c r="E351" s="49"/>
      <c r="I351" s="49"/>
      <c r="J351" s="48"/>
    </row>
    <row r="352" spans="4:10" s="46" customFormat="1">
      <c r="D352" s="49"/>
      <c r="E352" s="49"/>
      <c r="I352" s="49"/>
      <c r="J352" s="48"/>
    </row>
    <row r="353" spans="4:10" s="46" customFormat="1">
      <c r="D353" s="49"/>
      <c r="E353" s="49"/>
      <c r="I353" s="49"/>
      <c r="J353" s="48"/>
    </row>
    <row r="354" spans="4:10" s="46" customFormat="1">
      <c r="D354" s="49"/>
      <c r="E354" s="49"/>
      <c r="I354" s="49"/>
      <c r="J354" s="48"/>
    </row>
    <row r="355" spans="4:10" s="46" customFormat="1">
      <c r="D355" s="49"/>
      <c r="E355" s="49"/>
      <c r="I355" s="49"/>
      <c r="J355" s="48"/>
    </row>
    <row r="356" spans="4:10" s="46" customFormat="1">
      <c r="D356" s="49"/>
      <c r="E356" s="49"/>
      <c r="I356" s="49"/>
      <c r="J356" s="48"/>
    </row>
    <row r="357" spans="4:10" s="46" customFormat="1">
      <c r="D357" s="49"/>
      <c r="E357" s="49"/>
      <c r="I357" s="49"/>
      <c r="J357" s="48"/>
    </row>
    <row r="358" spans="4:10" s="46" customFormat="1">
      <c r="D358" s="49"/>
      <c r="E358" s="49"/>
      <c r="I358" s="49"/>
      <c r="J358" s="48"/>
    </row>
    <row r="359" spans="4:10" s="46" customFormat="1">
      <c r="D359" s="49"/>
      <c r="E359" s="49"/>
      <c r="I359" s="49"/>
      <c r="J359" s="48"/>
    </row>
    <row r="360" spans="4:10" s="46" customFormat="1">
      <c r="D360" s="49"/>
      <c r="E360" s="49"/>
      <c r="I360" s="49"/>
      <c r="J360" s="48"/>
    </row>
    <row r="361" spans="4:10" s="46" customFormat="1">
      <c r="D361" s="49"/>
      <c r="E361" s="49"/>
      <c r="I361" s="49"/>
      <c r="J361" s="48"/>
    </row>
    <row r="362" spans="4:10" s="46" customFormat="1">
      <c r="D362" s="49"/>
      <c r="E362" s="49"/>
      <c r="I362" s="49"/>
      <c r="J362" s="48"/>
    </row>
    <row r="363" spans="4:10" s="46" customFormat="1">
      <c r="D363" s="49"/>
      <c r="E363" s="49"/>
      <c r="I363" s="49"/>
      <c r="J363" s="48"/>
    </row>
    <row r="364" spans="4:10" s="46" customFormat="1">
      <c r="D364" s="49"/>
      <c r="E364" s="49"/>
      <c r="I364" s="49"/>
      <c r="J364" s="48"/>
    </row>
    <row r="365" spans="4:10" s="46" customFormat="1">
      <c r="D365" s="49"/>
      <c r="E365" s="49"/>
      <c r="I365" s="49"/>
      <c r="J365" s="48"/>
    </row>
    <row r="366" spans="4:10" s="46" customFormat="1">
      <c r="D366" s="49"/>
      <c r="E366" s="49"/>
      <c r="I366" s="49"/>
      <c r="J366" s="48"/>
    </row>
    <row r="367" spans="4:10" s="46" customFormat="1">
      <c r="D367" s="49"/>
      <c r="E367" s="49"/>
      <c r="I367" s="49"/>
      <c r="J367" s="48"/>
    </row>
    <row r="368" spans="4:10" s="46" customFormat="1">
      <c r="D368" s="49"/>
      <c r="E368" s="49"/>
      <c r="I368" s="49"/>
      <c r="J368" s="48"/>
    </row>
    <row r="369" spans="4:10" s="46" customFormat="1">
      <c r="D369" s="49"/>
      <c r="E369" s="49"/>
      <c r="I369" s="49"/>
      <c r="J369" s="48"/>
    </row>
    <row r="370" spans="4:10" s="46" customFormat="1">
      <c r="D370" s="49"/>
      <c r="E370" s="49"/>
      <c r="I370" s="49"/>
      <c r="J370" s="48"/>
    </row>
    <row r="371" spans="4:10" s="46" customFormat="1">
      <c r="D371" s="49"/>
      <c r="E371" s="49"/>
      <c r="I371" s="49"/>
      <c r="J371" s="48"/>
    </row>
    <row r="372" spans="4:10" s="46" customFormat="1">
      <c r="D372" s="49"/>
      <c r="E372" s="49"/>
      <c r="I372" s="49"/>
      <c r="J372" s="48"/>
    </row>
    <row r="373" spans="4:10" s="46" customFormat="1">
      <c r="D373" s="49"/>
      <c r="E373" s="49"/>
      <c r="I373" s="49"/>
      <c r="J373" s="48"/>
    </row>
    <row r="374" spans="4:10" s="46" customFormat="1">
      <c r="D374" s="49"/>
      <c r="E374" s="49"/>
      <c r="I374" s="49"/>
      <c r="J374" s="48"/>
    </row>
    <row r="375" spans="4:10" s="46" customFormat="1">
      <c r="D375" s="49"/>
      <c r="E375" s="49"/>
      <c r="I375" s="49"/>
      <c r="J375" s="48"/>
    </row>
    <row r="376" spans="4:10" s="46" customFormat="1">
      <c r="D376" s="49"/>
      <c r="E376" s="49"/>
      <c r="I376" s="49"/>
      <c r="J376" s="48"/>
    </row>
    <row r="377" spans="4:10" s="46" customFormat="1">
      <c r="D377" s="49"/>
      <c r="E377" s="49"/>
      <c r="I377" s="49"/>
      <c r="J377" s="48"/>
    </row>
    <row r="378" spans="4:10" s="46" customFormat="1">
      <c r="D378" s="49"/>
      <c r="E378" s="49"/>
      <c r="I378" s="49"/>
      <c r="J378" s="48"/>
    </row>
    <row r="379" spans="4:10" s="46" customFormat="1">
      <c r="D379" s="49"/>
      <c r="E379" s="49"/>
      <c r="I379" s="49"/>
      <c r="J379" s="48"/>
    </row>
    <row r="380" spans="4:10" s="46" customFormat="1">
      <c r="D380" s="49"/>
      <c r="E380" s="49"/>
      <c r="I380" s="49"/>
      <c r="J380" s="48"/>
    </row>
    <row r="381" spans="4:10" s="46" customFormat="1">
      <c r="D381" s="49"/>
      <c r="E381" s="49"/>
      <c r="I381" s="49"/>
      <c r="J381" s="48"/>
    </row>
    <row r="382" spans="4:10" s="46" customFormat="1">
      <c r="D382" s="49"/>
      <c r="E382" s="49"/>
      <c r="I382" s="49"/>
      <c r="J382" s="48"/>
    </row>
    <row r="383" spans="4:10" s="46" customFormat="1">
      <c r="D383" s="49"/>
      <c r="E383" s="49"/>
      <c r="I383" s="49"/>
      <c r="J383" s="48"/>
    </row>
    <row r="384" spans="4:10" s="46" customFormat="1">
      <c r="D384" s="49"/>
      <c r="E384" s="49"/>
      <c r="I384" s="49"/>
      <c r="J384" s="48"/>
    </row>
    <row r="385" spans="4:10" s="46" customFormat="1">
      <c r="D385" s="49"/>
      <c r="E385" s="49"/>
      <c r="I385" s="49"/>
      <c r="J385" s="48"/>
    </row>
    <row r="386" spans="4:10" s="46" customFormat="1">
      <c r="D386" s="49"/>
      <c r="E386" s="49"/>
      <c r="I386" s="49"/>
      <c r="J386" s="48"/>
    </row>
    <row r="387" spans="4:10" s="46" customFormat="1">
      <c r="D387" s="49"/>
      <c r="E387" s="49"/>
      <c r="I387" s="49"/>
      <c r="J387" s="48"/>
    </row>
    <row r="388" spans="4:10" s="46" customFormat="1">
      <c r="D388" s="49"/>
      <c r="E388" s="49"/>
      <c r="I388" s="49"/>
      <c r="J388" s="48"/>
    </row>
    <row r="389" spans="4:10" s="46" customFormat="1">
      <c r="D389" s="49"/>
      <c r="E389" s="49"/>
      <c r="I389" s="49"/>
      <c r="J389" s="48"/>
    </row>
    <row r="390" spans="4:10" s="46" customFormat="1">
      <c r="D390" s="49"/>
      <c r="E390" s="49"/>
      <c r="I390" s="49"/>
      <c r="J390" s="48"/>
    </row>
    <row r="391" spans="4:10" s="46" customFormat="1">
      <c r="D391" s="49"/>
      <c r="E391" s="49"/>
      <c r="I391" s="49"/>
      <c r="J391" s="48"/>
    </row>
    <row r="392" spans="4:10" s="46" customFormat="1">
      <c r="D392" s="49"/>
      <c r="E392" s="49"/>
      <c r="I392" s="49"/>
      <c r="J392" s="48"/>
    </row>
    <row r="393" spans="4:10" s="46" customFormat="1">
      <c r="D393" s="49"/>
      <c r="E393" s="49"/>
      <c r="I393" s="49"/>
      <c r="J393" s="48"/>
    </row>
    <row r="394" spans="4:10" s="46" customFormat="1">
      <c r="D394" s="49"/>
      <c r="E394" s="49"/>
      <c r="I394" s="49"/>
      <c r="J394" s="48"/>
    </row>
    <row r="395" spans="4:10" s="46" customFormat="1">
      <c r="D395" s="49"/>
      <c r="E395" s="49"/>
      <c r="I395" s="49"/>
      <c r="J395" s="48"/>
    </row>
    <row r="396" spans="4:10" s="46" customFormat="1">
      <c r="D396" s="49"/>
      <c r="E396" s="49"/>
      <c r="I396" s="49"/>
      <c r="J396" s="48"/>
    </row>
    <row r="397" spans="4:10" s="46" customFormat="1">
      <c r="D397" s="49"/>
      <c r="E397" s="49"/>
      <c r="I397" s="49"/>
      <c r="J397" s="48"/>
    </row>
    <row r="398" spans="4:10" s="46" customFormat="1">
      <c r="D398" s="49"/>
      <c r="E398" s="49"/>
      <c r="I398" s="49"/>
      <c r="J398" s="48"/>
    </row>
    <row r="399" spans="4:10" s="46" customFormat="1">
      <c r="D399" s="49"/>
      <c r="E399" s="49"/>
      <c r="I399" s="49"/>
      <c r="J399" s="48"/>
    </row>
    <row r="400" spans="4:10" s="46" customFormat="1">
      <c r="D400" s="49"/>
      <c r="E400" s="49"/>
      <c r="I400" s="49"/>
      <c r="J400" s="48"/>
    </row>
    <row r="401" spans="4:10" s="46" customFormat="1">
      <c r="D401" s="49"/>
      <c r="E401" s="49"/>
      <c r="I401" s="49"/>
      <c r="J401" s="48"/>
    </row>
    <row r="402" spans="4:10" s="46" customFormat="1">
      <c r="D402" s="49"/>
      <c r="E402" s="49"/>
      <c r="I402" s="49"/>
      <c r="J402" s="48"/>
    </row>
    <row r="403" spans="4:10" s="46" customFormat="1">
      <c r="D403" s="49"/>
      <c r="E403" s="49"/>
      <c r="I403" s="49"/>
      <c r="J403" s="48"/>
    </row>
    <row r="404" spans="4:10" s="46" customFormat="1">
      <c r="D404" s="49"/>
      <c r="E404" s="49"/>
      <c r="I404" s="49"/>
      <c r="J404" s="48"/>
    </row>
    <row r="405" spans="4:10" s="46" customFormat="1">
      <c r="D405" s="49"/>
      <c r="E405" s="49"/>
      <c r="I405" s="49"/>
      <c r="J405" s="48"/>
    </row>
    <row r="406" spans="4:10" s="46" customFormat="1">
      <c r="D406" s="49"/>
      <c r="E406" s="49"/>
      <c r="I406" s="49"/>
      <c r="J406" s="48"/>
    </row>
    <row r="407" spans="4:10" s="46" customFormat="1">
      <c r="D407" s="49"/>
      <c r="E407" s="49"/>
      <c r="I407" s="49"/>
      <c r="J407" s="48"/>
    </row>
    <row r="408" spans="4:10" s="46" customFormat="1">
      <c r="D408" s="49"/>
      <c r="E408" s="49"/>
      <c r="I408" s="49"/>
      <c r="J408" s="48"/>
    </row>
    <row r="409" spans="4:10" s="46" customFormat="1">
      <c r="D409" s="49"/>
      <c r="E409" s="49"/>
      <c r="I409" s="49"/>
      <c r="J409" s="48"/>
    </row>
    <row r="410" spans="4:10" s="46" customFormat="1">
      <c r="D410" s="49"/>
      <c r="E410" s="49"/>
      <c r="I410" s="49"/>
      <c r="J410" s="48"/>
    </row>
    <row r="411" spans="4:10" s="46" customFormat="1">
      <c r="D411" s="49"/>
      <c r="E411" s="49"/>
      <c r="I411" s="49"/>
      <c r="J411" s="48"/>
    </row>
    <row r="412" spans="4:10" s="46" customFormat="1">
      <c r="D412" s="49"/>
      <c r="E412" s="49"/>
      <c r="I412" s="49"/>
      <c r="J412" s="48"/>
    </row>
    <row r="413" spans="4:10" s="46" customFormat="1">
      <c r="D413" s="49"/>
      <c r="E413" s="49"/>
      <c r="I413" s="49"/>
      <c r="J413" s="48"/>
    </row>
    <row r="414" spans="4:10" s="46" customFormat="1">
      <c r="D414" s="49"/>
      <c r="E414" s="49"/>
      <c r="I414" s="49"/>
      <c r="J414" s="48"/>
    </row>
    <row r="415" spans="4:10" s="46" customFormat="1">
      <c r="D415" s="49"/>
      <c r="E415" s="49"/>
      <c r="I415" s="49"/>
      <c r="J415" s="48"/>
    </row>
    <row r="416" spans="4:10" s="46" customFormat="1">
      <c r="D416" s="49"/>
      <c r="E416" s="49"/>
      <c r="I416" s="49"/>
      <c r="J416" s="48"/>
    </row>
    <row r="417" spans="4:10" s="46" customFormat="1">
      <c r="D417" s="49"/>
      <c r="E417" s="49"/>
      <c r="I417" s="49"/>
      <c r="J417" s="48"/>
    </row>
    <row r="418" spans="4:10" s="46" customFormat="1">
      <c r="D418" s="49"/>
      <c r="E418" s="49"/>
      <c r="I418" s="49"/>
      <c r="J418" s="48"/>
    </row>
    <row r="419" spans="4:10" s="46" customFormat="1">
      <c r="D419" s="49"/>
      <c r="E419" s="49"/>
      <c r="I419" s="49"/>
      <c r="J419" s="48"/>
    </row>
    <row r="420" spans="4:10" s="46" customFormat="1">
      <c r="D420" s="49"/>
      <c r="E420" s="49"/>
      <c r="I420" s="49"/>
      <c r="J420" s="48"/>
    </row>
    <row r="421" spans="4:10" s="46" customFormat="1">
      <c r="D421" s="49"/>
      <c r="E421" s="49"/>
      <c r="I421" s="49"/>
      <c r="J421" s="48"/>
    </row>
    <row r="422" spans="4:10" s="46" customFormat="1">
      <c r="D422" s="49"/>
      <c r="E422" s="49"/>
      <c r="I422" s="49"/>
      <c r="J422" s="48"/>
    </row>
    <row r="423" spans="4:10" s="46" customFormat="1">
      <c r="D423" s="49"/>
      <c r="E423" s="49"/>
      <c r="I423" s="49"/>
      <c r="J423" s="48"/>
    </row>
    <row r="424" spans="4:10" s="46" customFormat="1">
      <c r="D424" s="49"/>
      <c r="E424" s="49"/>
      <c r="I424" s="49"/>
      <c r="J424" s="48"/>
    </row>
    <row r="425" spans="4:10" s="46" customFormat="1">
      <c r="D425" s="49"/>
      <c r="E425" s="49"/>
      <c r="I425" s="49"/>
      <c r="J425" s="48"/>
    </row>
    <row r="426" spans="4:10" s="46" customFormat="1">
      <c r="D426" s="49"/>
      <c r="E426" s="49"/>
      <c r="I426" s="49"/>
      <c r="J426" s="48"/>
    </row>
    <row r="427" spans="4:10" s="46" customFormat="1">
      <c r="D427" s="49"/>
      <c r="E427" s="49"/>
      <c r="I427" s="49"/>
      <c r="J427" s="48"/>
    </row>
    <row r="428" spans="4:10" s="46" customFormat="1">
      <c r="D428" s="49"/>
      <c r="E428" s="49"/>
      <c r="I428" s="49"/>
      <c r="J428" s="48"/>
    </row>
    <row r="429" spans="4:10" s="46" customFormat="1">
      <c r="D429" s="49"/>
      <c r="E429" s="49"/>
      <c r="I429" s="49"/>
      <c r="J429" s="48"/>
    </row>
    <row r="430" spans="4:10" s="46" customFormat="1">
      <c r="D430" s="49"/>
      <c r="E430" s="49"/>
      <c r="I430" s="49"/>
      <c r="J430" s="48"/>
    </row>
    <row r="431" spans="4:10" s="46" customFormat="1">
      <c r="D431" s="49"/>
      <c r="E431" s="49"/>
      <c r="I431" s="49"/>
      <c r="J431" s="48"/>
    </row>
    <row r="432" spans="4:10" s="46" customFormat="1">
      <c r="D432" s="49"/>
      <c r="E432" s="49"/>
      <c r="I432" s="49"/>
      <c r="J432" s="48"/>
    </row>
    <row r="433" spans="4:10" s="46" customFormat="1">
      <c r="D433" s="49"/>
      <c r="E433" s="49"/>
      <c r="I433" s="49"/>
      <c r="J433" s="48"/>
    </row>
    <row r="434" spans="4:10" s="46" customFormat="1">
      <c r="D434" s="49"/>
      <c r="E434" s="49"/>
      <c r="I434" s="49"/>
      <c r="J434" s="48"/>
    </row>
    <row r="435" spans="4:10" s="46" customFormat="1">
      <c r="D435" s="49"/>
      <c r="E435" s="49"/>
      <c r="I435" s="49"/>
      <c r="J435" s="48"/>
    </row>
    <row r="436" spans="4:10" s="46" customFormat="1">
      <c r="D436" s="49"/>
      <c r="E436" s="49"/>
      <c r="I436" s="49"/>
      <c r="J436" s="48"/>
    </row>
    <row r="437" spans="4:10" s="46" customFormat="1">
      <c r="D437" s="49"/>
      <c r="E437" s="49"/>
      <c r="I437" s="49"/>
      <c r="J437" s="48"/>
    </row>
    <row r="438" spans="4:10" s="46" customFormat="1">
      <c r="D438" s="49"/>
      <c r="E438" s="49"/>
      <c r="I438" s="49"/>
      <c r="J438" s="48"/>
    </row>
    <row r="439" spans="4:10" s="46" customFormat="1">
      <c r="D439" s="49"/>
      <c r="E439" s="49"/>
      <c r="I439" s="49"/>
      <c r="J439" s="48"/>
    </row>
    <row r="440" spans="4:10" s="46" customFormat="1">
      <c r="D440" s="49"/>
      <c r="E440" s="49"/>
      <c r="I440" s="49"/>
      <c r="J440" s="48"/>
    </row>
    <row r="441" spans="4:10" s="46" customFormat="1">
      <c r="D441" s="49"/>
      <c r="E441" s="49"/>
      <c r="I441" s="49"/>
      <c r="J441" s="48"/>
    </row>
    <row r="442" spans="4:10" s="46" customFormat="1">
      <c r="D442" s="49"/>
      <c r="E442" s="49"/>
      <c r="I442" s="49"/>
      <c r="J442" s="48"/>
    </row>
    <row r="443" spans="4:10" s="46" customFormat="1">
      <c r="D443" s="49"/>
      <c r="E443" s="49"/>
      <c r="I443" s="49"/>
      <c r="J443" s="48"/>
    </row>
    <row r="444" spans="4:10" s="46" customFormat="1">
      <c r="D444" s="49"/>
      <c r="E444" s="49"/>
      <c r="I444" s="49"/>
      <c r="J444" s="48"/>
    </row>
    <row r="445" spans="4:10" s="46" customFormat="1">
      <c r="D445" s="49"/>
      <c r="E445" s="49"/>
      <c r="I445" s="49"/>
      <c r="J445" s="48"/>
    </row>
    <row r="446" spans="4:10" s="46" customFormat="1">
      <c r="D446" s="49"/>
      <c r="E446" s="49"/>
      <c r="I446" s="49"/>
      <c r="J446" s="48"/>
    </row>
    <row r="447" spans="4:10" s="46" customFormat="1">
      <c r="D447" s="49"/>
      <c r="E447" s="49"/>
      <c r="I447" s="49"/>
      <c r="J447" s="48"/>
    </row>
    <row r="448" spans="4:10" s="46" customFormat="1">
      <c r="D448" s="49"/>
      <c r="E448" s="49"/>
      <c r="I448" s="49"/>
      <c r="J448" s="48"/>
    </row>
    <row r="449" spans="4:10" s="46" customFormat="1">
      <c r="D449" s="49"/>
      <c r="E449" s="49"/>
      <c r="I449" s="49"/>
      <c r="J449" s="48"/>
    </row>
    <row r="450" spans="4:10" s="46" customFormat="1">
      <c r="D450" s="49"/>
      <c r="E450" s="49"/>
      <c r="I450" s="49"/>
      <c r="J450" s="48"/>
    </row>
    <row r="451" spans="4:10" s="46" customFormat="1">
      <c r="D451" s="49"/>
      <c r="E451" s="49"/>
      <c r="I451" s="49"/>
      <c r="J451" s="48"/>
    </row>
    <row r="452" spans="4:10" s="46" customFormat="1">
      <c r="D452" s="49"/>
      <c r="E452" s="49"/>
      <c r="I452" s="49"/>
      <c r="J452" s="48"/>
    </row>
    <row r="453" spans="4:10" s="46" customFormat="1">
      <c r="D453" s="49"/>
      <c r="E453" s="49"/>
      <c r="I453" s="49"/>
      <c r="J453" s="48"/>
    </row>
    <row r="454" spans="4:10" s="46" customFormat="1">
      <c r="D454" s="49"/>
      <c r="E454" s="49"/>
      <c r="I454" s="49"/>
      <c r="J454" s="48"/>
    </row>
    <row r="455" spans="4:10" s="46" customFormat="1">
      <c r="D455" s="49"/>
      <c r="E455" s="49"/>
      <c r="I455" s="49"/>
      <c r="J455" s="48"/>
    </row>
    <row r="456" spans="4:10" s="46" customFormat="1">
      <c r="D456" s="49"/>
      <c r="E456" s="49"/>
      <c r="I456" s="49"/>
      <c r="J456" s="48"/>
    </row>
    <row r="457" spans="4:10" s="46" customFormat="1">
      <c r="D457" s="49"/>
      <c r="E457" s="49"/>
      <c r="I457" s="49"/>
      <c r="J457" s="48"/>
    </row>
    <row r="458" spans="4:10" s="46" customFormat="1">
      <c r="D458" s="49"/>
      <c r="E458" s="49"/>
      <c r="I458" s="49"/>
      <c r="J458" s="48"/>
    </row>
    <row r="459" spans="4:10" s="46" customFormat="1">
      <c r="D459" s="49"/>
      <c r="E459" s="49"/>
      <c r="I459" s="49"/>
      <c r="J459" s="48"/>
    </row>
    <row r="460" spans="4:10" s="46" customFormat="1">
      <c r="D460" s="49"/>
      <c r="E460" s="49"/>
      <c r="I460" s="49"/>
      <c r="J460" s="48"/>
    </row>
    <row r="461" spans="4:10" s="46" customFormat="1">
      <c r="D461" s="49"/>
      <c r="E461" s="49"/>
      <c r="I461" s="49"/>
      <c r="J461" s="48"/>
    </row>
    <row r="462" spans="4:10" s="46" customFormat="1">
      <c r="D462" s="49"/>
      <c r="E462" s="49"/>
      <c r="I462" s="49"/>
      <c r="J462" s="48"/>
    </row>
    <row r="463" spans="4:10" s="46" customFormat="1">
      <c r="D463" s="49"/>
      <c r="E463" s="49"/>
      <c r="I463" s="49"/>
      <c r="J463" s="48"/>
    </row>
    <row r="464" spans="4:10" s="46" customFormat="1">
      <c r="D464" s="49"/>
      <c r="E464" s="49"/>
      <c r="I464" s="49"/>
      <c r="J464" s="48"/>
    </row>
    <row r="465" spans="4:10" s="46" customFormat="1">
      <c r="D465" s="49"/>
      <c r="E465" s="49"/>
      <c r="I465" s="49"/>
      <c r="J465" s="48"/>
    </row>
    <row r="466" spans="4:10" s="46" customFormat="1">
      <c r="D466" s="49"/>
      <c r="E466" s="49"/>
      <c r="I466" s="49"/>
      <c r="J466" s="48"/>
    </row>
    <row r="467" spans="4:10" s="46" customFormat="1">
      <c r="D467" s="49"/>
      <c r="E467" s="49"/>
      <c r="I467" s="49"/>
      <c r="J467" s="48"/>
    </row>
    <row r="468" spans="4:10" s="46" customFormat="1">
      <c r="D468" s="49"/>
      <c r="E468" s="49"/>
      <c r="I468" s="49"/>
      <c r="J468" s="48"/>
    </row>
    <row r="469" spans="4:10" s="46" customFormat="1">
      <c r="D469" s="49"/>
      <c r="E469" s="49"/>
      <c r="I469" s="49"/>
      <c r="J469" s="48"/>
    </row>
    <row r="470" spans="4:10" s="46" customFormat="1">
      <c r="D470" s="49"/>
      <c r="E470" s="49"/>
      <c r="I470" s="49"/>
      <c r="J470" s="48"/>
    </row>
    <row r="471" spans="4:10" s="46" customFormat="1">
      <c r="D471" s="49"/>
      <c r="E471" s="49"/>
      <c r="I471" s="49"/>
      <c r="J471" s="48"/>
    </row>
    <row r="472" spans="4:10" s="46" customFormat="1">
      <c r="D472" s="49"/>
      <c r="E472" s="49"/>
      <c r="I472" s="49"/>
      <c r="J472" s="48"/>
    </row>
    <row r="473" spans="4:10" s="46" customFormat="1">
      <c r="D473" s="49"/>
      <c r="E473" s="49"/>
      <c r="I473" s="49"/>
      <c r="J473" s="48"/>
    </row>
    <row r="474" spans="4:10" s="46" customFormat="1">
      <c r="D474" s="49"/>
      <c r="E474" s="49"/>
      <c r="I474" s="49"/>
      <c r="J474" s="48"/>
    </row>
    <row r="475" spans="4:10" s="46" customFormat="1">
      <c r="D475" s="49"/>
      <c r="E475" s="49"/>
      <c r="I475" s="49"/>
      <c r="J475" s="48"/>
    </row>
    <row r="476" spans="4:10" s="46" customFormat="1">
      <c r="D476" s="49"/>
      <c r="E476" s="49"/>
      <c r="I476" s="49"/>
      <c r="J476" s="48"/>
    </row>
    <row r="477" spans="4:10" s="46" customFormat="1">
      <c r="D477" s="49"/>
      <c r="E477" s="49"/>
      <c r="I477" s="49"/>
      <c r="J477" s="48"/>
    </row>
    <row r="478" spans="4:10" s="46" customFormat="1">
      <c r="D478" s="49"/>
      <c r="E478" s="49"/>
      <c r="I478" s="49"/>
      <c r="J478" s="48"/>
    </row>
    <row r="479" spans="4:10" s="46" customFormat="1">
      <c r="D479" s="49"/>
      <c r="E479" s="49"/>
      <c r="I479" s="49"/>
      <c r="J479" s="48"/>
    </row>
    <row r="480" spans="4:10" s="46" customFormat="1">
      <c r="D480" s="49"/>
      <c r="E480" s="49"/>
      <c r="I480" s="49"/>
      <c r="J480" s="48"/>
    </row>
    <row r="481" spans="4:10" s="46" customFormat="1">
      <c r="D481" s="49"/>
      <c r="E481" s="49"/>
      <c r="I481" s="49"/>
      <c r="J481" s="48"/>
    </row>
    <row r="482" spans="4:10" s="46" customFormat="1">
      <c r="D482" s="49"/>
      <c r="E482" s="49"/>
      <c r="I482" s="49"/>
      <c r="J482" s="48"/>
    </row>
    <row r="483" spans="4:10" s="46" customFormat="1">
      <c r="D483" s="49"/>
      <c r="E483" s="49"/>
      <c r="I483" s="49"/>
      <c r="J483" s="48"/>
    </row>
    <row r="484" spans="4:10" s="46" customFormat="1">
      <c r="D484" s="49"/>
      <c r="E484" s="49"/>
      <c r="I484" s="49"/>
      <c r="J484" s="48"/>
    </row>
    <row r="485" spans="4:10" s="46" customFormat="1">
      <c r="D485" s="49"/>
      <c r="E485" s="49"/>
      <c r="I485" s="49"/>
      <c r="J485" s="48"/>
    </row>
    <row r="486" spans="4:10" s="46" customFormat="1">
      <c r="D486" s="49"/>
      <c r="E486" s="49"/>
      <c r="I486" s="49"/>
      <c r="J486" s="48"/>
    </row>
    <row r="487" spans="4:10" s="46" customFormat="1">
      <c r="D487" s="49"/>
      <c r="E487" s="49"/>
      <c r="I487" s="49"/>
      <c r="J487" s="48"/>
    </row>
    <row r="488" spans="4:10" s="46" customFormat="1">
      <c r="D488" s="49"/>
      <c r="E488" s="49"/>
      <c r="I488" s="49"/>
      <c r="J488" s="48"/>
    </row>
    <row r="489" spans="4:10" s="46" customFormat="1">
      <c r="D489" s="49"/>
      <c r="E489" s="49"/>
      <c r="I489" s="49"/>
      <c r="J489" s="48"/>
    </row>
    <row r="490" spans="4:10" s="46" customFormat="1">
      <c r="D490" s="49"/>
      <c r="E490" s="49"/>
      <c r="I490" s="49"/>
      <c r="J490" s="48"/>
    </row>
    <row r="491" spans="4:10" s="46" customFormat="1">
      <c r="D491" s="49"/>
      <c r="E491" s="49"/>
      <c r="I491" s="49"/>
      <c r="J491" s="48"/>
    </row>
    <row r="492" spans="4:10" s="46" customFormat="1">
      <c r="D492" s="49"/>
      <c r="E492" s="49"/>
      <c r="I492" s="49"/>
      <c r="J492" s="48"/>
    </row>
    <row r="493" spans="4:10" s="46" customFormat="1">
      <c r="D493" s="49"/>
      <c r="E493" s="49"/>
      <c r="I493" s="49"/>
      <c r="J493" s="48"/>
    </row>
    <row r="494" spans="4:10" s="46" customFormat="1">
      <c r="D494" s="49"/>
      <c r="E494" s="49"/>
      <c r="I494" s="49"/>
      <c r="J494" s="48"/>
    </row>
    <row r="495" spans="4:10" s="46" customFormat="1">
      <c r="D495" s="49"/>
      <c r="E495" s="49"/>
      <c r="I495" s="49"/>
      <c r="J495" s="48"/>
    </row>
    <row r="496" spans="4:10" s="46" customFormat="1">
      <c r="D496" s="49"/>
      <c r="E496" s="49"/>
      <c r="I496" s="49"/>
      <c r="J496" s="48"/>
    </row>
    <row r="497" spans="4:10" s="46" customFormat="1">
      <c r="D497" s="49"/>
      <c r="E497" s="49"/>
      <c r="I497" s="49"/>
      <c r="J497" s="48"/>
    </row>
    <row r="498" spans="4:10" s="46" customFormat="1">
      <c r="D498" s="49"/>
      <c r="E498" s="49"/>
      <c r="I498" s="49"/>
      <c r="J498" s="48"/>
    </row>
    <row r="499" spans="4:10" s="46" customFormat="1">
      <c r="D499" s="49"/>
      <c r="E499" s="49"/>
      <c r="I499" s="49"/>
      <c r="J499" s="48"/>
    </row>
    <row r="500" spans="4:10" s="46" customFormat="1">
      <c r="D500" s="49"/>
      <c r="E500" s="49"/>
      <c r="I500" s="49"/>
      <c r="J500" s="48"/>
    </row>
    <row r="501" spans="4:10" s="46" customFormat="1">
      <c r="D501" s="49"/>
      <c r="E501" s="49"/>
      <c r="I501" s="49"/>
      <c r="J501" s="48"/>
    </row>
    <row r="502" spans="4:10" s="46" customFormat="1">
      <c r="D502" s="49"/>
      <c r="E502" s="49"/>
      <c r="I502" s="49"/>
      <c r="J502" s="48"/>
    </row>
    <row r="503" spans="4:10" s="46" customFormat="1">
      <c r="D503" s="49"/>
      <c r="E503" s="49"/>
      <c r="I503" s="49"/>
      <c r="J503" s="48"/>
    </row>
    <row r="504" spans="4:10" s="46" customFormat="1">
      <c r="D504" s="49"/>
      <c r="E504" s="49"/>
      <c r="I504" s="49"/>
      <c r="J504" s="48"/>
    </row>
    <row r="505" spans="4:10" s="46" customFormat="1">
      <c r="D505" s="49"/>
      <c r="E505" s="49"/>
      <c r="I505" s="49"/>
      <c r="J505" s="48"/>
    </row>
    <row r="506" spans="4:10" s="46" customFormat="1">
      <c r="D506" s="49"/>
      <c r="E506" s="49"/>
      <c r="I506" s="49"/>
      <c r="J506" s="48"/>
    </row>
    <row r="507" spans="4:10" s="46" customFormat="1">
      <c r="D507" s="49"/>
      <c r="E507" s="49"/>
      <c r="I507" s="49"/>
      <c r="J507" s="48"/>
    </row>
    <row r="508" spans="4:10" s="46" customFormat="1">
      <c r="D508" s="49"/>
      <c r="E508" s="49"/>
      <c r="I508" s="49"/>
      <c r="J508" s="48"/>
    </row>
    <row r="509" spans="4:10" s="46" customFormat="1">
      <c r="D509" s="49"/>
      <c r="E509" s="49"/>
      <c r="I509" s="49"/>
      <c r="J509" s="48"/>
    </row>
    <row r="510" spans="4:10" s="46" customFormat="1">
      <c r="D510" s="49"/>
      <c r="E510" s="49"/>
      <c r="I510" s="49"/>
      <c r="J510" s="48"/>
    </row>
    <row r="511" spans="4:10" s="46" customFormat="1">
      <c r="D511" s="49"/>
      <c r="E511" s="49"/>
      <c r="I511" s="49"/>
      <c r="J511" s="48"/>
    </row>
    <row r="512" spans="4:10" s="46" customFormat="1">
      <c r="D512" s="49"/>
      <c r="E512" s="49"/>
      <c r="I512" s="49"/>
      <c r="J512" s="48"/>
    </row>
    <row r="513" spans="4:10" s="46" customFormat="1">
      <c r="D513" s="49"/>
      <c r="E513" s="49"/>
      <c r="I513" s="49"/>
      <c r="J513" s="48"/>
    </row>
    <row r="514" spans="4:10" s="46" customFormat="1">
      <c r="D514" s="49"/>
      <c r="E514" s="49"/>
      <c r="I514" s="49"/>
      <c r="J514" s="48"/>
    </row>
    <row r="515" spans="4:10" s="46" customFormat="1">
      <c r="D515" s="49"/>
      <c r="E515" s="49"/>
      <c r="I515" s="49"/>
      <c r="J515" s="48"/>
    </row>
    <row r="516" spans="4:10" s="46" customFormat="1">
      <c r="D516" s="49"/>
      <c r="E516" s="49"/>
      <c r="I516" s="49"/>
      <c r="J516" s="48"/>
    </row>
    <row r="517" spans="4:10" s="46" customFormat="1">
      <c r="D517" s="49"/>
      <c r="E517" s="49"/>
      <c r="I517" s="49"/>
      <c r="J517" s="48"/>
    </row>
    <row r="518" spans="4:10" s="46" customFormat="1">
      <c r="D518" s="49"/>
      <c r="E518" s="49"/>
      <c r="I518" s="49"/>
      <c r="J518" s="48"/>
    </row>
    <row r="519" spans="4:10" s="46" customFormat="1">
      <c r="D519" s="49"/>
      <c r="E519" s="49"/>
      <c r="I519" s="49"/>
      <c r="J519" s="48"/>
    </row>
    <row r="520" spans="4:10" s="46" customFormat="1">
      <c r="D520" s="49"/>
      <c r="E520" s="49"/>
      <c r="I520" s="49"/>
      <c r="J520" s="48"/>
    </row>
    <row r="521" spans="4:10" s="46" customFormat="1">
      <c r="D521" s="49"/>
      <c r="E521" s="49"/>
      <c r="I521" s="49"/>
      <c r="J521" s="48"/>
    </row>
    <row r="522" spans="4:10" s="46" customFormat="1">
      <c r="D522" s="49"/>
      <c r="E522" s="49"/>
      <c r="I522" s="49"/>
      <c r="J522" s="48"/>
    </row>
    <row r="523" spans="4:10" s="46" customFormat="1">
      <c r="D523" s="49"/>
      <c r="E523" s="49"/>
      <c r="I523" s="49"/>
      <c r="J523" s="48"/>
    </row>
    <row r="524" spans="4:10" s="46" customFormat="1">
      <c r="D524" s="49"/>
      <c r="E524" s="49"/>
      <c r="I524" s="49"/>
      <c r="J524" s="48"/>
    </row>
    <row r="525" spans="4:10" s="46" customFormat="1">
      <c r="D525" s="49"/>
      <c r="E525" s="49"/>
      <c r="I525" s="49"/>
      <c r="J525" s="48"/>
    </row>
    <row r="526" spans="4:10" s="46" customFormat="1">
      <c r="D526" s="49"/>
      <c r="E526" s="49"/>
      <c r="I526" s="49"/>
      <c r="J526" s="48"/>
    </row>
    <row r="527" spans="4:10" s="46" customFormat="1">
      <c r="D527" s="49"/>
      <c r="E527" s="49"/>
      <c r="I527" s="49"/>
      <c r="J527" s="48"/>
    </row>
    <row r="528" spans="4:10" s="46" customFormat="1">
      <c r="D528" s="49"/>
      <c r="E528" s="49"/>
      <c r="I528" s="49"/>
      <c r="J528" s="48"/>
    </row>
    <row r="529" spans="4:10" s="46" customFormat="1">
      <c r="D529" s="49"/>
      <c r="E529" s="49"/>
      <c r="I529" s="49"/>
      <c r="J529" s="48"/>
    </row>
    <row r="530" spans="4:10" s="46" customFormat="1">
      <c r="D530" s="49"/>
      <c r="E530" s="49"/>
      <c r="I530" s="49"/>
      <c r="J530" s="48"/>
    </row>
    <row r="531" spans="4:10" s="46" customFormat="1">
      <c r="D531" s="49"/>
      <c r="E531" s="49"/>
      <c r="I531" s="49"/>
      <c r="J531" s="48"/>
    </row>
    <row r="532" spans="4:10" s="46" customFormat="1">
      <c r="D532" s="49"/>
      <c r="E532" s="49"/>
      <c r="I532" s="49"/>
      <c r="J532" s="48"/>
    </row>
    <row r="533" spans="4:10" s="46" customFormat="1">
      <c r="D533" s="49"/>
      <c r="E533" s="49"/>
      <c r="I533" s="49"/>
      <c r="J533" s="48"/>
    </row>
    <row r="534" spans="4:10" s="46" customFormat="1">
      <c r="D534" s="49"/>
      <c r="E534" s="49"/>
      <c r="I534" s="49"/>
      <c r="J534" s="48"/>
    </row>
    <row r="535" spans="4:10" s="46" customFormat="1">
      <c r="D535" s="49"/>
      <c r="E535" s="49"/>
      <c r="I535" s="49"/>
      <c r="J535" s="48"/>
    </row>
    <row r="536" spans="4:10" s="46" customFormat="1">
      <c r="D536" s="49"/>
      <c r="E536" s="49"/>
      <c r="I536" s="49"/>
      <c r="J536" s="48"/>
    </row>
    <row r="537" spans="4:10" s="46" customFormat="1">
      <c r="D537" s="49"/>
      <c r="E537" s="49"/>
      <c r="I537" s="49"/>
      <c r="J537" s="48"/>
    </row>
    <row r="538" spans="4:10" s="46" customFormat="1">
      <c r="D538" s="49"/>
      <c r="E538" s="49"/>
      <c r="I538" s="49"/>
      <c r="J538" s="48"/>
    </row>
    <row r="539" spans="4:10" s="46" customFormat="1">
      <c r="D539" s="49"/>
      <c r="E539" s="49"/>
      <c r="I539" s="49"/>
      <c r="J539" s="48"/>
    </row>
    <row r="540" spans="4:10" s="46" customFormat="1">
      <c r="D540" s="49"/>
      <c r="E540" s="49"/>
      <c r="I540" s="49"/>
      <c r="J540" s="48"/>
    </row>
    <row r="541" spans="4:10" s="46" customFormat="1">
      <c r="D541" s="49"/>
      <c r="E541" s="49"/>
      <c r="I541" s="49"/>
      <c r="J541" s="48"/>
    </row>
    <row r="542" spans="4:10" s="46" customFormat="1">
      <c r="D542" s="49"/>
      <c r="E542" s="49"/>
      <c r="I542" s="49"/>
      <c r="J542" s="48"/>
    </row>
    <row r="543" spans="4:10" s="46" customFormat="1">
      <c r="D543" s="49"/>
      <c r="E543" s="49"/>
      <c r="I543" s="49"/>
      <c r="J543" s="48"/>
    </row>
    <row r="544" spans="4:10" s="46" customFormat="1">
      <c r="D544" s="49"/>
      <c r="E544" s="49"/>
      <c r="I544" s="49"/>
      <c r="J544" s="48"/>
    </row>
    <row r="545" spans="4:10" s="46" customFormat="1">
      <c r="D545" s="49"/>
      <c r="E545" s="49"/>
      <c r="I545" s="49"/>
      <c r="J545" s="48"/>
    </row>
    <row r="546" spans="4:10" s="46" customFormat="1">
      <c r="D546" s="49"/>
      <c r="E546" s="49"/>
      <c r="I546" s="49"/>
      <c r="J546" s="48"/>
    </row>
    <row r="547" spans="4:10" s="46" customFormat="1">
      <c r="D547" s="49"/>
      <c r="E547" s="49"/>
      <c r="I547" s="49"/>
      <c r="J547" s="48"/>
    </row>
    <row r="548" spans="4:10" s="46" customFormat="1">
      <c r="D548" s="49"/>
      <c r="E548" s="49"/>
      <c r="I548" s="49"/>
      <c r="J548" s="48"/>
    </row>
    <row r="549" spans="4:10" s="46" customFormat="1">
      <c r="D549" s="49"/>
      <c r="E549" s="49"/>
      <c r="I549" s="49"/>
      <c r="J549" s="48"/>
    </row>
    <row r="550" spans="4:10" s="46" customFormat="1">
      <c r="D550" s="49"/>
      <c r="E550" s="49"/>
      <c r="I550" s="49"/>
      <c r="J550" s="48"/>
    </row>
    <row r="551" spans="4:10" s="46" customFormat="1">
      <c r="D551" s="49"/>
      <c r="E551" s="49"/>
      <c r="I551" s="49"/>
      <c r="J551" s="48"/>
    </row>
    <row r="552" spans="4:10" s="46" customFormat="1">
      <c r="D552" s="49"/>
      <c r="E552" s="49"/>
      <c r="I552" s="49"/>
      <c r="J552" s="48"/>
    </row>
    <row r="553" spans="4:10" s="46" customFormat="1">
      <c r="D553" s="49"/>
      <c r="E553" s="49"/>
      <c r="I553" s="49"/>
      <c r="J553" s="48"/>
    </row>
    <row r="554" spans="4:10" s="46" customFormat="1">
      <c r="D554" s="49"/>
      <c r="E554" s="49"/>
      <c r="I554" s="49"/>
      <c r="J554" s="48"/>
    </row>
    <row r="555" spans="4:10" s="46" customFormat="1">
      <c r="D555" s="49"/>
      <c r="E555" s="49"/>
      <c r="I555" s="49"/>
      <c r="J555" s="48"/>
    </row>
    <row r="556" spans="4:10" s="46" customFormat="1">
      <c r="D556" s="49"/>
      <c r="E556" s="49"/>
      <c r="I556" s="49"/>
      <c r="J556" s="48"/>
    </row>
    <row r="557" spans="4:10" s="46" customFormat="1">
      <c r="D557" s="49"/>
      <c r="E557" s="49"/>
      <c r="I557" s="49"/>
      <c r="J557" s="48"/>
    </row>
    <row r="558" spans="4:10" s="46" customFormat="1">
      <c r="D558" s="49"/>
      <c r="E558" s="49"/>
      <c r="I558" s="49"/>
      <c r="J558" s="48"/>
    </row>
    <row r="559" spans="4:10" s="46" customFormat="1">
      <c r="D559" s="49"/>
      <c r="E559" s="49"/>
      <c r="I559" s="49"/>
      <c r="J559" s="48"/>
    </row>
    <row r="560" spans="4:10" s="46" customFormat="1">
      <c r="D560" s="49"/>
      <c r="E560" s="49"/>
      <c r="I560" s="49"/>
      <c r="J560" s="48"/>
    </row>
    <row r="561" spans="4:10" s="46" customFormat="1">
      <c r="D561" s="49"/>
      <c r="E561" s="49"/>
      <c r="I561" s="49"/>
      <c r="J561" s="48"/>
    </row>
  </sheetData>
  <mergeCells count="9">
    <mergeCell ref="D2:E2"/>
    <mergeCell ref="J48:L48"/>
    <mergeCell ref="A143:D143"/>
    <mergeCell ref="A144:D144"/>
    <mergeCell ref="A140:D140"/>
    <mergeCell ref="A141:D141"/>
    <mergeCell ref="A142:D142"/>
    <mergeCell ref="J61:L61"/>
    <mergeCell ref="H1:H2"/>
  </mergeCells>
  <conditionalFormatting sqref="F1:F137 F138:H1048576">
    <cfRule type="containsText" dxfId="8" priority="1" operator="containsText" text="fa">
      <formula>NOT(ISERROR(SEARCH("fa",F1)))</formula>
    </cfRule>
  </conditionalFormatting>
  <pageMargins left="0.7" right="0.7" top="0.75" bottom="0.75" header="0.3" footer="0.3"/>
  <pageSetup paperSize="9" scale="46" orientation="portrait" r:id="rId1"/>
  <rowBreaks count="1" manualBreakCount="1">
    <brk id="90" max="2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0F7D2-2B77-4726-9DB9-1B138385ED28}">
  <sheetPr>
    <tabColor theme="5" tint="0.39997558519241921"/>
  </sheetPr>
  <dimension ref="A1:K2635"/>
  <sheetViews>
    <sheetView tabSelected="1" zoomScale="85" zoomScaleNormal="85" workbookViewId="0">
      <pane xSplit="1" ySplit="1" topLeftCell="C2052" activePane="bottomRight" state="frozen"/>
      <selection activeCell="O45" sqref="O45"/>
      <selection pane="topRight" activeCell="O45" sqref="O45"/>
      <selection pane="bottomLeft" activeCell="O45" sqref="O45"/>
      <selection pane="bottomRight" activeCell="C2389" sqref="C2389"/>
    </sheetView>
  </sheetViews>
  <sheetFormatPr defaultColWidth="6.85546875" defaultRowHeight="15"/>
  <cols>
    <col min="1" max="1" width="11.85546875" style="17" customWidth="1"/>
    <col min="2" max="2" width="12.85546875" style="16" hidden="1" customWidth="1"/>
    <col min="3" max="3" width="15.42578125" style="16" customWidth="1"/>
    <col min="4" max="4" width="58.5703125" style="17" customWidth="1"/>
    <col min="5" max="7" width="19.5703125" style="17" customWidth="1"/>
    <col min="8" max="8" width="12.7109375" style="17" customWidth="1"/>
    <col min="9" max="9" width="9.28515625" style="17" customWidth="1"/>
    <col min="10" max="10" width="11.5703125" style="17" customWidth="1"/>
    <col min="11" max="11" width="12.5703125" style="17" customWidth="1"/>
    <col min="12" max="16384" width="6.85546875" style="17"/>
  </cols>
  <sheetData>
    <row r="1" spans="1:10" s="15" customFormat="1" ht="30">
      <c r="A1" s="41" t="s">
        <v>399</v>
      </c>
      <c r="B1" s="41" t="s">
        <v>400</v>
      </c>
      <c r="C1" s="41" t="s">
        <v>5614</v>
      </c>
      <c r="D1" s="41" t="s">
        <v>401</v>
      </c>
      <c r="E1" s="56">
        <v>45869</v>
      </c>
      <c r="F1" s="56">
        <v>45838</v>
      </c>
      <c r="G1" s="120" t="s">
        <v>5672</v>
      </c>
      <c r="H1" s="86" t="s">
        <v>5592</v>
      </c>
      <c r="I1" s="86" t="s">
        <v>5593</v>
      </c>
      <c r="J1" s="86" t="s">
        <v>5594</v>
      </c>
    </row>
    <row r="2" spans="1:10">
      <c r="A2" s="42" t="s">
        <v>5093</v>
      </c>
      <c r="B2" s="91" t="str">
        <f>IF(E2&gt;=0,"15b","OD")</f>
        <v>15b</v>
      </c>
      <c r="C2" s="91" t="str">
        <f>IF(E2&gt;=0,"BS-1.1.1.3.0.0","BS-1.2.1.1.0.0")</f>
        <v>BS-1.1.1.3.0.0</v>
      </c>
      <c r="D2" s="42" t="s">
        <v>5094</v>
      </c>
      <c r="E2" s="203">
        <f>VLOOKUP(A2,'System TB'!$A:$C,3,FALSE)</f>
        <v>184021</v>
      </c>
      <c r="F2" s="44">
        <v>-66817.509999999995</v>
      </c>
      <c r="G2" s="44">
        <f t="shared" ref="G2:G65" si="0">E2-F2</f>
        <v>250838.51</v>
      </c>
      <c r="H2" s="55"/>
      <c r="I2" s="55"/>
      <c r="J2" s="55"/>
    </row>
    <row r="3" spans="1:10">
      <c r="A3" s="42" t="s">
        <v>4053</v>
      </c>
      <c r="B3" s="91" t="str">
        <f>IF(E3&gt;=0,"15b","OD")</f>
        <v>15b</v>
      </c>
      <c r="C3" s="92" t="str">
        <f>IF(E3&gt;=0,"BS-1.1.1.3.0.0","BS-1.2.1.1.0.0")</f>
        <v>BS-1.1.1.3.0.0</v>
      </c>
      <c r="D3" s="42" t="s">
        <v>4054</v>
      </c>
      <c r="E3" s="203">
        <f>VLOOKUP(A3,'System TB'!$A:$C,3,FALSE)</f>
        <v>25000.01</v>
      </c>
      <c r="F3" s="44">
        <v>4375721</v>
      </c>
      <c r="G3" s="44">
        <f t="shared" si="0"/>
        <v>-4350720.99</v>
      </c>
      <c r="H3" s="55"/>
      <c r="I3" s="55"/>
      <c r="J3" s="55"/>
    </row>
    <row r="4" spans="1:10">
      <c r="A4" s="42" t="s">
        <v>4051</v>
      </c>
      <c r="B4" s="91" t="str">
        <f>IF(E4&gt;=0,"15b","OD")</f>
        <v>15b</v>
      </c>
      <c r="C4" s="92" t="str">
        <f>IF(E4&gt;=0,"BS-1.1.1.3.0.0","BS-1.2.1.1.0.0")</f>
        <v>BS-1.1.1.3.0.0</v>
      </c>
      <c r="D4" s="42" t="s">
        <v>4052</v>
      </c>
      <c r="E4" s="203">
        <f>VLOOKUP(A4,'System TB'!$A:$C,3,FALSE)</f>
        <v>0</v>
      </c>
      <c r="F4" s="44">
        <v>0</v>
      </c>
      <c r="G4" s="44">
        <f t="shared" si="0"/>
        <v>0</v>
      </c>
      <c r="H4" s="55"/>
      <c r="I4" s="55"/>
      <c r="J4" s="55"/>
    </row>
    <row r="5" spans="1:10">
      <c r="A5" s="42" t="s">
        <v>5087</v>
      </c>
      <c r="B5" s="91" t="str">
        <f>IF(E5&gt;=0,"15b","OD")</f>
        <v>15b</v>
      </c>
      <c r="C5" s="91" t="str">
        <f>IF(E5&gt;=0,"BS-1.1.1.3.0.0","BS-1.2.1.1.0.0")</f>
        <v>BS-1.1.1.3.0.0</v>
      </c>
      <c r="D5" s="42" t="s">
        <v>5088</v>
      </c>
      <c r="E5" s="203">
        <f>VLOOKUP(A5,'System TB'!$A:$C,3,FALSE)</f>
        <v>6932791.04</v>
      </c>
      <c r="F5" s="44">
        <v>-30302797.109999999</v>
      </c>
      <c r="G5" s="44">
        <f t="shared" si="0"/>
        <v>37235588.149999999</v>
      </c>
      <c r="H5" s="55"/>
      <c r="I5" s="55"/>
      <c r="J5" s="55"/>
    </row>
    <row r="6" spans="1:10">
      <c r="A6" s="42" t="s">
        <v>685</v>
      </c>
      <c r="B6" s="43">
        <v>32</v>
      </c>
      <c r="C6" s="92" t="s">
        <v>209</v>
      </c>
      <c r="D6" s="42" t="s">
        <v>686</v>
      </c>
      <c r="E6" s="203">
        <f>VLOOKUP(A6,'System TB'!$A:$C,3,FALSE)</f>
        <v>-3550000003.3000002</v>
      </c>
      <c r="F6" s="44">
        <v>-3550000003.3000002</v>
      </c>
      <c r="G6" s="44">
        <f t="shared" si="0"/>
        <v>0</v>
      </c>
      <c r="H6" s="55"/>
      <c r="I6" s="55"/>
      <c r="J6" s="55"/>
    </row>
    <row r="7" spans="1:10">
      <c r="A7" s="42" t="s">
        <v>5143</v>
      </c>
      <c r="B7" s="43"/>
      <c r="C7" s="3" t="s">
        <v>209</v>
      </c>
      <c r="D7" s="42" t="s">
        <v>5144</v>
      </c>
      <c r="E7" s="203">
        <f>VLOOKUP(A7,'System TB'!$A:$C,3,FALSE)</f>
        <v>0</v>
      </c>
      <c r="F7" s="44">
        <v>0</v>
      </c>
      <c r="G7" s="44">
        <f t="shared" si="0"/>
        <v>0</v>
      </c>
      <c r="H7" s="55"/>
      <c r="I7" s="55"/>
      <c r="J7" s="55"/>
    </row>
    <row r="8" spans="1:10">
      <c r="A8" s="42" t="s">
        <v>5082</v>
      </c>
      <c r="B8" s="43" t="s">
        <v>5083</v>
      </c>
      <c r="C8" s="3" t="s">
        <v>209</v>
      </c>
      <c r="D8" s="42" t="s">
        <v>5084</v>
      </c>
      <c r="E8" s="203">
        <f>VLOOKUP(A8,'System TB'!$A:$C,3,FALSE)</f>
        <v>-9892511000</v>
      </c>
      <c r="F8" s="44">
        <v>-10543654911.42</v>
      </c>
      <c r="G8" s="44">
        <f t="shared" si="0"/>
        <v>651143911.42000008</v>
      </c>
      <c r="H8" s="55"/>
      <c r="I8" s="55"/>
      <c r="J8" s="55"/>
    </row>
    <row r="9" spans="1:10">
      <c r="A9" s="42" t="s">
        <v>5085</v>
      </c>
      <c r="B9" s="43" t="s">
        <v>5083</v>
      </c>
      <c r="C9" s="3" t="s">
        <v>209</v>
      </c>
      <c r="D9" s="42" t="s">
        <v>5086</v>
      </c>
      <c r="E9" s="203">
        <f>VLOOKUP(A9,'System TB'!$A:$C,3,FALSE)</f>
        <v>-1312248027.0699999</v>
      </c>
      <c r="F9" s="44">
        <v>-1176508217.05</v>
      </c>
      <c r="G9" s="44">
        <f t="shared" si="0"/>
        <v>-135739810.01999998</v>
      </c>
      <c r="H9" s="55"/>
      <c r="I9" s="55"/>
      <c r="J9" s="55"/>
    </row>
    <row r="10" spans="1:10">
      <c r="A10" s="42" t="s">
        <v>4091</v>
      </c>
      <c r="B10" s="91" t="str">
        <f>IF(E10&gt;=0,"15b","OD")</f>
        <v>15b</v>
      </c>
      <c r="C10" s="92" t="str">
        <f>IF(E10&gt;=0,"BS-1.1.1.3.0.0","BS-1.2.1.1.0.0")</f>
        <v>BS-1.1.1.3.0.0</v>
      </c>
      <c r="D10" s="42" t="s">
        <v>4092</v>
      </c>
      <c r="E10" s="203">
        <f>VLOOKUP(A10,'System TB'!$A:$C,3,FALSE)</f>
        <v>49050.07</v>
      </c>
      <c r="F10" s="44">
        <v>49100.07</v>
      </c>
      <c r="G10" s="44">
        <f t="shared" si="0"/>
        <v>-50</v>
      </c>
      <c r="H10" s="55"/>
      <c r="I10" s="55"/>
      <c r="J10" s="55"/>
    </row>
    <row r="11" spans="1:10">
      <c r="A11" s="42" t="s">
        <v>4013</v>
      </c>
      <c r="B11" s="91" t="str">
        <f>IF(E11&gt;=0,"15b","OD")</f>
        <v>OD</v>
      </c>
      <c r="C11" s="92" t="str">
        <f>IF(E11&gt;=0,"BS-1.1.1.3.0.0","BS-1.2.1.1.0.0")</f>
        <v>BS-1.2.1.1.0.0</v>
      </c>
      <c r="D11" s="42" t="s">
        <v>4014</v>
      </c>
      <c r="E11" s="203">
        <f>VLOOKUP(A11,'System TB'!$A:$C,3,FALSE)</f>
        <v>-3307910.06</v>
      </c>
      <c r="F11" s="44">
        <v>-2863041.06</v>
      </c>
      <c r="G11" s="44">
        <f t="shared" si="0"/>
        <v>-444869</v>
      </c>
      <c r="H11" s="55"/>
      <c r="I11" s="55"/>
      <c r="J11" s="55"/>
    </row>
    <row r="12" spans="1:10">
      <c r="A12" s="42" t="s">
        <v>5095</v>
      </c>
      <c r="B12" s="91" t="str">
        <f>IF(E12&gt;=0,"15b","OD")</f>
        <v>OD</v>
      </c>
      <c r="C12" s="91" t="str">
        <f>IF(E12&gt;=0,"BS-1.1.1.3.0.0","BS-1.2.1.1.0.0")</f>
        <v>BS-1.2.1.1.0.0</v>
      </c>
      <c r="D12" s="42" t="s">
        <v>5096</v>
      </c>
      <c r="E12" s="203">
        <f>VLOOKUP(A12,'System TB'!$A:$C,3,FALSE)</f>
        <v>-3909885.36</v>
      </c>
      <c r="F12" s="44">
        <v>-148358235.00999999</v>
      </c>
      <c r="G12" s="44">
        <f t="shared" si="0"/>
        <v>144448349.64999998</v>
      </c>
      <c r="H12" s="55"/>
      <c r="I12" s="55"/>
      <c r="J12" s="55"/>
    </row>
    <row r="13" spans="1:10">
      <c r="A13" s="42" t="s">
        <v>4899</v>
      </c>
      <c r="B13" s="43" t="s">
        <v>4900</v>
      </c>
      <c r="C13" s="9" t="s">
        <v>5244</v>
      </c>
      <c r="D13" s="42" t="s">
        <v>4901</v>
      </c>
      <c r="E13" s="203">
        <f>VLOOKUP(A13,'System TB'!$A:$C,3,FALSE)</f>
        <v>-3316445042.9000001</v>
      </c>
      <c r="F13" s="44">
        <v>-2415009425.960001</v>
      </c>
      <c r="G13" s="44">
        <f t="shared" si="0"/>
        <v>-901435616.9399991</v>
      </c>
      <c r="H13" s="55"/>
      <c r="I13" s="55"/>
      <c r="J13" s="55"/>
    </row>
    <row r="14" spans="1:10">
      <c r="A14" s="42" t="s">
        <v>5141</v>
      </c>
      <c r="B14" s="43"/>
      <c r="C14" s="43"/>
      <c r="D14" s="42" t="s">
        <v>5142</v>
      </c>
      <c r="E14" s="203">
        <f>VLOOKUP(A14,'System TB'!$A:$C,3,FALSE)</f>
        <v>0</v>
      </c>
      <c r="F14" s="44">
        <v>0</v>
      </c>
      <c r="G14" s="44">
        <f t="shared" si="0"/>
        <v>0</v>
      </c>
      <c r="H14" s="55"/>
      <c r="I14" s="55"/>
      <c r="J14" s="55"/>
    </row>
    <row r="15" spans="1:10">
      <c r="A15" s="42" t="s">
        <v>4946</v>
      </c>
      <c r="B15" s="43" t="s">
        <v>4938</v>
      </c>
      <c r="C15" s="9" t="s">
        <v>5244</v>
      </c>
      <c r="D15" s="42" t="s">
        <v>4947</v>
      </c>
      <c r="E15" s="203">
        <f>VLOOKUP(A15,'System TB'!$A:$C,3,FALSE)</f>
        <v>-204639025.38</v>
      </c>
      <c r="F15" s="44">
        <v>-151362517.24000001</v>
      </c>
      <c r="G15" s="44">
        <f t="shared" si="0"/>
        <v>-53276508.139999986</v>
      </c>
      <c r="H15" s="55"/>
      <c r="I15" s="55"/>
      <c r="J15" s="55"/>
    </row>
    <row r="16" spans="1:10">
      <c r="A16" s="42" t="s">
        <v>4910</v>
      </c>
      <c r="B16" s="43" t="s">
        <v>4908</v>
      </c>
      <c r="C16" s="9" t="s">
        <v>5244</v>
      </c>
      <c r="D16" s="42" t="s">
        <v>4911</v>
      </c>
      <c r="E16" s="203">
        <f>VLOOKUP(A16,'System TB'!$A:$C,3,FALSE)</f>
        <v>0</v>
      </c>
      <c r="F16" s="44">
        <v>0</v>
      </c>
      <c r="G16" s="44">
        <f t="shared" si="0"/>
        <v>0</v>
      </c>
      <c r="H16" s="55"/>
      <c r="I16" s="55"/>
      <c r="J16" s="55"/>
    </row>
    <row r="17" spans="1:10">
      <c r="A17" s="42" t="s">
        <v>4907</v>
      </c>
      <c r="B17" s="43" t="s">
        <v>4908</v>
      </c>
      <c r="C17" s="9" t="s">
        <v>5244</v>
      </c>
      <c r="D17" s="42" t="s">
        <v>4909</v>
      </c>
      <c r="E17" s="203">
        <f>VLOOKUP(A17,'System TB'!$A:$C,3,FALSE)</f>
        <v>0</v>
      </c>
      <c r="F17" s="44">
        <v>0</v>
      </c>
      <c r="G17" s="44">
        <f t="shared" si="0"/>
        <v>0</v>
      </c>
      <c r="H17" s="55"/>
      <c r="I17" s="55"/>
      <c r="J17" s="55"/>
    </row>
    <row r="18" spans="1:10">
      <c r="A18" s="42" t="s">
        <v>4948</v>
      </c>
      <c r="B18" s="43" t="s">
        <v>4938</v>
      </c>
      <c r="C18" s="9" t="s">
        <v>5244</v>
      </c>
      <c r="D18" s="42" t="s">
        <v>4949</v>
      </c>
      <c r="E18" s="203">
        <f>VLOOKUP(A18,'System TB'!$A:$C,3,FALSE)</f>
        <v>0</v>
      </c>
      <c r="F18" s="44">
        <v>0</v>
      </c>
      <c r="G18" s="44">
        <f t="shared" si="0"/>
        <v>0</v>
      </c>
      <c r="H18" s="55"/>
      <c r="I18" s="55"/>
      <c r="J18" s="55"/>
    </row>
    <row r="19" spans="1:10">
      <c r="A19" s="42" t="s">
        <v>5018</v>
      </c>
      <c r="B19" s="43" t="s">
        <v>5010</v>
      </c>
      <c r="C19" s="8" t="s">
        <v>5251</v>
      </c>
      <c r="D19" s="42" t="s">
        <v>5019</v>
      </c>
      <c r="E19" s="203">
        <f>VLOOKUP(A19,'System TB'!$A:$C,3,FALSE)</f>
        <v>-79878000.939999998</v>
      </c>
      <c r="F19" s="44">
        <v>-54702039.939999998</v>
      </c>
      <c r="G19" s="44">
        <f t="shared" si="0"/>
        <v>-25175961</v>
      </c>
      <c r="H19" s="55"/>
      <c r="I19" s="55"/>
      <c r="J19" s="55"/>
    </row>
    <row r="20" spans="1:10">
      <c r="A20" s="42" t="s">
        <v>5036</v>
      </c>
      <c r="B20" s="43" t="s">
        <v>5034</v>
      </c>
      <c r="C20" s="8" t="s">
        <v>5251</v>
      </c>
      <c r="D20" s="42" t="s">
        <v>5037</v>
      </c>
      <c r="E20" s="203">
        <f>VLOOKUP(A20,'System TB'!$A:$C,3,FALSE)</f>
        <v>-42300617.850000001</v>
      </c>
      <c r="F20" s="44">
        <v>-31751987.25</v>
      </c>
      <c r="G20" s="44">
        <f t="shared" si="0"/>
        <v>-10548630.600000001</v>
      </c>
      <c r="H20" s="55"/>
      <c r="I20" s="55"/>
      <c r="J20" s="55"/>
    </row>
    <row r="21" spans="1:10">
      <c r="A21" s="42" t="s">
        <v>5195</v>
      </c>
      <c r="B21" s="43"/>
      <c r="C21" s="43"/>
      <c r="D21" s="42" t="s">
        <v>5196</v>
      </c>
      <c r="E21" s="203">
        <f>VLOOKUP(A21,'System TB'!$A:$C,3,FALSE)</f>
        <v>0</v>
      </c>
      <c r="F21" s="44">
        <v>0</v>
      </c>
      <c r="G21" s="44">
        <f t="shared" si="0"/>
        <v>0</v>
      </c>
      <c r="H21" s="55"/>
      <c r="I21" s="55"/>
      <c r="J21" s="55"/>
    </row>
    <row r="22" spans="1:10">
      <c r="A22" s="42" t="s">
        <v>5012</v>
      </c>
      <c r="B22" s="43" t="s">
        <v>5010</v>
      </c>
      <c r="C22" s="8" t="s">
        <v>5251</v>
      </c>
      <c r="D22" s="42" t="s">
        <v>5013</v>
      </c>
      <c r="E22" s="203">
        <f>VLOOKUP(A22,'System TB'!$A:$C,3,FALSE)</f>
        <v>0</v>
      </c>
      <c r="F22" s="44">
        <v>0</v>
      </c>
      <c r="G22" s="44">
        <f t="shared" si="0"/>
        <v>0</v>
      </c>
      <c r="H22" s="55"/>
      <c r="I22" s="55"/>
      <c r="J22" s="55"/>
    </row>
    <row r="23" spans="1:10">
      <c r="A23" s="42" t="s">
        <v>5033</v>
      </c>
      <c r="B23" s="43" t="s">
        <v>5034</v>
      </c>
      <c r="C23" s="8" t="s">
        <v>5251</v>
      </c>
      <c r="D23" s="42" t="s">
        <v>5035</v>
      </c>
      <c r="E23" s="203">
        <f>VLOOKUP(A23,'System TB'!$A:$C,3,FALSE)</f>
        <v>0</v>
      </c>
      <c r="F23" s="44">
        <v>0</v>
      </c>
      <c r="G23" s="44">
        <f t="shared" si="0"/>
        <v>0</v>
      </c>
      <c r="H23" s="55"/>
      <c r="I23" s="55"/>
      <c r="J23" s="55"/>
    </row>
    <row r="24" spans="1:10">
      <c r="A24" s="42" t="s">
        <v>5167</v>
      </c>
      <c r="B24" s="43"/>
      <c r="C24" s="43"/>
      <c r="D24" s="42" t="s">
        <v>5168</v>
      </c>
      <c r="E24" s="203">
        <f>VLOOKUP(A24,'System TB'!$A:$C,3,FALSE)</f>
        <v>0</v>
      </c>
      <c r="F24" s="44">
        <v>0</v>
      </c>
      <c r="G24" s="44">
        <f t="shared" si="0"/>
        <v>0</v>
      </c>
      <c r="H24" s="55"/>
      <c r="I24" s="55"/>
      <c r="J24" s="55"/>
    </row>
    <row r="25" spans="1:10">
      <c r="A25" s="42" t="s">
        <v>4922</v>
      </c>
      <c r="B25" s="43" t="s">
        <v>4913</v>
      </c>
      <c r="C25" s="9" t="s">
        <v>5244</v>
      </c>
      <c r="D25" s="42" t="s">
        <v>4923</v>
      </c>
      <c r="E25" s="203">
        <f>VLOOKUP(A25,'System TB'!$A:$C,3,FALSE)</f>
        <v>7074157.2000000002</v>
      </c>
      <c r="F25" s="44">
        <v>6949458.1999999993</v>
      </c>
      <c r="G25" s="44">
        <f t="shared" si="0"/>
        <v>124699.00000000093</v>
      </c>
      <c r="H25" s="55"/>
      <c r="I25" s="55"/>
      <c r="J25" s="55"/>
    </row>
    <row r="26" spans="1:10">
      <c r="A26" s="42" t="s">
        <v>4944</v>
      </c>
      <c r="B26" s="43" t="s">
        <v>4938</v>
      </c>
      <c r="C26" s="9" t="s">
        <v>5244</v>
      </c>
      <c r="D26" s="42" t="s">
        <v>4945</v>
      </c>
      <c r="E26" s="203">
        <f>VLOOKUP(A26,'System TB'!$A:$C,3,FALSE)</f>
        <v>552</v>
      </c>
      <c r="F26" s="44">
        <v>0</v>
      </c>
      <c r="G26" s="44">
        <f t="shared" si="0"/>
        <v>552</v>
      </c>
      <c r="H26" s="55"/>
      <c r="I26" s="55"/>
      <c r="J26" s="55"/>
    </row>
    <row r="27" spans="1:10">
      <c r="A27" s="42" t="s">
        <v>4920</v>
      </c>
      <c r="B27" s="43" t="s">
        <v>4913</v>
      </c>
      <c r="C27" s="9" t="s">
        <v>5244</v>
      </c>
      <c r="D27" s="42" t="s">
        <v>4921</v>
      </c>
      <c r="E27" s="203">
        <f>VLOOKUP(A27,'System TB'!$A:$C,3,FALSE)</f>
        <v>0</v>
      </c>
      <c r="F27" s="44">
        <v>0</v>
      </c>
      <c r="G27" s="44">
        <f t="shared" si="0"/>
        <v>0</v>
      </c>
      <c r="H27" s="55"/>
      <c r="I27" s="55"/>
      <c r="J27" s="55"/>
    </row>
    <row r="28" spans="1:10">
      <c r="A28" s="42" t="s">
        <v>4924</v>
      </c>
      <c r="B28" s="43" t="s">
        <v>4913</v>
      </c>
      <c r="C28" s="9" t="s">
        <v>5244</v>
      </c>
      <c r="D28" s="42" t="s">
        <v>4925</v>
      </c>
      <c r="E28" s="203">
        <f>VLOOKUP(A28,'System TB'!$A:$C,3,FALSE)</f>
        <v>-3335159.71</v>
      </c>
      <c r="F28" s="44">
        <v>-2557285.1899999995</v>
      </c>
      <c r="G28" s="44">
        <f t="shared" si="0"/>
        <v>-777874.52000000048</v>
      </c>
      <c r="H28" s="55"/>
      <c r="I28" s="55"/>
      <c r="J28" s="55"/>
    </row>
    <row r="29" spans="1:10">
      <c r="A29" s="42" t="s">
        <v>4952</v>
      </c>
      <c r="B29" s="43" t="s">
        <v>4938</v>
      </c>
      <c r="C29" s="9" t="s">
        <v>5244</v>
      </c>
      <c r="D29" s="42" t="s">
        <v>4953</v>
      </c>
      <c r="E29" s="203">
        <f>VLOOKUP(A29,'System TB'!$A:$C,3,FALSE)</f>
        <v>0</v>
      </c>
      <c r="F29" s="44">
        <v>0</v>
      </c>
      <c r="G29" s="44">
        <f t="shared" si="0"/>
        <v>0</v>
      </c>
      <c r="H29" s="55"/>
      <c r="I29" s="55"/>
      <c r="J29" s="55"/>
    </row>
    <row r="30" spans="1:10">
      <c r="A30" s="42" t="s">
        <v>4937</v>
      </c>
      <c r="B30" s="43" t="s">
        <v>4938</v>
      </c>
      <c r="C30" s="9" t="s">
        <v>5244</v>
      </c>
      <c r="D30" s="42" t="s">
        <v>4939</v>
      </c>
      <c r="E30" s="203">
        <f>VLOOKUP(A30,'System TB'!$A:$C,3,FALSE)</f>
        <v>0</v>
      </c>
      <c r="F30" s="44">
        <v>0</v>
      </c>
      <c r="G30" s="44">
        <f t="shared" si="0"/>
        <v>0</v>
      </c>
      <c r="H30" s="55"/>
      <c r="I30" s="55"/>
      <c r="J30" s="55"/>
    </row>
    <row r="31" spans="1:10">
      <c r="A31" s="42" t="s">
        <v>5157</v>
      </c>
      <c r="B31" s="43"/>
      <c r="C31" s="43"/>
      <c r="D31" s="42" t="s">
        <v>5158</v>
      </c>
      <c r="E31" s="203">
        <f>VLOOKUP(A31,'System TB'!$A:$C,3,FALSE)</f>
        <v>0</v>
      </c>
      <c r="F31" s="44">
        <v>0</v>
      </c>
      <c r="G31" s="44">
        <f t="shared" si="0"/>
        <v>0</v>
      </c>
      <c r="H31" s="55"/>
      <c r="I31" s="55"/>
      <c r="J31" s="55"/>
    </row>
    <row r="32" spans="1:10">
      <c r="A32" s="42" t="s">
        <v>5066</v>
      </c>
      <c r="B32" s="43" t="s">
        <v>5058</v>
      </c>
      <c r="C32" s="8" t="s">
        <v>5254</v>
      </c>
      <c r="D32" s="42" t="s">
        <v>5067</v>
      </c>
      <c r="E32" s="203">
        <f>VLOOKUP(A32,'System TB'!$A:$C,3,FALSE)</f>
        <v>0.36</v>
      </c>
      <c r="F32" s="44">
        <v>0</v>
      </c>
      <c r="G32" s="44">
        <f t="shared" si="0"/>
        <v>0.36</v>
      </c>
      <c r="H32" s="55"/>
      <c r="I32" s="55"/>
      <c r="J32" s="55"/>
    </row>
    <row r="33" spans="1:10">
      <c r="A33" s="42" t="s">
        <v>5038</v>
      </c>
      <c r="B33" s="43" t="s">
        <v>5039</v>
      </c>
      <c r="C33" s="8" t="s">
        <v>5252</v>
      </c>
      <c r="D33" s="42" t="s">
        <v>5040</v>
      </c>
      <c r="E33" s="203">
        <f>VLOOKUP(A33,'System TB'!$A:$C,3,FALSE)</f>
        <v>0</v>
      </c>
      <c r="F33" s="44">
        <v>0</v>
      </c>
      <c r="G33" s="44">
        <f t="shared" si="0"/>
        <v>0</v>
      </c>
      <c r="H33" s="55"/>
      <c r="I33" s="55"/>
      <c r="J33" s="55"/>
    </row>
    <row r="34" spans="1:10">
      <c r="A34" s="42" t="s">
        <v>5050</v>
      </c>
      <c r="B34" s="43" t="s">
        <v>5051</v>
      </c>
      <c r="C34" s="8" t="s">
        <v>5254</v>
      </c>
      <c r="D34" s="42" t="s">
        <v>5052</v>
      </c>
      <c r="E34" s="203">
        <f>VLOOKUP(A34,'System TB'!$A:$C,3,FALSE)</f>
        <v>0</v>
      </c>
      <c r="F34" s="44">
        <v>0</v>
      </c>
      <c r="G34" s="44">
        <f t="shared" si="0"/>
        <v>0</v>
      </c>
      <c r="H34" s="55"/>
      <c r="I34" s="55"/>
      <c r="J34" s="55"/>
    </row>
    <row r="35" spans="1:10">
      <c r="A35" s="42" t="s">
        <v>4966</v>
      </c>
      <c r="B35" s="43" t="s">
        <v>4967</v>
      </c>
      <c r="C35" s="9" t="s">
        <v>5245</v>
      </c>
      <c r="D35" s="42" t="s">
        <v>4968</v>
      </c>
      <c r="E35" s="203">
        <f>VLOOKUP(A35,'System TB'!$A:$C,3,FALSE)</f>
        <v>-1473779.78</v>
      </c>
      <c r="F35" s="44">
        <v>-968931.29</v>
      </c>
      <c r="G35" s="44">
        <f t="shared" si="0"/>
        <v>-504848.49</v>
      </c>
      <c r="H35" s="55"/>
      <c r="I35" s="55"/>
      <c r="J35" s="55"/>
    </row>
    <row r="36" spans="1:10">
      <c r="A36" s="42" t="s">
        <v>5072</v>
      </c>
      <c r="B36" s="43" t="s">
        <v>5058</v>
      </c>
      <c r="C36" s="8" t="s">
        <v>5254</v>
      </c>
      <c r="D36" s="42" t="s">
        <v>5073</v>
      </c>
      <c r="E36" s="203">
        <f>VLOOKUP(A36,'System TB'!$A:$C,3,FALSE)</f>
        <v>-15000.04</v>
      </c>
      <c r="F36" s="44">
        <v>-15000.010000000009</v>
      </c>
      <c r="G36" s="44">
        <f t="shared" si="0"/>
        <v>-2.9999999991559889E-2</v>
      </c>
      <c r="H36" s="55"/>
      <c r="I36" s="55"/>
      <c r="J36" s="55"/>
    </row>
    <row r="37" spans="1:10">
      <c r="A37" s="42" t="s">
        <v>5009</v>
      </c>
      <c r="B37" s="43" t="s">
        <v>5010</v>
      </c>
      <c r="C37" s="8" t="s">
        <v>5251</v>
      </c>
      <c r="D37" s="42" t="s">
        <v>5011</v>
      </c>
      <c r="E37" s="203">
        <f>VLOOKUP(A37,'System TB'!$A:$C,3,FALSE)</f>
        <v>-17700</v>
      </c>
      <c r="F37" s="44">
        <v>-17700</v>
      </c>
      <c r="G37" s="44">
        <f t="shared" si="0"/>
        <v>0</v>
      </c>
      <c r="H37" s="55"/>
      <c r="I37" s="55"/>
      <c r="J37" s="55"/>
    </row>
    <row r="38" spans="1:10">
      <c r="A38" s="42" t="s">
        <v>5068</v>
      </c>
      <c r="B38" s="43" t="s">
        <v>5058</v>
      </c>
      <c r="C38" s="8" t="s">
        <v>5254</v>
      </c>
      <c r="D38" s="42" t="s">
        <v>5069</v>
      </c>
      <c r="E38" s="203">
        <f>VLOOKUP(A38,'System TB'!$A:$C,3,FALSE)</f>
        <v>-7482016.6500000004</v>
      </c>
      <c r="F38" s="44">
        <v>-5812302.8299999982</v>
      </c>
      <c r="G38" s="44">
        <f t="shared" si="0"/>
        <v>-1669713.8200000022</v>
      </c>
      <c r="H38" s="55"/>
      <c r="I38" s="55"/>
      <c r="J38" s="55"/>
    </row>
    <row r="39" spans="1:10">
      <c r="A39" s="42" t="s">
        <v>726</v>
      </c>
      <c r="B39" s="43" t="s">
        <v>688</v>
      </c>
      <c r="C39" s="92" t="s">
        <v>5231</v>
      </c>
      <c r="D39" s="42" t="s">
        <v>727</v>
      </c>
      <c r="E39" s="203">
        <f>VLOOKUP(A39,'System TB'!$A:$C,3,FALSE)</f>
        <v>356934301.97000003</v>
      </c>
      <c r="F39" s="44">
        <v>267376235.71999991</v>
      </c>
      <c r="G39" s="44">
        <f t="shared" si="0"/>
        <v>89558066.250000119</v>
      </c>
      <c r="H39" s="55"/>
      <c r="I39" s="55"/>
      <c r="J39" s="55"/>
    </row>
    <row r="40" spans="1:10">
      <c r="A40" s="42" t="s">
        <v>790</v>
      </c>
      <c r="B40" s="43" t="s">
        <v>791</v>
      </c>
      <c r="C40" s="92" t="s">
        <v>5232</v>
      </c>
      <c r="D40" s="42" t="s">
        <v>792</v>
      </c>
      <c r="E40" s="203">
        <f>VLOOKUP(A40,'System TB'!$A:$C,3,FALSE)</f>
        <v>39601129.289999999</v>
      </c>
      <c r="F40" s="44">
        <v>29709051.280000001</v>
      </c>
      <c r="G40" s="44">
        <f t="shared" si="0"/>
        <v>9892078.0099999979</v>
      </c>
      <c r="H40" s="55"/>
      <c r="I40" s="55"/>
      <c r="J40" s="55"/>
    </row>
    <row r="41" spans="1:10">
      <c r="A41" s="42" t="s">
        <v>793</v>
      </c>
      <c r="B41" s="43" t="s">
        <v>791</v>
      </c>
      <c r="C41" s="92" t="s">
        <v>5232</v>
      </c>
      <c r="D41" s="42" t="s">
        <v>794</v>
      </c>
      <c r="E41" s="203">
        <f>VLOOKUP(A41,'System TB'!$A:$C,3,FALSE)</f>
        <v>9900282.3900000006</v>
      </c>
      <c r="F41" s="44">
        <v>7427262.870000001</v>
      </c>
      <c r="G41" s="44">
        <f t="shared" si="0"/>
        <v>2473019.5199999996</v>
      </c>
      <c r="H41" s="55"/>
      <c r="I41" s="55"/>
      <c r="J41" s="55"/>
    </row>
    <row r="42" spans="1:10">
      <c r="A42" s="42" t="s">
        <v>969</v>
      </c>
      <c r="B42" s="43" t="s">
        <v>895</v>
      </c>
      <c r="C42" s="92" t="s">
        <v>5233</v>
      </c>
      <c r="D42" s="42" t="s">
        <v>970</v>
      </c>
      <c r="E42" s="203">
        <f>VLOOKUP(A42,'System TB'!$A:$C,3,FALSE)</f>
        <v>5142500</v>
      </c>
      <c r="F42" s="44">
        <v>3856875</v>
      </c>
      <c r="G42" s="44">
        <f t="shared" si="0"/>
        <v>1285625</v>
      </c>
      <c r="H42" s="55"/>
      <c r="I42" s="55"/>
      <c r="J42" s="55"/>
    </row>
    <row r="43" spans="1:10">
      <c r="A43" s="42" t="s">
        <v>1012</v>
      </c>
      <c r="B43" s="43" t="s">
        <v>978</v>
      </c>
      <c r="C43" s="92" t="s">
        <v>5233</v>
      </c>
      <c r="D43" s="42" t="s">
        <v>1013</v>
      </c>
      <c r="E43" s="203">
        <f>VLOOKUP(A43,'System TB'!$A:$C,3,FALSE)</f>
        <v>17466082.550000001</v>
      </c>
      <c r="F43" s="44">
        <v>12972829.530000005</v>
      </c>
      <c r="G43" s="44">
        <f t="shared" si="0"/>
        <v>4493253.0199999958</v>
      </c>
      <c r="H43" s="55"/>
      <c r="I43" s="55"/>
      <c r="J43" s="55"/>
    </row>
    <row r="44" spans="1:10">
      <c r="A44" s="42" t="s">
        <v>3252</v>
      </c>
      <c r="B44" s="43" t="s">
        <v>1409</v>
      </c>
      <c r="C44" s="92" t="s">
        <v>5238</v>
      </c>
      <c r="D44" s="42" t="s">
        <v>3253</v>
      </c>
      <c r="E44" s="203">
        <f>VLOOKUP(A44,'System TB'!$A:$C,3,FALSE)</f>
        <v>0</v>
      </c>
      <c r="F44" s="44">
        <v>0</v>
      </c>
      <c r="G44" s="44">
        <f t="shared" si="0"/>
        <v>0</v>
      </c>
      <c r="H44" s="55"/>
      <c r="I44" s="55"/>
      <c r="J44" s="55"/>
    </row>
    <row r="45" spans="1:10">
      <c r="A45" s="42" t="s">
        <v>1685</v>
      </c>
      <c r="B45" s="43" t="s">
        <v>1409</v>
      </c>
      <c r="C45" s="92" t="s">
        <v>5238</v>
      </c>
      <c r="D45" s="42" t="s">
        <v>1686</v>
      </c>
      <c r="E45" s="203">
        <f>VLOOKUP(A45,'System TB'!$A:$C,3,FALSE)</f>
        <v>0</v>
      </c>
      <c r="F45" s="44">
        <v>0</v>
      </c>
      <c r="G45" s="44">
        <f t="shared" si="0"/>
        <v>0</v>
      </c>
      <c r="H45" s="55"/>
      <c r="I45" s="55"/>
      <c r="J45" s="55"/>
    </row>
    <row r="46" spans="1:10">
      <c r="A46" s="42" t="s">
        <v>2720</v>
      </c>
      <c r="B46" s="43" t="s">
        <v>1409</v>
      </c>
      <c r="C46" s="92" t="s">
        <v>5238</v>
      </c>
      <c r="D46" s="42" t="s">
        <v>2721</v>
      </c>
      <c r="E46" s="203">
        <f>VLOOKUP(A46,'System TB'!$A:$C,3,FALSE)</f>
        <v>0</v>
      </c>
      <c r="F46" s="44">
        <v>0</v>
      </c>
      <c r="G46" s="44">
        <f t="shared" si="0"/>
        <v>0</v>
      </c>
      <c r="H46" s="55"/>
      <c r="I46" s="55"/>
      <c r="J46" s="55"/>
    </row>
    <row r="47" spans="1:10">
      <c r="A47" s="42" t="s">
        <v>2456</v>
      </c>
      <c r="B47" s="43" t="s">
        <v>1409</v>
      </c>
      <c r="C47" s="92" t="s">
        <v>5238</v>
      </c>
      <c r="D47" s="42" t="s">
        <v>2457</v>
      </c>
      <c r="E47" s="203">
        <f>VLOOKUP(A47,'System TB'!$A:$C,3,FALSE)</f>
        <v>2571428.9700000002</v>
      </c>
      <c r="F47" s="44">
        <v>1915623.83</v>
      </c>
      <c r="G47" s="44">
        <f t="shared" si="0"/>
        <v>655805.14000000013</v>
      </c>
      <c r="H47" s="55"/>
      <c r="I47" s="55"/>
      <c r="J47" s="55"/>
    </row>
    <row r="48" spans="1:10">
      <c r="A48" s="42" t="s">
        <v>2458</v>
      </c>
      <c r="B48" s="43" t="s">
        <v>1409</v>
      </c>
      <c r="C48" s="92" t="s">
        <v>5238</v>
      </c>
      <c r="D48" s="42" t="s">
        <v>2459</v>
      </c>
      <c r="E48" s="203">
        <f>VLOOKUP(A48,'System TB'!$A:$C,3,FALSE)</f>
        <v>572859.92000000004</v>
      </c>
      <c r="F48" s="44">
        <v>429644.93999999994</v>
      </c>
      <c r="G48" s="44">
        <f t="shared" si="0"/>
        <v>143214.9800000001</v>
      </c>
      <c r="H48" s="55"/>
      <c r="I48" s="55"/>
      <c r="J48" s="55"/>
    </row>
    <row r="49" spans="1:10">
      <c r="A49" s="42" t="s">
        <v>2193</v>
      </c>
      <c r="B49" s="43" t="s">
        <v>1409</v>
      </c>
      <c r="C49" s="92" t="s">
        <v>5238</v>
      </c>
      <c r="D49" s="42" t="s">
        <v>2194</v>
      </c>
      <c r="E49" s="203">
        <f>VLOOKUP(A49,'System TB'!$A:$C,3,FALSE)</f>
        <v>232049.01</v>
      </c>
      <c r="F49" s="44">
        <v>158208.7699999999</v>
      </c>
      <c r="G49" s="44">
        <f t="shared" si="0"/>
        <v>73840.240000000107</v>
      </c>
      <c r="H49" s="55"/>
      <c r="I49" s="55"/>
      <c r="J49" s="55"/>
    </row>
    <row r="50" spans="1:10">
      <c r="A50" s="42" t="s">
        <v>2722</v>
      </c>
      <c r="B50" s="43" t="s">
        <v>1409</v>
      </c>
      <c r="C50" s="92" t="s">
        <v>5238</v>
      </c>
      <c r="D50" s="42" t="s">
        <v>2723</v>
      </c>
      <c r="E50" s="203">
        <f>VLOOKUP(A50,'System TB'!$A:$C,3,FALSE)</f>
        <v>191633.16</v>
      </c>
      <c r="F50" s="44">
        <v>128723.07999999996</v>
      </c>
      <c r="G50" s="44">
        <f t="shared" si="0"/>
        <v>62910.080000000045</v>
      </c>
      <c r="H50" s="55"/>
      <c r="I50" s="55"/>
      <c r="J50" s="55"/>
    </row>
    <row r="51" spans="1:10">
      <c r="A51" s="42" t="s">
        <v>2988</v>
      </c>
      <c r="B51" s="43" t="s">
        <v>1409</v>
      </c>
      <c r="C51" s="92" t="s">
        <v>5238</v>
      </c>
      <c r="D51" s="42" t="s">
        <v>2989</v>
      </c>
      <c r="E51" s="203">
        <f>VLOOKUP(A51,'System TB'!$A:$C,3,FALSE)</f>
        <v>255889.4</v>
      </c>
      <c r="F51" s="44">
        <v>191917.04999999993</v>
      </c>
      <c r="G51" s="44">
        <f t="shared" si="0"/>
        <v>63972.350000000064</v>
      </c>
      <c r="H51" s="55"/>
      <c r="I51" s="55"/>
      <c r="J51" s="55"/>
    </row>
    <row r="52" spans="1:10">
      <c r="A52" s="42" t="s">
        <v>2195</v>
      </c>
      <c r="B52" s="43" t="s">
        <v>1409</v>
      </c>
      <c r="C52" s="92" t="s">
        <v>5238</v>
      </c>
      <c r="D52" s="42" t="s">
        <v>2196</v>
      </c>
      <c r="E52" s="203">
        <f>VLOOKUP(A52,'System TB'!$A:$C,3,FALSE)</f>
        <v>168105.60000000001</v>
      </c>
      <c r="F52" s="44">
        <v>117432</v>
      </c>
      <c r="G52" s="44">
        <f t="shared" si="0"/>
        <v>50673.600000000006</v>
      </c>
      <c r="H52" s="55"/>
      <c r="I52" s="55"/>
      <c r="J52" s="55"/>
    </row>
    <row r="53" spans="1:10">
      <c r="A53" s="42" t="s">
        <v>3254</v>
      </c>
      <c r="B53" s="43" t="s">
        <v>1409</v>
      </c>
      <c r="C53" s="92" t="s">
        <v>5238</v>
      </c>
      <c r="D53" s="42" t="s">
        <v>3255</v>
      </c>
      <c r="E53" s="203">
        <f>VLOOKUP(A53,'System TB'!$A:$C,3,FALSE)</f>
        <v>571659.84</v>
      </c>
      <c r="F53" s="44">
        <v>407069.88000000012</v>
      </c>
      <c r="G53" s="44">
        <f t="shared" si="0"/>
        <v>164589.95999999985</v>
      </c>
      <c r="H53" s="55"/>
      <c r="I53" s="55"/>
      <c r="J53" s="55"/>
    </row>
    <row r="54" spans="1:10">
      <c r="A54" s="42" t="s">
        <v>2724</v>
      </c>
      <c r="B54" s="43" t="s">
        <v>1409</v>
      </c>
      <c r="C54" s="92" t="s">
        <v>5238</v>
      </c>
      <c r="D54" s="42" t="s">
        <v>2725</v>
      </c>
      <c r="E54" s="203">
        <f>VLOOKUP(A54,'System TB'!$A:$C,3,FALSE)</f>
        <v>222808.99</v>
      </c>
      <c r="F54" s="44">
        <v>164785.71999999997</v>
      </c>
      <c r="G54" s="44">
        <f t="shared" si="0"/>
        <v>58023.270000000019</v>
      </c>
      <c r="H54" s="55"/>
      <c r="I54" s="55"/>
      <c r="J54" s="55"/>
    </row>
    <row r="55" spans="1:10">
      <c r="A55" s="42" t="s">
        <v>1429</v>
      </c>
      <c r="B55" s="43" t="s">
        <v>1409</v>
      </c>
      <c r="C55" s="92" t="s">
        <v>5238</v>
      </c>
      <c r="D55" s="42" t="s">
        <v>1430</v>
      </c>
      <c r="E55" s="203">
        <f>VLOOKUP(A55,'System TB'!$A:$C,3,FALSE)</f>
        <v>238773.72</v>
      </c>
      <c r="F55" s="44">
        <v>179080.29000000004</v>
      </c>
      <c r="G55" s="44">
        <f t="shared" si="0"/>
        <v>59693.429999999964</v>
      </c>
      <c r="H55" s="55"/>
      <c r="I55" s="55"/>
      <c r="J55" s="55"/>
    </row>
    <row r="56" spans="1:10">
      <c r="A56" s="42" t="s">
        <v>1431</v>
      </c>
      <c r="B56" s="43" t="s">
        <v>1409</v>
      </c>
      <c r="C56" s="92" t="s">
        <v>5238</v>
      </c>
      <c r="D56" s="42" t="s">
        <v>1432</v>
      </c>
      <c r="E56" s="203">
        <f>VLOOKUP(A56,'System TB'!$A:$C,3,FALSE)</f>
        <v>218984.61</v>
      </c>
      <c r="F56" s="44">
        <v>163984.60999999999</v>
      </c>
      <c r="G56" s="44">
        <f t="shared" si="0"/>
        <v>55000</v>
      </c>
      <c r="H56" s="55"/>
      <c r="I56" s="55"/>
      <c r="J56" s="55"/>
    </row>
    <row r="57" spans="1:10">
      <c r="A57" s="42" t="s">
        <v>2726</v>
      </c>
      <c r="B57" s="43" t="s">
        <v>1409</v>
      </c>
      <c r="C57" s="92" t="s">
        <v>5238</v>
      </c>
      <c r="D57" s="42" t="s">
        <v>2727</v>
      </c>
      <c r="E57" s="203">
        <f>VLOOKUP(A57,'System TB'!$A:$C,3,FALSE)</f>
        <v>150614.03</v>
      </c>
      <c r="F57" s="44">
        <v>102784.62000000005</v>
      </c>
      <c r="G57" s="44">
        <f t="shared" si="0"/>
        <v>47829.409999999945</v>
      </c>
      <c r="H57" s="55"/>
      <c r="I57" s="55"/>
      <c r="J57" s="55"/>
    </row>
    <row r="58" spans="1:10">
      <c r="A58" s="42" t="s">
        <v>1687</v>
      </c>
      <c r="B58" s="43" t="s">
        <v>1409</v>
      </c>
      <c r="C58" s="92" t="s">
        <v>5238</v>
      </c>
      <c r="D58" s="42" t="s">
        <v>1688</v>
      </c>
      <c r="E58" s="203">
        <f>VLOOKUP(A58,'System TB'!$A:$C,3,FALSE)</f>
        <v>1585686.67</v>
      </c>
      <c r="F58" s="44">
        <v>1037273.3500000001</v>
      </c>
      <c r="G58" s="44">
        <f t="shared" si="0"/>
        <v>548413.31999999983</v>
      </c>
      <c r="H58" s="55"/>
      <c r="I58" s="55"/>
      <c r="J58" s="55"/>
    </row>
    <row r="59" spans="1:10">
      <c r="A59" s="42" t="s">
        <v>1164</v>
      </c>
      <c r="B59" s="43" t="s">
        <v>978</v>
      </c>
      <c r="C59" s="92" t="s">
        <v>5233</v>
      </c>
      <c r="D59" s="42" t="s">
        <v>1165</v>
      </c>
      <c r="E59" s="203">
        <f>VLOOKUP(A59,'System TB'!$A:$C,3,FALSE)</f>
        <v>4618910.8600000003</v>
      </c>
      <c r="F59" s="44">
        <v>3086111.2999999989</v>
      </c>
      <c r="G59" s="44">
        <f t="shared" si="0"/>
        <v>1532799.5600000015</v>
      </c>
      <c r="H59" s="55"/>
      <c r="I59" s="55"/>
      <c r="J59" s="55"/>
    </row>
    <row r="60" spans="1:10">
      <c r="A60" s="42" t="s">
        <v>1126</v>
      </c>
      <c r="B60" s="43" t="s">
        <v>978</v>
      </c>
      <c r="C60" s="92" t="s">
        <v>5233</v>
      </c>
      <c r="D60" s="42" t="s">
        <v>1127</v>
      </c>
      <c r="E60" s="203">
        <f>VLOOKUP(A60,'System TB'!$A:$C,3,FALSE)</f>
        <v>4736809.93</v>
      </c>
      <c r="F60" s="44">
        <v>3556576.6100000013</v>
      </c>
      <c r="G60" s="44">
        <f t="shared" si="0"/>
        <v>1180233.3199999984</v>
      </c>
      <c r="H60" s="55"/>
      <c r="I60" s="55"/>
      <c r="J60" s="55"/>
    </row>
    <row r="61" spans="1:10">
      <c r="A61" s="42" t="s">
        <v>1128</v>
      </c>
      <c r="B61" s="43" t="s">
        <v>978</v>
      </c>
      <c r="C61" s="92" t="s">
        <v>5233</v>
      </c>
      <c r="D61" s="42" t="s">
        <v>1129</v>
      </c>
      <c r="E61" s="203">
        <f>VLOOKUP(A61,'System TB'!$A:$C,3,FALSE)</f>
        <v>10117333.32</v>
      </c>
      <c r="F61" s="44">
        <v>7587999.9899999984</v>
      </c>
      <c r="G61" s="44">
        <f t="shared" si="0"/>
        <v>2529333.3300000019</v>
      </c>
      <c r="H61" s="55"/>
      <c r="I61" s="55"/>
      <c r="J61" s="55"/>
    </row>
    <row r="62" spans="1:10">
      <c r="A62" s="42" t="s">
        <v>1689</v>
      </c>
      <c r="B62" s="43" t="s">
        <v>1409</v>
      </c>
      <c r="C62" s="92" t="s">
        <v>5238</v>
      </c>
      <c r="D62" s="42" t="s">
        <v>1690</v>
      </c>
      <c r="E62" s="203">
        <f>VLOOKUP(A62,'System TB'!$A:$C,3,FALSE)</f>
        <v>17199876</v>
      </c>
      <c r="F62" s="44">
        <v>12900282</v>
      </c>
      <c r="G62" s="44">
        <f t="shared" si="0"/>
        <v>4299594</v>
      </c>
      <c r="H62" s="55"/>
      <c r="I62" s="55"/>
      <c r="J62" s="55"/>
    </row>
    <row r="63" spans="1:10">
      <c r="A63" s="42" t="s">
        <v>1433</v>
      </c>
      <c r="B63" s="43" t="s">
        <v>1409</v>
      </c>
      <c r="C63" s="92" t="s">
        <v>5238</v>
      </c>
      <c r="D63" s="42" t="s">
        <v>1434</v>
      </c>
      <c r="E63" s="203">
        <f>VLOOKUP(A63,'System TB'!$A:$C,3,FALSE)</f>
        <v>2275520</v>
      </c>
      <c r="F63" s="44">
        <v>1713640</v>
      </c>
      <c r="G63" s="44">
        <f t="shared" si="0"/>
        <v>561880</v>
      </c>
      <c r="H63" s="55"/>
      <c r="I63" s="55"/>
      <c r="J63" s="55"/>
    </row>
    <row r="64" spans="1:10">
      <c r="A64" s="42" t="s">
        <v>3256</v>
      </c>
      <c r="B64" s="43" t="s">
        <v>1409</v>
      </c>
      <c r="C64" s="92" t="s">
        <v>5238</v>
      </c>
      <c r="D64" s="42" t="s">
        <v>3257</v>
      </c>
      <c r="E64" s="203">
        <f>VLOOKUP(A64,'System TB'!$A:$C,3,FALSE)</f>
        <v>1075518.6000000001</v>
      </c>
      <c r="F64" s="44">
        <v>808221.14000000013</v>
      </c>
      <c r="G64" s="44">
        <f t="shared" si="0"/>
        <v>267297.45999999996</v>
      </c>
      <c r="H64" s="55"/>
      <c r="I64" s="55"/>
      <c r="J64" s="55"/>
    </row>
    <row r="65" spans="1:10">
      <c r="A65" s="42" t="s">
        <v>1691</v>
      </c>
      <c r="B65" s="43" t="s">
        <v>1409</v>
      </c>
      <c r="C65" s="92" t="s">
        <v>5238</v>
      </c>
      <c r="D65" s="42" t="s">
        <v>1692</v>
      </c>
      <c r="E65" s="203">
        <f>VLOOKUP(A65,'System TB'!$A:$C,3,FALSE)</f>
        <v>786070.29</v>
      </c>
      <c r="F65" s="44">
        <v>591017.37999999989</v>
      </c>
      <c r="G65" s="44">
        <f t="shared" si="0"/>
        <v>195052.91000000015</v>
      </c>
      <c r="H65" s="55"/>
      <c r="I65" s="55"/>
      <c r="J65" s="55"/>
    </row>
    <row r="66" spans="1:10">
      <c r="A66" s="42" t="s">
        <v>2728</v>
      </c>
      <c r="B66" s="43" t="s">
        <v>1409</v>
      </c>
      <c r="C66" s="92" t="s">
        <v>5238</v>
      </c>
      <c r="D66" s="42" t="s">
        <v>2729</v>
      </c>
      <c r="E66" s="203">
        <f>VLOOKUP(A66,'System TB'!$A:$C,3,FALSE)</f>
        <v>806432</v>
      </c>
      <c r="F66" s="44">
        <v>614592.49000000022</v>
      </c>
      <c r="G66" s="44">
        <f t="shared" ref="G66:G129" si="1">E66-F66</f>
        <v>191839.50999999978</v>
      </c>
      <c r="H66" s="55"/>
      <c r="I66" s="55"/>
      <c r="J66" s="55"/>
    </row>
    <row r="67" spans="1:10">
      <c r="A67" s="42" t="s">
        <v>2460</v>
      </c>
      <c r="B67" s="43" t="s">
        <v>1409</v>
      </c>
      <c r="C67" s="92" t="s">
        <v>5238</v>
      </c>
      <c r="D67" s="42" t="s">
        <v>2461</v>
      </c>
      <c r="E67" s="203">
        <f>VLOOKUP(A67,'System TB'!$A:$C,3,FALSE)</f>
        <v>1046129.56</v>
      </c>
      <c r="F67" s="44">
        <v>803853.58999999985</v>
      </c>
      <c r="G67" s="44">
        <f t="shared" si="1"/>
        <v>242275.9700000002</v>
      </c>
      <c r="H67" s="55"/>
      <c r="I67" s="55"/>
      <c r="J67" s="55"/>
    </row>
    <row r="68" spans="1:10">
      <c r="A68" s="42" t="s">
        <v>2197</v>
      </c>
      <c r="B68" s="43" t="s">
        <v>1409</v>
      </c>
      <c r="C68" s="92" t="s">
        <v>5238</v>
      </c>
      <c r="D68" s="42" t="s">
        <v>2198</v>
      </c>
      <c r="E68" s="203">
        <f>VLOOKUP(A68,'System TB'!$A:$C,3,FALSE)</f>
        <v>9068637.0199999996</v>
      </c>
      <c r="F68" s="44">
        <v>6015656.4200000018</v>
      </c>
      <c r="G68" s="44">
        <f t="shared" si="1"/>
        <v>3052980.5999999978</v>
      </c>
      <c r="H68" s="55"/>
      <c r="I68" s="55"/>
      <c r="J68" s="55"/>
    </row>
    <row r="69" spans="1:10">
      <c r="A69" s="42" t="s">
        <v>2199</v>
      </c>
      <c r="B69" s="43" t="s">
        <v>1409</v>
      </c>
      <c r="C69" s="92" t="s">
        <v>5238</v>
      </c>
      <c r="D69" s="42" t="s">
        <v>2200</v>
      </c>
      <c r="E69" s="203">
        <f>VLOOKUP(A69,'System TB'!$A:$C,3,FALSE)</f>
        <v>1289971.52</v>
      </c>
      <c r="F69" s="44">
        <v>472416.39000000013</v>
      </c>
      <c r="G69" s="44">
        <f t="shared" si="1"/>
        <v>817555.12999999989</v>
      </c>
      <c r="H69" s="55"/>
      <c r="I69" s="55"/>
      <c r="J69" s="55"/>
    </row>
    <row r="70" spans="1:10">
      <c r="A70" s="42" t="s">
        <v>728</v>
      </c>
      <c r="B70" s="43" t="s">
        <v>688</v>
      </c>
      <c r="C70" s="92" t="s">
        <v>5231</v>
      </c>
      <c r="D70" s="42" t="s">
        <v>729</v>
      </c>
      <c r="E70" s="203">
        <f>VLOOKUP(A70,'System TB'!$A:$C,3,FALSE)</f>
        <v>100870392</v>
      </c>
      <c r="F70" s="44">
        <v>75652794</v>
      </c>
      <c r="G70" s="44">
        <f t="shared" si="1"/>
        <v>25217598</v>
      </c>
      <c r="H70" s="55"/>
      <c r="I70" s="55"/>
      <c r="J70" s="55"/>
    </row>
    <row r="71" spans="1:10">
      <c r="A71" s="42" t="s">
        <v>2201</v>
      </c>
      <c r="B71" s="43" t="s">
        <v>1409</v>
      </c>
      <c r="C71" s="92" t="s">
        <v>5238</v>
      </c>
      <c r="D71" s="42" t="s">
        <v>2202</v>
      </c>
      <c r="E71" s="203">
        <f>VLOOKUP(A71,'System TB'!$A:$C,3,FALSE)</f>
        <v>0</v>
      </c>
      <c r="F71" s="44">
        <v>0</v>
      </c>
      <c r="G71" s="44">
        <f t="shared" si="1"/>
        <v>0</v>
      </c>
      <c r="H71" s="55"/>
      <c r="I71" s="55"/>
      <c r="J71" s="55"/>
    </row>
    <row r="72" spans="1:10">
      <c r="A72" s="42" t="s">
        <v>1693</v>
      </c>
      <c r="B72" s="43" t="s">
        <v>1409</v>
      </c>
      <c r="C72" s="92" t="s">
        <v>5238</v>
      </c>
      <c r="D72" s="42" t="s">
        <v>1694</v>
      </c>
      <c r="E72" s="203">
        <f>VLOOKUP(A72,'System TB'!$A:$C,3,FALSE)</f>
        <v>12335433.83</v>
      </c>
      <c r="F72" s="44">
        <v>9186349.2300000042</v>
      </c>
      <c r="G72" s="44">
        <f t="shared" si="1"/>
        <v>3149084.5999999959</v>
      </c>
      <c r="H72" s="55"/>
      <c r="I72" s="55"/>
      <c r="J72" s="55"/>
    </row>
    <row r="73" spans="1:10">
      <c r="A73" s="42" t="s">
        <v>1435</v>
      </c>
      <c r="B73" s="43" t="s">
        <v>1409</v>
      </c>
      <c r="C73" s="92" t="s">
        <v>5238</v>
      </c>
      <c r="D73" s="42" t="s">
        <v>1436</v>
      </c>
      <c r="E73" s="203">
        <f>VLOOKUP(A73,'System TB'!$A:$C,3,FALSE)</f>
        <v>1184208.1100000001</v>
      </c>
      <c r="F73" s="44">
        <v>1106843.1099999999</v>
      </c>
      <c r="G73" s="44">
        <f t="shared" si="1"/>
        <v>77365.000000000233</v>
      </c>
      <c r="H73" s="55"/>
      <c r="I73" s="55"/>
      <c r="J73" s="55"/>
    </row>
    <row r="74" spans="1:10">
      <c r="A74" s="42" t="s">
        <v>2203</v>
      </c>
      <c r="B74" s="43" t="s">
        <v>1409</v>
      </c>
      <c r="C74" s="92" t="s">
        <v>5238</v>
      </c>
      <c r="D74" s="42" t="s">
        <v>2204</v>
      </c>
      <c r="E74" s="203">
        <f>VLOOKUP(A74,'System TB'!$A:$C,3,FALSE)</f>
        <v>2868428.87</v>
      </c>
      <c r="F74" s="44">
        <v>1084565.8900000006</v>
      </c>
      <c r="G74" s="44">
        <f t="shared" si="1"/>
        <v>1783862.9799999995</v>
      </c>
      <c r="H74" s="55"/>
      <c r="I74" s="55"/>
      <c r="J74" s="55"/>
    </row>
    <row r="75" spans="1:10">
      <c r="A75" s="42" t="s">
        <v>1957</v>
      </c>
      <c r="B75" s="43" t="s">
        <v>1409</v>
      </c>
      <c r="C75" s="92" t="s">
        <v>5238</v>
      </c>
      <c r="D75" s="42" t="s">
        <v>1958</v>
      </c>
      <c r="E75" s="203">
        <f>VLOOKUP(A75,'System TB'!$A:$C,3,FALSE)</f>
        <v>95880862.700000003</v>
      </c>
      <c r="F75" s="44">
        <v>71274905.210000008</v>
      </c>
      <c r="G75" s="44">
        <f t="shared" si="1"/>
        <v>24605957.489999995</v>
      </c>
      <c r="H75" s="55"/>
      <c r="I75" s="55"/>
      <c r="J75" s="55"/>
    </row>
    <row r="76" spans="1:10">
      <c r="A76" s="42" t="s">
        <v>3870</v>
      </c>
      <c r="B76" s="43" t="s">
        <v>3844</v>
      </c>
      <c r="C76" s="92" t="s">
        <v>5238</v>
      </c>
      <c r="D76" s="42" t="s">
        <v>3871</v>
      </c>
      <c r="E76" s="203">
        <f>VLOOKUP(A76,'System TB'!$A:$C,3,FALSE)</f>
        <v>12409723.26</v>
      </c>
      <c r="F76" s="44">
        <v>9343737.3399999961</v>
      </c>
      <c r="G76" s="44">
        <f t="shared" si="1"/>
        <v>3065985.9200000037</v>
      </c>
      <c r="H76" s="55"/>
      <c r="I76" s="55"/>
      <c r="J76" s="55"/>
    </row>
    <row r="77" spans="1:10">
      <c r="A77" s="42" t="s">
        <v>3856</v>
      </c>
      <c r="B77" s="43" t="s">
        <v>3844</v>
      </c>
      <c r="C77" s="92" t="s">
        <v>5238</v>
      </c>
      <c r="D77" s="42" t="s">
        <v>3857</v>
      </c>
      <c r="E77" s="203">
        <f>VLOOKUP(A77,'System TB'!$A:$C,3,FALSE)</f>
        <v>25690.51</v>
      </c>
      <c r="F77" s="44">
        <v>19341.740000000005</v>
      </c>
      <c r="G77" s="44">
        <f t="shared" si="1"/>
        <v>6348.7699999999932</v>
      </c>
      <c r="H77" s="55"/>
      <c r="I77" s="55"/>
      <c r="J77" s="55"/>
    </row>
    <row r="78" spans="1:10">
      <c r="A78" s="42" t="s">
        <v>3862</v>
      </c>
      <c r="B78" s="43" t="s">
        <v>3844</v>
      </c>
      <c r="C78" s="92" t="s">
        <v>5238</v>
      </c>
      <c r="D78" s="42" t="s">
        <v>3863</v>
      </c>
      <c r="E78" s="203">
        <f>VLOOKUP(A78,'System TB'!$A:$C,3,FALSE)</f>
        <v>317245.67</v>
      </c>
      <c r="F78" s="44">
        <v>238296.84000000008</v>
      </c>
      <c r="G78" s="44">
        <f t="shared" si="1"/>
        <v>78948.8299999999</v>
      </c>
      <c r="H78" s="55"/>
      <c r="I78" s="55"/>
      <c r="J78" s="55"/>
    </row>
    <row r="79" spans="1:10">
      <c r="A79" s="42" t="s">
        <v>3852</v>
      </c>
      <c r="B79" s="43" t="s">
        <v>3844</v>
      </c>
      <c r="C79" s="92" t="s">
        <v>5238</v>
      </c>
      <c r="D79" s="42" t="s">
        <v>3853</v>
      </c>
      <c r="E79" s="203">
        <f>VLOOKUP(A79,'System TB'!$A:$C,3,FALSE)</f>
        <v>164001.89000000001</v>
      </c>
      <c r="F79" s="44">
        <v>124359.35999999999</v>
      </c>
      <c r="G79" s="44">
        <f t="shared" si="1"/>
        <v>39642.530000000028</v>
      </c>
      <c r="H79" s="55"/>
      <c r="I79" s="55"/>
      <c r="J79" s="55"/>
    </row>
    <row r="80" spans="1:10">
      <c r="A80" s="42" t="s">
        <v>3864</v>
      </c>
      <c r="B80" s="43" t="s">
        <v>3844</v>
      </c>
      <c r="C80" s="92" t="s">
        <v>5238</v>
      </c>
      <c r="D80" s="42" t="s">
        <v>3865</v>
      </c>
      <c r="E80" s="203">
        <f>VLOOKUP(A80,'System TB'!$A:$C,3,FALSE)</f>
        <v>1054402.6299999999</v>
      </c>
      <c r="F80" s="44">
        <v>797778.83999999985</v>
      </c>
      <c r="G80" s="44">
        <f t="shared" si="1"/>
        <v>256623.79000000004</v>
      </c>
      <c r="H80" s="55"/>
      <c r="I80" s="55"/>
      <c r="J80" s="55"/>
    </row>
    <row r="81" spans="1:10">
      <c r="A81" s="42" t="s">
        <v>3860</v>
      </c>
      <c r="B81" s="43" t="s">
        <v>3844</v>
      </c>
      <c r="C81" s="92" t="s">
        <v>5238</v>
      </c>
      <c r="D81" s="42" t="s">
        <v>3861</v>
      </c>
      <c r="E81" s="203">
        <f>VLOOKUP(A81,'System TB'!$A:$C,3,FALSE)</f>
        <v>0</v>
      </c>
      <c r="F81" s="44">
        <v>0</v>
      </c>
      <c r="G81" s="44">
        <f t="shared" si="1"/>
        <v>0</v>
      </c>
      <c r="H81" s="55"/>
      <c r="I81" s="55"/>
      <c r="J81" s="55"/>
    </row>
    <row r="82" spans="1:10">
      <c r="A82" s="42" t="s">
        <v>3843</v>
      </c>
      <c r="B82" s="43" t="s">
        <v>3844</v>
      </c>
      <c r="C82" s="92" t="s">
        <v>5238</v>
      </c>
      <c r="D82" s="42" t="s">
        <v>3845</v>
      </c>
      <c r="E82" s="203">
        <f>VLOOKUP(A82,'System TB'!$A:$C,3,FALSE)</f>
        <v>674892.36</v>
      </c>
      <c r="F82" s="44">
        <v>492843.39000000013</v>
      </c>
      <c r="G82" s="44">
        <f t="shared" si="1"/>
        <v>182048.96999999986</v>
      </c>
      <c r="H82" s="55"/>
      <c r="I82" s="55"/>
      <c r="J82" s="55"/>
    </row>
    <row r="83" spans="1:10">
      <c r="A83" s="42" t="s">
        <v>3858</v>
      </c>
      <c r="B83" s="43" t="s">
        <v>3844</v>
      </c>
      <c r="C83" s="92" t="s">
        <v>5238</v>
      </c>
      <c r="D83" s="42" t="s">
        <v>3859</v>
      </c>
      <c r="E83" s="203">
        <f>VLOOKUP(A83,'System TB'!$A:$C,3,FALSE)</f>
        <v>923111.61</v>
      </c>
      <c r="F83" s="44">
        <v>695330.91000000015</v>
      </c>
      <c r="G83" s="44">
        <f t="shared" si="1"/>
        <v>227780.69999999984</v>
      </c>
      <c r="H83" s="55"/>
      <c r="I83" s="55"/>
      <c r="J83" s="55"/>
    </row>
    <row r="84" spans="1:10">
      <c r="A84" s="42" t="s">
        <v>3850</v>
      </c>
      <c r="B84" s="43" t="s">
        <v>3844</v>
      </c>
      <c r="C84" s="92" t="s">
        <v>5238</v>
      </c>
      <c r="D84" s="42" t="s">
        <v>3851</v>
      </c>
      <c r="E84" s="203">
        <f>VLOOKUP(A84,'System TB'!$A:$C,3,FALSE)</f>
        <v>609136.79</v>
      </c>
      <c r="F84" s="44">
        <v>455891.78000000026</v>
      </c>
      <c r="G84" s="44">
        <f t="shared" si="1"/>
        <v>153245.00999999978</v>
      </c>
      <c r="H84" s="55"/>
      <c r="I84" s="55"/>
      <c r="J84" s="55"/>
    </row>
    <row r="85" spans="1:10">
      <c r="A85" s="42" t="s">
        <v>1961</v>
      </c>
      <c r="B85" s="43" t="s">
        <v>1409</v>
      </c>
      <c r="C85" s="92" t="s">
        <v>5239</v>
      </c>
      <c r="D85" s="42" t="s">
        <v>1962</v>
      </c>
      <c r="E85" s="203">
        <f>VLOOKUP(A85,'System TB'!$A:$C,3,FALSE)</f>
        <v>1334000</v>
      </c>
      <c r="F85" s="44">
        <v>1000500.0000000005</v>
      </c>
      <c r="G85" s="44">
        <f t="shared" si="1"/>
        <v>333499.99999999953</v>
      </c>
      <c r="H85" s="55"/>
      <c r="I85" s="55"/>
      <c r="J85" s="55"/>
    </row>
    <row r="86" spans="1:10">
      <c r="A86" s="42" t="s">
        <v>3258</v>
      </c>
      <c r="B86" s="43" t="s">
        <v>1409</v>
      </c>
      <c r="C86" s="92" t="s">
        <v>5238</v>
      </c>
      <c r="D86" s="42" t="s">
        <v>3259</v>
      </c>
      <c r="E86" s="203">
        <f>VLOOKUP(A86,'System TB'!$A:$C,3,FALSE)</f>
        <v>0</v>
      </c>
      <c r="F86" s="44">
        <v>0</v>
      </c>
      <c r="G86" s="44">
        <f t="shared" si="1"/>
        <v>0</v>
      </c>
      <c r="H86" s="55"/>
      <c r="I86" s="55"/>
      <c r="J86" s="55"/>
    </row>
    <row r="87" spans="1:10">
      <c r="A87" s="42" t="s">
        <v>2992</v>
      </c>
      <c r="B87" s="43" t="s">
        <v>1409</v>
      </c>
      <c r="C87" s="92" t="s">
        <v>5238</v>
      </c>
      <c r="D87" s="42" t="s">
        <v>2993</v>
      </c>
      <c r="E87" s="203">
        <f>VLOOKUP(A87,'System TB'!$A:$C,3,FALSE)</f>
        <v>3318902.83</v>
      </c>
      <c r="F87" s="44">
        <v>2460460.9800000004</v>
      </c>
      <c r="G87" s="44">
        <f t="shared" si="1"/>
        <v>858441.84999999963</v>
      </c>
      <c r="H87" s="55"/>
      <c r="I87" s="55"/>
      <c r="J87" s="55"/>
    </row>
    <row r="88" spans="1:10">
      <c r="A88" s="42" t="s">
        <v>1405</v>
      </c>
      <c r="B88" s="43" t="s">
        <v>1406</v>
      </c>
      <c r="C88" s="92" t="s">
        <v>5237</v>
      </c>
      <c r="D88" s="42" t="s">
        <v>1407</v>
      </c>
      <c r="E88" s="203">
        <f>VLOOKUP(A88,'System TB'!$A:$C,3,FALSE)</f>
        <v>9308931.9499999993</v>
      </c>
      <c r="F88" s="44">
        <v>6884068.2899999991</v>
      </c>
      <c r="G88" s="44">
        <f t="shared" si="1"/>
        <v>2424863.66</v>
      </c>
      <c r="H88" s="55"/>
      <c r="I88" s="55"/>
      <c r="J88" s="55"/>
    </row>
    <row r="89" spans="1:10">
      <c r="A89" s="42" t="s">
        <v>1401</v>
      </c>
      <c r="B89" s="43" t="s">
        <v>1347</v>
      </c>
      <c r="C89" s="92" t="s">
        <v>5236</v>
      </c>
      <c r="D89" s="42" t="s">
        <v>1402</v>
      </c>
      <c r="E89" s="203">
        <f>VLOOKUP(A89,'System TB'!$A:$C,3,FALSE)</f>
        <v>1093665.0900000001</v>
      </c>
      <c r="F89" s="44">
        <v>750885.74</v>
      </c>
      <c r="G89" s="44">
        <f t="shared" si="1"/>
        <v>342779.35000000009</v>
      </c>
      <c r="H89" s="55"/>
      <c r="I89" s="55"/>
      <c r="J89" s="55"/>
    </row>
    <row r="90" spans="1:10">
      <c r="A90" s="42" t="s">
        <v>1387</v>
      </c>
      <c r="B90" s="43" t="s">
        <v>1347</v>
      </c>
      <c r="C90" s="92" t="s">
        <v>5236</v>
      </c>
      <c r="D90" s="42" t="s">
        <v>1388</v>
      </c>
      <c r="E90" s="203">
        <f>VLOOKUP(A90,'System TB'!$A:$C,3,FALSE)</f>
        <v>8387909.6699999999</v>
      </c>
      <c r="F90" s="44">
        <v>6012327.3599999975</v>
      </c>
      <c r="G90" s="44">
        <f t="shared" si="1"/>
        <v>2375582.3100000024</v>
      </c>
      <c r="H90" s="55"/>
      <c r="I90" s="55"/>
      <c r="J90" s="55"/>
    </row>
    <row r="91" spans="1:10">
      <c r="A91" s="42" t="s">
        <v>1389</v>
      </c>
      <c r="B91" s="43" t="s">
        <v>1347</v>
      </c>
      <c r="C91" s="92" t="s">
        <v>5236</v>
      </c>
      <c r="D91" s="42" t="s">
        <v>1390</v>
      </c>
      <c r="E91" s="203">
        <f>VLOOKUP(A91,'System TB'!$A:$C,3,FALSE)</f>
        <v>0</v>
      </c>
      <c r="F91" s="44">
        <v>0</v>
      </c>
      <c r="G91" s="44">
        <f t="shared" si="1"/>
        <v>0</v>
      </c>
      <c r="H91" s="55"/>
      <c r="I91" s="55"/>
      <c r="J91" s="55"/>
    </row>
    <row r="92" spans="1:10">
      <c r="A92" s="42" t="s">
        <v>1363</v>
      </c>
      <c r="B92" s="43" t="s">
        <v>1347</v>
      </c>
      <c r="C92" s="92" t="s">
        <v>5236</v>
      </c>
      <c r="D92" s="42" t="s">
        <v>1364</v>
      </c>
      <c r="E92" s="203">
        <f>VLOOKUP(A92,'System TB'!$A:$C,3,FALSE)</f>
        <v>16275269.789999999</v>
      </c>
      <c r="F92" s="44">
        <v>11245684.269999996</v>
      </c>
      <c r="G92" s="44">
        <f t="shared" si="1"/>
        <v>5029585.5200000033</v>
      </c>
      <c r="H92" s="55"/>
      <c r="I92" s="55"/>
      <c r="J92" s="55"/>
    </row>
    <row r="93" spans="1:10">
      <c r="A93" s="42" t="s">
        <v>402</v>
      </c>
      <c r="B93" s="43">
        <v>9</v>
      </c>
      <c r="C93" s="204" t="s">
        <v>5228</v>
      </c>
      <c r="D93" s="42" t="s">
        <v>403</v>
      </c>
      <c r="E93" s="203">
        <f>VLOOKUP(A93,'System TB'!$A:$C,3,FALSE)</f>
        <v>0</v>
      </c>
      <c r="F93" s="44">
        <v>0</v>
      </c>
      <c r="G93" s="44">
        <f t="shared" si="1"/>
        <v>0</v>
      </c>
      <c r="H93" s="55"/>
      <c r="I93" s="55"/>
      <c r="J93" s="55"/>
    </row>
    <row r="94" spans="1:10">
      <c r="A94" s="42" t="s">
        <v>420</v>
      </c>
      <c r="B94" s="43">
        <v>9</v>
      </c>
      <c r="C94" s="204" t="s">
        <v>5228</v>
      </c>
      <c r="D94" s="42" t="s">
        <v>421</v>
      </c>
      <c r="E94" s="203">
        <f>VLOOKUP(A94,'System TB'!$A:$C,3,FALSE)</f>
        <v>0</v>
      </c>
      <c r="F94" s="44">
        <v>0</v>
      </c>
      <c r="G94" s="44">
        <f t="shared" si="1"/>
        <v>0</v>
      </c>
      <c r="H94" s="55"/>
      <c r="I94" s="55"/>
      <c r="J94" s="55"/>
    </row>
    <row r="95" spans="1:10">
      <c r="A95" s="42" t="s">
        <v>422</v>
      </c>
      <c r="B95" s="43">
        <v>9</v>
      </c>
      <c r="C95" s="204" t="s">
        <v>5228</v>
      </c>
      <c r="D95" s="42" t="s">
        <v>423</v>
      </c>
      <c r="E95" s="203">
        <f>VLOOKUP(A95,'System TB'!$A:$C,3,FALSE)</f>
        <v>0</v>
      </c>
      <c r="F95" s="44">
        <v>0</v>
      </c>
      <c r="G95" s="44">
        <f t="shared" si="1"/>
        <v>0</v>
      </c>
      <c r="H95" s="55"/>
      <c r="I95" s="55"/>
      <c r="J95" s="55"/>
    </row>
    <row r="96" spans="1:10">
      <c r="A96" s="42" t="s">
        <v>404</v>
      </c>
      <c r="B96" s="43">
        <v>9</v>
      </c>
      <c r="C96" s="204" t="s">
        <v>5228</v>
      </c>
      <c r="D96" s="42" t="s">
        <v>405</v>
      </c>
      <c r="E96" s="203">
        <f>VLOOKUP(A96,'System TB'!$A:$C,3,FALSE)</f>
        <v>34885105.189999998</v>
      </c>
      <c r="F96" s="44">
        <v>15159824.189999998</v>
      </c>
      <c r="G96" s="44">
        <f t="shared" si="1"/>
        <v>19725281</v>
      </c>
      <c r="H96" s="55"/>
      <c r="I96" s="55"/>
      <c r="J96" s="55"/>
    </row>
    <row r="97" spans="1:10">
      <c r="A97" s="42" t="s">
        <v>416</v>
      </c>
      <c r="B97" s="43">
        <v>9</v>
      </c>
      <c r="C97" s="204" t="s">
        <v>5228</v>
      </c>
      <c r="D97" s="42" t="s">
        <v>417</v>
      </c>
      <c r="E97" s="203">
        <f>VLOOKUP(A97,'System TB'!$A:$C,3,FALSE)</f>
        <v>0</v>
      </c>
      <c r="F97" s="44">
        <v>0</v>
      </c>
      <c r="G97" s="44">
        <f t="shared" si="1"/>
        <v>0</v>
      </c>
      <c r="H97" s="55"/>
      <c r="I97" s="55"/>
      <c r="J97" s="55"/>
    </row>
    <row r="98" spans="1:10">
      <c r="A98" s="42" t="s">
        <v>2730</v>
      </c>
      <c r="B98" s="43" t="s">
        <v>1409</v>
      </c>
      <c r="C98" s="92" t="s">
        <v>5238</v>
      </c>
      <c r="D98" s="42" t="s">
        <v>2731</v>
      </c>
      <c r="E98" s="203">
        <f>VLOOKUP(A98,'System TB'!$A:$C,3,FALSE)</f>
        <v>75400.88</v>
      </c>
      <c r="F98" s="44">
        <v>56551.369999999995</v>
      </c>
      <c r="G98" s="44">
        <f t="shared" si="1"/>
        <v>18849.510000000009</v>
      </c>
      <c r="H98" s="55"/>
      <c r="I98" s="55"/>
      <c r="J98" s="55"/>
    </row>
    <row r="99" spans="1:10">
      <c r="A99" s="42" t="s">
        <v>1959</v>
      </c>
      <c r="B99" s="43" t="s">
        <v>1409</v>
      </c>
      <c r="C99" s="92" t="s">
        <v>5238</v>
      </c>
      <c r="D99" s="42" t="s">
        <v>1960</v>
      </c>
      <c r="E99" s="203">
        <f>VLOOKUP(A99,'System TB'!$A:$C,3,FALSE)</f>
        <v>0</v>
      </c>
      <c r="F99" s="44">
        <v>0</v>
      </c>
      <c r="G99" s="44">
        <f t="shared" si="1"/>
        <v>0</v>
      </c>
      <c r="H99" s="55"/>
      <c r="I99" s="55"/>
      <c r="J99" s="55"/>
    </row>
    <row r="100" spans="1:10">
      <c r="A100" s="42" t="s">
        <v>2990</v>
      </c>
      <c r="B100" s="43" t="s">
        <v>1409</v>
      </c>
      <c r="C100" s="92" t="s">
        <v>5238</v>
      </c>
      <c r="D100" s="42" t="s">
        <v>2991</v>
      </c>
      <c r="E100" s="203">
        <f>VLOOKUP(A100,'System TB'!$A:$C,3,FALSE)</f>
        <v>0</v>
      </c>
      <c r="F100" s="44">
        <v>0</v>
      </c>
      <c r="G100" s="44">
        <f t="shared" si="1"/>
        <v>0</v>
      </c>
      <c r="H100" s="55"/>
      <c r="I100" s="55"/>
      <c r="J100" s="55"/>
    </row>
    <row r="101" spans="1:10">
      <c r="A101" s="42" t="s">
        <v>1287</v>
      </c>
      <c r="B101" s="43" t="s">
        <v>1267</v>
      </c>
      <c r="C101" s="92" t="s">
        <v>5235</v>
      </c>
      <c r="D101" s="42" t="s">
        <v>1288</v>
      </c>
      <c r="E101" s="203">
        <f>VLOOKUP(A101,'System TB'!$A:$C,3,FALSE)</f>
        <v>0</v>
      </c>
      <c r="F101" s="44">
        <v>0</v>
      </c>
      <c r="G101" s="44">
        <f t="shared" si="1"/>
        <v>0</v>
      </c>
      <c r="H101" s="55"/>
      <c r="I101" s="55"/>
      <c r="J101" s="55"/>
    </row>
    <row r="102" spans="1:10">
      <c r="A102" s="42" t="s">
        <v>1332</v>
      </c>
      <c r="B102" s="43" t="s">
        <v>1267</v>
      </c>
      <c r="C102" s="92" t="s">
        <v>5235</v>
      </c>
      <c r="D102" s="42" t="s">
        <v>1333</v>
      </c>
      <c r="E102" s="203">
        <f>VLOOKUP(A102,'System TB'!$A:$C,3,FALSE)</f>
        <v>1021576.92</v>
      </c>
      <c r="F102" s="44">
        <v>790807.69</v>
      </c>
      <c r="G102" s="44">
        <f t="shared" si="1"/>
        <v>230769.2300000001</v>
      </c>
      <c r="H102" s="55"/>
      <c r="I102" s="55"/>
      <c r="J102" s="55"/>
    </row>
    <row r="103" spans="1:10">
      <c r="A103" s="42" t="s">
        <v>1334</v>
      </c>
      <c r="B103" s="43" t="s">
        <v>1267</v>
      </c>
      <c r="C103" s="92" t="s">
        <v>5235</v>
      </c>
      <c r="D103" s="42" t="s">
        <v>1335</v>
      </c>
      <c r="E103" s="203">
        <f>VLOOKUP(A103,'System TB'!$A:$C,3,FALSE)</f>
        <v>1340050</v>
      </c>
      <c r="F103" s="44">
        <v>696299.99999999977</v>
      </c>
      <c r="G103" s="44">
        <f t="shared" si="1"/>
        <v>643750.00000000023</v>
      </c>
      <c r="H103" s="55"/>
      <c r="I103" s="55"/>
      <c r="J103" s="55"/>
    </row>
    <row r="104" spans="1:10">
      <c r="A104" s="42" t="s">
        <v>1437</v>
      </c>
      <c r="B104" s="43" t="s">
        <v>1409</v>
      </c>
      <c r="C104" s="92" t="s">
        <v>5238</v>
      </c>
      <c r="D104" s="42" t="s">
        <v>1438</v>
      </c>
      <c r="E104" s="203">
        <f>VLOOKUP(A104,'System TB'!$A:$C,3,FALSE)</f>
        <v>2475868.2400000002</v>
      </c>
      <c r="F104" s="44">
        <v>1856901.1799999997</v>
      </c>
      <c r="G104" s="44">
        <f t="shared" si="1"/>
        <v>618967.06000000052</v>
      </c>
      <c r="H104" s="55"/>
      <c r="I104" s="55"/>
      <c r="J104" s="55"/>
    </row>
    <row r="105" spans="1:10">
      <c r="A105" s="42" t="s">
        <v>3989</v>
      </c>
      <c r="B105" s="43" t="s">
        <v>3990</v>
      </c>
      <c r="C105" s="92" t="s">
        <v>5242</v>
      </c>
      <c r="D105" s="42" t="s">
        <v>3991</v>
      </c>
      <c r="E105" s="203">
        <f>VLOOKUP(A105,'System TB'!$A:$C,3,FALSE)</f>
        <v>2425325</v>
      </c>
      <c r="F105" s="44">
        <v>1818993.75</v>
      </c>
      <c r="G105" s="44">
        <f t="shared" si="1"/>
        <v>606331.25</v>
      </c>
      <c r="H105" s="55"/>
      <c r="I105" s="55"/>
      <c r="J105" s="55"/>
    </row>
    <row r="106" spans="1:10">
      <c r="A106" s="42" t="s">
        <v>3556</v>
      </c>
      <c r="B106" s="43" t="s">
        <v>3557</v>
      </c>
      <c r="C106" s="92" t="s">
        <v>5240</v>
      </c>
      <c r="D106" s="42" t="s">
        <v>3558</v>
      </c>
      <c r="E106" s="203">
        <f>VLOOKUP(A106,'System TB'!$A:$C,3,FALSE)</f>
        <v>0</v>
      </c>
      <c r="F106" s="44">
        <v>0</v>
      </c>
      <c r="G106" s="44">
        <f t="shared" si="1"/>
        <v>0</v>
      </c>
      <c r="H106" s="55"/>
      <c r="I106" s="55"/>
      <c r="J106" s="55"/>
    </row>
    <row r="107" spans="1:10">
      <c r="A107" s="42" t="s">
        <v>3797</v>
      </c>
      <c r="B107" s="43" t="s">
        <v>3557</v>
      </c>
      <c r="C107" s="92" t="s">
        <v>5240</v>
      </c>
      <c r="D107" s="42" t="s">
        <v>3798</v>
      </c>
      <c r="E107" s="203">
        <f>VLOOKUP(A107,'System TB'!$A:$C,3,FALSE)</f>
        <v>17810310.129999999</v>
      </c>
      <c r="F107" s="44">
        <v>7700404.5100000054</v>
      </c>
      <c r="G107" s="44">
        <f t="shared" si="1"/>
        <v>10109905.619999994</v>
      </c>
      <c r="H107" s="55"/>
      <c r="I107" s="55"/>
      <c r="J107" s="55"/>
    </row>
    <row r="108" spans="1:10">
      <c r="A108" s="42" t="s">
        <v>1963</v>
      </c>
      <c r="B108" s="43" t="s">
        <v>1409</v>
      </c>
      <c r="C108" s="92" t="s">
        <v>5238</v>
      </c>
      <c r="D108" s="42" t="s">
        <v>1964</v>
      </c>
      <c r="E108" s="203">
        <f>VLOOKUP(A108,'System TB'!$A:$C,3,FALSE)</f>
        <v>356027</v>
      </c>
      <c r="F108" s="44">
        <v>248353</v>
      </c>
      <c r="G108" s="44">
        <f t="shared" si="1"/>
        <v>107674</v>
      </c>
      <c r="H108" s="55"/>
      <c r="I108" s="55"/>
      <c r="J108" s="55"/>
    </row>
    <row r="109" spans="1:10">
      <c r="A109" s="42" t="s">
        <v>3971</v>
      </c>
      <c r="B109" s="43" t="s">
        <v>3875</v>
      </c>
      <c r="C109" s="92" t="s">
        <v>5238</v>
      </c>
      <c r="D109" s="42" t="s">
        <v>3972</v>
      </c>
      <c r="E109" s="203">
        <f>VLOOKUP(A109,'System TB'!$A:$C,3,FALSE)</f>
        <v>0</v>
      </c>
      <c r="F109" s="44">
        <v>0</v>
      </c>
      <c r="G109" s="44">
        <f t="shared" si="1"/>
        <v>0</v>
      </c>
      <c r="H109" s="55"/>
      <c r="I109" s="55"/>
      <c r="J109" s="55"/>
    </row>
    <row r="110" spans="1:10">
      <c r="A110" s="42" t="s">
        <v>5185</v>
      </c>
      <c r="B110" s="43"/>
      <c r="C110" s="43"/>
      <c r="D110" s="42" t="s">
        <v>5186</v>
      </c>
      <c r="E110" s="203">
        <f>VLOOKUP(A110,'System TB'!$A:$C,3,FALSE)</f>
        <v>0</v>
      </c>
      <c r="F110" s="44">
        <v>0</v>
      </c>
      <c r="G110" s="44">
        <f t="shared" si="1"/>
        <v>0</v>
      </c>
      <c r="H110" s="55"/>
      <c r="I110" s="55"/>
      <c r="J110" s="55"/>
    </row>
    <row r="111" spans="1:10">
      <c r="A111" s="42" t="s">
        <v>5187</v>
      </c>
      <c r="B111" s="43"/>
      <c r="C111" s="43"/>
      <c r="D111" s="42" t="s">
        <v>5188</v>
      </c>
      <c r="E111" s="203">
        <f>VLOOKUP(A111,'System TB'!$A:$C,3,FALSE)</f>
        <v>0</v>
      </c>
      <c r="F111" s="44">
        <v>0</v>
      </c>
      <c r="G111" s="44">
        <f t="shared" si="1"/>
        <v>0</v>
      </c>
      <c r="H111" s="55"/>
      <c r="I111" s="55"/>
      <c r="J111" s="55"/>
    </row>
    <row r="112" spans="1:10">
      <c r="A112" s="42" t="s">
        <v>2462</v>
      </c>
      <c r="B112" s="43" t="s">
        <v>1409</v>
      </c>
      <c r="C112" s="92" t="s">
        <v>5238</v>
      </c>
      <c r="D112" s="42" t="s">
        <v>2463</v>
      </c>
      <c r="E112" s="203">
        <f>VLOOKUP(A112,'System TB'!$A:$C,3,FALSE)</f>
        <v>35000</v>
      </c>
      <c r="F112" s="44">
        <v>35000</v>
      </c>
      <c r="G112" s="44">
        <f t="shared" si="1"/>
        <v>0</v>
      </c>
      <c r="H112" s="55"/>
      <c r="I112" s="55"/>
      <c r="J112" s="55"/>
    </row>
    <row r="113" spans="1:10">
      <c r="A113" s="42" t="s">
        <v>1315</v>
      </c>
      <c r="B113" s="43" t="s">
        <v>1267</v>
      </c>
      <c r="C113" s="92" t="s">
        <v>5235</v>
      </c>
      <c r="D113" s="42" t="s">
        <v>1316</v>
      </c>
      <c r="E113" s="203">
        <f>VLOOKUP(A113,'System TB'!$A:$C,3,FALSE)</f>
        <v>3822085</v>
      </c>
      <c r="F113" s="44">
        <v>440140</v>
      </c>
      <c r="G113" s="44">
        <f t="shared" si="1"/>
        <v>3381945</v>
      </c>
      <c r="H113" s="55"/>
      <c r="I113" s="55"/>
      <c r="J113" s="55"/>
    </row>
    <row r="114" spans="1:10">
      <c r="A114" s="42" t="s">
        <v>4989</v>
      </c>
      <c r="B114" s="43" t="s">
        <v>4987</v>
      </c>
      <c r="C114" s="9" t="s">
        <v>5250</v>
      </c>
      <c r="D114" s="42" t="s">
        <v>4990</v>
      </c>
      <c r="E114" s="203">
        <f>VLOOKUP(A114,'System TB'!$A:$C,3,FALSE)</f>
        <v>0</v>
      </c>
      <c r="F114" s="44">
        <v>0</v>
      </c>
      <c r="G114" s="44">
        <f t="shared" si="1"/>
        <v>0</v>
      </c>
      <c r="H114" s="55"/>
      <c r="I114" s="55"/>
      <c r="J114" s="55"/>
    </row>
    <row r="115" spans="1:10">
      <c r="A115" s="42" t="s">
        <v>4994</v>
      </c>
      <c r="B115" s="43" t="s">
        <v>4992</v>
      </c>
      <c r="C115" s="9" t="s">
        <v>5250</v>
      </c>
      <c r="D115" s="42" t="s">
        <v>4995</v>
      </c>
      <c r="E115" s="203">
        <f>VLOOKUP(A115,'System TB'!$A:$C,3,FALSE)</f>
        <v>0</v>
      </c>
      <c r="F115" s="44">
        <v>0</v>
      </c>
      <c r="G115" s="44">
        <f t="shared" si="1"/>
        <v>0</v>
      </c>
      <c r="H115" s="55"/>
      <c r="I115" s="55"/>
      <c r="J115" s="55"/>
    </row>
    <row r="116" spans="1:10">
      <c r="A116" s="42" t="s">
        <v>5189</v>
      </c>
      <c r="B116" s="43"/>
      <c r="C116" s="9" t="s">
        <v>5250</v>
      </c>
      <c r="D116" s="42" t="s">
        <v>5190</v>
      </c>
      <c r="E116" s="203">
        <f>VLOOKUP(A116,'System TB'!$A:$C,3,FALSE)</f>
        <v>0</v>
      </c>
      <c r="F116" s="44">
        <v>0</v>
      </c>
      <c r="G116" s="44">
        <f t="shared" si="1"/>
        <v>0</v>
      </c>
      <c r="H116" s="55"/>
      <c r="I116" s="55"/>
      <c r="J116" s="55"/>
    </row>
    <row r="117" spans="1:10">
      <c r="A117" s="42" t="s">
        <v>4981</v>
      </c>
      <c r="B117" s="43" t="s">
        <v>4982</v>
      </c>
      <c r="C117" s="9" t="s">
        <v>5250</v>
      </c>
      <c r="D117" s="42" t="s">
        <v>4983</v>
      </c>
      <c r="E117" s="203">
        <f>VLOOKUP(A117,'System TB'!$A:$C,3,FALSE)</f>
        <v>0</v>
      </c>
      <c r="F117" s="44">
        <v>0</v>
      </c>
      <c r="G117" s="44">
        <f t="shared" si="1"/>
        <v>0</v>
      </c>
      <c r="H117" s="55"/>
      <c r="I117" s="55"/>
      <c r="J117" s="55"/>
    </row>
    <row r="118" spans="1:10">
      <c r="A118" s="42" t="s">
        <v>5001</v>
      </c>
      <c r="B118" s="43" t="s">
        <v>4997</v>
      </c>
      <c r="C118" s="9" t="s">
        <v>5250</v>
      </c>
      <c r="D118" s="42" t="s">
        <v>5002</v>
      </c>
      <c r="E118" s="203">
        <f>VLOOKUP(A118,'System TB'!$A:$C,3,FALSE)</f>
        <v>4038859.35</v>
      </c>
      <c r="F118" s="44">
        <v>3347701.09</v>
      </c>
      <c r="G118" s="44">
        <f t="shared" si="1"/>
        <v>691158.26000000024</v>
      </c>
      <c r="H118" s="55"/>
      <c r="I118" s="55"/>
      <c r="J118" s="55"/>
    </row>
    <row r="119" spans="1:10">
      <c r="A119" s="42" t="s">
        <v>5003</v>
      </c>
      <c r="B119" s="43" t="s">
        <v>4997</v>
      </c>
      <c r="C119" s="9" t="s">
        <v>5250</v>
      </c>
      <c r="D119" s="42" t="s">
        <v>5004</v>
      </c>
      <c r="E119" s="203">
        <f>VLOOKUP(A119,'System TB'!$A:$C,3,FALSE)</f>
        <v>528252.28</v>
      </c>
      <c r="F119" s="44">
        <v>414666.54999999993</v>
      </c>
      <c r="G119" s="44">
        <f t="shared" si="1"/>
        <v>113585.7300000001</v>
      </c>
      <c r="H119" s="55"/>
      <c r="I119" s="55"/>
      <c r="J119" s="55"/>
    </row>
    <row r="120" spans="1:10">
      <c r="A120" s="42" t="s">
        <v>3260</v>
      </c>
      <c r="B120" s="43" t="s">
        <v>1409</v>
      </c>
      <c r="C120" s="92" t="s">
        <v>5238</v>
      </c>
      <c r="D120" s="42" t="s">
        <v>3261</v>
      </c>
      <c r="E120" s="203">
        <f>VLOOKUP(A120,'System TB'!$A:$C,3,FALSE)</f>
        <v>43750</v>
      </c>
      <c r="F120" s="44">
        <v>36600</v>
      </c>
      <c r="G120" s="44">
        <f t="shared" si="1"/>
        <v>7150</v>
      </c>
      <c r="H120" s="55"/>
      <c r="I120" s="55"/>
      <c r="J120" s="55"/>
    </row>
    <row r="121" spans="1:10">
      <c r="A121" s="42" t="s">
        <v>1965</v>
      </c>
      <c r="B121" s="43" t="s">
        <v>1409</v>
      </c>
      <c r="C121" s="92" t="s">
        <v>5238</v>
      </c>
      <c r="D121" s="42" t="s">
        <v>1966</v>
      </c>
      <c r="E121" s="203">
        <f>VLOOKUP(A121,'System TB'!$A:$C,3,FALSE)</f>
        <v>802242.95</v>
      </c>
      <c r="F121" s="44">
        <v>306268.73</v>
      </c>
      <c r="G121" s="44">
        <f t="shared" si="1"/>
        <v>495974.22</v>
      </c>
      <c r="H121" s="55"/>
      <c r="I121" s="55"/>
      <c r="J121" s="55"/>
    </row>
    <row r="122" spans="1:10">
      <c r="A122" s="42" t="s">
        <v>1697</v>
      </c>
      <c r="B122" s="43" t="s">
        <v>1409</v>
      </c>
      <c r="C122" s="92" t="s">
        <v>5238</v>
      </c>
      <c r="D122" s="42" t="s">
        <v>1698</v>
      </c>
      <c r="E122" s="203">
        <f>VLOOKUP(A122,'System TB'!$A:$C,3,FALSE)</f>
        <v>1275</v>
      </c>
      <c r="F122" s="44">
        <v>1225</v>
      </c>
      <c r="G122" s="44">
        <f t="shared" si="1"/>
        <v>50</v>
      </c>
      <c r="H122" s="55"/>
      <c r="I122" s="55"/>
      <c r="J122" s="55"/>
    </row>
    <row r="123" spans="1:10">
      <c r="A123" s="42" t="s">
        <v>1439</v>
      </c>
      <c r="B123" s="43" t="s">
        <v>1409</v>
      </c>
      <c r="C123" s="92" t="s">
        <v>5238</v>
      </c>
      <c r="D123" s="42" t="s">
        <v>1440</v>
      </c>
      <c r="E123" s="203">
        <f>VLOOKUP(A123,'System TB'!$A:$C,3,FALSE)</f>
        <v>5905620</v>
      </c>
      <c r="F123" s="44">
        <v>2952300</v>
      </c>
      <c r="G123" s="44">
        <f t="shared" si="1"/>
        <v>2953320</v>
      </c>
      <c r="H123" s="55"/>
      <c r="I123" s="55"/>
      <c r="J123" s="55"/>
    </row>
    <row r="124" spans="1:10">
      <c r="A124" s="42" t="s">
        <v>2732</v>
      </c>
      <c r="B124" s="43" t="s">
        <v>1409</v>
      </c>
      <c r="C124" s="92" t="s">
        <v>5238</v>
      </c>
      <c r="D124" s="42" t="s">
        <v>2733</v>
      </c>
      <c r="E124" s="203">
        <f>VLOOKUP(A124,'System TB'!$A:$C,3,FALSE)</f>
        <v>2250</v>
      </c>
      <c r="F124" s="44">
        <v>2050</v>
      </c>
      <c r="G124" s="44">
        <f t="shared" si="1"/>
        <v>200</v>
      </c>
      <c r="H124" s="55"/>
      <c r="I124" s="55"/>
      <c r="J124" s="55"/>
    </row>
    <row r="125" spans="1:10">
      <c r="A125" s="42" t="s">
        <v>2734</v>
      </c>
      <c r="B125" s="43" t="s">
        <v>1409</v>
      </c>
      <c r="C125" s="92" t="s">
        <v>5238</v>
      </c>
      <c r="D125" s="42" t="s">
        <v>2735</v>
      </c>
      <c r="E125" s="203">
        <f>VLOOKUP(A125,'System TB'!$A:$C,3,FALSE)</f>
        <v>13500</v>
      </c>
      <c r="F125" s="44">
        <v>10500</v>
      </c>
      <c r="G125" s="44">
        <f t="shared" si="1"/>
        <v>3000</v>
      </c>
      <c r="H125" s="55"/>
      <c r="I125" s="55"/>
      <c r="J125" s="55"/>
    </row>
    <row r="126" spans="1:10">
      <c r="A126" s="42" t="s">
        <v>1441</v>
      </c>
      <c r="B126" s="43" t="s">
        <v>1409</v>
      </c>
      <c r="C126" s="92" t="s">
        <v>5238</v>
      </c>
      <c r="D126" s="42" t="s">
        <v>1442</v>
      </c>
      <c r="E126" s="203">
        <f>VLOOKUP(A126,'System TB'!$A:$C,3,FALSE)</f>
        <v>3065861.67</v>
      </c>
      <c r="F126" s="44">
        <v>1986997.5</v>
      </c>
      <c r="G126" s="44">
        <f t="shared" si="1"/>
        <v>1078864.17</v>
      </c>
      <c r="H126" s="55"/>
      <c r="I126" s="55"/>
      <c r="J126" s="55"/>
    </row>
    <row r="127" spans="1:10">
      <c r="A127" s="42" t="s">
        <v>3992</v>
      </c>
      <c r="B127" s="43" t="s">
        <v>3993</v>
      </c>
      <c r="C127" s="92" t="s">
        <v>5243</v>
      </c>
      <c r="D127" s="42" t="s">
        <v>3994</v>
      </c>
      <c r="E127" s="203">
        <f>VLOOKUP(A127,'System TB'!$A:$C,3,FALSE)</f>
        <v>367894065.02999997</v>
      </c>
      <c r="F127" s="44">
        <v>269023044.03000009</v>
      </c>
      <c r="G127" s="44">
        <f t="shared" si="1"/>
        <v>98871020.999999881</v>
      </c>
      <c r="H127" s="55"/>
      <c r="I127" s="55"/>
      <c r="J127" s="55"/>
    </row>
    <row r="128" spans="1:10">
      <c r="A128" s="42" t="s">
        <v>4055</v>
      </c>
      <c r="B128" s="91" t="str">
        <f>IF(E128&gt;=0,"15b","OD")</f>
        <v>15b</v>
      </c>
      <c r="C128" s="92" t="str">
        <f>IF(E128&gt;=0,"BS-1.1.1.3.0.0","BS-1.2.1.1.0.0")</f>
        <v>BS-1.1.1.3.0.0</v>
      </c>
      <c r="D128" s="42" t="s">
        <v>4056</v>
      </c>
      <c r="E128" s="203">
        <f>VLOOKUP(A128,'System TB'!$A:$C,3,FALSE)</f>
        <v>138478.51</v>
      </c>
      <c r="F128" s="44">
        <v>107029.2</v>
      </c>
      <c r="G128" s="44">
        <f t="shared" si="1"/>
        <v>31449.310000000012</v>
      </c>
      <c r="H128" s="55"/>
      <c r="I128" s="55"/>
      <c r="J128" s="55"/>
    </row>
    <row r="129" spans="1:10">
      <c r="A129" s="42" t="s">
        <v>4010</v>
      </c>
      <c r="B129" s="91" t="str">
        <f>IF(E129&gt;=0,"15b","OD")</f>
        <v>15b</v>
      </c>
      <c r="C129" s="92" t="str">
        <f>IF(E129&gt;=0,"BS-1.1.1.3.0.0","BS-1.2.1.1.0.0")</f>
        <v>BS-1.1.1.3.0.0</v>
      </c>
      <c r="D129" s="42" t="s">
        <v>4012</v>
      </c>
      <c r="E129" s="203">
        <f>VLOOKUP(A129,'System TB'!$A:$C,3,FALSE)</f>
        <v>0</v>
      </c>
      <c r="F129" s="44">
        <v>0</v>
      </c>
      <c r="G129" s="44">
        <f t="shared" si="1"/>
        <v>0</v>
      </c>
      <c r="H129" s="55"/>
      <c r="I129" s="55"/>
      <c r="J129" s="55"/>
    </row>
    <row r="130" spans="1:10">
      <c r="A130" s="42" t="s">
        <v>4280</v>
      </c>
      <c r="B130" s="43" t="s">
        <v>4281</v>
      </c>
      <c r="C130" s="92" t="s">
        <v>5470</v>
      </c>
      <c r="D130" s="42" t="s">
        <v>4282</v>
      </c>
      <c r="E130" s="203">
        <f>VLOOKUP(A130,'System TB'!$A:$C,3,FALSE)</f>
        <v>47648149019.809998</v>
      </c>
      <c r="F130" s="44">
        <v>45455439291.809998</v>
      </c>
      <c r="G130" s="44">
        <f t="shared" ref="G130:G193" si="2">E130-F130</f>
        <v>2192709728</v>
      </c>
      <c r="H130" s="55"/>
      <c r="I130" s="55"/>
      <c r="J130" s="55"/>
    </row>
    <row r="131" spans="1:10">
      <c r="A131" s="42" t="s">
        <v>4283</v>
      </c>
      <c r="B131" s="43" t="s">
        <v>4281</v>
      </c>
      <c r="C131" s="92" t="s">
        <v>5470</v>
      </c>
      <c r="D131" s="42" t="s">
        <v>4284</v>
      </c>
      <c r="E131" s="203">
        <f>VLOOKUP(A131,'System TB'!$A:$C,3,FALSE)</f>
        <v>0</v>
      </c>
      <c r="F131" s="44">
        <v>0</v>
      </c>
      <c r="G131" s="44">
        <f t="shared" si="2"/>
        <v>0</v>
      </c>
      <c r="H131" s="55"/>
      <c r="I131" s="55"/>
      <c r="J131" s="55"/>
    </row>
    <row r="132" spans="1:10">
      <c r="A132" s="42" t="s">
        <v>4295</v>
      </c>
      <c r="B132" s="43" t="s">
        <v>4281</v>
      </c>
      <c r="C132" s="92" t="s">
        <v>5470</v>
      </c>
      <c r="D132" s="42" t="s">
        <v>4296</v>
      </c>
      <c r="E132" s="203">
        <f>VLOOKUP(A132,'System TB'!$A:$C,3,FALSE)</f>
        <v>0</v>
      </c>
      <c r="F132" s="44">
        <v>0</v>
      </c>
      <c r="G132" s="44">
        <f t="shared" si="2"/>
        <v>0</v>
      </c>
      <c r="H132" s="55"/>
      <c r="I132" s="55"/>
      <c r="J132" s="55"/>
    </row>
    <row r="133" spans="1:10">
      <c r="A133" s="42" t="s">
        <v>4299</v>
      </c>
      <c r="B133" s="43" t="s">
        <v>4281</v>
      </c>
      <c r="C133" s="92" t="s">
        <v>5470</v>
      </c>
      <c r="D133" s="42" t="s">
        <v>4300</v>
      </c>
      <c r="E133" s="203">
        <f>VLOOKUP(A133,'System TB'!$A:$C,3,FALSE)</f>
        <v>-1</v>
      </c>
      <c r="F133" s="44">
        <v>-1</v>
      </c>
      <c r="G133" s="44">
        <f t="shared" si="2"/>
        <v>0</v>
      </c>
      <c r="H133" s="55"/>
      <c r="I133" s="55"/>
      <c r="J133" s="55"/>
    </row>
    <row r="134" spans="1:10">
      <c r="A134" s="42" t="s">
        <v>4285</v>
      </c>
      <c r="B134" s="43" t="s">
        <v>4281</v>
      </c>
      <c r="C134" s="92" t="s">
        <v>5470</v>
      </c>
      <c r="D134" s="42" t="s">
        <v>4286</v>
      </c>
      <c r="E134" s="203">
        <f>VLOOKUP(A134,'System TB'!$A:$C,3,FALSE)</f>
        <v>0</v>
      </c>
      <c r="F134" s="44">
        <v>0</v>
      </c>
      <c r="G134" s="44">
        <f t="shared" si="2"/>
        <v>0</v>
      </c>
      <c r="H134" s="55"/>
      <c r="I134" s="55"/>
      <c r="J134" s="55"/>
    </row>
    <row r="135" spans="1:10">
      <c r="A135" s="42" t="s">
        <v>4321</v>
      </c>
      <c r="B135" s="43" t="s">
        <v>4281</v>
      </c>
      <c r="C135" s="92"/>
      <c r="D135" s="42" t="s">
        <v>4322</v>
      </c>
      <c r="E135" s="203">
        <f>VLOOKUP(A135,'System TB'!$A:$C,3,FALSE)</f>
        <v>0</v>
      </c>
      <c r="F135" s="44">
        <v>0</v>
      </c>
      <c r="G135" s="44">
        <f t="shared" si="2"/>
        <v>0</v>
      </c>
      <c r="H135" s="55"/>
      <c r="I135" s="55"/>
      <c r="J135" s="55"/>
    </row>
    <row r="136" spans="1:10">
      <c r="A136" s="42" t="s">
        <v>4193</v>
      </c>
      <c r="B136" s="43" t="s">
        <v>4128</v>
      </c>
      <c r="C136" s="92" t="s">
        <v>5471</v>
      </c>
      <c r="D136" s="42" t="s">
        <v>4194</v>
      </c>
      <c r="E136" s="203">
        <f>VLOOKUP(A136,'System TB'!$A:$C,3,FALSE)</f>
        <v>0</v>
      </c>
      <c r="F136" s="44">
        <v>0</v>
      </c>
      <c r="G136" s="44">
        <f t="shared" si="2"/>
        <v>0</v>
      </c>
      <c r="H136" s="55"/>
      <c r="I136" s="55"/>
      <c r="J136" s="55"/>
    </row>
    <row r="137" spans="1:10">
      <c r="A137" s="42" t="s">
        <v>4127</v>
      </c>
      <c r="B137" s="43" t="s">
        <v>4128</v>
      </c>
      <c r="C137" s="92" t="s">
        <v>5471</v>
      </c>
      <c r="D137" s="42" t="s">
        <v>4129</v>
      </c>
      <c r="E137" s="203">
        <f>VLOOKUP(A137,'System TB'!$A:$C,3,FALSE)</f>
        <v>0</v>
      </c>
      <c r="F137" s="44">
        <v>0</v>
      </c>
      <c r="G137" s="44">
        <f t="shared" si="2"/>
        <v>0</v>
      </c>
      <c r="H137" s="55"/>
      <c r="I137" s="55"/>
      <c r="J137" s="55"/>
    </row>
    <row r="138" spans="1:10">
      <c r="A138" s="42" t="s">
        <v>4159</v>
      </c>
      <c r="B138" s="43" t="s">
        <v>4128</v>
      </c>
      <c r="C138" s="92"/>
      <c r="D138" s="42" t="s">
        <v>4160</v>
      </c>
      <c r="E138" s="203">
        <f>VLOOKUP(A138,'System TB'!$A:$C,3,FALSE)</f>
        <v>0</v>
      </c>
      <c r="F138" s="44">
        <v>0</v>
      </c>
      <c r="G138" s="44">
        <f t="shared" si="2"/>
        <v>0</v>
      </c>
      <c r="H138" s="55"/>
      <c r="I138" s="55"/>
      <c r="J138" s="55"/>
    </row>
    <row r="139" spans="1:10">
      <c r="A139" s="42" t="s">
        <v>4215</v>
      </c>
      <c r="B139" s="43" t="s">
        <v>4128</v>
      </c>
      <c r="C139" s="92" t="s">
        <v>5471</v>
      </c>
      <c r="D139" s="42" t="s">
        <v>4216</v>
      </c>
      <c r="E139" s="203">
        <f>VLOOKUP(A139,'System TB'!$A:$C,3,FALSE)</f>
        <v>0</v>
      </c>
      <c r="F139" s="44">
        <v>0</v>
      </c>
      <c r="G139" s="44">
        <f t="shared" si="2"/>
        <v>0</v>
      </c>
      <c r="H139" s="55"/>
      <c r="I139" s="55"/>
      <c r="J139" s="55"/>
    </row>
    <row r="140" spans="1:10">
      <c r="A140" s="42" t="s">
        <v>4175</v>
      </c>
      <c r="B140" s="43" t="s">
        <v>4128</v>
      </c>
      <c r="C140" s="92"/>
      <c r="D140" s="42" t="s">
        <v>4176</v>
      </c>
      <c r="E140" s="203">
        <f>VLOOKUP(A140,'System TB'!$A:$C,3,FALSE)</f>
        <v>0</v>
      </c>
      <c r="F140" s="44">
        <v>0</v>
      </c>
      <c r="G140" s="44">
        <f t="shared" si="2"/>
        <v>0</v>
      </c>
      <c r="H140" s="55"/>
      <c r="I140" s="55"/>
      <c r="J140" s="55"/>
    </row>
    <row r="141" spans="1:10">
      <c r="A141" s="42" t="s">
        <v>4195</v>
      </c>
      <c r="B141" s="43" t="s">
        <v>4128</v>
      </c>
      <c r="C141" s="92"/>
      <c r="D141" s="42" t="s">
        <v>4196</v>
      </c>
      <c r="E141" s="203">
        <f>VLOOKUP(A141,'System TB'!$A:$C,3,FALSE)</f>
        <v>0</v>
      </c>
      <c r="F141" s="44">
        <v>0</v>
      </c>
      <c r="G141" s="44">
        <f t="shared" si="2"/>
        <v>0</v>
      </c>
      <c r="H141" s="55"/>
      <c r="I141" s="55"/>
      <c r="J141" s="55"/>
    </row>
    <row r="142" spans="1:10">
      <c r="A142" s="42" t="s">
        <v>4252</v>
      </c>
      <c r="B142" s="43" t="s">
        <v>4128</v>
      </c>
      <c r="C142" s="92" t="s">
        <v>5471</v>
      </c>
      <c r="D142" s="42" t="s">
        <v>4253</v>
      </c>
      <c r="E142" s="203">
        <f>VLOOKUP(A142,'System TB'!$A:$C,3,FALSE)</f>
        <v>0</v>
      </c>
      <c r="F142" s="44">
        <v>0</v>
      </c>
      <c r="G142" s="44">
        <f t="shared" si="2"/>
        <v>0</v>
      </c>
      <c r="H142" s="55"/>
      <c r="I142" s="55"/>
      <c r="J142" s="55"/>
    </row>
    <row r="143" spans="1:10">
      <c r="A143" s="42" t="s">
        <v>4219</v>
      </c>
      <c r="B143" s="43" t="s">
        <v>4128</v>
      </c>
      <c r="C143" s="92" t="s">
        <v>5471</v>
      </c>
      <c r="D143" s="42" t="s">
        <v>4220</v>
      </c>
      <c r="E143" s="203">
        <f>VLOOKUP(A143,'System TB'!$A:$C,3,FALSE)</f>
        <v>0</v>
      </c>
      <c r="F143" s="44">
        <v>0</v>
      </c>
      <c r="G143" s="44">
        <f t="shared" si="2"/>
        <v>0</v>
      </c>
      <c r="H143" s="55"/>
      <c r="I143" s="55"/>
      <c r="J143" s="55"/>
    </row>
    <row r="144" spans="1:10">
      <c r="A144" s="42" t="s">
        <v>4237</v>
      </c>
      <c r="B144" s="43" t="s">
        <v>4128</v>
      </c>
      <c r="C144" s="92"/>
      <c r="D144" s="42" t="s">
        <v>4238</v>
      </c>
      <c r="E144" s="203">
        <f>VLOOKUP(A144,'System TB'!$A:$C,3,FALSE)</f>
        <v>0</v>
      </c>
      <c r="F144" s="44">
        <v>0</v>
      </c>
      <c r="G144" s="44">
        <f t="shared" si="2"/>
        <v>0</v>
      </c>
      <c r="H144" s="55"/>
      <c r="I144" s="55"/>
      <c r="J144" s="55"/>
    </row>
    <row r="145" spans="1:10">
      <c r="A145" s="42" t="s">
        <v>4239</v>
      </c>
      <c r="B145" s="43" t="s">
        <v>4128</v>
      </c>
      <c r="C145" s="92" t="s">
        <v>5471</v>
      </c>
      <c r="D145" s="42" t="s">
        <v>4240</v>
      </c>
      <c r="E145" s="203">
        <f>VLOOKUP(A145,'System TB'!$A:$C,3,FALSE)</f>
        <v>0</v>
      </c>
      <c r="F145" s="44">
        <v>0</v>
      </c>
      <c r="G145" s="44">
        <f t="shared" si="2"/>
        <v>0</v>
      </c>
      <c r="H145" s="55"/>
      <c r="I145" s="55"/>
      <c r="J145" s="55"/>
    </row>
    <row r="146" spans="1:10">
      <c r="A146" s="42" t="s">
        <v>4221</v>
      </c>
      <c r="B146" s="43" t="s">
        <v>4128</v>
      </c>
      <c r="C146" s="92" t="s">
        <v>5471</v>
      </c>
      <c r="D146" s="42" t="s">
        <v>4222</v>
      </c>
      <c r="E146" s="203">
        <f>VLOOKUP(A146,'System TB'!$A:$C,3,FALSE)</f>
        <v>0</v>
      </c>
      <c r="F146" s="44">
        <v>0</v>
      </c>
      <c r="G146" s="44">
        <f t="shared" si="2"/>
        <v>0</v>
      </c>
      <c r="H146" s="55"/>
      <c r="I146" s="55"/>
      <c r="J146" s="55"/>
    </row>
    <row r="147" spans="1:10">
      <c r="A147" s="42" t="s">
        <v>4197</v>
      </c>
      <c r="B147" s="43" t="s">
        <v>4128</v>
      </c>
      <c r="C147" s="92" t="s">
        <v>5471</v>
      </c>
      <c r="D147" s="42" t="s">
        <v>4198</v>
      </c>
      <c r="E147" s="203">
        <f>VLOOKUP(A147,'System TB'!$A:$C,3,FALSE)</f>
        <v>0</v>
      </c>
      <c r="F147" s="44">
        <v>0</v>
      </c>
      <c r="G147" s="44">
        <f t="shared" si="2"/>
        <v>0</v>
      </c>
      <c r="H147" s="55"/>
      <c r="I147" s="55"/>
      <c r="J147" s="55"/>
    </row>
    <row r="148" spans="1:10">
      <c r="A148" s="42" t="s">
        <v>5181</v>
      </c>
      <c r="B148" s="43"/>
      <c r="C148" s="43"/>
      <c r="D148" s="42" t="s">
        <v>5182</v>
      </c>
      <c r="E148" s="203">
        <f>VLOOKUP(A148,'System TB'!$A:$C,3,FALSE)</f>
        <v>0</v>
      </c>
      <c r="F148" s="44">
        <v>0</v>
      </c>
      <c r="G148" s="44">
        <f t="shared" si="2"/>
        <v>0</v>
      </c>
      <c r="H148" s="55"/>
      <c r="I148" s="55"/>
      <c r="J148" s="55"/>
    </row>
    <row r="149" spans="1:10">
      <c r="A149" s="42" t="s">
        <v>435</v>
      </c>
      <c r="B149" s="43">
        <v>23</v>
      </c>
      <c r="C149" s="3" t="s">
        <v>5404</v>
      </c>
      <c r="D149" s="42" t="s">
        <v>436</v>
      </c>
      <c r="E149" s="203">
        <f>VLOOKUP(A149,'System TB'!$A:$C,3,FALSE)</f>
        <v>62773598.68</v>
      </c>
      <c r="F149" s="44">
        <v>62061666.240000002</v>
      </c>
      <c r="G149" s="44">
        <f t="shared" si="2"/>
        <v>711932.43999999762</v>
      </c>
      <c r="H149" s="55"/>
      <c r="I149" s="55"/>
      <c r="J149" s="55"/>
    </row>
    <row r="150" spans="1:10">
      <c r="A150" s="42" t="s">
        <v>437</v>
      </c>
      <c r="B150" s="43">
        <v>23</v>
      </c>
      <c r="C150" s="3" t="s">
        <v>5404</v>
      </c>
      <c r="D150" s="42" t="s">
        <v>438</v>
      </c>
      <c r="E150" s="203">
        <f>VLOOKUP(A150,'System TB'!$A:$C,3,FALSE)</f>
        <v>191131788.94999999</v>
      </c>
      <c r="F150" s="44">
        <v>189590736</v>
      </c>
      <c r="G150" s="44">
        <f t="shared" si="2"/>
        <v>1541052.9499999881</v>
      </c>
      <c r="H150" s="55"/>
      <c r="I150" s="55"/>
      <c r="J150" s="55"/>
    </row>
    <row r="151" spans="1:10">
      <c r="A151" s="42" t="s">
        <v>445</v>
      </c>
      <c r="B151" s="43">
        <v>23</v>
      </c>
      <c r="C151" s="3" t="s">
        <v>5403</v>
      </c>
      <c r="D151" s="42" t="s">
        <v>446</v>
      </c>
      <c r="E151" s="203">
        <f>VLOOKUP(A151,'System TB'!$A:$C,3,FALSE)</f>
        <v>-0.02</v>
      </c>
      <c r="F151" s="44">
        <v>-0.02</v>
      </c>
      <c r="G151" s="44">
        <f t="shared" si="2"/>
        <v>0</v>
      </c>
      <c r="H151" s="55"/>
      <c r="I151" s="55"/>
      <c r="J151" s="55"/>
    </row>
    <row r="152" spans="1:10">
      <c r="A152" s="42" t="s">
        <v>443</v>
      </c>
      <c r="B152" s="43">
        <v>23</v>
      </c>
      <c r="C152" s="3" t="s">
        <v>5404</v>
      </c>
      <c r="D152" s="42" t="s">
        <v>444</v>
      </c>
      <c r="E152" s="203">
        <f>VLOOKUP(A152,'System TB'!$A:$C,3,FALSE)</f>
        <v>485650143.25999999</v>
      </c>
      <c r="F152" s="44">
        <v>469411481.10000002</v>
      </c>
      <c r="G152" s="44">
        <f t="shared" si="2"/>
        <v>16238662.159999967</v>
      </c>
      <c r="H152" s="55"/>
      <c r="I152" s="55"/>
      <c r="J152" s="55"/>
    </row>
    <row r="153" spans="1:10">
      <c r="A153" s="42" t="s">
        <v>4004</v>
      </c>
      <c r="B153" s="43" t="s">
        <v>3998</v>
      </c>
      <c r="C153" s="92" t="s">
        <v>5333</v>
      </c>
      <c r="D153" s="42" t="s">
        <v>4005</v>
      </c>
      <c r="E153" s="203">
        <f>VLOOKUP(A153,'System TB'!$A:$C,3,FALSE)</f>
        <v>157923092</v>
      </c>
      <c r="F153" s="44">
        <v>439408711.76999998</v>
      </c>
      <c r="G153" s="44">
        <f t="shared" si="2"/>
        <v>-281485619.76999998</v>
      </c>
      <c r="H153" s="55"/>
      <c r="I153" s="55"/>
      <c r="J153" s="55"/>
    </row>
    <row r="154" spans="1:10">
      <c r="A154" s="42" t="s">
        <v>4006</v>
      </c>
      <c r="B154" s="43" t="s">
        <v>3998</v>
      </c>
      <c r="C154" s="92" t="s">
        <v>5333</v>
      </c>
      <c r="D154" s="42" t="s">
        <v>4007</v>
      </c>
      <c r="E154" s="203">
        <f>VLOOKUP(A154,'System TB'!$A:$C,3,FALSE)</f>
        <v>4452351.7</v>
      </c>
      <c r="F154" s="44">
        <v>4322644.7</v>
      </c>
      <c r="G154" s="44">
        <f t="shared" si="2"/>
        <v>129707</v>
      </c>
      <c r="H154" s="55"/>
      <c r="I154" s="55"/>
      <c r="J154" s="55"/>
    </row>
    <row r="155" spans="1:10">
      <c r="A155" s="42" t="s">
        <v>4515</v>
      </c>
      <c r="B155" s="43" t="s">
        <v>4491</v>
      </c>
      <c r="C155" s="92" t="str">
        <f t="shared" ref="C155:C176" si="3">IF(E155&gt;=0,"BS-1.1.18.0.0.0","BS-1.2.11.0.0.0")</f>
        <v>BS-1.1.18.0.0.0</v>
      </c>
      <c r="D155" s="42" t="s">
        <v>4516</v>
      </c>
      <c r="E155" s="203">
        <f>VLOOKUP(A155,'System TB'!$A:$C,3,FALSE)</f>
        <v>0</v>
      </c>
      <c r="F155" s="44">
        <v>0</v>
      </c>
      <c r="G155" s="44">
        <f t="shared" si="2"/>
        <v>0</v>
      </c>
      <c r="H155" s="55"/>
      <c r="I155" s="55"/>
      <c r="J155" s="55"/>
    </row>
    <row r="156" spans="1:10">
      <c r="A156" s="42" t="s">
        <v>4621</v>
      </c>
      <c r="B156" s="43" t="s">
        <v>4491</v>
      </c>
      <c r="C156" s="92" t="str">
        <f t="shared" si="3"/>
        <v>BS-1.1.18.0.0.0</v>
      </c>
      <c r="D156" s="42" t="s">
        <v>4622</v>
      </c>
      <c r="E156" s="203">
        <f>VLOOKUP(A156,'System TB'!$A:$C,3,FALSE)</f>
        <v>0</v>
      </c>
      <c r="F156" s="44">
        <v>0</v>
      </c>
      <c r="G156" s="44">
        <f t="shared" si="2"/>
        <v>0</v>
      </c>
      <c r="H156" s="55"/>
      <c r="I156" s="55"/>
      <c r="J156" s="55"/>
    </row>
    <row r="157" spans="1:10">
      <c r="A157" s="42" t="s">
        <v>4535</v>
      </c>
      <c r="B157" s="43" t="s">
        <v>4491</v>
      </c>
      <c r="C157" s="92" t="str">
        <f t="shared" si="3"/>
        <v>BS-1.1.18.0.0.0</v>
      </c>
      <c r="D157" s="42" t="s">
        <v>4536</v>
      </c>
      <c r="E157" s="203">
        <f>VLOOKUP(A157,'System TB'!$A:$C,3,FALSE)</f>
        <v>0</v>
      </c>
      <c r="F157" s="44">
        <v>0</v>
      </c>
      <c r="G157" s="44">
        <f t="shared" si="2"/>
        <v>0</v>
      </c>
      <c r="H157" s="55"/>
      <c r="I157" s="55"/>
      <c r="J157" s="55"/>
    </row>
    <row r="158" spans="1:10">
      <c r="A158" s="42" t="s">
        <v>4640</v>
      </c>
      <c r="B158" s="43" t="s">
        <v>4491</v>
      </c>
      <c r="C158" s="92" t="str">
        <f t="shared" si="3"/>
        <v>BS-1.1.18.0.0.0</v>
      </c>
      <c r="D158" s="42" t="s">
        <v>4641</v>
      </c>
      <c r="E158" s="203">
        <f>VLOOKUP(A158,'System TB'!$A:$C,3,FALSE)</f>
        <v>0</v>
      </c>
      <c r="F158" s="44">
        <v>0</v>
      </c>
      <c r="G158" s="44">
        <f t="shared" si="2"/>
        <v>0</v>
      </c>
      <c r="H158" s="55"/>
      <c r="I158" s="55"/>
      <c r="J158" s="55"/>
    </row>
    <row r="159" spans="1:10">
      <c r="A159" s="42" t="s">
        <v>4555</v>
      </c>
      <c r="B159" s="43" t="s">
        <v>4491</v>
      </c>
      <c r="C159" s="92" t="str">
        <f t="shared" si="3"/>
        <v>BS-1.1.18.0.0.0</v>
      </c>
      <c r="D159" s="42" t="s">
        <v>4556</v>
      </c>
      <c r="E159" s="203">
        <f>VLOOKUP(A159,'System TB'!$A:$C,3,FALSE)</f>
        <v>0</v>
      </c>
      <c r="F159" s="44">
        <v>0</v>
      </c>
      <c r="G159" s="44">
        <f t="shared" si="2"/>
        <v>0</v>
      </c>
      <c r="H159" s="55"/>
      <c r="I159" s="55"/>
      <c r="J159" s="55"/>
    </row>
    <row r="160" spans="1:10">
      <c r="A160" s="42" t="s">
        <v>4490</v>
      </c>
      <c r="B160" s="43" t="s">
        <v>4491</v>
      </c>
      <c r="C160" s="92" t="str">
        <f t="shared" si="3"/>
        <v>BS-1.1.18.0.0.0</v>
      </c>
      <c r="D160" s="42" t="s">
        <v>4492</v>
      </c>
      <c r="E160" s="203">
        <f>VLOOKUP(A160,'System TB'!$A:$C,3,FALSE)</f>
        <v>0</v>
      </c>
      <c r="F160" s="44">
        <v>0</v>
      </c>
      <c r="G160" s="44">
        <f t="shared" si="2"/>
        <v>0</v>
      </c>
      <c r="H160" s="55"/>
      <c r="I160" s="55"/>
      <c r="J160" s="55"/>
    </row>
    <row r="161" spans="1:10">
      <c r="A161" s="42" t="s">
        <v>4517</v>
      </c>
      <c r="B161" s="43" t="s">
        <v>4491</v>
      </c>
      <c r="C161" s="92" t="str">
        <f t="shared" si="3"/>
        <v>BS-1.1.18.0.0.0</v>
      </c>
      <c r="D161" s="42" t="s">
        <v>4518</v>
      </c>
      <c r="E161" s="203">
        <f>VLOOKUP(A161,'System TB'!$A:$C,3,FALSE)</f>
        <v>0</v>
      </c>
      <c r="F161" s="44">
        <v>0</v>
      </c>
      <c r="G161" s="44">
        <f t="shared" si="2"/>
        <v>0</v>
      </c>
      <c r="H161" s="55"/>
      <c r="I161" s="55"/>
      <c r="J161" s="55"/>
    </row>
    <row r="162" spans="1:10">
      <c r="A162" s="42" t="s">
        <v>4493</v>
      </c>
      <c r="B162" s="43" t="s">
        <v>4491</v>
      </c>
      <c r="C162" s="92" t="str">
        <f t="shared" si="3"/>
        <v>BS-1.1.18.0.0.0</v>
      </c>
      <c r="D162" s="42" t="s">
        <v>4494</v>
      </c>
      <c r="E162" s="203">
        <f>VLOOKUP(A162,'System TB'!$A:$C,3,FALSE)</f>
        <v>0</v>
      </c>
      <c r="F162" s="44">
        <v>0</v>
      </c>
      <c r="G162" s="44">
        <f t="shared" si="2"/>
        <v>0</v>
      </c>
      <c r="H162" s="55"/>
      <c r="I162" s="55"/>
      <c r="J162" s="55"/>
    </row>
    <row r="163" spans="1:10">
      <c r="A163" s="42" t="s">
        <v>4583</v>
      </c>
      <c r="B163" s="43" t="s">
        <v>4491</v>
      </c>
      <c r="C163" s="92" t="str">
        <f t="shared" si="3"/>
        <v>BS-1.1.18.0.0.0</v>
      </c>
      <c r="D163" s="42" t="s">
        <v>4584</v>
      </c>
      <c r="E163" s="203">
        <f>VLOOKUP(A163,'System TB'!$A:$C,3,FALSE)</f>
        <v>0</v>
      </c>
      <c r="F163" s="44">
        <v>0</v>
      </c>
      <c r="G163" s="44">
        <f t="shared" si="2"/>
        <v>0</v>
      </c>
      <c r="H163" s="55"/>
      <c r="I163" s="55"/>
      <c r="J163" s="55"/>
    </row>
    <row r="164" spans="1:10">
      <c r="A164" s="42" t="s">
        <v>4585</v>
      </c>
      <c r="B164" s="43" t="s">
        <v>4491</v>
      </c>
      <c r="C164" s="92" t="str">
        <f t="shared" si="3"/>
        <v>BS-1.1.18.0.0.0</v>
      </c>
      <c r="D164" s="42" t="s">
        <v>4586</v>
      </c>
      <c r="E164" s="203">
        <f>VLOOKUP(A164,'System TB'!$A:$C,3,FALSE)</f>
        <v>0</v>
      </c>
      <c r="F164" s="44">
        <v>0</v>
      </c>
      <c r="G164" s="44">
        <f t="shared" si="2"/>
        <v>0</v>
      </c>
      <c r="H164" s="55"/>
      <c r="I164" s="55"/>
      <c r="J164" s="55"/>
    </row>
    <row r="165" spans="1:10">
      <c r="A165" s="42" t="s">
        <v>4495</v>
      </c>
      <c r="B165" s="43" t="s">
        <v>4491</v>
      </c>
      <c r="C165" s="92" t="str">
        <f t="shared" si="3"/>
        <v>BS-1.1.18.0.0.0</v>
      </c>
      <c r="D165" s="42" t="s">
        <v>4496</v>
      </c>
      <c r="E165" s="203">
        <f>VLOOKUP(A165,'System TB'!$A:$C,3,FALSE)</f>
        <v>0</v>
      </c>
      <c r="F165" s="44">
        <v>0</v>
      </c>
      <c r="G165" s="44">
        <f t="shared" si="2"/>
        <v>0</v>
      </c>
      <c r="H165" s="55"/>
      <c r="I165" s="55"/>
      <c r="J165" s="55"/>
    </row>
    <row r="166" spans="1:10">
      <c r="A166" s="42" t="s">
        <v>4587</v>
      </c>
      <c r="B166" s="43" t="s">
        <v>4491</v>
      </c>
      <c r="C166" s="92" t="str">
        <f t="shared" si="3"/>
        <v>BS-1.1.18.0.0.0</v>
      </c>
      <c r="D166" s="42" t="s">
        <v>4588</v>
      </c>
      <c r="E166" s="203">
        <f>VLOOKUP(A166,'System TB'!$A:$C,3,FALSE)</f>
        <v>0</v>
      </c>
      <c r="F166" s="44">
        <v>0</v>
      </c>
      <c r="G166" s="44">
        <f t="shared" si="2"/>
        <v>0</v>
      </c>
      <c r="H166" s="55"/>
      <c r="I166" s="55"/>
      <c r="J166" s="55"/>
    </row>
    <row r="167" spans="1:10">
      <c r="A167" s="42" t="s">
        <v>4557</v>
      </c>
      <c r="B167" s="43" t="s">
        <v>4491</v>
      </c>
      <c r="C167" s="92" t="str">
        <f t="shared" si="3"/>
        <v>BS-1.1.18.0.0.0</v>
      </c>
      <c r="D167" s="42" t="s">
        <v>4558</v>
      </c>
      <c r="E167" s="203">
        <f>VLOOKUP(A167,'System TB'!$A:$C,3,FALSE)</f>
        <v>0</v>
      </c>
      <c r="F167" s="44">
        <v>0</v>
      </c>
      <c r="G167" s="44">
        <f t="shared" si="2"/>
        <v>0</v>
      </c>
      <c r="H167" s="55"/>
      <c r="I167" s="55"/>
      <c r="J167" s="55"/>
    </row>
    <row r="168" spans="1:10">
      <c r="A168" s="42" t="s">
        <v>4537</v>
      </c>
      <c r="B168" s="43" t="s">
        <v>4491</v>
      </c>
      <c r="C168" s="92" t="str">
        <f t="shared" si="3"/>
        <v>BS-1.1.18.0.0.0</v>
      </c>
      <c r="D168" s="42" t="s">
        <v>4538</v>
      </c>
      <c r="E168" s="203">
        <f>VLOOKUP(A168,'System TB'!$A:$C,3,FALSE)</f>
        <v>0</v>
      </c>
      <c r="F168" s="44">
        <v>0</v>
      </c>
      <c r="G168" s="44">
        <f t="shared" si="2"/>
        <v>0</v>
      </c>
      <c r="H168" s="55"/>
      <c r="I168" s="55"/>
      <c r="J168" s="55"/>
    </row>
    <row r="169" spans="1:10">
      <c r="A169" s="42" t="s">
        <v>4605</v>
      </c>
      <c r="B169" s="43" t="s">
        <v>4491</v>
      </c>
      <c r="C169" s="92" t="str">
        <f t="shared" si="3"/>
        <v>BS-1.1.18.0.0.0</v>
      </c>
      <c r="D169" s="42" t="s">
        <v>4606</v>
      </c>
      <c r="E169" s="203">
        <f>VLOOKUP(A169,'System TB'!$A:$C,3,FALSE)</f>
        <v>0</v>
      </c>
      <c r="F169" s="44">
        <v>0</v>
      </c>
      <c r="G169" s="44">
        <f t="shared" si="2"/>
        <v>0</v>
      </c>
      <c r="H169" s="55"/>
      <c r="I169" s="55"/>
      <c r="J169" s="55"/>
    </row>
    <row r="170" spans="1:10">
      <c r="A170" s="42" t="s">
        <v>4519</v>
      </c>
      <c r="B170" s="43" t="s">
        <v>4491</v>
      </c>
      <c r="C170" s="92" t="str">
        <f t="shared" si="3"/>
        <v>BS-1.1.18.0.0.0</v>
      </c>
      <c r="D170" s="42" t="s">
        <v>4520</v>
      </c>
      <c r="E170" s="203">
        <f>VLOOKUP(A170,'System TB'!$A:$C,3,FALSE)</f>
        <v>0</v>
      </c>
      <c r="F170" s="44">
        <v>0</v>
      </c>
      <c r="G170" s="44">
        <f t="shared" si="2"/>
        <v>0</v>
      </c>
      <c r="H170" s="55"/>
      <c r="I170" s="55"/>
      <c r="J170" s="55"/>
    </row>
    <row r="171" spans="1:10">
      <c r="A171" s="42" t="s">
        <v>4539</v>
      </c>
      <c r="B171" s="43" t="s">
        <v>4491</v>
      </c>
      <c r="C171" s="92" t="str">
        <f t="shared" si="3"/>
        <v>BS-1.1.18.0.0.0</v>
      </c>
      <c r="D171" s="42" t="s">
        <v>4540</v>
      </c>
      <c r="E171" s="203">
        <f>VLOOKUP(A171,'System TB'!$A:$C,3,FALSE)</f>
        <v>0</v>
      </c>
      <c r="F171" s="44">
        <v>0</v>
      </c>
      <c r="G171" s="44">
        <f t="shared" si="2"/>
        <v>0</v>
      </c>
      <c r="H171" s="55"/>
      <c r="I171" s="55"/>
      <c r="J171" s="55"/>
    </row>
    <row r="172" spans="1:10">
      <c r="A172" s="42" t="s">
        <v>4541</v>
      </c>
      <c r="B172" s="43" t="s">
        <v>4491</v>
      </c>
      <c r="C172" s="92" t="str">
        <f t="shared" si="3"/>
        <v>BS-1.1.18.0.0.0</v>
      </c>
      <c r="D172" s="42" t="s">
        <v>4542</v>
      </c>
      <c r="E172" s="203">
        <f>VLOOKUP(A172,'System TB'!$A:$C,3,FALSE)</f>
        <v>0</v>
      </c>
      <c r="F172" s="44">
        <v>0</v>
      </c>
      <c r="G172" s="44">
        <f t="shared" si="2"/>
        <v>0</v>
      </c>
      <c r="H172" s="55"/>
      <c r="I172" s="55"/>
      <c r="J172" s="55"/>
    </row>
    <row r="173" spans="1:10">
      <c r="A173" s="42" t="s">
        <v>4521</v>
      </c>
      <c r="B173" s="43" t="s">
        <v>4491</v>
      </c>
      <c r="C173" s="92" t="str">
        <f t="shared" si="3"/>
        <v>BS-1.1.18.0.0.0</v>
      </c>
      <c r="D173" s="42" t="s">
        <v>4522</v>
      </c>
      <c r="E173" s="203">
        <f>VLOOKUP(A173,'System TB'!$A:$C,3,FALSE)</f>
        <v>0</v>
      </c>
      <c r="F173" s="44">
        <v>0</v>
      </c>
      <c r="G173" s="44">
        <f t="shared" si="2"/>
        <v>0</v>
      </c>
      <c r="H173" s="55"/>
      <c r="I173" s="55"/>
      <c r="J173" s="55"/>
    </row>
    <row r="174" spans="1:10">
      <c r="A174" s="42" t="s">
        <v>4497</v>
      </c>
      <c r="B174" s="43" t="s">
        <v>4491</v>
      </c>
      <c r="C174" s="92" t="str">
        <f t="shared" si="3"/>
        <v>BS-1.1.18.0.0.0</v>
      </c>
      <c r="D174" s="42" t="s">
        <v>4498</v>
      </c>
      <c r="E174" s="203">
        <f>VLOOKUP(A174,'System TB'!$A:$C,3,FALSE)</f>
        <v>0</v>
      </c>
      <c r="F174" s="44">
        <v>0</v>
      </c>
      <c r="G174" s="44">
        <f t="shared" si="2"/>
        <v>0</v>
      </c>
      <c r="H174" s="55"/>
      <c r="I174" s="55"/>
      <c r="J174" s="55"/>
    </row>
    <row r="175" spans="1:10">
      <c r="A175" s="42" t="s">
        <v>4589</v>
      </c>
      <c r="B175" s="43" t="s">
        <v>4491</v>
      </c>
      <c r="C175" s="92" t="str">
        <f t="shared" si="3"/>
        <v>BS-1.1.18.0.0.0</v>
      </c>
      <c r="D175" s="42" t="s">
        <v>4590</v>
      </c>
      <c r="E175" s="203">
        <f>VLOOKUP(A175,'System TB'!$A:$C,3,FALSE)</f>
        <v>0</v>
      </c>
      <c r="F175" s="44">
        <v>0</v>
      </c>
      <c r="G175" s="44">
        <f t="shared" si="2"/>
        <v>0</v>
      </c>
      <c r="H175" s="55"/>
      <c r="I175" s="55"/>
      <c r="J175" s="55"/>
    </row>
    <row r="176" spans="1:10">
      <c r="A176" s="42" t="s">
        <v>4591</v>
      </c>
      <c r="B176" s="43" t="s">
        <v>4491</v>
      </c>
      <c r="C176" s="92" t="str">
        <f t="shared" si="3"/>
        <v>BS-1.1.18.0.0.0</v>
      </c>
      <c r="D176" s="42" t="s">
        <v>4592</v>
      </c>
      <c r="E176" s="203">
        <f>VLOOKUP(A176,'System TB'!$A:$C,3,FALSE)</f>
        <v>0</v>
      </c>
      <c r="F176" s="44">
        <v>0</v>
      </c>
      <c r="G176" s="44">
        <f t="shared" si="2"/>
        <v>0</v>
      </c>
      <c r="H176" s="55"/>
      <c r="I176" s="55"/>
      <c r="J176" s="55"/>
    </row>
    <row r="177" spans="1:10">
      <c r="A177" s="42" t="s">
        <v>4331</v>
      </c>
      <c r="B177" s="43" t="s">
        <v>4281</v>
      </c>
      <c r="C177" s="92" t="s">
        <v>5470</v>
      </c>
      <c r="D177" s="42" t="s">
        <v>4332</v>
      </c>
      <c r="E177" s="203">
        <f>VLOOKUP(A177,'System TB'!$A:$C,3,FALSE)</f>
        <v>1252618993.4200001</v>
      </c>
      <c r="F177" s="44">
        <v>1335194558.45</v>
      </c>
      <c r="G177" s="44">
        <f t="shared" si="2"/>
        <v>-82575565.029999971</v>
      </c>
      <c r="H177" s="55"/>
      <c r="I177" s="55"/>
      <c r="J177" s="55"/>
    </row>
    <row r="178" spans="1:10">
      <c r="A178" s="42" t="s">
        <v>4333</v>
      </c>
      <c r="B178" s="43" t="s">
        <v>4281</v>
      </c>
      <c r="C178" s="92" t="s">
        <v>5470</v>
      </c>
      <c r="D178" s="42" t="s">
        <v>4334</v>
      </c>
      <c r="E178" s="203">
        <f>VLOOKUP(A178,'System TB'!$A:$C,3,FALSE)</f>
        <v>0</v>
      </c>
      <c r="F178" s="44">
        <v>0</v>
      </c>
      <c r="G178" s="44">
        <f t="shared" si="2"/>
        <v>0</v>
      </c>
      <c r="H178" s="55"/>
      <c r="I178" s="55"/>
      <c r="J178" s="55"/>
    </row>
    <row r="179" spans="1:10">
      <c r="A179" s="42" t="s">
        <v>4325</v>
      </c>
      <c r="B179" s="43" t="s">
        <v>4281</v>
      </c>
      <c r="C179" s="92" t="s">
        <v>5470</v>
      </c>
      <c r="D179" s="42" t="s">
        <v>4326</v>
      </c>
      <c r="E179" s="203">
        <f>VLOOKUP(A179,'System TB'!$A:$C,3,FALSE)</f>
        <v>0.01</v>
      </c>
      <c r="F179" s="44">
        <v>0.01</v>
      </c>
      <c r="G179" s="44">
        <f t="shared" si="2"/>
        <v>0</v>
      </c>
      <c r="H179" s="55"/>
      <c r="I179" s="55"/>
      <c r="J179" s="55"/>
    </row>
    <row r="180" spans="1:10">
      <c r="A180" s="42" t="s">
        <v>4317</v>
      </c>
      <c r="B180" s="43" t="s">
        <v>4281</v>
      </c>
      <c r="C180" s="92" t="s">
        <v>5470</v>
      </c>
      <c r="D180" s="42" t="s">
        <v>4318</v>
      </c>
      <c r="E180" s="203">
        <f>VLOOKUP(A180,'System TB'!$A:$C,3,FALSE)</f>
        <v>0</v>
      </c>
      <c r="F180" s="44">
        <v>0</v>
      </c>
      <c r="G180" s="44">
        <f t="shared" si="2"/>
        <v>0</v>
      </c>
      <c r="H180" s="55"/>
      <c r="I180" s="55"/>
      <c r="J180" s="55"/>
    </row>
    <row r="181" spans="1:10">
      <c r="A181" s="42" t="s">
        <v>4161</v>
      </c>
      <c r="B181" s="43" t="s">
        <v>4128</v>
      </c>
      <c r="C181" s="92" t="s">
        <v>5471</v>
      </c>
      <c r="D181" s="42" t="s">
        <v>4162</v>
      </c>
      <c r="E181" s="203">
        <f>VLOOKUP(A181,'System TB'!$A:$C,3,FALSE)</f>
        <v>0</v>
      </c>
      <c r="F181" s="44">
        <v>0</v>
      </c>
      <c r="G181" s="44">
        <f t="shared" si="2"/>
        <v>0</v>
      </c>
      <c r="H181" s="55"/>
      <c r="I181" s="55"/>
      <c r="J181" s="55"/>
    </row>
    <row r="182" spans="1:10">
      <c r="A182" s="42" t="s">
        <v>4297</v>
      </c>
      <c r="B182" s="43" t="s">
        <v>4281</v>
      </c>
      <c r="C182" s="92" t="s">
        <v>5470</v>
      </c>
      <c r="D182" s="42" t="s">
        <v>4298</v>
      </c>
      <c r="E182" s="203">
        <f>VLOOKUP(A182,'System TB'!$A:$C,3,FALSE)</f>
        <v>117.78</v>
      </c>
      <c r="F182" s="44">
        <v>117.78</v>
      </c>
      <c r="G182" s="44">
        <f t="shared" si="2"/>
        <v>0</v>
      </c>
      <c r="H182" s="55"/>
      <c r="I182" s="55"/>
      <c r="J182" s="55"/>
    </row>
    <row r="183" spans="1:10">
      <c r="A183" s="42" t="s">
        <v>4313</v>
      </c>
      <c r="B183" s="43" t="s">
        <v>4281</v>
      </c>
      <c r="C183" s="92" t="s">
        <v>5470</v>
      </c>
      <c r="D183" s="42" t="s">
        <v>4314</v>
      </c>
      <c r="E183" s="203">
        <f>VLOOKUP(A183,'System TB'!$A:$C,3,FALSE)</f>
        <v>-20.11</v>
      </c>
      <c r="F183" s="44">
        <v>-20.51</v>
      </c>
      <c r="G183" s="44">
        <f t="shared" si="2"/>
        <v>0.40000000000000213</v>
      </c>
      <c r="H183" s="55"/>
      <c r="I183" s="55"/>
      <c r="J183" s="55"/>
    </row>
    <row r="184" spans="1:10">
      <c r="A184" s="42" t="s">
        <v>4301</v>
      </c>
      <c r="B184" s="43" t="s">
        <v>4281</v>
      </c>
      <c r="C184" s="92" t="s">
        <v>5470</v>
      </c>
      <c r="D184" s="42" t="s">
        <v>4302</v>
      </c>
      <c r="E184" s="203">
        <f>VLOOKUP(A184,'System TB'!$A:$C,3,FALSE)</f>
        <v>0</v>
      </c>
      <c r="F184" s="44">
        <v>0</v>
      </c>
      <c r="G184" s="44">
        <f t="shared" si="2"/>
        <v>0</v>
      </c>
      <c r="H184" s="55"/>
      <c r="I184" s="55"/>
      <c r="J184" s="55"/>
    </row>
    <row r="185" spans="1:10">
      <c r="A185" s="42" t="s">
        <v>4305</v>
      </c>
      <c r="B185" s="43" t="s">
        <v>4281</v>
      </c>
      <c r="C185" s="92" t="s">
        <v>5470</v>
      </c>
      <c r="D185" s="42" t="s">
        <v>4306</v>
      </c>
      <c r="E185" s="203">
        <f>VLOOKUP(A185,'System TB'!$A:$C,3,FALSE)</f>
        <v>0</v>
      </c>
      <c r="F185" s="44">
        <v>0</v>
      </c>
      <c r="G185" s="44">
        <f t="shared" si="2"/>
        <v>0</v>
      </c>
      <c r="H185" s="55"/>
      <c r="I185" s="55"/>
      <c r="J185" s="55"/>
    </row>
    <row r="186" spans="1:10">
      <c r="A186" s="42" t="s">
        <v>4488</v>
      </c>
      <c r="B186" s="43" t="s">
        <v>4486</v>
      </c>
      <c r="C186" s="92" t="str">
        <f>IF(E186&gt;=0,"BS-1.1.18.0.0.0","BS-1.2.11.0.0.0")</f>
        <v>BS-1.1.18.0.0.0</v>
      </c>
      <c r="D186" s="42" t="s">
        <v>4489</v>
      </c>
      <c r="E186" s="203">
        <f>VLOOKUP(A186,'System TB'!$A:$C,3,FALSE)</f>
        <v>27534749.460000001</v>
      </c>
      <c r="F186" s="44">
        <v>29858542.57</v>
      </c>
      <c r="G186" s="44">
        <f t="shared" si="2"/>
        <v>-2323793.1099999994</v>
      </c>
      <c r="H186" s="55"/>
      <c r="I186" s="55"/>
      <c r="J186" s="55"/>
    </row>
    <row r="187" spans="1:10">
      <c r="A187" s="42" t="s">
        <v>4799</v>
      </c>
      <c r="B187" s="43" t="s">
        <v>4638</v>
      </c>
      <c r="C187" s="92" t="str">
        <f>IF(E187&gt;=0,"BS-1.1.18.0.0.0","BS-1.2.11.0.0.0")</f>
        <v>BS-1.1.18.0.0.0</v>
      </c>
      <c r="D187" s="42" t="s">
        <v>4800</v>
      </c>
      <c r="E187" s="203">
        <f>VLOOKUP(A187,'System TB'!$A:$C,3,FALSE)</f>
        <v>0</v>
      </c>
      <c r="F187" s="44">
        <v>0</v>
      </c>
      <c r="G187" s="44">
        <f t="shared" si="2"/>
        <v>0</v>
      </c>
      <c r="H187" s="55"/>
      <c r="I187" s="55"/>
      <c r="J187" s="55"/>
    </row>
    <row r="188" spans="1:10">
      <c r="A188" s="42" t="s">
        <v>4476</v>
      </c>
      <c r="B188" s="43" t="s">
        <v>4470</v>
      </c>
      <c r="C188" s="92" t="str">
        <f>IF(E188&gt;=0,"BS-1.1.18.0.0.0","BS-1.2.11.0.0.0")</f>
        <v>BS-1.1.18.0.0.0</v>
      </c>
      <c r="D188" s="42" t="s">
        <v>4477</v>
      </c>
      <c r="E188" s="203">
        <f>VLOOKUP(A188,'System TB'!$A:$C,3,FALSE)</f>
        <v>22907100</v>
      </c>
      <c r="F188" s="44">
        <v>17328900</v>
      </c>
      <c r="G188" s="44">
        <f t="shared" si="2"/>
        <v>5578200</v>
      </c>
      <c r="H188" s="55"/>
      <c r="I188" s="55"/>
      <c r="J188" s="55"/>
    </row>
    <row r="189" spans="1:10">
      <c r="A189" s="42" t="s">
        <v>4465</v>
      </c>
      <c r="B189" s="43" t="s">
        <v>4420</v>
      </c>
      <c r="C189" s="92" t="s">
        <v>5222</v>
      </c>
      <c r="D189" s="42" t="s">
        <v>4466</v>
      </c>
      <c r="E189" s="203">
        <f>VLOOKUP(A189,'System TB'!$A:$C,3,FALSE)</f>
        <v>14750</v>
      </c>
      <c r="F189" s="44">
        <v>5000</v>
      </c>
      <c r="G189" s="44">
        <f t="shared" si="2"/>
        <v>9750</v>
      </c>
      <c r="H189" s="55"/>
      <c r="I189" s="55"/>
      <c r="J189" s="55"/>
    </row>
    <row r="190" spans="1:10">
      <c r="A190" s="42" t="s">
        <v>4424</v>
      </c>
      <c r="B190" s="43" t="s">
        <v>4420</v>
      </c>
      <c r="C190" s="92" t="s">
        <v>5222</v>
      </c>
      <c r="D190" s="42" t="s">
        <v>4425</v>
      </c>
      <c r="E190" s="203">
        <f>VLOOKUP(A190,'System TB'!$A:$C,3,FALSE)</f>
        <v>49095365.619999997</v>
      </c>
      <c r="F190" s="44">
        <v>52302717.649999999</v>
      </c>
      <c r="G190" s="44">
        <f t="shared" si="2"/>
        <v>-3207352.0300000012</v>
      </c>
      <c r="H190" s="55"/>
      <c r="I190" s="55"/>
      <c r="J190" s="55"/>
    </row>
    <row r="191" spans="1:10">
      <c r="A191" s="42" t="s">
        <v>4456</v>
      </c>
      <c r="B191" s="43" t="s">
        <v>4420</v>
      </c>
      <c r="C191" s="92" t="s">
        <v>5222</v>
      </c>
      <c r="D191" s="42" t="s">
        <v>4457</v>
      </c>
      <c r="E191" s="203">
        <f>VLOOKUP(A191,'System TB'!$A:$C,3,FALSE)</f>
        <v>1007679.12</v>
      </c>
      <c r="F191" s="44">
        <v>940981.45</v>
      </c>
      <c r="G191" s="44">
        <f t="shared" si="2"/>
        <v>66697.670000000042</v>
      </c>
      <c r="H191" s="55"/>
      <c r="I191" s="55"/>
      <c r="J191" s="55"/>
    </row>
    <row r="192" spans="1:10">
      <c r="A192" s="42" t="s">
        <v>4443</v>
      </c>
      <c r="B192" s="43" t="s">
        <v>4420</v>
      </c>
      <c r="C192" s="92" t="s">
        <v>5222</v>
      </c>
      <c r="D192" s="42" t="s">
        <v>4444</v>
      </c>
      <c r="E192" s="203">
        <f>VLOOKUP(A192,'System TB'!$A:$C,3,FALSE)</f>
        <v>-0.4</v>
      </c>
      <c r="F192" s="44">
        <v>-0.4</v>
      </c>
      <c r="G192" s="44">
        <f t="shared" si="2"/>
        <v>0</v>
      </c>
      <c r="H192" s="55"/>
      <c r="I192" s="55"/>
      <c r="J192" s="55"/>
    </row>
    <row r="193" spans="1:10">
      <c r="A193" s="42" t="s">
        <v>4454</v>
      </c>
      <c r="B193" s="43" t="s">
        <v>4420</v>
      </c>
      <c r="C193" s="92" t="s">
        <v>5222</v>
      </c>
      <c r="D193" s="42" t="s">
        <v>4455</v>
      </c>
      <c r="E193" s="203">
        <f>VLOOKUP(A193,'System TB'!$A:$C,3,FALSE)</f>
        <v>6408423.8200000003</v>
      </c>
      <c r="F193" s="44">
        <v>7580064.8099999996</v>
      </c>
      <c r="G193" s="44">
        <f t="shared" si="2"/>
        <v>-1171640.9899999993</v>
      </c>
      <c r="H193" s="55"/>
      <c r="I193" s="55"/>
      <c r="J193" s="55"/>
    </row>
    <row r="194" spans="1:10">
      <c r="A194" s="42" t="s">
        <v>4426</v>
      </c>
      <c r="B194" s="43" t="s">
        <v>4420</v>
      </c>
      <c r="C194" s="92" t="s">
        <v>5222</v>
      </c>
      <c r="D194" s="42" t="s">
        <v>4427</v>
      </c>
      <c r="E194" s="203">
        <f>VLOOKUP(A194,'System TB'!$A:$C,3,FALSE)</f>
        <v>114891.55</v>
      </c>
      <c r="F194" s="44">
        <v>86819.31</v>
      </c>
      <c r="G194" s="44">
        <f t="shared" ref="G194:G257" si="4">E194-F194</f>
        <v>28072.240000000005</v>
      </c>
      <c r="H194" s="55"/>
      <c r="I194" s="55"/>
      <c r="J194" s="55"/>
    </row>
    <row r="195" spans="1:10">
      <c r="A195" s="42" t="s">
        <v>4445</v>
      </c>
      <c r="B195" s="43" t="s">
        <v>4420</v>
      </c>
      <c r="C195" s="92" t="s">
        <v>5222</v>
      </c>
      <c r="D195" s="42" t="s">
        <v>4446</v>
      </c>
      <c r="E195" s="203">
        <f>VLOOKUP(A195,'System TB'!$A:$C,3,FALSE)</f>
        <v>0.52</v>
      </c>
      <c r="F195" s="44">
        <v>0.52</v>
      </c>
      <c r="G195" s="44">
        <f t="shared" si="4"/>
        <v>0</v>
      </c>
      <c r="H195" s="55"/>
      <c r="I195" s="55"/>
      <c r="J195" s="55"/>
    </row>
    <row r="196" spans="1:10">
      <c r="A196" s="42" t="s">
        <v>4458</v>
      </c>
      <c r="B196" s="43" t="s">
        <v>4459</v>
      </c>
      <c r="C196" s="92" t="s">
        <v>5222</v>
      </c>
      <c r="D196" s="42" t="s">
        <v>4460</v>
      </c>
      <c r="E196" s="203">
        <f>VLOOKUP(A196,'System TB'!$A:$C,3,FALSE)</f>
        <v>0</v>
      </c>
      <c r="F196" s="44">
        <v>0</v>
      </c>
      <c r="G196" s="44">
        <f t="shared" si="4"/>
        <v>0</v>
      </c>
      <c r="H196" s="55"/>
      <c r="I196" s="55"/>
      <c r="J196" s="55"/>
    </row>
    <row r="197" spans="1:10">
      <c r="A197" s="42" t="s">
        <v>4579</v>
      </c>
      <c r="B197" s="92" t="str">
        <f>IF(E197&gt;=0,"21b","28b")</f>
        <v>21b</v>
      </c>
      <c r="C197" s="92" t="str">
        <f>IF(E197&gt;=0,"BS-1.1.18.0.0.0","BS-1.2.11.0.0.0")</f>
        <v>BS-1.1.18.0.0.0</v>
      </c>
      <c r="D197" s="42" t="s">
        <v>4580</v>
      </c>
      <c r="E197" s="203">
        <f>VLOOKUP(A197,'System TB'!$A:$C,3,FALSE)</f>
        <v>0</v>
      </c>
      <c r="F197" s="44">
        <v>0</v>
      </c>
      <c r="G197" s="44">
        <f t="shared" si="4"/>
        <v>0</v>
      </c>
      <c r="H197" s="55"/>
      <c r="I197" s="55"/>
      <c r="J197" s="55"/>
    </row>
    <row r="198" spans="1:10">
      <c r="A198" s="42" t="s">
        <v>4513</v>
      </c>
      <c r="B198" s="92" t="str">
        <f>IF(E198&gt;=0,"21b","28b")</f>
        <v>21b</v>
      </c>
      <c r="C198" s="92" t="str">
        <f>IF(E198&gt;=0,"BS-1.1.18.0.0.0","BS-1.2.11.0.0.0")</f>
        <v>BS-1.1.18.0.0.0</v>
      </c>
      <c r="D198" s="42" t="s">
        <v>4514</v>
      </c>
      <c r="E198" s="203">
        <f>VLOOKUP(A198,'System TB'!$A:$C,3,FALSE)</f>
        <v>0</v>
      </c>
      <c r="F198" s="44">
        <v>0</v>
      </c>
      <c r="G198" s="44">
        <f t="shared" si="4"/>
        <v>0</v>
      </c>
      <c r="H198" s="55"/>
      <c r="I198" s="55"/>
      <c r="J198" s="55"/>
    </row>
    <row r="199" spans="1:10">
      <c r="A199" s="42" t="s">
        <v>4581</v>
      </c>
      <c r="B199" s="43" t="s">
        <v>4491</v>
      </c>
      <c r="C199" s="92" t="str">
        <f>IF(E199&gt;=0,"BS-1.1.18.0.0.0","BS-1.2.11.0.0.0")</f>
        <v>BS-1.1.18.0.0.0</v>
      </c>
      <c r="D199" s="42" t="s">
        <v>4582</v>
      </c>
      <c r="E199" s="203">
        <f>VLOOKUP(A199,'System TB'!$A:$C,3,FALSE)</f>
        <v>6488000</v>
      </c>
      <c r="F199" s="44">
        <v>2988000</v>
      </c>
      <c r="G199" s="44">
        <f t="shared" si="4"/>
        <v>3500000</v>
      </c>
      <c r="H199" s="55"/>
      <c r="I199" s="55"/>
      <c r="J199" s="55"/>
    </row>
    <row r="200" spans="1:10">
      <c r="A200" s="42" t="s">
        <v>4233</v>
      </c>
      <c r="B200" s="43" t="s">
        <v>4128</v>
      </c>
      <c r="C200" s="92" t="s">
        <v>5471</v>
      </c>
      <c r="D200" s="42" t="s">
        <v>4234</v>
      </c>
      <c r="E200" s="203">
        <f>VLOOKUP(A200,'System TB'!$A:$C,3,FALSE)</f>
        <v>0</v>
      </c>
      <c r="F200" s="44">
        <v>0</v>
      </c>
      <c r="G200" s="44">
        <f t="shared" si="4"/>
        <v>0</v>
      </c>
      <c r="H200" s="55"/>
      <c r="I200" s="55"/>
      <c r="J200" s="55"/>
    </row>
    <row r="201" spans="1:10">
      <c r="A201" s="42" t="s">
        <v>4469</v>
      </c>
      <c r="B201" s="43" t="s">
        <v>4470</v>
      </c>
      <c r="C201" s="92" t="str">
        <f>IF(E201&gt;=0,"BS-1.1.18.0.0.0","BS-1.2.11.0.0.0")</f>
        <v>BS-1.1.18.0.0.0</v>
      </c>
      <c r="D201" s="42" t="s">
        <v>4471</v>
      </c>
      <c r="E201" s="203">
        <f>VLOOKUP(A201,'System TB'!$A:$C,3,FALSE)</f>
        <v>21760102.140000001</v>
      </c>
      <c r="F201" s="44">
        <v>21760510.41</v>
      </c>
      <c r="G201" s="44">
        <f t="shared" si="4"/>
        <v>-408.26999999955297</v>
      </c>
      <c r="H201" s="55"/>
      <c r="I201" s="55"/>
      <c r="J201" s="55"/>
    </row>
    <row r="202" spans="1:10">
      <c r="A202" s="42" t="s">
        <v>4603</v>
      </c>
      <c r="B202" s="43" t="s">
        <v>4491</v>
      </c>
      <c r="C202" s="92" t="str">
        <f>IF(E202&gt;=0,"BS-1.1.18.0.0.0","BS-1.2.11.0.0.0")</f>
        <v>BS-1.1.18.0.0.0</v>
      </c>
      <c r="D202" s="42" t="s">
        <v>4604</v>
      </c>
      <c r="E202" s="203">
        <f>VLOOKUP(A202,'System TB'!$A:$C,3,FALSE)</f>
        <v>0</v>
      </c>
      <c r="F202" s="44">
        <v>0</v>
      </c>
      <c r="G202" s="44">
        <f t="shared" si="4"/>
        <v>0</v>
      </c>
      <c r="H202" s="55"/>
      <c r="I202" s="55"/>
      <c r="J202" s="55"/>
    </row>
    <row r="203" spans="1:10">
      <c r="A203" s="42" t="s">
        <v>4472</v>
      </c>
      <c r="B203" s="43" t="s">
        <v>4470</v>
      </c>
      <c r="C203" s="92" t="str">
        <f>IF(E203&gt;=0,"BS-1.1.18.0.0.0","BS-1.2.11.0.0.0")</f>
        <v>BS-1.1.18.0.0.0</v>
      </c>
      <c r="D203" s="42" t="s">
        <v>4473</v>
      </c>
      <c r="E203" s="203">
        <f>VLOOKUP(A203,'System TB'!$A:$C,3,FALSE)</f>
        <v>10343591.26</v>
      </c>
      <c r="F203" s="44">
        <v>11512791.26</v>
      </c>
      <c r="G203" s="44">
        <f t="shared" si="4"/>
        <v>-1169200</v>
      </c>
      <c r="H203" s="55"/>
      <c r="I203" s="55"/>
      <c r="J203" s="55"/>
    </row>
    <row r="204" spans="1:10">
      <c r="A204" s="42" t="s">
        <v>4374</v>
      </c>
      <c r="B204" s="43" t="s">
        <v>4370</v>
      </c>
      <c r="C204" s="92" t="s">
        <v>5363</v>
      </c>
      <c r="D204" s="42" t="s">
        <v>4375</v>
      </c>
      <c r="E204" s="203">
        <f>VLOOKUP(A204,'System TB'!$A:$C,3,FALSE)</f>
        <v>0</v>
      </c>
      <c r="F204" s="44">
        <v>0</v>
      </c>
      <c r="G204" s="44">
        <f t="shared" si="4"/>
        <v>0</v>
      </c>
      <c r="H204" s="55"/>
      <c r="I204" s="55"/>
      <c r="J204" s="55"/>
    </row>
    <row r="205" spans="1:10">
      <c r="A205" s="42" t="s">
        <v>4372</v>
      </c>
      <c r="B205" s="43" t="s">
        <v>4370</v>
      </c>
      <c r="C205" s="92" t="s">
        <v>5363</v>
      </c>
      <c r="D205" s="42" t="s">
        <v>4373</v>
      </c>
      <c r="E205" s="203">
        <f>VLOOKUP(A205,'System TB'!$A:$C,3,FALSE)</f>
        <v>194700</v>
      </c>
      <c r="F205" s="44">
        <v>194700</v>
      </c>
      <c r="G205" s="44">
        <f t="shared" si="4"/>
        <v>0</v>
      </c>
      <c r="H205" s="55"/>
      <c r="I205" s="55"/>
      <c r="J205" s="55"/>
    </row>
    <row r="206" spans="1:10">
      <c r="A206" s="42" t="s">
        <v>5153</v>
      </c>
      <c r="B206" s="43"/>
      <c r="C206" s="43"/>
      <c r="D206" s="42" t="s">
        <v>5154</v>
      </c>
      <c r="E206" s="203">
        <f>VLOOKUP(A206,'System TB'!$A:$C,3,FALSE)</f>
        <v>0</v>
      </c>
      <c r="F206" s="44">
        <v>0</v>
      </c>
      <c r="G206" s="44">
        <f t="shared" si="4"/>
        <v>0</v>
      </c>
      <c r="H206" s="55"/>
      <c r="I206" s="55"/>
      <c r="J206" s="55"/>
    </row>
    <row r="207" spans="1:10">
      <c r="A207" s="42" t="s">
        <v>4340</v>
      </c>
      <c r="B207" s="43" t="s">
        <v>4338</v>
      </c>
      <c r="C207" s="92" t="s">
        <v>5470</v>
      </c>
      <c r="D207" s="42" t="s">
        <v>4341</v>
      </c>
      <c r="E207" s="203">
        <f>VLOOKUP(A207,'System TB'!$A:$C,3,FALSE)</f>
        <v>-14588831562</v>
      </c>
      <c r="F207" s="44">
        <v>-13938139668</v>
      </c>
      <c r="G207" s="44">
        <f t="shared" si="4"/>
        <v>-650691894</v>
      </c>
      <c r="H207" s="55"/>
      <c r="I207" s="55"/>
      <c r="J207" s="55"/>
    </row>
    <row r="208" spans="1:10">
      <c r="A208" s="42" t="s">
        <v>4342</v>
      </c>
      <c r="B208" s="43" t="s">
        <v>4338</v>
      </c>
      <c r="C208" s="92" t="s">
        <v>5470</v>
      </c>
      <c r="D208" s="42" t="s">
        <v>4343</v>
      </c>
      <c r="E208" s="203">
        <f>VLOOKUP(A208,'System TB'!$A:$C,3,FALSE)</f>
        <v>0</v>
      </c>
      <c r="F208" s="44">
        <v>0</v>
      </c>
      <c r="G208" s="44">
        <f t="shared" si="4"/>
        <v>0</v>
      </c>
      <c r="H208" s="55"/>
      <c r="I208" s="55"/>
      <c r="J208" s="55"/>
    </row>
    <row r="209" spans="1:10">
      <c r="A209" s="42" t="s">
        <v>4337</v>
      </c>
      <c r="B209" s="43" t="s">
        <v>4338</v>
      </c>
      <c r="C209" s="92" t="s">
        <v>5470</v>
      </c>
      <c r="D209" s="42" t="s">
        <v>4339</v>
      </c>
      <c r="E209" s="203">
        <f>VLOOKUP(A209,'System TB'!$A:$C,3,FALSE)</f>
        <v>1</v>
      </c>
      <c r="F209" s="44">
        <v>1</v>
      </c>
      <c r="G209" s="44">
        <f t="shared" si="4"/>
        <v>0</v>
      </c>
      <c r="H209" s="55"/>
      <c r="I209" s="55"/>
      <c r="J209" s="55"/>
    </row>
    <row r="210" spans="1:10">
      <c r="A210" s="42" t="s">
        <v>4344</v>
      </c>
      <c r="B210" s="43" t="s">
        <v>4338</v>
      </c>
      <c r="C210" s="92" t="s">
        <v>5470</v>
      </c>
      <c r="D210" s="42" t="s">
        <v>4345</v>
      </c>
      <c r="E210" s="203">
        <f>VLOOKUP(A210,'System TB'!$A:$C,3,FALSE)</f>
        <v>0</v>
      </c>
      <c r="F210" s="44">
        <v>0</v>
      </c>
      <c r="G210" s="44">
        <f t="shared" si="4"/>
        <v>0</v>
      </c>
      <c r="H210" s="55"/>
      <c r="I210" s="55"/>
      <c r="J210" s="55"/>
    </row>
    <row r="211" spans="1:10">
      <c r="A211" s="42" t="s">
        <v>4130</v>
      </c>
      <c r="B211" s="43" t="s">
        <v>4128</v>
      </c>
      <c r="C211" s="92" t="s">
        <v>5471</v>
      </c>
      <c r="D211" s="42" t="s">
        <v>4131</v>
      </c>
      <c r="E211" s="203">
        <f>VLOOKUP(A211,'System TB'!$A:$C,3,FALSE)</f>
        <v>0</v>
      </c>
      <c r="F211" s="44">
        <v>0</v>
      </c>
      <c r="G211" s="44">
        <f t="shared" si="4"/>
        <v>0</v>
      </c>
      <c r="H211" s="55"/>
      <c r="I211" s="55"/>
      <c r="J211" s="55"/>
    </row>
    <row r="212" spans="1:10">
      <c r="A212" s="42" t="s">
        <v>4217</v>
      </c>
      <c r="B212" s="43" t="s">
        <v>4128</v>
      </c>
      <c r="C212" s="92" t="s">
        <v>5471</v>
      </c>
      <c r="D212" s="42" t="s">
        <v>4218</v>
      </c>
      <c r="E212" s="203">
        <f>VLOOKUP(A212,'System TB'!$A:$C,3,FALSE)</f>
        <v>0</v>
      </c>
      <c r="F212" s="44">
        <v>0</v>
      </c>
      <c r="G212" s="44">
        <f t="shared" si="4"/>
        <v>0</v>
      </c>
      <c r="H212" s="55"/>
      <c r="I212" s="55"/>
      <c r="J212" s="55"/>
    </row>
    <row r="213" spans="1:10">
      <c r="A213" s="42" t="s">
        <v>4718</v>
      </c>
      <c r="B213" s="43" t="s">
        <v>4688</v>
      </c>
      <c r="C213" s="92" t="str">
        <f t="shared" ref="C213:C218" si="5">IF(E213&gt;=0,"BS-1.1.18.0.0.0","BS-1.2.11.0.0.0")</f>
        <v>BS-1.2.11.0.0.0</v>
      </c>
      <c r="D213" s="42" t="s">
        <v>4719</v>
      </c>
      <c r="E213" s="203">
        <f>VLOOKUP(A213,'System TB'!$A:$C,3,FALSE)</f>
        <v>-479913459.94999999</v>
      </c>
      <c r="F213" s="44">
        <v>-440151593.54000002</v>
      </c>
      <c r="G213" s="44">
        <f t="shared" si="4"/>
        <v>-39761866.409999967</v>
      </c>
      <c r="H213" s="55"/>
      <c r="I213" s="55"/>
      <c r="J213" s="55"/>
    </row>
    <row r="214" spans="1:10">
      <c r="A214" s="42" t="s">
        <v>4720</v>
      </c>
      <c r="B214" s="43" t="s">
        <v>4688</v>
      </c>
      <c r="C214" s="92" t="str">
        <f t="shared" si="5"/>
        <v>BS-1.1.18.0.0.0</v>
      </c>
      <c r="D214" s="42" t="s">
        <v>4721</v>
      </c>
      <c r="E214" s="203">
        <f>VLOOKUP(A214,'System TB'!$A:$C,3,FALSE)</f>
        <v>0</v>
      </c>
      <c r="F214" s="44">
        <v>0</v>
      </c>
      <c r="G214" s="44">
        <f t="shared" si="4"/>
        <v>0</v>
      </c>
      <c r="H214" s="55"/>
      <c r="I214" s="55"/>
      <c r="J214" s="55"/>
    </row>
    <row r="215" spans="1:10">
      <c r="A215" s="42" t="s">
        <v>4736</v>
      </c>
      <c r="B215" s="43" t="s">
        <v>4688</v>
      </c>
      <c r="C215" s="92" t="str">
        <f t="shared" si="5"/>
        <v>BS-1.1.18.0.0.0</v>
      </c>
      <c r="D215" s="42" t="s">
        <v>4737</v>
      </c>
      <c r="E215" s="203">
        <f>VLOOKUP(A215,'System TB'!$A:$C,3,FALSE)</f>
        <v>0</v>
      </c>
      <c r="F215" s="44">
        <v>0</v>
      </c>
      <c r="G215" s="44">
        <f t="shared" si="4"/>
        <v>0</v>
      </c>
      <c r="H215" s="55"/>
      <c r="I215" s="55"/>
      <c r="J215" s="55"/>
    </row>
    <row r="216" spans="1:10">
      <c r="A216" s="42" t="s">
        <v>4738</v>
      </c>
      <c r="B216" s="43" t="s">
        <v>4688</v>
      </c>
      <c r="C216" s="92" t="str">
        <f t="shared" si="5"/>
        <v>BS-1.1.18.0.0.0</v>
      </c>
      <c r="D216" s="42" t="s">
        <v>4739</v>
      </c>
      <c r="E216" s="203">
        <f>VLOOKUP(A216,'System TB'!$A:$C,3,FALSE)</f>
        <v>0</v>
      </c>
      <c r="F216" s="44">
        <v>0</v>
      </c>
      <c r="G216" s="44">
        <f t="shared" si="4"/>
        <v>0</v>
      </c>
      <c r="H216" s="55"/>
      <c r="I216" s="55"/>
      <c r="J216" s="55"/>
    </row>
    <row r="217" spans="1:10">
      <c r="A217" s="42" t="s">
        <v>4728</v>
      </c>
      <c r="B217" s="43" t="s">
        <v>4688</v>
      </c>
      <c r="C217" s="92" t="str">
        <f t="shared" si="5"/>
        <v>BS-1.1.18.0.0.0</v>
      </c>
      <c r="D217" s="42" t="s">
        <v>4729</v>
      </c>
      <c r="E217" s="203">
        <f>VLOOKUP(A217,'System TB'!$A:$C,3,FALSE)</f>
        <v>0</v>
      </c>
      <c r="F217" s="44">
        <v>0</v>
      </c>
      <c r="G217" s="44">
        <f t="shared" si="4"/>
        <v>0</v>
      </c>
      <c r="H217" s="55"/>
      <c r="I217" s="55"/>
      <c r="J217" s="55"/>
    </row>
    <row r="218" spans="1:10">
      <c r="A218" s="42" t="s">
        <v>4755</v>
      </c>
      <c r="B218" s="43" t="s">
        <v>4688</v>
      </c>
      <c r="C218" s="92" t="str">
        <f t="shared" si="5"/>
        <v>BS-1.1.18.0.0.0</v>
      </c>
      <c r="D218" s="42" t="s">
        <v>4756</v>
      </c>
      <c r="E218" s="203">
        <f>VLOOKUP(A218,'System TB'!$A:$C,3,FALSE)</f>
        <v>0</v>
      </c>
      <c r="F218" s="44">
        <v>0</v>
      </c>
      <c r="G218" s="44">
        <f t="shared" si="4"/>
        <v>0</v>
      </c>
      <c r="H218" s="55"/>
      <c r="I218" s="55"/>
      <c r="J218" s="55"/>
    </row>
    <row r="219" spans="1:10">
      <c r="A219" s="42" t="s">
        <v>4293</v>
      </c>
      <c r="B219" s="43" t="s">
        <v>4281</v>
      </c>
      <c r="C219" s="92" t="s">
        <v>5470</v>
      </c>
      <c r="D219" s="42" t="s">
        <v>4294</v>
      </c>
      <c r="E219" s="203">
        <f>VLOOKUP(A219,'System TB'!$A:$C,3,FALSE)</f>
        <v>0</v>
      </c>
      <c r="F219" s="44">
        <v>0</v>
      </c>
      <c r="G219" s="44">
        <f t="shared" si="4"/>
        <v>0</v>
      </c>
      <c r="H219" s="55"/>
      <c r="I219" s="55"/>
      <c r="J219" s="55"/>
    </row>
    <row r="220" spans="1:10">
      <c r="A220" s="42" t="s">
        <v>4307</v>
      </c>
      <c r="B220" s="43" t="s">
        <v>4281</v>
      </c>
      <c r="C220" s="92"/>
      <c r="D220" s="42" t="s">
        <v>4308</v>
      </c>
      <c r="E220" s="203">
        <f>VLOOKUP(A220,'System TB'!$A:$C,3,FALSE)</f>
        <v>0</v>
      </c>
      <c r="F220" s="44">
        <v>0</v>
      </c>
      <c r="G220" s="44">
        <f t="shared" si="4"/>
        <v>0</v>
      </c>
      <c r="H220" s="55"/>
      <c r="I220" s="55"/>
      <c r="J220" s="55"/>
    </row>
    <row r="221" spans="1:10">
      <c r="A221" s="42" t="s">
        <v>4323</v>
      </c>
      <c r="B221" s="43" t="s">
        <v>4281</v>
      </c>
      <c r="C221" s="92"/>
      <c r="D221" s="42" t="s">
        <v>4324</v>
      </c>
      <c r="E221" s="203">
        <f>VLOOKUP(A221,'System TB'!$A:$C,3,FALSE)</f>
        <v>0</v>
      </c>
      <c r="F221" s="44">
        <v>0</v>
      </c>
      <c r="G221" s="44">
        <f t="shared" si="4"/>
        <v>0</v>
      </c>
      <c r="H221" s="55"/>
      <c r="I221" s="55"/>
      <c r="J221" s="55"/>
    </row>
    <row r="222" spans="1:10">
      <c r="A222" s="42" t="s">
        <v>4315</v>
      </c>
      <c r="B222" s="43" t="s">
        <v>4281</v>
      </c>
      <c r="C222" s="92"/>
      <c r="D222" s="42" t="s">
        <v>4316</v>
      </c>
      <c r="E222" s="203">
        <f>VLOOKUP(A222,'System TB'!$A:$C,3,FALSE)</f>
        <v>0</v>
      </c>
      <c r="F222" s="44">
        <v>0</v>
      </c>
      <c r="G222" s="44">
        <f t="shared" si="4"/>
        <v>0</v>
      </c>
      <c r="H222" s="55"/>
      <c r="I222" s="55"/>
      <c r="J222" s="55"/>
    </row>
    <row r="223" spans="1:10">
      <c r="A223" s="42" t="s">
        <v>485</v>
      </c>
      <c r="B223" s="43">
        <v>26</v>
      </c>
      <c r="C223" s="204" t="s">
        <v>5205</v>
      </c>
      <c r="D223" s="42" t="s">
        <v>486</v>
      </c>
      <c r="E223" s="203">
        <f>VLOOKUP(A223,'System TB'!$A:$C,3,FALSE)</f>
        <v>0.03</v>
      </c>
      <c r="F223" s="44">
        <v>0.03</v>
      </c>
      <c r="G223" s="44">
        <f t="shared" si="4"/>
        <v>0</v>
      </c>
      <c r="H223" s="55"/>
      <c r="I223" s="55"/>
      <c r="J223" s="55"/>
    </row>
    <row r="224" spans="1:10">
      <c r="A224" s="42" t="s">
        <v>569</v>
      </c>
      <c r="B224" s="43">
        <v>26</v>
      </c>
      <c r="C224" s="204" t="s">
        <v>5205</v>
      </c>
      <c r="D224" s="42" t="s">
        <v>570</v>
      </c>
      <c r="E224" s="203">
        <f>VLOOKUP(A224,'System TB'!$A:$C,3,FALSE)</f>
        <v>0.03</v>
      </c>
      <c r="F224" s="44">
        <v>0.03</v>
      </c>
      <c r="G224" s="44">
        <f t="shared" si="4"/>
        <v>0</v>
      </c>
      <c r="H224" s="55"/>
      <c r="I224" s="55"/>
      <c r="J224" s="55"/>
    </row>
    <row r="225" spans="1:10">
      <c r="A225" s="42" t="s">
        <v>597</v>
      </c>
      <c r="B225" s="43">
        <v>26</v>
      </c>
      <c r="C225" s="204" t="s">
        <v>5205</v>
      </c>
      <c r="D225" s="42" t="s">
        <v>598</v>
      </c>
      <c r="E225" s="203">
        <f>VLOOKUP(A225,'System TB'!$A:$C,3,FALSE)</f>
        <v>0</v>
      </c>
      <c r="F225" s="44">
        <v>0</v>
      </c>
      <c r="G225" s="44">
        <f t="shared" si="4"/>
        <v>0</v>
      </c>
      <c r="H225" s="55"/>
      <c r="I225" s="55"/>
      <c r="J225" s="55"/>
    </row>
    <row r="226" spans="1:10">
      <c r="A226" s="42" t="s">
        <v>541</v>
      </c>
      <c r="B226" s="43">
        <v>26</v>
      </c>
      <c r="C226" s="204" t="s">
        <v>5205</v>
      </c>
      <c r="D226" s="42" t="s">
        <v>542</v>
      </c>
      <c r="E226" s="203">
        <f>VLOOKUP(A226,'System TB'!$A:$C,3,FALSE)</f>
        <v>0</v>
      </c>
      <c r="F226" s="44">
        <v>0</v>
      </c>
      <c r="G226" s="44">
        <f t="shared" si="4"/>
        <v>0</v>
      </c>
      <c r="H226" s="55"/>
      <c r="I226" s="55"/>
      <c r="J226" s="55"/>
    </row>
    <row r="227" spans="1:10">
      <c r="A227" s="42" t="s">
        <v>571</v>
      </c>
      <c r="B227" s="43">
        <v>26</v>
      </c>
      <c r="C227" s="204" t="s">
        <v>5205</v>
      </c>
      <c r="D227" s="42" t="s">
        <v>572</v>
      </c>
      <c r="E227" s="203">
        <f>VLOOKUP(A227,'System TB'!$A:$C,3,FALSE)</f>
        <v>0</v>
      </c>
      <c r="F227" s="44">
        <v>0</v>
      </c>
      <c r="G227" s="44">
        <f t="shared" si="4"/>
        <v>0</v>
      </c>
      <c r="H227" s="55"/>
      <c r="I227" s="55"/>
      <c r="J227" s="55"/>
    </row>
    <row r="228" spans="1:10">
      <c r="A228" s="42" t="s">
        <v>599</v>
      </c>
      <c r="B228" s="43">
        <v>26</v>
      </c>
      <c r="C228" s="204" t="s">
        <v>5205</v>
      </c>
      <c r="D228" s="42" t="s">
        <v>600</v>
      </c>
      <c r="E228" s="203">
        <f>VLOOKUP(A228,'System TB'!$A:$C,3,FALSE)</f>
        <v>0</v>
      </c>
      <c r="F228" s="44">
        <v>0</v>
      </c>
      <c r="G228" s="44">
        <f t="shared" si="4"/>
        <v>0</v>
      </c>
      <c r="H228" s="55"/>
      <c r="I228" s="55"/>
      <c r="J228" s="55"/>
    </row>
    <row r="229" spans="1:10">
      <c r="A229" s="42" t="s">
        <v>463</v>
      </c>
      <c r="B229" s="43">
        <v>26</v>
      </c>
      <c r="C229" s="204" t="s">
        <v>5205</v>
      </c>
      <c r="D229" s="42" t="s">
        <v>464</v>
      </c>
      <c r="E229" s="203">
        <f>VLOOKUP(A229,'System TB'!$A:$C,3,FALSE)</f>
        <v>0</v>
      </c>
      <c r="F229" s="44">
        <v>0</v>
      </c>
      <c r="G229" s="44">
        <f t="shared" si="4"/>
        <v>0</v>
      </c>
      <c r="H229" s="55"/>
      <c r="I229" s="55"/>
      <c r="J229" s="55"/>
    </row>
    <row r="230" spans="1:10">
      <c r="A230" s="42" t="s">
        <v>601</v>
      </c>
      <c r="B230" s="43">
        <v>26</v>
      </c>
      <c r="C230" s="204" t="s">
        <v>5205</v>
      </c>
      <c r="D230" s="42" t="s">
        <v>602</v>
      </c>
      <c r="E230" s="203">
        <f>VLOOKUP(A230,'System TB'!$A:$C,3,FALSE)</f>
        <v>0</v>
      </c>
      <c r="F230" s="44">
        <v>0</v>
      </c>
      <c r="G230" s="44">
        <f t="shared" si="4"/>
        <v>0</v>
      </c>
      <c r="H230" s="55"/>
      <c r="I230" s="55"/>
      <c r="J230" s="55"/>
    </row>
    <row r="231" spans="1:10">
      <c r="A231" s="42" t="s">
        <v>645</v>
      </c>
      <c r="B231" s="43">
        <v>26</v>
      </c>
      <c r="C231" s="204" t="s">
        <v>5205</v>
      </c>
      <c r="D231" s="42" t="s">
        <v>646</v>
      </c>
      <c r="E231" s="203">
        <f>VLOOKUP(A231,'System TB'!$A:$C,3,FALSE)</f>
        <v>0</v>
      </c>
      <c r="F231" s="44">
        <v>0</v>
      </c>
      <c r="G231" s="44">
        <f t="shared" si="4"/>
        <v>0</v>
      </c>
      <c r="H231" s="55"/>
      <c r="I231" s="55"/>
      <c r="J231" s="55"/>
    </row>
    <row r="232" spans="1:10">
      <c r="A232" s="42" t="s">
        <v>647</v>
      </c>
      <c r="B232" s="43">
        <v>26</v>
      </c>
      <c r="C232" s="204" t="s">
        <v>5205</v>
      </c>
      <c r="D232" s="42" t="s">
        <v>648</v>
      </c>
      <c r="E232" s="203">
        <f>VLOOKUP(A232,'System TB'!$A:$C,3,FALSE)</f>
        <v>0</v>
      </c>
      <c r="F232" s="44">
        <v>0</v>
      </c>
      <c r="G232" s="44">
        <f t="shared" si="4"/>
        <v>0</v>
      </c>
      <c r="H232" s="55"/>
      <c r="I232" s="55"/>
      <c r="J232" s="55"/>
    </row>
    <row r="233" spans="1:10">
      <c r="A233" s="42" t="s">
        <v>487</v>
      </c>
      <c r="B233" s="43">
        <v>26</v>
      </c>
      <c r="C233" s="204" t="s">
        <v>5205</v>
      </c>
      <c r="D233" s="42" t="s">
        <v>488</v>
      </c>
      <c r="E233" s="203">
        <f>VLOOKUP(A233,'System TB'!$A:$C,3,FALSE)</f>
        <v>0</v>
      </c>
      <c r="F233" s="44">
        <v>0</v>
      </c>
      <c r="G233" s="44">
        <f t="shared" si="4"/>
        <v>0</v>
      </c>
      <c r="H233" s="55"/>
      <c r="I233" s="55"/>
      <c r="J233" s="55"/>
    </row>
    <row r="234" spans="1:10">
      <c r="A234" s="42" t="s">
        <v>5139</v>
      </c>
      <c r="B234" s="43"/>
      <c r="C234" s="43"/>
      <c r="D234" s="42" t="s">
        <v>5140</v>
      </c>
      <c r="E234" s="203">
        <f>VLOOKUP(A234,'System TB'!$A:$C,3,FALSE)</f>
        <v>0</v>
      </c>
      <c r="F234" s="44">
        <v>0</v>
      </c>
      <c r="G234" s="44">
        <f t="shared" si="4"/>
        <v>0</v>
      </c>
      <c r="H234" s="55"/>
      <c r="I234" s="55"/>
      <c r="J234" s="55"/>
    </row>
    <row r="235" spans="1:10">
      <c r="A235" s="42" t="s">
        <v>5099</v>
      </c>
      <c r="B235" s="43"/>
      <c r="C235" s="43"/>
      <c r="D235" s="42" t="s">
        <v>5100</v>
      </c>
      <c r="E235" s="203">
        <f>VLOOKUP(A235,'System TB'!$A:$C,3,FALSE)</f>
        <v>0</v>
      </c>
      <c r="F235" s="44">
        <v>0</v>
      </c>
      <c r="G235" s="44">
        <f t="shared" si="4"/>
        <v>0</v>
      </c>
      <c r="H235" s="55"/>
      <c r="I235" s="55"/>
      <c r="J235" s="55"/>
    </row>
    <row r="236" spans="1:10">
      <c r="A236" s="42" t="s">
        <v>603</v>
      </c>
      <c r="B236" s="43">
        <v>26</v>
      </c>
      <c r="C236" s="204" t="s">
        <v>5205</v>
      </c>
      <c r="D236" s="42" t="s">
        <v>604</v>
      </c>
      <c r="E236" s="203">
        <f>VLOOKUP(A236,'System TB'!$A:$C,3,FALSE)</f>
        <v>0</v>
      </c>
      <c r="F236" s="44">
        <v>0</v>
      </c>
      <c r="G236" s="44">
        <f t="shared" si="4"/>
        <v>0</v>
      </c>
      <c r="H236" s="55"/>
      <c r="I236" s="55"/>
      <c r="J236" s="55"/>
    </row>
    <row r="237" spans="1:10">
      <c r="A237" s="42" t="s">
        <v>489</v>
      </c>
      <c r="B237" s="43">
        <v>26</v>
      </c>
      <c r="C237" s="204" t="s">
        <v>5205</v>
      </c>
      <c r="D237" s="42" t="s">
        <v>490</v>
      </c>
      <c r="E237" s="203">
        <f>VLOOKUP(A237,'System TB'!$A:$C,3,FALSE)</f>
        <v>0</v>
      </c>
      <c r="F237" s="44">
        <v>0</v>
      </c>
      <c r="G237" s="44">
        <f t="shared" si="4"/>
        <v>0</v>
      </c>
      <c r="H237" s="55"/>
      <c r="I237" s="55"/>
      <c r="J237" s="55"/>
    </row>
    <row r="238" spans="1:10">
      <c r="A238" s="42" t="s">
        <v>649</v>
      </c>
      <c r="B238" s="43">
        <v>26</v>
      </c>
      <c r="C238" s="204" t="s">
        <v>5205</v>
      </c>
      <c r="D238" s="42" t="s">
        <v>650</v>
      </c>
      <c r="E238" s="203">
        <f>VLOOKUP(A238,'System TB'!$A:$C,3,FALSE)</f>
        <v>0</v>
      </c>
      <c r="F238" s="44">
        <v>0</v>
      </c>
      <c r="G238" s="44">
        <f t="shared" si="4"/>
        <v>0</v>
      </c>
      <c r="H238" s="55"/>
      <c r="I238" s="55"/>
      <c r="J238" s="55"/>
    </row>
    <row r="239" spans="1:10">
      <c r="A239" s="42" t="s">
        <v>4303</v>
      </c>
      <c r="B239" s="43" t="s">
        <v>4281</v>
      </c>
      <c r="C239" s="92" t="s">
        <v>5218</v>
      </c>
      <c r="D239" s="42" t="s">
        <v>4304</v>
      </c>
      <c r="E239" s="203">
        <f>VLOOKUP(A239,'System TB'!$A:$C,3,FALSE)</f>
        <v>-314464189.54000002</v>
      </c>
      <c r="F239" s="44">
        <v>-318801164.54000002</v>
      </c>
      <c r="G239" s="44">
        <f t="shared" si="4"/>
        <v>4336975</v>
      </c>
      <c r="H239" s="55"/>
      <c r="I239" s="55"/>
      <c r="J239" s="55"/>
    </row>
    <row r="240" spans="1:10">
      <c r="A240" s="42" t="s">
        <v>4309</v>
      </c>
      <c r="B240" s="43" t="s">
        <v>4281</v>
      </c>
      <c r="C240" s="92" t="s">
        <v>5218</v>
      </c>
      <c r="D240" s="42" t="s">
        <v>4310</v>
      </c>
      <c r="E240" s="203">
        <f>VLOOKUP(A240,'System TB'!$A:$C,3,FALSE)</f>
        <v>0.32</v>
      </c>
      <c r="F240" s="44">
        <v>0.32</v>
      </c>
      <c r="G240" s="44">
        <f t="shared" si="4"/>
        <v>0</v>
      </c>
      <c r="H240" s="55"/>
      <c r="I240" s="55"/>
      <c r="J240" s="55"/>
    </row>
    <row r="241" spans="1:10">
      <c r="A241" s="42" t="s">
        <v>4235</v>
      </c>
      <c r="B241" s="43" t="s">
        <v>4128</v>
      </c>
      <c r="C241" s="92" t="s">
        <v>5218</v>
      </c>
      <c r="D241" s="42" t="s">
        <v>4236</v>
      </c>
      <c r="E241" s="203">
        <f>VLOOKUP(A241,'System TB'!$A:$C,3,FALSE)</f>
        <v>-2470294.23</v>
      </c>
      <c r="F241" s="44">
        <v>-2645571.23</v>
      </c>
      <c r="G241" s="44">
        <f t="shared" si="4"/>
        <v>175277</v>
      </c>
      <c r="H241" s="55"/>
      <c r="I241" s="55"/>
      <c r="J241" s="55"/>
    </row>
    <row r="242" spans="1:10">
      <c r="A242" s="42" t="s">
        <v>4698</v>
      </c>
      <c r="B242" s="43" t="s">
        <v>4688</v>
      </c>
      <c r="C242" s="92" t="str">
        <f>IF(E242&gt;=0,"BS-1.1.18.0.0.0","BS-1.2.11.0.0.0")</f>
        <v>BS-1.2.11.0.0.0</v>
      </c>
      <c r="D242" s="42" t="s">
        <v>4699</v>
      </c>
      <c r="E242" s="203">
        <f>VLOOKUP(A242,'System TB'!$A:$C,3,FALSE)</f>
        <v>-13667049.76</v>
      </c>
      <c r="F242" s="44">
        <v>-14347514.52</v>
      </c>
      <c r="G242" s="44">
        <f t="shared" si="4"/>
        <v>680464.75999999978</v>
      </c>
      <c r="H242" s="55"/>
      <c r="I242" s="55"/>
      <c r="J242" s="55"/>
    </row>
    <row r="243" spans="1:10">
      <c r="A243" s="42" t="s">
        <v>4868</v>
      </c>
      <c r="B243" s="92" t="str">
        <f>IF(E243&gt;=0,"21b","28b")</f>
        <v>21b</v>
      </c>
      <c r="C243" s="92" t="str">
        <f>IF(E243&gt;=0,"BS-1.1.18.0.0.0","BS-1.2.11.0.0.0")</f>
        <v>BS-1.1.18.0.0.0</v>
      </c>
      <c r="D243" s="42" t="s">
        <v>4869</v>
      </c>
      <c r="E243" s="203">
        <f>VLOOKUP(A243,'System TB'!$A:$C,3,FALSE)</f>
        <v>0</v>
      </c>
      <c r="F243" s="44">
        <v>0</v>
      </c>
      <c r="G243" s="44">
        <f t="shared" si="4"/>
        <v>0</v>
      </c>
      <c r="H243" s="55"/>
      <c r="I243" s="55"/>
      <c r="J243" s="55"/>
    </row>
    <row r="244" spans="1:10">
      <c r="A244" s="42" t="s">
        <v>4787</v>
      </c>
      <c r="B244" s="43" t="s">
        <v>4638</v>
      </c>
      <c r="C244" s="92" t="str">
        <f>IF(E244&gt;=0,"BS-1.1.18.0.0.0","BS-1.2.11.0.0.0")</f>
        <v>BS-1.2.11.0.0.0</v>
      </c>
      <c r="D244" s="42" t="s">
        <v>4788</v>
      </c>
      <c r="E244" s="203">
        <f>VLOOKUP(A244,'System TB'!$A:$C,3,FALSE)</f>
        <v>-3965446.92</v>
      </c>
      <c r="F244" s="44">
        <v>-3359115.67</v>
      </c>
      <c r="G244" s="44">
        <f t="shared" si="4"/>
        <v>-606331.25</v>
      </c>
      <c r="H244" s="55"/>
      <c r="I244" s="55"/>
      <c r="J244" s="55"/>
    </row>
    <row r="245" spans="1:10">
      <c r="A245" s="42" t="s">
        <v>4762</v>
      </c>
      <c r="B245" s="43" t="s">
        <v>4763</v>
      </c>
      <c r="C245" s="92" t="str">
        <f>IF(E245&gt;=0,"BS-1.1.18.0.0.0","BS-1.2.11.0.0.0")</f>
        <v>BS-1.2.11.0.0.0</v>
      </c>
      <c r="D245" s="42" t="s">
        <v>4764</v>
      </c>
      <c r="E245" s="203">
        <f>VLOOKUP(A245,'System TB'!$A:$C,3,FALSE)</f>
        <v>-32113675.09</v>
      </c>
      <c r="F245" s="44">
        <v>-27469470.84</v>
      </c>
      <c r="G245" s="44">
        <f t="shared" si="4"/>
        <v>-4644204.25</v>
      </c>
      <c r="H245" s="55"/>
      <c r="I245" s="55"/>
      <c r="J245" s="55"/>
    </row>
    <row r="246" spans="1:10">
      <c r="A246" s="42" t="s">
        <v>4801</v>
      </c>
      <c r="B246" s="43" t="s">
        <v>4638</v>
      </c>
      <c r="C246" s="92" t="str">
        <f>IF(E246&gt;=0,"BS-1.1.18.0.0.0","BS-1.2.11.0.0.0")</f>
        <v>BS-1.2.11.0.0.0</v>
      </c>
      <c r="D246" s="42" t="s">
        <v>4802</v>
      </c>
      <c r="E246" s="203">
        <f>VLOOKUP(A246,'System TB'!$A:$C,3,FALSE)</f>
        <v>-1705</v>
      </c>
      <c r="F246" s="44">
        <v>-9775</v>
      </c>
      <c r="G246" s="44">
        <f t="shared" si="4"/>
        <v>8070</v>
      </c>
      <c r="H246" s="55"/>
      <c r="I246" s="55"/>
      <c r="J246" s="55"/>
    </row>
    <row r="247" spans="1:10">
      <c r="A247" s="42" t="s">
        <v>4896</v>
      </c>
      <c r="B247" s="43" t="s">
        <v>4897</v>
      </c>
      <c r="C247" s="3" t="s">
        <v>5457</v>
      </c>
      <c r="D247" s="42" t="s">
        <v>4898</v>
      </c>
      <c r="E247" s="203">
        <f>VLOOKUP(A247,'System TB'!$A:$C,3,FALSE)</f>
        <v>-205376158.13999999</v>
      </c>
      <c r="F247" s="44">
        <v>-203082072.13999999</v>
      </c>
      <c r="G247" s="44">
        <f t="shared" si="4"/>
        <v>-2294086</v>
      </c>
      <c r="H247" s="55"/>
      <c r="I247" s="55"/>
      <c r="J247" s="55"/>
    </row>
    <row r="248" spans="1:10">
      <c r="A248" s="42" t="s">
        <v>4829</v>
      </c>
      <c r="B248" s="43" t="s">
        <v>4638</v>
      </c>
      <c r="C248" s="92" t="str">
        <f>IF(E248&gt;=0,"BS-1.1.18.0.0.0","BS-1.2.11.0.0.0")</f>
        <v>BS-1.2.11.0.0.0</v>
      </c>
      <c r="D248" s="42" t="s">
        <v>4830</v>
      </c>
      <c r="E248" s="203">
        <f>VLOOKUP(A248,'System TB'!$A:$C,3,FALSE)</f>
        <v>-20582283.98</v>
      </c>
      <c r="F248" s="44">
        <v>-9784070.3000000007</v>
      </c>
      <c r="G248" s="44">
        <f t="shared" si="4"/>
        <v>-10798213.68</v>
      </c>
      <c r="H248" s="55"/>
      <c r="I248" s="55"/>
      <c r="J248" s="55"/>
    </row>
    <row r="249" spans="1:10">
      <c r="A249" s="42" t="s">
        <v>426</v>
      </c>
      <c r="B249" s="43">
        <v>9</v>
      </c>
      <c r="C249" s="204" t="s">
        <v>5228</v>
      </c>
      <c r="D249" s="42" t="s">
        <v>427</v>
      </c>
      <c r="E249" s="203">
        <f>VLOOKUP(A249,'System TB'!$A:$C,3,FALSE)</f>
        <v>145188693</v>
      </c>
      <c r="F249" s="44">
        <v>128757308</v>
      </c>
      <c r="G249" s="44">
        <f t="shared" si="4"/>
        <v>16431385</v>
      </c>
      <c r="H249" s="55"/>
      <c r="I249" s="55"/>
      <c r="J249" s="55"/>
    </row>
    <row r="250" spans="1:10">
      <c r="A250" s="42" t="s">
        <v>4684</v>
      </c>
      <c r="B250" s="43" t="s">
        <v>4685</v>
      </c>
      <c r="C250" s="92" t="str">
        <f t="shared" ref="C250:C264" si="6">IF(E250&gt;=0,"BS-1.1.18.0.0.0","BS-1.2.11.0.0.0")</f>
        <v>BS-1.2.11.0.0.0</v>
      </c>
      <c r="D250" s="42" t="s">
        <v>4686</v>
      </c>
      <c r="E250" s="203">
        <f>VLOOKUP(A250,'System TB'!$A:$C,3,FALSE)</f>
        <v>-2234144944.6700001</v>
      </c>
      <c r="F250" s="44">
        <v>-1193289491.0799999</v>
      </c>
      <c r="G250" s="44">
        <f t="shared" si="4"/>
        <v>-1040855453.5900002</v>
      </c>
      <c r="H250" s="55"/>
      <c r="I250" s="55"/>
      <c r="J250" s="55"/>
    </row>
    <row r="251" spans="1:10">
      <c r="A251" s="42" t="s">
        <v>4809</v>
      </c>
      <c r="B251" s="43" t="s">
        <v>4638</v>
      </c>
      <c r="C251" s="92" t="str">
        <f t="shared" si="6"/>
        <v>BS-1.2.11.0.0.0</v>
      </c>
      <c r="D251" s="42" t="s">
        <v>4810</v>
      </c>
      <c r="E251" s="203">
        <f>VLOOKUP(A251,'System TB'!$A:$C,3,FALSE)</f>
        <v>-1971032.15</v>
      </c>
      <c r="F251" s="44">
        <v>-1632430.15</v>
      </c>
      <c r="G251" s="44">
        <f t="shared" si="4"/>
        <v>-338602</v>
      </c>
      <c r="H251" s="55"/>
      <c r="I251" s="55"/>
      <c r="J251" s="55"/>
    </row>
    <row r="252" spans="1:10">
      <c r="A252" s="42" t="s">
        <v>4823</v>
      </c>
      <c r="B252" s="43" t="s">
        <v>4638</v>
      </c>
      <c r="C252" s="92" t="str">
        <f t="shared" si="6"/>
        <v>BS-1.2.11.0.0.0</v>
      </c>
      <c r="D252" s="42" t="s">
        <v>4824</v>
      </c>
      <c r="E252" s="203">
        <f>VLOOKUP(A252,'System TB'!$A:$C,3,FALSE)</f>
        <v>-9588857.6999999993</v>
      </c>
      <c r="F252" s="44">
        <v>-3455039.88</v>
      </c>
      <c r="G252" s="44">
        <f t="shared" si="4"/>
        <v>-6133817.8199999994</v>
      </c>
      <c r="H252" s="55"/>
      <c r="I252" s="55"/>
      <c r="J252" s="55"/>
    </row>
    <row r="253" spans="1:10">
      <c r="A253" s="42" t="s">
        <v>4791</v>
      </c>
      <c r="B253" s="43" t="s">
        <v>4638</v>
      </c>
      <c r="C253" s="92" t="str">
        <f t="shared" si="6"/>
        <v>BS-1.2.11.0.0.0</v>
      </c>
      <c r="D253" s="42" t="s">
        <v>4792</v>
      </c>
      <c r="E253" s="203">
        <f>VLOOKUP(A253,'System TB'!$A:$C,3,FALSE)</f>
        <v>-43088.88</v>
      </c>
      <c r="F253" s="44">
        <v>-43088.88</v>
      </c>
      <c r="G253" s="44">
        <f t="shared" si="4"/>
        <v>0</v>
      </c>
      <c r="H253" s="55"/>
      <c r="I253" s="55"/>
      <c r="J253" s="55"/>
    </row>
    <row r="254" spans="1:10">
      <c r="A254" s="42" t="s">
        <v>4773</v>
      </c>
      <c r="B254" s="43" t="s">
        <v>4638</v>
      </c>
      <c r="C254" s="92" t="str">
        <f t="shared" si="6"/>
        <v>BS-1.2.11.0.0.0</v>
      </c>
      <c r="D254" s="42" t="s">
        <v>4774</v>
      </c>
      <c r="E254" s="203">
        <f>VLOOKUP(A254,'System TB'!$A:$C,3,FALSE)</f>
        <v>-634691.66</v>
      </c>
      <c r="F254" s="44">
        <v>-728337.89</v>
      </c>
      <c r="G254" s="44">
        <f t="shared" si="4"/>
        <v>93646.229999999981</v>
      </c>
      <c r="H254" s="55"/>
      <c r="I254" s="55"/>
      <c r="J254" s="55"/>
    </row>
    <row r="255" spans="1:10">
      <c r="A255" s="42" t="s">
        <v>4817</v>
      </c>
      <c r="B255" s="43" t="s">
        <v>4638</v>
      </c>
      <c r="C255" s="92" t="str">
        <f t="shared" si="6"/>
        <v>BS-1.1.18.0.0.0</v>
      </c>
      <c r="D255" s="42" t="s">
        <v>4818</v>
      </c>
      <c r="E255" s="203">
        <f>VLOOKUP(A255,'System TB'!$A:$C,3,FALSE)</f>
        <v>0</v>
      </c>
      <c r="F255" s="44">
        <v>0</v>
      </c>
      <c r="G255" s="44">
        <f t="shared" si="4"/>
        <v>0</v>
      </c>
      <c r="H255" s="55"/>
      <c r="I255" s="55"/>
      <c r="J255" s="55"/>
    </row>
    <row r="256" spans="1:10">
      <c r="A256" s="42" t="s">
        <v>4783</v>
      </c>
      <c r="B256" s="43" t="s">
        <v>4638</v>
      </c>
      <c r="C256" s="92" t="str">
        <f t="shared" si="6"/>
        <v>BS-1.2.11.0.0.0</v>
      </c>
      <c r="D256" s="42" t="s">
        <v>4784</v>
      </c>
      <c r="E256" s="203">
        <f>VLOOKUP(A256,'System TB'!$A:$C,3,FALSE)</f>
        <v>-2466000</v>
      </c>
      <c r="F256" s="44">
        <v>-5963500</v>
      </c>
      <c r="G256" s="44">
        <f t="shared" si="4"/>
        <v>3497500</v>
      </c>
      <c r="H256" s="55"/>
      <c r="I256" s="55"/>
      <c r="J256" s="55"/>
    </row>
    <row r="257" spans="1:10">
      <c r="A257" s="42" t="s">
        <v>4811</v>
      </c>
      <c r="B257" s="43" t="s">
        <v>4638</v>
      </c>
      <c r="C257" s="92" t="str">
        <f t="shared" si="6"/>
        <v>BS-1.2.11.0.0.0</v>
      </c>
      <c r="D257" s="42" t="s">
        <v>4812</v>
      </c>
      <c r="E257" s="203">
        <f>VLOOKUP(A257,'System TB'!$A:$C,3,FALSE)</f>
        <v>-88217700.090000004</v>
      </c>
      <c r="F257" s="44">
        <v>-74404555.359999999</v>
      </c>
      <c r="G257" s="44">
        <f t="shared" si="4"/>
        <v>-13813144.730000004</v>
      </c>
      <c r="H257" s="55"/>
      <c r="I257" s="55"/>
      <c r="J257" s="55"/>
    </row>
    <row r="258" spans="1:10">
      <c r="A258" s="42" t="s">
        <v>4775</v>
      </c>
      <c r="B258" s="43" t="s">
        <v>4638</v>
      </c>
      <c r="C258" s="92" t="str">
        <f t="shared" si="6"/>
        <v>BS-1.1.18.0.0.0</v>
      </c>
      <c r="D258" s="42" t="s">
        <v>4776</v>
      </c>
      <c r="E258" s="203">
        <f>VLOOKUP(A258,'System TB'!$A:$C,3,FALSE)</f>
        <v>0</v>
      </c>
      <c r="F258" s="44">
        <v>0</v>
      </c>
      <c r="G258" s="44">
        <f t="shared" ref="G258:G321" si="7">E258-F258</f>
        <v>0</v>
      </c>
      <c r="H258" s="55"/>
      <c r="I258" s="55"/>
      <c r="J258" s="55"/>
    </row>
    <row r="259" spans="1:10">
      <c r="A259" s="42" t="s">
        <v>4815</v>
      </c>
      <c r="B259" s="43" t="s">
        <v>4638</v>
      </c>
      <c r="C259" s="92" t="str">
        <f t="shared" si="6"/>
        <v>BS-1.1.18.0.0.0</v>
      </c>
      <c r="D259" s="42" t="s">
        <v>4816</v>
      </c>
      <c r="E259" s="203">
        <f>VLOOKUP(A259,'System TB'!$A:$C,3,FALSE)</f>
        <v>0</v>
      </c>
      <c r="F259" s="44">
        <v>0</v>
      </c>
      <c r="G259" s="44">
        <f t="shared" si="7"/>
        <v>0</v>
      </c>
      <c r="H259" s="55"/>
      <c r="I259" s="55"/>
      <c r="J259" s="55"/>
    </row>
    <row r="260" spans="1:10">
      <c r="A260" s="42" t="s">
        <v>4819</v>
      </c>
      <c r="B260" s="43" t="s">
        <v>4638</v>
      </c>
      <c r="C260" s="92" t="str">
        <f t="shared" si="6"/>
        <v>BS-1.2.11.0.0.0</v>
      </c>
      <c r="D260" s="42" t="s">
        <v>4820</v>
      </c>
      <c r="E260" s="203">
        <f>VLOOKUP(A260,'System TB'!$A:$C,3,FALSE)</f>
        <v>-2785514.51</v>
      </c>
      <c r="F260" s="44">
        <v>-2637895.17</v>
      </c>
      <c r="G260" s="44">
        <f t="shared" si="7"/>
        <v>-147619.33999999985</v>
      </c>
      <c r="H260" s="55"/>
      <c r="I260" s="55"/>
      <c r="J260" s="55"/>
    </row>
    <row r="261" spans="1:10">
      <c r="A261" s="42" t="s">
        <v>4740</v>
      </c>
      <c r="B261" s="43" t="s">
        <v>4688</v>
      </c>
      <c r="C261" s="92" t="str">
        <f t="shared" si="6"/>
        <v>BS-1.1.18.0.0.0</v>
      </c>
      <c r="D261" s="42" t="s">
        <v>4741</v>
      </c>
      <c r="E261" s="203">
        <f>VLOOKUP(A261,'System TB'!$A:$C,3,FALSE)</f>
        <v>0</v>
      </c>
      <c r="F261" s="44">
        <v>0</v>
      </c>
      <c r="G261" s="44">
        <f t="shared" si="7"/>
        <v>0</v>
      </c>
      <c r="H261" s="55"/>
      <c r="I261" s="55"/>
      <c r="J261" s="55"/>
    </row>
    <row r="262" spans="1:10">
      <c r="A262" s="42" t="s">
        <v>4821</v>
      </c>
      <c r="B262" s="43" t="s">
        <v>4638</v>
      </c>
      <c r="C262" s="92" t="str">
        <f t="shared" si="6"/>
        <v>BS-1.1.18.0.0.0</v>
      </c>
      <c r="D262" s="42" t="s">
        <v>4822</v>
      </c>
      <c r="E262" s="203">
        <f>VLOOKUP(A262,'System TB'!$A:$C,3,FALSE)</f>
        <v>0</v>
      </c>
      <c r="F262" s="44">
        <v>0</v>
      </c>
      <c r="G262" s="44">
        <f t="shared" si="7"/>
        <v>0</v>
      </c>
      <c r="H262" s="55"/>
      <c r="I262" s="55"/>
      <c r="J262" s="55"/>
    </row>
    <row r="263" spans="1:10">
      <c r="A263" s="42" t="s">
        <v>4856</v>
      </c>
      <c r="B263" s="92" t="str">
        <f>IF(E263&gt;=0,"21b","28b")</f>
        <v>21b</v>
      </c>
      <c r="C263" s="92" t="str">
        <f t="shared" si="6"/>
        <v>BS-1.1.18.0.0.0</v>
      </c>
      <c r="D263" s="42" t="s">
        <v>4857</v>
      </c>
      <c r="E263" s="203">
        <f>VLOOKUP(A263,'System TB'!$A:$C,3,FALSE)</f>
        <v>0</v>
      </c>
      <c r="F263" s="44">
        <v>0</v>
      </c>
      <c r="G263" s="44">
        <f t="shared" si="7"/>
        <v>0</v>
      </c>
      <c r="H263" s="55"/>
      <c r="I263" s="55"/>
      <c r="J263" s="55"/>
    </row>
    <row r="264" spans="1:10">
      <c r="A264" s="42" t="s">
        <v>4845</v>
      </c>
      <c r="B264" s="92" t="str">
        <f>IF(E264&gt;=0,"21b","28b")</f>
        <v>28b</v>
      </c>
      <c r="C264" s="92" t="str">
        <f t="shared" si="6"/>
        <v>BS-1.2.11.0.0.0</v>
      </c>
      <c r="D264" s="42" t="s">
        <v>4846</v>
      </c>
      <c r="E264" s="203">
        <f>VLOOKUP(A264,'System TB'!$A:$C,3,FALSE)</f>
        <v>-8488338.0899999999</v>
      </c>
      <c r="F264" s="44">
        <v>-7783010.0099999998</v>
      </c>
      <c r="G264" s="44">
        <f t="shared" si="7"/>
        <v>-705328.08000000007</v>
      </c>
      <c r="H264" s="55"/>
      <c r="I264" s="55"/>
      <c r="J264" s="55"/>
    </row>
    <row r="265" spans="1:10">
      <c r="A265" s="42" t="s">
        <v>679</v>
      </c>
      <c r="B265" s="43">
        <v>29</v>
      </c>
      <c r="C265" s="92" t="str">
        <f>IF(E265&gt;=0,"BS-1.1.18.0.0.0","BS-1.2.7.0.0.0")</f>
        <v>BS-1.2.7.0.0.0</v>
      </c>
      <c r="D265" s="42" t="s">
        <v>680</v>
      </c>
      <c r="E265" s="203">
        <f>VLOOKUP(A265,'System TB'!$A:$C,3,FALSE)</f>
        <v>-674894734.47000003</v>
      </c>
      <c r="F265" s="44">
        <v>-509718586.47000003</v>
      </c>
      <c r="G265" s="44">
        <f t="shared" si="7"/>
        <v>-165176148</v>
      </c>
      <c r="H265" s="55"/>
      <c r="I265" s="55"/>
      <c r="J265" s="55"/>
    </row>
    <row r="266" spans="1:10">
      <c r="A266" s="42" t="s">
        <v>4847</v>
      </c>
      <c r="B266" s="92" t="str">
        <f>IF(E266&gt;=0,"21b","28b")</f>
        <v>28b</v>
      </c>
      <c r="C266" s="92" t="str">
        <f>IF(E266&gt;=0,"BS-1.1.18.0.0.0","BS-1.2.11.0.0.0")</f>
        <v>BS-1.2.11.0.0.0</v>
      </c>
      <c r="D266" s="42" t="s">
        <v>4848</v>
      </c>
      <c r="E266" s="203">
        <f>VLOOKUP(A266,'System TB'!$A:$C,3,FALSE)</f>
        <v>-1598475</v>
      </c>
      <c r="F266" s="44">
        <v>-7508100</v>
      </c>
      <c r="G266" s="44">
        <f t="shared" si="7"/>
        <v>5909625</v>
      </c>
      <c r="H266" s="55"/>
      <c r="I266" s="55"/>
      <c r="J266" s="55"/>
    </row>
    <row r="267" spans="1:10">
      <c r="A267" s="42" t="s">
        <v>4872</v>
      </c>
      <c r="B267" s="92" t="str">
        <f>IF(E267&gt;=0,"21b","28b")</f>
        <v>21b</v>
      </c>
      <c r="C267" s="92" t="str">
        <f>IF(E267&gt;=0,"BS-1.1.18.0.0.0","BS-1.2.11.0.0.0")</f>
        <v>BS-1.1.18.0.0.0</v>
      </c>
      <c r="D267" s="42" t="s">
        <v>4861</v>
      </c>
      <c r="E267" s="203">
        <f>VLOOKUP(A267,'System TB'!$A:$C,3,FALSE)</f>
        <v>0</v>
      </c>
      <c r="F267" s="44">
        <v>0</v>
      </c>
      <c r="G267" s="44">
        <f t="shared" si="7"/>
        <v>0</v>
      </c>
      <c r="H267" s="55"/>
      <c r="I267" s="55"/>
      <c r="J267" s="55"/>
    </row>
    <row r="268" spans="1:10">
      <c r="A268" s="42" t="s">
        <v>543</v>
      </c>
      <c r="B268" s="43">
        <v>26</v>
      </c>
      <c r="C268" s="204" t="s">
        <v>5205</v>
      </c>
      <c r="D268" s="42" t="s">
        <v>544</v>
      </c>
      <c r="E268" s="203">
        <f>VLOOKUP(A268,'System TB'!$A:$C,3,FALSE)</f>
        <v>0</v>
      </c>
      <c r="F268" s="44">
        <v>0</v>
      </c>
      <c r="G268" s="44">
        <f t="shared" si="7"/>
        <v>0</v>
      </c>
      <c r="H268" s="55"/>
      <c r="I268" s="55"/>
      <c r="J268" s="55"/>
    </row>
    <row r="269" spans="1:10">
      <c r="A269" s="42" t="s">
        <v>4789</v>
      </c>
      <c r="B269" s="43" t="s">
        <v>4638</v>
      </c>
      <c r="C269" s="92" t="str">
        <f>IF(E269&gt;=0,"BS-1.1.18.0.0.0","BS-1.2.11.0.0.0")</f>
        <v>BS-1.1.18.0.0.0</v>
      </c>
      <c r="D269" s="42" t="s">
        <v>4790</v>
      </c>
      <c r="E269" s="203">
        <f>VLOOKUP(A269,'System TB'!$A:$C,3,FALSE)</f>
        <v>0</v>
      </c>
      <c r="F269" s="44">
        <v>0</v>
      </c>
      <c r="G269" s="44">
        <f t="shared" si="7"/>
        <v>0</v>
      </c>
      <c r="H269" s="55"/>
      <c r="I269" s="55"/>
      <c r="J269" s="55"/>
    </row>
    <row r="270" spans="1:10">
      <c r="A270" s="42" t="s">
        <v>5155</v>
      </c>
      <c r="B270" s="43"/>
      <c r="C270" s="92" t="str">
        <f>IF(E270&gt;0,"BS-1.1.17.0.0.0","BS-1.2.10.0.0.0")</f>
        <v>BS-1.2.10.0.0.0</v>
      </c>
      <c r="D270" s="42" t="s">
        <v>5156</v>
      </c>
      <c r="E270" s="203">
        <f>VLOOKUP(A270,'System TB'!$A:$C,3,FALSE)</f>
        <v>0</v>
      </c>
      <c r="F270" s="44">
        <v>0</v>
      </c>
      <c r="G270" s="44">
        <f t="shared" si="7"/>
        <v>0</v>
      </c>
      <c r="H270" s="55"/>
      <c r="I270" s="55"/>
      <c r="J270" s="55"/>
    </row>
    <row r="271" spans="1:10">
      <c r="A271" s="42" t="s">
        <v>4002</v>
      </c>
      <c r="B271" s="43" t="s">
        <v>3998</v>
      </c>
      <c r="C271" s="92" t="s">
        <v>5333</v>
      </c>
      <c r="D271" s="42" t="s">
        <v>4003</v>
      </c>
      <c r="E271" s="203">
        <f>VLOOKUP(A271,'System TB'!$A:$C,3,FALSE)</f>
        <v>730000</v>
      </c>
      <c r="F271" s="44">
        <v>755750</v>
      </c>
      <c r="G271" s="44">
        <f t="shared" si="7"/>
        <v>-25750</v>
      </c>
      <c r="H271" s="55"/>
      <c r="I271" s="55"/>
      <c r="J271" s="55"/>
    </row>
    <row r="272" spans="1:10">
      <c r="A272" s="42" t="s">
        <v>4434</v>
      </c>
      <c r="B272" s="43" t="s">
        <v>4420</v>
      </c>
      <c r="C272" s="92" t="s">
        <v>5222</v>
      </c>
      <c r="D272" s="42" t="s">
        <v>4435</v>
      </c>
      <c r="E272" s="203">
        <f>VLOOKUP(A272,'System TB'!$A:$C,3,FALSE)</f>
        <v>3513280.59</v>
      </c>
      <c r="F272" s="44">
        <v>2546925.0499999998</v>
      </c>
      <c r="G272" s="44">
        <f t="shared" si="7"/>
        <v>966355.54</v>
      </c>
      <c r="H272" s="55"/>
      <c r="I272" s="55"/>
      <c r="J272" s="55"/>
    </row>
    <row r="273" spans="1:10">
      <c r="A273" s="42" t="s">
        <v>4813</v>
      </c>
      <c r="B273" s="43" t="s">
        <v>4638</v>
      </c>
      <c r="C273" s="92" t="str">
        <f>IF(E273&gt;=0,"BS-1.1.18.0.0.0","BS-1.2.11.0.0.0")</f>
        <v>BS-1.1.18.0.0.0</v>
      </c>
      <c r="D273" s="42" t="s">
        <v>4814</v>
      </c>
      <c r="E273" s="203">
        <f>VLOOKUP(A273,'System TB'!$A:$C,3,FALSE)</f>
        <v>0</v>
      </c>
      <c r="F273" s="44">
        <v>0</v>
      </c>
      <c r="G273" s="44">
        <f t="shared" si="7"/>
        <v>0</v>
      </c>
      <c r="H273" s="55"/>
      <c r="I273" s="55"/>
      <c r="J273" s="55"/>
    </row>
    <row r="274" spans="1:10">
      <c r="A274" s="42" t="s">
        <v>439</v>
      </c>
      <c r="B274" s="43">
        <v>23</v>
      </c>
      <c r="C274" s="3" t="s">
        <v>5404</v>
      </c>
      <c r="D274" s="42" t="s">
        <v>440</v>
      </c>
      <c r="E274" s="203">
        <f>VLOOKUP(A274,'System TB'!$A:$C,3,FALSE)</f>
        <v>-46278427.329999998</v>
      </c>
      <c r="F274" s="44">
        <v>-45950412.490000002</v>
      </c>
      <c r="G274" s="44">
        <f t="shared" si="7"/>
        <v>-328014.83999999613</v>
      </c>
      <c r="H274" s="55"/>
      <c r="I274" s="55"/>
      <c r="J274" s="55"/>
    </row>
    <row r="275" spans="1:10">
      <c r="A275" s="42" t="s">
        <v>447</v>
      </c>
      <c r="B275" s="43">
        <v>23</v>
      </c>
      <c r="C275" s="3" t="s">
        <v>5404</v>
      </c>
      <c r="D275" s="42" t="s">
        <v>448</v>
      </c>
      <c r="E275" s="203">
        <f>VLOOKUP(A275,'System TB'!$A:$C,3,FALSE)</f>
        <v>-138261079.91</v>
      </c>
      <c r="F275" s="44">
        <v>-135885497.59999999</v>
      </c>
      <c r="G275" s="44">
        <f t="shared" si="7"/>
        <v>-2375582.3100000024</v>
      </c>
      <c r="H275" s="55"/>
      <c r="I275" s="55"/>
      <c r="J275" s="55"/>
    </row>
    <row r="276" spans="1:10">
      <c r="A276" s="42" t="s">
        <v>441</v>
      </c>
      <c r="B276" s="43">
        <v>23</v>
      </c>
      <c r="C276" s="3" t="s">
        <v>5403</v>
      </c>
      <c r="D276" s="42" t="s">
        <v>442</v>
      </c>
      <c r="E276" s="203">
        <f>VLOOKUP(A276,'System TB'!$A:$C,3,FALSE)</f>
        <v>0.27</v>
      </c>
      <c r="F276" s="44">
        <v>0.27</v>
      </c>
      <c r="G276" s="44">
        <f t="shared" si="7"/>
        <v>0</v>
      </c>
      <c r="H276" s="55"/>
      <c r="I276" s="55"/>
      <c r="J276" s="55"/>
    </row>
    <row r="277" spans="1:10">
      <c r="A277" s="42" t="s">
        <v>449</v>
      </c>
      <c r="B277" s="43">
        <v>23</v>
      </c>
      <c r="C277" s="3" t="s">
        <v>5404</v>
      </c>
      <c r="D277" s="42" t="s">
        <v>450</v>
      </c>
      <c r="E277" s="203">
        <f>VLOOKUP(A277,'System TB'!$A:$C,3,FALSE)</f>
        <v>-239461027.62</v>
      </c>
      <c r="F277" s="44">
        <v>-239369836.47</v>
      </c>
      <c r="G277" s="44">
        <f t="shared" si="7"/>
        <v>-91191.15000000596</v>
      </c>
      <c r="H277" s="55"/>
      <c r="I277" s="55"/>
      <c r="J277" s="55"/>
    </row>
    <row r="278" spans="1:10">
      <c r="A278" s="42" t="s">
        <v>4348</v>
      </c>
      <c r="B278" s="43" t="s">
        <v>4347</v>
      </c>
      <c r="C278" s="92" t="s">
        <v>5472</v>
      </c>
      <c r="D278" s="42" t="s">
        <v>4349</v>
      </c>
      <c r="E278" s="203">
        <f>VLOOKUP(A278,'System TB'!$A:$C,3,FALSE)</f>
        <v>-1589515197.9100001</v>
      </c>
      <c r="F278" s="44">
        <v>-1583833958.9100001</v>
      </c>
      <c r="G278" s="44">
        <f t="shared" si="7"/>
        <v>-5681239</v>
      </c>
      <c r="H278" s="55"/>
      <c r="I278" s="55"/>
      <c r="J278" s="55"/>
    </row>
    <row r="279" spans="1:10">
      <c r="A279" s="42" t="s">
        <v>4274</v>
      </c>
      <c r="B279" s="43" t="s">
        <v>4266</v>
      </c>
      <c r="C279" s="92" t="s">
        <v>5472</v>
      </c>
      <c r="D279" s="42" t="s">
        <v>4275</v>
      </c>
      <c r="E279" s="203">
        <f>VLOOKUP(A279,'System TB'!$A:$C,3,FALSE)</f>
        <v>-3951.08</v>
      </c>
      <c r="F279" s="44">
        <v>-56283.08</v>
      </c>
      <c r="G279" s="44">
        <f t="shared" si="7"/>
        <v>52332</v>
      </c>
      <c r="H279" s="55"/>
      <c r="I279" s="55"/>
      <c r="J279" s="55"/>
    </row>
    <row r="280" spans="1:10">
      <c r="A280" s="42" t="s">
        <v>4270</v>
      </c>
      <c r="B280" s="43" t="s">
        <v>4266</v>
      </c>
      <c r="C280" s="92" t="s">
        <v>5472</v>
      </c>
      <c r="D280" s="42" t="s">
        <v>4271</v>
      </c>
      <c r="E280" s="203">
        <f>VLOOKUP(A280,'System TB'!$A:$C,3,FALSE)</f>
        <v>-263422163.74000001</v>
      </c>
      <c r="F280" s="44">
        <v>-243485634.74000001</v>
      </c>
      <c r="G280" s="44">
        <f t="shared" si="7"/>
        <v>-19936529</v>
      </c>
      <c r="H280" s="55"/>
      <c r="I280" s="55"/>
      <c r="J280" s="55"/>
    </row>
    <row r="281" spans="1:10">
      <c r="A281" s="42" t="s">
        <v>4278</v>
      </c>
      <c r="B281" s="43" t="s">
        <v>4266</v>
      </c>
      <c r="C281" s="92" t="s">
        <v>5472</v>
      </c>
      <c r="D281" s="42" t="s">
        <v>4279</v>
      </c>
      <c r="E281" s="203">
        <f>VLOOKUP(A281,'System TB'!$A:$C,3,FALSE)</f>
        <v>-1137135.2</v>
      </c>
      <c r="F281" s="44">
        <v>-1296051.2</v>
      </c>
      <c r="G281" s="44">
        <f t="shared" si="7"/>
        <v>158916</v>
      </c>
      <c r="H281" s="55"/>
      <c r="I281" s="55"/>
      <c r="J281" s="55"/>
    </row>
    <row r="282" spans="1:10">
      <c r="A282" s="42" t="s">
        <v>4265</v>
      </c>
      <c r="B282" s="43" t="s">
        <v>4266</v>
      </c>
      <c r="C282" s="92" t="s">
        <v>5472</v>
      </c>
      <c r="D282" s="42" t="s">
        <v>4267</v>
      </c>
      <c r="E282" s="203">
        <f>VLOOKUP(A282,'System TB'!$A:$C,3,FALSE)</f>
        <v>0</v>
      </c>
      <c r="F282" s="44">
        <v>0</v>
      </c>
      <c r="G282" s="44">
        <f t="shared" si="7"/>
        <v>0</v>
      </c>
      <c r="H282" s="55"/>
      <c r="I282" s="55"/>
      <c r="J282" s="55"/>
    </row>
    <row r="283" spans="1:10">
      <c r="A283" s="42" t="s">
        <v>4268</v>
      </c>
      <c r="B283" s="43" t="s">
        <v>4266</v>
      </c>
      <c r="C283" s="92" t="s">
        <v>5472</v>
      </c>
      <c r="D283" s="42" t="s">
        <v>4269</v>
      </c>
      <c r="E283" s="203">
        <f>VLOOKUP(A283,'System TB'!$A:$C,3,FALSE)</f>
        <v>0</v>
      </c>
      <c r="F283" s="44">
        <v>0</v>
      </c>
      <c r="G283" s="44">
        <f t="shared" si="7"/>
        <v>0</v>
      </c>
      <c r="H283" s="55"/>
      <c r="I283" s="55"/>
      <c r="J283" s="55"/>
    </row>
    <row r="284" spans="1:10">
      <c r="A284" s="42" t="s">
        <v>5183</v>
      </c>
      <c r="B284" s="43"/>
      <c r="C284" s="92" t="str">
        <f>IF(E284&gt;0,"BS-1.1.17.0.0.0","BS-1.2.10.0.0.0")</f>
        <v>BS-1.2.10.0.0.0</v>
      </c>
      <c r="D284" s="42" t="s">
        <v>5184</v>
      </c>
      <c r="E284" s="203">
        <f>VLOOKUP(A284,'System TB'!$A:$C,3,FALSE)</f>
        <v>0</v>
      </c>
      <c r="F284" s="44">
        <v>0</v>
      </c>
      <c r="G284" s="44">
        <f t="shared" si="7"/>
        <v>0</v>
      </c>
      <c r="H284" s="55"/>
      <c r="I284" s="55"/>
      <c r="J284" s="55"/>
    </row>
    <row r="285" spans="1:10">
      <c r="A285" s="42" t="s">
        <v>3899</v>
      </c>
      <c r="B285" s="43" t="s">
        <v>3875</v>
      </c>
      <c r="C285" s="92" t="s">
        <v>5238</v>
      </c>
      <c r="D285" s="42" t="s">
        <v>3900</v>
      </c>
      <c r="E285" s="203">
        <f>VLOOKUP(A285,'System TB'!$A:$C,3,FALSE)</f>
        <v>0</v>
      </c>
      <c r="F285" s="44">
        <v>0</v>
      </c>
      <c r="G285" s="44">
        <f t="shared" si="7"/>
        <v>0</v>
      </c>
      <c r="H285" s="55"/>
      <c r="I285" s="55"/>
      <c r="J285" s="55"/>
    </row>
    <row r="286" spans="1:10">
      <c r="A286" s="42" t="s">
        <v>1695</v>
      </c>
      <c r="B286" s="43" t="s">
        <v>1409</v>
      </c>
      <c r="C286" s="92" t="s">
        <v>5238</v>
      </c>
      <c r="D286" s="42" t="s">
        <v>1696</v>
      </c>
      <c r="E286" s="203">
        <f>VLOOKUP(A286,'System TB'!$A:$C,3,FALSE)</f>
        <v>28840</v>
      </c>
      <c r="F286" s="44">
        <v>1980</v>
      </c>
      <c r="G286" s="44">
        <f t="shared" si="7"/>
        <v>26860</v>
      </c>
      <c r="H286" s="55"/>
      <c r="I286" s="55"/>
      <c r="J286" s="55"/>
    </row>
    <row r="287" spans="1:10">
      <c r="A287" s="42" t="s">
        <v>1273</v>
      </c>
      <c r="B287" s="43" t="s">
        <v>1267</v>
      </c>
      <c r="C287" s="92" t="s">
        <v>5235</v>
      </c>
      <c r="D287" s="42" t="s">
        <v>1274</v>
      </c>
      <c r="E287" s="203">
        <f>VLOOKUP(A287,'System TB'!$A:$C,3,FALSE)</f>
        <v>15288212.34</v>
      </c>
      <c r="F287" s="44">
        <v>11294446.559999999</v>
      </c>
      <c r="G287" s="44">
        <f t="shared" si="7"/>
        <v>3993765.7800000012</v>
      </c>
      <c r="H287" s="55"/>
      <c r="I287" s="55"/>
      <c r="J287" s="55"/>
    </row>
    <row r="288" spans="1:10">
      <c r="A288" s="42" t="s">
        <v>623</v>
      </c>
      <c r="B288" s="43">
        <v>26</v>
      </c>
      <c r="C288" s="204" t="s">
        <v>5205</v>
      </c>
      <c r="D288" s="42" t="s">
        <v>624</v>
      </c>
      <c r="E288" s="203">
        <f>VLOOKUP(A288,'System TB'!$A:$C,3,FALSE)</f>
        <v>0</v>
      </c>
      <c r="F288" s="44">
        <v>0</v>
      </c>
      <c r="G288" s="44">
        <f t="shared" si="7"/>
        <v>0</v>
      </c>
      <c r="H288" s="55"/>
      <c r="I288" s="55"/>
      <c r="J288" s="55"/>
    </row>
    <row r="289" spans="1:10">
      <c r="A289" s="42" t="s">
        <v>681</v>
      </c>
      <c r="B289" s="43">
        <v>30</v>
      </c>
      <c r="C289" s="92" t="str">
        <f>IF(E289&gt;1,"BS-1.1.15.0.0.0","BS-1.2.8.0.0.0")</f>
        <v>BS-1.1.15.0.0.0</v>
      </c>
      <c r="D289" s="42" t="s">
        <v>682</v>
      </c>
      <c r="E289" s="203">
        <f>VLOOKUP(A289,'System TB'!$A:$C,3,FALSE)</f>
        <v>172878873.90000001</v>
      </c>
      <c r="F289" s="44">
        <v>145632977.08000001</v>
      </c>
      <c r="G289" s="44">
        <f t="shared" si="7"/>
        <v>27245896.819999993</v>
      </c>
      <c r="H289" s="55"/>
      <c r="I289" s="55"/>
      <c r="J289" s="55"/>
    </row>
    <row r="290" spans="1:10">
      <c r="A290" s="42" t="s">
        <v>412</v>
      </c>
      <c r="B290" s="43">
        <v>9</v>
      </c>
      <c r="C290" s="204" t="s">
        <v>5228</v>
      </c>
      <c r="D290" s="42" t="s">
        <v>413</v>
      </c>
      <c r="E290" s="203">
        <f>VLOOKUP(A290,'System TB'!$A:$C,3,FALSE)</f>
        <v>0</v>
      </c>
      <c r="F290" s="44">
        <v>0</v>
      </c>
      <c r="G290" s="44">
        <f t="shared" si="7"/>
        <v>0</v>
      </c>
      <c r="H290" s="55"/>
      <c r="I290" s="55"/>
      <c r="J290" s="55"/>
    </row>
    <row r="291" spans="1:10">
      <c r="A291" s="42" t="s">
        <v>4276</v>
      </c>
      <c r="B291" s="43" t="s">
        <v>4266</v>
      </c>
      <c r="C291" s="92"/>
      <c r="D291" s="42" t="s">
        <v>4277</v>
      </c>
      <c r="E291" s="203">
        <f>VLOOKUP(A291,'System TB'!$A:$C,3,FALSE)</f>
        <v>0</v>
      </c>
      <c r="F291" s="44">
        <v>0</v>
      </c>
      <c r="G291" s="44">
        <f t="shared" si="7"/>
        <v>0</v>
      </c>
      <c r="H291" s="55"/>
      <c r="I291" s="55"/>
      <c r="J291" s="55"/>
    </row>
    <row r="292" spans="1:10">
      <c r="A292" s="42" t="s">
        <v>453</v>
      </c>
      <c r="B292" s="43">
        <v>24</v>
      </c>
      <c r="C292" s="3" t="s">
        <v>5411</v>
      </c>
      <c r="D292" s="42" t="s">
        <v>454</v>
      </c>
      <c r="E292" s="203">
        <f>VLOOKUP(A292,'System TB'!$A:$C,3,FALSE)</f>
        <v>-175698837.47999999</v>
      </c>
      <c r="F292" s="44">
        <v>-173273973.81999999</v>
      </c>
      <c r="G292" s="44">
        <f t="shared" si="7"/>
        <v>-2424863.6599999964</v>
      </c>
      <c r="H292" s="55"/>
      <c r="I292" s="55"/>
      <c r="J292" s="55"/>
    </row>
    <row r="293" spans="1:10">
      <c r="A293" s="42" t="s">
        <v>5076</v>
      </c>
      <c r="B293" s="43" t="s">
        <v>5077</v>
      </c>
      <c r="C293" s="3" t="s">
        <v>209</v>
      </c>
      <c r="D293" s="42" t="s">
        <v>5078</v>
      </c>
      <c r="E293" s="203">
        <f>VLOOKUP(A293,'System TB'!$A:$C,3,FALSE)</f>
        <v>0</v>
      </c>
      <c r="F293" s="44">
        <v>509044090</v>
      </c>
      <c r="G293" s="44">
        <f t="shared" si="7"/>
        <v>-509044090</v>
      </c>
      <c r="H293" s="55"/>
      <c r="I293" s="55"/>
      <c r="J293" s="55"/>
    </row>
    <row r="294" spans="1:10">
      <c r="A294" s="42" t="s">
        <v>1955</v>
      </c>
      <c r="B294" s="43" t="s">
        <v>1409</v>
      </c>
      <c r="C294" s="92" t="s">
        <v>5238</v>
      </c>
      <c r="D294" s="42" t="s">
        <v>1956</v>
      </c>
      <c r="E294" s="203">
        <f>VLOOKUP(A294,'System TB'!$A:$C,3,FALSE)</f>
        <v>734340.75</v>
      </c>
      <c r="F294" s="44">
        <v>551573.15000000037</v>
      </c>
      <c r="G294" s="44">
        <f t="shared" si="7"/>
        <v>182767.59999999963</v>
      </c>
      <c r="H294" s="55"/>
      <c r="I294" s="55"/>
      <c r="J294" s="55"/>
    </row>
    <row r="295" spans="1:10">
      <c r="A295" s="42" t="s">
        <v>4877</v>
      </c>
      <c r="B295" s="43" t="s">
        <v>4491</v>
      </c>
      <c r="C295" s="92" t="str">
        <f>IF(E295&gt;=0,"BS-1.1.18.0.0.0","BS-1.2.11.0.0.0")</f>
        <v>BS-1.1.18.0.0.0</v>
      </c>
      <c r="D295" s="42" t="s">
        <v>4878</v>
      </c>
      <c r="E295" s="203">
        <f>VLOOKUP(A295,'System TB'!$A:$C,3,FALSE)</f>
        <v>66346744.390000001</v>
      </c>
      <c r="F295" s="44">
        <v>64008261.969999999</v>
      </c>
      <c r="G295" s="44">
        <f t="shared" si="7"/>
        <v>2338482.4200000018</v>
      </c>
      <c r="H295" s="55"/>
      <c r="I295" s="55"/>
      <c r="J295" s="55"/>
    </row>
    <row r="296" spans="1:10">
      <c r="A296" s="42" t="s">
        <v>2986</v>
      </c>
      <c r="B296" s="43" t="s">
        <v>1409</v>
      </c>
      <c r="C296" s="92" t="s">
        <v>5238</v>
      </c>
      <c r="D296" s="42" t="s">
        <v>2987</v>
      </c>
      <c r="E296" s="203">
        <f>VLOOKUP(A296,'System TB'!$A:$C,3,FALSE)</f>
        <v>0</v>
      </c>
      <c r="F296" s="44">
        <v>0</v>
      </c>
      <c r="G296" s="44">
        <f t="shared" si="7"/>
        <v>0</v>
      </c>
      <c r="H296" s="55"/>
      <c r="I296" s="55"/>
      <c r="J296" s="55"/>
    </row>
    <row r="297" spans="1:10">
      <c r="A297" s="42" t="s">
        <v>4840</v>
      </c>
      <c r="B297" s="43" t="s">
        <v>4841</v>
      </c>
      <c r="C297" s="92" t="str">
        <f>IF(E297&gt;=0,"BS-1.1.18.0.0.0","BS-1.2.11.0.0.0")</f>
        <v>BS-1.1.18.0.0.0</v>
      </c>
      <c r="D297" s="42" t="s">
        <v>4842</v>
      </c>
      <c r="E297" s="203">
        <f>VLOOKUP(A297,'System TB'!$A:$C,3,FALSE)</f>
        <v>0</v>
      </c>
      <c r="F297" s="44">
        <v>0</v>
      </c>
      <c r="G297" s="44">
        <f t="shared" si="7"/>
        <v>0</v>
      </c>
      <c r="H297" s="55"/>
      <c r="I297" s="55"/>
      <c r="J297" s="55"/>
    </row>
    <row r="298" spans="1:10">
      <c r="A298" s="42" t="s">
        <v>4866</v>
      </c>
      <c r="B298" s="43" t="s">
        <v>4841</v>
      </c>
      <c r="C298" s="92" t="str">
        <f>IF(E298&gt;=0,"BS-1.1.18.0.0.0","BS-1.2.11.0.0.0")</f>
        <v>BS-1.1.18.0.0.0</v>
      </c>
      <c r="D298" s="42" t="s">
        <v>4867</v>
      </c>
      <c r="E298" s="203">
        <f>VLOOKUP(A298,'System TB'!$A:$C,3,FALSE)</f>
        <v>0</v>
      </c>
      <c r="F298" s="44">
        <v>0</v>
      </c>
      <c r="G298" s="44">
        <f t="shared" si="7"/>
        <v>0</v>
      </c>
      <c r="H298" s="55"/>
      <c r="I298" s="55"/>
      <c r="J298" s="55"/>
    </row>
    <row r="299" spans="1:10">
      <c r="A299" s="42" t="s">
        <v>1943</v>
      </c>
      <c r="B299" s="43" t="s">
        <v>1409</v>
      </c>
      <c r="C299" s="92" t="s">
        <v>5238</v>
      </c>
      <c r="D299" s="42" t="s">
        <v>1944</v>
      </c>
      <c r="E299" s="203">
        <f>VLOOKUP(A299,'System TB'!$A:$C,3,FALSE)</f>
        <v>98789.84</v>
      </c>
      <c r="F299" s="44">
        <v>74092.38</v>
      </c>
      <c r="G299" s="44">
        <f t="shared" si="7"/>
        <v>24697.459999999992</v>
      </c>
      <c r="H299" s="55"/>
      <c r="I299" s="55"/>
      <c r="J299" s="55"/>
    </row>
    <row r="300" spans="1:10">
      <c r="A300" s="42" t="s">
        <v>1681</v>
      </c>
      <c r="B300" s="43" t="s">
        <v>1409</v>
      </c>
      <c r="C300" s="92" t="s">
        <v>5239</v>
      </c>
      <c r="D300" s="42" t="s">
        <v>1682</v>
      </c>
      <c r="E300" s="203">
        <f>VLOOKUP(A300,'System TB'!$A:$C,3,FALSE)</f>
        <v>0</v>
      </c>
      <c r="F300" s="44">
        <v>0</v>
      </c>
      <c r="G300" s="44">
        <f t="shared" si="7"/>
        <v>0</v>
      </c>
      <c r="H300" s="55"/>
      <c r="I300" s="55"/>
      <c r="J300" s="55"/>
    </row>
    <row r="301" spans="1:10">
      <c r="A301" s="42" t="s">
        <v>3854</v>
      </c>
      <c r="B301" s="43" t="s">
        <v>3844</v>
      </c>
      <c r="C301" s="92" t="s">
        <v>5238</v>
      </c>
      <c r="D301" s="42" t="s">
        <v>3855</v>
      </c>
      <c r="E301" s="203">
        <f>VLOOKUP(A301,'System TB'!$A:$C,3,FALSE)</f>
        <v>0</v>
      </c>
      <c r="F301" s="44">
        <v>0</v>
      </c>
      <c r="G301" s="44">
        <f t="shared" si="7"/>
        <v>0</v>
      </c>
      <c r="H301" s="55"/>
      <c r="I301" s="55"/>
      <c r="J301" s="55"/>
    </row>
    <row r="302" spans="1:10">
      <c r="A302" s="42" t="s">
        <v>3244</v>
      </c>
      <c r="B302" s="43" t="s">
        <v>1409</v>
      </c>
      <c r="C302" s="92" t="s">
        <v>5239</v>
      </c>
      <c r="D302" s="42" t="s">
        <v>3245</v>
      </c>
      <c r="E302" s="203">
        <f>VLOOKUP(A302,'System TB'!$A:$C,3,FALSE)</f>
        <v>0</v>
      </c>
      <c r="F302" s="44">
        <v>0</v>
      </c>
      <c r="G302" s="44">
        <f t="shared" si="7"/>
        <v>0</v>
      </c>
      <c r="H302" s="55"/>
      <c r="I302" s="55"/>
      <c r="J302" s="55"/>
    </row>
    <row r="303" spans="1:10">
      <c r="A303" s="42" t="s">
        <v>3248</v>
      </c>
      <c r="B303" s="43" t="s">
        <v>1409</v>
      </c>
      <c r="C303" s="92" t="s">
        <v>5238</v>
      </c>
      <c r="D303" s="42" t="s">
        <v>3249</v>
      </c>
      <c r="E303" s="203">
        <f>VLOOKUP(A303,'System TB'!$A:$C,3,FALSE)</f>
        <v>1214400</v>
      </c>
      <c r="F303" s="44">
        <v>910800</v>
      </c>
      <c r="G303" s="44">
        <f t="shared" si="7"/>
        <v>303600</v>
      </c>
      <c r="H303" s="55"/>
      <c r="I303" s="55"/>
      <c r="J303" s="55"/>
    </row>
    <row r="304" spans="1:10">
      <c r="A304" s="42" t="s">
        <v>1945</v>
      </c>
      <c r="B304" s="43" t="s">
        <v>1409</v>
      </c>
      <c r="C304" s="92" t="s">
        <v>5238</v>
      </c>
      <c r="D304" s="42" t="s">
        <v>1946</v>
      </c>
      <c r="E304" s="203">
        <f>VLOOKUP(A304,'System TB'!$A:$C,3,FALSE)</f>
        <v>200650.8</v>
      </c>
      <c r="F304" s="44">
        <v>153314.15000000002</v>
      </c>
      <c r="G304" s="44">
        <f t="shared" si="7"/>
        <v>47336.649999999965</v>
      </c>
      <c r="H304" s="55"/>
      <c r="I304" s="55"/>
      <c r="J304" s="55"/>
    </row>
    <row r="305" spans="1:10">
      <c r="A305" s="42" t="s">
        <v>2448</v>
      </c>
      <c r="B305" s="43" t="s">
        <v>1409</v>
      </c>
      <c r="C305" s="92" t="s">
        <v>5238</v>
      </c>
      <c r="D305" s="42" t="s">
        <v>2449</v>
      </c>
      <c r="E305" s="203">
        <f>VLOOKUP(A305,'System TB'!$A:$C,3,FALSE)</f>
        <v>0</v>
      </c>
      <c r="F305" s="44">
        <v>0</v>
      </c>
      <c r="G305" s="44">
        <f t="shared" si="7"/>
        <v>0</v>
      </c>
      <c r="H305" s="55"/>
      <c r="I305" s="55"/>
      <c r="J305" s="55"/>
    </row>
    <row r="306" spans="1:10">
      <c r="A306" s="42" t="s">
        <v>1683</v>
      </c>
      <c r="B306" s="43" t="s">
        <v>1409</v>
      </c>
      <c r="C306" s="92" t="s">
        <v>5238</v>
      </c>
      <c r="D306" s="42" t="s">
        <v>1684</v>
      </c>
      <c r="E306" s="203">
        <f>VLOOKUP(A306,'System TB'!$A:$C,3,FALSE)</f>
        <v>1519493.96</v>
      </c>
      <c r="F306" s="44">
        <v>1144682.3399999999</v>
      </c>
      <c r="G306" s="44">
        <f t="shared" si="7"/>
        <v>374811.62000000011</v>
      </c>
      <c r="H306" s="55"/>
      <c r="I306" s="55"/>
      <c r="J306" s="55"/>
    </row>
    <row r="307" spans="1:10">
      <c r="A307" s="42" t="s">
        <v>4619</v>
      </c>
      <c r="B307" s="43" t="s">
        <v>4491</v>
      </c>
      <c r="C307" s="92" t="str">
        <f>IF(E307&gt;=0,"BS-1.1.18.0.0.0","BS-1.2.11.0.0.0")</f>
        <v>BS-1.1.18.0.0.0</v>
      </c>
      <c r="D307" s="42" t="s">
        <v>4620</v>
      </c>
      <c r="E307" s="203">
        <f>VLOOKUP(A307,'System TB'!$A:$C,3,FALSE)</f>
        <v>0</v>
      </c>
      <c r="F307" s="44">
        <v>0</v>
      </c>
      <c r="G307" s="44">
        <f t="shared" si="7"/>
        <v>0</v>
      </c>
      <c r="H307" s="55"/>
      <c r="I307" s="55"/>
      <c r="J307" s="55"/>
    </row>
    <row r="308" spans="1:10">
      <c r="A308" s="42" t="s">
        <v>3246</v>
      </c>
      <c r="B308" s="43" t="s">
        <v>1409</v>
      </c>
      <c r="C308" s="92" t="s">
        <v>5238</v>
      </c>
      <c r="D308" s="42" t="s">
        <v>3247</v>
      </c>
      <c r="E308" s="203">
        <f>VLOOKUP(A308,'System TB'!$A:$C,3,FALSE)</f>
        <v>667194.24</v>
      </c>
      <c r="F308" s="44">
        <v>500395.68000000017</v>
      </c>
      <c r="G308" s="44">
        <f t="shared" si="7"/>
        <v>166798.55999999982</v>
      </c>
      <c r="H308" s="55"/>
      <c r="I308" s="55"/>
      <c r="J308" s="55"/>
    </row>
    <row r="309" spans="1:10">
      <c r="A309" s="42" t="s">
        <v>2450</v>
      </c>
      <c r="B309" s="43" t="s">
        <v>1409</v>
      </c>
      <c r="C309" s="92" t="s">
        <v>5238</v>
      </c>
      <c r="D309" s="42" t="s">
        <v>2451</v>
      </c>
      <c r="E309" s="203">
        <f>VLOOKUP(A309,'System TB'!$A:$C,3,FALSE)</f>
        <v>0</v>
      </c>
      <c r="F309" s="44">
        <v>0</v>
      </c>
      <c r="G309" s="44">
        <f t="shared" si="7"/>
        <v>0</v>
      </c>
      <c r="H309" s="55"/>
      <c r="I309" s="55"/>
      <c r="J309" s="55"/>
    </row>
    <row r="310" spans="1:10">
      <c r="A310" s="42" t="s">
        <v>4704</v>
      </c>
      <c r="B310" s="43" t="s">
        <v>4688</v>
      </c>
      <c r="C310" s="92" t="str">
        <f>IF(E310&gt;=0,"BS-1.1.18.0.0.0","BS-1.2.11.0.0.0")</f>
        <v>BS-1.1.18.0.0.0</v>
      </c>
      <c r="D310" s="42" t="s">
        <v>4705</v>
      </c>
      <c r="E310" s="203">
        <f>VLOOKUP(A310,'System TB'!$A:$C,3,FALSE)</f>
        <v>0</v>
      </c>
      <c r="F310" s="44">
        <v>0</v>
      </c>
      <c r="G310" s="44">
        <f t="shared" si="7"/>
        <v>0</v>
      </c>
      <c r="H310" s="55"/>
      <c r="I310" s="55"/>
      <c r="J310" s="55"/>
    </row>
    <row r="311" spans="1:10">
      <c r="A311" s="42" t="s">
        <v>1423</v>
      </c>
      <c r="B311" s="43" t="s">
        <v>1409</v>
      </c>
      <c r="C311" s="92" t="s">
        <v>5238</v>
      </c>
      <c r="D311" s="42" t="s">
        <v>1424</v>
      </c>
      <c r="E311" s="203">
        <f>VLOOKUP(A311,'System TB'!$A:$C,3,FALSE)</f>
        <v>0</v>
      </c>
      <c r="F311" s="44">
        <v>0</v>
      </c>
      <c r="G311" s="44">
        <f t="shared" si="7"/>
        <v>0</v>
      </c>
      <c r="H311" s="55"/>
      <c r="I311" s="55"/>
      <c r="J311" s="55"/>
    </row>
    <row r="312" spans="1:10">
      <c r="A312" s="42" t="s">
        <v>2454</v>
      </c>
      <c r="B312" s="43" t="s">
        <v>1409</v>
      </c>
      <c r="C312" s="92" t="s">
        <v>5238</v>
      </c>
      <c r="D312" s="42" t="s">
        <v>2455</v>
      </c>
      <c r="E312" s="203">
        <f>VLOOKUP(A312,'System TB'!$A:$C,3,FALSE)</f>
        <v>1097100</v>
      </c>
      <c r="F312" s="44">
        <v>822825</v>
      </c>
      <c r="G312" s="44">
        <f t="shared" si="7"/>
        <v>274275</v>
      </c>
      <c r="H312" s="55"/>
      <c r="I312" s="55"/>
      <c r="J312" s="55"/>
    </row>
    <row r="313" spans="1:10">
      <c r="A313" s="42" t="s">
        <v>2718</v>
      </c>
      <c r="B313" s="43" t="s">
        <v>1409</v>
      </c>
      <c r="C313" s="92" t="s">
        <v>5238</v>
      </c>
      <c r="D313" s="42" t="s">
        <v>2719</v>
      </c>
      <c r="E313" s="203">
        <f>VLOOKUP(A313,'System TB'!$A:$C,3,FALSE)</f>
        <v>973000</v>
      </c>
      <c r="F313" s="44">
        <v>729750</v>
      </c>
      <c r="G313" s="44">
        <f t="shared" si="7"/>
        <v>243250</v>
      </c>
      <c r="H313" s="55"/>
      <c r="I313" s="55"/>
      <c r="J313" s="55"/>
    </row>
    <row r="314" spans="1:10">
      <c r="A314" s="42" t="s">
        <v>1947</v>
      </c>
      <c r="B314" s="43" t="s">
        <v>1409</v>
      </c>
      <c r="C314" s="92" t="s">
        <v>5238</v>
      </c>
      <c r="D314" s="42" t="s">
        <v>1948</v>
      </c>
      <c r="E314" s="203">
        <f>VLOOKUP(A314,'System TB'!$A:$C,3,FALSE)</f>
        <v>398670.68</v>
      </c>
      <c r="F314" s="44">
        <v>299003.01</v>
      </c>
      <c r="G314" s="44">
        <f t="shared" si="7"/>
        <v>99667.669999999984</v>
      </c>
      <c r="H314" s="55"/>
      <c r="I314" s="55"/>
      <c r="J314" s="55"/>
    </row>
    <row r="315" spans="1:10">
      <c r="A315" s="42" t="s">
        <v>5044</v>
      </c>
      <c r="B315" s="43" t="s">
        <v>5042</v>
      </c>
      <c r="C315" s="8" t="s">
        <v>5253</v>
      </c>
      <c r="D315" s="42" t="s">
        <v>5045</v>
      </c>
      <c r="E315" s="203">
        <f>VLOOKUP(A315,'System TB'!$A:$C,3,FALSE)</f>
        <v>0</v>
      </c>
      <c r="F315" s="44">
        <v>0</v>
      </c>
      <c r="G315" s="44">
        <f t="shared" si="7"/>
        <v>0</v>
      </c>
      <c r="H315" s="55"/>
      <c r="I315" s="55"/>
      <c r="J315" s="55"/>
    </row>
    <row r="316" spans="1:10">
      <c r="A316" s="42" t="s">
        <v>3250</v>
      </c>
      <c r="B316" s="43" t="s">
        <v>1409</v>
      </c>
      <c r="C316" s="92" t="s">
        <v>5238</v>
      </c>
      <c r="D316" s="42" t="s">
        <v>3251</v>
      </c>
      <c r="E316" s="203">
        <f>VLOOKUP(A316,'System TB'!$A:$C,3,FALSE)</f>
        <v>964719.72</v>
      </c>
      <c r="F316" s="44">
        <v>726709.73999999976</v>
      </c>
      <c r="G316" s="44">
        <f t="shared" si="7"/>
        <v>238009.98000000021</v>
      </c>
      <c r="H316" s="55"/>
      <c r="I316" s="55"/>
      <c r="J316" s="55"/>
    </row>
    <row r="317" spans="1:10">
      <c r="A317" s="42" t="s">
        <v>4687</v>
      </c>
      <c r="B317" s="43" t="s">
        <v>4688</v>
      </c>
      <c r="C317" s="92" t="str">
        <f>IF(E317&gt;=0,"BS-1.1.18.0.0.0","BS-1.2.11.0.0.0")</f>
        <v>BS-1.2.11.0.0.0</v>
      </c>
      <c r="D317" s="42" t="s">
        <v>4689</v>
      </c>
      <c r="E317" s="203">
        <f>VLOOKUP(A317,'System TB'!$A:$C,3,FALSE)</f>
        <v>-175000</v>
      </c>
      <c r="F317" s="44">
        <v>-175000</v>
      </c>
      <c r="G317" s="44">
        <f t="shared" si="7"/>
        <v>0</v>
      </c>
      <c r="H317" s="55"/>
      <c r="I317" s="55"/>
      <c r="J317" s="55"/>
    </row>
    <row r="318" spans="1:10">
      <c r="A318" s="42" t="s">
        <v>1427</v>
      </c>
      <c r="B318" s="43" t="s">
        <v>1409</v>
      </c>
      <c r="C318" s="92" t="s">
        <v>5238</v>
      </c>
      <c r="D318" s="42" t="s">
        <v>1428</v>
      </c>
      <c r="E318" s="203">
        <f>VLOOKUP(A318,'System TB'!$A:$C,3,FALSE)</f>
        <v>244471.92</v>
      </c>
      <c r="F318" s="44">
        <v>183353.94000000006</v>
      </c>
      <c r="G318" s="44">
        <f t="shared" si="7"/>
        <v>61117.979999999952</v>
      </c>
      <c r="H318" s="55"/>
      <c r="I318" s="55"/>
      <c r="J318" s="55"/>
    </row>
    <row r="319" spans="1:10">
      <c r="A319" s="42" t="s">
        <v>2191</v>
      </c>
      <c r="B319" s="43" t="s">
        <v>1409</v>
      </c>
      <c r="C319" s="92" t="s">
        <v>5238</v>
      </c>
      <c r="D319" s="42" t="s">
        <v>2192</v>
      </c>
      <c r="E319" s="203">
        <f>VLOOKUP(A319,'System TB'!$A:$C,3,FALSE)</f>
        <v>311053.68</v>
      </c>
      <c r="F319" s="44">
        <v>214387.01000000013</v>
      </c>
      <c r="G319" s="44">
        <f t="shared" si="7"/>
        <v>96666.669999999867</v>
      </c>
      <c r="H319" s="55"/>
      <c r="I319" s="55"/>
      <c r="J319" s="55"/>
    </row>
    <row r="320" spans="1:10">
      <c r="A320" s="42" t="s">
        <v>643</v>
      </c>
      <c r="B320" s="43">
        <v>26</v>
      </c>
      <c r="C320" s="204" t="s">
        <v>5205</v>
      </c>
      <c r="D320" s="42" t="s">
        <v>644</v>
      </c>
      <c r="E320" s="203">
        <f>VLOOKUP(A320,'System TB'!$A:$C,3,FALSE)</f>
        <v>0</v>
      </c>
      <c r="F320" s="44">
        <v>0</v>
      </c>
      <c r="G320" s="44">
        <f t="shared" si="7"/>
        <v>0</v>
      </c>
      <c r="H320" s="55"/>
      <c r="I320" s="55"/>
      <c r="J320" s="55"/>
    </row>
    <row r="321" spans="1:10">
      <c r="A321" s="42" t="s">
        <v>3848</v>
      </c>
      <c r="B321" s="43" t="s">
        <v>3844</v>
      </c>
      <c r="C321" s="92" t="s">
        <v>5238</v>
      </c>
      <c r="D321" s="42" t="s">
        <v>3849</v>
      </c>
      <c r="E321" s="203">
        <f>VLOOKUP(A321,'System TB'!$A:$C,3,FALSE)</f>
        <v>61311.040000000001</v>
      </c>
      <c r="F321" s="44">
        <v>52286.50999999998</v>
      </c>
      <c r="G321" s="44">
        <f t="shared" si="7"/>
        <v>9024.5300000000207</v>
      </c>
      <c r="H321" s="55"/>
      <c r="I321" s="55"/>
      <c r="J321" s="55"/>
    </row>
    <row r="322" spans="1:10">
      <c r="A322" s="42" t="s">
        <v>428</v>
      </c>
      <c r="B322" s="43">
        <v>13</v>
      </c>
      <c r="C322" s="9" t="s">
        <v>5229</v>
      </c>
      <c r="D322" s="42" t="s">
        <v>429</v>
      </c>
      <c r="E322" s="203">
        <f>VLOOKUP(A322,'System TB'!$A:$C,3,FALSE)</f>
        <v>557415512</v>
      </c>
      <c r="F322" s="44">
        <v>401804485</v>
      </c>
      <c r="G322" s="44">
        <f t="shared" ref="G322:G385" si="8">E322-F322</f>
        <v>155611027</v>
      </c>
      <c r="H322" s="55"/>
      <c r="I322" s="55"/>
      <c r="J322" s="55"/>
    </row>
    <row r="323" spans="1:10">
      <c r="A323" s="42" t="s">
        <v>4419</v>
      </c>
      <c r="B323" s="43" t="s">
        <v>4420</v>
      </c>
      <c r="C323" s="92" t="s">
        <v>5222</v>
      </c>
      <c r="D323" s="42" t="s">
        <v>4421</v>
      </c>
      <c r="E323" s="203">
        <f>VLOOKUP(A323,'System TB'!$A:$C,3,FALSE)</f>
        <v>28890784.48</v>
      </c>
      <c r="F323" s="44">
        <v>28890784.48</v>
      </c>
      <c r="G323" s="44">
        <f t="shared" si="8"/>
        <v>0</v>
      </c>
      <c r="H323" s="55"/>
      <c r="I323" s="55"/>
      <c r="J323" s="55"/>
    </row>
    <row r="324" spans="1:10">
      <c r="A324" s="42" t="s">
        <v>4439</v>
      </c>
      <c r="B324" s="43" t="s">
        <v>4420</v>
      </c>
      <c r="C324" s="92" t="s">
        <v>5222</v>
      </c>
      <c r="D324" s="42" t="s">
        <v>4440</v>
      </c>
      <c r="E324" s="203">
        <f>VLOOKUP(A324,'System TB'!$A:$C,3,FALSE)</f>
        <v>0</v>
      </c>
      <c r="F324" s="44">
        <v>0</v>
      </c>
      <c r="G324" s="44">
        <f t="shared" si="8"/>
        <v>0</v>
      </c>
      <c r="H324" s="55"/>
      <c r="I324" s="55"/>
      <c r="J324" s="55"/>
    </row>
    <row r="325" spans="1:10">
      <c r="A325" s="42" t="s">
        <v>5022</v>
      </c>
      <c r="B325" s="43" t="s">
        <v>5010</v>
      </c>
      <c r="C325" s="8" t="s">
        <v>5251</v>
      </c>
      <c r="D325" s="42" t="s">
        <v>5023</v>
      </c>
      <c r="E325" s="203">
        <f>VLOOKUP(A325,'System TB'!$A:$C,3,FALSE)</f>
        <v>0</v>
      </c>
      <c r="F325" s="44">
        <v>0</v>
      </c>
      <c r="G325" s="44">
        <f t="shared" si="8"/>
        <v>0</v>
      </c>
      <c r="H325" s="55"/>
      <c r="I325" s="55"/>
      <c r="J325" s="55"/>
    </row>
    <row r="326" spans="1:10">
      <c r="A326" s="42" t="s">
        <v>4797</v>
      </c>
      <c r="B326" s="43" t="s">
        <v>4638</v>
      </c>
      <c r="C326" s="92" t="str">
        <f>IF(E326&gt;=0,"BS-1.1.18.0.0.0","BS-1.2.11.0.0.0")</f>
        <v>BS-1.1.18.0.0.0</v>
      </c>
      <c r="D326" s="42" t="s">
        <v>4798</v>
      </c>
      <c r="E326" s="203">
        <f>VLOOKUP(A326,'System TB'!$A:$C,3,FALSE)</f>
        <v>4500</v>
      </c>
      <c r="F326" s="44">
        <v>4500</v>
      </c>
      <c r="G326" s="44">
        <f t="shared" si="8"/>
        <v>0</v>
      </c>
      <c r="H326" s="55"/>
      <c r="I326" s="55"/>
      <c r="J326" s="55"/>
    </row>
    <row r="327" spans="1:10">
      <c r="A327" s="42" t="s">
        <v>891</v>
      </c>
      <c r="B327" s="43" t="s">
        <v>892</v>
      </c>
      <c r="C327" s="92" t="s">
        <v>5232</v>
      </c>
      <c r="D327" s="42" t="s">
        <v>893</v>
      </c>
      <c r="E327" s="203">
        <f>VLOOKUP(A327,'System TB'!$A:$C,3,FALSE)</f>
        <v>13622263</v>
      </c>
      <c r="F327" s="44">
        <v>10203177</v>
      </c>
      <c r="G327" s="44">
        <f t="shared" si="8"/>
        <v>3419086</v>
      </c>
      <c r="H327" s="55"/>
      <c r="I327" s="55"/>
      <c r="J327" s="55"/>
    </row>
    <row r="328" spans="1:10">
      <c r="A328" s="42" t="s">
        <v>4852</v>
      </c>
      <c r="B328" s="92" t="str">
        <f>IF(E328&gt;=0,"21b","28b")</f>
        <v>28b</v>
      </c>
      <c r="C328" s="92" t="str">
        <f>IF(E328&gt;=0,"BS-1.1.18.0.0.0","BS-1.2.11.0.0.0")</f>
        <v>BS-1.2.11.0.0.0</v>
      </c>
      <c r="D328" s="42" t="s">
        <v>4853</v>
      </c>
      <c r="E328" s="203">
        <f>VLOOKUP(A328,'System TB'!$A:$C,3,FALSE)</f>
        <v>-80780998.060000002</v>
      </c>
      <c r="F328" s="44">
        <v>-82861819.319999993</v>
      </c>
      <c r="G328" s="44">
        <f t="shared" si="8"/>
        <v>2080821.2599999905</v>
      </c>
      <c r="H328" s="55"/>
      <c r="I328" s="55"/>
      <c r="J328" s="55"/>
    </row>
    <row r="329" spans="1:10">
      <c r="A329" s="42" t="s">
        <v>4422</v>
      </c>
      <c r="B329" s="43" t="s">
        <v>4420</v>
      </c>
      <c r="C329" s="92" t="s">
        <v>5222</v>
      </c>
      <c r="D329" s="42" t="s">
        <v>4423</v>
      </c>
      <c r="E329" s="203">
        <f>VLOOKUP(A329,'System TB'!$A:$C,3,FALSE)</f>
        <v>0</v>
      </c>
      <c r="F329" s="44">
        <v>0</v>
      </c>
      <c r="G329" s="44">
        <f t="shared" si="8"/>
        <v>0</v>
      </c>
      <c r="H329" s="55"/>
      <c r="I329" s="55"/>
      <c r="J329" s="55"/>
    </row>
    <row r="330" spans="1:10">
      <c r="A330" s="42" t="s">
        <v>4049</v>
      </c>
      <c r="B330" s="91" t="str">
        <f>IF(E330&gt;=0,"15b","OD")</f>
        <v>15b</v>
      </c>
      <c r="C330" s="92" t="str">
        <f>IF(E330&gt;=0,"BS-1.1.1.3.0.0","BS-1.2.1.1.0.0")</f>
        <v>BS-1.1.1.3.0.0</v>
      </c>
      <c r="D330" s="42" t="s">
        <v>4050</v>
      </c>
      <c r="E330" s="203">
        <f>VLOOKUP(A330,'System TB'!$A:$C,3,FALSE)</f>
        <v>0</v>
      </c>
      <c r="F330" s="44">
        <v>0</v>
      </c>
      <c r="G330" s="44">
        <f t="shared" si="8"/>
        <v>0</v>
      </c>
      <c r="H330" s="55"/>
      <c r="I330" s="55"/>
      <c r="J330" s="55"/>
    </row>
    <row r="331" spans="1:10">
      <c r="A331" s="42" t="s">
        <v>539</v>
      </c>
      <c r="B331" s="43">
        <v>26</v>
      </c>
      <c r="C331" s="204" t="s">
        <v>5205</v>
      </c>
      <c r="D331" s="42" t="s">
        <v>540</v>
      </c>
      <c r="E331" s="203">
        <f>VLOOKUP(A331,'System TB'!$A:$C,3,FALSE)</f>
        <v>0</v>
      </c>
      <c r="F331" s="44">
        <v>0</v>
      </c>
      <c r="G331" s="44">
        <f t="shared" si="8"/>
        <v>0</v>
      </c>
      <c r="H331" s="55"/>
      <c r="I331" s="55"/>
      <c r="J331" s="55"/>
    </row>
    <row r="332" spans="1:10">
      <c r="A332" s="42" t="s">
        <v>4575</v>
      </c>
      <c r="B332" s="43" t="s">
        <v>4491</v>
      </c>
      <c r="C332" s="92" t="str">
        <f>IF(E332&gt;=0,"BS-1.1.18.0.0.0","BS-1.2.11.0.0.0")</f>
        <v>BS-1.1.18.0.0.0</v>
      </c>
      <c r="D332" s="42" t="s">
        <v>4576</v>
      </c>
      <c r="E332" s="203">
        <f>VLOOKUP(A332,'System TB'!$A:$C,3,FALSE)</f>
        <v>0</v>
      </c>
      <c r="F332" s="44">
        <v>0</v>
      </c>
      <c r="G332" s="44">
        <f t="shared" si="8"/>
        <v>0</v>
      </c>
      <c r="H332" s="55"/>
      <c r="I332" s="55"/>
      <c r="J332" s="55"/>
    </row>
    <row r="333" spans="1:10">
      <c r="A333" s="42" t="s">
        <v>1266</v>
      </c>
      <c r="B333" s="43" t="s">
        <v>1267</v>
      </c>
      <c r="C333" s="92" t="s">
        <v>5235</v>
      </c>
      <c r="D333" s="42" t="s">
        <v>1268</v>
      </c>
      <c r="E333" s="203">
        <f>VLOOKUP(A333,'System TB'!$A:$C,3,FALSE)</f>
        <v>11114449.25</v>
      </c>
      <c r="F333" s="44">
        <v>8493764.6099999994</v>
      </c>
      <c r="G333" s="44">
        <f t="shared" si="8"/>
        <v>2620684.6400000006</v>
      </c>
      <c r="H333" s="55"/>
      <c r="I333" s="55"/>
      <c r="J333" s="55"/>
    </row>
    <row r="334" spans="1:10">
      <c r="A334" s="42" t="s">
        <v>4577</v>
      </c>
      <c r="B334" s="92" t="str">
        <f>IF(E334&gt;=0,"21b","28b")</f>
        <v>21b</v>
      </c>
      <c r="C334" s="92" t="str">
        <f>IF(E334&gt;=0,"BS-1.1.18.0.0.0","BS-1.2.11.0.0.0")</f>
        <v>BS-1.1.18.0.0.0</v>
      </c>
      <c r="D334" s="42" t="s">
        <v>4578</v>
      </c>
      <c r="E334" s="203">
        <f>VLOOKUP(A334,'System TB'!$A:$C,3,FALSE)</f>
        <v>0</v>
      </c>
      <c r="F334" s="44">
        <v>0</v>
      </c>
      <c r="G334" s="44">
        <f t="shared" si="8"/>
        <v>0</v>
      </c>
      <c r="H334" s="55"/>
      <c r="I334" s="55"/>
      <c r="J334" s="55"/>
    </row>
    <row r="335" spans="1:10">
      <c r="A335" s="42" t="s">
        <v>3595</v>
      </c>
      <c r="B335" s="43" t="s">
        <v>3557</v>
      </c>
      <c r="C335" s="92" t="s">
        <v>5240</v>
      </c>
      <c r="D335" s="42" t="s">
        <v>3596</v>
      </c>
      <c r="E335" s="203">
        <f>VLOOKUP(A335,'System TB'!$A:$C,3,FALSE)</f>
        <v>12498800.640000001</v>
      </c>
      <c r="F335" s="44">
        <v>7501901.6400000006</v>
      </c>
      <c r="G335" s="44">
        <f t="shared" si="8"/>
        <v>4996899</v>
      </c>
      <c r="H335" s="55"/>
      <c r="I335" s="55"/>
      <c r="J335" s="55"/>
    </row>
    <row r="336" spans="1:10">
      <c r="A336" s="42" t="s">
        <v>4511</v>
      </c>
      <c r="B336" s="43" t="s">
        <v>4491</v>
      </c>
      <c r="C336" s="92" t="str">
        <f>IF(E336&gt;=0,"BS-1.1.18.0.0.0","BS-1.2.11.0.0.0")</f>
        <v>BS-1.1.18.0.0.0</v>
      </c>
      <c r="D336" s="42" t="s">
        <v>4512</v>
      </c>
      <c r="E336" s="203">
        <f>VLOOKUP(A336,'System TB'!$A:$C,3,FALSE)</f>
        <v>0</v>
      </c>
      <c r="F336" s="44">
        <v>0</v>
      </c>
      <c r="G336" s="44">
        <f t="shared" si="8"/>
        <v>0</v>
      </c>
      <c r="H336" s="55"/>
      <c r="I336" s="55"/>
      <c r="J336" s="55"/>
    </row>
    <row r="337" spans="1:10">
      <c r="A337" s="42" t="s">
        <v>4706</v>
      </c>
      <c r="B337" s="43" t="s">
        <v>4688</v>
      </c>
      <c r="C337" s="92" t="str">
        <f>IF(E337&gt;=0,"BS-1.1.18.0.0.0","BS-1.2.11.0.0.0")</f>
        <v>BS-1.2.11.0.0.0</v>
      </c>
      <c r="D337" s="42" t="s">
        <v>4707</v>
      </c>
      <c r="E337" s="203">
        <f>VLOOKUP(A337,'System TB'!$A:$C,3,FALSE)</f>
        <v>-84337</v>
      </c>
      <c r="F337" s="44">
        <v>-83337</v>
      </c>
      <c r="G337" s="44">
        <f t="shared" si="8"/>
        <v>-1000</v>
      </c>
      <c r="H337" s="55"/>
      <c r="I337" s="55"/>
      <c r="J337" s="55"/>
    </row>
    <row r="338" spans="1:10">
      <c r="A338" s="42" t="s">
        <v>2189</v>
      </c>
      <c r="B338" s="43" t="s">
        <v>1409</v>
      </c>
      <c r="C338" s="92" t="s">
        <v>5238</v>
      </c>
      <c r="D338" s="42" t="s">
        <v>2190</v>
      </c>
      <c r="E338" s="203">
        <f>VLOOKUP(A338,'System TB'!$A:$C,3,FALSE)</f>
        <v>348335.74</v>
      </c>
      <c r="F338" s="44">
        <v>262461.70000000019</v>
      </c>
      <c r="G338" s="44">
        <f t="shared" si="8"/>
        <v>85874.039999999804</v>
      </c>
      <c r="H338" s="55"/>
      <c r="I338" s="55"/>
      <c r="J338" s="55"/>
    </row>
    <row r="339" spans="1:10">
      <c r="A339" s="42" t="s">
        <v>1949</v>
      </c>
      <c r="B339" s="43" t="s">
        <v>1409</v>
      </c>
      <c r="C339" s="92" t="s">
        <v>5238</v>
      </c>
      <c r="D339" s="42" t="s">
        <v>1950</v>
      </c>
      <c r="E339" s="203">
        <f>VLOOKUP(A339,'System TB'!$A:$C,3,FALSE)</f>
        <v>554184</v>
      </c>
      <c r="F339" s="44">
        <v>415638</v>
      </c>
      <c r="G339" s="44">
        <f t="shared" si="8"/>
        <v>138546</v>
      </c>
      <c r="H339" s="55"/>
      <c r="I339" s="55"/>
      <c r="J339" s="55"/>
    </row>
    <row r="340" spans="1:10">
      <c r="A340" s="42" t="s">
        <v>1425</v>
      </c>
      <c r="B340" s="43" t="s">
        <v>1409</v>
      </c>
      <c r="C340" s="92" t="s">
        <v>5238</v>
      </c>
      <c r="D340" s="42" t="s">
        <v>1426</v>
      </c>
      <c r="E340" s="203">
        <f>VLOOKUP(A340,'System TB'!$A:$C,3,FALSE)</f>
        <v>413290.03</v>
      </c>
      <c r="F340" s="44">
        <v>363976.87000000011</v>
      </c>
      <c r="G340" s="44">
        <f t="shared" si="8"/>
        <v>49313.159999999916</v>
      </c>
      <c r="H340" s="55"/>
      <c r="I340" s="55"/>
      <c r="J340" s="55"/>
    </row>
    <row r="341" spans="1:10">
      <c r="A341" s="42" t="s">
        <v>2452</v>
      </c>
      <c r="B341" s="43" t="s">
        <v>1409</v>
      </c>
      <c r="C341" s="92" t="s">
        <v>5238</v>
      </c>
      <c r="D341" s="42" t="s">
        <v>2453</v>
      </c>
      <c r="E341" s="203">
        <f>VLOOKUP(A341,'System TB'!$A:$C,3,FALSE)</f>
        <v>843130.17</v>
      </c>
      <c r="F341" s="44">
        <v>632624.12999999989</v>
      </c>
      <c r="G341" s="44">
        <f t="shared" si="8"/>
        <v>210506.04000000015</v>
      </c>
      <c r="H341" s="55"/>
      <c r="I341" s="55"/>
      <c r="J341" s="55"/>
    </row>
    <row r="342" spans="1:10">
      <c r="A342" s="42" t="s">
        <v>1951</v>
      </c>
      <c r="B342" s="43" t="s">
        <v>1409</v>
      </c>
      <c r="C342" s="92" t="s">
        <v>5238</v>
      </c>
      <c r="D342" s="42" t="s">
        <v>1952</v>
      </c>
      <c r="E342" s="203">
        <f>VLOOKUP(A342,'System TB'!$A:$C,3,FALSE)</f>
        <v>669576</v>
      </c>
      <c r="F342" s="44">
        <v>502182</v>
      </c>
      <c r="G342" s="44">
        <f t="shared" si="8"/>
        <v>167394</v>
      </c>
      <c r="H342" s="55"/>
      <c r="I342" s="55"/>
      <c r="J342" s="55"/>
    </row>
    <row r="343" spans="1:10">
      <c r="A343" s="42" t="s">
        <v>1953</v>
      </c>
      <c r="B343" s="43" t="s">
        <v>1409</v>
      </c>
      <c r="C343" s="92" t="s">
        <v>5238</v>
      </c>
      <c r="D343" s="42" t="s">
        <v>1954</v>
      </c>
      <c r="E343" s="203">
        <f>VLOOKUP(A343,'System TB'!$A:$C,3,FALSE)</f>
        <v>0</v>
      </c>
      <c r="F343" s="44">
        <v>0</v>
      </c>
      <c r="G343" s="44">
        <f t="shared" si="8"/>
        <v>0</v>
      </c>
      <c r="H343" s="55"/>
      <c r="I343" s="55"/>
      <c r="J343" s="55"/>
    </row>
    <row r="344" spans="1:10">
      <c r="A344" s="42" t="s">
        <v>4875</v>
      </c>
      <c r="B344" s="43" t="s">
        <v>4459</v>
      </c>
      <c r="C344" s="92" t="str">
        <f>IF(E344&gt;=0,"BS-1.1.18.0.0.0","BS-1.2.11.0.0.0")</f>
        <v>BS-1.2.11.0.0.0</v>
      </c>
      <c r="D344" s="42" t="s">
        <v>4876</v>
      </c>
      <c r="E344" s="203">
        <f>VLOOKUP(A344,'System TB'!$A:$C,3,FALSE)</f>
        <v>-235.41</v>
      </c>
      <c r="F344" s="44">
        <v>-235.39</v>
      </c>
      <c r="G344" s="44">
        <f t="shared" si="8"/>
        <v>-2.0000000000010232E-2</v>
      </c>
      <c r="H344" s="55"/>
      <c r="I344" s="55"/>
      <c r="J344" s="55"/>
    </row>
    <row r="345" spans="1:10">
      <c r="A345" s="42" t="s">
        <v>2692</v>
      </c>
      <c r="B345" s="43" t="s">
        <v>1409</v>
      </c>
      <c r="C345" s="92" t="s">
        <v>5238</v>
      </c>
      <c r="D345" s="42" t="s">
        <v>2693</v>
      </c>
      <c r="E345" s="203">
        <f>VLOOKUP(A345,'System TB'!$A:$C,3,FALSE)</f>
        <v>204710.03</v>
      </c>
      <c r="F345" s="44">
        <v>148430.77000000002</v>
      </c>
      <c r="G345" s="44">
        <f t="shared" si="8"/>
        <v>56279.25999999998</v>
      </c>
      <c r="H345" s="55"/>
      <c r="I345" s="55"/>
      <c r="J345" s="55"/>
    </row>
    <row r="346" spans="1:10">
      <c r="A346" s="42" t="s">
        <v>1967</v>
      </c>
      <c r="B346" s="43" t="s">
        <v>1409</v>
      </c>
      <c r="C346" s="92" t="s">
        <v>5238</v>
      </c>
      <c r="D346" s="42" t="s">
        <v>1968</v>
      </c>
      <c r="E346" s="203">
        <f>VLOOKUP(A346,'System TB'!$A:$C,3,FALSE)</f>
        <v>266003.75</v>
      </c>
      <c r="F346" s="44">
        <v>266003.75</v>
      </c>
      <c r="G346" s="44">
        <f t="shared" si="8"/>
        <v>0</v>
      </c>
      <c r="H346" s="55"/>
      <c r="I346" s="55"/>
      <c r="J346" s="55"/>
    </row>
    <row r="347" spans="1:10">
      <c r="A347" s="42" t="s">
        <v>1969</v>
      </c>
      <c r="B347" s="43" t="s">
        <v>1409</v>
      </c>
      <c r="C347" s="92" t="s">
        <v>5238</v>
      </c>
      <c r="D347" s="42" t="s">
        <v>1970</v>
      </c>
      <c r="E347" s="203">
        <f>VLOOKUP(A347,'System TB'!$A:$C,3,FALSE)</f>
        <v>596281.81000000006</v>
      </c>
      <c r="F347" s="44">
        <v>429653.81000000006</v>
      </c>
      <c r="G347" s="44">
        <f t="shared" si="8"/>
        <v>166628</v>
      </c>
      <c r="H347" s="55"/>
      <c r="I347" s="55"/>
      <c r="J347" s="55"/>
    </row>
    <row r="348" spans="1:10">
      <c r="A348" s="42" t="s">
        <v>513</v>
      </c>
      <c r="B348" s="43">
        <v>26</v>
      </c>
      <c r="C348" s="204" t="s">
        <v>5205</v>
      </c>
      <c r="D348" s="42" t="s">
        <v>514</v>
      </c>
      <c r="E348" s="203">
        <f>VLOOKUP(A348,'System TB'!$A:$C,3,FALSE)</f>
        <v>0</v>
      </c>
      <c r="F348" s="44">
        <v>0</v>
      </c>
      <c r="G348" s="44">
        <f t="shared" si="8"/>
        <v>0</v>
      </c>
      <c r="H348" s="55"/>
      <c r="I348" s="55"/>
      <c r="J348" s="55"/>
    </row>
    <row r="349" spans="1:10">
      <c r="A349" s="42" t="s">
        <v>4369</v>
      </c>
      <c r="B349" s="43" t="s">
        <v>4370</v>
      </c>
      <c r="C349" s="92" t="s">
        <v>5363</v>
      </c>
      <c r="D349" s="42" t="s">
        <v>4371</v>
      </c>
      <c r="E349" s="203">
        <f>VLOOKUP(A349,'System TB'!$A:$C,3,FALSE)</f>
        <v>0</v>
      </c>
      <c r="F349" s="44">
        <v>0</v>
      </c>
      <c r="G349" s="44">
        <f t="shared" si="8"/>
        <v>0</v>
      </c>
      <c r="H349" s="55"/>
      <c r="I349" s="55"/>
      <c r="J349" s="55"/>
    </row>
    <row r="350" spans="1:10">
      <c r="A350" s="42" t="s">
        <v>1699</v>
      </c>
      <c r="B350" s="43" t="s">
        <v>1409</v>
      </c>
      <c r="C350" s="92" t="s">
        <v>5238</v>
      </c>
      <c r="D350" s="42" t="s">
        <v>1700</v>
      </c>
      <c r="E350" s="203">
        <f>VLOOKUP(A350,'System TB'!$A:$C,3,FALSE)</f>
        <v>905818.9</v>
      </c>
      <c r="F350" s="44">
        <v>681425.2799999998</v>
      </c>
      <c r="G350" s="44">
        <f t="shared" si="8"/>
        <v>224393.62000000023</v>
      </c>
      <c r="H350" s="55"/>
      <c r="I350" s="55"/>
      <c r="J350" s="55"/>
    </row>
    <row r="351" spans="1:10">
      <c r="A351" s="42" t="s">
        <v>4700</v>
      </c>
      <c r="B351" s="43" t="s">
        <v>4688</v>
      </c>
      <c r="C351" s="92" t="str">
        <f>IF(E351&gt;=0,"BS-1.1.18.0.0.0","BS-1.2.11.0.0.0")</f>
        <v>BS-1.2.11.0.0.0</v>
      </c>
      <c r="D351" s="42" t="s">
        <v>4701</v>
      </c>
      <c r="E351" s="203">
        <f>VLOOKUP(A351,'System TB'!$A:$C,3,FALSE)</f>
        <v>-5931715.9100000001</v>
      </c>
      <c r="F351" s="44">
        <v>-5931715.9100000001</v>
      </c>
      <c r="G351" s="44">
        <f t="shared" si="8"/>
        <v>0</v>
      </c>
      <c r="H351" s="55"/>
      <c r="I351" s="55"/>
      <c r="J351" s="55"/>
    </row>
    <row r="352" spans="1:10">
      <c r="A352" s="42" t="s">
        <v>4191</v>
      </c>
      <c r="B352" s="43" t="s">
        <v>4128</v>
      </c>
      <c r="C352" s="92" t="s">
        <v>5471</v>
      </c>
      <c r="D352" s="42" t="s">
        <v>4192</v>
      </c>
      <c r="E352" s="203">
        <f>VLOOKUP(A352,'System TB'!$A:$C,3,FALSE)</f>
        <v>0</v>
      </c>
      <c r="F352" s="44">
        <v>0</v>
      </c>
      <c r="G352" s="44">
        <f t="shared" si="8"/>
        <v>0</v>
      </c>
      <c r="H352" s="55"/>
      <c r="I352" s="55"/>
      <c r="J352" s="55"/>
    </row>
    <row r="353" spans="1:10">
      <c r="A353" s="42" t="s">
        <v>4926</v>
      </c>
      <c r="B353" s="43" t="s">
        <v>4913</v>
      </c>
      <c r="C353" s="9" t="s">
        <v>5244</v>
      </c>
      <c r="D353" s="42" t="s">
        <v>4927</v>
      </c>
      <c r="E353" s="203">
        <f>VLOOKUP(A353,'System TB'!$A:$C,3,FALSE)</f>
        <v>0</v>
      </c>
      <c r="F353" s="44">
        <v>0</v>
      </c>
      <c r="G353" s="44">
        <f t="shared" si="8"/>
        <v>0</v>
      </c>
      <c r="H353" s="55"/>
      <c r="I353" s="55"/>
      <c r="J353" s="55"/>
    </row>
    <row r="354" spans="1:10">
      <c r="A354" s="42" t="s">
        <v>4961</v>
      </c>
      <c r="B354" s="43" t="s">
        <v>4938</v>
      </c>
      <c r="C354" s="9" t="s">
        <v>5244</v>
      </c>
      <c r="D354" s="42" t="s">
        <v>4951</v>
      </c>
      <c r="E354" s="203">
        <f>VLOOKUP(A354,'System TB'!$A:$C,3,FALSE)</f>
        <v>0</v>
      </c>
      <c r="F354" s="44">
        <v>0</v>
      </c>
      <c r="G354" s="44">
        <f t="shared" si="8"/>
        <v>0</v>
      </c>
      <c r="H354" s="55"/>
      <c r="I354" s="55"/>
      <c r="J354" s="55"/>
    </row>
    <row r="355" spans="1:10">
      <c r="A355" s="42" t="s">
        <v>4430</v>
      </c>
      <c r="B355" s="43" t="s">
        <v>4420</v>
      </c>
      <c r="C355" s="92" t="s">
        <v>5222</v>
      </c>
      <c r="D355" s="42" t="s">
        <v>4431</v>
      </c>
      <c r="E355" s="203">
        <f>VLOOKUP(A355,'System TB'!$A:$C,3,FALSE)</f>
        <v>0</v>
      </c>
      <c r="F355" s="44">
        <v>0</v>
      </c>
      <c r="G355" s="44">
        <f t="shared" si="8"/>
        <v>0</v>
      </c>
      <c r="H355" s="55"/>
      <c r="I355" s="55"/>
      <c r="J355" s="55"/>
    </row>
    <row r="356" spans="1:10">
      <c r="A356" s="42" t="s">
        <v>1443</v>
      </c>
      <c r="B356" s="43" t="s">
        <v>1409</v>
      </c>
      <c r="C356" s="92" t="s">
        <v>5238</v>
      </c>
      <c r="D356" s="42" t="s">
        <v>1444</v>
      </c>
      <c r="E356" s="203">
        <f>VLOOKUP(A356,'System TB'!$A:$C,3,FALSE)</f>
        <v>0</v>
      </c>
      <c r="F356" s="44">
        <v>0</v>
      </c>
      <c r="G356" s="44">
        <f t="shared" si="8"/>
        <v>0</v>
      </c>
      <c r="H356" s="55"/>
      <c r="I356" s="55"/>
      <c r="J356" s="55"/>
    </row>
    <row r="357" spans="1:10">
      <c r="A357" s="42" t="s">
        <v>1701</v>
      </c>
      <c r="B357" s="43" t="s">
        <v>1409</v>
      </c>
      <c r="C357" s="92" t="s">
        <v>5238</v>
      </c>
      <c r="D357" s="42" t="s">
        <v>1702</v>
      </c>
      <c r="E357" s="203">
        <f>VLOOKUP(A357,'System TB'!$A:$C,3,FALSE)</f>
        <v>296915.86</v>
      </c>
      <c r="F357" s="44">
        <v>220501.79000000004</v>
      </c>
      <c r="G357" s="44">
        <f t="shared" si="8"/>
        <v>76414.069999999949</v>
      </c>
      <c r="H357" s="55"/>
      <c r="I357" s="55"/>
      <c r="J357" s="55"/>
    </row>
    <row r="358" spans="1:10">
      <c r="A358" s="42" t="s">
        <v>4623</v>
      </c>
      <c r="B358" s="43" t="s">
        <v>4491</v>
      </c>
      <c r="C358" s="92" t="str">
        <f>IF(E358&gt;=0,"BS-1.1.18.0.0.0","BS-1.2.11.0.0.0")</f>
        <v>BS-1.1.18.0.0.0</v>
      </c>
      <c r="D358" s="42" t="s">
        <v>4624</v>
      </c>
      <c r="E358" s="203">
        <f>VLOOKUP(A358,'System TB'!$A:$C,3,FALSE)</f>
        <v>0</v>
      </c>
      <c r="F358" s="44">
        <v>0</v>
      </c>
      <c r="G358" s="44">
        <f t="shared" si="8"/>
        <v>0</v>
      </c>
      <c r="H358" s="55"/>
      <c r="I358" s="55"/>
      <c r="J358" s="55"/>
    </row>
    <row r="359" spans="1:10">
      <c r="A359" s="42" t="s">
        <v>5165</v>
      </c>
      <c r="B359" s="43"/>
      <c r="C359" s="43"/>
      <c r="D359" s="42" t="s">
        <v>5166</v>
      </c>
      <c r="E359" s="203">
        <f>VLOOKUP(A359,'System TB'!$A:$C,3,FALSE)</f>
        <v>0</v>
      </c>
      <c r="F359" s="44">
        <v>0</v>
      </c>
      <c r="G359" s="44">
        <f t="shared" si="8"/>
        <v>0</v>
      </c>
      <c r="H359" s="55"/>
      <c r="I359" s="55"/>
      <c r="J359" s="55"/>
    </row>
    <row r="360" spans="1:10">
      <c r="A360" s="42" t="s">
        <v>4163</v>
      </c>
      <c r="B360" s="43" t="s">
        <v>4128</v>
      </c>
      <c r="C360" s="92"/>
      <c r="D360" s="42" t="s">
        <v>4164</v>
      </c>
      <c r="E360" s="203">
        <f>VLOOKUP(A360,'System TB'!$A:$C,3,FALSE)</f>
        <v>0</v>
      </c>
      <c r="F360" s="44">
        <v>0</v>
      </c>
      <c r="G360" s="44">
        <f t="shared" si="8"/>
        <v>0</v>
      </c>
      <c r="H360" s="55"/>
      <c r="I360" s="55"/>
      <c r="J360" s="55"/>
    </row>
    <row r="361" spans="1:10">
      <c r="A361" s="42" t="s">
        <v>4879</v>
      </c>
      <c r="B361" s="43" t="s">
        <v>4459</v>
      </c>
      <c r="C361" s="92" t="str">
        <f>IF(E361&gt;=0,"BS-1.1.18.0.0.0","BS-1.2.11.0.0.0")</f>
        <v>BS-1.2.11.0.0.0</v>
      </c>
      <c r="D361" s="42" t="s">
        <v>4880</v>
      </c>
      <c r="E361" s="203">
        <f>VLOOKUP(A361,'System TB'!$A:$C,3,FALSE)</f>
        <v>-6660.51</v>
      </c>
      <c r="F361" s="44">
        <v>-6660.51</v>
      </c>
      <c r="G361" s="44">
        <f t="shared" si="8"/>
        <v>0</v>
      </c>
      <c r="H361" s="55"/>
      <c r="I361" s="55"/>
      <c r="J361" s="55"/>
    </row>
    <row r="362" spans="1:10">
      <c r="A362" s="42" t="s">
        <v>1703</v>
      </c>
      <c r="B362" s="43" t="s">
        <v>1409</v>
      </c>
      <c r="C362" s="92" t="s">
        <v>5238</v>
      </c>
      <c r="D362" s="42" t="s">
        <v>1704</v>
      </c>
      <c r="E362" s="203">
        <f>VLOOKUP(A362,'System TB'!$A:$C,3,FALSE)</f>
        <v>47585480.210000001</v>
      </c>
      <c r="F362" s="44">
        <v>35390217.010000005</v>
      </c>
      <c r="G362" s="44">
        <f t="shared" si="8"/>
        <v>12195263.199999996</v>
      </c>
      <c r="H362" s="55"/>
      <c r="I362" s="55"/>
      <c r="J362" s="55"/>
    </row>
    <row r="363" spans="1:10">
      <c r="A363" s="42" t="s">
        <v>1445</v>
      </c>
      <c r="B363" s="43" t="s">
        <v>1409</v>
      </c>
      <c r="C363" s="92" t="s">
        <v>5238</v>
      </c>
      <c r="D363" s="42" t="s">
        <v>1446</v>
      </c>
      <c r="E363" s="203">
        <f>VLOOKUP(A363,'System TB'!$A:$C,3,FALSE)</f>
        <v>176577.35</v>
      </c>
      <c r="F363" s="44">
        <v>126076.67000000004</v>
      </c>
      <c r="G363" s="44">
        <f t="shared" si="8"/>
        <v>50500.679999999964</v>
      </c>
      <c r="H363" s="55"/>
      <c r="I363" s="55"/>
      <c r="J363" s="55"/>
    </row>
    <row r="364" spans="1:10">
      <c r="A364" s="42" t="s">
        <v>4883</v>
      </c>
      <c r="B364" s="43" t="s">
        <v>4459</v>
      </c>
      <c r="C364" s="92" t="str">
        <f>IF(E364&gt;=0,"BS-1.1.18.0.0.0","BS-1.2.11.0.0.0")</f>
        <v>BS-1.2.11.0.0.0</v>
      </c>
      <c r="D364" s="42" t="s">
        <v>4884</v>
      </c>
      <c r="E364" s="203">
        <f>VLOOKUP(A364,'System TB'!$A:$C,3,FALSE)</f>
        <v>-44440</v>
      </c>
      <c r="F364" s="44">
        <v>-44440</v>
      </c>
      <c r="G364" s="44">
        <f t="shared" si="8"/>
        <v>0</v>
      </c>
      <c r="H364" s="55"/>
      <c r="I364" s="55"/>
      <c r="J364" s="55"/>
    </row>
    <row r="365" spans="1:10">
      <c r="A365" s="42" t="s">
        <v>4765</v>
      </c>
      <c r="B365" s="43" t="s">
        <v>4638</v>
      </c>
      <c r="C365" s="92" t="str">
        <f>IF(E365&gt;=0,"BS-1.1.18.0.0.0","BS-1.2.11.0.0.0")</f>
        <v>BS-1.1.18.0.0.0</v>
      </c>
      <c r="D365" s="42" t="s">
        <v>4766</v>
      </c>
      <c r="E365" s="203">
        <f>VLOOKUP(A365,'System TB'!$A:$C,3,FALSE)</f>
        <v>0</v>
      </c>
      <c r="F365" s="44">
        <v>0</v>
      </c>
      <c r="G365" s="44">
        <f t="shared" si="8"/>
        <v>0</v>
      </c>
      <c r="H365" s="55"/>
      <c r="I365" s="55"/>
      <c r="J365" s="55"/>
    </row>
    <row r="366" spans="1:10">
      <c r="A366" s="42" t="s">
        <v>4617</v>
      </c>
      <c r="B366" s="43" t="s">
        <v>4491</v>
      </c>
      <c r="C366" s="92" t="str">
        <f>IF(E366&gt;0,"BS-1.1.17.0.0.0","BS-1.2.10.0.0.0")</f>
        <v>BS-1.2.10.0.0.0</v>
      </c>
      <c r="D366" s="42" t="s">
        <v>4618</v>
      </c>
      <c r="E366" s="203">
        <f>VLOOKUP(A366,'System TB'!$A:$C,3,FALSE)</f>
        <v>0</v>
      </c>
      <c r="F366" s="44">
        <v>0</v>
      </c>
      <c r="G366" s="44">
        <f t="shared" si="8"/>
        <v>0</v>
      </c>
      <c r="H366" s="55"/>
      <c r="I366" s="55"/>
      <c r="J366" s="55"/>
    </row>
    <row r="367" spans="1:10">
      <c r="A367" s="42" t="s">
        <v>4213</v>
      </c>
      <c r="B367" s="43" t="s">
        <v>4128</v>
      </c>
      <c r="C367" s="92" t="s">
        <v>5471</v>
      </c>
      <c r="D367" s="42" t="s">
        <v>4214</v>
      </c>
      <c r="E367" s="203">
        <f>VLOOKUP(A367,'System TB'!$A:$C,3,FALSE)</f>
        <v>0</v>
      </c>
      <c r="F367" s="44">
        <v>0</v>
      </c>
      <c r="G367" s="44">
        <f t="shared" si="8"/>
        <v>0</v>
      </c>
      <c r="H367" s="55"/>
      <c r="I367" s="55"/>
      <c r="J367" s="55"/>
    </row>
    <row r="368" spans="1:10">
      <c r="A368" s="42" t="s">
        <v>3655</v>
      </c>
      <c r="B368" s="43" t="s">
        <v>3557</v>
      </c>
      <c r="C368" s="92" t="s">
        <v>5240</v>
      </c>
      <c r="D368" s="42" t="s">
        <v>3656</v>
      </c>
      <c r="E368" s="203">
        <f>VLOOKUP(A368,'System TB'!$A:$C,3,FALSE)</f>
        <v>0</v>
      </c>
      <c r="F368" s="44">
        <v>0</v>
      </c>
      <c r="G368" s="44">
        <f t="shared" si="8"/>
        <v>0</v>
      </c>
      <c r="H368" s="55"/>
      <c r="I368" s="55"/>
      <c r="J368" s="55"/>
    </row>
    <row r="369" spans="1:10">
      <c r="A369" s="42" t="s">
        <v>3627</v>
      </c>
      <c r="B369" s="43" t="s">
        <v>3557</v>
      </c>
      <c r="C369" s="92" t="s">
        <v>5240</v>
      </c>
      <c r="D369" s="42" t="s">
        <v>3628</v>
      </c>
      <c r="E369" s="203">
        <f>VLOOKUP(A369,'System TB'!$A:$C,3,FALSE)</f>
        <v>0</v>
      </c>
      <c r="F369" s="44">
        <v>0</v>
      </c>
      <c r="G369" s="44">
        <f t="shared" si="8"/>
        <v>0</v>
      </c>
      <c r="H369" s="55"/>
      <c r="I369" s="55"/>
      <c r="J369" s="55"/>
    </row>
    <row r="370" spans="1:10">
      <c r="A370" s="42" t="s">
        <v>3597</v>
      </c>
      <c r="B370" s="43" t="s">
        <v>3557</v>
      </c>
      <c r="C370" s="92" t="s">
        <v>5240</v>
      </c>
      <c r="D370" s="42" t="s">
        <v>3598</v>
      </c>
      <c r="E370" s="203">
        <f>VLOOKUP(A370,'System TB'!$A:$C,3,FALSE)</f>
        <v>0</v>
      </c>
      <c r="F370" s="44">
        <v>0</v>
      </c>
      <c r="G370" s="44">
        <f t="shared" si="8"/>
        <v>0</v>
      </c>
      <c r="H370" s="55"/>
      <c r="I370" s="55"/>
      <c r="J370" s="55"/>
    </row>
    <row r="371" spans="1:10">
      <c r="A371" s="42" t="s">
        <v>3751</v>
      </c>
      <c r="B371" s="43" t="s">
        <v>3557</v>
      </c>
      <c r="C371" s="92" t="s">
        <v>5240</v>
      </c>
      <c r="D371" s="42" t="s">
        <v>3752</v>
      </c>
      <c r="E371" s="203">
        <f>VLOOKUP(A371,'System TB'!$A:$C,3,FALSE)</f>
        <v>0</v>
      </c>
      <c r="F371" s="44">
        <v>0</v>
      </c>
      <c r="G371" s="44">
        <f t="shared" si="8"/>
        <v>0</v>
      </c>
      <c r="H371" s="55"/>
      <c r="I371" s="55"/>
      <c r="J371" s="55"/>
    </row>
    <row r="372" spans="1:10">
      <c r="A372" s="42" t="s">
        <v>3629</v>
      </c>
      <c r="B372" s="43" t="s">
        <v>3557</v>
      </c>
      <c r="C372" s="92" t="s">
        <v>5240</v>
      </c>
      <c r="D372" s="42" t="s">
        <v>3630</v>
      </c>
      <c r="E372" s="203">
        <f>VLOOKUP(A372,'System TB'!$A:$C,3,FALSE)</f>
        <v>0</v>
      </c>
      <c r="F372" s="44">
        <v>0</v>
      </c>
      <c r="G372" s="44">
        <f t="shared" si="8"/>
        <v>0</v>
      </c>
      <c r="H372" s="55"/>
      <c r="I372" s="55"/>
      <c r="J372" s="55"/>
    </row>
    <row r="373" spans="1:10">
      <c r="A373" s="42" t="s">
        <v>3559</v>
      </c>
      <c r="B373" s="43" t="s">
        <v>3557</v>
      </c>
      <c r="C373" s="92" t="s">
        <v>5240</v>
      </c>
      <c r="D373" s="42" t="s">
        <v>3560</v>
      </c>
      <c r="E373" s="203">
        <f>VLOOKUP(A373,'System TB'!$A:$C,3,FALSE)</f>
        <v>0</v>
      </c>
      <c r="F373" s="44">
        <v>0</v>
      </c>
      <c r="G373" s="44">
        <f t="shared" si="8"/>
        <v>0</v>
      </c>
      <c r="H373" s="55"/>
      <c r="I373" s="55"/>
      <c r="J373" s="55"/>
    </row>
    <row r="374" spans="1:10">
      <c r="A374" s="42" t="s">
        <v>3799</v>
      </c>
      <c r="B374" s="43" t="s">
        <v>3557</v>
      </c>
      <c r="C374" s="92" t="s">
        <v>5240</v>
      </c>
      <c r="D374" s="42" t="s">
        <v>3800</v>
      </c>
      <c r="E374" s="203">
        <f>VLOOKUP(A374,'System TB'!$A:$C,3,FALSE)</f>
        <v>0</v>
      </c>
      <c r="F374" s="44">
        <v>0</v>
      </c>
      <c r="G374" s="44">
        <f t="shared" si="8"/>
        <v>0</v>
      </c>
      <c r="H374" s="55"/>
      <c r="I374" s="55"/>
      <c r="J374" s="55"/>
    </row>
    <row r="375" spans="1:10">
      <c r="A375" s="42" t="s">
        <v>3753</v>
      </c>
      <c r="B375" s="43" t="s">
        <v>3557</v>
      </c>
      <c r="C375" s="92" t="s">
        <v>5240</v>
      </c>
      <c r="D375" s="42" t="s">
        <v>3754</v>
      </c>
      <c r="E375" s="203">
        <f>VLOOKUP(A375,'System TB'!$A:$C,3,FALSE)</f>
        <v>0</v>
      </c>
      <c r="F375" s="44">
        <v>0</v>
      </c>
      <c r="G375" s="44">
        <f t="shared" si="8"/>
        <v>0</v>
      </c>
      <c r="H375" s="55"/>
      <c r="I375" s="55"/>
      <c r="J375" s="55"/>
    </row>
    <row r="376" spans="1:10">
      <c r="A376" s="42" t="s">
        <v>3657</v>
      </c>
      <c r="B376" s="43" t="s">
        <v>3557</v>
      </c>
      <c r="C376" s="92" t="s">
        <v>5240</v>
      </c>
      <c r="D376" s="42" t="s">
        <v>3658</v>
      </c>
      <c r="E376" s="203">
        <f>VLOOKUP(A376,'System TB'!$A:$C,3,FALSE)</f>
        <v>0</v>
      </c>
      <c r="F376" s="44">
        <v>0</v>
      </c>
      <c r="G376" s="44">
        <f t="shared" si="8"/>
        <v>0</v>
      </c>
      <c r="H376" s="55"/>
      <c r="I376" s="55"/>
      <c r="J376" s="55"/>
    </row>
    <row r="377" spans="1:10">
      <c r="A377" s="42" t="s">
        <v>3599</v>
      </c>
      <c r="B377" s="43" t="s">
        <v>3557</v>
      </c>
      <c r="C377" s="92" t="s">
        <v>5240</v>
      </c>
      <c r="D377" s="42" t="s">
        <v>3600</v>
      </c>
      <c r="E377" s="203">
        <f>VLOOKUP(A377,'System TB'!$A:$C,3,FALSE)</f>
        <v>0</v>
      </c>
      <c r="F377" s="44">
        <v>0</v>
      </c>
      <c r="G377" s="44">
        <f t="shared" si="8"/>
        <v>0</v>
      </c>
      <c r="H377" s="55"/>
      <c r="I377" s="55"/>
      <c r="J377" s="55"/>
    </row>
    <row r="378" spans="1:10">
      <c r="A378" s="42" t="s">
        <v>3709</v>
      </c>
      <c r="B378" s="43" t="s">
        <v>3557</v>
      </c>
      <c r="C378" s="92" t="s">
        <v>5240</v>
      </c>
      <c r="D378" s="42" t="s">
        <v>3710</v>
      </c>
      <c r="E378" s="203">
        <f>VLOOKUP(A378,'System TB'!$A:$C,3,FALSE)</f>
        <v>2100</v>
      </c>
      <c r="F378" s="44">
        <v>2100</v>
      </c>
      <c r="G378" s="44">
        <f t="shared" si="8"/>
        <v>0</v>
      </c>
      <c r="H378" s="55"/>
      <c r="I378" s="55"/>
      <c r="J378" s="55"/>
    </row>
    <row r="379" spans="1:10">
      <c r="A379" s="42" t="s">
        <v>3755</v>
      </c>
      <c r="B379" s="43" t="s">
        <v>3557</v>
      </c>
      <c r="C379" s="92" t="s">
        <v>5240</v>
      </c>
      <c r="D379" s="42" t="s">
        <v>3756</v>
      </c>
      <c r="E379" s="203">
        <f>VLOOKUP(A379,'System TB'!$A:$C,3,FALSE)</f>
        <v>9600</v>
      </c>
      <c r="F379" s="44">
        <v>0</v>
      </c>
      <c r="G379" s="44">
        <f t="shared" si="8"/>
        <v>9600</v>
      </c>
      <c r="H379" s="55"/>
      <c r="I379" s="55"/>
      <c r="J379" s="55"/>
    </row>
    <row r="380" spans="1:10">
      <c r="A380" s="42" t="s">
        <v>3625</v>
      </c>
      <c r="B380" s="43" t="s">
        <v>3557</v>
      </c>
      <c r="C380" s="92" t="s">
        <v>5240</v>
      </c>
      <c r="D380" s="42" t="s">
        <v>3626</v>
      </c>
      <c r="E380" s="203">
        <f>VLOOKUP(A380,'System TB'!$A:$C,3,FALSE)</f>
        <v>0</v>
      </c>
      <c r="F380" s="44">
        <v>0</v>
      </c>
      <c r="G380" s="44">
        <f t="shared" si="8"/>
        <v>0</v>
      </c>
      <c r="H380" s="55"/>
      <c r="I380" s="55"/>
      <c r="J380" s="55"/>
    </row>
    <row r="381" spans="1:10">
      <c r="A381" s="42" t="s">
        <v>3757</v>
      </c>
      <c r="B381" s="43" t="s">
        <v>3557</v>
      </c>
      <c r="C381" s="92" t="s">
        <v>5240</v>
      </c>
      <c r="D381" s="42" t="s">
        <v>3758</v>
      </c>
      <c r="E381" s="203">
        <f>VLOOKUP(A381,'System TB'!$A:$C,3,FALSE)</f>
        <v>0</v>
      </c>
      <c r="F381" s="44">
        <v>0</v>
      </c>
      <c r="G381" s="44">
        <f t="shared" si="8"/>
        <v>0</v>
      </c>
      <c r="H381" s="55"/>
      <c r="I381" s="55"/>
      <c r="J381" s="55"/>
    </row>
    <row r="382" spans="1:10">
      <c r="A382" s="42" t="s">
        <v>3801</v>
      </c>
      <c r="B382" s="43" t="s">
        <v>3557</v>
      </c>
      <c r="C382" s="92" t="s">
        <v>5240</v>
      </c>
      <c r="D382" s="42" t="s">
        <v>3802</v>
      </c>
      <c r="E382" s="203">
        <f>VLOOKUP(A382,'System TB'!$A:$C,3,FALSE)</f>
        <v>55000</v>
      </c>
      <c r="F382" s="44">
        <v>55000</v>
      </c>
      <c r="G382" s="44">
        <f t="shared" si="8"/>
        <v>0</v>
      </c>
      <c r="H382" s="55"/>
      <c r="I382" s="55"/>
      <c r="J382" s="55"/>
    </row>
    <row r="383" spans="1:10">
      <c r="A383" s="42" t="s">
        <v>3707</v>
      </c>
      <c r="B383" s="43" t="s">
        <v>3557</v>
      </c>
      <c r="C383" s="92" t="s">
        <v>5240</v>
      </c>
      <c r="D383" s="42" t="s">
        <v>3708</v>
      </c>
      <c r="E383" s="203">
        <f>VLOOKUP(A383,'System TB'!$A:$C,3,FALSE)</f>
        <v>0</v>
      </c>
      <c r="F383" s="44">
        <v>0</v>
      </c>
      <c r="G383" s="44">
        <f t="shared" si="8"/>
        <v>0</v>
      </c>
      <c r="H383" s="55"/>
      <c r="I383" s="55"/>
      <c r="J383" s="55"/>
    </row>
    <row r="384" spans="1:10">
      <c r="A384" s="42" t="s">
        <v>3601</v>
      </c>
      <c r="B384" s="43" t="s">
        <v>3557</v>
      </c>
      <c r="C384" s="92" t="s">
        <v>5240</v>
      </c>
      <c r="D384" s="42" t="s">
        <v>3602</v>
      </c>
      <c r="E384" s="203">
        <f>VLOOKUP(A384,'System TB'!$A:$C,3,FALSE)</f>
        <v>0</v>
      </c>
      <c r="F384" s="44">
        <v>0</v>
      </c>
      <c r="G384" s="44">
        <f t="shared" si="8"/>
        <v>0</v>
      </c>
      <c r="H384" s="55"/>
      <c r="I384" s="55"/>
      <c r="J384" s="55"/>
    </row>
    <row r="385" spans="1:10">
      <c r="A385" s="42" t="s">
        <v>3803</v>
      </c>
      <c r="B385" s="43" t="s">
        <v>3557</v>
      </c>
      <c r="C385" s="92" t="s">
        <v>5240</v>
      </c>
      <c r="D385" s="42" t="s">
        <v>3804</v>
      </c>
      <c r="E385" s="203">
        <f>VLOOKUP(A385,'System TB'!$A:$C,3,FALSE)</f>
        <v>0</v>
      </c>
      <c r="F385" s="44">
        <v>0</v>
      </c>
      <c r="G385" s="44">
        <f t="shared" si="8"/>
        <v>0</v>
      </c>
      <c r="H385" s="55"/>
      <c r="I385" s="55"/>
      <c r="J385" s="55"/>
    </row>
    <row r="386" spans="1:10">
      <c r="A386" s="42" t="s">
        <v>3759</v>
      </c>
      <c r="B386" s="43" t="s">
        <v>3557</v>
      </c>
      <c r="C386" s="92" t="s">
        <v>5240</v>
      </c>
      <c r="D386" s="42" t="s">
        <v>3760</v>
      </c>
      <c r="E386" s="203">
        <f>VLOOKUP(A386,'System TB'!$A:$C,3,FALSE)</f>
        <v>0</v>
      </c>
      <c r="F386" s="44">
        <v>0</v>
      </c>
      <c r="G386" s="44">
        <f t="shared" ref="G386:G449" si="9">E386-F386</f>
        <v>0</v>
      </c>
      <c r="H386" s="55"/>
      <c r="I386" s="55"/>
      <c r="J386" s="55"/>
    </row>
    <row r="387" spans="1:10">
      <c r="A387" s="42" t="s">
        <v>3659</v>
      </c>
      <c r="B387" s="43" t="s">
        <v>3557</v>
      </c>
      <c r="C387" s="92" t="s">
        <v>5240</v>
      </c>
      <c r="D387" s="42" t="s">
        <v>3660</v>
      </c>
      <c r="E387" s="203">
        <f>VLOOKUP(A387,'System TB'!$A:$C,3,FALSE)</f>
        <v>0</v>
      </c>
      <c r="F387" s="44">
        <v>0</v>
      </c>
      <c r="G387" s="44">
        <f t="shared" si="9"/>
        <v>0</v>
      </c>
      <c r="H387" s="55"/>
      <c r="I387" s="55"/>
      <c r="J387" s="55"/>
    </row>
    <row r="388" spans="1:10">
      <c r="A388" s="42" t="s">
        <v>3805</v>
      </c>
      <c r="B388" s="43" t="s">
        <v>3557</v>
      </c>
      <c r="C388" s="92" t="s">
        <v>5240</v>
      </c>
      <c r="D388" s="42" t="s">
        <v>3806</v>
      </c>
      <c r="E388" s="203">
        <f>VLOOKUP(A388,'System TB'!$A:$C,3,FALSE)</f>
        <v>0</v>
      </c>
      <c r="F388" s="44">
        <v>0</v>
      </c>
      <c r="G388" s="44">
        <f t="shared" si="9"/>
        <v>0</v>
      </c>
      <c r="H388" s="55"/>
      <c r="I388" s="55"/>
      <c r="J388" s="55"/>
    </row>
    <row r="389" spans="1:10">
      <c r="A389" s="42" t="s">
        <v>3661</v>
      </c>
      <c r="B389" s="43" t="s">
        <v>3557</v>
      </c>
      <c r="C389" s="92" t="s">
        <v>5240</v>
      </c>
      <c r="D389" s="42" t="s">
        <v>3662</v>
      </c>
      <c r="E389" s="203">
        <f>VLOOKUP(A389,'System TB'!$A:$C,3,FALSE)</f>
        <v>0</v>
      </c>
      <c r="F389" s="44">
        <v>0</v>
      </c>
      <c r="G389" s="44">
        <f t="shared" si="9"/>
        <v>0</v>
      </c>
      <c r="H389" s="55"/>
      <c r="I389" s="55"/>
      <c r="J389" s="55"/>
    </row>
    <row r="390" spans="1:10">
      <c r="A390" s="42" t="s">
        <v>3561</v>
      </c>
      <c r="B390" s="43" t="s">
        <v>3557</v>
      </c>
      <c r="C390" s="92" t="s">
        <v>5240</v>
      </c>
      <c r="D390" s="42" t="s">
        <v>3562</v>
      </c>
      <c r="E390" s="203">
        <f>VLOOKUP(A390,'System TB'!$A:$C,3,FALSE)</f>
        <v>0</v>
      </c>
      <c r="F390" s="44">
        <v>0</v>
      </c>
      <c r="G390" s="44">
        <f t="shared" si="9"/>
        <v>0</v>
      </c>
      <c r="H390" s="55"/>
      <c r="I390" s="55"/>
      <c r="J390" s="55"/>
    </row>
    <row r="391" spans="1:10">
      <c r="A391" s="42" t="s">
        <v>3795</v>
      </c>
      <c r="B391" s="43" t="s">
        <v>3557</v>
      </c>
      <c r="C391" s="92" t="s">
        <v>5240</v>
      </c>
      <c r="D391" s="42" t="s">
        <v>3796</v>
      </c>
      <c r="E391" s="203">
        <f>VLOOKUP(A391,'System TB'!$A:$C,3,FALSE)</f>
        <v>0</v>
      </c>
      <c r="F391" s="44">
        <v>0</v>
      </c>
      <c r="G391" s="44">
        <f t="shared" si="9"/>
        <v>0</v>
      </c>
      <c r="H391" s="55"/>
      <c r="I391" s="55"/>
      <c r="J391" s="55"/>
    </row>
    <row r="392" spans="1:10">
      <c r="A392" s="42" t="s">
        <v>1408</v>
      </c>
      <c r="B392" s="43" t="s">
        <v>1409</v>
      </c>
      <c r="C392" s="92" t="s">
        <v>5238</v>
      </c>
      <c r="D392" s="42" t="s">
        <v>1410</v>
      </c>
      <c r="E392" s="203">
        <f>VLOOKUP(A392,'System TB'!$A:$C,3,FALSE)</f>
        <v>98789.84</v>
      </c>
      <c r="F392" s="44">
        <v>74092.379999999976</v>
      </c>
      <c r="G392" s="44">
        <f t="shared" si="9"/>
        <v>24697.460000000021</v>
      </c>
      <c r="H392" s="55"/>
      <c r="I392" s="55"/>
      <c r="J392" s="55"/>
    </row>
    <row r="393" spans="1:10">
      <c r="A393" s="42" t="s">
        <v>2430</v>
      </c>
      <c r="B393" s="43" t="s">
        <v>1409</v>
      </c>
      <c r="C393" s="92" t="s">
        <v>5238</v>
      </c>
      <c r="D393" s="42" t="s">
        <v>2431</v>
      </c>
      <c r="E393" s="203">
        <f>VLOOKUP(A393,'System TB'!$A:$C,3,FALSE)</f>
        <v>44455.44</v>
      </c>
      <c r="F393" s="44">
        <v>33341.58</v>
      </c>
      <c r="G393" s="44">
        <f t="shared" si="9"/>
        <v>11113.86</v>
      </c>
      <c r="H393" s="55"/>
      <c r="I393" s="55"/>
      <c r="J393" s="55"/>
    </row>
    <row r="394" spans="1:10">
      <c r="A394" s="42" t="s">
        <v>1915</v>
      </c>
      <c r="B394" s="43" t="s">
        <v>1409</v>
      </c>
      <c r="C394" s="92" t="s">
        <v>5238</v>
      </c>
      <c r="D394" s="42" t="s">
        <v>1916</v>
      </c>
      <c r="E394" s="203">
        <f>VLOOKUP(A394,'System TB'!$A:$C,3,FALSE)</f>
        <v>79435.48</v>
      </c>
      <c r="F394" s="44">
        <v>59576.610000000044</v>
      </c>
      <c r="G394" s="44">
        <f t="shared" si="9"/>
        <v>19858.869999999952</v>
      </c>
      <c r="H394" s="55"/>
      <c r="I394" s="55"/>
      <c r="J394" s="55"/>
    </row>
    <row r="395" spans="1:10">
      <c r="A395" s="42" t="s">
        <v>1669</v>
      </c>
      <c r="B395" s="43" t="s">
        <v>1409</v>
      </c>
      <c r="C395" s="92" t="s">
        <v>5238</v>
      </c>
      <c r="D395" s="42" t="s">
        <v>1670</v>
      </c>
      <c r="E395" s="203">
        <f>VLOOKUP(A395,'System TB'!$A:$C,3,FALSE)</f>
        <v>88910.84</v>
      </c>
      <c r="F395" s="44">
        <v>66683.129999999976</v>
      </c>
      <c r="G395" s="44">
        <f t="shared" si="9"/>
        <v>22227.710000000021</v>
      </c>
      <c r="H395" s="55"/>
      <c r="I395" s="55"/>
      <c r="J395" s="55"/>
    </row>
    <row r="396" spans="1:10">
      <c r="A396" s="42" t="s">
        <v>2694</v>
      </c>
      <c r="B396" s="43" t="s">
        <v>1409</v>
      </c>
      <c r="C396" s="92" t="s">
        <v>5238</v>
      </c>
      <c r="D396" s="42" t="s">
        <v>2695</v>
      </c>
      <c r="E396" s="203">
        <f>VLOOKUP(A396,'System TB'!$A:$C,3,FALSE)</f>
        <v>44455.44</v>
      </c>
      <c r="F396" s="44">
        <v>33341.58</v>
      </c>
      <c r="G396" s="44">
        <f t="shared" si="9"/>
        <v>11113.86</v>
      </c>
      <c r="H396" s="55"/>
      <c r="I396" s="55"/>
      <c r="J396" s="55"/>
    </row>
    <row r="397" spans="1:10">
      <c r="A397" s="42" t="s">
        <v>1917</v>
      </c>
      <c r="B397" s="43" t="s">
        <v>1409</v>
      </c>
      <c r="C397" s="92" t="s">
        <v>5238</v>
      </c>
      <c r="D397" s="42" t="s">
        <v>1918</v>
      </c>
      <c r="E397" s="203">
        <f>VLOOKUP(A397,'System TB'!$A:$C,3,FALSE)</f>
        <v>44455.44</v>
      </c>
      <c r="F397" s="44">
        <v>33341.58</v>
      </c>
      <c r="G397" s="44">
        <f t="shared" si="9"/>
        <v>11113.86</v>
      </c>
      <c r="H397" s="55"/>
      <c r="I397" s="55"/>
      <c r="J397" s="55"/>
    </row>
    <row r="398" spans="1:10">
      <c r="A398" s="42" t="s">
        <v>2432</v>
      </c>
      <c r="B398" s="43" t="s">
        <v>1409</v>
      </c>
      <c r="C398" s="92" t="s">
        <v>5238</v>
      </c>
      <c r="D398" s="42" t="s">
        <v>2433</v>
      </c>
      <c r="E398" s="203">
        <f>VLOOKUP(A398,'System TB'!$A:$C,3,FALSE)</f>
        <v>88910.84</v>
      </c>
      <c r="F398" s="44">
        <v>66683.129999999976</v>
      </c>
      <c r="G398" s="44">
        <f t="shared" si="9"/>
        <v>22227.710000000021</v>
      </c>
      <c r="H398" s="55"/>
      <c r="I398" s="55"/>
      <c r="J398" s="55"/>
    </row>
    <row r="399" spans="1:10">
      <c r="A399" s="42" t="s">
        <v>2696</v>
      </c>
      <c r="B399" s="43" t="s">
        <v>1409</v>
      </c>
      <c r="C399" s="92" t="s">
        <v>5238</v>
      </c>
      <c r="D399" s="42" t="s">
        <v>2697</v>
      </c>
      <c r="E399" s="203">
        <f>VLOOKUP(A399,'System TB'!$A:$C,3,FALSE)</f>
        <v>88910.84</v>
      </c>
      <c r="F399" s="44">
        <v>66683.129999999976</v>
      </c>
      <c r="G399" s="44">
        <f t="shared" si="9"/>
        <v>22227.710000000021</v>
      </c>
      <c r="H399" s="55"/>
      <c r="I399" s="55"/>
      <c r="J399" s="55"/>
    </row>
    <row r="400" spans="1:10">
      <c r="A400" s="42" t="s">
        <v>2960</v>
      </c>
      <c r="B400" s="43" t="s">
        <v>1409</v>
      </c>
      <c r="C400" s="92" t="s">
        <v>5238</v>
      </c>
      <c r="D400" s="42" t="s">
        <v>2961</v>
      </c>
      <c r="E400" s="203">
        <f>VLOOKUP(A400,'System TB'!$A:$C,3,FALSE)</f>
        <v>88910.84</v>
      </c>
      <c r="F400" s="44">
        <v>66683.129999999976</v>
      </c>
      <c r="G400" s="44">
        <f t="shared" si="9"/>
        <v>22227.710000000021</v>
      </c>
      <c r="H400" s="55"/>
      <c r="I400" s="55"/>
      <c r="J400" s="55"/>
    </row>
    <row r="401" spans="1:10">
      <c r="A401" s="42" t="s">
        <v>1919</v>
      </c>
      <c r="B401" s="43" t="s">
        <v>1409</v>
      </c>
      <c r="C401" s="92" t="s">
        <v>5238</v>
      </c>
      <c r="D401" s="42" t="s">
        <v>1920</v>
      </c>
      <c r="E401" s="203">
        <f>VLOOKUP(A401,'System TB'!$A:$C,3,FALSE)</f>
        <v>44455.44</v>
      </c>
      <c r="F401" s="44">
        <v>33341.58</v>
      </c>
      <c r="G401" s="44">
        <f t="shared" si="9"/>
        <v>11113.86</v>
      </c>
      <c r="H401" s="55"/>
      <c r="I401" s="55"/>
      <c r="J401" s="55"/>
    </row>
    <row r="402" spans="1:10">
      <c r="A402" s="42" t="s">
        <v>1671</v>
      </c>
      <c r="B402" s="43" t="s">
        <v>1409</v>
      </c>
      <c r="C402" s="92" t="s">
        <v>5238</v>
      </c>
      <c r="D402" s="42" t="s">
        <v>1672</v>
      </c>
      <c r="E402" s="203">
        <f>VLOOKUP(A402,'System TB'!$A:$C,3,FALSE)</f>
        <v>88910.84</v>
      </c>
      <c r="F402" s="44">
        <v>66683.129999999976</v>
      </c>
      <c r="G402" s="44">
        <f t="shared" si="9"/>
        <v>22227.710000000021</v>
      </c>
      <c r="H402" s="55"/>
      <c r="I402" s="55"/>
      <c r="J402" s="55"/>
    </row>
    <row r="403" spans="1:10">
      <c r="A403" s="42" t="s">
        <v>2434</v>
      </c>
      <c r="B403" s="43" t="s">
        <v>1409</v>
      </c>
      <c r="C403" s="92" t="s">
        <v>5238</v>
      </c>
      <c r="D403" s="42" t="s">
        <v>2435</v>
      </c>
      <c r="E403" s="203">
        <f>VLOOKUP(A403,'System TB'!$A:$C,3,FALSE)</f>
        <v>88910.84</v>
      </c>
      <c r="F403" s="44">
        <v>66683.129999999976</v>
      </c>
      <c r="G403" s="44">
        <f t="shared" si="9"/>
        <v>22227.710000000021</v>
      </c>
      <c r="H403" s="55"/>
      <c r="I403" s="55"/>
      <c r="J403" s="55"/>
    </row>
    <row r="404" spans="1:10">
      <c r="A404" s="42" t="s">
        <v>3218</v>
      </c>
      <c r="B404" s="43" t="s">
        <v>1409</v>
      </c>
      <c r="C404" s="92" t="s">
        <v>5238</v>
      </c>
      <c r="D404" s="42" t="s">
        <v>3219</v>
      </c>
      <c r="E404" s="203">
        <f>VLOOKUP(A404,'System TB'!$A:$C,3,FALSE)</f>
        <v>88910.84</v>
      </c>
      <c r="F404" s="44">
        <v>66683.129999999976</v>
      </c>
      <c r="G404" s="44">
        <f t="shared" si="9"/>
        <v>22227.710000000021</v>
      </c>
      <c r="H404" s="55"/>
      <c r="I404" s="55"/>
      <c r="J404" s="55"/>
    </row>
    <row r="405" spans="1:10">
      <c r="A405" s="42" t="s">
        <v>1921</v>
      </c>
      <c r="B405" s="43" t="s">
        <v>1409</v>
      </c>
      <c r="C405" s="92" t="s">
        <v>5238</v>
      </c>
      <c r="D405" s="42" t="s">
        <v>1922</v>
      </c>
      <c r="E405" s="203">
        <f>VLOOKUP(A405,'System TB'!$A:$C,3,FALSE)</f>
        <v>44455.44</v>
      </c>
      <c r="F405" s="44">
        <v>33341.579999999987</v>
      </c>
      <c r="G405" s="44">
        <f t="shared" si="9"/>
        <v>11113.860000000015</v>
      </c>
      <c r="H405" s="55"/>
      <c r="I405" s="55"/>
      <c r="J405" s="55"/>
    </row>
    <row r="406" spans="1:10">
      <c r="A406" s="42" t="s">
        <v>2698</v>
      </c>
      <c r="B406" s="43" t="s">
        <v>1409</v>
      </c>
      <c r="C406" s="92" t="s">
        <v>5238</v>
      </c>
      <c r="D406" s="42" t="s">
        <v>2699</v>
      </c>
      <c r="E406" s="203">
        <f>VLOOKUP(A406,'System TB'!$A:$C,3,FALSE)</f>
        <v>44455.44</v>
      </c>
      <c r="F406" s="44">
        <v>33341.58</v>
      </c>
      <c r="G406" s="44">
        <f t="shared" si="9"/>
        <v>11113.86</v>
      </c>
      <c r="H406" s="55"/>
      <c r="I406" s="55"/>
      <c r="J406" s="55"/>
    </row>
    <row r="407" spans="1:10">
      <c r="A407" s="42" t="s">
        <v>2962</v>
      </c>
      <c r="B407" s="43" t="s">
        <v>1409</v>
      </c>
      <c r="C407" s="92" t="s">
        <v>5238</v>
      </c>
      <c r="D407" s="42" t="s">
        <v>2963</v>
      </c>
      <c r="E407" s="203">
        <f>VLOOKUP(A407,'System TB'!$A:$C,3,FALSE)</f>
        <v>88910.84</v>
      </c>
      <c r="F407" s="44">
        <v>66683.129999999976</v>
      </c>
      <c r="G407" s="44">
        <f t="shared" si="9"/>
        <v>22227.710000000021</v>
      </c>
      <c r="H407" s="55"/>
      <c r="I407" s="55"/>
      <c r="J407" s="55"/>
    </row>
    <row r="408" spans="1:10">
      <c r="A408" s="42" t="s">
        <v>2700</v>
      </c>
      <c r="B408" s="43" t="s">
        <v>1409</v>
      </c>
      <c r="C408" s="92" t="s">
        <v>5238</v>
      </c>
      <c r="D408" s="42" t="s">
        <v>2701</v>
      </c>
      <c r="E408" s="203">
        <f>VLOOKUP(A408,'System TB'!$A:$C,3,FALSE)</f>
        <v>88910.84</v>
      </c>
      <c r="F408" s="44">
        <v>66683.129999999976</v>
      </c>
      <c r="G408" s="44">
        <f t="shared" si="9"/>
        <v>22227.710000000021</v>
      </c>
      <c r="H408" s="55"/>
      <c r="I408" s="55"/>
      <c r="J408" s="55"/>
    </row>
    <row r="409" spans="1:10">
      <c r="A409" s="42" t="s">
        <v>1923</v>
      </c>
      <c r="B409" s="43" t="s">
        <v>1409</v>
      </c>
      <c r="C409" s="92" t="s">
        <v>5238</v>
      </c>
      <c r="D409" s="42" t="s">
        <v>1924</v>
      </c>
      <c r="E409" s="203">
        <f>VLOOKUP(A409,'System TB'!$A:$C,3,FALSE)</f>
        <v>44455.44</v>
      </c>
      <c r="F409" s="44">
        <v>33341.58</v>
      </c>
      <c r="G409" s="44">
        <f t="shared" si="9"/>
        <v>11113.86</v>
      </c>
      <c r="H409" s="55"/>
      <c r="I409" s="55"/>
      <c r="J409" s="55"/>
    </row>
    <row r="410" spans="1:10">
      <c r="A410" s="42" t="s">
        <v>2964</v>
      </c>
      <c r="B410" s="43" t="s">
        <v>1409</v>
      </c>
      <c r="C410" s="92" t="s">
        <v>5238</v>
      </c>
      <c r="D410" s="42" t="s">
        <v>2965</v>
      </c>
      <c r="E410" s="203">
        <f>VLOOKUP(A410,'System TB'!$A:$C,3,FALSE)</f>
        <v>44455.44</v>
      </c>
      <c r="F410" s="44">
        <v>33341.58</v>
      </c>
      <c r="G410" s="44">
        <f t="shared" si="9"/>
        <v>11113.86</v>
      </c>
      <c r="H410" s="55"/>
      <c r="I410" s="55"/>
      <c r="J410" s="55"/>
    </row>
    <row r="411" spans="1:10">
      <c r="A411" s="42" t="s">
        <v>2169</v>
      </c>
      <c r="B411" s="43" t="s">
        <v>1409</v>
      </c>
      <c r="C411" s="92" t="s">
        <v>5238</v>
      </c>
      <c r="D411" s="42" t="s">
        <v>2170</v>
      </c>
      <c r="E411" s="203">
        <f>VLOOKUP(A411,'System TB'!$A:$C,3,FALSE)</f>
        <v>88910.84</v>
      </c>
      <c r="F411" s="44">
        <v>66683.129999999976</v>
      </c>
      <c r="G411" s="44">
        <f t="shared" si="9"/>
        <v>22227.710000000021</v>
      </c>
      <c r="H411" s="55"/>
      <c r="I411" s="55"/>
      <c r="J411" s="55"/>
    </row>
    <row r="412" spans="1:10">
      <c r="A412" s="42" t="s">
        <v>3220</v>
      </c>
      <c r="B412" s="43" t="s">
        <v>1409</v>
      </c>
      <c r="C412" s="92" t="s">
        <v>5238</v>
      </c>
      <c r="D412" s="42" t="s">
        <v>3221</v>
      </c>
      <c r="E412" s="203">
        <f>VLOOKUP(A412,'System TB'!$A:$C,3,FALSE)</f>
        <v>88910.84</v>
      </c>
      <c r="F412" s="44">
        <v>66683.129999999976</v>
      </c>
      <c r="G412" s="44">
        <f t="shared" si="9"/>
        <v>22227.710000000021</v>
      </c>
      <c r="H412" s="55"/>
      <c r="I412" s="55"/>
      <c r="J412" s="55"/>
    </row>
    <row r="413" spans="1:10">
      <c r="A413" s="42" t="s">
        <v>2702</v>
      </c>
      <c r="B413" s="43" t="s">
        <v>1409</v>
      </c>
      <c r="C413" s="92" t="s">
        <v>5238</v>
      </c>
      <c r="D413" s="42" t="s">
        <v>2703</v>
      </c>
      <c r="E413" s="203">
        <f>VLOOKUP(A413,'System TB'!$A:$C,3,FALSE)</f>
        <v>133769.84</v>
      </c>
      <c r="F413" s="44">
        <v>100327.37999999995</v>
      </c>
      <c r="G413" s="44">
        <f t="shared" si="9"/>
        <v>33442.46000000005</v>
      </c>
      <c r="H413" s="55"/>
      <c r="I413" s="55"/>
      <c r="J413" s="55"/>
    </row>
    <row r="414" spans="1:10">
      <c r="A414" s="42" t="s">
        <v>2966</v>
      </c>
      <c r="B414" s="43" t="s">
        <v>1409</v>
      </c>
      <c r="C414" s="92" t="s">
        <v>5238</v>
      </c>
      <c r="D414" s="42" t="s">
        <v>2967</v>
      </c>
      <c r="E414" s="203">
        <f>VLOOKUP(A414,'System TB'!$A:$C,3,FALSE)</f>
        <v>88910.84</v>
      </c>
      <c r="F414" s="44">
        <v>66683.13</v>
      </c>
      <c r="G414" s="44">
        <f t="shared" si="9"/>
        <v>22227.709999999992</v>
      </c>
      <c r="H414" s="55"/>
      <c r="I414" s="55"/>
      <c r="J414" s="55"/>
    </row>
    <row r="415" spans="1:10">
      <c r="A415" s="42" t="s">
        <v>2171</v>
      </c>
      <c r="B415" s="43" t="s">
        <v>1409</v>
      </c>
      <c r="C415" s="92" t="s">
        <v>5238</v>
      </c>
      <c r="D415" s="42" t="s">
        <v>2172</v>
      </c>
      <c r="E415" s="203">
        <f>VLOOKUP(A415,'System TB'!$A:$C,3,FALSE)</f>
        <v>88910.84</v>
      </c>
      <c r="F415" s="44">
        <v>66683.129999999976</v>
      </c>
      <c r="G415" s="44">
        <f t="shared" si="9"/>
        <v>22227.710000000021</v>
      </c>
      <c r="H415" s="55"/>
      <c r="I415" s="55"/>
      <c r="J415" s="55"/>
    </row>
    <row r="416" spans="1:10">
      <c r="A416" s="42" t="s">
        <v>2968</v>
      </c>
      <c r="B416" s="43" t="s">
        <v>1409</v>
      </c>
      <c r="C416" s="92" t="s">
        <v>5238</v>
      </c>
      <c r="D416" s="42" t="s">
        <v>2969</v>
      </c>
      <c r="E416" s="203">
        <f>VLOOKUP(A416,'System TB'!$A:$C,3,FALSE)</f>
        <v>13750</v>
      </c>
      <c r="F416" s="44">
        <v>13750</v>
      </c>
      <c r="G416" s="44">
        <f t="shared" si="9"/>
        <v>0</v>
      </c>
      <c r="H416" s="55"/>
      <c r="I416" s="55"/>
      <c r="J416" s="55"/>
    </row>
    <row r="417" spans="1:10">
      <c r="A417" s="42" t="s">
        <v>1925</v>
      </c>
      <c r="B417" s="43" t="s">
        <v>1409</v>
      </c>
      <c r="C417" s="92" t="s">
        <v>5238</v>
      </c>
      <c r="D417" s="42" t="s">
        <v>1926</v>
      </c>
      <c r="E417" s="203">
        <f>VLOOKUP(A417,'System TB'!$A:$C,3,FALSE)</f>
        <v>186282.53</v>
      </c>
      <c r="F417" s="44">
        <v>186282.52999999991</v>
      </c>
      <c r="G417" s="44">
        <f t="shared" si="9"/>
        <v>0</v>
      </c>
      <c r="H417" s="55"/>
      <c r="I417" s="55"/>
      <c r="J417" s="55"/>
    </row>
    <row r="418" spans="1:10">
      <c r="A418" s="42" t="s">
        <v>2436</v>
      </c>
      <c r="B418" s="43" t="s">
        <v>1409</v>
      </c>
      <c r="C418" s="92" t="s">
        <v>5238</v>
      </c>
      <c r="D418" s="42" t="s">
        <v>2437</v>
      </c>
      <c r="E418" s="203">
        <f>VLOOKUP(A418,'System TB'!$A:$C,3,FALSE)</f>
        <v>152600</v>
      </c>
      <c r="F418" s="44">
        <v>50250</v>
      </c>
      <c r="G418" s="44">
        <f t="shared" si="9"/>
        <v>102350</v>
      </c>
      <c r="H418" s="55"/>
      <c r="I418" s="55"/>
      <c r="J418" s="55"/>
    </row>
    <row r="419" spans="1:10">
      <c r="A419" s="42" t="s">
        <v>3222</v>
      </c>
      <c r="B419" s="43" t="s">
        <v>1409</v>
      </c>
      <c r="C419" s="92" t="s">
        <v>5238</v>
      </c>
      <c r="D419" s="42" t="s">
        <v>3223</v>
      </c>
      <c r="E419" s="203">
        <f>VLOOKUP(A419,'System TB'!$A:$C,3,FALSE)</f>
        <v>62720</v>
      </c>
      <c r="F419" s="44">
        <v>41520</v>
      </c>
      <c r="G419" s="44">
        <f t="shared" si="9"/>
        <v>21200</v>
      </c>
      <c r="H419" s="55"/>
      <c r="I419" s="55"/>
      <c r="J419" s="55"/>
    </row>
    <row r="420" spans="1:10">
      <c r="A420" s="42" t="s">
        <v>3224</v>
      </c>
      <c r="B420" s="43" t="s">
        <v>1409</v>
      </c>
      <c r="C420" s="92" t="s">
        <v>5238</v>
      </c>
      <c r="D420" s="42" t="s">
        <v>3225</v>
      </c>
      <c r="E420" s="203">
        <f>VLOOKUP(A420,'System TB'!$A:$C,3,FALSE)</f>
        <v>68000</v>
      </c>
      <c r="F420" s="44">
        <v>52750</v>
      </c>
      <c r="G420" s="44">
        <f t="shared" si="9"/>
        <v>15250</v>
      </c>
      <c r="H420" s="55"/>
      <c r="I420" s="55"/>
      <c r="J420" s="55"/>
    </row>
    <row r="421" spans="1:10">
      <c r="A421" s="42" t="s">
        <v>3226</v>
      </c>
      <c r="B421" s="43" t="s">
        <v>1409</v>
      </c>
      <c r="C421" s="92" t="s">
        <v>5238</v>
      </c>
      <c r="D421" s="42" t="s">
        <v>3227</v>
      </c>
      <c r="E421" s="203">
        <f>VLOOKUP(A421,'System TB'!$A:$C,3,FALSE)</f>
        <v>19419</v>
      </c>
      <c r="F421" s="44">
        <v>10269</v>
      </c>
      <c r="G421" s="44">
        <f t="shared" si="9"/>
        <v>9150</v>
      </c>
      <c r="H421" s="55"/>
      <c r="I421" s="55"/>
      <c r="J421" s="55"/>
    </row>
    <row r="422" spans="1:10">
      <c r="A422" s="42" t="s">
        <v>2704</v>
      </c>
      <c r="B422" s="43" t="s">
        <v>1409</v>
      </c>
      <c r="C422" s="92" t="s">
        <v>5238</v>
      </c>
      <c r="D422" s="42" t="s">
        <v>2705</v>
      </c>
      <c r="E422" s="203">
        <f>VLOOKUP(A422,'System TB'!$A:$C,3,FALSE)</f>
        <v>77135</v>
      </c>
      <c r="F422" s="44">
        <v>42085</v>
      </c>
      <c r="G422" s="44">
        <f t="shared" si="9"/>
        <v>35050</v>
      </c>
      <c r="H422" s="55"/>
      <c r="I422" s="55"/>
      <c r="J422" s="55"/>
    </row>
    <row r="423" spans="1:10">
      <c r="A423" s="42" t="s">
        <v>3228</v>
      </c>
      <c r="B423" s="43" t="s">
        <v>1409</v>
      </c>
      <c r="C423" s="92" t="s">
        <v>5238</v>
      </c>
      <c r="D423" s="42" t="s">
        <v>3229</v>
      </c>
      <c r="E423" s="203">
        <f>VLOOKUP(A423,'System TB'!$A:$C,3,FALSE)</f>
        <v>58307</v>
      </c>
      <c r="F423" s="44">
        <v>16250</v>
      </c>
      <c r="G423" s="44">
        <f t="shared" si="9"/>
        <v>42057</v>
      </c>
      <c r="H423" s="55"/>
      <c r="I423" s="55"/>
      <c r="J423" s="55"/>
    </row>
    <row r="424" spans="1:10">
      <c r="A424" s="42" t="s">
        <v>2438</v>
      </c>
      <c r="B424" s="43" t="s">
        <v>1409</v>
      </c>
      <c r="C424" s="92" t="s">
        <v>5238</v>
      </c>
      <c r="D424" s="42" t="s">
        <v>2439</v>
      </c>
      <c r="E424" s="203">
        <f>VLOOKUP(A424,'System TB'!$A:$C,3,FALSE)</f>
        <v>161640</v>
      </c>
      <c r="F424" s="44">
        <v>154560</v>
      </c>
      <c r="G424" s="44">
        <f t="shared" si="9"/>
        <v>7080</v>
      </c>
      <c r="H424" s="55"/>
      <c r="I424" s="55"/>
      <c r="J424" s="55"/>
    </row>
    <row r="425" spans="1:10">
      <c r="A425" s="42" t="s">
        <v>1411</v>
      </c>
      <c r="B425" s="43" t="s">
        <v>1409</v>
      </c>
      <c r="C425" s="92" t="s">
        <v>5238</v>
      </c>
      <c r="D425" s="42" t="s">
        <v>1412</v>
      </c>
      <c r="E425" s="203">
        <f>VLOOKUP(A425,'System TB'!$A:$C,3,FALSE)</f>
        <v>131134</v>
      </c>
      <c r="F425" s="44">
        <v>81384</v>
      </c>
      <c r="G425" s="44">
        <f t="shared" si="9"/>
        <v>49750</v>
      </c>
      <c r="H425" s="55"/>
      <c r="I425" s="55"/>
      <c r="J425" s="55"/>
    </row>
    <row r="426" spans="1:10">
      <c r="A426" s="42" t="s">
        <v>2173</v>
      </c>
      <c r="B426" s="43" t="s">
        <v>1409</v>
      </c>
      <c r="C426" s="92" t="s">
        <v>5238</v>
      </c>
      <c r="D426" s="42" t="s">
        <v>2174</v>
      </c>
      <c r="E426" s="203">
        <f>VLOOKUP(A426,'System TB'!$A:$C,3,FALSE)</f>
        <v>9470</v>
      </c>
      <c r="F426" s="44">
        <v>6560</v>
      </c>
      <c r="G426" s="44">
        <f t="shared" si="9"/>
        <v>2910</v>
      </c>
      <c r="H426" s="55"/>
      <c r="I426" s="55"/>
      <c r="J426" s="55"/>
    </row>
    <row r="427" spans="1:10">
      <c r="A427" s="42" t="s">
        <v>3230</v>
      </c>
      <c r="B427" s="43" t="s">
        <v>1409</v>
      </c>
      <c r="C427" s="92" t="s">
        <v>5238</v>
      </c>
      <c r="D427" s="42" t="s">
        <v>3231</v>
      </c>
      <c r="E427" s="203">
        <f>VLOOKUP(A427,'System TB'!$A:$C,3,FALSE)</f>
        <v>38540</v>
      </c>
      <c r="F427" s="44">
        <v>38540</v>
      </c>
      <c r="G427" s="44">
        <f t="shared" si="9"/>
        <v>0</v>
      </c>
      <c r="H427" s="55"/>
      <c r="I427" s="55"/>
      <c r="J427" s="55"/>
    </row>
    <row r="428" spans="1:10">
      <c r="A428" s="42" t="s">
        <v>2175</v>
      </c>
      <c r="B428" s="43" t="s">
        <v>1409</v>
      </c>
      <c r="C428" s="92" t="s">
        <v>5238</v>
      </c>
      <c r="D428" s="42" t="s">
        <v>2176</v>
      </c>
      <c r="E428" s="203">
        <f>VLOOKUP(A428,'System TB'!$A:$C,3,FALSE)</f>
        <v>247212</v>
      </c>
      <c r="F428" s="44">
        <v>42140</v>
      </c>
      <c r="G428" s="44">
        <f t="shared" si="9"/>
        <v>205072</v>
      </c>
      <c r="H428" s="55"/>
      <c r="I428" s="55"/>
      <c r="J428" s="55"/>
    </row>
    <row r="429" spans="1:10">
      <c r="A429" s="42" t="s">
        <v>1927</v>
      </c>
      <c r="B429" s="43" t="s">
        <v>1409</v>
      </c>
      <c r="C429" s="92" t="s">
        <v>5238</v>
      </c>
      <c r="D429" s="42" t="s">
        <v>1928</v>
      </c>
      <c r="E429" s="203">
        <f>VLOOKUP(A429,'System TB'!$A:$C,3,FALSE)</f>
        <v>36149.5</v>
      </c>
      <c r="F429" s="44">
        <v>24149.5</v>
      </c>
      <c r="G429" s="44">
        <f t="shared" si="9"/>
        <v>12000</v>
      </c>
      <c r="H429" s="55"/>
      <c r="I429" s="55"/>
      <c r="J429" s="55"/>
    </row>
    <row r="430" spans="1:10">
      <c r="A430" s="42" t="s">
        <v>1929</v>
      </c>
      <c r="B430" s="43" t="s">
        <v>1409</v>
      </c>
      <c r="C430" s="92" t="s">
        <v>5238</v>
      </c>
      <c r="D430" s="42" t="s">
        <v>1930</v>
      </c>
      <c r="E430" s="203">
        <f>VLOOKUP(A430,'System TB'!$A:$C,3,FALSE)</f>
        <v>49240</v>
      </c>
      <c r="F430" s="44">
        <v>31150</v>
      </c>
      <c r="G430" s="44">
        <f t="shared" si="9"/>
        <v>18090</v>
      </c>
      <c r="H430" s="55"/>
      <c r="I430" s="55"/>
      <c r="J430" s="55"/>
    </row>
    <row r="431" spans="1:10">
      <c r="A431" s="42" t="s">
        <v>1673</v>
      </c>
      <c r="B431" s="43" t="s">
        <v>1409</v>
      </c>
      <c r="C431" s="92" t="s">
        <v>5238</v>
      </c>
      <c r="D431" s="42" t="s">
        <v>1674</v>
      </c>
      <c r="E431" s="203">
        <f>VLOOKUP(A431,'System TB'!$A:$C,3,FALSE)</f>
        <v>42235</v>
      </c>
      <c r="F431" s="44">
        <v>17235</v>
      </c>
      <c r="G431" s="44">
        <f t="shared" si="9"/>
        <v>25000</v>
      </c>
      <c r="H431" s="55"/>
      <c r="I431" s="55"/>
      <c r="J431" s="55"/>
    </row>
    <row r="432" spans="1:10">
      <c r="A432" s="42" t="s">
        <v>1413</v>
      </c>
      <c r="B432" s="43" t="s">
        <v>1409</v>
      </c>
      <c r="C432" s="92" t="s">
        <v>5238</v>
      </c>
      <c r="D432" s="42" t="s">
        <v>1414</v>
      </c>
      <c r="E432" s="203">
        <f>VLOOKUP(A432,'System TB'!$A:$C,3,FALSE)</f>
        <v>40650</v>
      </c>
      <c r="F432" s="44">
        <v>35900</v>
      </c>
      <c r="G432" s="44">
        <f t="shared" si="9"/>
        <v>4750</v>
      </c>
      <c r="H432" s="55"/>
      <c r="I432" s="55"/>
      <c r="J432" s="55"/>
    </row>
    <row r="433" spans="1:10">
      <c r="A433" s="42" t="s">
        <v>3232</v>
      </c>
      <c r="B433" s="43" t="s">
        <v>1409</v>
      </c>
      <c r="C433" s="92" t="s">
        <v>5238</v>
      </c>
      <c r="D433" s="42" t="s">
        <v>3233</v>
      </c>
      <c r="E433" s="203">
        <f>VLOOKUP(A433,'System TB'!$A:$C,3,FALSE)</f>
        <v>222286.97</v>
      </c>
      <c r="F433" s="44">
        <v>194286.96999999997</v>
      </c>
      <c r="G433" s="44">
        <f t="shared" si="9"/>
        <v>28000.000000000029</v>
      </c>
      <c r="H433" s="55"/>
      <c r="I433" s="55"/>
      <c r="J433" s="55"/>
    </row>
    <row r="434" spans="1:10">
      <c r="A434" s="42" t="s">
        <v>1415</v>
      </c>
      <c r="B434" s="43" t="s">
        <v>1409</v>
      </c>
      <c r="C434" s="92" t="s">
        <v>5238</v>
      </c>
      <c r="D434" s="42" t="s">
        <v>1416</v>
      </c>
      <c r="E434" s="203">
        <f>VLOOKUP(A434,'System TB'!$A:$C,3,FALSE)</f>
        <v>45416.800000000003</v>
      </c>
      <c r="F434" s="44">
        <v>12432.799999999988</v>
      </c>
      <c r="G434" s="44">
        <f t="shared" si="9"/>
        <v>32984.000000000015</v>
      </c>
      <c r="H434" s="55"/>
      <c r="I434" s="55"/>
      <c r="J434" s="55"/>
    </row>
    <row r="435" spans="1:10">
      <c r="A435" s="42" t="s">
        <v>2177</v>
      </c>
      <c r="B435" s="43" t="s">
        <v>1409</v>
      </c>
      <c r="C435" s="92" t="s">
        <v>5238</v>
      </c>
      <c r="D435" s="42" t="s">
        <v>2178</v>
      </c>
      <c r="E435" s="203">
        <f>VLOOKUP(A435,'System TB'!$A:$C,3,FALSE)</f>
        <v>51345</v>
      </c>
      <c r="F435" s="44">
        <v>23845</v>
      </c>
      <c r="G435" s="44">
        <f t="shared" si="9"/>
        <v>27500</v>
      </c>
      <c r="H435" s="55"/>
      <c r="I435" s="55"/>
      <c r="J435" s="55"/>
    </row>
    <row r="436" spans="1:10">
      <c r="A436" s="42" t="s">
        <v>1675</v>
      </c>
      <c r="B436" s="43" t="s">
        <v>1409</v>
      </c>
      <c r="C436" s="92" t="s">
        <v>5238</v>
      </c>
      <c r="D436" s="42" t="s">
        <v>1676</v>
      </c>
      <c r="E436" s="203">
        <f>VLOOKUP(A436,'System TB'!$A:$C,3,FALSE)</f>
        <v>15005</v>
      </c>
      <c r="F436" s="44">
        <v>12010</v>
      </c>
      <c r="G436" s="44">
        <f t="shared" si="9"/>
        <v>2995</v>
      </c>
      <c r="H436" s="55"/>
      <c r="I436" s="55"/>
      <c r="J436" s="55"/>
    </row>
    <row r="437" spans="1:10">
      <c r="A437" s="42" t="s">
        <v>2970</v>
      </c>
      <c r="B437" s="43" t="s">
        <v>1409</v>
      </c>
      <c r="C437" s="92" t="s">
        <v>5238</v>
      </c>
      <c r="D437" s="42" t="s">
        <v>2971</v>
      </c>
      <c r="E437" s="203">
        <f>VLOOKUP(A437,'System TB'!$A:$C,3,FALSE)</f>
        <v>14250</v>
      </c>
      <c r="F437" s="44">
        <v>0</v>
      </c>
      <c r="G437" s="44">
        <f t="shared" si="9"/>
        <v>14250</v>
      </c>
      <c r="H437" s="55"/>
      <c r="I437" s="55"/>
      <c r="J437" s="55"/>
    </row>
    <row r="438" spans="1:10">
      <c r="A438" s="42" t="s">
        <v>2179</v>
      </c>
      <c r="B438" s="43" t="s">
        <v>1409</v>
      </c>
      <c r="C438" s="92" t="s">
        <v>5238</v>
      </c>
      <c r="D438" s="42" t="s">
        <v>2180</v>
      </c>
      <c r="E438" s="203">
        <f>VLOOKUP(A438,'System TB'!$A:$C,3,FALSE)</f>
        <v>50060</v>
      </c>
      <c r="F438" s="44">
        <v>27560</v>
      </c>
      <c r="G438" s="44">
        <f t="shared" si="9"/>
        <v>22500</v>
      </c>
      <c r="H438" s="55"/>
      <c r="I438" s="55"/>
      <c r="J438" s="55"/>
    </row>
    <row r="439" spans="1:10">
      <c r="A439" s="42" t="s">
        <v>2972</v>
      </c>
      <c r="B439" s="43" t="s">
        <v>1409</v>
      </c>
      <c r="C439" s="92" t="s">
        <v>5238</v>
      </c>
      <c r="D439" s="42" t="s">
        <v>2973</v>
      </c>
      <c r="E439" s="203">
        <f>VLOOKUP(A439,'System TB'!$A:$C,3,FALSE)</f>
        <v>36650</v>
      </c>
      <c r="F439" s="44">
        <v>36650</v>
      </c>
      <c r="G439" s="44">
        <f t="shared" si="9"/>
        <v>0</v>
      </c>
      <c r="H439" s="55"/>
      <c r="I439" s="55"/>
      <c r="J439" s="55"/>
    </row>
    <row r="440" spans="1:10">
      <c r="A440" s="42" t="s">
        <v>3234</v>
      </c>
      <c r="B440" s="43" t="s">
        <v>1409</v>
      </c>
      <c r="C440" s="92" t="s">
        <v>5238</v>
      </c>
      <c r="D440" s="42" t="s">
        <v>3235</v>
      </c>
      <c r="E440" s="203">
        <f>VLOOKUP(A440,'System TB'!$A:$C,3,FALSE)</f>
        <v>5581108.7400000002</v>
      </c>
      <c r="F440" s="44">
        <v>3967099.2699999996</v>
      </c>
      <c r="G440" s="44">
        <f t="shared" si="9"/>
        <v>1614009.4700000007</v>
      </c>
      <c r="H440" s="55"/>
      <c r="I440" s="55"/>
      <c r="J440" s="55"/>
    </row>
    <row r="441" spans="1:10">
      <c r="A441" s="42" t="s">
        <v>2181</v>
      </c>
      <c r="B441" s="43" t="s">
        <v>1409</v>
      </c>
      <c r="C441" s="92" t="s">
        <v>5238</v>
      </c>
      <c r="D441" s="42" t="s">
        <v>2182</v>
      </c>
      <c r="E441" s="203">
        <f>VLOOKUP(A441,'System TB'!$A:$C,3,FALSE)</f>
        <v>90665.68</v>
      </c>
      <c r="F441" s="44">
        <v>67999.97</v>
      </c>
      <c r="G441" s="44">
        <f t="shared" si="9"/>
        <v>22665.709999999992</v>
      </c>
      <c r="H441" s="55"/>
      <c r="I441" s="55"/>
      <c r="J441" s="55"/>
    </row>
    <row r="442" spans="1:10">
      <c r="A442" s="42" t="s">
        <v>1677</v>
      </c>
      <c r="B442" s="43" t="s">
        <v>1409</v>
      </c>
      <c r="C442" s="92" t="s">
        <v>5238</v>
      </c>
      <c r="D442" s="42" t="s">
        <v>1678</v>
      </c>
      <c r="E442" s="203">
        <f>VLOOKUP(A442,'System TB'!$A:$C,3,FALSE)</f>
        <v>90194.2</v>
      </c>
      <c r="F442" s="44">
        <v>67646.359999999986</v>
      </c>
      <c r="G442" s="44">
        <f t="shared" si="9"/>
        <v>22547.840000000011</v>
      </c>
      <c r="H442" s="55"/>
      <c r="I442" s="55"/>
      <c r="J442" s="55"/>
    </row>
    <row r="443" spans="1:10">
      <c r="A443" s="42" t="s">
        <v>2706</v>
      </c>
      <c r="B443" s="43" t="s">
        <v>1409</v>
      </c>
      <c r="C443" s="92" t="s">
        <v>5238</v>
      </c>
      <c r="D443" s="42" t="s">
        <v>2707</v>
      </c>
      <c r="E443" s="203">
        <f>VLOOKUP(A443,'System TB'!$A:$C,3,FALSE)</f>
        <v>103232</v>
      </c>
      <c r="F443" s="44">
        <v>77424.710000000021</v>
      </c>
      <c r="G443" s="44">
        <f t="shared" si="9"/>
        <v>25807.289999999979</v>
      </c>
      <c r="H443" s="55"/>
      <c r="I443" s="55"/>
      <c r="J443" s="55"/>
    </row>
    <row r="444" spans="1:10">
      <c r="A444" s="42" t="s">
        <v>1417</v>
      </c>
      <c r="B444" s="43" t="s">
        <v>1409</v>
      </c>
      <c r="C444" s="92" t="s">
        <v>5238</v>
      </c>
      <c r="D444" s="42" t="s">
        <v>1418</v>
      </c>
      <c r="E444" s="203">
        <f>VLOOKUP(A444,'System TB'!$A:$C,3,FALSE)</f>
        <v>77529.36</v>
      </c>
      <c r="F444" s="44">
        <v>58147.020000000019</v>
      </c>
      <c r="G444" s="44">
        <f t="shared" si="9"/>
        <v>19382.339999999982</v>
      </c>
      <c r="H444" s="55"/>
      <c r="I444" s="55"/>
      <c r="J444" s="55"/>
    </row>
    <row r="445" spans="1:10">
      <c r="A445" s="42" t="s">
        <v>2974</v>
      </c>
      <c r="B445" s="43" t="s">
        <v>1409</v>
      </c>
      <c r="C445" s="92" t="s">
        <v>5238</v>
      </c>
      <c r="D445" s="42" t="s">
        <v>2975</v>
      </c>
      <c r="E445" s="203">
        <f>VLOOKUP(A445,'System TB'!$A:$C,3,FALSE)</f>
        <v>44102.04</v>
      </c>
      <c r="F445" s="44">
        <v>34024.200000000012</v>
      </c>
      <c r="G445" s="44">
        <f t="shared" si="9"/>
        <v>10077.839999999989</v>
      </c>
      <c r="H445" s="55"/>
      <c r="I445" s="55"/>
      <c r="J445" s="55"/>
    </row>
    <row r="446" spans="1:10">
      <c r="A446" s="42" t="s">
        <v>1931</v>
      </c>
      <c r="B446" s="43" t="s">
        <v>1409</v>
      </c>
      <c r="C446" s="92" t="s">
        <v>5238</v>
      </c>
      <c r="D446" s="42" t="s">
        <v>1932</v>
      </c>
      <c r="E446" s="203">
        <f>VLOOKUP(A446,'System TB'!$A:$C,3,FALSE)</f>
        <v>106958.28</v>
      </c>
      <c r="F446" s="44">
        <v>80410.44</v>
      </c>
      <c r="G446" s="44">
        <f t="shared" si="9"/>
        <v>26547.839999999997</v>
      </c>
      <c r="H446" s="55"/>
      <c r="I446" s="55"/>
      <c r="J446" s="55"/>
    </row>
    <row r="447" spans="1:10">
      <c r="A447" s="42" t="s">
        <v>2440</v>
      </c>
      <c r="B447" s="43" t="s">
        <v>1409</v>
      </c>
      <c r="C447" s="92" t="s">
        <v>5238</v>
      </c>
      <c r="D447" s="42" t="s">
        <v>2441</v>
      </c>
      <c r="E447" s="203">
        <f>VLOOKUP(A447,'System TB'!$A:$C,3,FALSE)</f>
        <v>48101</v>
      </c>
      <c r="F447" s="44">
        <v>36076.459999999992</v>
      </c>
      <c r="G447" s="44">
        <f t="shared" si="9"/>
        <v>12024.540000000008</v>
      </c>
      <c r="H447" s="55"/>
      <c r="I447" s="55"/>
      <c r="J447" s="55"/>
    </row>
    <row r="448" spans="1:10">
      <c r="A448" s="42" t="s">
        <v>2976</v>
      </c>
      <c r="B448" s="43" t="s">
        <v>1409</v>
      </c>
      <c r="C448" s="92" t="s">
        <v>5238</v>
      </c>
      <c r="D448" s="42" t="s">
        <v>2977</v>
      </c>
      <c r="E448" s="203">
        <f>VLOOKUP(A448,'System TB'!$A:$C,3,FALSE)</f>
        <v>36934</v>
      </c>
      <c r="F448" s="44">
        <v>27701.209999999992</v>
      </c>
      <c r="G448" s="44">
        <f t="shared" si="9"/>
        <v>9232.7900000000081</v>
      </c>
      <c r="H448" s="55"/>
      <c r="I448" s="55"/>
      <c r="J448" s="55"/>
    </row>
    <row r="449" spans="1:10">
      <c r="A449" s="42" t="s">
        <v>2978</v>
      </c>
      <c r="B449" s="43" t="s">
        <v>1409</v>
      </c>
      <c r="C449" s="92" t="s">
        <v>5238</v>
      </c>
      <c r="D449" s="42" t="s">
        <v>2979</v>
      </c>
      <c r="E449" s="203">
        <f>VLOOKUP(A449,'System TB'!$A:$C,3,FALSE)</f>
        <v>49034.64</v>
      </c>
      <c r="F449" s="44">
        <v>36776.69</v>
      </c>
      <c r="G449" s="44">
        <f t="shared" si="9"/>
        <v>12257.949999999997</v>
      </c>
      <c r="H449" s="55"/>
      <c r="I449" s="55"/>
      <c r="J449" s="55"/>
    </row>
    <row r="450" spans="1:10">
      <c r="A450" s="42" t="s">
        <v>1933</v>
      </c>
      <c r="B450" s="43" t="s">
        <v>1409</v>
      </c>
      <c r="C450" s="92" t="s">
        <v>5238</v>
      </c>
      <c r="D450" s="42" t="s">
        <v>1934</v>
      </c>
      <c r="E450" s="203">
        <f>VLOOKUP(A450,'System TB'!$A:$C,3,FALSE)</f>
        <v>61100</v>
      </c>
      <c r="F450" s="44">
        <v>44189.16</v>
      </c>
      <c r="G450" s="44">
        <f t="shared" ref="G450:G513" si="10">E450-F450</f>
        <v>16910.839999999997</v>
      </c>
      <c r="H450" s="55"/>
      <c r="I450" s="55"/>
      <c r="J450" s="55"/>
    </row>
    <row r="451" spans="1:10">
      <c r="A451" s="42" t="s">
        <v>1935</v>
      </c>
      <c r="B451" s="43" t="s">
        <v>1409</v>
      </c>
      <c r="C451" s="92" t="s">
        <v>5238</v>
      </c>
      <c r="D451" s="42" t="s">
        <v>1936</v>
      </c>
      <c r="E451" s="203">
        <f>VLOOKUP(A451,'System TB'!$A:$C,3,FALSE)</f>
        <v>63022.6</v>
      </c>
      <c r="F451" s="44">
        <v>47269.760000000009</v>
      </c>
      <c r="G451" s="44">
        <f t="shared" si="10"/>
        <v>15752.839999999989</v>
      </c>
      <c r="H451" s="55"/>
      <c r="I451" s="55"/>
      <c r="J451" s="55"/>
    </row>
    <row r="452" spans="1:10">
      <c r="A452" s="42" t="s">
        <v>2980</v>
      </c>
      <c r="B452" s="43" t="s">
        <v>1409</v>
      </c>
      <c r="C452" s="92" t="s">
        <v>5238</v>
      </c>
      <c r="D452" s="42" t="s">
        <v>2981</v>
      </c>
      <c r="E452" s="203">
        <f>VLOOKUP(A452,'System TB'!$A:$C,3,FALSE)</f>
        <v>49720.959999999999</v>
      </c>
      <c r="F452" s="44">
        <v>37291.429999999993</v>
      </c>
      <c r="G452" s="44">
        <f t="shared" si="10"/>
        <v>12429.530000000006</v>
      </c>
      <c r="H452" s="55"/>
      <c r="I452" s="55"/>
      <c r="J452" s="55"/>
    </row>
    <row r="453" spans="1:10">
      <c r="A453" s="42" t="s">
        <v>1937</v>
      </c>
      <c r="B453" s="43" t="s">
        <v>1409</v>
      </c>
      <c r="C453" s="92" t="s">
        <v>5238</v>
      </c>
      <c r="D453" s="42" t="s">
        <v>1938</v>
      </c>
      <c r="E453" s="203">
        <f>VLOOKUP(A453,'System TB'!$A:$C,3,FALSE)</f>
        <v>84388.4</v>
      </c>
      <c r="F453" s="44">
        <v>63292.709999999963</v>
      </c>
      <c r="G453" s="44">
        <f t="shared" si="10"/>
        <v>21095.690000000031</v>
      </c>
      <c r="H453" s="55"/>
      <c r="I453" s="55"/>
      <c r="J453" s="55"/>
    </row>
    <row r="454" spans="1:10">
      <c r="A454" s="42" t="s">
        <v>1679</v>
      </c>
      <c r="B454" s="43" t="s">
        <v>1409</v>
      </c>
      <c r="C454" s="92" t="s">
        <v>5238</v>
      </c>
      <c r="D454" s="42" t="s">
        <v>1680</v>
      </c>
      <c r="E454" s="203">
        <f>VLOOKUP(A454,'System TB'!$A:$C,3,FALSE)</f>
        <v>146873.12</v>
      </c>
      <c r="F454" s="44">
        <v>110156.25</v>
      </c>
      <c r="G454" s="44">
        <f t="shared" si="10"/>
        <v>36716.869999999995</v>
      </c>
      <c r="H454" s="55"/>
      <c r="I454" s="55"/>
      <c r="J454" s="55"/>
    </row>
    <row r="455" spans="1:10">
      <c r="A455" s="42" t="s">
        <v>2708</v>
      </c>
      <c r="B455" s="43" t="s">
        <v>1409</v>
      </c>
      <c r="C455" s="92" t="s">
        <v>5238</v>
      </c>
      <c r="D455" s="42" t="s">
        <v>2709</v>
      </c>
      <c r="E455" s="203">
        <f>VLOOKUP(A455,'System TB'!$A:$C,3,FALSE)</f>
        <v>166411.07999999999</v>
      </c>
      <c r="F455" s="44">
        <v>124809.72000000003</v>
      </c>
      <c r="G455" s="44">
        <f t="shared" si="10"/>
        <v>41601.359999999957</v>
      </c>
      <c r="H455" s="55"/>
      <c r="I455" s="55"/>
      <c r="J455" s="55"/>
    </row>
    <row r="456" spans="1:10">
      <c r="A456" s="42" t="s">
        <v>3236</v>
      </c>
      <c r="B456" s="43" t="s">
        <v>1409</v>
      </c>
      <c r="C456" s="92" t="s">
        <v>5238</v>
      </c>
      <c r="D456" s="42" t="s">
        <v>3237</v>
      </c>
      <c r="E456" s="203">
        <f>VLOOKUP(A456,'System TB'!$A:$C,3,FALSE)</f>
        <v>39136.339999999997</v>
      </c>
      <c r="F456" s="44">
        <v>29352.700000000012</v>
      </c>
      <c r="G456" s="44">
        <f t="shared" si="10"/>
        <v>9783.6399999999849</v>
      </c>
      <c r="H456" s="55"/>
      <c r="I456" s="55"/>
      <c r="J456" s="55"/>
    </row>
    <row r="457" spans="1:10">
      <c r="A457" s="42" t="s">
        <v>1419</v>
      </c>
      <c r="B457" s="43" t="s">
        <v>1409</v>
      </c>
      <c r="C457" s="92" t="s">
        <v>5238</v>
      </c>
      <c r="D457" s="42" t="s">
        <v>1420</v>
      </c>
      <c r="E457" s="203">
        <f>VLOOKUP(A457,'System TB'!$A:$C,3,FALSE)</f>
        <v>104623.48</v>
      </c>
      <c r="F457" s="44">
        <v>78468.320000000007</v>
      </c>
      <c r="G457" s="44">
        <f t="shared" si="10"/>
        <v>26155.159999999989</v>
      </c>
      <c r="H457" s="55"/>
      <c r="I457" s="55"/>
      <c r="J457" s="55"/>
    </row>
    <row r="458" spans="1:10">
      <c r="A458" s="42" t="s">
        <v>2442</v>
      </c>
      <c r="B458" s="43" t="s">
        <v>1409</v>
      </c>
      <c r="C458" s="92" t="s">
        <v>5238</v>
      </c>
      <c r="D458" s="42" t="s">
        <v>2443</v>
      </c>
      <c r="E458" s="203">
        <f>VLOOKUP(A458,'System TB'!$A:$C,3,FALSE)</f>
        <v>69561.759999999995</v>
      </c>
      <c r="F458" s="44">
        <v>52172.03</v>
      </c>
      <c r="G458" s="44">
        <f t="shared" si="10"/>
        <v>17389.729999999996</v>
      </c>
      <c r="H458" s="55"/>
      <c r="I458" s="55"/>
      <c r="J458" s="55"/>
    </row>
    <row r="459" spans="1:10">
      <c r="A459" s="42" t="s">
        <v>2710</v>
      </c>
      <c r="B459" s="43" t="s">
        <v>1409</v>
      </c>
      <c r="C459" s="92" t="s">
        <v>5238</v>
      </c>
      <c r="D459" s="42" t="s">
        <v>2711</v>
      </c>
      <c r="E459" s="203">
        <f>VLOOKUP(A459,'System TB'!$A:$C,3,FALSE)</f>
        <v>6194.2</v>
      </c>
      <c r="F459" s="44">
        <v>4646.3600000000006</v>
      </c>
      <c r="G459" s="44">
        <f t="shared" si="10"/>
        <v>1547.8399999999992</v>
      </c>
      <c r="H459" s="55"/>
      <c r="I459" s="55"/>
      <c r="J459" s="55"/>
    </row>
    <row r="460" spans="1:10">
      <c r="A460" s="42" t="s">
        <v>2183</v>
      </c>
      <c r="B460" s="43" t="s">
        <v>1409</v>
      </c>
      <c r="C460" s="92" t="s">
        <v>5238</v>
      </c>
      <c r="D460" s="42" t="s">
        <v>2184</v>
      </c>
      <c r="E460" s="203">
        <f>VLOOKUP(A460,'System TB'!$A:$C,3,FALSE)</f>
        <v>49034.64</v>
      </c>
      <c r="F460" s="44">
        <v>36776.689999999973</v>
      </c>
      <c r="G460" s="44">
        <f t="shared" si="10"/>
        <v>12257.950000000026</v>
      </c>
      <c r="H460" s="55"/>
      <c r="I460" s="55"/>
      <c r="J460" s="55"/>
    </row>
    <row r="461" spans="1:10">
      <c r="A461" s="42" t="s">
        <v>2982</v>
      </c>
      <c r="B461" s="43" t="s">
        <v>1409</v>
      </c>
      <c r="C461" s="92" t="s">
        <v>5238</v>
      </c>
      <c r="D461" s="42" t="s">
        <v>2983</v>
      </c>
      <c r="E461" s="203">
        <f>VLOOKUP(A461,'System TB'!$A:$C,3,FALSE)</f>
        <v>49034.64</v>
      </c>
      <c r="F461" s="44">
        <v>36776.69</v>
      </c>
      <c r="G461" s="44">
        <f t="shared" si="10"/>
        <v>12257.949999999997</v>
      </c>
      <c r="H461" s="55"/>
      <c r="I461" s="55"/>
      <c r="J461" s="55"/>
    </row>
    <row r="462" spans="1:10">
      <c r="A462" s="42" t="s">
        <v>2444</v>
      </c>
      <c r="B462" s="43" t="s">
        <v>1409</v>
      </c>
      <c r="C462" s="92" t="s">
        <v>5238</v>
      </c>
      <c r="D462" s="42" t="s">
        <v>2445</v>
      </c>
      <c r="E462" s="203">
        <f>VLOOKUP(A462,'System TB'!$A:$C,3,FALSE)</f>
        <v>54304.56</v>
      </c>
      <c r="F462" s="44">
        <v>40728.420000000013</v>
      </c>
      <c r="G462" s="44">
        <f t="shared" si="10"/>
        <v>13576.139999999985</v>
      </c>
      <c r="H462" s="55"/>
      <c r="I462" s="55"/>
      <c r="J462" s="55"/>
    </row>
    <row r="463" spans="1:10">
      <c r="A463" s="42" t="s">
        <v>1939</v>
      </c>
      <c r="B463" s="43" t="s">
        <v>1409</v>
      </c>
      <c r="C463" s="92" t="s">
        <v>5238</v>
      </c>
      <c r="D463" s="42" t="s">
        <v>1940</v>
      </c>
      <c r="E463" s="203">
        <f>VLOOKUP(A463,'System TB'!$A:$C,3,FALSE)</f>
        <v>42194.2</v>
      </c>
      <c r="F463" s="44">
        <v>31646.360000000015</v>
      </c>
      <c r="G463" s="44">
        <f t="shared" si="10"/>
        <v>10547.839999999982</v>
      </c>
      <c r="H463" s="55"/>
      <c r="I463" s="55"/>
      <c r="J463" s="55"/>
    </row>
    <row r="464" spans="1:10">
      <c r="A464" s="42" t="s">
        <v>2185</v>
      </c>
      <c r="B464" s="43" t="s">
        <v>1409</v>
      </c>
      <c r="C464" s="92" t="s">
        <v>5238</v>
      </c>
      <c r="D464" s="42" t="s">
        <v>2186</v>
      </c>
      <c r="E464" s="203">
        <f>VLOOKUP(A464,'System TB'!$A:$C,3,FALSE)</f>
        <v>95491.68</v>
      </c>
      <c r="F464" s="44">
        <v>71620.169999999984</v>
      </c>
      <c r="G464" s="44">
        <f t="shared" si="10"/>
        <v>23871.510000000009</v>
      </c>
      <c r="H464" s="55"/>
      <c r="I464" s="55"/>
      <c r="J464" s="55"/>
    </row>
    <row r="465" spans="1:10">
      <c r="A465" s="42" t="s">
        <v>1941</v>
      </c>
      <c r="B465" s="43" t="s">
        <v>1409</v>
      </c>
      <c r="C465" s="92" t="s">
        <v>5238</v>
      </c>
      <c r="D465" s="42" t="s">
        <v>1942</v>
      </c>
      <c r="E465" s="203">
        <f>VLOOKUP(A465,'System TB'!$A:$C,3,FALSE)</f>
        <v>3406749.03</v>
      </c>
      <c r="F465" s="44">
        <v>2235052.5200000005</v>
      </c>
      <c r="G465" s="44">
        <f t="shared" si="10"/>
        <v>1171696.5099999993</v>
      </c>
      <c r="H465" s="55"/>
      <c r="I465" s="55"/>
      <c r="J465" s="55"/>
    </row>
    <row r="466" spans="1:10">
      <c r="A466" s="42" t="s">
        <v>1421</v>
      </c>
      <c r="B466" s="43" t="s">
        <v>1409</v>
      </c>
      <c r="C466" s="92" t="s">
        <v>5238</v>
      </c>
      <c r="D466" s="42" t="s">
        <v>1422</v>
      </c>
      <c r="E466" s="203">
        <f>VLOOKUP(A466,'System TB'!$A:$C,3,FALSE)</f>
        <v>104724.25</v>
      </c>
      <c r="F466" s="44">
        <v>78749.760000000009</v>
      </c>
      <c r="G466" s="44">
        <f t="shared" si="10"/>
        <v>25974.489999999991</v>
      </c>
      <c r="H466" s="55"/>
      <c r="I466" s="55"/>
      <c r="J466" s="55"/>
    </row>
    <row r="467" spans="1:10">
      <c r="A467" s="42" t="s">
        <v>3238</v>
      </c>
      <c r="B467" s="43" t="s">
        <v>1409</v>
      </c>
      <c r="C467" s="92" t="s">
        <v>5238</v>
      </c>
      <c r="D467" s="42" t="s">
        <v>3239</v>
      </c>
      <c r="E467" s="203">
        <f>VLOOKUP(A467,'System TB'!$A:$C,3,FALSE)</f>
        <v>209552.57</v>
      </c>
      <c r="F467" s="44">
        <v>157361.13</v>
      </c>
      <c r="G467" s="44">
        <f t="shared" si="10"/>
        <v>52191.44</v>
      </c>
      <c r="H467" s="55"/>
      <c r="I467" s="55"/>
      <c r="J467" s="55"/>
    </row>
    <row r="468" spans="1:10">
      <c r="A468" s="42" t="s">
        <v>2712</v>
      </c>
      <c r="B468" s="43" t="s">
        <v>1409</v>
      </c>
      <c r="C468" s="92" t="s">
        <v>5238</v>
      </c>
      <c r="D468" s="42" t="s">
        <v>2713</v>
      </c>
      <c r="E468" s="203">
        <f>VLOOKUP(A468,'System TB'!$A:$C,3,FALSE)</f>
        <v>345145.73</v>
      </c>
      <c r="F468" s="44">
        <v>260840.04000000004</v>
      </c>
      <c r="G468" s="44">
        <f t="shared" si="10"/>
        <v>84305.689999999944</v>
      </c>
      <c r="H468" s="55"/>
      <c r="I468" s="55"/>
      <c r="J468" s="55"/>
    </row>
    <row r="469" spans="1:10">
      <c r="A469" s="42" t="s">
        <v>3240</v>
      </c>
      <c r="B469" s="43" t="s">
        <v>1409</v>
      </c>
      <c r="C469" s="92" t="s">
        <v>5238</v>
      </c>
      <c r="D469" s="42" t="s">
        <v>3241</v>
      </c>
      <c r="E469" s="203">
        <f>VLOOKUP(A469,'System TB'!$A:$C,3,FALSE)</f>
        <v>84406.51</v>
      </c>
      <c r="F469" s="44">
        <v>63557.070000000007</v>
      </c>
      <c r="G469" s="44">
        <f t="shared" si="10"/>
        <v>20849.439999999988</v>
      </c>
      <c r="H469" s="55"/>
      <c r="I469" s="55"/>
      <c r="J469" s="55"/>
    </row>
    <row r="470" spans="1:10">
      <c r="A470" s="42" t="s">
        <v>3242</v>
      </c>
      <c r="B470" s="43" t="s">
        <v>1409</v>
      </c>
      <c r="C470" s="92" t="s">
        <v>5238</v>
      </c>
      <c r="D470" s="42" t="s">
        <v>3243</v>
      </c>
      <c r="E470" s="203">
        <f>VLOOKUP(A470,'System TB'!$A:$C,3,FALSE)</f>
        <v>203700.95</v>
      </c>
      <c r="F470" s="44">
        <v>152601.27000000002</v>
      </c>
      <c r="G470" s="44">
        <f t="shared" si="10"/>
        <v>51099.679999999993</v>
      </c>
      <c r="H470" s="55"/>
      <c r="I470" s="55"/>
      <c r="J470" s="55"/>
    </row>
    <row r="471" spans="1:10">
      <c r="A471" s="42" t="s">
        <v>2714</v>
      </c>
      <c r="B471" s="43" t="s">
        <v>1409</v>
      </c>
      <c r="C471" s="92" t="s">
        <v>5238</v>
      </c>
      <c r="D471" s="42" t="s">
        <v>2715</v>
      </c>
      <c r="E471" s="203">
        <f>VLOOKUP(A471,'System TB'!$A:$C,3,FALSE)</f>
        <v>182993.3</v>
      </c>
      <c r="F471" s="44">
        <v>137766.90000000002</v>
      </c>
      <c r="G471" s="44">
        <f t="shared" si="10"/>
        <v>45226.399999999965</v>
      </c>
      <c r="H471" s="55"/>
      <c r="I471" s="55"/>
      <c r="J471" s="55"/>
    </row>
    <row r="472" spans="1:10">
      <c r="A472" s="42" t="s">
        <v>2984</v>
      </c>
      <c r="B472" s="43" t="s">
        <v>1409</v>
      </c>
      <c r="C472" s="92" t="s">
        <v>5238</v>
      </c>
      <c r="D472" s="42" t="s">
        <v>2985</v>
      </c>
      <c r="E472" s="203">
        <f>VLOOKUP(A472,'System TB'!$A:$C,3,FALSE)</f>
        <v>87313.32</v>
      </c>
      <c r="F472" s="44">
        <v>67630.930000000051</v>
      </c>
      <c r="G472" s="44">
        <f t="shared" si="10"/>
        <v>19682.389999999956</v>
      </c>
      <c r="H472" s="55"/>
      <c r="I472" s="55"/>
      <c r="J472" s="55"/>
    </row>
    <row r="473" spans="1:10">
      <c r="A473" s="42" t="s">
        <v>2446</v>
      </c>
      <c r="B473" s="43" t="s">
        <v>1409</v>
      </c>
      <c r="C473" s="92" t="s">
        <v>5238</v>
      </c>
      <c r="D473" s="42" t="s">
        <v>2447</v>
      </c>
      <c r="E473" s="203">
        <f>VLOOKUP(A473,'System TB'!$A:$C,3,FALSE)</f>
        <v>89519.2</v>
      </c>
      <c r="F473" s="44">
        <v>66391.97</v>
      </c>
      <c r="G473" s="44">
        <f t="shared" si="10"/>
        <v>23127.229999999996</v>
      </c>
      <c r="H473" s="55"/>
      <c r="I473" s="55"/>
      <c r="J473" s="55"/>
    </row>
    <row r="474" spans="1:10">
      <c r="A474" s="42" t="s">
        <v>2187</v>
      </c>
      <c r="B474" s="43" t="s">
        <v>1409</v>
      </c>
      <c r="C474" s="92" t="s">
        <v>5238</v>
      </c>
      <c r="D474" s="42" t="s">
        <v>2188</v>
      </c>
      <c r="E474" s="203">
        <f>VLOOKUP(A474,'System TB'!$A:$C,3,FALSE)</f>
        <v>178419.38</v>
      </c>
      <c r="F474" s="44">
        <v>132109.94999999995</v>
      </c>
      <c r="G474" s="44">
        <f t="shared" si="10"/>
        <v>46309.430000000051</v>
      </c>
      <c r="H474" s="55"/>
      <c r="I474" s="55"/>
      <c r="J474" s="55"/>
    </row>
    <row r="475" spans="1:10">
      <c r="A475" s="42" t="s">
        <v>2716</v>
      </c>
      <c r="B475" s="43" t="s">
        <v>1409</v>
      </c>
      <c r="C475" s="92" t="s">
        <v>5238</v>
      </c>
      <c r="D475" s="42" t="s">
        <v>2717</v>
      </c>
      <c r="E475" s="203">
        <f>VLOOKUP(A475,'System TB'!$A:$C,3,FALSE)</f>
        <v>179952.25</v>
      </c>
      <c r="F475" s="44">
        <v>135255.94</v>
      </c>
      <c r="G475" s="44">
        <f t="shared" si="10"/>
        <v>44696.31</v>
      </c>
      <c r="H475" s="55"/>
      <c r="I475" s="55"/>
      <c r="J475" s="55"/>
    </row>
    <row r="476" spans="1:10">
      <c r="A476" s="42" t="s">
        <v>2017</v>
      </c>
      <c r="B476" s="43" t="s">
        <v>1409</v>
      </c>
      <c r="C476" s="92" t="s">
        <v>5238</v>
      </c>
      <c r="D476" s="42" t="s">
        <v>2018</v>
      </c>
      <c r="E476" s="203">
        <f>VLOOKUP(A476,'System TB'!$A:$C,3,FALSE)</f>
        <v>131538.34</v>
      </c>
      <c r="F476" s="44">
        <v>98997.88</v>
      </c>
      <c r="G476" s="44">
        <f t="shared" si="10"/>
        <v>32540.459999999992</v>
      </c>
      <c r="H476" s="55"/>
      <c r="I476" s="55"/>
      <c r="J476" s="55"/>
    </row>
    <row r="477" spans="1:10">
      <c r="A477" s="42" t="s">
        <v>2528</v>
      </c>
      <c r="B477" s="43" t="s">
        <v>1409</v>
      </c>
      <c r="C477" s="92" t="s">
        <v>5238</v>
      </c>
      <c r="D477" s="42" t="s">
        <v>2529</v>
      </c>
      <c r="E477" s="203">
        <f>VLOOKUP(A477,'System TB'!$A:$C,3,FALSE)</f>
        <v>120250.76</v>
      </c>
      <c r="F477" s="44">
        <v>89291.920000000042</v>
      </c>
      <c r="G477" s="44">
        <f t="shared" si="10"/>
        <v>30958.839999999953</v>
      </c>
      <c r="H477" s="55"/>
      <c r="I477" s="55"/>
      <c r="J477" s="55"/>
    </row>
    <row r="478" spans="1:10">
      <c r="A478" s="42" t="s">
        <v>2530</v>
      </c>
      <c r="B478" s="43" t="s">
        <v>1409</v>
      </c>
      <c r="C478" s="92" t="s">
        <v>5238</v>
      </c>
      <c r="D478" s="42" t="s">
        <v>2531</v>
      </c>
      <c r="E478" s="203">
        <f>VLOOKUP(A478,'System TB'!$A:$C,3,FALSE)</f>
        <v>155920.15</v>
      </c>
      <c r="F478" s="44">
        <v>117468.26000000007</v>
      </c>
      <c r="G478" s="44">
        <f t="shared" si="10"/>
        <v>38451.889999999927</v>
      </c>
      <c r="H478" s="55"/>
      <c r="I478" s="55"/>
      <c r="J478" s="55"/>
    </row>
    <row r="479" spans="1:10">
      <c r="A479" s="42" t="s">
        <v>2223</v>
      </c>
      <c r="B479" s="43" t="s">
        <v>1409</v>
      </c>
      <c r="C479" s="92" t="s">
        <v>5238</v>
      </c>
      <c r="D479" s="42" t="s">
        <v>2224</v>
      </c>
      <c r="E479" s="203">
        <f>VLOOKUP(A479,'System TB'!$A:$C,3,FALSE)</f>
        <v>335362.65000000002</v>
      </c>
      <c r="F479" s="44">
        <v>250962.60000000009</v>
      </c>
      <c r="G479" s="44">
        <f t="shared" si="10"/>
        <v>84400.04999999993</v>
      </c>
      <c r="H479" s="55"/>
      <c r="I479" s="55"/>
      <c r="J479" s="55"/>
    </row>
    <row r="480" spans="1:10">
      <c r="A480" s="42" t="s">
        <v>3334</v>
      </c>
      <c r="B480" s="43" t="s">
        <v>1409</v>
      </c>
      <c r="C480" s="92" t="s">
        <v>5238</v>
      </c>
      <c r="D480" s="42" t="s">
        <v>3335</v>
      </c>
      <c r="E480" s="203">
        <f>VLOOKUP(A480,'System TB'!$A:$C,3,FALSE)</f>
        <v>281243.33</v>
      </c>
      <c r="F480" s="44">
        <v>209767.30000000005</v>
      </c>
      <c r="G480" s="44">
        <f t="shared" si="10"/>
        <v>71476.02999999997</v>
      </c>
      <c r="H480" s="55"/>
      <c r="I480" s="55"/>
      <c r="J480" s="55"/>
    </row>
    <row r="481" spans="1:10">
      <c r="A481" s="42" t="s">
        <v>2532</v>
      </c>
      <c r="B481" s="43" t="s">
        <v>1409</v>
      </c>
      <c r="C481" s="92" t="s">
        <v>5238</v>
      </c>
      <c r="D481" s="42" t="s">
        <v>2533</v>
      </c>
      <c r="E481" s="203">
        <f>VLOOKUP(A481,'System TB'!$A:$C,3,FALSE)</f>
        <v>74300.92</v>
      </c>
      <c r="F481" s="44">
        <v>56285.130000000005</v>
      </c>
      <c r="G481" s="44">
        <f t="shared" si="10"/>
        <v>18015.789999999994</v>
      </c>
      <c r="H481" s="55"/>
      <c r="I481" s="55"/>
      <c r="J481" s="55"/>
    </row>
    <row r="482" spans="1:10">
      <c r="A482" s="42" t="s">
        <v>1767</v>
      </c>
      <c r="B482" s="43" t="s">
        <v>1409</v>
      </c>
      <c r="C482" s="92" t="s">
        <v>5238</v>
      </c>
      <c r="D482" s="42" t="s">
        <v>1768</v>
      </c>
      <c r="E482" s="203">
        <f>VLOOKUP(A482,'System TB'!$A:$C,3,FALSE)</f>
        <v>110942.1</v>
      </c>
      <c r="F482" s="44">
        <v>84887.819999999949</v>
      </c>
      <c r="G482" s="44">
        <f t="shared" si="10"/>
        <v>26054.280000000057</v>
      </c>
      <c r="H482" s="55"/>
      <c r="I482" s="55"/>
      <c r="J482" s="55"/>
    </row>
    <row r="483" spans="1:10">
      <c r="A483" s="42" t="s">
        <v>3056</v>
      </c>
      <c r="B483" s="43" t="s">
        <v>1409</v>
      </c>
      <c r="C483" s="92" t="s">
        <v>5238</v>
      </c>
      <c r="D483" s="42" t="s">
        <v>3057</v>
      </c>
      <c r="E483" s="203">
        <f>VLOOKUP(A483,'System TB'!$A:$C,3,FALSE)</f>
        <v>165008.75</v>
      </c>
      <c r="F483" s="44">
        <v>123675.01000000007</v>
      </c>
      <c r="G483" s="44">
        <f t="shared" si="10"/>
        <v>41333.739999999932</v>
      </c>
      <c r="H483" s="55"/>
      <c r="I483" s="55"/>
      <c r="J483" s="55"/>
    </row>
    <row r="484" spans="1:10">
      <c r="A484" s="42" t="s">
        <v>2534</v>
      </c>
      <c r="B484" s="43" t="s">
        <v>1409</v>
      </c>
      <c r="C484" s="92" t="s">
        <v>5238</v>
      </c>
      <c r="D484" s="42" t="s">
        <v>2535</v>
      </c>
      <c r="E484" s="203">
        <f>VLOOKUP(A484,'System TB'!$A:$C,3,FALSE)</f>
        <v>103925.16</v>
      </c>
      <c r="F484" s="44">
        <v>78513.420000000013</v>
      </c>
      <c r="G484" s="44">
        <f t="shared" si="10"/>
        <v>25411.739999999991</v>
      </c>
      <c r="H484" s="55"/>
      <c r="I484" s="55"/>
      <c r="J484" s="55"/>
    </row>
    <row r="485" spans="1:10">
      <c r="A485" s="42" t="s">
        <v>1733</v>
      </c>
      <c r="B485" s="43" t="s">
        <v>1409</v>
      </c>
      <c r="C485" s="92" t="s">
        <v>5238</v>
      </c>
      <c r="D485" s="42" t="s">
        <v>1734</v>
      </c>
      <c r="E485" s="203">
        <f>VLOOKUP(A485,'System TB'!$A:$C,3,FALSE)</f>
        <v>62844.88</v>
      </c>
      <c r="F485" s="44">
        <v>47570.460000000021</v>
      </c>
      <c r="G485" s="44">
        <f t="shared" si="10"/>
        <v>15274.419999999976</v>
      </c>
      <c r="H485" s="55"/>
      <c r="I485" s="55"/>
      <c r="J485" s="55"/>
    </row>
    <row r="486" spans="1:10">
      <c r="A486" s="42" t="s">
        <v>3038</v>
      </c>
      <c r="B486" s="43" t="s">
        <v>1409</v>
      </c>
      <c r="C486" s="92" t="s">
        <v>5238</v>
      </c>
      <c r="D486" s="42" t="s">
        <v>3039</v>
      </c>
      <c r="E486" s="203">
        <f>VLOOKUP(A486,'System TB'!$A:$C,3,FALSE)</f>
        <v>199535.3</v>
      </c>
      <c r="F486" s="44">
        <v>149805.99</v>
      </c>
      <c r="G486" s="44">
        <f t="shared" si="10"/>
        <v>49729.31</v>
      </c>
      <c r="H486" s="55"/>
      <c r="I486" s="55"/>
      <c r="J486" s="55"/>
    </row>
    <row r="487" spans="1:10">
      <c r="A487" s="42" t="s">
        <v>2802</v>
      </c>
      <c r="B487" s="43" t="s">
        <v>1409</v>
      </c>
      <c r="C487" s="92" t="s">
        <v>5238</v>
      </c>
      <c r="D487" s="42" t="s">
        <v>2803</v>
      </c>
      <c r="E487" s="203">
        <f>VLOOKUP(A487,'System TB'!$A:$C,3,FALSE)</f>
        <v>168174.84</v>
      </c>
      <c r="F487" s="44">
        <v>124392.13999999996</v>
      </c>
      <c r="G487" s="44">
        <f t="shared" si="10"/>
        <v>43782.700000000041</v>
      </c>
      <c r="H487" s="55"/>
      <c r="I487" s="55"/>
      <c r="J487" s="55"/>
    </row>
    <row r="488" spans="1:10">
      <c r="A488" s="42" t="s">
        <v>3022</v>
      </c>
      <c r="B488" s="43" t="s">
        <v>1409</v>
      </c>
      <c r="C488" s="92" t="s">
        <v>5238</v>
      </c>
      <c r="D488" s="42" t="s">
        <v>3023</v>
      </c>
      <c r="E488" s="203">
        <f>VLOOKUP(A488,'System TB'!$A:$C,3,FALSE)</f>
        <v>140458.29</v>
      </c>
      <c r="F488" s="44">
        <v>104690.74000000002</v>
      </c>
      <c r="G488" s="44">
        <f t="shared" si="10"/>
        <v>35767.549999999988</v>
      </c>
      <c r="H488" s="55"/>
      <c r="I488" s="55"/>
      <c r="J488" s="55"/>
    </row>
    <row r="489" spans="1:10">
      <c r="A489" s="42" t="s">
        <v>2486</v>
      </c>
      <c r="B489" s="43" t="s">
        <v>1409</v>
      </c>
      <c r="C489" s="92" t="s">
        <v>5238</v>
      </c>
      <c r="D489" s="42" t="s">
        <v>2487</v>
      </c>
      <c r="E489" s="203">
        <f>VLOOKUP(A489,'System TB'!$A:$C,3,FALSE)</f>
        <v>123215.99</v>
      </c>
      <c r="F489" s="44">
        <v>94755.69</v>
      </c>
      <c r="G489" s="44">
        <f t="shared" si="10"/>
        <v>28460.300000000003</v>
      </c>
      <c r="H489" s="55"/>
      <c r="I489" s="55"/>
      <c r="J489" s="55"/>
    </row>
    <row r="490" spans="1:10">
      <c r="A490" s="42" t="s">
        <v>2536</v>
      </c>
      <c r="B490" s="43" t="s">
        <v>1409</v>
      </c>
      <c r="C490" s="92" t="s">
        <v>5238</v>
      </c>
      <c r="D490" s="42" t="s">
        <v>2537</v>
      </c>
      <c r="E490" s="203">
        <f>VLOOKUP(A490,'System TB'!$A:$C,3,FALSE)</f>
        <v>113770.9</v>
      </c>
      <c r="F490" s="44">
        <v>100770.89999999997</v>
      </c>
      <c r="G490" s="44">
        <f t="shared" si="10"/>
        <v>13000.000000000029</v>
      </c>
      <c r="H490" s="55"/>
      <c r="I490" s="55"/>
      <c r="J490" s="55"/>
    </row>
    <row r="491" spans="1:10">
      <c r="A491" s="42" t="s">
        <v>2786</v>
      </c>
      <c r="B491" s="43" t="s">
        <v>1409</v>
      </c>
      <c r="C491" s="92" t="s">
        <v>5238</v>
      </c>
      <c r="D491" s="42" t="s">
        <v>2787</v>
      </c>
      <c r="E491" s="203">
        <f>VLOOKUP(A491,'System TB'!$A:$C,3,FALSE)</f>
        <v>368040</v>
      </c>
      <c r="F491" s="44">
        <v>309439.99999999994</v>
      </c>
      <c r="G491" s="44">
        <f t="shared" si="10"/>
        <v>58600.000000000058</v>
      </c>
      <c r="H491" s="55"/>
      <c r="I491" s="55"/>
      <c r="J491" s="55"/>
    </row>
    <row r="492" spans="1:10">
      <c r="A492" s="42" t="s">
        <v>2001</v>
      </c>
      <c r="B492" s="43" t="s">
        <v>1409</v>
      </c>
      <c r="C492" s="92" t="s">
        <v>5238</v>
      </c>
      <c r="D492" s="42" t="s">
        <v>2002</v>
      </c>
      <c r="E492" s="203">
        <f>VLOOKUP(A492,'System TB'!$A:$C,3,FALSE)</f>
        <v>219712.62</v>
      </c>
      <c r="F492" s="44">
        <v>160462.62</v>
      </c>
      <c r="G492" s="44">
        <f t="shared" si="10"/>
        <v>59250</v>
      </c>
      <c r="H492" s="55"/>
      <c r="I492" s="55"/>
      <c r="J492" s="55"/>
    </row>
    <row r="493" spans="1:10">
      <c r="A493" s="42" t="s">
        <v>2265</v>
      </c>
      <c r="B493" s="43" t="s">
        <v>1409</v>
      </c>
      <c r="C493" s="92" t="s">
        <v>5238</v>
      </c>
      <c r="D493" s="42" t="s">
        <v>2266</v>
      </c>
      <c r="E493" s="203">
        <f>VLOOKUP(A493,'System TB'!$A:$C,3,FALSE)</f>
        <v>156744</v>
      </c>
      <c r="F493" s="44">
        <v>127424</v>
      </c>
      <c r="G493" s="44">
        <f t="shared" si="10"/>
        <v>29320</v>
      </c>
      <c r="H493" s="55"/>
      <c r="I493" s="55"/>
      <c r="J493" s="55"/>
    </row>
    <row r="494" spans="1:10">
      <c r="A494" s="42" t="s">
        <v>2804</v>
      </c>
      <c r="B494" s="43" t="s">
        <v>1409</v>
      </c>
      <c r="C494" s="92" t="s">
        <v>5238</v>
      </c>
      <c r="D494" s="42" t="s">
        <v>2805</v>
      </c>
      <c r="E494" s="203">
        <f>VLOOKUP(A494,'System TB'!$A:$C,3,FALSE)</f>
        <v>152740</v>
      </c>
      <c r="F494" s="44">
        <v>120990</v>
      </c>
      <c r="G494" s="44">
        <f t="shared" si="10"/>
        <v>31750</v>
      </c>
      <c r="H494" s="55"/>
      <c r="I494" s="55"/>
      <c r="J494" s="55"/>
    </row>
    <row r="495" spans="1:10">
      <c r="A495" s="42" t="s">
        <v>3314</v>
      </c>
      <c r="B495" s="43" t="s">
        <v>1409</v>
      </c>
      <c r="C495" s="92" t="s">
        <v>5238</v>
      </c>
      <c r="D495" s="42" t="s">
        <v>3315</v>
      </c>
      <c r="E495" s="203">
        <f>VLOOKUP(A495,'System TB'!$A:$C,3,FALSE)</f>
        <v>124650</v>
      </c>
      <c r="F495" s="44">
        <v>102400</v>
      </c>
      <c r="G495" s="44">
        <f t="shared" si="10"/>
        <v>22250</v>
      </c>
      <c r="H495" s="55"/>
      <c r="I495" s="55"/>
      <c r="J495" s="55"/>
    </row>
    <row r="496" spans="1:10">
      <c r="A496" s="42" t="s">
        <v>2806</v>
      </c>
      <c r="B496" s="43" t="s">
        <v>1409</v>
      </c>
      <c r="C496" s="92" t="s">
        <v>5238</v>
      </c>
      <c r="D496" s="42" t="s">
        <v>2807</v>
      </c>
      <c r="E496" s="203">
        <f>VLOOKUP(A496,'System TB'!$A:$C,3,FALSE)</f>
        <v>76790</v>
      </c>
      <c r="F496" s="44">
        <v>62340</v>
      </c>
      <c r="G496" s="44">
        <f t="shared" si="10"/>
        <v>14450</v>
      </c>
      <c r="H496" s="55"/>
      <c r="I496" s="55"/>
      <c r="J496" s="55"/>
    </row>
    <row r="497" spans="1:10">
      <c r="A497" s="42" t="s">
        <v>2019</v>
      </c>
      <c r="B497" s="43" t="s">
        <v>1409</v>
      </c>
      <c r="C497" s="92" t="s">
        <v>5238</v>
      </c>
      <c r="D497" s="42" t="s">
        <v>2020</v>
      </c>
      <c r="E497" s="203">
        <f>VLOOKUP(A497,'System TB'!$A:$C,3,FALSE)</f>
        <v>61620.9</v>
      </c>
      <c r="F497" s="44">
        <v>48620.899999999965</v>
      </c>
      <c r="G497" s="44">
        <f t="shared" si="10"/>
        <v>13000.000000000036</v>
      </c>
      <c r="H497" s="55"/>
      <c r="I497" s="55"/>
      <c r="J497" s="55"/>
    </row>
    <row r="498" spans="1:10">
      <c r="A498" s="42" t="s">
        <v>2021</v>
      </c>
      <c r="B498" s="43" t="s">
        <v>1409</v>
      </c>
      <c r="C498" s="92" t="s">
        <v>5238</v>
      </c>
      <c r="D498" s="42" t="s">
        <v>2022</v>
      </c>
      <c r="E498" s="203">
        <f>VLOOKUP(A498,'System TB'!$A:$C,3,FALSE)</f>
        <v>119540</v>
      </c>
      <c r="F498" s="44">
        <v>94690</v>
      </c>
      <c r="G498" s="44">
        <f t="shared" si="10"/>
        <v>24850</v>
      </c>
      <c r="H498" s="55"/>
      <c r="I498" s="55"/>
      <c r="J498" s="55"/>
    </row>
    <row r="499" spans="1:10">
      <c r="A499" s="42" t="s">
        <v>2275</v>
      </c>
      <c r="B499" s="43" t="s">
        <v>1409</v>
      </c>
      <c r="C499" s="92" t="s">
        <v>5238</v>
      </c>
      <c r="D499" s="42" t="s">
        <v>2276</v>
      </c>
      <c r="E499" s="203">
        <f>VLOOKUP(A499,'System TB'!$A:$C,3,FALSE)</f>
        <v>103090</v>
      </c>
      <c r="F499" s="44">
        <v>80840</v>
      </c>
      <c r="G499" s="44">
        <f t="shared" si="10"/>
        <v>22250</v>
      </c>
      <c r="H499" s="55"/>
      <c r="I499" s="55"/>
      <c r="J499" s="55"/>
    </row>
    <row r="500" spans="1:10">
      <c r="A500" s="42" t="s">
        <v>1521</v>
      </c>
      <c r="B500" s="43" t="s">
        <v>1409</v>
      </c>
      <c r="C500" s="92" t="s">
        <v>5238</v>
      </c>
      <c r="D500" s="42" t="s">
        <v>1522</v>
      </c>
      <c r="E500" s="203">
        <f>VLOOKUP(A500,'System TB'!$A:$C,3,FALSE)</f>
        <v>56520.9</v>
      </c>
      <c r="F500" s="44">
        <v>47270.900000000023</v>
      </c>
      <c r="G500" s="44">
        <f t="shared" si="10"/>
        <v>9249.9999999999782</v>
      </c>
      <c r="H500" s="55"/>
      <c r="I500" s="55"/>
      <c r="J500" s="55"/>
    </row>
    <row r="501" spans="1:10">
      <c r="A501" s="42" t="s">
        <v>3072</v>
      </c>
      <c r="B501" s="43" t="s">
        <v>1409</v>
      </c>
      <c r="C501" s="92" t="s">
        <v>5238</v>
      </c>
      <c r="D501" s="42" t="s">
        <v>3073</v>
      </c>
      <c r="E501" s="203">
        <f>VLOOKUP(A501,'System TB'!$A:$C,3,FALSE)</f>
        <v>215904.68</v>
      </c>
      <c r="F501" s="44">
        <v>181279.68</v>
      </c>
      <c r="G501" s="44">
        <f t="shared" si="10"/>
        <v>34625</v>
      </c>
      <c r="H501" s="55"/>
      <c r="I501" s="55"/>
      <c r="J501" s="55"/>
    </row>
    <row r="502" spans="1:10">
      <c r="A502" s="42" t="s">
        <v>2768</v>
      </c>
      <c r="B502" s="43" t="s">
        <v>1409</v>
      </c>
      <c r="C502" s="92" t="s">
        <v>5238</v>
      </c>
      <c r="D502" s="42" t="s">
        <v>2769</v>
      </c>
      <c r="E502" s="203">
        <f>VLOOKUP(A502,'System TB'!$A:$C,3,FALSE)</f>
        <v>176911.8</v>
      </c>
      <c r="F502" s="44">
        <v>149161.79999999999</v>
      </c>
      <c r="G502" s="44">
        <f t="shared" si="10"/>
        <v>27750</v>
      </c>
      <c r="H502" s="55"/>
      <c r="I502" s="55"/>
      <c r="J502" s="55"/>
    </row>
    <row r="503" spans="1:10">
      <c r="A503" s="42" t="s">
        <v>1523</v>
      </c>
      <c r="B503" s="43" t="s">
        <v>1409</v>
      </c>
      <c r="C503" s="92" t="s">
        <v>5238</v>
      </c>
      <c r="D503" s="42" t="s">
        <v>1524</v>
      </c>
      <c r="E503" s="203">
        <f>VLOOKUP(A503,'System TB'!$A:$C,3,FALSE)</f>
        <v>81708.19</v>
      </c>
      <c r="F503" s="44">
        <v>58408.189999999944</v>
      </c>
      <c r="G503" s="44">
        <f t="shared" si="10"/>
        <v>23300.000000000058</v>
      </c>
      <c r="H503" s="55"/>
      <c r="I503" s="55"/>
      <c r="J503" s="55"/>
    </row>
    <row r="504" spans="1:10">
      <c r="A504" s="42" t="s">
        <v>2488</v>
      </c>
      <c r="B504" s="43" t="s">
        <v>1409</v>
      </c>
      <c r="C504" s="92" t="s">
        <v>5238</v>
      </c>
      <c r="D504" s="42" t="s">
        <v>2489</v>
      </c>
      <c r="E504" s="203">
        <f>VLOOKUP(A504,'System TB'!$A:$C,3,FALSE)</f>
        <v>117740.99</v>
      </c>
      <c r="F504" s="44">
        <v>95940.989999999991</v>
      </c>
      <c r="G504" s="44">
        <f t="shared" si="10"/>
        <v>21800.000000000015</v>
      </c>
      <c r="H504" s="55"/>
      <c r="I504" s="55"/>
      <c r="J504" s="55"/>
    </row>
    <row r="505" spans="1:10">
      <c r="A505" s="42" t="s">
        <v>1465</v>
      </c>
      <c r="B505" s="43" t="s">
        <v>1409</v>
      </c>
      <c r="C505" s="92" t="s">
        <v>5238</v>
      </c>
      <c r="D505" s="42" t="s">
        <v>1466</v>
      </c>
      <c r="E505" s="203">
        <f>VLOOKUP(A505,'System TB'!$A:$C,3,FALSE)</f>
        <v>55520.9</v>
      </c>
      <c r="F505" s="44">
        <v>46270.900000000023</v>
      </c>
      <c r="G505" s="44">
        <f t="shared" si="10"/>
        <v>9249.9999999999782</v>
      </c>
      <c r="H505" s="55"/>
      <c r="I505" s="55"/>
      <c r="J505" s="55"/>
    </row>
    <row r="506" spans="1:10">
      <c r="A506" s="42" t="s">
        <v>3344</v>
      </c>
      <c r="B506" s="43" t="s">
        <v>1409</v>
      </c>
      <c r="C506" s="92" t="s">
        <v>5238</v>
      </c>
      <c r="D506" s="42" t="s">
        <v>3345</v>
      </c>
      <c r="E506" s="203">
        <f>VLOOKUP(A506,'System TB'!$A:$C,3,FALSE)</f>
        <v>127288.9</v>
      </c>
      <c r="F506" s="44">
        <v>108788.90000000002</v>
      </c>
      <c r="G506" s="44">
        <f t="shared" si="10"/>
        <v>18499.999999999971</v>
      </c>
      <c r="H506" s="55"/>
      <c r="I506" s="55"/>
      <c r="J506" s="55"/>
    </row>
    <row r="507" spans="1:10">
      <c r="A507" s="42" t="s">
        <v>1467</v>
      </c>
      <c r="B507" s="43" t="s">
        <v>1409</v>
      </c>
      <c r="C507" s="92" t="s">
        <v>5238</v>
      </c>
      <c r="D507" s="42" t="s">
        <v>1468</v>
      </c>
      <c r="E507" s="203">
        <f>VLOOKUP(A507,'System TB'!$A:$C,3,FALSE)</f>
        <v>182040</v>
      </c>
      <c r="F507" s="44">
        <v>149340</v>
      </c>
      <c r="G507" s="44">
        <f t="shared" si="10"/>
        <v>32700</v>
      </c>
      <c r="H507" s="55"/>
      <c r="I507" s="55"/>
      <c r="J507" s="55"/>
    </row>
    <row r="508" spans="1:10">
      <c r="A508" s="42" t="s">
        <v>3024</v>
      </c>
      <c r="B508" s="43" t="s">
        <v>1409</v>
      </c>
      <c r="C508" s="92" t="s">
        <v>5238</v>
      </c>
      <c r="D508" s="42" t="s">
        <v>3025</v>
      </c>
      <c r="E508" s="203">
        <f>VLOOKUP(A508,'System TB'!$A:$C,3,FALSE)</f>
        <v>81247</v>
      </c>
      <c r="F508" s="44">
        <v>64947.000000000015</v>
      </c>
      <c r="G508" s="44">
        <f t="shared" si="10"/>
        <v>16299.999999999985</v>
      </c>
      <c r="H508" s="55"/>
      <c r="I508" s="55"/>
      <c r="J508" s="55"/>
    </row>
    <row r="509" spans="1:10">
      <c r="A509" s="42" t="s">
        <v>1469</v>
      </c>
      <c r="B509" s="43" t="s">
        <v>1409</v>
      </c>
      <c r="C509" s="92" t="s">
        <v>5238</v>
      </c>
      <c r="D509" s="42" t="s">
        <v>1470</v>
      </c>
      <c r="E509" s="203">
        <f>VLOOKUP(A509,'System TB'!$A:$C,3,FALSE)</f>
        <v>124986.9</v>
      </c>
      <c r="F509" s="44">
        <v>106486.89999999997</v>
      </c>
      <c r="G509" s="44">
        <f t="shared" si="10"/>
        <v>18500.000000000029</v>
      </c>
      <c r="H509" s="55"/>
      <c r="I509" s="55"/>
      <c r="J509" s="55"/>
    </row>
    <row r="510" spans="1:10">
      <c r="A510" s="42" t="s">
        <v>1719</v>
      </c>
      <c r="B510" s="43" t="s">
        <v>1409</v>
      </c>
      <c r="C510" s="92" t="s">
        <v>5238</v>
      </c>
      <c r="D510" s="42" t="s">
        <v>1720</v>
      </c>
      <c r="E510" s="203">
        <f>VLOOKUP(A510,'System TB'!$A:$C,3,FALSE)</f>
        <v>142415</v>
      </c>
      <c r="F510" s="44">
        <v>113765</v>
      </c>
      <c r="G510" s="44">
        <f t="shared" si="10"/>
        <v>28650</v>
      </c>
      <c r="H510" s="55"/>
      <c r="I510" s="55"/>
      <c r="J510" s="55"/>
    </row>
    <row r="511" spans="1:10">
      <c r="A511" s="42" t="s">
        <v>1471</v>
      </c>
      <c r="B511" s="43" t="s">
        <v>1409</v>
      </c>
      <c r="C511" s="92" t="s">
        <v>5238</v>
      </c>
      <c r="D511" s="42" t="s">
        <v>1472</v>
      </c>
      <c r="E511" s="203">
        <f>VLOOKUP(A511,'System TB'!$A:$C,3,FALSE)</f>
        <v>175742.12</v>
      </c>
      <c r="F511" s="44">
        <v>157242.11999999988</v>
      </c>
      <c r="G511" s="44">
        <f t="shared" si="10"/>
        <v>18500.000000000116</v>
      </c>
      <c r="H511" s="55"/>
      <c r="I511" s="55"/>
      <c r="J511" s="55"/>
    </row>
    <row r="512" spans="1:10">
      <c r="A512" s="42" t="s">
        <v>2267</v>
      </c>
      <c r="B512" s="43" t="s">
        <v>1409</v>
      </c>
      <c r="C512" s="92" t="s">
        <v>5238</v>
      </c>
      <c r="D512" s="42" t="s">
        <v>2268</v>
      </c>
      <c r="E512" s="203">
        <f>VLOOKUP(A512,'System TB'!$A:$C,3,FALSE)</f>
        <v>101970.9</v>
      </c>
      <c r="F512" s="44">
        <v>83470.899999999994</v>
      </c>
      <c r="G512" s="44">
        <f t="shared" si="10"/>
        <v>18500</v>
      </c>
      <c r="H512" s="55"/>
      <c r="I512" s="55"/>
      <c r="J512" s="55"/>
    </row>
    <row r="513" spans="1:10">
      <c r="A513" s="42" t="s">
        <v>2029</v>
      </c>
      <c r="B513" s="43" t="s">
        <v>1409</v>
      </c>
      <c r="C513" s="92" t="s">
        <v>5238</v>
      </c>
      <c r="D513" s="42" t="s">
        <v>2030</v>
      </c>
      <c r="E513" s="203">
        <f>VLOOKUP(A513,'System TB'!$A:$C,3,FALSE)</f>
        <v>62420.9</v>
      </c>
      <c r="F513" s="44">
        <v>48170.899999999994</v>
      </c>
      <c r="G513" s="44">
        <f t="shared" si="10"/>
        <v>14250.000000000007</v>
      </c>
      <c r="H513" s="55"/>
      <c r="I513" s="55"/>
      <c r="J513" s="55"/>
    </row>
    <row r="514" spans="1:10">
      <c r="A514" s="42" t="s">
        <v>692</v>
      </c>
      <c r="B514" s="43" t="s">
        <v>688</v>
      </c>
      <c r="C514" s="92" t="s">
        <v>5231</v>
      </c>
      <c r="D514" s="42" t="s">
        <v>693</v>
      </c>
      <c r="E514" s="203">
        <f>VLOOKUP(A514,'System TB'!$A:$C,3,FALSE)</f>
        <v>0</v>
      </c>
      <c r="F514" s="44">
        <v>0</v>
      </c>
      <c r="G514" s="44">
        <f t="shared" ref="G514:G577" si="11">E514-F514</f>
        <v>0</v>
      </c>
      <c r="H514" s="55"/>
      <c r="I514" s="55"/>
      <c r="J514" s="55"/>
    </row>
    <row r="515" spans="1:10">
      <c r="A515" s="42" t="s">
        <v>778</v>
      </c>
      <c r="B515" s="43" t="s">
        <v>688</v>
      </c>
      <c r="C515" s="92" t="s">
        <v>5231</v>
      </c>
      <c r="D515" s="42" t="s">
        <v>779</v>
      </c>
      <c r="E515" s="203">
        <f>VLOOKUP(A515,'System TB'!$A:$C,3,FALSE)</f>
        <v>0</v>
      </c>
      <c r="F515" s="44">
        <v>0</v>
      </c>
      <c r="G515" s="44">
        <f t="shared" si="11"/>
        <v>0</v>
      </c>
      <c r="H515" s="55"/>
      <c r="I515" s="55"/>
      <c r="J515" s="55"/>
    </row>
    <row r="516" spans="1:10">
      <c r="A516" s="42" t="s">
        <v>714</v>
      </c>
      <c r="B516" s="43" t="s">
        <v>688</v>
      </c>
      <c r="C516" s="92" t="s">
        <v>5231</v>
      </c>
      <c r="D516" s="42" t="s">
        <v>715</v>
      </c>
      <c r="E516" s="203">
        <f>VLOOKUP(A516,'System TB'!$A:$C,3,FALSE)</f>
        <v>0</v>
      </c>
      <c r="F516" s="44">
        <v>0</v>
      </c>
      <c r="G516" s="44">
        <f t="shared" si="11"/>
        <v>0</v>
      </c>
      <c r="H516" s="55"/>
      <c r="I516" s="55"/>
      <c r="J516" s="55"/>
    </row>
    <row r="517" spans="1:10">
      <c r="A517" s="42" t="s">
        <v>698</v>
      </c>
      <c r="B517" s="43" t="s">
        <v>688</v>
      </c>
      <c r="C517" s="92" t="s">
        <v>5231</v>
      </c>
      <c r="D517" s="42" t="s">
        <v>699</v>
      </c>
      <c r="E517" s="203">
        <f>VLOOKUP(A517,'System TB'!$A:$C,3,FALSE)</f>
        <v>0</v>
      </c>
      <c r="F517" s="44">
        <v>0</v>
      </c>
      <c r="G517" s="44">
        <f t="shared" si="11"/>
        <v>0</v>
      </c>
      <c r="H517" s="55"/>
      <c r="I517" s="55"/>
      <c r="J517" s="55"/>
    </row>
    <row r="518" spans="1:10">
      <c r="A518" s="42" t="s">
        <v>732</v>
      </c>
      <c r="B518" s="43" t="s">
        <v>688</v>
      </c>
      <c r="C518" s="92" t="s">
        <v>5231</v>
      </c>
      <c r="D518" s="42" t="s">
        <v>733</v>
      </c>
      <c r="E518" s="203">
        <f>VLOOKUP(A518,'System TB'!$A:$C,3,FALSE)</f>
        <v>0</v>
      </c>
      <c r="F518" s="44">
        <v>0</v>
      </c>
      <c r="G518" s="44">
        <f t="shared" si="11"/>
        <v>0</v>
      </c>
      <c r="H518" s="55"/>
      <c r="I518" s="55"/>
      <c r="J518" s="55"/>
    </row>
    <row r="519" spans="1:10">
      <c r="A519" s="42" t="s">
        <v>762</v>
      </c>
      <c r="B519" s="43" t="s">
        <v>688</v>
      </c>
      <c r="C519" s="92" t="s">
        <v>5231</v>
      </c>
      <c r="D519" s="42" t="s">
        <v>763</v>
      </c>
      <c r="E519" s="203">
        <f>VLOOKUP(A519,'System TB'!$A:$C,3,FALSE)</f>
        <v>0</v>
      </c>
      <c r="F519" s="44">
        <v>0</v>
      </c>
      <c r="G519" s="44">
        <f t="shared" si="11"/>
        <v>0</v>
      </c>
      <c r="H519" s="55"/>
      <c r="I519" s="55"/>
      <c r="J519" s="55"/>
    </row>
    <row r="520" spans="1:10">
      <c r="A520" s="42" t="s">
        <v>738</v>
      </c>
      <c r="B520" s="43" t="s">
        <v>688</v>
      </c>
      <c r="C520" s="92" t="s">
        <v>5231</v>
      </c>
      <c r="D520" s="42" t="s">
        <v>739</v>
      </c>
      <c r="E520" s="203">
        <f>VLOOKUP(A520,'System TB'!$A:$C,3,FALSE)</f>
        <v>0</v>
      </c>
      <c r="F520" s="44">
        <v>0</v>
      </c>
      <c r="G520" s="44">
        <f t="shared" si="11"/>
        <v>0</v>
      </c>
      <c r="H520" s="55"/>
      <c r="I520" s="55"/>
      <c r="J520" s="55"/>
    </row>
    <row r="521" spans="1:10">
      <c r="A521" s="42" t="s">
        <v>752</v>
      </c>
      <c r="B521" s="43" t="s">
        <v>688</v>
      </c>
      <c r="C521" s="92" t="s">
        <v>5231</v>
      </c>
      <c r="D521" s="42" t="s">
        <v>753</v>
      </c>
      <c r="E521" s="203">
        <f>VLOOKUP(A521,'System TB'!$A:$C,3,FALSE)</f>
        <v>0</v>
      </c>
      <c r="F521" s="44">
        <v>0</v>
      </c>
      <c r="G521" s="44">
        <f t="shared" si="11"/>
        <v>0</v>
      </c>
      <c r="H521" s="55"/>
      <c r="I521" s="55"/>
      <c r="J521" s="55"/>
    </row>
    <row r="522" spans="1:10">
      <c r="A522" s="42" t="s">
        <v>734</v>
      </c>
      <c r="B522" s="43" t="s">
        <v>688</v>
      </c>
      <c r="C522" s="92" t="s">
        <v>5231</v>
      </c>
      <c r="D522" s="42" t="s">
        <v>735</v>
      </c>
      <c r="E522" s="203">
        <f>VLOOKUP(A522,'System TB'!$A:$C,3,FALSE)</f>
        <v>0</v>
      </c>
      <c r="F522" s="44">
        <v>0</v>
      </c>
      <c r="G522" s="44">
        <f t="shared" si="11"/>
        <v>0</v>
      </c>
      <c r="H522" s="55"/>
      <c r="I522" s="55"/>
      <c r="J522" s="55"/>
    </row>
    <row r="523" spans="1:10">
      <c r="A523" s="42" t="s">
        <v>694</v>
      </c>
      <c r="B523" s="43" t="s">
        <v>688</v>
      </c>
      <c r="C523" s="92" t="s">
        <v>5231</v>
      </c>
      <c r="D523" s="42" t="s">
        <v>695</v>
      </c>
      <c r="E523" s="203">
        <f>VLOOKUP(A523,'System TB'!$A:$C,3,FALSE)</f>
        <v>0</v>
      </c>
      <c r="F523" s="44">
        <v>0</v>
      </c>
      <c r="G523" s="44">
        <f t="shared" si="11"/>
        <v>0</v>
      </c>
      <c r="H523" s="55"/>
      <c r="I523" s="55"/>
      <c r="J523" s="55"/>
    </row>
    <row r="524" spans="1:10">
      <c r="A524" s="42" t="s">
        <v>770</v>
      </c>
      <c r="B524" s="43" t="s">
        <v>688</v>
      </c>
      <c r="C524" s="92" t="s">
        <v>5231</v>
      </c>
      <c r="D524" s="42" t="s">
        <v>771</v>
      </c>
      <c r="E524" s="203">
        <f>VLOOKUP(A524,'System TB'!$A:$C,3,FALSE)</f>
        <v>0</v>
      </c>
      <c r="F524" s="44">
        <v>0</v>
      </c>
      <c r="G524" s="44">
        <f t="shared" si="11"/>
        <v>0</v>
      </c>
      <c r="H524" s="55"/>
      <c r="I524" s="55"/>
      <c r="J524" s="55"/>
    </row>
    <row r="525" spans="1:10">
      <c r="A525" s="42" t="s">
        <v>708</v>
      </c>
      <c r="B525" s="43" t="s">
        <v>688</v>
      </c>
      <c r="C525" s="92" t="s">
        <v>5231</v>
      </c>
      <c r="D525" s="42" t="s">
        <v>709</v>
      </c>
      <c r="E525" s="203">
        <f>VLOOKUP(A525,'System TB'!$A:$C,3,FALSE)</f>
        <v>0</v>
      </c>
      <c r="F525" s="44">
        <v>0</v>
      </c>
      <c r="G525" s="44">
        <f t="shared" si="11"/>
        <v>0</v>
      </c>
      <c r="H525" s="55"/>
      <c r="I525" s="55"/>
      <c r="J525" s="55"/>
    </row>
    <row r="526" spans="1:10">
      <c r="A526" s="42" t="s">
        <v>744</v>
      </c>
      <c r="B526" s="43" t="s">
        <v>688</v>
      </c>
      <c r="C526" s="92" t="s">
        <v>5231</v>
      </c>
      <c r="D526" s="42" t="s">
        <v>745</v>
      </c>
      <c r="E526" s="203">
        <f>VLOOKUP(A526,'System TB'!$A:$C,3,FALSE)</f>
        <v>0</v>
      </c>
      <c r="F526" s="44">
        <v>0</v>
      </c>
      <c r="G526" s="44">
        <f t="shared" si="11"/>
        <v>0</v>
      </c>
      <c r="H526" s="55"/>
      <c r="I526" s="55"/>
      <c r="J526" s="55"/>
    </row>
    <row r="527" spans="1:10">
      <c r="A527" s="42" t="s">
        <v>710</v>
      </c>
      <c r="B527" s="43" t="s">
        <v>688</v>
      </c>
      <c r="C527" s="92" t="s">
        <v>5231</v>
      </c>
      <c r="D527" s="42" t="s">
        <v>711</v>
      </c>
      <c r="E527" s="203">
        <f>VLOOKUP(A527,'System TB'!$A:$C,3,FALSE)</f>
        <v>0</v>
      </c>
      <c r="F527" s="44">
        <v>0</v>
      </c>
      <c r="G527" s="44">
        <f t="shared" si="11"/>
        <v>0</v>
      </c>
      <c r="H527" s="55"/>
      <c r="I527" s="55"/>
      <c r="J527" s="55"/>
    </row>
    <row r="528" spans="1:10">
      <c r="A528" s="42" t="s">
        <v>706</v>
      </c>
      <c r="B528" s="43" t="s">
        <v>688</v>
      </c>
      <c r="C528" s="92" t="s">
        <v>5231</v>
      </c>
      <c r="D528" s="42" t="s">
        <v>707</v>
      </c>
      <c r="E528" s="203">
        <f>VLOOKUP(A528,'System TB'!$A:$C,3,FALSE)</f>
        <v>0</v>
      </c>
      <c r="F528" s="44">
        <v>0</v>
      </c>
      <c r="G528" s="44">
        <f t="shared" si="11"/>
        <v>0</v>
      </c>
      <c r="H528" s="55"/>
      <c r="I528" s="55"/>
      <c r="J528" s="55"/>
    </row>
    <row r="529" spans="1:10">
      <c r="A529" s="42" t="s">
        <v>746</v>
      </c>
      <c r="B529" s="43" t="s">
        <v>688</v>
      </c>
      <c r="C529" s="92" t="s">
        <v>5231</v>
      </c>
      <c r="D529" s="42" t="s">
        <v>747</v>
      </c>
      <c r="E529" s="203">
        <f>VLOOKUP(A529,'System TB'!$A:$C,3,FALSE)</f>
        <v>0</v>
      </c>
      <c r="F529" s="44">
        <v>0</v>
      </c>
      <c r="G529" s="44">
        <f t="shared" si="11"/>
        <v>0</v>
      </c>
      <c r="H529" s="55"/>
      <c r="I529" s="55"/>
      <c r="J529" s="55"/>
    </row>
    <row r="530" spans="1:10">
      <c r="A530" s="42" t="s">
        <v>756</v>
      </c>
      <c r="B530" s="43" t="s">
        <v>688</v>
      </c>
      <c r="C530" s="92" t="s">
        <v>5231</v>
      </c>
      <c r="D530" s="42" t="s">
        <v>757</v>
      </c>
      <c r="E530" s="203">
        <f>VLOOKUP(A530,'System TB'!$A:$C,3,FALSE)</f>
        <v>0</v>
      </c>
      <c r="F530" s="44">
        <v>0</v>
      </c>
      <c r="G530" s="44">
        <f t="shared" si="11"/>
        <v>0</v>
      </c>
      <c r="H530" s="55"/>
      <c r="I530" s="55"/>
      <c r="J530" s="55"/>
    </row>
    <row r="531" spans="1:10">
      <c r="A531" s="42" t="s">
        <v>768</v>
      </c>
      <c r="B531" s="43" t="s">
        <v>688</v>
      </c>
      <c r="C531" s="92" t="s">
        <v>5231</v>
      </c>
      <c r="D531" s="42" t="s">
        <v>769</v>
      </c>
      <c r="E531" s="203">
        <f>VLOOKUP(A531,'System TB'!$A:$C,3,FALSE)</f>
        <v>0</v>
      </c>
      <c r="F531" s="44">
        <v>0</v>
      </c>
      <c r="G531" s="44">
        <f t="shared" si="11"/>
        <v>0</v>
      </c>
      <c r="H531" s="55"/>
      <c r="I531" s="55"/>
      <c r="J531" s="55"/>
    </row>
    <row r="532" spans="1:10">
      <c r="A532" s="42" t="s">
        <v>722</v>
      </c>
      <c r="B532" s="43" t="s">
        <v>688</v>
      </c>
      <c r="C532" s="92" t="s">
        <v>5231</v>
      </c>
      <c r="D532" s="42" t="s">
        <v>723</v>
      </c>
      <c r="E532" s="203">
        <f>VLOOKUP(A532,'System TB'!$A:$C,3,FALSE)</f>
        <v>0</v>
      </c>
      <c r="F532" s="44">
        <v>0</v>
      </c>
      <c r="G532" s="44">
        <f t="shared" si="11"/>
        <v>0</v>
      </c>
      <c r="H532" s="55"/>
      <c r="I532" s="55"/>
      <c r="J532" s="55"/>
    </row>
    <row r="533" spans="1:10">
      <c r="A533" s="42" t="s">
        <v>754</v>
      </c>
      <c r="B533" s="43" t="s">
        <v>688</v>
      </c>
      <c r="C533" s="92" t="s">
        <v>5231</v>
      </c>
      <c r="D533" s="42" t="s">
        <v>755</v>
      </c>
      <c r="E533" s="203">
        <f>VLOOKUP(A533,'System TB'!$A:$C,3,FALSE)</f>
        <v>0</v>
      </c>
      <c r="F533" s="44">
        <v>0</v>
      </c>
      <c r="G533" s="44">
        <f t="shared" si="11"/>
        <v>0</v>
      </c>
      <c r="H533" s="55"/>
      <c r="I533" s="55"/>
      <c r="J533" s="55"/>
    </row>
    <row r="534" spans="1:10">
      <c r="A534" s="42" t="s">
        <v>784</v>
      </c>
      <c r="B534" s="43" t="s">
        <v>688</v>
      </c>
      <c r="C534" s="92" t="s">
        <v>5231</v>
      </c>
      <c r="D534" s="42" t="s">
        <v>785</v>
      </c>
      <c r="E534" s="203">
        <f>VLOOKUP(A534,'System TB'!$A:$C,3,FALSE)</f>
        <v>0</v>
      </c>
      <c r="F534" s="44">
        <v>0</v>
      </c>
      <c r="G534" s="44">
        <f t="shared" si="11"/>
        <v>0</v>
      </c>
      <c r="H534" s="55"/>
      <c r="I534" s="55"/>
      <c r="J534" s="55"/>
    </row>
    <row r="535" spans="1:10">
      <c r="A535" s="42" t="s">
        <v>786</v>
      </c>
      <c r="B535" s="43" t="s">
        <v>688</v>
      </c>
      <c r="C535" s="92" t="s">
        <v>5231</v>
      </c>
      <c r="D535" s="42" t="s">
        <v>787</v>
      </c>
      <c r="E535" s="203">
        <f>VLOOKUP(A535,'System TB'!$A:$C,3,FALSE)</f>
        <v>0</v>
      </c>
      <c r="F535" s="44">
        <v>0</v>
      </c>
      <c r="G535" s="44">
        <f t="shared" si="11"/>
        <v>0</v>
      </c>
      <c r="H535" s="55"/>
      <c r="I535" s="55"/>
      <c r="J535" s="55"/>
    </row>
    <row r="536" spans="1:10">
      <c r="A536" s="42" t="s">
        <v>724</v>
      </c>
      <c r="B536" s="43" t="s">
        <v>688</v>
      </c>
      <c r="C536" s="92" t="s">
        <v>5231</v>
      </c>
      <c r="D536" s="42" t="s">
        <v>725</v>
      </c>
      <c r="E536" s="203">
        <f>VLOOKUP(A536,'System TB'!$A:$C,3,FALSE)</f>
        <v>0</v>
      </c>
      <c r="F536" s="44">
        <v>0</v>
      </c>
      <c r="G536" s="44">
        <f t="shared" si="11"/>
        <v>0</v>
      </c>
      <c r="H536" s="55"/>
      <c r="I536" s="55"/>
      <c r="J536" s="55"/>
    </row>
    <row r="537" spans="1:10">
      <c r="A537" s="42" t="s">
        <v>772</v>
      </c>
      <c r="B537" s="43" t="s">
        <v>688</v>
      </c>
      <c r="C537" s="92" t="s">
        <v>5231</v>
      </c>
      <c r="D537" s="42" t="s">
        <v>773</v>
      </c>
      <c r="E537" s="203">
        <f>VLOOKUP(A537,'System TB'!$A:$C,3,FALSE)</f>
        <v>0</v>
      </c>
      <c r="F537" s="44">
        <v>0</v>
      </c>
      <c r="G537" s="44">
        <f t="shared" si="11"/>
        <v>0</v>
      </c>
      <c r="H537" s="55"/>
      <c r="I537" s="55"/>
      <c r="J537" s="55"/>
    </row>
    <row r="538" spans="1:10">
      <c r="A538" s="42" t="s">
        <v>3316</v>
      </c>
      <c r="B538" s="43" t="s">
        <v>1409</v>
      </c>
      <c r="C538" s="92" t="s">
        <v>5238</v>
      </c>
      <c r="D538" s="42" t="s">
        <v>3317</v>
      </c>
      <c r="E538" s="203">
        <f>VLOOKUP(A538,'System TB'!$A:$C,3,FALSE)</f>
        <v>57318</v>
      </c>
      <c r="F538" s="44">
        <v>43613.75</v>
      </c>
      <c r="G538" s="44">
        <f t="shared" si="11"/>
        <v>13704.25</v>
      </c>
      <c r="H538" s="55"/>
      <c r="I538" s="55"/>
      <c r="J538" s="55"/>
    </row>
    <row r="539" spans="1:10">
      <c r="A539" s="42" t="s">
        <v>2003</v>
      </c>
      <c r="B539" s="43" t="s">
        <v>1409</v>
      </c>
      <c r="C539" s="92" t="s">
        <v>5238</v>
      </c>
      <c r="D539" s="42" t="s">
        <v>2004</v>
      </c>
      <c r="E539" s="203">
        <f>VLOOKUP(A539,'System TB'!$A:$C,3,FALSE)</f>
        <v>101208.5</v>
      </c>
      <c r="F539" s="44">
        <v>71053</v>
      </c>
      <c r="G539" s="44">
        <f t="shared" si="11"/>
        <v>30155.5</v>
      </c>
      <c r="H539" s="55"/>
      <c r="I539" s="55"/>
      <c r="J539" s="55"/>
    </row>
    <row r="540" spans="1:10">
      <c r="A540" s="42" t="s">
        <v>3336</v>
      </c>
      <c r="B540" s="43" t="s">
        <v>1409</v>
      </c>
      <c r="C540" s="92" t="s">
        <v>5238</v>
      </c>
      <c r="D540" s="42" t="s">
        <v>3337</v>
      </c>
      <c r="E540" s="203">
        <f>VLOOKUP(A540,'System TB'!$A:$C,3,FALSE)</f>
        <v>459610</v>
      </c>
      <c r="F540" s="44">
        <v>301719</v>
      </c>
      <c r="G540" s="44">
        <f t="shared" si="11"/>
        <v>157891</v>
      </c>
      <c r="H540" s="55"/>
      <c r="I540" s="55"/>
      <c r="J540" s="55"/>
    </row>
    <row r="541" spans="1:10">
      <c r="A541" s="42" t="s">
        <v>2023</v>
      </c>
      <c r="B541" s="43" t="s">
        <v>1409</v>
      </c>
      <c r="C541" s="92" t="s">
        <v>5238</v>
      </c>
      <c r="D541" s="42" t="s">
        <v>2024</v>
      </c>
      <c r="E541" s="203">
        <f>VLOOKUP(A541,'System TB'!$A:$C,3,FALSE)</f>
        <v>75778.25</v>
      </c>
      <c r="F541" s="44">
        <v>50973.25</v>
      </c>
      <c r="G541" s="44">
        <f t="shared" si="11"/>
        <v>24805</v>
      </c>
      <c r="H541" s="55"/>
      <c r="I541" s="55"/>
      <c r="J541" s="55"/>
    </row>
    <row r="542" spans="1:10">
      <c r="A542" s="42" t="s">
        <v>3338</v>
      </c>
      <c r="B542" s="43" t="s">
        <v>1409</v>
      </c>
      <c r="C542" s="92" t="s">
        <v>5238</v>
      </c>
      <c r="D542" s="42" t="s">
        <v>3339</v>
      </c>
      <c r="E542" s="203">
        <f>VLOOKUP(A542,'System TB'!$A:$C,3,FALSE)</f>
        <v>104044.75</v>
      </c>
      <c r="F542" s="44">
        <v>71132</v>
      </c>
      <c r="G542" s="44">
        <f t="shared" si="11"/>
        <v>32912.75</v>
      </c>
      <c r="H542" s="55"/>
      <c r="I542" s="55"/>
      <c r="J542" s="55"/>
    </row>
    <row r="543" spans="1:10">
      <c r="A543" s="42" t="s">
        <v>3040</v>
      </c>
      <c r="B543" s="43" t="s">
        <v>1409</v>
      </c>
      <c r="C543" s="92" t="s">
        <v>5238</v>
      </c>
      <c r="D543" s="42" t="s">
        <v>3041</v>
      </c>
      <c r="E543" s="203">
        <f>VLOOKUP(A543,'System TB'!$A:$C,3,FALSE)</f>
        <v>120386.25</v>
      </c>
      <c r="F543" s="44">
        <v>84511.25</v>
      </c>
      <c r="G543" s="44">
        <f t="shared" si="11"/>
        <v>35875</v>
      </c>
      <c r="H543" s="55"/>
      <c r="I543" s="55"/>
      <c r="J543" s="55"/>
    </row>
    <row r="544" spans="1:10">
      <c r="A544" s="42" t="s">
        <v>1735</v>
      </c>
      <c r="B544" s="43" t="s">
        <v>1409</v>
      </c>
      <c r="C544" s="92" t="s">
        <v>5238</v>
      </c>
      <c r="D544" s="42" t="s">
        <v>1736</v>
      </c>
      <c r="E544" s="203">
        <f>VLOOKUP(A544,'System TB'!$A:$C,3,FALSE)</f>
        <v>75973</v>
      </c>
      <c r="F544" s="44">
        <v>53576.75</v>
      </c>
      <c r="G544" s="44">
        <f t="shared" si="11"/>
        <v>22396.25</v>
      </c>
      <c r="H544" s="55"/>
      <c r="I544" s="55"/>
      <c r="J544" s="55"/>
    </row>
    <row r="545" spans="1:10">
      <c r="A545" s="42" t="s">
        <v>3042</v>
      </c>
      <c r="B545" s="43" t="s">
        <v>1409</v>
      </c>
      <c r="C545" s="92" t="s">
        <v>5238</v>
      </c>
      <c r="D545" s="42" t="s">
        <v>3043</v>
      </c>
      <c r="E545" s="203">
        <f>VLOOKUP(A545,'System TB'!$A:$C,3,FALSE)</f>
        <v>73625.75</v>
      </c>
      <c r="F545" s="44">
        <v>49056.5</v>
      </c>
      <c r="G545" s="44">
        <f t="shared" si="11"/>
        <v>24569.25</v>
      </c>
      <c r="H545" s="55"/>
      <c r="I545" s="55"/>
      <c r="J545" s="55"/>
    </row>
    <row r="546" spans="1:10">
      <c r="A546" s="42" t="s">
        <v>1737</v>
      </c>
      <c r="B546" s="43" t="s">
        <v>1409</v>
      </c>
      <c r="C546" s="92" t="s">
        <v>5238</v>
      </c>
      <c r="D546" s="42" t="s">
        <v>1738</v>
      </c>
      <c r="E546" s="203">
        <f>VLOOKUP(A546,'System TB'!$A:$C,3,FALSE)</f>
        <v>99865.75</v>
      </c>
      <c r="F546" s="44">
        <v>72652</v>
      </c>
      <c r="G546" s="44">
        <f t="shared" si="11"/>
        <v>27213.75</v>
      </c>
      <c r="H546" s="55"/>
      <c r="I546" s="55"/>
      <c r="J546" s="55"/>
    </row>
    <row r="547" spans="1:10">
      <c r="A547" s="42" t="s">
        <v>1473</v>
      </c>
      <c r="B547" s="43" t="s">
        <v>1409</v>
      </c>
      <c r="C547" s="92" t="s">
        <v>5238</v>
      </c>
      <c r="D547" s="42" t="s">
        <v>1474</v>
      </c>
      <c r="E547" s="203">
        <f>VLOOKUP(A547,'System TB'!$A:$C,3,FALSE)</f>
        <v>82225.5</v>
      </c>
      <c r="F547" s="44">
        <v>60505.75</v>
      </c>
      <c r="G547" s="44">
        <f t="shared" si="11"/>
        <v>21719.75</v>
      </c>
      <c r="H547" s="55"/>
      <c r="I547" s="55"/>
      <c r="J547" s="55"/>
    </row>
    <row r="548" spans="1:10">
      <c r="A548" s="42" t="s">
        <v>2502</v>
      </c>
      <c r="B548" s="43" t="s">
        <v>1409</v>
      </c>
      <c r="C548" s="92" t="s">
        <v>5238</v>
      </c>
      <c r="D548" s="42" t="s">
        <v>2503</v>
      </c>
      <c r="E548" s="203">
        <f>VLOOKUP(A548,'System TB'!$A:$C,3,FALSE)</f>
        <v>76567.5</v>
      </c>
      <c r="F548" s="44">
        <v>56354.5</v>
      </c>
      <c r="G548" s="44">
        <f t="shared" si="11"/>
        <v>20213</v>
      </c>
      <c r="H548" s="55"/>
      <c r="I548" s="55"/>
      <c r="J548" s="55"/>
    </row>
    <row r="549" spans="1:10">
      <c r="A549" s="42" t="s">
        <v>3044</v>
      </c>
      <c r="B549" s="43" t="s">
        <v>1409</v>
      </c>
      <c r="C549" s="92" t="s">
        <v>5238</v>
      </c>
      <c r="D549" s="42" t="s">
        <v>3045</v>
      </c>
      <c r="E549" s="203">
        <f>VLOOKUP(A549,'System TB'!$A:$C,3,FALSE)</f>
        <v>85146.75</v>
      </c>
      <c r="F549" s="44">
        <v>56846.5</v>
      </c>
      <c r="G549" s="44">
        <f t="shared" si="11"/>
        <v>28300.25</v>
      </c>
      <c r="H549" s="55"/>
      <c r="I549" s="55"/>
      <c r="J549" s="55"/>
    </row>
    <row r="550" spans="1:10">
      <c r="A550" s="42" t="s">
        <v>3302</v>
      </c>
      <c r="B550" s="43" t="s">
        <v>1409</v>
      </c>
      <c r="C550" s="92" t="s">
        <v>5238</v>
      </c>
      <c r="D550" s="42" t="s">
        <v>3303</v>
      </c>
      <c r="E550" s="203">
        <f>VLOOKUP(A550,'System TB'!$A:$C,3,FALSE)</f>
        <v>98051.5</v>
      </c>
      <c r="F550" s="44">
        <v>63170.75</v>
      </c>
      <c r="G550" s="44">
        <f t="shared" si="11"/>
        <v>34880.75</v>
      </c>
      <c r="H550" s="55"/>
      <c r="I550" s="55"/>
      <c r="J550" s="55"/>
    </row>
    <row r="551" spans="1:10">
      <c r="A551" s="42" t="s">
        <v>2237</v>
      </c>
      <c r="B551" s="43" t="s">
        <v>1409</v>
      </c>
      <c r="C551" s="92" t="s">
        <v>5238</v>
      </c>
      <c r="D551" s="42" t="s">
        <v>2238</v>
      </c>
      <c r="E551" s="203">
        <f>VLOOKUP(A551,'System TB'!$A:$C,3,FALSE)</f>
        <v>139338.5</v>
      </c>
      <c r="F551" s="44">
        <v>92188.5</v>
      </c>
      <c r="G551" s="44">
        <f t="shared" si="11"/>
        <v>47150</v>
      </c>
      <c r="H551" s="55"/>
      <c r="I551" s="55"/>
      <c r="J551" s="55"/>
    </row>
    <row r="552" spans="1:10">
      <c r="A552" s="42" t="s">
        <v>2253</v>
      </c>
      <c r="B552" s="43" t="s">
        <v>1409</v>
      </c>
      <c r="C552" s="92" t="s">
        <v>5238</v>
      </c>
      <c r="D552" s="42" t="s">
        <v>2254</v>
      </c>
      <c r="E552" s="203">
        <f>VLOOKUP(A552,'System TB'!$A:$C,3,FALSE)</f>
        <v>80237</v>
      </c>
      <c r="F552" s="44">
        <v>50870.75</v>
      </c>
      <c r="G552" s="44">
        <f t="shared" si="11"/>
        <v>29366.25</v>
      </c>
      <c r="H552" s="55"/>
      <c r="I552" s="55"/>
      <c r="J552" s="55"/>
    </row>
    <row r="553" spans="1:10">
      <c r="A553" s="42" t="s">
        <v>2514</v>
      </c>
      <c r="B553" s="43" t="s">
        <v>1409</v>
      </c>
      <c r="C553" s="92" t="s">
        <v>5238</v>
      </c>
      <c r="D553" s="42" t="s">
        <v>2515</v>
      </c>
      <c r="E553" s="203">
        <f>VLOOKUP(A553,'System TB'!$A:$C,3,FALSE)</f>
        <v>79078.75</v>
      </c>
      <c r="F553" s="44">
        <v>58281.5</v>
      </c>
      <c r="G553" s="44">
        <f t="shared" si="11"/>
        <v>20797.25</v>
      </c>
      <c r="H553" s="55"/>
      <c r="I553" s="55"/>
      <c r="J553" s="55"/>
    </row>
    <row r="554" spans="1:10">
      <c r="A554" s="42" t="s">
        <v>2504</v>
      </c>
      <c r="B554" s="43" t="s">
        <v>1409</v>
      </c>
      <c r="C554" s="92" t="s">
        <v>5238</v>
      </c>
      <c r="D554" s="42" t="s">
        <v>2505</v>
      </c>
      <c r="E554" s="203">
        <f>VLOOKUP(A554,'System TB'!$A:$C,3,FALSE)</f>
        <v>81805.25</v>
      </c>
      <c r="F554" s="44">
        <v>54079</v>
      </c>
      <c r="G554" s="44">
        <f t="shared" si="11"/>
        <v>27726.25</v>
      </c>
      <c r="H554" s="55"/>
      <c r="I554" s="55"/>
      <c r="J554" s="55"/>
    </row>
    <row r="555" spans="1:10">
      <c r="A555" s="42" t="s">
        <v>3046</v>
      </c>
      <c r="B555" s="43" t="s">
        <v>1409</v>
      </c>
      <c r="C555" s="92" t="s">
        <v>5238</v>
      </c>
      <c r="D555" s="42" t="s">
        <v>3047</v>
      </c>
      <c r="E555" s="203">
        <f>VLOOKUP(A555,'System TB'!$A:$C,3,FALSE)</f>
        <v>99886.25</v>
      </c>
      <c r="F555" s="44">
        <v>67588.5</v>
      </c>
      <c r="G555" s="44">
        <f t="shared" si="11"/>
        <v>32297.75</v>
      </c>
      <c r="H555" s="55"/>
      <c r="I555" s="55"/>
      <c r="J555" s="55"/>
    </row>
    <row r="556" spans="1:10">
      <c r="A556" s="42" t="s">
        <v>2506</v>
      </c>
      <c r="B556" s="43" t="s">
        <v>1409</v>
      </c>
      <c r="C556" s="92" t="s">
        <v>5238</v>
      </c>
      <c r="D556" s="42" t="s">
        <v>2507</v>
      </c>
      <c r="E556" s="203">
        <f>VLOOKUP(A556,'System TB'!$A:$C,3,FALSE)</f>
        <v>104457.75</v>
      </c>
      <c r="F556" s="44">
        <v>73820.5</v>
      </c>
      <c r="G556" s="44">
        <f t="shared" si="11"/>
        <v>30637.25</v>
      </c>
      <c r="H556" s="55"/>
      <c r="I556" s="55"/>
      <c r="J556" s="55"/>
    </row>
    <row r="557" spans="1:10">
      <c r="A557" s="42" t="s">
        <v>1739</v>
      </c>
      <c r="B557" s="43" t="s">
        <v>1409</v>
      </c>
      <c r="C557" s="92" t="s">
        <v>5238</v>
      </c>
      <c r="D557" s="42" t="s">
        <v>1740</v>
      </c>
      <c r="E557" s="203">
        <f>VLOOKUP(A557,'System TB'!$A:$C,3,FALSE)</f>
        <v>78392</v>
      </c>
      <c r="F557" s="44">
        <v>55575.5</v>
      </c>
      <c r="G557" s="44">
        <f t="shared" si="11"/>
        <v>22816.5</v>
      </c>
      <c r="H557" s="55"/>
      <c r="I557" s="55"/>
      <c r="J557" s="55"/>
    </row>
    <row r="558" spans="1:10">
      <c r="A558" s="42" t="s">
        <v>2764</v>
      </c>
      <c r="B558" s="43" t="s">
        <v>1409</v>
      </c>
      <c r="C558" s="92" t="s">
        <v>5238</v>
      </c>
      <c r="D558" s="42" t="s">
        <v>2765</v>
      </c>
      <c r="E558" s="203">
        <f>VLOOKUP(A558,'System TB'!$A:$C,3,FALSE)</f>
        <v>98441</v>
      </c>
      <c r="F558" s="44">
        <v>79417</v>
      </c>
      <c r="G558" s="44">
        <f t="shared" si="11"/>
        <v>19024</v>
      </c>
      <c r="H558" s="55"/>
      <c r="I558" s="55"/>
      <c r="J558" s="55"/>
    </row>
    <row r="559" spans="1:10">
      <c r="A559" s="42" t="s">
        <v>2255</v>
      </c>
      <c r="B559" s="43" t="s">
        <v>1409</v>
      </c>
      <c r="C559" s="92" t="s">
        <v>5238</v>
      </c>
      <c r="D559" s="42" t="s">
        <v>2256</v>
      </c>
      <c r="E559" s="203">
        <f>VLOOKUP(A559,'System TB'!$A:$C,3,FALSE)</f>
        <v>0</v>
      </c>
      <c r="F559" s="44">
        <v>0</v>
      </c>
      <c r="G559" s="44">
        <f t="shared" si="11"/>
        <v>0</v>
      </c>
      <c r="H559" s="55"/>
      <c r="I559" s="55"/>
      <c r="J559" s="55"/>
    </row>
    <row r="560" spans="1:10">
      <c r="A560" s="42" t="s">
        <v>3318</v>
      </c>
      <c r="B560" s="43" t="s">
        <v>1409</v>
      </c>
      <c r="C560" s="92" t="s">
        <v>5238</v>
      </c>
      <c r="D560" s="42" t="s">
        <v>3319</v>
      </c>
      <c r="E560" s="203">
        <f>VLOOKUP(A560,'System TB'!$A:$C,3,FALSE)</f>
        <v>71319.5</v>
      </c>
      <c r="F560" s="44">
        <v>40938.5</v>
      </c>
      <c r="G560" s="44">
        <f t="shared" si="11"/>
        <v>30381</v>
      </c>
      <c r="H560" s="55"/>
      <c r="I560" s="55"/>
      <c r="J560" s="55"/>
    </row>
    <row r="561" spans="1:10">
      <c r="A561" s="42" t="s">
        <v>2546</v>
      </c>
      <c r="B561" s="43" t="s">
        <v>1409</v>
      </c>
      <c r="C561" s="92" t="s">
        <v>5238</v>
      </c>
      <c r="D561" s="42" t="s">
        <v>2547</v>
      </c>
      <c r="E561" s="203">
        <f>VLOOKUP(A561,'System TB'!$A:$C,3,FALSE)</f>
        <v>69351.5</v>
      </c>
      <c r="F561" s="44">
        <v>54263.5</v>
      </c>
      <c r="G561" s="44">
        <f t="shared" si="11"/>
        <v>15088</v>
      </c>
      <c r="H561" s="55"/>
      <c r="I561" s="55"/>
      <c r="J561" s="55"/>
    </row>
    <row r="562" spans="1:10">
      <c r="A562" s="42" t="s">
        <v>2812</v>
      </c>
      <c r="B562" s="43" t="s">
        <v>1409</v>
      </c>
      <c r="C562" s="92" t="s">
        <v>5238</v>
      </c>
      <c r="D562" s="42" t="s">
        <v>2813</v>
      </c>
      <c r="E562" s="203">
        <f>VLOOKUP(A562,'System TB'!$A:$C,3,FALSE)</f>
        <v>134190</v>
      </c>
      <c r="F562" s="44">
        <v>99970</v>
      </c>
      <c r="G562" s="44">
        <f t="shared" si="11"/>
        <v>34220</v>
      </c>
      <c r="H562" s="55"/>
      <c r="I562" s="55"/>
      <c r="J562" s="55"/>
    </row>
    <row r="563" spans="1:10">
      <c r="A563" s="42" t="s">
        <v>2814</v>
      </c>
      <c r="B563" s="43" t="s">
        <v>1409</v>
      </c>
      <c r="C563" s="92" t="s">
        <v>5238</v>
      </c>
      <c r="D563" s="42" t="s">
        <v>2815</v>
      </c>
      <c r="E563" s="203">
        <f>VLOOKUP(A563,'System TB'!$A:$C,3,FALSE)</f>
        <v>119024.34</v>
      </c>
      <c r="F563" s="44">
        <v>89225.200000000012</v>
      </c>
      <c r="G563" s="44">
        <f t="shared" si="11"/>
        <v>29799.139999999985</v>
      </c>
      <c r="H563" s="55"/>
      <c r="I563" s="55"/>
      <c r="J563" s="55"/>
    </row>
    <row r="564" spans="1:10">
      <c r="A564" s="42" t="s">
        <v>2816</v>
      </c>
      <c r="B564" s="43" t="s">
        <v>1409</v>
      </c>
      <c r="C564" s="92" t="s">
        <v>5238</v>
      </c>
      <c r="D564" s="42" t="s">
        <v>2817</v>
      </c>
      <c r="E564" s="203">
        <f>VLOOKUP(A564,'System TB'!$A:$C,3,FALSE)</f>
        <v>198648</v>
      </c>
      <c r="F564" s="44">
        <v>143750</v>
      </c>
      <c r="G564" s="44">
        <f t="shared" si="11"/>
        <v>54898</v>
      </c>
      <c r="H564" s="55"/>
      <c r="I564" s="55"/>
      <c r="J564" s="55"/>
    </row>
    <row r="565" spans="1:10">
      <c r="A565" s="42" t="s">
        <v>2818</v>
      </c>
      <c r="B565" s="43" t="s">
        <v>1409</v>
      </c>
      <c r="C565" s="92" t="s">
        <v>5238</v>
      </c>
      <c r="D565" s="42" t="s">
        <v>2819</v>
      </c>
      <c r="E565" s="203">
        <f>VLOOKUP(A565,'System TB'!$A:$C,3,FALSE)</f>
        <v>115510</v>
      </c>
      <c r="F565" s="44">
        <v>73230</v>
      </c>
      <c r="G565" s="44">
        <f t="shared" si="11"/>
        <v>42280</v>
      </c>
      <c r="H565" s="55"/>
      <c r="I565" s="55"/>
      <c r="J565" s="55"/>
    </row>
    <row r="566" spans="1:10">
      <c r="A566" s="42" t="s">
        <v>2820</v>
      </c>
      <c r="B566" s="43" t="s">
        <v>1409</v>
      </c>
      <c r="C566" s="92" t="s">
        <v>5238</v>
      </c>
      <c r="D566" s="42" t="s">
        <v>2821</v>
      </c>
      <c r="E566" s="203">
        <f>VLOOKUP(A566,'System TB'!$A:$C,3,FALSE)</f>
        <v>147855</v>
      </c>
      <c r="F566" s="44">
        <v>106455</v>
      </c>
      <c r="G566" s="44">
        <f t="shared" si="11"/>
        <v>41400</v>
      </c>
      <c r="H566" s="55"/>
      <c r="I566" s="55"/>
      <c r="J566" s="55"/>
    </row>
    <row r="567" spans="1:10">
      <c r="A567" s="42" t="s">
        <v>3292</v>
      </c>
      <c r="B567" s="43" t="s">
        <v>1409</v>
      </c>
      <c r="C567" s="92" t="s">
        <v>5238</v>
      </c>
      <c r="D567" s="42" t="s">
        <v>3293</v>
      </c>
      <c r="E567" s="203">
        <f>VLOOKUP(A567,'System TB'!$A:$C,3,FALSE)</f>
        <v>118123.32</v>
      </c>
      <c r="F567" s="44">
        <v>88592.489999999991</v>
      </c>
      <c r="G567" s="44">
        <f t="shared" si="11"/>
        <v>29530.830000000016</v>
      </c>
      <c r="H567" s="55"/>
      <c r="I567" s="55"/>
      <c r="J567" s="55"/>
    </row>
    <row r="568" spans="1:10">
      <c r="A568" s="42" t="s">
        <v>1721</v>
      </c>
      <c r="B568" s="43" t="s">
        <v>1409</v>
      </c>
      <c r="C568" s="92" t="s">
        <v>5238</v>
      </c>
      <c r="D568" s="42" t="s">
        <v>1722</v>
      </c>
      <c r="E568" s="203">
        <f>VLOOKUP(A568,'System TB'!$A:$C,3,FALSE)</f>
        <v>216245</v>
      </c>
      <c r="F568" s="44">
        <v>172225</v>
      </c>
      <c r="G568" s="44">
        <f t="shared" si="11"/>
        <v>44020</v>
      </c>
      <c r="H568" s="55"/>
      <c r="I568" s="55"/>
      <c r="J568" s="55"/>
    </row>
    <row r="569" spans="1:10">
      <c r="A569" s="42" t="s">
        <v>2490</v>
      </c>
      <c r="B569" s="43" t="s">
        <v>1409</v>
      </c>
      <c r="C569" s="92" t="s">
        <v>5238</v>
      </c>
      <c r="D569" s="42" t="s">
        <v>2491</v>
      </c>
      <c r="E569" s="203">
        <f>VLOOKUP(A569,'System TB'!$A:$C,3,FALSE)</f>
        <v>162222</v>
      </c>
      <c r="F569" s="44">
        <v>129125</v>
      </c>
      <c r="G569" s="44">
        <f t="shared" si="11"/>
        <v>33097</v>
      </c>
      <c r="H569" s="55"/>
      <c r="I569" s="55"/>
      <c r="J569" s="55"/>
    </row>
    <row r="570" spans="1:10">
      <c r="A570" s="42" t="s">
        <v>1475</v>
      </c>
      <c r="B570" s="43" t="s">
        <v>1409</v>
      </c>
      <c r="C570" s="92" t="s">
        <v>5238</v>
      </c>
      <c r="D570" s="42" t="s">
        <v>1476</v>
      </c>
      <c r="E570" s="203">
        <f>VLOOKUP(A570,'System TB'!$A:$C,3,FALSE)</f>
        <v>198272</v>
      </c>
      <c r="F570" s="44">
        <v>148852</v>
      </c>
      <c r="G570" s="44">
        <f t="shared" si="11"/>
        <v>49420</v>
      </c>
      <c r="H570" s="55"/>
      <c r="I570" s="55"/>
      <c r="J570" s="55"/>
    </row>
    <row r="571" spans="1:10">
      <c r="A571" s="42" t="s">
        <v>2492</v>
      </c>
      <c r="B571" s="43" t="s">
        <v>1409</v>
      </c>
      <c r="C571" s="92" t="s">
        <v>5238</v>
      </c>
      <c r="D571" s="42" t="s">
        <v>2493</v>
      </c>
      <c r="E571" s="203">
        <f>VLOOKUP(A571,'System TB'!$A:$C,3,FALSE)</f>
        <v>125412</v>
      </c>
      <c r="F571" s="44">
        <v>94059</v>
      </c>
      <c r="G571" s="44">
        <f t="shared" si="11"/>
        <v>31353</v>
      </c>
      <c r="H571" s="55"/>
      <c r="I571" s="55"/>
      <c r="J571" s="55"/>
    </row>
    <row r="572" spans="1:10">
      <c r="A572" s="42" t="s">
        <v>2225</v>
      </c>
      <c r="B572" s="43" t="s">
        <v>1409</v>
      </c>
      <c r="C572" s="92" t="s">
        <v>5238</v>
      </c>
      <c r="D572" s="42" t="s">
        <v>2226</v>
      </c>
      <c r="E572" s="203">
        <f>VLOOKUP(A572,'System TB'!$A:$C,3,FALSE)</f>
        <v>257101.39</v>
      </c>
      <c r="F572" s="44">
        <v>115375</v>
      </c>
      <c r="G572" s="44">
        <f t="shared" si="11"/>
        <v>141726.39000000001</v>
      </c>
      <c r="H572" s="55"/>
      <c r="I572" s="55"/>
      <c r="J572" s="55"/>
    </row>
    <row r="573" spans="1:10">
      <c r="A573" s="42" t="s">
        <v>2239</v>
      </c>
      <c r="B573" s="43" t="s">
        <v>1409</v>
      </c>
      <c r="C573" s="92" t="s">
        <v>5238</v>
      </c>
      <c r="D573" s="42" t="s">
        <v>2240</v>
      </c>
      <c r="E573" s="203">
        <f>VLOOKUP(A573,'System TB'!$A:$C,3,FALSE)</f>
        <v>163291</v>
      </c>
      <c r="F573" s="44">
        <v>124291</v>
      </c>
      <c r="G573" s="44">
        <f t="shared" si="11"/>
        <v>39000</v>
      </c>
      <c r="H573" s="55"/>
      <c r="I573" s="55"/>
      <c r="J573" s="55"/>
    </row>
    <row r="574" spans="1:10">
      <c r="A574" s="42" t="s">
        <v>1723</v>
      </c>
      <c r="B574" s="43" t="s">
        <v>1409</v>
      </c>
      <c r="C574" s="92" t="s">
        <v>5238</v>
      </c>
      <c r="D574" s="42" t="s">
        <v>1724</v>
      </c>
      <c r="E574" s="203">
        <f>VLOOKUP(A574,'System TB'!$A:$C,3,FALSE)</f>
        <v>165213</v>
      </c>
      <c r="F574" s="44">
        <v>116005</v>
      </c>
      <c r="G574" s="44">
        <f t="shared" si="11"/>
        <v>49208</v>
      </c>
      <c r="H574" s="55"/>
      <c r="I574" s="55"/>
      <c r="J574" s="55"/>
    </row>
    <row r="575" spans="1:10">
      <c r="A575" s="42" t="s">
        <v>1491</v>
      </c>
      <c r="B575" s="43" t="s">
        <v>1409</v>
      </c>
      <c r="C575" s="92" t="s">
        <v>5238</v>
      </c>
      <c r="D575" s="42" t="s">
        <v>1492</v>
      </c>
      <c r="E575" s="203">
        <f>VLOOKUP(A575,'System TB'!$A:$C,3,FALSE)</f>
        <v>165606.12</v>
      </c>
      <c r="F575" s="44">
        <v>113404.58999999997</v>
      </c>
      <c r="G575" s="44">
        <f t="shared" si="11"/>
        <v>52201.530000000028</v>
      </c>
      <c r="H575" s="55"/>
      <c r="I575" s="55"/>
      <c r="J575" s="55"/>
    </row>
    <row r="576" spans="1:10">
      <c r="A576" s="42" t="s">
        <v>2748</v>
      </c>
      <c r="B576" s="43" t="s">
        <v>1409</v>
      </c>
      <c r="C576" s="92" t="s">
        <v>5238</v>
      </c>
      <c r="D576" s="42" t="s">
        <v>2749</v>
      </c>
      <c r="E576" s="203">
        <f>VLOOKUP(A576,'System TB'!$A:$C,3,FALSE)</f>
        <v>121232.08</v>
      </c>
      <c r="F576" s="44">
        <v>82824.06</v>
      </c>
      <c r="G576" s="44">
        <f t="shared" si="11"/>
        <v>38408.020000000004</v>
      </c>
      <c r="H576" s="55"/>
      <c r="I576" s="55"/>
      <c r="J576" s="55"/>
    </row>
    <row r="577" spans="1:10">
      <c r="A577" s="42" t="s">
        <v>3048</v>
      </c>
      <c r="B577" s="43" t="s">
        <v>1409</v>
      </c>
      <c r="C577" s="92" t="s">
        <v>5238</v>
      </c>
      <c r="D577" s="42" t="s">
        <v>3049</v>
      </c>
      <c r="E577" s="203">
        <f>VLOOKUP(A577,'System TB'!$A:$C,3,FALSE)</f>
        <v>116800</v>
      </c>
      <c r="F577" s="44">
        <v>87600</v>
      </c>
      <c r="G577" s="44">
        <f t="shared" si="11"/>
        <v>29200</v>
      </c>
      <c r="H577" s="55"/>
      <c r="I577" s="55"/>
      <c r="J577" s="55"/>
    </row>
    <row r="578" spans="1:10">
      <c r="A578" s="42" t="s">
        <v>2516</v>
      </c>
      <c r="B578" s="43" t="s">
        <v>1409</v>
      </c>
      <c r="C578" s="92" t="s">
        <v>5238</v>
      </c>
      <c r="D578" s="42" t="s">
        <v>2517</v>
      </c>
      <c r="E578" s="203">
        <f>VLOOKUP(A578,'System TB'!$A:$C,3,FALSE)</f>
        <v>147509</v>
      </c>
      <c r="F578" s="44">
        <v>108909</v>
      </c>
      <c r="G578" s="44">
        <f t="shared" ref="G578:G641" si="12">E578-F578</f>
        <v>38600</v>
      </c>
      <c r="H578" s="55"/>
      <c r="I578" s="55"/>
      <c r="J578" s="55"/>
    </row>
    <row r="579" spans="1:10">
      <c r="A579" s="42" t="s">
        <v>2788</v>
      </c>
      <c r="B579" s="43" t="s">
        <v>1409</v>
      </c>
      <c r="C579" s="92" t="s">
        <v>5238</v>
      </c>
      <c r="D579" s="42" t="s">
        <v>2789</v>
      </c>
      <c r="E579" s="203">
        <f>VLOOKUP(A579,'System TB'!$A:$C,3,FALSE)</f>
        <v>193862</v>
      </c>
      <c r="F579" s="44">
        <v>126808</v>
      </c>
      <c r="G579" s="44">
        <f t="shared" si="12"/>
        <v>67054</v>
      </c>
      <c r="H579" s="55"/>
      <c r="I579" s="55"/>
      <c r="J579" s="55"/>
    </row>
    <row r="580" spans="1:10">
      <c r="A580" s="42" t="s">
        <v>3320</v>
      </c>
      <c r="B580" s="43" t="s">
        <v>1409</v>
      </c>
      <c r="C580" s="92" t="s">
        <v>5238</v>
      </c>
      <c r="D580" s="42" t="s">
        <v>3321</v>
      </c>
      <c r="E580" s="203">
        <f>VLOOKUP(A580,'System TB'!$A:$C,3,FALSE)</f>
        <v>124163.27</v>
      </c>
      <c r="F580" s="44">
        <v>91989.270000000019</v>
      </c>
      <c r="G580" s="44">
        <f t="shared" si="12"/>
        <v>32173.999999999985</v>
      </c>
      <c r="H580" s="55"/>
      <c r="I580" s="55"/>
      <c r="J580" s="55"/>
    </row>
    <row r="581" spans="1:10">
      <c r="A581" s="42" t="s">
        <v>1755</v>
      </c>
      <c r="B581" s="43" t="s">
        <v>1409</v>
      </c>
      <c r="C581" s="92" t="s">
        <v>5238</v>
      </c>
      <c r="D581" s="42" t="s">
        <v>1756</v>
      </c>
      <c r="E581" s="203">
        <f>VLOOKUP(A581,'System TB'!$A:$C,3,FALSE)</f>
        <v>180474</v>
      </c>
      <c r="F581" s="44">
        <v>129000</v>
      </c>
      <c r="G581" s="44">
        <f t="shared" si="12"/>
        <v>51474</v>
      </c>
      <c r="H581" s="55"/>
      <c r="I581" s="55"/>
      <c r="J581" s="55"/>
    </row>
    <row r="582" spans="1:10">
      <c r="A582" s="42" t="s">
        <v>1711</v>
      </c>
      <c r="B582" s="43" t="s">
        <v>1409</v>
      </c>
      <c r="C582" s="92" t="s">
        <v>5238</v>
      </c>
      <c r="D582" s="42" t="s">
        <v>1712</v>
      </c>
      <c r="E582" s="203">
        <f>VLOOKUP(A582,'System TB'!$A:$C,3,FALSE)</f>
        <v>177170</v>
      </c>
      <c r="F582" s="44">
        <v>132480</v>
      </c>
      <c r="G582" s="44">
        <f t="shared" si="12"/>
        <v>44690</v>
      </c>
      <c r="H582" s="55"/>
      <c r="I582" s="55"/>
      <c r="J582" s="55"/>
    </row>
    <row r="583" spans="1:10">
      <c r="A583" s="42" t="s">
        <v>3322</v>
      </c>
      <c r="B583" s="43" t="s">
        <v>1409</v>
      </c>
      <c r="C583" s="92" t="s">
        <v>5238</v>
      </c>
      <c r="D583" s="42" t="s">
        <v>3323</v>
      </c>
      <c r="E583" s="203">
        <f>VLOOKUP(A583,'System TB'!$A:$C,3,FALSE)</f>
        <v>560720.12</v>
      </c>
      <c r="F583" s="44">
        <v>420000.08999999997</v>
      </c>
      <c r="G583" s="44">
        <f t="shared" si="12"/>
        <v>140720.03000000003</v>
      </c>
      <c r="H583" s="55"/>
      <c r="I583" s="55"/>
      <c r="J583" s="55"/>
    </row>
    <row r="584" spans="1:10">
      <c r="A584" s="42" t="s">
        <v>3324</v>
      </c>
      <c r="B584" s="43" t="s">
        <v>1409</v>
      </c>
      <c r="C584" s="92" t="s">
        <v>5238</v>
      </c>
      <c r="D584" s="42" t="s">
        <v>3325</v>
      </c>
      <c r="E584" s="203">
        <f>VLOOKUP(A584,'System TB'!$A:$C,3,FALSE)</f>
        <v>168166</v>
      </c>
      <c r="F584" s="44">
        <v>123226</v>
      </c>
      <c r="G584" s="44">
        <f t="shared" si="12"/>
        <v>44940</v>
      </c>
      <c r="H584" s="55"/>
      <c r="I584" s="55"/>
      <c r="J584" s="55"/>
    </row>
    <row r="585" spans="1:10">
      <c r="A585" s="42" t="s">
        <v>3326</v>
      </c>
      <c r="B585" s="43" t="s">
        <v>1409</v>
      </c>
      <c r="C585" s="92" t="s">
        <v>5238</v>
      </c>
      <c r="D585" s="42" t="s">
        <v>3327</v>
      </c>
      <c r="E585" s="203">
        <f>VLOOKUP(A585,'System TB'!$A:$C,3,FALSE)</f>
        <v>152500</v>
      </c>
      <c r="F585" s="44">
        <v>115500</v>
      </c>
      <c r="G585" s="44">
        <f t="shared" si="12"/>
        <v>37000</v>
      </c>
      <c r="H585" s="55"/>
      <c r="I585" s="55"/>
      <c r="J585" s="55"/>
    </row>
    <row r="586" spans="1:10">
      <c r="A586" s="42" t="s">
        <v>1757</v>
      </c>
      <c r="B586" s="43" t="s">
        <v>1409</v>
      </c>
      <c r="C586" s="92" t="s">
        <v>5238</v>
      </c>
      <c r="D586" s="42" t="s">
        <v>1758</v>
      </c>
      <c r="E586" s="203">
        <f>VLOOKUP(A586,'System TB'!$A:$C,3,FALSE)</f>
        <v>181889.26</v>
      </c>
      <c r="F586" s="44">
        <v>121430.51000000001</v>
      </c>
      <c r="G586" s="44">
        <f t="shared" si="12"/>
        <v>60458.75</v>
      </c>
      <c r="H586" s="55"/>
      <c r="I586" s="55"/>
      <c r="J586" s="55"/>
    </row>
    <row r="587" spans="1:10">
      <c r="A587" s="42" t="s">
        <v>1741</v>
      </c>
      <c r="B587" s="43" t="s">
        <v>1409</v>
      </c>
      <c r="C587" s="92" t="s">
        <v>5238</v>
      </c>
      <c r="D587" s="42" t="s">
        <v>1742</v>
      </c>
      <c r="E587" s="203">
        <f>VLOOKUP(A587,'System TB'!$A:$C,3,FALSE)</f>
        <v>22980.5</v>
      </c>
      <c r="F587" s="44">
        <v>13393</v>
      </c>
      <c r="G587" s="44">
        <f t="shared" si="12"/>
        <v>9587.5</v>
      </c>
      <c r="H587" s="55"/>
      <c r="I587" s="55"/>
      <c r="J587" s="55"/>
    </row>
    <row r="588" spans="1:10">
      <c r="A588" s="42" t="s">
        <v>1743</v>
      </c>
      <c r="B588" s="43" t="s">
        <v>1409</v>
      </c>
      <c r="C588" s="92" t="s">
        <v>5238</v>
      </c>
      <c r="D588" s="42" t="s">
        <v>1744</v>
      </c>
      <c r="E588" s="203">
        <f>VLOOKUP(A588,'System TB'!$A:$C,3,FALSE)</f>
        <v>34205.64</v>
      </c>
      <c r="F588" s="44">
        <v>25548.770000000019</v>
      </c>
      <c r="G588" s="44">
        <f t="shared" si="12"/>
        <v>8656.8699999999808</v>
      </c>
      <c r="H588" s="55"/>
      <c r="I588" s="55"/>
      <c r="J588" s="55"/>
    </row>
    <row r="589" spans="1:10">
      <c r="A589" s="42" t="s">
        <v>3346</v>
      </c>
      <c r="B589" s="43" t="s">
        <v>1409</v>
      </c>
      <c r="C589" s="92" t="s">
        <v>5238</v>
      </c>
      <c r="D589" s="42" t="s">
        <v>3347</v>
      </c>
      <c r="E589" s="203">
        <f>VLOOKUP(A589,'System TB'!$A:$C,3,FALSE)</f>
        <v>13845.34</v>
      </c>
      <c r="F589" s="44">
        <v>10934.670000000006</v>
      </c>
      <c r="G589" s="44">
        <f t="shared" si="12"/>
        <v>2910.6699999999946</v>
      </c>
      <c r="H589" s="55"/>
      <c r="I589" s="55"/>
      <c r="J589" s="55"/>
    </row>
    <row r="590" spans="1:10">
      <c r="A590" s="42" t="s">
        <v>2251</v>
      </c>
      <c r="B590" s="43" t="s">
        <v>1409</v>
      </c>
      <c r="C590" s="92" t="s">
        <v>5238</v>
      </c>
      <c r="D590" s="42" t="s">
        <v>2252</v>
      </c>
      <c r="E590" s="203">
        <f>VLOOKUP(A590,'System TB'!$A:$C,3,FALSE)</f>
        <v>22606.53</v>
      </c>
      <c r="F590" s="44">
        <v>16781.229999999996</v>
      </c>
      <c r="G590" s="44">
        <f t="shared" si="12"/>
        <v>5825.3000000000029</v>
      </c>
      <c r="H590" s="55"/>
      <c r="I590" s="55"/>
      <c r="J590" s="55"/>
    </row>
    <row r="591" spans="1:10">
      <c r="A591" s="42" t="s">
        <v>2782</v>
      </c>
      <c r="B591" s="43" t="s">
        <v>1409</v>
      </c>
      <c r="C591" s="92" t="s">
        <v>5238</v>
      </c>
      <c r="D591" s="42" t="s">
        <v>2783</v>
      </c>
      <c r="E591" s="203">
        <f>VLOOKUP(A591,'System TB'!$A:$C,3,FALSE)</f>
        <v>52304.94</v>
      </c>
      <c r="F591" s="44">
        <v>39620.580000000016</v>
      </c>
      <c r="G591" s="44">
        <f t="shared" si="12"/>
        <v>12684.359999999986</v>
      </c>
      <c r="H591" s="55"/>
      <c r="I591" s="55"/>
      <c r="J591" s="55"/>
    </row>
    <row r="592" spans="1:10">
      <c r="A592" s="42" t="s">
        <v>1753</v>
      </c>
      <c r="B592" s="43" t="s">
        <v>1409</v>
      </c>
      <c r="C592" s="92" t="s">
        <v>5238</v>
      </c>
      <c r="D592" s="42" t="s">
        <v>1754</v>
      </c>
      <c r="E592" s="203">
        <f>VLOOKUP(A592,'System TB'!$A:$C,3,FALSE)</f>
        <v>53888.66</v>
      </c>
      <c r="F592" s="44">
        <v>41917.349999999977</v>
      </c>
      <c r="G592" s="44">
        <f t="shared" si="12"/>
        <v>11971.310000000027</v>
      </c>
      <c r="H592" s="55"/>
      <c r="I592" s="55"/>
      <c r="J592" s="55"/>
    </row>
    <row r="593" spans="1:10">
      <c r="A593" s="42" t="s">
        <v>2784</v>
      </c>
      <c r="B593" s="43" t="s">
        <v>1409</v>
      </c>
      <c r="C593" s="92" t="s">
        <v>5238</v>
      </c>
      <c r="D593" s="42" t="s">
        <v>2785</v>
      </c>
      <c r="E593" s="203">
        <f>VLOOKUP(A593,'System TB'!$A:$C,3,FALSE)</f>
        <v>10297.09</v>
      </c>
      <c r="F593" s="44">
        <v>7785.8399999999965</v>
      </c>
      <c r="G593" s="44">
        <f t="shared" si="12"/>
        <v>2511.2500000000036</v>
      </c>
      <c r="H593" s="55"/>
      <c r="I593" s="55"/>
      <c r="J593" s="55"/>
    </row>
    <row r="594" spans="1:10">
      <c r="A594" s="42" t="s">
        <v>1771</v>
      </c>
      <c r="B594" s="43" t="s">
        <v>1409</v>
      </c>
      <c r="C594" s="92" t="s">
        <v>5238</v>
      </c>
      <c r="D594" s="42" t="s">
        <v>1772</v>
      </c>
      <c r="E594" s="203">
        <f>VLOOKUP(A594,'System TB'!$A:$C,3,FALSE)</f>
        <v>11730.59</v>
      </c>
      <c r="F594" s="44">
        <v>8487.7599999999948</v>
      </c>
      <c r="G594" s="44">
        <f t="shared" si="12"/>
        <v>3242.8300000000054</v>
      </c>
      <c r="H594" s="55"/>
      <c r="I594" s="55"/>
      <c r="J594" s="55"/>
    </row>
    <row r="595" spans="1:10">
      <c r="A595" s="42" t="s">
        <v>2518</v>
      </c>
      <c r="B595" s="43" t="s">
        <v>1409</v>
      </c>
      <c r="C595" s="92" t="s">
        <v>5238</v>
      </c>
      <c r="D595" s="42" t="s">
        <v>2519</v>
      </c>
      <c r="E595" s="203">
        <f>VLOOKUP(A595,'System TB'!$A:$C,3,FALSE)</f>
        <v>9931.66</v>
      </c>
      <c r="F595" s="44">
        <v>7374.989999999998</v>
      </c>
      <c r="G595" s="44">
        <f t="shared" si="12"/>
        <v>2556.6700000000019</v>
      </c>
      <c r="H595" s="55"/>
      <c r="I595" s="55"/>
      <c r="J595" s="55"/>
    </row>
    <row r="596" spans="1:10">
      <c r="A596" s="42" t="s">
        <v>2790</v>
      </c>
      <c r="B596" s="43" t="s">
        <v>1409</v>
      </c>
      <c r="C596" s="92" t="s">
        <v>5238</v>
      </c>
      <c r="D596" s="42" t="s">
        <v>2791</v>
      </c>
      <c r="E596" s="203">
        <f>VLOOKUP(A596,'System TB'!$A:$C,3,FALSE)</f>
        <v>15960.78</v>
      </c>
      <c r="F596" s="44">
        <v>12227.140000000007</v>
      </c>
      <c r="G596" s="44">
        <f t="shared" si="12"/>
        <v>3733.639999999994</v>
      </c>
      <c r="H596" s="55"/>
      <c r="I596" s="55"/>
      <c r="J596" s="55"/>
    </row>
    <row r="597" spans="1:10">
      <c r="A597" s="42" t="s">
        <v>3050</v>
      </c>
      <c r="B597" s="43" t="s">
        <v>1409</v>
      </c>
      <c r="C597" s="92" t="s">
        <v>5238</v>
      </c>
      <c r="D597" s="42" t="s">
        <v>3051</v>
      </c>
      <c r="E597" s="203">
        <f>VLOOKUP(A597,'System TB'!$A:$C,3,FALSE)</f>
        <v>17946.16</v>
      </c>
      <c r="F597" s="44">
        <v>12075.660000000003</v>
      </c>
      <c r="G597" s="44">
        <f t="shared" si="12"/>
        <v>5870.4999999999964</v>
      </c>
      <c r="H597" s="55"/>
      <c r="I597" s="55"/>
      <c r="J597" s="55"/>
    </row>
    <row r="598" spans="1:10">
      <c r="A598" s="42" t="s">
        <v>3052</v>
      </c>
      <c r="B598" s="43" t="s">
        <v>1409</v>
      </c>
      <c r="C598" s="92" t="s">
        <v>5238</v>
      </c>
      <c r="D598" s="42" t="s">
        <v>3053</v>
      </c>
      <c r="E598" s="203">
        <f>VLOOKUP(A598,'System TB'!$A:$C,3,FALSE)</f>
        <v>7905</v>
      </c>
      <c r="F598" s="44">
        <v>7905</v>
      </c>
      <c r="G598" s="44">
        <f t="shared" si="12"/>
        <v>0</v>
      </c>
      <c r="H598" s="55"/>
      <c r="I598" s="55"/>
      <c r="J598" s="55"/>
    </row>
    <row r="599" spans="1:10">
      <c r="A599" s="42" t="s">
        <v>1759</v>
      </c>
      <c r="B599" s="43" t="s">
        <v>1409</v>
      </c>
      <c r="C599" s="92" t="s">
        <v>5238</v>
      </c>
      <c r="D599" s="42" t="s">
        <v>1760</v>
      </c>
      <c r="E599" s="203">
        <f>VLOOKUP(A599,'System TB'!$A:$C,3,FALSE)</f>
        <v>22597</v>
      </c>
      <c r="F599" s="44">
        <v>18191.660000000003</v>
      </c>
      <c r="G599" s="44">
        <f t="shared" si="12"/>
        <v>4405.3399999999965</v>
      </c>
      <c r="H599" s="55"/>
      <c r="I599" s="55"/>
      <c r="J599" s="55"/>
    </row>
    <row r="600" spans="1:10">
      <c r="A600" s="42" t="s">
        <v>2520</v>
      </c>
      <c r="B600" s="43" t="s">
        <v>1409</v>
      </c>
      <c r="C600" s="92" t="s">
        <v>5238</v>
      </c>
      <c r="D600" s="42" t="s">
        <v>2521</v>
      </c>
      <c r="E600" s="203">
        <f>VLOOKUP(A600,'System TB'!$A:$C,3,FALSE)</f>
        <v>36706.9</v>
      </c>
      <c r="F600" s="44">
        <v>29191.75</v>
      </c>
      <c r="G600" s="44">
        <f t="shared" si="12"/>
        <v>7515.1500000000015</v>
      </c>
      <c r="H600" s="55"/>
      <c r="I600" s="55"/>
      <c r="J600" s="55"/>
    </row>
    <row r="601" spans="1:10">
      <c r="A601" s="42" t="s">
        <v>2792</v>
      </c>
      <c r="B601" s="43" t="s">
        <v>1409</v>
      </c>
      <c r="C601" s="92" t="s">
        <v>5238</v>
      </c>
      <c r="D601" s="42" t="s">
        <v>2793</v>
      </c>
      <c r="E601" s="203">
        <f>VLOOKUP(A601,'System TB'!$A:$C,3,FALSE)</f>
        <v>44400.12</v>
      </c>
      <c r="F601" s="44">
        <v>33300.089999999997</v>
      </c>
      <c r="G601" s="44">
        <f t="shared" si="12"/>
        <v>11100.030000000006</v>
      </c>
      <c r="H601" s="55"/>
      <c r="I601" s="55"/>
      <c r="J601" s="55"/>
    </row>
    <row r="602" spans="1:10">
      <c r="A602" s="42" t="s">
        <v>1725</v>
      </c>
      <c r="B602" s="43" t="s">
        <v>1409</v>
      </c>
      <c r="C602" s="92" t="s">
        <v>5238</v>
      </c>
      <c r="D602" s="42" t="s">
        <v>1726</v>
      </c>
      <c r="E602" s="203">
        <f>VLOOKUP(A602,'System TB'!$A:$C,3,FALSE)</f>
        <v>16948.46</v>
      </c>
      <c r="F602" s="44">
        <v>12214.760000000002</v>
      </c>
      <c r="G602" s="44">
        <f t="shared" si="12"/>
        <v>4733.6999999999971</v>
      </c>
      <c r="H602" s="55"/>
      <c r="I602" s="55"/>
      <c r="J602" s="55"/>
    </row>
    <row r="603" spans="1:10">
      <c r="A603" s="42" t="s">
        <v>1493</v>
      </c>
      <c r="B603" s="43" t="s">
        <v>1409</v>
      </c>
      <c r="C603" s="92" t="s">
        <v>5238</v>
      </c>
      <c r="D603" s="42" t="s">
        <v>1494</v>
      </c>
      <c r="E603" s="203">
        <f>VLOOKUP(A603,'System TB'!$A:$C,3,FALSE)</f>
        <v>24829</v>
      </c>
      <c r="F603" s="44">
        <v>19197.149999999994</v>
      </c>
      <c r="G603" s="44">
        <f t="shared" si="12"/>
        <v>5631.8500000000058</v>
      </c>
      <c r="H603" s="55"/>
      <c r="I603" s="55"/>
      <c r="J603" s="55"/>
    </row>
    <row r="604" spans="1:10">
      <c r="A604" s="42" t="s">
        <v>2005</v>
      </c>
      <c r="B604" s="43" t="s">
        <v>1409</v>
      </c>
      <c r="C604" s="92" t="s">
        <v>5238</v>
      </c>
      <c r="D604" s="42" t="s">
        <v>2006</v>
      </c>
      <c r="E604" s="203">
        <f>VLOOKUP(A604,'System TB'!$A:$C,3,FALSE)</f>
        <v>24866.720000000001</v>
      </c>
      <c r="F604" s="44">
        <v>15743.169999999998</v>
      </c>
      <c r="G604" s="44">
        <f t="shared" si="12"/>
        <v>9123.5500000000029</v>
      </c>
      <c r="H604" s="55"/>
      <c r="I604" s="55"/>
      <c r="J604" s="55"/>
    </row>
    <row r="605" spans="1:10">
      <c r="A605" s="42" t="s">
        <v>2257</v>
      </c>
      <c r="B605" s="43" t="s">
        <v>1409</v>
      </c>
      <c r="C605" s="92" t="s">
        <v>5238</v>
      </c>
      <c r="D605" s="42" t="s">
        <v>2258</v>
      </c>
      <c r="E605" s="203">
        <f>VLOOKUP(A605,'System TB'!$A:$C,3,FALSE)</f>
        <v>6588.34</v>
      </c>
      <c r="F605" s="44">
        <v>4759.34</v>
      </c>
      <c r="G605" s="44">
        <f t="shared" si="12"/>
        <v>1829</v>
      </c>
      <c r="H605" s="55"/>
      <c r="I605" s="55"/>
      <c r="J605" s="55"/>
    </row>
    <row r="606" spans="1:10">
      <c r="A606" s="42" t="s">
        <v>2259</v>
      </c>
      <c r="B606" s="43" t="s">
        <v>1409</v>
      </c>
      <c r="C606" s="92" t="s">
        <v>5238</v>
      </c>
      <c r="D606" s="42" t="s">
        <v>2260</v>
      </c>
      <c r="E606" s="203">
        <f>VLOOKUP(A606,'System TB'!$A:$C,3,FALSE)</f>
        <v>12783.33</v>
      </c>
      <c r="F606" s="44">
        <v>9164.6599999999962</v>
      </c>
      <c r="G606" s="44">
        <f t="shared" si="12"/>
        <v>3618.6700000000037</v>
      </c>
      <c r="H606" s="55"/>
      <c r="I606" s="55"/>
      <c r="J606" s="55"/>
    </row>
    <row r="607" spans="1:10">
      <c r="A607" s="42" t="s">
        <v>2007</v>
      </c>
      <c r="B607" s="43" t="s">
        <v>1409</v>
      </c>
      <c r="C607" s="92" t="s">
        <v>5238</v>
      </c>
      <c r="D607" s="42" t="s">
        <v>2008</v>
      </c>
      <c r="E607" s="203">
        <f>VLOOKUP(A607,'System TB'!$A:$C,3,FALSE)</f>
        <v>40000.120000000003</v>
      </c>
      <c r="F607" s="44">
        <v>30000.089999999997</v>
      </c>
      <c r="G607" s="44">
        <f t="shared" si="12"/>
        <v>10000.030000000006</v>
      </c>
      <c r="H607" s="55"/>
      <c r="I607" s="55"/>
      <c r="J607" s="55"/>
    </row>
    <row r="608" spans="1:10">
      <c r="A608" s="42" t="s">
        <v>1477</v>
      </c>
      <c r="B608" s="43" t="s">
        <v>1409</v>
      </c>
      <c r="C608" s="92" t="s">
        <v>5238</v>
      </c>
      <c r="D608" s="42" t="s">
        <v>1478</v>
      </c>
      <c r="E608" s="203">
        <f>VLOOKUP(A608,'System TB'!$A:$C,3,FALSE)</f>
        <v>9479.34</v>
      </c>
      <c r="F608" s="44">
        <v>6922.6699999999983</v>
      </c>
      <c r="G608" s="44">
        <f t="shared" si="12"/>
        <v>2556.6700000000019</v>
      </c>
      <c r="H608" s="55"/>
      <c r="I608" s="55"/>
      <c r="J608" s="55"/>
    </row>
    <row r="609" spans="1:10">
      <c r="A609" s="42" t="s">
        <v>3026</v>
      </c>
      <c r="B609" s="43" t="s">
        <v>1409</v>
      </c>
      <c r="C609" s="92" t="s">
        <v>5238</v>
      </c>
      <c r="D609" s="42" t="s">
        <v>3027</v>
      </c>
      <c r="E609" s="203">
        <f>VLOOKUP(A609,'System TB'!$A:$C,3,FALSE)</f>
        <v>11701.67</v>
      </c>
      <c r="F609" s="44">
        <v>9125.3399999999965</v>
      </c>
      <c r="G609" s="44">
        <f t="shared" si="12"/>
        <v>2576.3300000000036</v>
      </c>
      <c r="H609" s="55"/>
      <c r="I609" s="55"/>
      <c r="J609" s="55"/>
    </row>
    <row r="610" spans="1:10">
      <c r="A610" s="42" t="s">
        <v>1993</v>
      </c>
      <c r="B610" s="43" t="s">
        <v>1409</v>
      </c>
      <c r="C610" s="92" t="s">
        <v>5238</v>
      </c>
      <c r="D610" s="42" t="s">
        <v>1994</v>
      </c>
      <c r="E610" s="203">
        <f>VLOOKUP(A610,'System TB'!$A:$C,3,FALSE)</f>
        <v>12272</v>
      </c>
      <c r="F610" s="44">
        <v>9204</v>
      </c>
      <c r="G610" s="44">
        <f t="shared" si="12"/>
        <v>3068</v>
      </c>
      <c r="H610" s="55"/>
      <c r="I610" s="55"/>
      <c r="J610" s="55"/>
    </row>
    <row r="611" spans="1:10">
      <c r="A611" s="42" t="s">
        <v>1761</v>
      </c>
      <c r="B611" s="43" t="s">
        <v>1409</v>
      </c>
      <c r="C611" s="92" t="s">
        <v>5238</v>
      </c>
      <c r="D611" s="42" t="s">
        <v>1762</v>
      </c>
      <c r="E611" s="203">
        <f>VLOOKUP(A611,'System TB'!$A:$C,3,FALSE)</f>
        <v>17460</v>
      </c>
      <c r="F611" s="44">
        <v>3000</v>
      </c>
      <c r="G611" s="44">
        <f t="shared" si="12"/>
        <v>14460</v>
      </c>
      <c r="H611" s="55"/>
      <c r="I611" s="55"/>
      <c r="J611" s="55"/>
    </row>
    <row r="612" spans="1:10">
      <c r="A612" s="42" t="s">
        <v>3348</v>
      </c>
      <c r="B612" s="43" t="s">
        <v>1409</v>
      </c>
      <c r="C612" s="92" t="s">
        <v>5238</v>
      </c>
      <c r="D612" s="42" t="s">
        <v>3349</v>
      </c>
      <c r="E612" s="203">
        <f>VLOOKUP(A612,'System TB'!$A:$C,3,FALSE)</f>
        <v>2000</v>
      </c>
      <c r="F612" s="44">
        <v>2000</v>
      </c>
      <c r="G612" s="44">
        <f t="shared" si="12"/>
        <v>0</v>
      </c>
      <c r="H612" s="55"/>
      <c r="I612" s="55"/>
      <c r="J612" s="55"/>
    </row>
    <row r="613" spans="1:10">
      <c r="A613" s="42" t="s">
        <v>2009</v>
      </c>
      <c r="B613" s="43" t="s">
        <v>1409</v>
      </c>
      <c r="C613" s="92" t="s">
        <v>5238</v>
      </c>
      <c r="D613" s="42" t="s">
        <v>2010</v>
      </c>
      <c r="E613" s="203">
        <f>VLOOKUP(A613,'System TB'!$A:$C,3,FALSE)</f>
        <v>8280</v>
      </c>
      <c r="F613" s="44">
        <v>0</v>
      </c>
      <c r="G613" s="44">
        <f t="shared" si="12"/>
        <v>8280</v>
      </c>
      <c r="H613" s="55"/>
      <c r="I613" s="55"/>
      <c r="J613" s="55"/>
    </row>
    <row r="614" spans="1:10">
      <c r="A614" s="42" t="s">
        <v>2794</v>
      </c>
      <c r="B614" s="43" t="s">
        <v>1409</v>
      </c>
      <c r="C614" s="92" t="s">
        <v>5238</v>
      </c>
      <c r="D614" s="42" t="s">
        <v>2795</v>
      </c>
      <c r="E614" s="203">
        <f>VLOOKUP(A614,'System TB'!$A:$C,3,FALSE)</f>
        <v>7660</v>
      </c>
      <c r="F614" s="44">
        <v>7660</v>
      </c>
      <c r="G614" s="44">
        <f t="shared" si="12"/>
        <v>0</v>
      </c>
      <c r="H614" s="55"/>
      <c r="I614" s="55"/>
      <c r="J614" s="55"/>
    </row>
    <row r="615" spans="1:10">
      <c r="A615" s="42" t="s">
        <v>2011</v>
      </c>
      <c r="B615" s="43" t="s">
        <v>1409</v>
      </c>
      <c r="C615" s="92" t="s">
        <v>5238</v>
      </c>
      <c r="D615" s="42" t="s">
        <v>2012</v>
      </c>
      <c r="E615" s="203">
        <f>VLOOKUP(A615,'System TB'!$A:$C,3,FALSE)</f>
        <v>0</v>
      </c>
      <c r="F615" s="44">
        <v>0</v>
      </c>
      <c r="G615" s="44">
        <f t="shared" si="12"/>
        <v>0</v>
      </c>
      <c r="H615" s="55"/>
      <c r="I615" s="55"/>
      <c r="J615" s="55"/>
    </row>
    <row r="616" spans="1:10">
      <c r="A616" s="42" t="s">
        <v>2796</v>
      </c>
      <c r="B616" s="43" t="s">
        <v>1409</v>
      </c>
      <c r="C616" s="92" t="s">
        <v>5238</v>
      </c>
      <c r="D616" s="42" t="s">
        <v>2797</v>
      </c>
      <c r="E616" s="203">
        <f>VLOOKUP(A616,'System TB'!$A:$C,3,FALSE)</f>
        <v>0</v>
      </c>
      <c r="F616" s="44">
        <v>0</v>
      </c>
      <c r="G616" s="44">
        <f t="shared" si="12"/>
        <v>0</v>
      </c>
      <c r="H616" s="55"/>
      <c r="I616" s="55"/>
      <c r="J616" s="55"/>
    </row>
    <row r="617" spans="1:10">
      <c r="A617" s="42" t="s">
        <v>1763</v>
      </c>
      <c r="B617" s="43" t="s">
        <v>1409</v>
      </c>
      <c r="C617" s="92" t="s">
        <v>5238</v>
      </c>
      <c r="D617" s="42" t="s">
        <v>1764</v>
      </c>
      <c r="E617" s="203">
        <f>VLOOKUP(A617,'System TB'!$A:$C,3,FALSE)</f>
        <v>0</v>
      </c>
      <c r="F617" s="44">
        <v>0</v>
      </c>
      <c r="G617" s="44">
        <f t="shared" si="12"/>
        <v>0</v>
      </c>
      <c r="H617" s="55"/>
      <c r="I617" s="55"/>
      <c r="J617" s="55"/>
    </row>
    <row r="618" spans="1:10">
      <c r="A618" s="42" t="s">
        <v>1495</v>
      </c>
      <c r="B618" s="43" t="s">
        <v>1409</v>
      </c>
      <c r="C618" s="92" t="s">
        <v>5238</v>
      </c>
      <c r="D618" s="42" t="s">
        <v>1496</v>
      </c>
      <c r="E618" s="203">
        <f>VLOOKUP(A618,'System TB'!$A:$C,3,FALSE)</f>
        <v>5000</v>
      </c>
      <c r="F618" s="44">
        <v>2000</v>
      </c>
      <c r="G618" s="44">
        <f t="shared" si="12"/>
        <v>3000</v>
      </c>
      <c r="H618" s="55"/>
      <c r="I618" s="55"/>
      <c r="J618" s="55"/>
    </row>
    <row r="619" spans="1:10">
      <c r="A619" s="42" t="s">
        <v>2031</v>
      </c>
      <c r="B619" s="43" t="s">
        <v>1409</v>
      </c>
      <c r="C619" s="92" t="s">
        <v>5238</v>
      </c>
      <c r="D619" s="42" t="s">
        <v>2032</v>
      </c>
      <c r="E619" s="203">
        <f>VLOOKUP(A619,'System TB'!$A:$C,3,FALSE)</f>
        <v>0</v>
      </c>
      <c r="F619" s="44">
        <v>0</v>
      </c>
      <c r="G619" s="44">
        <f t="shared" si="12"/>
        <v>0</v>
      </c>
      <c r="H619" s="55"/>
      <c r="I619" s="55"/>
      <c r="J619" s="55"/>
    </row>
    <row r="620" spans="1:10">
      <c r="A620" s="42" t="s">
        <v>2798</v>
      </c>
      <c r="B620" s="43" t="s">
        <v>1409</v>
      </c>
      <c r="C620" s="92" t="s">
        <v>5238</v>
      </c>
      <c r="D620" s="42" t="s">
        <v>2799</v>
      </c>
      <c r="E620" s="203">
        <f>VLOOKUP(A620,'System TB'!$A:$C,3,FALSE)</f>
        <v>2000</v>
      </c>
      <c r="F620" s="44">
        <v>2000</v>
      </c>
      <c r="G620" s="44">
        <f t="shared" si="12"/>
        <v>0</v>
      </c>
      <c r="H620" s="55"/>
      <c r="I620" s="55"/>
      <c r="J620" s="55"/>
    </row>
    <row r="621" spans="1:10">
      <c r="A621" s="42" t="s">
        <v>1525</v>
      </c>
      <c r="B621" s="43" t="s">
        <v>1409</v>
      </c>
      <c r="C621" s="92" t="s">
        <v>5238</v>
      </c>
      <c r="D621" s="42" t="s">
        <v>1526</v>
      </c>
      <c r="E621" s="203">
        <f>VLOOKUP(A621,'System TB'!$A:$C,3,FALSE)</f>
        <v>0</v>
      </c>
      <c r="F621" s="44">
        <v>0</v>
      </c>
      <c r="G621" s="44">
        <f t="shared" si="12"/>
        <v>0</v>
      </c>
      <c r="H621" s="55"/>
      <c r="I621" s="55"/>
      <c r="J621" s="55"/>
    </row>
    <row r="622" spans="1:10">
      <c r="A622" s="42" t="s">
        <v>1481</v>
      </c>
      <c r="B622" s="43" t="s">
        <v>1409</v>
      </c>
      <c r="C622" s="92" t="s">
        <v>5238</v>
      </c>
      <c r="D622" s="42" t="s">
        <v>1482</v>
      </c>
      <c r="E622" s="203">
        <f>VLOOKUP(A622,'System TB'!$A:$C,3,FALSE)</f>
        <v>2000</v>
      </c>
      <c r="F622" s="44">
        <v>0</v>
      </c>
      <c r="G622" s="44">
        <f t="shared" si="12"/>
        <v>2000</v>
      </c>
      <c r="H622" s="55"/>
      <c r="I622" s="55"/>
      <c r="J622" s="55"/>
    </row>
    <row r="623" spans="1:10">
      <c r="A623" s="42" t="s">
        <v>2261</v>
      </c>
      <c r="B623" s="43" t="s">
        <v>1409</v>
      </c>
      <c r="C623" s="92" t="s">
        <v>5238</v>
      </c>
      <c r="D623" s="42" t="s">
        <v>2262</v>
      </c>
      <c r="E623" s="203">
        <f>VLOOKUP(A623,'System TB'!$A:$C,3,FALSE)</f>
        <v>2050</v>
      </c>
      <c r="F623" s="44">
        <v>1000</v>
      </c>
      <c r="G623" s="44">
        <f t="shared" si="12"/>
        <v>1050</v>
      </c>
      <c r="H623" s="55"/>
      <c r="I623" s="55"/>
      <c r="J623" s="55"/>
    </row>
    <row r="624" spans="1:10">
      <c r="A624" s="42" t="s">
        <v>2013</v>
      </c>
      <c r="B624" s="43" t="s">
        <v>1409</v>
      </c>
      <c r="C624" s="92" t="s">
        <v>5238</v>
      </c>
      <c r="D624" s="42" t="s">
        <v>2014</v>
      </c>
      <c r="E624" s="203">
        <f>VLOOKUP(A624,'System TB'!$A:$C,3,FALSE)</f>
        <v>10055</v>
      </c>
      <c r="F624" s="44">
        <v>10055</v>
      </c>
      <c r="G624" s="44">
        <f t="shared" si="12"/>
        <v>0</v>
      </c>
      <c r="H624" s="55"/>
      <c r="I624" s="55"/>
      <c r="J624" s="55"/>
    </row>
    <row r="625" spans="1:10">
      <c r="A625" s="42" t="s">
        <v>2822</v>
      </c>
      <c r="B625" s="43" t="s">
        <v>1409</v>
      </c>
      <c r="C625" s="92" t="s">
        <v>5238</v>
      </c>
      <c r="D625" s="42" t="s">
        <v>2823</v>
      </c>
      <c r="E625" s="203">
        <f>VLOOKUP(A625,'System TB'!$A:$C,3,FALSE)</f>
        <v>18060</v>
      </c>
      <c r="F625" s="44">
        <v>10110</v>
      </c>
      <c r="G625" s="44">
        <f t="shared" si="12"/>
        <v>7950</v>
      </c>
      <c r="H625" s="55"/>
      <c r="I625" s="55"/>
      <c r="J625" s="55"/>
    </row>
    <row r="626" spans="1:10">
      <c r="A626" s="42" t="s">
        <v>3328</v>
      </c>
      <c r="B626" s="43" t="s">
        <v>1409</v>
      </c>
      <c r="C626" s="92" t="s">
        <v>5238</v>
      </c>
      <c r="D626" s="42" t="s">
        <v>3329</v>
      </c>
      <c r="E626" s="203">
        <f>VLOOKUP(A626,'System TB'!$A:$C,3,FALSE)</f>
        <v>0</v>
      </c>
      <c r="F626" s="44">
        <v>0</v>
      </c>
      <c r="G626" s="44">
        <f t="shared" si="12"/>
        <v>0</v>
      </c>
      <c r="H626" s="55"/>
      <c r="I626" s="55"/>
      <c r="J626" s="55"/>
    </row>
    <row r="627" spans="1:10">
      <c r="A627" s="42" t="s">
        <v>2263</v>
      </c>
      <c r="B627" s="43" t="s">
        <v>1409</v>
      </c>
      <c r="C627" s="92" t="s">
        <v>5238</v>
      </c>
      <c r="D627" s="42" t="s">
        <v>2264</v>
      </c>
      <c r="E627" s="203">
        <f>VLOOKUP(A627,'System TB'!$A:$C,3,FALSE)</f>
        <v>3080</v>
      </c>
      <c r="F627" s="44">
        <v>1330</v>
      </c>
      <c r="G627" s="44">
        <f t="shared" si="12"/>
        <v>1750</v>
      </c>
      <c r="H627" s="55"/>
      <c r="I627" s="55"/>
      <c r="J627" s="55"/>
    </row>
    <row r="628" spans="1:10">
      <c r="A628" s="42" t="s">
        <v>3330</v>
      </c>
      <c r="B628" s="43" t="s">
        <v>1409</v>
      </c>
      <c r="C628" s="92" t="s">
        <v>5238</v>
      </c>
      <c r="D628" s="42" t="s">
        <v>3331</v>
      </c>
      <c r="E628" s="203">
        <f>VLOOKUP(A628,'System TB'!$A:$C,3,FALSE)</f>
        <v>0</v>
      </c>
      <c r="F628" s="44">
        <v>0</v>
      </c>
      <c r="G628" s="44">
        <f t="shared" si="12"/>
        <v>0</v>
      </c>
      <c r="H628" s="55"/>
      <c r="I628" s="55"/>
      <c r="J628" s="55"/>
    </row>
    <row r="629" spans="1:10">
      <c r="A629" s="42" t="s">
        <v>1765</v>
      </c>
      <c r="B629" s="43" t="s">
        <v>1409</v>
      </c>
      <c r="C629" s="92" t="s">
        <v>5238</v>
      </c>
      <c r="D629" s="42" t="s">
        <v>1766</v>
      </c>
      <c r="E629" s="203">
        <f>VLOOKUP(A629,'System TB'!$A:$C,3,FALSE)</f>
        <v>0</v>
      </c>
      <c r="F629" s="44">
        <v>0</v>
      </c>
      <c r="G629" s="44">
        <f t="shared" si="12"/>
        <v>0</v>
      </c>
      <c r="H629" s="55"/>
      <c r="I629" s="55"/>
      <c r="J629" s="55"/>
    </row>
    <row r="630" spans="1:10">
      <c r="A630" s="42" t="s">
        <v>2522</v>
      </c>
      <c r="B630" s="43" t="s">
        <v>1409</v>
      </c>
      <c r="C630" s="92" t="s">
        <v>5238</v>
      </c>
      <c r="D630" s="42" t="s">
        <v>2523</v>
      </c>
      <c r="E630" s="203">
        <f>VLOOKUP(A630,'System TB'!$A:$C,3,FALSE)</f>
        <v>5310</v>
      </c>
      <c r="F630" s="44">
        <v>4050</v>
      </c>
      <c r="G630" s="44">
        <f t="shared" si="12"/>
        <v>1260</v>
      </c>
      <c r="H630" s="55"/>
      <c r="I630" s="55"/>
      <c r="J630" s="55"/>
    </row>
    <row r="631" spans="1:10">
      <c r="A631" s="42" t="s">
        <v>3054</v>
      </c>
      <c r="B631" s="43" t="s">
        <v>1409</v>
      </c>
      <c r="C631" s="92" t="s">
        <v>5238</v>
      </c>
      <c r="D631" s="42" t="s">
        <v>3055</v>
      </c>
      <c r="E631" s="203">
        <f>VLOOKUP(A631,'System TB'!$A:$C,3,FALSE)</f>
        <v>5130</v>
      </c>
      <c r="F631" s="44">
        <v>3230</v>
      </c>
      <c r="G631" s="44">
        <f t="shared" si="12"/>
        <v>1900</v>
      </c>
      <c r="H631" s="55"/>
      <c r="I631" s="55"/>
      <c r="J631" s="55"/>
    </row>
    <row r="632" spans="1:10">
      <c r="A632" s="42" t="s">
        <v>1497</v>
      </c>
      <c r="B632" s="43" t="s">
        <v>1409</v>
      </c>
      <c r="C632" s="92" t="s">
        <v>5238</v>
      </c>
      <c r="D632" s="42" t="s">
        <v>1498</v>
      </c>
      <c r="E632" s="203">
        <f>VLOOKUP(A632,'System TB'!$A:$C,3,FALSE)</f>
        <v>1750</v>
      </c>
      <c r="F632" s="44">
        <v>1750</v>
      </c>
      <c r="G632" s="44">
        <f t="shared" si="12"/>
        <v>0</v>
      </c>
      <c r="H632" s="55"/>
      <c r="I632" s="55"/>
      <c r="J632" s="55"/>
    </row>
    <row r="633" spans="1:10">
      <c r="A633" s="42" t="s">
        <v>2548</v>
      </c>
      <c r="B633" s="43" t="s">
        <v>1409</v>
      </c>
      <c r="C633" s="92" t="s">
        <v>5238</v>
      </c>
      <c r="D633" s="42" t="s">
        <v>2549</v>
      </c>
      <c r="E633" s="203">
        <f>VLOOKUP(A633,'System TB'!$A:$C,3,FALSE)</f>
        <v>0</v>
      </c>
      <c r="F633" s="44">
        <v>0</v>
      </c>
      <c r="G633" s="44">
        <f t="shared" si="12"/>
        <v>0</v>
      </c>
      <c r="H633" s="55"/>
      <c r="I633" s="55"/>
      <c r="J633" s="55"/>
    </row>
    <row r="634" spans="1:10">
      <c r="A634" s="42" t="s">
        <v>1773</v>
      </c>
      <c r="B634" s="43" t="s">
        <v>1409</v>
      </c>
      <c r="C634" s="92" t="s">
        <v>5238</v>
      </c>
      <c r="D634" s="42" t="s">
        <v>1774</v>
      </c>
      <c r="E634" s="203">
        <f>VLOOKUP(A634,'System TB'!$A:$C,3,FALSE)</f>
        <v>7290</v>
      </c>
      <c r="F634" s="44">
        <v>7290</v>
      </c>
      <c r="G634" s="44">
        <f t="shared" si="12"/>
        <v>0</v>
      </c>
      <c r="H634" s="55"/>
      <c r="I634" s="55"/>
      <c r="J634" s="55"/>
    </row>
    <row r="635" spans="1:10">
      <c r="A635" s="42" t="s">
        <v>1727</v>
      </c>
      <c r="B635" s="43" t="s">
        <v>1409</v>
      </c>
      <c r="C635" s="92" t="s">
        <v>5238</v>
      </c>
      <c r="D635" s="42" t="s">
        <v>1728</v>
      </c>
      <c r="E635" s="203">
        <f>VLOOKUP(A635,'System TB'!$A:$C,3,FALSE)</f>
        <v>37627.5</v>
      </c>
      <c r="F635" s="44">
        <v>37627.5</v>
      </c>
      <c r="G635" s="44">
        <f t="shared" si="12"/>
        <v>0</v>
      </c>
      <c r="H635" s="55"/>
      <c r="I635" s="55"/>
      <c r="J635" s="55"/>
    </row>
    <row r="636" spans="1:10">
      <c r="A636" s="42" t="s">
        <v>2227</v>
      </c>
      <c r="B636" s="43" t="s">
        <v>1409</v>
      </c>
      <c r="C636" s="92" t="s">
        <v>5238</v>
      </c>
      <c r="D636" s="42" t="s">
        <v>2228</v>
      </c>
      <c r="E636" s="203">
        <f>VLOOKUP(A636,'System TB'!$A:$C,3,FALSE)</f>
        <v>67529.13</v>
      </c>
      <c r="F636" s="44">
        <v>54929.130000000005</v>
      </c>
      <c r="G636" s="44">
        <f t="shared" si="12"/>
        <v>12600</v>
      </c>
      <c r="H636" s="55"/>
      <c r="I636" s="55"/>
      <c r="J636" s="55"/>
    </row>
    <row r="637" spans="1:10">
      <c r="A637" s="42" t="s">
        <v>2229</v>
      </c>
      <c r="B637" s="43" t="s">
        <v>1409</v>
      </c>
      <c r="C637" s="92" t="s">
        <v>5238</v>
      </c>
      <c r="D637" s="42" t="s">
        <v>2230</v>
      </c>
      <c r="E637" s="203">
        <f>VLOOKUP(A637,'System TB'!$A:$C,3,FALSE)</f>
        <v>159579.67000000001</v>
      </c>
      <c r="F637" s="44">
        <v>147579.66999999998</v>
      </c>
      <c r="G637" s="44">
        <f t="shared" si="12"/>
        <v>12000.000000000029</v>
      </c>
      <c r="H637" s="55"/>
      <c r="I637" s="55"/>
      <c r="J637" s="55"/>
    </row>
    <row r="638" spans="1:10">
      <c r="A638" s="42" t="s">
        <v>3028</v>
      </c>
      <c r="B638" s="43" t="s">
        <v>1409</v>
      </c>
      <c r="C638" s="92" t="s">
        <v>5238</v>
      </c>
      <c r="D638" s="42" t="s">
        <v>3029</v>
      </c>
      <c r="E638" s="203">
        <f>VLOOKUP(A638,'System TB'!$A:$C,3,FALSE)</f>
        <v>42475.4</v>
      </c>
      <c r="F638" s="44">
        <v>32804.400000000023</v>
      </c>
      <c r="G638" s="44">
        <f t="shared" si="12"/>
        <v>9670.9999999999782</v>
      </c>
      <c r="H638" s="55"/>
      <c r="I638" s="55"/>
      <c r="J638" s="55"/>
    </row>
    <row r="639" spans="1:10">
      <c r="A639" s="42" t="s">
        <v>2494</v>
      </c>
      <c r="B639" s="43" t="s">
        <v>1409</v>
      </c>
      <c r="C639" s="92" t="s">
        <v>5238</v>
      </c>
      <c r="D639" s="42" t="s">
        <v>2495</v>
      </c>
      <c r="E639" s="203">
        <f>VLOOKUP(A639,'System TB'!$A:$C,3,FALSE)</f>
        <v>121781.2</v>
      </c>
      <c r="F639" s="44">
        <v>71519.599999999977</v>
      </c>
      <c r="G639" s="44">
        <f t="shared" si="12"/>
        <v>50261.60000000002</v>
      </c>
      <c r="H639" s="55"/>
      <c r="I639" s="55"/>
      <c r="J639" s="55"/>
    </row>
    <row r="640" spans="1:10">
      <c r="A640" s="42" t="s">
        <v>2231</v>
      </c>
      <c r="B640" s="43" t="s">
        <v>1409</v>
      </c>
      <c r="C640" s="92" t="s">
        <v>5238</v>
      </c>
      <c r="D640" s="42" t="s">
        <v>2232</v>
      </c>
      <c r="E640" s="203">
        <f>VLOOKUP(A640,'System TB'!$A:$C,3,FALSE)</f>
        <v>93342.96</v>
      </c>
      <c r="F640" s="44">
        <v>49598.859999999986</v>
      </c>
      <c r="G640" s="44">
        <f t="shared" si="12"/>
        <v>43744.10000000002</v>
      </c>
      <c r="H640" s="55"/>
      <c r="I640" s="55"/>
      <c r="J640" s="55"/>
    </row>
    <row r="641" spans="1:10">
      <c r="A641" s="42" t="s">
        <v>2233</v>
      </c>
      <c r="B641" s="43" t="s">
        <v>1409</v>
      </c>
      <c r="C641" s="92" t="s">
        <v>5238</v>
      </c>
      <c r="D641" s="42" t="s">
        <v>2234</v>
      </c>
      <c r="E641" s="203">
        <f>VLOOKUP(A641,'System TB'!$A:$C,3,FALSE)</f>
        <v>75632.41</v>
      </c>
      <c r="F641" s="44">
        <v>64432.41</v>
      </c>
      <c r="G641" s="44">
        <f t="shared" si="12"/>
        <v>11200</v>
      </c>
      <c r="H641" s="55"/>
      <c r="I641" s="55"/>
      <c r="J641" s="55"/>
    </row>
    <row r="642" spans="1:10">
      <c r="A642" s="42" t="s">
        <v>3294</v>
      </c>
      <c r="B642" s="43" t="s">
        <v>1409</v>
      </c>
      <c r="C642" s="92" t="s">
        <v>5238</v>
      </c>
      <c r="D642" s="42" t="s">
        <v>3295</v>
      </c>
      <c r="E642" s="203">
        <f>VLOOKUP(A642,'System TB'!$A:$C,3,FALSE)</f>
        <v>41495</v>
      </c>
      <c r="F642" s="44">
        <v>19955.5</v>
      </c>
      <c r="G642" s="44">
        <f t="shared" ref="G642:G705" si="13">E642-F642</f>
        <v>21539.5</v>
      </c>
      <c r="H642" s="55"/>
      <c r="I642" s="55"/>
      <c r="J642" s="55"/>
    </row>
    <row r="643" spans="1:10">
      <c r="A643" s="42" t="s">
        <v>1995</v>
      </c>
      <c r="B643" s="43" t="s">
        <v>1409</v>
      </c>
      <c r="C643" s="92" t="s">
        <v>5238</v>
      </c>
      <c r="D643" s="42" t="s">
        <v>1996</v>
      </c>
      <c r="E643" s="203">
        <f>VLOOKUP(A643,'System TB'!$A:$C,3,FALSE)</f>
        <v>125152.39</v>
      </c>
      <c r="F643" s="44">
        <v>77094.389999999985</v>
      </c>
      <c r="G643" s="44">
        <f t="shared" si="13"/>
        <v>48058.000000000015</v>
      </c>
      <c r="H643" s="55"/>
      <c r="I643" s="55"/>
      <c r="J643" s="55"/>
    </row>
    <row r="644" spans="1:10">
      <c r="A644" s="42" t="s">
        <v>2235</v>
      </c>
      <c r="B644" s="43" t="s">
        <v>1409</v>
      </c>
      <c r="C644" s="92" t="s">
        <v>5238</v>
      </c>
      <c r="D644" s="42" t="s">
        <v>2236</v>
      </c>
      <c r="E644" s="203">
        <f>VLOOKUP(A644,'System TB'!$A:$C,3,FALSE)</f>
        <v>51640.84</v>
      </c>
      <c r="F644" s="44">
        <v>51640.84</v>
      </c>
      <c r="G644" s="44">
        <f t="shared" si="13"/>
        <v>0</v>
      </c>
      <c r="H644" s="55"/>
      <c r="I644" s="55"/>
      <c r="J644" s="55"/>
    </row>
    <row r="645" spans="1:10">
      <c r="A645" s="42" t="s">
        <v>1729</v>
      </c>
      <c r="B645" s="43" t="s">
        <v>1409</v>
      </c>
      <c r="C645" s="92" t="s">
        <v>5238</v>
      </c>
      <c r="D645" s="42" t="s">
        <v>1730</v>
      </c>
      <c r="E645" s="203">
        <f>VLOOKUP(A645,'System TB'!$A:$C,3,FALSE)</f>
        <v>39715</v>
      </c>
      <c r="F645" s="44">
        <v>26657.399999999994</v>
      </c>
      <c r="G645" s="44">
        <f t="shared" si="13"/>
        <v>13057.600000000006</v>
      </c>
      <c r="H645" s="55"/>
      <c r="I645" s="55"/>
      <c r="J645" s="55"/>
    </row>
    <row r="646" spans="1:10">
      <c r="A646" s="42" t="s">
        <v>2496</v>
      </c>
      <c r="B646" s="43" t="s">
        <v>1409</v>
      </c>
      <c r="C646" s="92" t="s">
        <v>5238</v>
      </c>
      <c r="D646" s="42" t="s">
        <v>2497</v>
      </c>
      <c r="E646" s="203">
        <f>VLOOKUP(A646,'System TB'!$A:$C,3,FALSE)</f>
        <v>47491</v>
      </c>
      <c r="F646" s="44">
        <v>26550.000000000015</v>
      </c>
      <c r="G646" s="44">
        <f t="shared" si="13"/>
        <v>20940.999999999985</v>
      </c>
      <c r="H646" s="55"/>
      <c r="I646" s="55"/>
      <c r="J646" s="55"/>
    </row>
    <row r="647" spans="1:10">
      <c r="A647" s="42" t="s">
        <v>2766</v>
      </c>
      <c r="B647" s="43" t="s">
        <v>1409</v>
      </c>
      <c r="C647" s="92" t="s">
        <v>5238</v>
      </c>
      <c r="D647" s="42" t="s">
        <v>2767</v>
      </c>
      <c r="E647" s="203">
        <f>VLOOKUP(A647,'System TB'!$A:$C,3,FALSE)</f>
        <v>71896</v>
      </c>
      <c r="F647" s="44">
        <v>38633</v>
      </c>
      <c r="G647" s="44">
        <f t="shared" si="13"/>
        <v>33263</v>
      </c>
      <c r="H647" s="55"/>
      <c r="I647" s="55"/>
      <c r="J647" s="55"/>
    </row>
    <row r="648" spans="1:10">
      <c r="A648" s="42" t="s">
        <v>1731</v>
      </c>
      <c r="B648" s="43" t="s">
        <v>1409</v>
      </c>
      <c r="C648" s="92" t="s">
        <v>5238</v>
      </c>
      <c r="D648" s="42" t="s">
        <v>1732</v>
      </c>
      <c r="E648" s="203">
        <f>VLOOKUP(A648,'System TB'!$A:$C,3,FALSE)</f>
        <v>61457.72</v>
      </c>
      <c r="F648" s="44">
        <v>55785.72000000003</v>
      </c>
      <c r="G648" s="44">
        <f t="shared" si="13"/>
        <v>5671.9999999999709</v>
      </c>
      <c r="H648" s="55"/>
      <c r="I648" s="55"/>
      <c r="J648" s="55"/>
    </row>
    <row r="649" spans="1:10">
      <c r="A649" s="42" t="s">
        <v>3296</v>
      </c>
      <c r="B649" s="43" t="s">
        <v>1409</v>
      </c>
      <c r="C649" s="92" t="s">
        <v>5238</v>
      </c>
      <c r="D649" s="42" t="s">
        <v>3297</v>
      </c>
      <c r="E649" s="203">
        <f>VLOOKUP(A649,'System TB'!$A:$C,3,FALSE)</f>
        <v>104410.3</v>
      </c>
      <c r="F649" s="44">
        <v>72296.299999999988</v>
      </c>
      <c r="G649" s="44">
        <f t="shared" si="13"/>
        <v>32114.000000000015</v>
      </c>
      <c r="H649" s="55"/>
      <c r="I649" s="55"/>
      <c r="J649" s="55"/>
    </row>
    <row r="650" spans="1:10">
      <c r="A650" s="42" t="s">
        <v>3030</v>
      </c>
      <c r="B650" s="43" t="s">
        <v>1409</v>
      </c>
      <c r="C650" s="92" t="s">
        <v>5238</v>
      </c>
      <c r="D650" s="42" t="s">
        <v>3031</v>
      </c>
      <c r="E650" s="203">
        <f>VLOOKUP(A650,'System TB'!$A:$C,3,FALSE)</f>
        <v>28135</v>
      </c>
      <c r="F650" s="44">
        <v>22735.000000000007</v>
      </c>
      <c r="G650" s="44">
        <f t="shared" si="13"/>
        <v>5399.9999999999927</v>
      </c>
      <c r="H650" s="55"/>
      <c r="I650" s="55"/>
      <c r="J650" s="55"/>
    </row>
    <row r="651" spans="1:10">
      <c r="A651" s="42" t="s">
        <v>2498</v>
      </c>
      <c r="B651" s="43" t="s">
        <v>1409</v>
      </c>
      <c r="C651" s="92" t="s">
        <v>5238</v>
      </c>
      <c r="D651" s="42" t="s">
        <v>2499</v>
      </c>
      <c r="E651" s="203">
        <f>VLOOKUP(A651,'System TB'!$A:$C,3,FALSE)</f>
        <v>35571.5</v>
      </c>
      <c r="F651" s="44">
        <v>18724</v>
      </c>
      <c r="G651" s="44">
        <f t="shared" si="13"/>
        <v>16847.5</v>
      </c>
      <c r="H651" s="55"/>
      <c r="I651" s="55"/>
      <c r="J651" s="55"/>
    </row>
    <row r="652" spans="1:10">
      <c r="A652" s="42" t="s">
        <v>3298</v>
      </c>
      <c r="B652" s="43" t="s">
        <v>1409</v>
      </c>
      <c r="C652" s="92" t="s">
        <v>5238</v>
      </c>
      <c r="D652" s="42" t="s">
        <v>3299</v>
      </c>
      <c r="E652" s="203">
        <f>VLOOKUP(A652,'System TB'!$A:$C,3,FALSE)</f>
        <v>75595.820000000007</v>
      </c>
      <c r="F652" s="44">
        <v>69595.819999999978</v>
      </c>
      <c r="G652" s="44">
        <f t="shared" si="13"/>
        <v>6000.0000000000291</v>
      </c>
      <c r="H652" s="55"/>
      <c r="I652" s="55"/>
      <c r="J652" s="55"/>
    </row>
    <row r="653" spans="1:10">
      <c r="A653" s="42" t="s">
        <v>2500</v>
      </c>
      <c r="B653" s="43" t="s">
        <v>1409</v>
      </c>
      <c r="C653" s="92" t="s">
        <v>5238</v>
      </c>
      <c r="D653" s="42" t="s">
        <v>2501</v>
      </c>
      <c r="E653" s="203">
        <f>VLOOKUP(A653,'System TB'!$A:$C,3,FALSE)</f>
        <v>75880.58</v>
      </c>
      <c r="F653" s="44">
        <v>62853.580000000016</v>
      </c>
      <c r="G653" s="44">
        <f t="shared" si="13"/>
        <v>13026.999999999985</v>
      </c>
      <c r="H653" s="55"/>
      <c r="I653" s="55"/>
      <c r="J653" s="55"/>
    </row>
    <row r="654" spans="1:10">
      <c r="A654" s="42" t="s">
        <v>3032</v>
      </c>
      <c r="B654" s="43" t="s">
        <v>1409</v>
      </c>
      <c r="C654" s="92" t="s">
        <v>5238</v>
      </c>
      <c r="D654" s="42" t="s">
        <v>3033</v>
      </c>
      <c r="E654" s="203">
        <f>VLOOKUP(A654,'System TB'!$A:$C,3,FALSE)</f>
        <v>79164.5</v>
      </c>
      <c r="F654" s="44">
        <v>59048</v>
      </c>
      <c r="G654" s="44">
        <f t="shared" si="13"/>
        <v>20116.5</v>
      </c>
      <c r="H654" s="55"/>
      <c r="I654" s="55"/>
      <c r="J654" s="55"/>
    </row>
    <row r="655" spans="1:10">
      <c r="A655" s="42" t="s">
        <v>3034</v>
      </c>
      <c r="B655" s="43" t="s">
        <v>1409</v>
      </c>
      <c r="C655" s="92" t="s">
        <v>5238</v>
      </c>
      <c r="D655" s="42" t="s">
        <v>3035</v>
      </c>
      <c r="E655" s="203">
        <f>VLOOKUP(A655,'System TB'!$A:$C,3,FALSE)</f>
        <v>120485.77</v>
      </c>
      <c r="F655" s="44">
        <v>120485.77000000002</v>
      </c>
      <c r="G655" s="44">
        <f t="shared" si="13"/>
        <v>0</v>
      </c>
      <c r="H655" s="55"/>
      <c r="I655" s="55"/>
      <c r="J655" s="55"/>
    </row>
    <row r="656" spans="1:10">
      <c r="A656" s="42" t="s">
        <v>3300</v>
      </c>
      <c r="B656" s="43" t="s">
        <v>1409</v>
      </c>
      <c r="C656" s="92" t="s">
        <v>5238</v>
      </c>
      <c r="D656" s="42" t="s">
        <v>3301</v>
      </c>
      <c r="E656" s="203">
        <f>VLOOKUP(A656,'System TB'!$A:$C,3,FALSE)</f>
        <v>346925.07</v>
      </c>
      <c r="F656" s="44">
        <v>279501.16999999993</v>
      </c>
      <c r="G656" s="44">
        <f t="shared" si="13"/>
        <v>67423.900000000081</v>
      </c>
      <c r="H656" s="55"/>
      <c r="I656" s="55"/>
      <c r="J656" s="55"/>
    </row>
    <row r="657" spans="1:10">
      <c r="A657" s="42" t="s">
        <v>3036</v>
      </c>
      <c r="B657" s="43" t="s">
        <v>1409</v>
      </c>
      <c r="C657" s="92" t="s">
        <v>5238</v>
      </c>
      <c r="D657" s="42" t="s">
        <v>3037</v>
      </c>
      <c r="E657" s="203">
        <f>VLOOKUP(A657,'System TB'!$A:$C,3,FALSE)</f>
        <v>14820.5</v>
      </c>
      <c r="F657" s="44">
        <v>6820.5</v>
      </c>
      <c r="G657" s="44">
        <f t="shared" si="13"/>
        <v>8000</v>
      </c>
      <c r="H657" s="55"/>
      <c r="I657" s="55"/>
      <c r="J657" s="55"/>
    </row>
    <row r="658" spans="1:10">
      <c r="A658" s="42" t="s">
        <v>1479</v>
      </c>
      <c r="B658" s="43" t="s">
        <v>1409</v>
      </c>
      <c r="C658" s="92" t="s">
        <v>5238</v>
      </c>
      <c r="D658" s="42" t="s">
        <v>1480</v>
      </c>
      <c r="E658" s="203">
        <f>VLOOKUP(A658,'System TB'!$A:$C,3,FALSE)</f>
        <v>41566.5</v>
      </c>
      <c r="F658" s="44">
        <v>36616.5</v>
      </c>
      <c r="G658" s="44">
        <f t="shared" si="13"/>
        <v>4950</v>
      </c>
      <c r="H658" s="55"/>
      <c r="I658" s="55"/>
      <c r="J658" s="55"/>
    </row>
    <row r="659" spans="1:10">
      <c r="A659" s="42" t="s">
        <v>1094</v>
      </c>
      <c r="B659" s="43" t="s">
        <v>978</v>
      </c>
      <c r="C659" s="92" t="s">
        <v>5233</v>
      </c>
      <c r="D659" s="42" t="s">
        <v>1095</v>
      </c>
      <c r="E659" s="203">
        <f>VLOOKUP(A659,'System TB'!$A:$C,3,FALSE)</f>
        <v>137532</v>
      </c>
      <c r="F659" s="44">
        <v>70382</v>
      </c>
      <c r="G659" s="44">
        <f t="shared" si="13"/>
        <v>67150</v>
      </c>
      <c r="H659" s="55"/>
      <c r="I659" s="55"/>
      <c r="J659" s="55"/>
    </row>
    <row r="660" spans="1:10">
      <c r="A660" s="42" t="s">
        <v>1096</v>
      </c>
      <c r="B660" s="43" t="s">
        <v>978</v>
      </c>
      <c r="C660" s="92" t="s">
        <v>5233</v>
      </c>
      <c r="D660" s="42" t="s">
        <v>1097</v>
      </c>
      <c r="E660" s="203">
        <f>VLOOKUP(A660,'System TB'!$A:$C,3,FALSE)</f>
        <v>178243</v>
      </c>
      <c r="F660" s="44">
        <v>162743</v>
      </c>
      <c r="G660" s="44">
        <f t="shared" si="13"/>
        <v>15500</v>
      </c>
      <c r="H660" s="55"/>
      <c r="I660" s="55"/>
      <c r="J660" s="55"/>
    </row>
    <row r="661" spans="1:10">
      <c r="A661" s="42" t="s">
        <v>1098</v>
      </c>
      <c r="B661" s="43" t="s">
        <v>978</v>
      </c>
      <c r="C661" s="92" t="s">
        <v>5233</v>
      </c>
      <c r="D661" s="42" t="s">
        <v>1099</v>
      </c>
      <c r="E661" s="203">
        <f>VLOOKUP(A661,'System TB'!$A:$C,3,FALSE)</f>
        <v>27675</v>
      </c>
      <c r="F661" s="44">
        <v>27675</v>
      </c>
      <c r="G661" s="44">
        <f t="shared" si="13"/>
        <v>0</v>
      </c>
      <c r="H661" s="55"/>
      <c r="I661" s="55"/>
      <c r="J661" s="55"/>
    </row>
    <row r="662" spans="1:10">
      <c r="A662" s="42" t="s">
        <v>1100</v>
      </c>
      <c r="B662" s="43" t="s">
        <v>978</v>
      </c>
      <c r="C662" s="92" t="s">
        <v>5233</v>
      </c>
      <c r="D662" s="42" t="s">
        <v>1101</v>
      </c>
      <c r="E662" s="203">
        <f>VLOOKUP(A662,'System TB'!$A:$C,3,FALSE)</f>
        <v>58179</v>
      </c>
      <c r="F662" s="44">
        <v>45774</v>
      </c>
      <c r="G662" s="44">
        <f t="shared" si="13"/>
        <v>12405</v>
      </c>
      <c r="H662" s="55"/>
      <c r="I662" s="55"/>
      <c r="J662" s="55"/>
    </row>
    <row r="663" spans="1:10">
      <c r="A663" s="42" t="s">
        <v>1219</v>
      </c>
      <c r="B663" s="43" t="s">
        <v>978</v>
      </c>
      <c r="C663" s="92" t="s">
        <v>5233</v>
      </c>
      <c r="D663" s="42" t="s">
        <v>1220</v>
      </c>
      <c r="E663" s="203">
        <f>VLOOKUP(A663,'System TB'!$A:$C,3,FALSE)</f>
        <v>9056.66</v>
      </c>
      <c r="F663" s="44">
        <v>9056.6600000000035</v>
      </c>
      <c r="G663" s="44">
        <f t="shared" si="13"/>
        <v>0</v>
      </c>
      <c r="H663" s="55"/>
      <c r="I663" s="55"/>
      <c r="J663" s="55"/>
    </row>
    <row r="664" spans="1:10">
      <c r="A664" s="42" t="s">
        <v>1130</v>
      </c>
      <c r="B664" s="43" t="s">
        <v>978</v>
      </c>
      <c r="C664" s="92" t="s">
        <v>5233</v>
      </c>
      <c r="D664" s="42" t="s">
        <v>1131</v>
      </c>
      <c r="E664" s="203">
        <f>VLOOKUP(A664,'System TB'!$A:$C,3,FALSE)</f>
        <v>42523</v>
      </c>
      <c r="F664" s="44">
        <v>28138</v>
      </c>
      <c r="G664" s="44">
        <f t="shared" si="13"/>
        <v>14385</v>
      </c>
      <c r="H664" s="55"/>
      <c r="I664" s="55"/>
      <c r="J664" s="55"/>
    </row>
    <row r="665" spans="1:10">
      <c r="A665" s="42" t="s">
        <v>1132</v>
      </c>
      <c r="B665" s="43" t="s">
        <v>978</v>
      </c>
      <c r="C665" s="92" t="s">
        <v>5233</v>
      </c>
      <c r="D665" s="42" t="s">
        <v>1133</v>
      </c>
      <c r="E665" s="203">
        <f>VLOOKUP(A665,'System TB'!$A:$C,3,FALSE)</f>
        <v>16500</v>
      </c>
      <c r="F665" s="44">
        <v>14000</v>
      </c>
      <c r="G665" s="44">
        <f t="shared" si="13"/>
        <v>2500</v>
      </c>
      <c r="H665" s="55"/>
      <c r="I665" s="55"/>
      <c r="J665" s="55"/>
    </row>
    <row r="666" spans="1:10">
      <c r="A666" s="42" t="s">
        <v>1166</v>
      </c>
      <c r="B666" s="43" t="s">
        <v>978</v>
      </c>
      <c r="C666" s="92" t="s">
        <v>5233</v>
      </c>
      <c r="D666" s="42" t="s">
        <v>1167</v>
      </c>
      <c r="E666" s="203">
        <f>VLOOKUP(A666,'System TB'!$A:$C,3,FALSE)</f>
        <v>42715</v>
      </c>
      <c r="F666" s="44">
        <v>40584</v>
      </c>
      <c r="G666" s="44">
        <f t="shared" si="13"/>
        <v>2131</v>
      </c>
      <c r="H666" s="55"/>
      <c r="I666" s="55"/>
      <c r="J666" s="55"/>
    </row>
    <row r="667" spans="1:10">
      <c r="A667" s="42" t="s">
        <v>1134</v>
      </c>
      <c r="B667" s="43" t="s">
        <v>978</v>
      </c>
      <c r="C667" s="92" t="s">
        <v>5233</v>
      </c>
      <c r="D667" s="42" t="s">
        <v>1135</v>
      </c>
      <c r="E667" s="203">
        <f>VLOOKUP(A667,'System TB'!$A:$C,3,FALSE)</f>
        <v>46235</v>
      </c>
      <c r="F667" s="44">
        <v>33485</v>
      </c>
      <c r="G667" s="44">
        <f t="shared" si="13"/>
        <v>12750</v>
      </c>
      <c r="H667" s="55"/>
      <c r="I667" s="55"/>
      <c r="J667" s="55"/>
    </row>
    <row r="668" spans="1:10">
      <c r="A668" s="42" t="s">
        <v>1018</v>
      </c>
      <c r="B668" s="43" t="s">
        <v>978</v>
      </c>
      <c r="C668" s="92" t="s">
        <v>5233</v>
      </c>
      <c r="D668" s="42" t="s">
        <v>1019</v>
      </c>
      <c r="E668" s="203">
        <f>VLOOKUP(A668,'System TB'!$A:$C,3,FALSE)</f>
        <v>132832</v>
      </c>
      <c r="F668" s="44">
        <v>91552</v>
      </c>
      <c r="G668" s="44">
        <f t="shared" si="13"/>
        <v>41280</v>
      </c>
      <c r="H668" s="55"/>
      <c r="I668" s="55"/>
      <c r="J668" s="55"/>
    </row>
    <row r="669" spans="1:10">
      <c r="A669" s="42" t="s">
        <v>1020</v>
      </c>
      <c r="B669" s="43" t="s">
        <v>978</v>
      </c>
      <c r="C669" s="92" t="s">
        <v>5233</v>
      </c>
      <c r="D669" s="42" t="s">
        <v>1021</v>
      </c>
      <c r="E669" s="203">
        <f>VLOOKUP(A669,'System TB'!$A:$C,3,FALSE)</f>
        <v>90538.7</v>
      </c>
      <c r="F669" s="44">
        <v>75648.700000000012</v>
      </c>
      <c r="G669" s="44">
        <f t="shared" si="13"/>
        <v>14889.999999999985</v>
      </c>
      <c r="H669" s="55"/>
      <c r="I669" s="55"/>
      <c r="J669" s="55"/>
    </row>
    <row r="670" spans="1:10">
      <c r="A670" s="42" t="s">
        <v>977</v>
      </c>
      <c r="B670" s="43" t="s">
        <v>978</v>
      </c>
      <c r="C670" s="92" t="s">
        <v>5233</v>
      </c>
      <c r="D670" s="42" t="s">
        <v>979</v>
      </c>
      <c r="E670" s="203">
        <f>VLOOKUP(A670,'System TB'!$A:$C,3,FALSE)</f>
        <v>138695</v>
      </c>
      <c r="F670" s="44">
        <v>87195</v>
      </c>
      <c r="G670" s="44">
        <f t="shared" si="13"/>
        <v>51500</v>
      </c>
      <c r="H670" s="55"/>
      <c r="I670" s="55"/>
      <c r="J670" s="55"/>
    </row>
    <row r="671" spans="1:10">
      <c r="A671" s="42" t="s">
        <v>1102</v>
      </c>
      <c r="B671" s="43" t="s">
        <v>978</v>
      </c>
      <c r="C671" s="92" t="s">
        <v>5233</v>
      </c>
      <c r="D671" s="42" t="s">
        <v>1103</v>
      </c>
      <c r="E671" s="203">
        <f>VLOOKUP(A671,'System TB'!$A:$C,3,FALSE)</f>
        <v>74385</v>
      </c>
      <c r="F671" s="44">
        <v>55870</v>
      </c>
      <c r="G671" s="44">
        <f t="shared" si="13"/>
        <v>18515</v>
      </c>
      <c r="H671" s="55"/>
      <c r="I671" s="55"/>
      <c r="J671" s="55"/>
    </row>
    <row r="672" spans="1:10">
      <c r="A672" s="42" t="s">
        <v>1221</v>
      </c>
      <c r="B672" s="43" t="s">
        <v>978</v>
      </c>
      <c r="C672" s="92" t="s">
        <v>5233</v>
      </c>
      <c r="D672" s="42" t="s">
        <v>1222</v>
      </c>
      <c r="E672" s="203">
        <f>VLOOKUP(A672,'System TB'!$A:$C,3,FALSE)</f>
        <v>156125</v>
      </c>
      <c r="F672" s="44">
        <v>106125</v>
      </c>
      <c r="G672" s="44">
        <f t="shared" si="13"/>
        <v>50000</v>
      </c>
      <c r="H672" s="55"/>
      <c r="I672" s="55"/>
      <c r="J672" s="55"/>
    </row>
    <row r="673" spans="1:10">
      <c r="A673" s="42" t="s">
        <v>1223</v>
      </c>
      <c r="B673" s="43" t="s">
        <v>978</v>
      </c>
      <c r="C673" s="92" t="s">
        <v>5233</v>
      </c>
      <c r="D673" s="42" t="s">
        <v>1224</v>
      </c>
      <c r="E673" s="203">
        <f>VLOOKUP(A673,'System TB'!$A:$C,3,FALSE)</f>
        <v>130140</v>
      </c>
      <c r="F673" s="44">
        <v>87350</v>
      </c>
      <c r="G673" s="44">
        <f t="shared" si="13"/>
        <v>42790</v>
      </c>
      <c r="H673" s="55"/>
      <c r="I673" s="55"/>
      <c r="J673" s="55"/>
    </row>
    <row r="674" spans="1:10">
      <c r="A674" s="42" t="s">
        <v>1022</v>
      </c>
      <c r="B674" s="43" t="s">
        <v>978</v>
      </c>
      <c r="C674" s="92" t="s">
        <v>5233</v>
      </c>
      <c r="D674" s="42" t="s">
        <v>1023</v>
      </c>
      <c r="E674" s="203">
        <f>VLOOKUP(A674,'System TB'!$A:$C,3,FALSE)</f>
        <v>107899</v>
      </c>
      <c r="F674" s="44">
        <v>88894</v>
      </c>
      <c r="G674" s="44">
        <f t="shared" si="13"/>
        <v>19005</v>
      </c>
      <c r="H674" s="55"/>
      <c r="I674" s="55"/>
      <c r="J674" s="55"/>
    </row>
    <row r="675" spans="1:10">
      <c r="A675" s="42" t="s">
        <v>1024</v>
      </c>
      <c r="B675" s="43" t="s">
        <v>978</v>
      </c>
      <c r="C675" s="92" t="s">
        <v>5233</v>
      </c>
      <c r="D675" s="42" t="s">
        <v>1025</v>
      </c>
      <c r="E675" s="203">
        <f>VLOOKUP(A675,'System TB'!$A:$C,3,FALSE)</f>
        <v>74050</v>
      </c>
      <c r="F675" s="44">
        <v>62050</v>
      </c>
      <c r="G675" s="44">
        <f t="shared" si="13"/>
        <v>12000</v>
      </c>
      <c r="H675" s="55"/>
      <c r="I675" s="55"/>
      <c r="J675" s="55"/>
    </row>
    <row r="676" spans="1:10">
      <c r="A676" s="42" t="s">
        <v>1225</v>
      </c>
      <c r="B676" s="43" t="s">
        <v>978</v>
      </c>
      <c r="C676" s="92" t="s">
        <v>5233</v>
      </c>
      <c r="D676" s="42" t="s">
        <v>1226</v>
      </c>
      <c r="E676" s="203">
        <f>VLOOKUP(A676,'System TB'!$A:$C,3,FALSE)</f>
        <v>65806.679999999993</v>
      </c>
      <c r="F676" s="44">
        <v>46806.679999999993</v>
      </c>
      <c r="G676" s="44">
        <f t="shared" si="13"/>
        <v>19000</v>
      </c>
      <c r="H676" s="55"/>
      <c r="I676" s="55"/>
      <c r="J676" s="55"/>
    </row>
    <row r="677" spans="1:10">
      <c r="A677" s="42" t="s">
        <v>980</v>
      </c>
      <c r="B677" s="43" t="s">
        <v>978</v>
      </c>
      <c r="C677" s="92" t="s">
        <v>5233</v>
      </c>
      <c r="D677" s="42" t="s">
        <v>981</v>
      </c>
      <c r="E677" s="203">
        <f>VLOOKUP(A677,'System TB'!$A:$C,3,FALSE)</f>
        <v>19600</v>
      </c>
      <c r="F677" s="44">
        <v>11600</v>
      </c>
      <c r="G677" s="44">
        <f t="shared" si="13"/>
        <v>8000</v>
      </c>
      <c r="H677" s="55"/>
      <c r="I677" s="55"/>
      <c r="J677" s="55"/>
    </row>
    <row r="678" spans="1:10">
      <c r="A678" s="42" t="s">
        <v>1026</v>
      </c>
      <c r="B678" s="43" t="s">
        <v>978</v>
      </c>
      <c r="C678" s="92" t="s">
        <v>5233</v>
      </c>
      <c r="D678" s="42" t="s">
        <v>1027</v>
      </c>
      <c r="E678" s="203">
        <f>VLOOKUP(A678,'System TB'!$A:$C,3,FALSE)</f>
        <v>7535</v>
      </c>
      <c r="F678" s="44">
        <v>7535</v>
      </c>
      <c r="G678" s="44">
        <f t="shared" si="13"/>
        <v>0</v>
      </c>
      <c r="H678" s="55"/>
      <c r="I678" s="55"/>
      <c r="J678" s="55"/>
    </row>
    <row r="679" spans="1:10">
      <c r="A679" s="42" t="s">
        <v>982</v>
      </c>
      <c r="B679" s="43" t="s">
        <v>978</v>
      </c>
      <c r="C679" s="92" t="s">
        <v>5233</v>
      </c>
      <c r="D679" s="42" t="s">
        <v>983</v>
      </c>
      <c r="E679" s="203">
        <f>VLOOKUP(A679,'System TB'!$A:$C,3,FALSE)</f>
        <v>41656</v>
      </c>
      <c r="F679" s="44">
        <v>41656</v>
      </c>
      <c r="G679" s="44">
        <f t="shared" si="13"/>
        <v>0</v>
      </c>
      <c r="H679" s="55"/>
      <c r="I679" s="55"/>
      <c r="J679" s="55"/>
    </row>
    <row r="680" spans="1:10">
      <c r="A680" s="42" t="s">
        <v>1168</v>
      </c>
      <c r="B680" s="43" t="s">
        <v>978</v>
      </c>
      <c r="C680" s="92" t="s">
        <v>5233</v>
      </c>
      <c r="D680" s="42" t="s">
        <v>1169</v>
      </c>
      <c r="E680" s="203">
        <f>VLOOKUP(A680,'System TB'!$A:$C,3,FALSE)</f>
        <v>40191</v>
      </c>
      <c r="F680" s="44">
        <v>40191</v>
      </c>
      <c r="G680" s="44">
        <f t="shared" si="13"/>
        <v>0</v>
      </c>
      <c r="H680" s="55"/>
      <c r="I680" s="55"/>
      <c r="J680" s="55"/>
    </row>
    <row r="681" spans="1:10">
      <c r="A681" s="42" t="s">
        <v>1136</v>
      </c>
      <c r="B681" s="43" t="s">
        <v>978</v>
      </c>
      <c r="C681" s="92" t="s">
        <v>5233</v>
      </c>
      <c r="D681" s="42" t="s">
        <v>1137</v>
      </c>
      <c r="E681" s="203">
        <f>VLOOKUP(A681,'System TB'!$A:$C,3,FALSE)</f>
        <v>15055</v>
      </c>
      <c r="F681" s="44">
        <v>12924</v>
      </c>
      <c r="G681" s="44">
        <f t="shared" si="13"/>
        <v>2131</v>
      </c>
      <c r="H681" s="55"/>
      <c r="I681" s="55"/>
      <c r="J681" s="55"/>
    </row>
    <row r="682" spans="1:10">
      <c r="A682" s="42" t="s">
        <v>1227</v>
      </c>
      <c r="B682" s="43" t="s">
        <v>978</v>
      </c>
      <c r="C682" s="92" t="s">
        <v>5233</v>
      </c>
      <c r="D682" s="42" t="s">
        <v>1228</v>
      </c>
      <c r="E682" s="203">
        <f>VLOOKUP(A682,'System TB'!$A:$C,3,FALSE)</f>
        <v>32615</v>
      </c>
      <c r="F682" s="44">
        <v>26735</v>
      </c>
      <c r="G682" s="44">
        <f t="shared" si="13"/>
        <v>5880</v>
      </c>
      <c r="H682" s="55"/>
      <c r="I682" s="55"/>
      <c r="J682" s="55"/>
    </row>
    <row r="683" spans="1:10">
      <c r="A683" s="42" t="s">
        <v>1231</v>
      </c>
      <c r="B683" s="43" t="s">
        <v>978</v>
      </c>
      <c r="C683" s="92" t="s">
        <v>5233</v>
      </c>
      <c r="D683" s="42" t="s">
        <v>1232</v>
      </c>
      <c r="E683" s="203">
        <f>VLOOKUP(A683,'System TB'!$A:$C,3,FALSE)</f>
        <v>0</v>
      </c>
      <c r="F683" s="44">
        <v>0</v>
      </c>
      <c r="G683" s="44">
        <f t="shared" si="13"/>
        <v>0</v>
      </c>
      <c r="H683" s="55"/>
      <c r="I683" s="55"/>
      <c r="J683" s="55"/>
    </row>
    <row r="684" spans="1:10">
      <c r="A684" s="42" t="s">
        <v>986</v>
      </c>
      <c r="B684" s="43" t="s">
        <v>978</v>
      </c>
      <c r="C684" s="92" t="s">
        <v>5233</v>
      </c>
      <c r="D684" s="42" t="s">
        <v>987</v>
      </c>
      <c r="E684" s="203">
        <f>VLOOKUP(A684,'System TB'!$A:$C,3,FALSE)</f>
        <v>0</v>
      </c>
      <c r="F684" s="44">
        <v>0</v>
      </c>
      <c r="G684" s="44">
        <f t="shared" si="13"/>
        <v>0</v>
      </c>
      <c r="H684" s="55"/>
      <c r="I684" s="55"/>
      <c r="J684" s="55"/>
    </row>
    <row r="685" spans="1:10">
      <c r="A685" s="42" t="s">
        <v>1146</v>
      </c>
      <c r="B685" s="43" t="s">
        <v>978</v>
      </c>
      <c r="C685" s="92" t="s">
        <v>5233</v>
      </c>
      <c r="D685" s="42" t="s">
        <v>1147</v>
      </c>
      <c r="E685" s="203">
        <f>VLOOKUP(A685,'System TB'!$A:$C,3,FALSE)</f>
        <v>0</v>
      </c>
      <c r="F685" s="44">
        <v>0</v>
      </c>
      <c r="G685" s="44">
        <f t="shared" si="13"/>
        <v>0</v>
      </c>
      <c r="H685" s="55"/>
      <c r="I685" s="55"/>
      <c r="J685" s="55"/>
    </row>
    <row r="686" spans="1:10">
      <c r="A686" s="42" t="s">
        <v>1030</v>
      </c>
      <c r="B686" s="43" t="s">
        <v>978</v>
      </c>
      <c r="C686" s="92" t="s">
        <v>5233</v>
      </c>
      <c r="D686" s="42" t="s">
        <v>1031</v>
      </c>
      <c r="E686" s="203">
        <f>VLOOKUP(A686,'System TB'!$A:$C,3,FALSE)</f>
        <v>0</v>
      </c>
      <c r="F686" s="44">
        <v>0</v>
      </c>
      <c r="G686" s="44">
        <f t="shared" si="13"/>
        <v>0</v>
      </c>
      <c r="H686" s="55"/>
      <c r="I686" s="55"/>
      <c r="J686" s="55"/>
    </row>
    <row r="687" spans="1:10">
      <c r="A687" s="42" t="s">
        <v>1215</v>
      </c>
      <c r="B687" s="43" t="s">
        <v>978</v>
      </c>
      <c r="C687" s="92" t="s">
        <v>5233</v>
      </c>
      <c r="D687" s="42" t="s">
        <v>1216</v>
      </c>
      <c r="E687" s="203">
        <f>VLOOKUP(A687,'System TB'!$A:$C,3,FALSE)</f>
        <v>0</v>
      </c>
      <c r="F687" s="44">
        <v>0</v>
      </c>
      <c r="G687" s="44">
        <f t="shared" si="13"/>
        <v>0</v>
      </c>
      <c r="H687" s="55"/>
      <c r="I687" s="55"/>
      <c r="J687" s="55"/>
    </row>
    <row r="688" spans="1:10">
      <c r="A688" s="42" t="s">
        <v>1176</v>
      </c>
      <c r="B688" s="43" t="s">
        <v>978</v>
      </c>
      <c r="C688" s="92" t="s">
        <v>5233</v>
      </c>
      <c r="D688" s="42" t="s">
        <v>1177</v>
      </c>
      <c r="E688" s="203">
        <f>VLOOKUP(A688,'System TB'!$A:$C,3,FALSE)</f>
        <v>0</v>
      </c>
      <c r="F688" s="44">
        <v>0</v>
      </c>
      <c r="G688" s="44">
        <f t="shared" si="13"/>
        <v>0</v>
      </c>
      <c r="H688" s="55"/>
      <c r="I688" s="55"/>
      <c r="J688" s="55"/>
    </row>
    <row r="689" spans="1:10">
      <c r="A689" s="42" t="s">
        <v>994</v>
      </c>
      <c r="B689" s="43" t="s">
        <v>978</v>
      </c>
      <c r="C689" s="92" t="s">
        <v>5233</v>
      </c>
      <c r="D689" s="42" t="s">
        <v>995</v>
      </c>
      <c r="E689" s="203">
        <f>VLOOKUP(A689,'System TB'!$A:$C,3,FALSE)</f>
        <v>0</v>
      </c>
      <c r="F689" s="44">
        <v>0</v>
      </c>
      <c r="G689" s="44">
        <f t="shared" si="13"/>
        <v>0</v>
      </c>
      <c r="H689" s="55"/>
      <c r="I689" s="55"/>
      <c r="J689" s="55"/>
    </row>
    <row r="690" spans="1:10">
      <c r="A690" s="42" t="s">
        <v>1140</v>
      </c>
      <c r="B690" s="43" t="s">
        <v>978</v>
      </c>
      <c r="C690" s="92" t="s">
        <v>5233</v>
      </c>
      <c r="D690" s="42" t="s">
        <v>1141</v>
      </c>
      <c r="E690" s="203">
        <f>VLOOKUP(A690,'System TB'!$A:$C,3,FALSE)</f>
        <v>0</v>
      </c>
      <c r="F690" s="44">
        <v>0</v>
      </c>
      <c r="G690" s="44">
        <f t="shared" si="13"/>
        <v>0</v>
      </c>
      <c r="H690" s="55"/>
      <c r="I690" s="55"/>
      <c r="J690" s="55"/>
    </row>
    <row r="691" spans="1:10">
      <c r="A691" s="42" t="s">
        <v>988</v>
      </c>
      <c r="B691" s="43" t="s">
        <v>978</v>
      </c>
      <c r="C691" s="92" t="s">
        <v>5233</v>
      </c>
      <c r="D691" s="42" t="s">
        <v>989</v>
      </c>
      <c r="E691" s="203">
        <f>VLOOKUP(A691,'System TB'!$A:$C,3,FALSE)</f>
        <v>0</v>
      </c>
      <c r="F691" s="44">
        <v>0</v>
      </c>
      <c r="G691" s="44">
        <f t="shared" si="13"/>
        <v>0</v>
      </c>
      <c r="H691" s="55"/>
      <c r="I691" s="55"/>
      <c r="J691" s="55"/>
    </row>
    <row r="692" spans="1:10">
      <c r="A692" s="42" t="s">
        <v>1068</v>
      </c>
      <c r="B692" s="43" t="s">
        <v>978</v>
      </c>
      <c r="C692" s="92" t="s">
        <v>5233</v>
      </c>
      <c r="D692" s="42" t="s">
        <v>1069</v>
      </c>
      <c r="E692" s="203">
        <f>VLOOKUP(A692,'System TB'!$A:$C,3,FALSE)</f>
        <v>0</v>
      </c>
      <c r="F692" s="44">
        <v>0</v>
      </c>
      <c r="G692" s="44">
        <f t="shared" si="13"/>
        <v>0</v>
      </c>
      <c r="H692" s="55"/>
      <c r="I692" s="55"/>
      <c r="J692" s="55"/>
    </row>
    <row r="693" spans="1:10">
      <c r="A693" s="42" t="s">
        <v>1032</v>
      </c>
      <c r="B693" s="43" t="s">
        <v>978</v>
      </c>
      <c r="C693" s="92" t="s">
        <v>5233</v>
      </c>
      <c r="D693" s="42" t="s">
        <v>1033</v>
      </c>
      <c r="E693" s="203">
        <f>VLOOKUP(A693,'System TB'!$A:$C,3,FALSE)</f>
        <v>0</v>
      </c>
      <c r="F693" s="44">
        <v>0</v>
      </c>
      <c r="G693" s="44">
        <f t="shared" si="13"/>
        <v>0</v>
      </c>
      <c r="H693" s="55"/>
      <c r="I693" s="55"/>
      <c r="J693" s="55"/>
    </row>
    <row r="694" spans="1:10">
      <c r="A694" s="42" t="s">
        <v>1217</v>
      </c>
      <c r="B694" s="43" t="s">
        <v>978</v>
      </c>
      <c r="C694" s="92" t="s">
        <v>5233</v>
      </c>
      <c r="D694" s="42" t="s">
        <v>1218</v>
      </c>
      <c r="E694" s="203">
        <f>VLOOKUP(A694,'System TB'!$A:$C,3,FALSE)</f>
        <v>0</v>
      </c>
      <c r="F694" s="44">
        <v>0</v>
      </c>
      <c r="G694" s="44">
        <f t="shared" si="13"/>
        <v>0</v>
      </c>
      <c r="H694" s="55"/>
      <c r="I694" s="55"/>
      <c r="J694" s="55"/>
    </row>
    <row r="695" spans="1:10">
      <c r="A695" s="42" t="s">
        <v>1034</v>
      </c>
      <c r="B695" s="43" t="s">
        <v>978</v>
      </c>
      <c r="C695" s="92" t="s">
        <v>5233</v>
      </c>
      <c r="D695" s="42" t="s">
        <v>1035</v>
      </c>
      <c r="E695" s="203">
        <f>VLOOKUP(A695,'System TB'!$A:$C,3,FALSE)</f>
        <v>0</v>
      </c>
      <c r="F695" s="44">
        <v>0</v>
      </c>
      <c r="G695" s="44">
        <f t="shared" si="13"/>
        <v>0</v>
      </c>
      <c r="H695" s="55"/>
      <c r="I695" s="55"/>
      <c r="J695" s="55"/>
    </row>
    <row r="696" spans="1:10">
      <c r="A696" s="42" t="s">
        <v>1142</v>
      </c>
      <c r="B696" s="43" t="s">
        <v>978</v>
      </c>
      <c r="C696" s="92" t="s">
        <v>5233</v>
      </c>
      <c r="D696" s="42" t="s">
        <v>1143</v>
      </c>
      <c r="E696" s="203">
        <f>VLOOKUP(A696,'System TB'!$A:$C,3,FALSE)</f>
        <v>0</v>
      </c>
      <c r="F696" s="44">
        <v>0</v>
      </c>
      <c r="G696" s="44">
        <f t="shared" si="13"/>
        <v>0</v>
      </c>
      <c r="H696" s="55"/>
      <c r="I696" s="55"/>
      <c r="J696" s="55"/>
    </row>
    <row r="697" spans="1:10">
      <c r="A697" s="42" t="s">
        <v>990</v>
      </c>
      <c r="B697" s="43" t="s">
        <v>978</v>
      </c>
      <c r="C697" s="92" t="s">
        <v>5233</v>
      </c>
      <c r="D697" s="42" t="s">
        <v>991</v>
      </c>
      <c r="E697" s="203">
        <f>VLOOKUP(A697,'System TB'!$A:$C,3,FALSE)</f>
        <v>0</v>
      </c>
      <c r="F697" s="44">
        <v>0</v>
      </c>
      <c r="G697" s="44">
        <f t="shared" si="13"/>
        <v>0</v>
      </c>
      <c r="H697" s="55"/>
      <c r="I697" s="55"/>
      <c r="J697" s="55"/>
    </row>
    <row r="698" spans="1:10">
      <c r="A698" s="42" t="s">
        <v>1148</v>
      </c>
      <c r="B698" s="43" t="s">
        <v>978</v>
      </c>
      <c r="C698" s="92" t="s">
        <v>5233</v>
      </c>
      <c r="D698" s="42" t="s">
        <v>1149</v>
      </c>
      <c r="E698" s="203">
        <f>VLOOKUP(A698,'System TB'!$A:$C,3,FALSE)</f>
        <v>0</v>
      </c>
      <c r="F698" s="44">
        <v>0</v>
      </c>
      <c r="G698" s="44">
        <f t="shared" si="13"/>
        <v>0</v>
      </c>
      <c r="H698" s="55"/>
      <c r="I698" s="55"/>
      <c r="J698" s="55"/>
    </row>
    <row r="699" spans="1:10">
      <c r="A699" s="42" t="s">
        <v>1170</v>
      </c>
      <c r="B699" s="43" t="s">
        <v>978</v>
      </c>
      <c r="C699" s="92" t="s">
        <v>5233</v>
      </c>
      <c r="D699" s="42" t="s">
        <v>1171</v>
      </c>
      <c r="E699" s="203">
        <f>VLOOKUP(A699,'System TB'!$A:$C,3,FALSE)</f>
        <v>0</v>
      </c>
      <c r="F699" s="44">
        <v>0</v>
      </c>
      <c r="G699" s="44">
        <f t="shared" si="13"/>
        <v>0</v>
      </c>
      <c r="H699" s="55"/>
      <c r="I699" s="55"/>
      <c r="J699" s="55"/>
    </row>
    <row r="700" spans="1:10">
      <c r="A700" s="42" t="s">
        <v>1028</v>
      </c>
      <c r="B700" s="43" t="s">
        <v>978</v>
      </c>
      <c r="C700" s="92" t="s">
        <v>5233</v>
      </c>
      <c r="D700" s="42" t="s">
        <v>1029</v>
      </c>
      <c r="E700" s="203">
        <f>VLOOKUP(A700,'System TB'!$A:$C,3,FALSE)</f>
        <v>0</v>
      </c>
      <c r="F700" s="44">
        <v>0</v>
      </c>
      <c r="G700" s="44">
        <f t="shared" si="13"/>
        <v>0</v>
      </c>
      <c r="H700" s="55"/>
      <c r="I700" s="55"/>
      <c r="J700" s="55"/>
    </row>
    <row r="701" spans="1:10">
      <c r="A701" s="42" t="s">
        <v>1066</v>
      </c>
      <c r="B701" s="43" t="s">
        <v>978</v>
      </c>
      <c r="C701" s="92" t="s">
        <v>5233</v>
      </c>
      <c r="D701" s="42" t="s">
        <v>1067</v>
      </c>
      <c r="E701" s="203">
        <f>VLOOKUP(A701,'System TB'!$A:$C,3,FALSE)</f>
        <v>0</v>
      </c>
      <c r="F701" s="44">
        <v>0</v>
      </c>
      <c r="G701" s="44">
        <f t="shared" si="13"/>
        <v>0</v>
      </c>
      <c r="H701" s="55"/>
      <c r="I701" s="55"/>
      <c r="J701" s="55"/>
    </row>
    <row r="702" spans="1:10">
      <c r="A702" s="42" t="s">
        <v>1229</v>
      </c>
      <c r="B702" s="43" t="s">
        <v>978</v>
      </c>
      <c r="C702" s="92" t="s">
        <v>5233</v>
      </c>
      <c r="D702" s="42" t="s">
        <v>1230</v>
      </c>
      <c r="E702" s="203">
        <f>VLOOKUP(A702,'System TB'!$A:$C,3,FALSE)</f>
        <v>0</v>
      </c>
      <c r="F702" s="44">
        <v>0</v>
      </c>
      <c r="G702" s="44">
        <f t="shared" si="13"/>
        <v>0</v>
      </c>
      <c r="H702" s="55"/>
      <c r="I702" s="55"/>
      <c r="J702" s="55"/>
    </row>
    <row r="703" spans="1:10">
      <c r="A703" s="42" t="s">
        <v>1104</v>
      </c>
      <c r="B703" s="43" t="s">
        <v>978</v>
      </c>
      <c r="C703" s="92" t="s">
        <v>5233</v>
      </c>
      <c r="D703" s="42" t="s">
        <v>1105</v>
      </c>
      <c r="E703" s="203">
        <f>VLOOKUP(A703,'System TB'!$A:$C,3,FALSE)</f>
        <v>0</v>
      </c>
      <c r="F703" s="44">
        <v>0</v>
      </c>
      <c r="G703" s="44">
        <f t="shared" si="13"/>
        <v>0</v>
      </c>
      <c r="H703" s="55"/>
      <c r="I703" s="55"/>
      <c r="J703" s="55"/>
    </row>
    <row r="704" spans="1:10">
      <c r="A704" s="42" t="s">
        <v>1190</v>
      </c>
      <c r="B704" s="43" t="s">
        <v>978</v>
      </c>
      <c r="C704" s="92" t="s">
        <v>5233</v>
      </c>
      <c r="D704" s="42" t="s">
        <v>1191</v>
      </c>
      <c r="E704" s="203">
        <f>VLOOKUP(A704,'System TB'!$A:$C,3,FALSE)</f>
        <v>0</v>
      </c>
      <c r="F704" s="44">
        <v>0</v>
      </c>
      <c r="G704" s="44">
        <f t="shared" si="13"/>
        <v>0</v>
      </c>
      <c r="H704" s="55"/>
      <c r="I704" s="55"/>
      <c r="J704" s="55"/>
    </row>
    <row r="705" spans="1:10">
      <c r="A705" s="42" t="s">
        <v>1138</v>
      </c>
      <c r="B705" s="43" t="s">
        <v>978</v>
      </c>
      <c r="C705" s="92" t="s">
        <v>5233</v>
      </c>
      <c r="D705" s="42" t="s">
        <v>1139</v>
      </c>
      <c r="E705" s="203">
        <f>VLOOKUP(A705,'System TB'!$A:$C,3,FALSE)</f>
        <v>0</v>
      </c>
      <c r="F705" s="44">
        <v>0</v>
      </c>
      <c r="G705" s="44">
        <f t="shared" si="13"/>
        <v>0</v>
      </c>
      <c r="H705" s="55"/>
      <c r="I705" s="55"/>
      <c r="J705" s="55"/>
    </row>
    <row r="706" spans="1:10">
      <c r="A706" s="42" t="s">
        <v>984</v>
      </c>
      <c r="B706" s="43" t="s">
        <v>978</v>
      </c>
      <c r="C706" s="92" t="s">
        <v>5233</v>
      </c>
      <c r="D706" s="42" t="s">
        <v>985</v>
      </c>
      <c r="E706" s="203">
        <f>VLOOKUP(A706,'System TB'!$A:$C,3,FALSE)</f>
        <v>0</v>
      </c>
      <c r="F706" s="44">
        <v>0</v>
      </c>
      <c r="G706" s="44">
        <f t="shared" ref="G706:G769" si="14">E706-F706</f>
        <v>0</v>
      </c>
      <c r="H706" s="55"/>
      <c r="I706" s="55"/>
      <c r="J706" s="55"/>
    </row>
    <row r="707" spans="1:10">
      <c r="A707" s="42" t="s">
        <v>3887</v>
      </c>
      <c r="B707" s="43" t="s">
        <v>3875</v>
      </c>
      <c r="C707" s="92" t="s">
        <v>5238</v>
      </c>
      <c r="D707" s="42" t="s">
        <v>3888</v>
      </c>
      <c r="E707" s="203">
        <f>VLOOKUP(A707,'System TB'!$A:$C,3,FALSE)</f>
        <v>0</v>
      </c>
      <c r="F707" s="44">
        <v>0</v>
      </c>
      <c r="G707" s="44">
        <f t="shared" si="14"/>
        <v>0</v>
      </c>
      <c r="H707" s="55"/>
      <c r="I707" s="55"/>
      <c r="J707" s="55"/>
    </row>
    <row r="708" spans="1:10">
      <c r="A708" s="42" t="s">
        <v>3889</v>
      </c>
      <c r="B708" s="43" t="s">
        <v>3875</v>
      </c>
      <c r="C708" s="92" t="s">
        <v>5238</v>
      </c>
      <c r="D708" s="42" t="s">
        <v>3890</v>
      </c>
      <c r="E708" s="203">
        <f>VLOOKUP(A708,'System TB'!$A:$C,3,FALSE)</f>
        <v>0</v>
      </c>
      <c r="F708" s="44">
        <v>0</v>
      </c>
      <c r="G708" s="44">
        <f t="shared" si="14"/>
        <v>0</v>
      </c>
      <c r="H708" s="55"/>
      <c r="I708" s="55"/>
      <c r="J708" s="55"/>
    </row>
    <row r="709" spans="1:10">
      <c r="A709" s="42" t="s">
        <v>3957</v>
      </c>
      <c r="B709" s="43" t="s">
        <v>3875</v>
      </c>
      <c r="C709" s="92" t="s">
        <v>5238</v>
      </c>
      <c r="D709" s="42" t="s">
        <v>3958</v>
      </c>
      <c r="E709" s="203">
        <f>VLOOKUP(A709,'System TB'!$A:$C,3,FALSE)</f>
        <v>0</v>
      </c>
      <c r="F709" s="44">
        <v>0</v>
      </c>
      <c r="G709" s="44">
        <f t="shared" si="14"/>
        <v>0</v>
      </c>
      <c r="H709" s="55"/>
      <c r="I709" s="55"/>
      <c r="J709" s="55"/>
    </row>
    <row r="710" spans="1:10">
      <c r="A710" s="42" t="s">
        <v>3941</v>
      </c>
      <c r="B710" s="43" t="s">
        <v>3875</v>
      </c>
      <c r="C710" s="92" t="s">
        <v>5238</v>
      </c>
      <c r="D710" s="42" t="s">
        <v>3942</v>
      </c>
      <c r="E710" s="203">
        <f>VLOOKUP(A710,'System TB'!$A:$C,3,FALSE)</f>
        <v>0</v>
      </c>
      <c r="F710" s="44">
        <v>0</v>
      </c>
      <c r="G710" s="44">
        <f t="shared" si="14"/>
        <v>0</v>
      </c>
      <c r="H710" s="55"/>
      <c r="I710" s="55"/>
      <c r="J710" s="55"/>
    </row>
    <row r="711" spans="1:10">
      <c r="A711" s="42" t="s">
        <v>3975</v>
      </c>
      <c r="B711" s="43" t="s">
        <v>3875</v>
      </c>
      <c r="C711" s="92" t="s">
        <v>5238</v>
      </c>
      <c r="D711" s="42" t="s">
        <v>3976</v>
      </c>
      <c r="E711" s="203">
        <f>VLOOKUP(A711,'System TB'!$A:$C,3,FALSE)</f>
        <v>0</v>
      </c>
      <c r="F711" s="44">
        <v>0</v>
      </c>
      <c r="G711" s="44">
        <f t="shared" si="14"/>
        <v>0</v>
      </c>
      <c r="H711" s="55"/>
      <c r="I711" s="55"/>
      <c r="J711" s="55"/>
    </row>
    <row r="712" spans="1:10">
      <c r="A712" s="42" t="s">
        <v>3891</v>
      </c>
      <c r="B712" s="43" t="s">
        <v>3875</v>
      </c>
      <c r="C712" s="92" t="s">
        <v>5238</v>
      </c>
      <c r="D712" s="42" t="s">
        <v>3892</v>
      </c>
      <c r="E712" s="203">
        <f>VLOOKUP(A712,'System TB'!$A:$C,3,FALSE)</f>
        <v>0</v>
      </c>
      <c r="F712" s="44">
        <v>0</v>
      </c>
      <c r="G712" s="44">
        <f t="shared" si="14"/>
        <v>0</v>
      </c>
      <c r="H712" s="55"/>
      <c r="I712" s="55"/>
      <c r="J712" s="55"/>
    </row>
    <row r="713" spans="1:10">
      <c r="A713" s="42" t="s">
        <v>3923</v>
      </c>
      <c r="B713" s="43" t="s">
        <v>3875</v>
      </c>
      <c r="C713" s="92" t="s">
        <v>5238</v>
      </c>
      <c r="D713" s="42" t="s">
        <v>3924</v>
      </c>
      <c r="E713" s="203">
        <f>VLOOKUP(A713,'System TB'!$A:$C,3,FALSE)</f>
        <v>0</v>
      </c>
      <c r="F713" s="44">
        <v>0</v>
      </c>
      <c r="G713" s="44">
        <f t="shared" si="14"/>
        <v>0</v>
      </c>
      <c r="H713" s="55"/>
      <c r="I713" s="55"/>
      <c r="J713" s="55"/>
    </row>
    <row r="714" spans="1:10">
      <c r="A714" s="42" t="s">
        <v>3939</v>
      </c>
      <c r="B714" s="43" t="s">
        <v>3875</v>
      </c>
      <c r="C714" s="92" t="s">
        <v>5238</v>
      </c>
      <c r="D714" s="42" t="s">
        <v>3940</v>
      </c>
      <c r="E714" s="203">
        <f>VLOOKUP(A714,'System TB'!$A:$C,3,FALSE)</f>
        <v>0</v>
      </c>
      <c r="F714" s="44">
        <v>0</v>
      </c>
      <c r="G714" s="44">
        <f t="shared" si="14"/>
        <v>0</v>
      </c>
      <c r="H714" s="55"/>
      <c r="I714" s="55"/>
      <c r="J714" s="55"/>
    </row>
    <row r="715" spans="1:10">
      <c r="A715" s="42" t="s">
        <v>3905</v>
      </c>
      <c r="B715" s="43" t="s">
        <v>3875</v>
      </c>
      <c r="C715" s="92" t="s">
        <v>5238</v>
      </c>
      <c r="D715" s="42" t="s">
        <v>3906</v>
      </c>
      <c r="E715" s="203">
        <f>VLOOKUP(A715,'System TB'!$A:$C,3,FALSE)</f>
        <v>0</v>
      </c>
      <c r="F715" s="44">
        <v>0</v>
      </c>
      <c r="G715" s="44">
        <f t="shared" si="14"/>
        <v>0</v>
      </c>
      <c r="H715" s="55"/>
      <c r="I715" s="55"/>
      <c r="J715" s="55"/>
    </row>
    <row r="716" spans="1:10">
      <c r="A716" s="42" t="s">
        <v>3925</v>
      </c>
      <c r="B716" s="43" t="s">
        <v>3875</v>
      </c>
      <c r="C716" s="92" t="s">
        <v>5238</v>
      </c>
      <c r="D716" s="42" t="s">
        <v>3926</v>
      </c>
      <c r="E716" s="203">
        <f>VLOOKUP(A716,'System TB'!$A:$C,3,FALSE)</f>
        <v>0</v>
      </c>
      <c r="F716" s="44">
        <v>0</v>
      </c>
      <c r="G716" s="44">
        <f t="shared" si="14"/>
        <v>0</v>
      </c>
      <c r="H716" s="55"/>
      <c r="I716" s="55"/>
      <c r="J716" s="55"/>
    </row>
    <row r="717" spans="1:10">
      <c r="A717" s="42" t="s">
        <v>3927</v>
      </c>
      <c r="B717" s="43" t="s">
        <v>3875</v>
      </c>
      <c r="C717" s="92" t="s">
        <v>5238</v>
      </c>
      <c r="D717" s="42" t="s">
        <v>3928</v>
      </c>
      <c r="E717" s="203">
        <f>VLOOKUP(A717,'System TB'!$A:$C,3,FALSE)</f>
        <v>0</v>
      </c>
      <c r="F717" s="44">
        <v>0</v>
      </c>
      <c r="G717" s="44">
        <f t="shared" si="14"/>
        <v>0</v>
      </c>
      <c r="H717" s="55"/>
      <c r="I717" s="55"/>
      <c r="J717" s="55"/>
    </row>
    <row r="718" spans="1:10">
      <c r="A718" s="42" t="s">
        <v>3943</v>
      </c>
      <c r="B718" s="43" t="s">
        <v>3875</v>
      </c>
      <c r="C718" s="92" t="s">
        <v>5238</v>
      </c>
      <c r="D718" s="42" t="s">
        <v>3944</v>
      </c>
      <c r="E718" s="203">
        <f>VLOOKUP(A718,'System TB'!$A:$C,3,FALSE)</f>
        <v>0</v>
      </c>
      <c r="F718" s="44">
        <v>0</v>
      </c>
      <c r="G718" s="44">
        <f t="shared" si="14"/>
        <v>0</v>
      </c>
      <c r="H718" s="55"/>
      <c r="I718" s="55"/>
      <c r="J718" s="55"/>
    </row>
    <row r="719" spans="1:10">
      <c r="A719" s="42" t="s">
        <v>3955</v>
      </c>
      <c r="B719" s="43" t="s">
        <v>3875</v>
      </c>
      <c r="C719" s="92" t="s">
        <v>5238</v>
      </c>
      <c r="D719" s="42" t="s">
        <v>3956</v>
      </c>
      <c r="E719" s="203">
        <f>VLOOKUP(A719,'System TB'!$A:$C,3,FALSE)</f>
        <v>0</v>
      </c>
      <c r="F719" s="44">
        <v>0</v>
      </c>
      <c r="G719" s="44">
        <f t="shared" si="14"/>
        <v>0</v>
      </c>
      <c r="H719" s="55"/>
      <c r="I719" s="55"/>
      <c r="J719" s="55"/>
    </row>
    <row r="720" spans="1:10">
      <c r="A720" s="42" t="s">
        <v>3913</v>
      </c>
      <c r="B720" s="43" t="s">
        <v>3875</v>
      </c>
      <c r="C720" s="92" t="s">
        <v>5238</v>
      </c>
      <c r="D720" s="42" t="s">
        <v>3914</v>
      </c>
      <c r="E720" s="203">
        <f>VLOOKUP(A720,'System TB'!$A:$C,3,FALSE)</f>
        <v>0</v>
      </c>
      <c r="F720" s="44">
        <v>0</v>
      </c>
      <c r="G720" s="44">
        <f t="shared" si="14"/>
        <v>0</v>
      </c>
      <c r="H720" s="55"/>
      <c r="I720" s="55"/>
      <c r="J720" s="55"/>
    </row>
    <row r="721" spans="1:10">
      <c r="A721" s="42" t="s">
        <v>3973</v>
      </c>
      <c r="B721" s="43" t="s">
        <v>3875</v>
      </c>
      <c r="C721" s="92" t="s">
        <v>5238</v>
      </c>
      <c r="D721" s="42" t="s">
        <v>3974</v>
      </c>
      <c r="E721" s="203">
        <f>VLOOKUP(A721,'System TB'!$A:$C,3,FALSE)</f>
        <v>0</v>
      </c>
      <c r="F721" s="44">
        <v>0</v>
      </c>
      <c r="G721" s="44">
        <f t="shared" si="14"/>
        <v>0</v>
      </c>
      <c r="H721" s="55"/>
      <c r="I721" s="55"/>
      <c r="J721" s="55"/>
    </row>
    <row r="722" spans="1:10">
      <c r="A722" s="42" t="s">
        <v>3885</v>
      </c>
      <c r="B722" s="43" t="s">
        <v>3875</v>
      </c>
      <c r="C722" s="92" t="s">
        <v>5238</v>
      </c>
      <c r="D722" s="42" t="s">
        <v>3886</v>
      </c>
      <c r="E722" s="203">
        <f>VLOOKUP(A722,'System TB'!$A:$C,3,FALSE)</f>
        <v>0</v>
      </c>
      <c r="F722" s="44">
        <v>0</v>
      </c>
      <c r="G722" s="44">
        <f t="shared" si="14"/>
        <v>0</v>
      </c>
      <c r="H722" s="55"/>
      <c r="I722" s="55"/>
      <c r="J722" s="55"/>
    </row>
    <row r="723" spans="1:10">
      <c r="A723" s="42" t="s">
        <v>3915</v>
      </c>
      <c r="B723" s="43" t="s">
        <v>3875</v>
      </c>
      <c r="C723" s="92" t="s">
        <v>5238</v>
      </c>
      <c r="D723" s="42" t="s">
        <v>3916</v>
      </c>
      <c r="E723" s="203">
        <f>VLOOKUP(A723,'System TB'!$A:$C,3,FALSE)</f>
        <v>0</v>
      </c>
      <c r="F723" s="44">
        <v>0</v>
      </c>
      <c r="G723" s="44">
        <f t="shared" si="14"/>
        <v>0</v>
      </c>
      <c r="H723" s="55"/>
      <c r="I723" s="55"/>
      <c r="J723" s="55"/>
    </row>
    <row r="724" spans="1:10">
      <c r="A724" s="42" t="s">
        <v>3931</v>
      </c>
      <c r="B724" s="43" t="s">
        <v>3875</v>
      </c>
      <c r="C724" s="92" t="s">
        <v>5238</v>
      </c>
      <c r="D724" s="42" t="s">
        <v>3932</v>
      </c>
      <c r="E724" s="203">
        <f>VLOOKUP(A724,'System TB'!$A:$C,3,FALSE)</f>
        <v>0</v>
      </c>
      <c r="F724" s="44">
        <v>0</v>
      </c>
      <c r="G724" s="44">
        <f t="shared" si="14"/>
        <v>0</v>
      </c>
      <c r="H724" s="55"/>
      <c r="I724" s="55"/>
      <c r="J724" s="55"/>
    </row>
    <row r="725" spans="1:10">
      <c r="A725" s="42" t="s">
        <v>3901</v>
      </c>
      <c r="B725" s="43" t="s">
        <v>3875</v>
      </c>
      <c r="C725" s="92" t="s">
        <v>5238</v>
      </c>
      <c r="D725" s="42" t="s">
        <v>3902</v>
      </c>
      <c r="E725" s="203">
        <f>VLOOKUP(A725,'System TB'!$A:$C,3,FALSE)</f>
        <v>0</v>
      </c>
      <c r="F725" s="44">
        <v>0</v>
      </c>
      <c r="G725" s="44">
        <f t="shared" si="14"/>
        <v>0</v>
      </c>
      <c r="H725" s="55"/>
      <c r="I725" s="55"/>
      <c r="J725" s="55"/>
    </row>
    <row r="726" spans="1:10">
      <c r="A726" s="42" t="s">
        <v>3933</v>
      </c>
      <c r="B726" s="43" t="s">
        <v>3875</v>
      </c>
      <c r="C726" s="92" t="s">
        <v>5238</v>
      </c>
      <c r="D726" s="42" t="s">
        <v>3934</v>
      </c>
      <c r="E726" s="203">
        <f>VLOOKUP(A726,'System TB'!$A:$C,3,FALSE)</f>
        <v>0</v>
      </c>
      <c r="F726" s="44">
        <v>0</v>
      </c>
      <c r="G726" s="44">
        <f t="shared" si="14"/>
        <v>0</v>
      </c>
      <c r="H726" s="55"/>
      <c r="I726" s="55"/>
      <c r="J726" s="55"/>
    </row>
    <row r="727" spans="1:10">
      <c r="A727" s="42" t="s">
        <v>3917</v>
      </c>
      <c r="B727" s="43" t="s">
        <v>3875</v>
      </c>
      <c r="C727" s="92" t="s">
        <v>5238</v>
      </c>
      <c r="D727" s="42" t="s">
        <v>3918</v>
      </c>
      <c r="E727" s="203">
        <f>VLOOKUP(A727,'System TB'!$A:$C,3,FALSE)</f>
        <v>0</v>
      </c>
      <c r="F727" s="44">
        <v>0</v>
      </c>
      <c r="G727" s="44">
        <f t="shared" si="14"/>
        <v>0</v>
      </c>
      <c r="H727" s="55"/>
      <c r="I727" s="55"/>
      <c r="J727" s="55"/>
    </row>
    <row r="728" spans="1:10">
      <c r="A728" s="42" t="s">
        <v>3945</v>
      </c>
      <c r="B728" s="43" t="s">
        <v>3875</v>
      </c>
      <c r="C728" s="92" t="s">
        <v>5238</v>
      </c>
      <c r="D728" s="42" t="s">
        <v>3946</v>
      </c>
      <c r="E728" s="203">
        <f>VLOOKUP(A728,'System TB'!$A:$C,3,FALSE)</f>
        <v>0</v>
      </c>
      <c r="F728" s="44">
        <v>0</v>
      </c>
      <c r="G728" s="44">
        <f t="shared" si="14"/>
        <v>0</v>
      </c>
      <c r="H728" s="55"/>
      <c r="I728" s="55"/>
      <c r="J728" s="55"/>
    </row>
    <row r="729" spans="1:10">
      <c r="A729" s="42" t="s">
        <v>3977</v>
      </c>
      <c r="B729" s="43" t="s">
        <v>3875</v>
      </c>
      <c r="C729" s="92" t="s">
        <v>5238</v>
      </c>
      <c r="D729" s="42" t="s">
        <v>3978</v>
      </c>
      <c r="E729" s="203">
        <f>VLOOKUP(A729,'System TB'!$A:$C,3,FALSE)</f>
        <v>0</v>
      </c>
      <c r="F729" s="44">
        <v>0</v>
      </c>
      <c r="G729" s="44">
        <f t="shared" si="14"/>
        <v>0</v>
      </c>
      <c r="H729" s="55"/>
      <c r="I729" s="55"/>
      <c r="J729" s="55"/>
    </row>
    <row r="730" spans="1:10">
      <c r="A730" s="42" t="s">
        <v>3919</v>
      </c>
      <c r="B730" s="43" t="s">
        <v>3875</v>
      </c>
      <c r="C730" s="92" t="s">
        <v>5238</v>
      </c>
      <c r="D730" s="42" t="s">
        <v>3920</v>
      </c>
      <c r="E730" s="203">
        <f>VLOOKUP(A730,'System TB'!$A:$C,3,FALSE)</f>
        <v>0</v>
      </c>
      <c r="F730" s="44">
        <v>0</v>
      </c>
      <c r="G730" s="44">
        <f t="shared" si="14"/>
        <v>0</v>
      </c>
      <c r="H730" s="55"/>
      <c r="I730" s="55"/>
      <c r="J730" s="55"/>
    </row>
    <row r="731" spans="1:10">
      <c r="A731" s="42" t="s">
        <v>1233</v>
      </c>
      <c r="B731" s="43" t="s">
        <v>978</v>
      </c>
      <c r="C731" s="92" t="s">
        <v>5233</v>
      </c>
      <c r="D731" s="42" t="s">
        <v>1234</v>
      </c>
      <c r="E731" s="203">
        <f>VLOOKUP(A731,'System TB'!$A:$C,3,FALSE)</f>
        <v>245424.75</v>
      </c>
      <c r="F731" s="44">
        <v>175100.75</v>
      </c>
      <c r="G731" s="44">
        <f t="shared" si="14"/>
        <v>70324</v>
      </c>
      <c r="H731" s="55"/>
      <c r="I731" s="55"/>
      <c r="J731" s="55"/>
    </row>
    <row r="732" spans="1:10">
      <c r="A732" s="42" t="s">
        <v>1014</v>
      </c>
      <c r="B732" s="43" t="s">
        <v>978</v>
      </c>
      <c r="C732" s="92" t="s">
        <v>5233</v>
      </c>
      <c r="D732" s="42" t="s">
        <v>1015</v>
      </c>
      <c r="E732" s="203">
        <f>VLOOKUP(A732,'System TB'!$A:$C,3,FALSE)</f>
        <v>379011.46</v>
      </c>
      <c r="F732" s="44">
        <v>289504.73</v>
      </c>
      <c r="G732" s="44">
        <f t="shared" si="14"/>
        <v>89506.73000000004</v>
      </c>
      <c r="H732" s="55"/>
      <c r="I732" s="55"/>
      <c r="J732" s="55"/>
    </row>
    <row r="733" spans="1:10">
      <c r="A733" s="42" t="s">
        <v>1192</v>
      </c>
      <c r="B733" s="43" t="s">
        <v>978</v>
      </c>
      <c r="C733" s="92" t="s">
        <v>5233</v>
      </c>
      <c r="D733" s="42" t="s">
        <v>1193</v>
      </c>
      <c r="E733" s="203">
        <f>VLOOKUP(A733,'System TB'!$A:$C,3,FALSE)</f>
        <v>482104</v>
      </c>
      <c r="F733" s="44">
        <v>344744</v>
      </c>
      <c r="G733" s="44">
        <f t="shared" si="14"/>
        <v>137360</v>
      </c>
      <c r="H733" s="55"/>
      <c r="I733" s="55"/>
      <c r="J733" s="55"/>
    </row>
    <row r="734" spans="1:10">
      <c r="A734" s="42" t="s">
        <v>1070</v>
      </c>
      <c r="B734" s="43" t="s">
        <v>978</v>
      </c>
      <c r="C734" s="92" t="s">
        <v>5233</v>
      </c>
      <c r="D734" s="42" t="s">
        <v>1071</v>
      </c>
      <c r="E734" s="203">
        <f>VLOOKUP(A734,'System TB'!$A:$C,3,FALSE)</f>
        <v>192229</v>
      </c>
      <c r="F734" s="44">
        <v>133620</v>
      </c>
      <c r="G734" s="44">
        <f t="shared" si="14"/>
        <v>58609</v>
      </c>
      <c r="H734" s="55"/>
      <c r="I734" s="55"/>
      <c r="J734" s="55"/>
    </row>
    <row r="735" spans="1:10">
      <c r="A735" s="42" t="s">
        <v>1172</v>
      </c>
      <c r="B735" s="43" t="s">
        <v>978</v>
      </c>
      <c r="C735" s="92" t="s">
        <v>5233</v>
      </c>
      <c r="D735" s="42" t="s">
        <v>1173</v>
      </c>
      <c r="E735" s="203">
        <f>VLOOKUP(A735,'System TB'!$A:$C,3,FALSE)</f>
        <v>406493.77</v>
      </c>
      <c r="F735" s="44">
        <v>298235.04000000004</v>
      </c>
      <c r="G735" s="44">
        <f t="shared" si="14"/>
        <v>108258.72999999998</v>
      </c>
      <c r="H735" s="55"/>
      <c r="I735" s="55"/>
      <c r="J735" s="55"/>
    </row>
    <row r="736" spans="1:10">
      <c r="A736" s="42" t="s">
        <v>1198</v>
      </c>
      <c r="B736" s="43" t="s">
        <v>978</v>
      </c>
      <c r="C736" s="92" t="s">
        <v>5233</v>
      </c>
      <c r="D736" s="42" t="s">
        <v>1199</v>
      </c>
      <c r="E736" s="203">
        <f>VLOOKUP(A736,'System TB'!$A:$C,3,FALSE)</f>
        <v>400884</v>
      </c>
      <c r="F736" s="44">
        <v>284449.93999999994</v>
      </c>
      <c r="G736" s="44">
        <f t="shared" si="14"/>
        <v>116434.06000000006</v>
      </c>
      <c r="H736" s="55"/>
      <c r="I736" s="55"/>
      <c r="J736" s="55"/>
    </row>
    <row r="737" spans="1:10">
      <c r="A737" s="42" t="s">
        <v>1074</v>
      </c>
      <c r="B737" s="43" t="s">
        <v>978</v>
      </c>
      <c r="C737" s="92" t="s">
        <v>5233</v>
      </c>
      <c r="D737" s="42" t="s">
        <v>1075</v>
      </c>
      <c r="E737" s="203">
        <f>VLOOKUP(A737,'System TB'!$A:$C,3,FALSE)</f>
        <v>171336</v>
      </c>
      <c r="F737" s="44">
        <v>111156</v>
      </c>
      <c r="G737" s="44">
        <f t="shared" si="14"/>
        <v>60180</v>
      </c>
      <c r="H737" s="55"/>
      <c r="I737" s="55"/>
      <c r="J737" s="55"/>
    </row>
    <row r="738" spans="1:10">
      <c r="A738" s="42" t="s">
        <v>1090</v>
      </c>
      <c r="B738" s="43" t="s">
        <v>978</v>
      </c>
      <c r="C738" s="92" t="s">
        <v>5233</v>
      </c>
      <c r="D738" s="42" t="s">
        <v>1091</v>
      </c>
      <c r="E738" s="203">
        <f>VLOOKUP(A738,'System TB'!$A:$C,3,FALSE)</f>
        <v>136683</v>
      </c>
      <c r="F738" s="44">
        <v>101965</v>
      </c>
      <c r="G738" s="44">
        <f t="shared" si="14"/>
        <v>34718</v>
      </c>
      <c r="H738" s="55"/>
      <c r="I738" s="55"/>
      <c r="J738" s="55"/>
    </row>
    <row r="739" spans="1:10">
      <c r="A739" s="42" t="s">
        <v>1040</v>
      </c>
      <c r="B739" s="43" t="s">
        <v>978</v>
      </c>
      <c r="C739" s="92" t="s">
        <v>5233</v>
      </c>
      <c r="D739" s="42" t="s">
        <v>1041</v>
      </c>
      <c r="E739" s="203">
        <f>VLOOKUP(A739,'System TB'!$A:$C,3,FALSE)</f>
        <v>190913</v>
      </c>
      <c r="F739" s="44">
        <v>145830</v>
      </c>
      <c r="G739" s="44">
        <f t="shared" si="14"/>
        <v>45083</v>
      </c>
      <c r="H739" s="55"/>
      <c r="I739" s="55"/>
      <c r="J739" s="55"/>
    </row>
    <row r="740" spans="1:10">
      <c r="A740" s="42" t="s">
        <v>1194</v>
      </c>
      <c r="B740" s="43" t="s">
        <v>978</v>
      </c>
      <c r="C740" s="92" t="s">
        <v>5233</v>
      </c>
      <c r="D740" s="42" t="s">
        <v>1195</v>
      </c>
      <c r="E740" s="203">
        <f>VLOOKUP(A740,'System TB'!$A:$C,3,FALSE)</f>
        <v>351840</v>
      </c>
      <c r="F740" s="44">
        <v>244029</v>
      </c>
      <c r="G740" s="44">
        <f t="shared" si="14"/>
        <v>107811</v>
      </c>
      <c r="H740" s="55"/>
      <c r="I740" s="55"/>
      <c r="J740" s="55"/>
    </row>
    <row r="741" spans="1:10">
      <c r="A741" s="42" t="s">
        <v>1036</v>
      </c>
      <c r="B741" s="43" t="s">
        <v>978</v>
      </c>
      <c r="C741" s="92" t="s">
        <v>5233</v>
      </c>
      <c r="D741" s="42" t="s">
        <v>1037</v>
      </c>
      <c r="E741" s="203">
        <f>VLOOKUP(A741,'System TB'!$A:$C,3,FALSE)</f>
        <v>278048</v>
      </c>
      <c r="F741" s="44">
        <v>205680</v>
      </c>
      <c r="G741" s="44">
        <f t="shared" si="14"/>
        <v>72368</v>
      </c>
      <c r="H741" s="55"/>
      <c r="I741" s="55"/>
      <c r="J741" s="55"/>
    </row>
    <row r="742" spans="1:10">
      <c r="A742" s="42" t="s">
        <v>1072</v>
      </c>
      <c r="B742" s="43" t="s">
        <v>978</v>
      </c>
      <c r="C742" s="92" t="s">
        <v>5233</v>
      </c>
      <c r="D742" s="42" t="s">
        <v>1073</v>
      </c>
      <c r="E742" s="203">
        <f>VLOOKUP(A742,'System TB'!$A:$C,3,FALSE)</f>
        <v>329649</v>
      </c>
      <c r="F742" s="44">
        <v>247041</v>
      </c>
      <c r="G742" s="44">
        <f t="shared" si="14"/>
        <v>82608</v>
      </c>
      <c r="H742" s="55"/>
      <c r="I742" s="55"/>
      <c r="J742" s="55"/>
    </row>
    <row r="743" spans="1:10">
      <c r="A743" s="42" t="s">
        <v>1174</v>
      </c>
      <c r="B743" s="43" t="s">
        <v>978</v>
      </c>
      <c r="C743" s="92" t="s">
        <v>5233</v>
      </c>
      <c r="D743" s="42" t="s">
        <v>1175</v>
      </c>
      <c r="E743" s="203">
        <f>VLOOKUP(A743,'System TB'!$A:$C,3,FALSE)</f>
        <v>349823</v>
      </c>
      <c r="F743" s="44">
        <v>248326</v>
      </c>
      <c r="G743" s="44">
        <f t="shared" si="14"/>
        <v>101497</v>
      </c>
      <c r="H743" s="55"/>
      <c r="I743" s="55"/>
      <c r="J743" s="55"/>
    </row>
    <row r="744" spans="1:10">
      <c r="A744" s="42" t="s">
        <v>1108</v>
      </c>
      <c r="B744" s="43" t="s">
        <v>978</v>
      </c>
      <c r="C744" s="92" t="s">
        <v>5233</v>
      </c>
      <c r="D744" s="42" t="s">
        <v>1109</v>
      </c>
      <c r="E744" s="203">
        <f>VLOOKUP(A744,'System TB'!$A:$C,3,FALSE)</f>
        <v>463970.32</v>
      </c>
      <c r="F744" s="44">
        <v>309749.47999999986</v>
      </c>
      <c r="G744" s="44">
        <f t="shared" si="14"/>
        <v>154220.84000000014</v>
      </c>
      <c r="H744" s="55"/>
      <c r="I744" s="55"/>
      <c r="J744" s="55"/>
    </row>
    <row r="745" spans="1:10">
      <c r="A745" s="42" t="s">
        <v>1235</v>
      </c>
      <c r="B745" s="43" t="s">
        <v>978</v>
      </c>
      <c r="C745" s="92" t="s">
        <v>5233</v>
      </c>
      <c r="D745" s="42" t="s">
        <v>1236</v>
      </c>
      <c r="E745" s="203">
        <f>VLOOKUP(A745,'System TB'!$A:$C,3,FALSE)</f>
        <v>701276.4</v>
      </c>
      <c r="F745" s="44">
        <v>488818.55000000028</v>
      </c>
      <c r="G745" s="44">
        <f t="shared" si="14"/>
        <v>212457.84999999974</v>
      </c>
      <c r="H745" s="55"/>
      <c r="I745" s="55"/>
      <c r="J745" s="55"/>
    </row>
    <row r="746" spans="1:10">
      <c r="A746" s="42" t="s">
        <v>996</v>
      </c>
      <c r="B746" s="43" t="s">
        <v>978</v>
      </c>
      <c r="C746" s="92" t="s">
        <v>5233</v>
      </c>
      <c r="D746" s="42" t="s">
        <v>997</v>
      </c>
      <c r="E746" s="203">
        <f>VLOOKUP(A746,'System TB'!$A:$C,3,FALSE)</f>
        <v>292161.8</v>
      </c>
      <c r="F746" s="44">
        <v>217356.80000000005</v>
      </c>
      <c r="G746" s="44">
        <f t="shared" si="14"/>
        <v>74804.999999999942</v>
      </c>
      <c r="H746" s="55"/>
      <c r="I746" s="55"/>
      <c r="J746" s="55"/>
    </row>
    <row r="747" spans="1:10">
      <c r="A747" s="42" t="s">
        <v>1110</v>
      </c>
      <c r="B747" s="43" t="s">
        <v>978</v>
      </c>
      <c r="C747" s="92" t="s">
        <v>5233</v>
      </c>
      <c r="D747" s="42" t="s">
        <v>1111</v>
      </c>
      <c r="E747" s="203">
        <f>VLOOKUP(A747,'System TB'!$A:$C,3,FALSE)</f>
        <v>339684</v>
      </c>
      <c r="F747" s="44">
        <v>260604</v>
      </c>
      <c r="G747" s="44">
        <f t="shared" si="14"/>
        <v>79080</v>
      </c>
      <c r="H747" s="55"/>
      <c r="I747" s="55"/>
      <c r="J747" s="55"/>
    </row>
    <row r="748" spans="1:10">
      <c r="A748" s="42" t="s">
        <v>1076</v>
      </c>
      <c r="B748" s="43" t="s">
        <v>978</v>
      </c>
      <c r="C748" s="92" t="s">
        <v>5233</v>
      </c>
      <c r="D748" s="42" t="s">
        <v>1077</v>
      </c>
      <c r="E748" s="203">
        <f>VLOOKUP(A748,'System TB'!$A:$C,3,FALSE)</f>
        <v>432539</v>
      </c>
      <c r="F748" s="44">
        <v>278585</v>
      </c>
      <c r="G748" s="44">
        <f t="shared" si="14"/>
        <v>153954</v>
      </c>
      <c r="H748" s="55"/>
      <c r="I748" s="55"/>
      <c r="J748" s="55"/>
    </row>
    <row r="749" spans="1:10">
      <c r="A749" s="42" t="s">
        <v>1112</v>
      </c>
      <c r="B749" s="43" t="s">
        <v>978</v>
      </c>
      <c r="C749" s="92" t="s">
        <v>5233</v>
      </c>
      <c r="D749" s="42" t="s">
        <v>1113</v>
      </c>
      <c r="E749" s="203">
        <f>VLOOKUP(A749,'System TB'!$A:$C,3,FALSE)</f>
        <v>272124</v>
      </c>
      <c r="F749" s="44">
        <v>215668</v>
      </c>
      <c r="G749" s="44">
        <f t="shared" si="14"/>
        <v>56456</v>
      </c>
      <c r="H749" s="55"/>
      <c r="I749" s="55"/>
      <c r="J749" s="55"/>
    </row>
    <row r="750" spans="1:10">
      <c r="A750" s="42" t="s">
        <v>1144</v>
      </c>
      <c r="B750" s="43" t="s">
        <v>978</v>
      </c>
      <c r="C750" s="92" t="s">
        <v>5233</v>
      </c>
      <c r="D750" s="42" t="s">
        <v>1145</v>
      </c>
      <c r="E750" s="203">
        <f>VLOOKUP(A750,'System TB'!$A:$C,3,FALSE)</f>
        <v>169215</v>
      </c>
      <c r="F750" s="44">
        <v>123694</v>
      </c>
      <c r="G750" s="44">
        <f t="shared" si="14"/>
        <v>45521</v>
      </c>
      <c r="H750" s="55"/>
      <c r="I750" s="55"/>
      <c r="J750" s="55"/>
    </row>
    <row r="751" spans="1:10">
      <c r="A751" s="42" t="s">
        <v>992</v>
      </c>
      <c r="B751" s="43" t="s">
        <v>978</v>
      </c>
      <c r="C751" s="92" t="s">
        <v>5233</v>
      </c>
      <c r="D751" s="42" t="s">
        <v>993</v>
      </c>
      <c r="E751" s="203">
        <f>VLOOKUP(A751,'System TB'!$A:$C,3,FALSE)</f>
        <v>273828</v>
      </c>
      <c r="F751" s="44">
        <v>197372</v>
      </c>
      <c r="G751" s="44">
        <f t="shared" si="14"/>
        <v>76456</v>
      </c>
      <c r="H751" s="55"/>
      <c r="I751" s="55"/>
      <c r="J751" s="55"/>
    </row>
    <row r="752" spans="1:10">
      <c r="A752" s="42" t="s">
        <v>1196</v>
      </c>
      <c r="B752" s="43" t="s">
        <v>978</v>
      </c>
      <c r="C752" s="92" t="s">
        <v>5233</v>
      </c>
      <c r="D752" s="42" t="s">
        <v>1197</v>
      </c>
      <c r="E752" s="203">
        <f>VLOOKUP(A752,'System TB'!$A:$C,3,FALSE)</f>
        <v>530982</v>
      </c>
      <c r="F752" s="44">
        <v>389084</v>
      </c>
      <c r="G752" s="44">
        <f t="shared" si="14"/>
        <v>141898</v>
      </c>
      <c r="H752" s="55"/>
      <c r="I752" s="55"/>
      <c r="J752" s="55"/>
    </row>
    <row r="753" spans="1:10">
      <c r="A753" s="42" t="s">
        <v>1038</v>
      </c>
      <c r="B753" s="43" t="s">
        <v>978</v>
      </c>
      <c r="C753" s="92" t="s">
        <v>5233</v>
      </c>
      <c r="D753" s="42" t="s">
        <v>1039</v>
      </c>
      <c r="E753" s="203">
        <f>VLOOKUP(A753,'System TB'!$A:$C,3,FALSE)</f>
        <v>156911</v>
      </c>
      <c r="F753" s="44">
        <v>117286</v>
      </c>
      <c r="G753" s="44">
        <f t="shared" si="14"/>
        <v>39625</v>
      </c>
      <c r="H753" s="55"/>
      <c r="I753" s="55"/>
      <c r="J753" s="55"/>
    </row>
    <row r="754" spans="1:10">
      <c r="A754" s="42" t="s">
        <v>1092</v>
      </c>
      <c r="B754" s="43" t="s">
        <v>978</v>
      </c>
      <c r="C754" s="92" t="s">
        <v>5233</v>
      </c>
      <c r="D754" s="42" t="s">
        <v>1093</v>
      </c>
      <c r="E754" s="203">
        <f>VLOOKUP(A754,'System TB'!$A:$C,3,FALSE)</f>
        <v>118272</v>
      </c>
      <c r="F754" s="44">
        <v>89967</v>
      </c>
      <c r="G754" s="44">
        <f t="shared" si="14"/>
        <v>28305</v>
      </c>
      <c r="H754" s="55"/>
      <c r="I754" s="55"/>
      <c r="J754" s="55"/>
    </row>
    <row r="755" spans="1:10">
      <c r="A755" s="42" t="s">
        <v>1997</v>
      </c>
      <c r="B755" s="43" t="s">
        <v>1409</v>
      </c>
      <c r="C755" s="92" t="s">
        <v>5238</v>
      </c>
      <c r="D755" s="42" t="s">
        <v>1998</v>
      </c>
      <c r="E755" s="203">
        <f>VLOOKUP(A755,'System TB'!$A:$C,3,FALSE)</f>
        <v>62686839.799999997</v>
      </c>
      <c r="F755" s="44">
        <v>62321513.800000012</v>
      </c>
      <c r="G755" s="44">
        <f t="shared" si="14"/>
        <v>365325.9999999851</v>
      </c>
      <c r="H755" s="55"/>
      <c r="I755" s="55"/>
      <c r="J755" s="55"/>
    </row>
    <row r="756" spans="1:10">
      <c r="A756" s="42" t="s">
        <v>2770</v>
      </c>
      <c r="B756" s="43" t="s">
        <v>1409</v>
      </c>
      <c r="C756" s="92" t="s">
        <v>5238</v>
      </c>
      <c r="D756" s="42" t="s">
        <v>2771</v>
      </c>
      <c r="E756" s="203">
        <f>VLOOKUP(A756,'System TB'!$A:$C,3,FALSE)</f>
        <v>459533.5</v>
      </c>
      <c r="F756" s="44">
        <v>335790</v>
      </c>
      <c r="G756" s="44">
        <f t="shared" si="14"/>
        <v>123743.5</v>
      </c>
      <c r="H756" s="55"/>
      <c r="I756" s="55"/>
      <c r="J756" s="55"/>
    </row>
    <row r="757" spans="1:10">
      <c r="A757" s="42" t="s">
        <v>1483</v>
      </c>
      <c r="B757" s="43" t="s">
        <v>1409</v>
      </c>
      <c r="C757" s="92" t="s">
        <v>5238</v>
      </c>
      <c r="D757" s="42" t="s">
        <v>1484</v>
      </c>
      <c r="E757" s="203">
        <f>VLOOKUP(A757,'System TB'!$A:$C,3,FALSE)</f>
        <v>738755.6</v>
      </c>
      <c r="F757" s="44">
        <v>566513</v>
      </c>
      <c r="G757" s="44">
        <f t="shared" si="14"/>
        <v>172242.59999999998</v>
      </c>
      <c r="H757" s="55"/>
      <c r="I757" s="55"/>
      <c r="J757" s="55"/>
    </row>
    <row r="758" spans="1:10">
      <c r="A758" s="42" t="s">
        <v>2772</v>
      </c>
      <c r="B758" s="43" t="s">
        <v>1409</v>
      </c>
      <c r="C758" s="92" t="s">
        <v>5238</v>
      </c>
      <c r="D758" s="42" t="s">
        <v>2773</v>
      </c>
      <c r="E758" s="203">
        <f>VLOOKUP(A758,'System TB'!$A:$C,3,FALSE)</f>
        <v>628004.5</v>
      </c>
      <c r="F758" s="44">
        <v>405728.5</v>
      </c>
      <c r="G758" s="44">
        <f t="shared" si="14"/>
        <v>222276</v>
      </c>
      <c r="H758" s="55"/>
      <c r="I758" s="55"/>
      <c r="J758" s="55"/>
    </row>
    <row r="759" spans="1:10">
      <c r="A759" s="42" t="s">
        <v>1485</v>
      </c>
      <c r="B759" s="43" t="s">
        <v>1409</v>
      </c>
      <c r="C759" s="92" t="s">
        <v>5238</v>
      </c>
      <c r="D759" s="42" t="s">
        <v>1486</v>
      </c>
      <c r="E759" s="203">
        <f>VLOOKUP(A759,'System TB'!$A:$C,3,FALSE)</f>
        <v>446794.5</v>
      </c>
      <c r="F759" s="44">
        <v>301561</v>
      </c>
      <c r="G759" s="44">
        <f t="shared" si="14"/>
        <v>145233.5</v>
      </c>
      <c r="H759" s="55"/>
      <c r="I759" s="55"/>
      <c r="J759" s="55"/>
    </row>
    <row r="760" spans="1:10">
      <c r="A760" s="42" t="s">
        <v>2550</v>
      </c>
      <c r="B760" s="43" t="s">
        <v>1409</v>
      </c>
      <c r="C760" s="92" t="s">
        <v>5238</v>
      </c>
      <c r="D760" s="42" t="s">
        <v>2551</v>
      </c>
      <c r="E760" s="203">
        <f>VLOOKUP(A760,'System TB'!$A:$C,3,FALSE)</f>
        <v>824927.5</v>
      </c>
      <c r="F760" s="44">
        <v>537900.5</v>
      </c>
      <c r="G760" s="44">
        <f t="shared" si="14"/>
        <v>287027</v>
      </c>
      <c r="H760" s="55"/>
      <c r="I760" s="55"/>
      <c r="J760" s="55"/>
    </row>
    <row r="761" spans="1:10">
      <c r="A761" s="42" t="s">
        <v>1487</v>
      </c>
      <c r="B761" s="43" t="s">
        <v>1409</v>
      </c>
      <c r="C761" s="92" t="s">
        <v>5238</v>
      </c>
      <c r="D761" s="42" t="s">
        <v>1488</v>
      </c>
      <c r="E761" s="203">
        <f>VLOOKUP(A761,'System TB'!$A:$C,3,FALSE)</f>
        <v>845692</v>
      </c>
      <c r="F761" s="44">
        <v>563081.5</v>
      </c>
      <c r="G761" s="44">
        <f t="shared" si="14"/>
        <v>282610.5</v>
      </c>
      <c r="H761" s="55"/>
      <c r="I761" s="55"/>
      <c r="J761" s="55"/>
    </row>
    <row r="762" spans="1:10">
      <c r="A762" s="42" t="s">
        <v>3304</v>
      </c>
      <c r="B762" s="43" t="s">
        <v>1409</v>
      </c>
      <c r="C762" s="92" t="s">
        <v>5238</v>
      </c>
      <c r="D762" s="42" t="s">
        <v>3305</v>
      </c>
      <c r="E762" s="203">
        <f>VLOOKUP(A762,'System TB'!$A:$C,3,FALSE)</f>
        <v>189933.5</v>
      </c>
      <c r="F762" s="44">
        <v>131271.5</v>
      </c>
      <c r="G762" s="44">
        <f t="shared" si="14"/>
        <v>58662</v>
      </c>
      <c r="H762" s="55"/>
      <c r="I762" s="55"/>
      <c r="J762" s="55"/>
    </row>
    <row r="763" spans="1:10">
      <c r="A763" s="42" t="s">
        <v>2241</v>
      </c>
      <c r="B763" s="43" t="s">
        <v>1409</v>
      </c>
      <c r="C763" s="92" t="s">
        <v>5238</v>
      </c>
      <c r="D763" s="42" t="s">
        <v>2242</v>
      </c>
      <c r="E763" s="203">
        <f>VLOOKUP(A763,'System TB'!$A:$C,3,FALSE)</f>
        <v>415131.5</v>
      </c>
      <c r="F763" s="44">
        <v>318296.5</v>
      </c>
      <c r="G763" s="44">
        <f t="shared" si="14"/>
        <v>96835</v>
      </c>
      <c r="H763" s="55"/>
      <c r="I763" s="55"/>
      <c r="J763" s="55"/>
    </row>
    <row r="764" spans="1:10">
      <c r="A764" s="42" t="s">
        <v>2277</v>
      </c>
      <c r="B764" s="43" t="s">
        <v>1409</v>
      </c>
      <c r="C764" s="92" t="s">
        <v>5238</v>
      </c>
      <c r="D764" s="42" t="s">
        <v>2278</v>
      </c>
      <c r="E764" s="203">
        <f>VLOOKUP(A764,'System TB'!$A:$C,3,FALSE)</f>
        <v>344512.5</v>
      </c>
      <c r="F764" s="44">
        <v>255347.5</v>
      </c>
      <c r="G764" s="44">
        <f t="shared" si="14"/>
        <v>89165</v>
      </c>
      <c r="H764" s="55"/>
      <c r="I764" s="55"/>
      <c r="J764" s="55"/>
    </row>
    <row r="765" spans="1:10">
      <c r="A765" s="42" t="s">
        <v>2243</v>
      </c>
      <c r="B765" s="43" t="s">
        <v>1409</v>
      </c>
      <c r="C765" s="92" t="s">
        <v>5238</v>
      </c>
      <c r="D765" s="42" t="s">
        <v>2244</v>
      </c>
      <c r="E765" s="203">
        <f>VLOOKUP(A765,'System TB'!$A:$C,3,FALSE)</f>
        <v>411117.5</v>
      </c>
      <c r="F765" s="44">
        <v>284271</v>
      </c>
      <c r="G765" s="44">
        <f t="shared" si="14"/>
        <v>126846.5</v>
      </c>
      <c r="H765" s="55"/>
      <c r="I765" s="55"/>
      <c r="J765" s="55"/>
    </row>
    <row r="766" spans="1:10">
      <c r="A766" s="42" t="s">
        <v>1745</v>
      </c>
      <c r="B766" s="43" t="s">
        <v>1409</v>
      </c>
      <c r="C766" s="92" t="s">
        <v>5238</v>
      </c>
      <c r="D766" s="42" t="s">
        <v>1746</v>
      </c>
      <c r="E766" s="203">
        <f>VLOOKUP(A766,'System TB'!$A:$C,3,FALSE)</f>
        <v>570624.5</v>
      </c>
      <c r="F766" s="44">
        <v>442752</v>
      </c>
      <c r="G766" s="44">
        <f t="shared" si="14"/>
        <v>127872.5</v>
      </c>
      <c r="H766" s="55"/>
      <c r="I766" s="55"/>
      <c r="J766" s="55"/>
    </row>
    <row r="767" spans="1:10">
      <c r="A767" s="42" t="s">
        <v>2774</v>
      </c>
      <c r="B767" s="43" t="s">
        <v>1409</v>
      </c>
      <c r="C767" s="92" t="s">
        <v>5238</v>
      </c>
      <c r="D767" s="42" t="s">
        <v>2775</v>
      </c>
      <c r="E767" s="203">
        <f>VLOOKUP(A767,'System TB'!$A:$C,3,FALSE)</f>
        <v>717405.6</v>
      </c>
      <c r="F767" s="44">
        <v>581256</v>
      </c>
      <c r="G767" s="44">
        <f t="shared" si="14"/>
        <v>136149.59999999998</v>
      </c>
      <c r="H767" s="55"/>
      <c r="I767" s="55"/>
      <c r="J767" s="55"/>
    </row>
    <row r="768" spans="1:10">
      <c r="A768" s="42" t="s">
        <v>2464</v>
      </c>
      <c r="B768" s="43" t="s">
        <v>1409</v>
      </c>
      <c r="C768" s="92" t="s">
        <v>5238</v>
      </c>
      <c r="D768" s="42" t="s">
        <v>2465</v>
      </c>
      <c r="E768" s="203">
        <f>VLOOKUP(A768,'System TB'!$A:$C,3,FALSE)</f>
        <v>724918.1</v>
      </c>
      <c r="F768" s="44">
        <v>603501</v>
      </c>
      <c r="G768" s="44">
        <f t="shared" si="14"/>
        <v>121417.09999999998</v>
      </c>
      <c r="H768" s="55"/>
      <c r="I768" s="55"/>
      <c r="J768" s="55"/>
    </row>
    <row r="769" spans="1:10">
      <c r="A769" s="42" t="s">
        <v>2994</v>
      </c>
      <c r="B769" s="43" t="s">
        <v>1409</v>
      </c>
      <c r="C769" s="92" t="s">
        <v>5238</v>
      </c>
      <c r="D769" s="42" t="s">
        <v>2995</v>
      </c>
      <c r="E769" s="203">
        <f>VLOOKUP(A769,'System TB'!$A:$C,3,FALSE)</f>
        <v>878570</v>
      </c>
      <c r="F769" s="44">
        <v>697177.5</v>
      </c>
      <c r="G769" s="44">
        <f t="shared" si="14"/>
        <v>181392.5</v>
      </c>
      <c r="H769" s="55"/>
      <c r="I769" s="55"/>
      <c r="J769" s="55"/>
    </row>
    <row r="770" spans="1:10">
      <c r="A770" s="42" t="s">
        <v>3306</v>
      </c>
      <c r="B770" s="43" t="s">
        <v>1409</v>
      </c>
      <c r="C770" s="92" t="s">
        <v>5238</v>
      </c>
      <c r="D770" s="42" t="s">
        <v>3307</v>
      </c>
      <c r="E770" s="203">
        <f>VLOOKUP(A770,'System TB'!$A:$C,3,FALSE)</f>
        <v>799543</v>
      </c>
      <c r="F770" s="44">
        <v>619392</v>
      </c>
      <c r="G770" s="44">
        <f t="shared" ref="G770:G833" si="15">E770-F770</f>
        <v>180151</v>
      </c>
      <c r="H770" s="55"/>
      <c r="I770" s="55"/>
      <c r="J770" s="55"/>
    </row>
    <row r="771" spans="1:10">
      <c r="A771" s="42" t="s">
        <v>2776</v>
      </c>
      <c r="B771" s="43" t="s">
        <v>1409</v>
      </c>
      <c r="C771" s="92" t="s">
        <v>5238</v>
      </c>
      <c r="D771" s="42" t="s">
        <v>2777</v>
      </c>
      <c r="E771" s="203">
        <f>VLOOKUP(A771,'System TB'!$A:$C,3,FALSE)</f>
        <v>368369.5</v>
      </c>
      <c r="F771" s="44">
        <v>252753.5</v>
      </c>
      <c r="G771" s="44">
        <f t="shared" si="15"/>
        <v>115616</v>
      </c>
      <c r="H771" s="55"/>
      <c r="I771" s="55"/>
      <c r="J771" s="55"/>
    </row>
    <row r="772" spans="1:10">
      <c r="A772" s="42" t="s">
        <v>2508</v>
      </c>
      <c r="B772" s="43" t="s">
        <v>1409</v>
      </c>
      <c r="C772" s="92" t="s">
        <v>5238</v>
      </c>
      <c r="D772" s="42" t="s">
        <v>2509</v>
      </c>
      <c r="E772" s="203">
        <f>VLOOKUP(A772,'System TB'!$A:$C,3,FALSE)</f>
        <v>866557</v>
      </c>
      <c r="F772" s="44">
        <v>657679</v>
      </c>
      <c r="G772" s="44">
        <f t="shared" si="15"/>
        <v>208878</v>
      </c>
      <c r="H772" s="55"/>
      <c r="I772" s="55"/>
      <c r="J772" s="55"/>
    </row>
    <row r="773" spans="1:10">
      <c r="A773" s="42" t="s">
        <v>3308</v>
      </c>
      <c r="B773" s="43" t="s">
        <v>1409</v>
      </c>
      <c r="C773" s="92" t="s">
        <v>5238</v>
      </c>
      <c r="D773" s="42" t="s">
        <v>3309</v>
      </c>
      <c r="E773" s="203">
        <f>VLOOKUP(A773,'System TB'!$A:$C,3,FALSE)</f>
        <v>556029</v>
      </c>
      <c r="F773" s="44">
        <v>399502.5</v>
      </c>
      <c r="G773" s="44">
        <f t="shared" si="15"/>
        <v>156526.5</v>
      </c>
      <c r="H773" s="55"/>
      <c r="I773" s="55"/>
      <c r="J773" s="55"/>
    </row>
    <row r="774" spans="1:10">
      <c r="A774" s="42" t="s">
        <v>1747</v>
      </c>
      <c r="B774" s="43" t="s">
        <v>1409</v>
      </c>
      <c r="C774" s="92" t="s">
        <v>5238</v>
      </c>
      <c r="D774" s="42" t="s">
        <v>1748</v>
      </c>
      <c r="E774" s="203">
        <f>VLOOKUP(A774,'System TB'!$A:$C,3,FALSE)</f>
        <v>518396</v>
      </c>
      <c r="F774" s="44">
        <v>439167</v>
      </c>
      <c r="G774" s="44">
        <f t="shared" si="15"/>
        <v>79229</v>
      </c>
      <c r="H774" s="55"/>
      <c r="I774" s="55"/>
      <c r="J774" s="55"/>
    </row>
    <row r="775" spans="1:10">
      <c r="A775" s="42" t="s">
        <v>2245</v>
      </c>
      <c r="B775" s="43" t="s">
        <v>1409</v>
      </c>
      <c r="C775" s="92" t="s">
        <v>5238</v>
      </c>
      <c r="D775" s="42" t="s">
        <v>2246</v>
      </c>
      <c r="E775" s="203">
        <f>VLOOKUP(A775,'System TB'!$A:$C,3,FALSE)</f>
        <v>312128.5</v>
      </c>
      <c r="F775" s="44">
        <v>245864.5</v>
      </c>
      <c r="G775" s="44">
        <f t="shared" si="15"/>
        <v>66264</v>
      </c>
      <c r="H775" s="55"/>
      <c r="I775" s="55"/>
      <c r="J775" s="55"/>
    </row>
    <row r="776" spans="1:10">
      <c r="A776" s="42" t="s">
        <v>2996</v>
      </c>
      <c r="B776" s="43" t="s">
        <v>1409</v>
      </c>
      <c r="C776" s="92" t="s">
        <v>5238</v>
      </c>
      <c r="D776" s="42" t="s">
        <v>2997</v>
      </c>
      <c r="E776" s="203">
        <f>VLOOKUP(A776,'System TB'!$A:$C,3,FALSE)</f>
        <v>637872.5</v>
      </c>
      <c r="F776" s="44">
        <v>394347</v>
      </c>
      <c r="G776" s="44">
        <f t="shared" si="15"/>
        <v>243525.5</v>
      </c>
      <c r="H776" s="55"/>
      <c r="I776" s="55"/>
      <c r="J776" s="55"/>
    </row>
    <row r="777" spans="1:10">
      <c r="A777" s="42" t="s">
        <v>2466</v>
      </c>
      <c r="B777" s="43" t="s">
        <v>1409</v>
      </c>
      <c r="C777" s="92" t="s">
        <v>5238</v>
      </c>
      <c r="D777" s="42" t="s">
        <v>2467</v>
      </c>
      <c r="E777" s="203">
        <f>VLOOKUP(A777,'System TB'!$A:$C,3,FALSE)</f>
        <v>692115</v>
      </c>
      <c r="F777" s="44">
        <v>444235.5</v>
      </c>
      <c r="G777" s="44">
        <f t="shared" si="15"/>
        <v>247879.5</v>
      </c>
      <c r="H777" s="55"/>
      <c r="I777" s="55"/>
      <c r="J777" s="55"/>
    </row>
    <row r="778" spans="1:10">
      <c r="A778" s="42" t="s">
        <v>2468</v>
      </c>
      <c r="B778" s="43" t="s">
        <v>1409</v>
      </c>
      <c r="C778" s="92" t="s">
        <v>5238</v>
      </c>
      <c r="D778" s="42" t="s">
        <v>2469</v>
      </c>
      <c r="E778" s="203">
        <f>VLOOKUP(A778,'System TB'!$A:$C,3,FALSE)</f>
        <v>294377</v>
      </c>
      <c r="F778" s="44">
        <v>218149.5</v>
      </c>
      <c r="G778" s="44">
        <f t="shared" si="15"/>
        <v>76227.5</v>
      </c>
      <c r="H778" s="55"/>
      <c r="I778" s="55"/>
      <c r="J778" s="55"/>
    </row>
    <row r="779" spans="1:10">
      <c r="A779" s="42" t="s">
        <v>3262</v>
      </c>
      <c r="B779" s="43" t="s">
        <v>1409</v>
      </c>
      <c r="C779" s="92" t="s">
        <v>5238</v>
      </c>
      <c r="D779" s="42" t="s">
        <v>3263</v>
      </c>
      <c r="E779" s="203">
        <f>VLOOKUP(A779,'System TB'!$A:$C,3,FALSE)</f>
        <v>337913</v>
      </c>
      <c r="F779" s="44">
        <v>247505</v>
      </c>
      <c r="G779" s="44">
        <f t="shared" si="15"/>
        <v>90408</v>
      </c>
      <c r="H779" s="55"/>
      <c r="I779" s="55"/>
      <c r="J779" s="55"/>
    </row>
    <row r="780" spans="1:10">
      <c r="A780" s="42" t="s">
        <v>1501</v>
      </c>
      <c r="B780" s="43" t="s">
        <v>1409</v>
      </c>
      <c r="C780" s="92" t="s">
        <v>5238</v>
      </c>
      <c r="D780" s="42" t="s">
        <v>1502</v>
      </c>
      <c r="E780" s="203">
        <f>VLOOKUP(A780,'System TB'!$A:$C,3,FALSE)</f>
        <v>0</v>
      </c>
      <c r="F780" s="44">
        <v>0</v>
      </c>
      <c r="G780" s="44">
        <f t="shared" si="15"/>
        <v>0</v>
      </c>
      <c r="H780" s="55"/>
      <c r="I780" s="55"/>
      <c r="J780" s="55"/>
    </row>
    <row r="781" spans="1:10">
      <c r="A781" s="42" t="s">
        <v>3058</v>
      </c>
      <c r="B781" s="43" t="s">
        <v>1409</v>
      </c>
      <c r="C781" s="92" t="s">
        <v>5238</v>
      </c>
      <c r="D781" s="42" t="s">
        <v>3059</v>
      </c>
      <c r="E781" s="203">
        <f>VLOOKUP(A781,'System TB'!$A:$C,3,FALSE)</f>
        <v>0</v>
      </c>
      <c r="F781" s="44">
        <v>0</v>
      </c>
      <c r="G781" s="44">
        <f t="shared" si="15"/>
        <v>0</v>
      </c>
      <c r="H781" s="55"/>
      <c r="I781" s="55"/>
      <c r="J781" s="55"/>
    </row>
    <row r="782" spans="1:10">
      <c r="A782" s="42" t="s">
        <v>3350</v>
      </c>
      <c r="B782" s="43" t="s">
        <v>1409</v>
      </c>
      <c r="C782" s="92" t="s">
        <v>5238</v>
      </c>
      <c r="D782" s="42" t="s">
        <v>3351</v>
      </c>
      <c r="E782" s="203">
        <f>VLOOKUP(A782,'System TB'!$A:$C,3,FALSE)</f>
        <v>0</v>
      </c>
      <c r="F782" s="44">
        <v>0</v>
      </c>
      <c r="G782" s="44">
        <f t="shared" si="15"/>
        <v>0</v>
      </c>
      <c r="H782" s="55"/>
      <c r="I782" s="55"/>
      <c r="J782" s="55"/>
    </row>
    <row r="783" spans="1:10">
      <c r="A783" s="42" t="s">
        <v>3074</v>
      </c>
      <c r="B783" s="43" t="s">
        <v>1409</v>
      </c>
      <c r="C783" s="92" t="s">
        <v>5238</v>
      </c>
      <c r="D783" s="42" t="s">
        <v>3075</v>
      </c>
      <c r="E783" s="203">
        <f>VLOOKUP(A783,'System TB'!$A:$C,3,FALSE)</f>
        <v>0</v>
      </c>
      <c r="F783" s="44">
        <v>0</v>
      </c>
      <c r="G783" s="44">
        <f t="shared" si="15"/>
        <v>0</v>
      </c>
      <c r="H783" s="55"/>
      <c r="I783" s="55"/>
      <c r="J783" s="55"/>
    </row>
    <row r="784" spans="1:10">
      <c r="A784" s="42" t="s">
        <v>3352</v>
      </c>
      <c r="B784" s="43" t="s">
        <v>1409</v>
      </c>
      <c r="C784" s="92" t="s">
        <v>5238</v>
      </c>
      <c r="D784" s="42" t="s">
        <v>3353</v>
      </c>
      <c r="E784" s="203">
        <f>VLOOKUP(A784,'System TB'!$A:$C,3,FALSE)</f>
        <v>0</v>
      </c>
      <c r="F784" s="44">
        <v>0</v>
      </c>
      <c r="G784" s="44">
        <f t="shared" si="15"/>
        <v>0</v>
      </c>
      <c r="H784" s="55"/>
      <c r="I784" s="55"/>
      <c r="J784" s="55"/>
    </row>
    <row r="785" spans="1:10">
      <c r="A785" s="42" t="s">
        <v>3310</v>
      </c>
      <c r="B785" s="43" t="s">
        <v>1409</v>
      </c>
      <c r="C785" s="92" t="s">
        <v>5238</v>
      </c>
      <c r="D785" s="42" t="s">
        <v>3311</v>
      </c>
      <c r="E785" s="203">
        <f>VLOOKUP(A785,'System TB'!$A:$C,3,FALSE)</f>
        <v>0</v>
      </c>
      <c r="F785" s="44">
        <v>0</v>
      </c>
      <c r="G785" s="44">
        <f t="shared" si="15"/>
        <v>0</v>
      </c>
      <c r="H785" s="55"/>
      <c r="I785" s="55"/>
      <c r="J785" s="55"/>
    </row>
    <row r="786" spans="1:10">
      <c r="A786" s="42" t="s">
        <v>1749</v>
      </c>
      <c r="B786" s="43" t="s">
        <v>1409</v>
      </c>
      <c r="C786" s="92" t="s">
        <v>5238</v>
      </c>
      <c r="D786" s="42" t="s">
        <v>1750</v>
      </c>
      <c r="E786" s="203">
        <f>VLOOKUP(A786,'System TB'!$A:$C,3,FALSE)</f>
        <v>0</v>
      </c>
      <c r="F786" s="44">
        <v>0</v>
      </c>
      <c r="G786" s="44">
        <f t="shared" si="15"/>
        <v>0</v>
      </c>
      <c r="H786" s="55"/>
      <c r="I786" s="55"/>
      <c r="J786" s="55"/>
    </row>
    <row r="787" spans="1:10">
      <c r="A787" s="42" t="s">
        <v>3312</v>
      </c>
      <c r="B787" s="43" t="s">
        <v>1409</v>
      </c>
      <c r="C787" s="92" t="s">
        <v>5238</v>
      </c>
      <c r="D787" s="42" t="s">
        <v>3313</v>
      </c>
      <c r="E787" s="203">
        <f>VLOOKUP(A787,'System TB'!$A:$C,3,FALSE)</f>
        <v>0</v>
      </c>
      <c r="F787" s="44">
        <v>0</v>
      </c>
      <c r="G787" s="44">
        <f t="shared" si="15"/>
        <v>0</v>
      </c>
      <c r="H787" s="55"/>
      <c r="I787" s="55"/>
      <c r="J787" s="55"/>
    </row>
    <row r="788" spans="1:10">
      <c r="A788" s="42" t="s">
        <v>1751</v>
      </c>
      <c r="B788" s="43" t="s">
        <v>1409</v>
      </c>
      <c r="C788" s="92" t="s">
        <v>5238</v>
      </c>
      <c r="D788" s="42" t="s">
        <v>1752</v>
      </c>
      <c r="E788" s="203">
        <f>VLOOKUP(A788,'System TB'!$A:$C,3,FALSE)</f>
        <v>0</v>
      </c>
      <c r="F788" s="44">
        <v>0</v>
      </c>
      <c r="G788" s="44">
        <f t="shared" si="15"/>
        <v>0</v>
      </c>
      <c r="H788" s="55"/>
      <c r="I788" s="55"/>
      <c r="J788" s="55"/>
    </row>
    <row r="789" spans="1:10">
      <c r="A789" s="42" t="s">
        <v>2247</v>
      </c>
      <c r="B789" s="43" t="s">
        <v>1409</v>
      </c>
      <c r="C789" s="92" t="s">
        <v>5238</v>
      </c>
      <c r="D789" s="42" t="s">
        <v>2248</v>
      </c>
      <c r="E789" s="203">
        <f>VLOOKUP(A789,'System TB'!$A:$C,3,FALSE)</f>
        <v>0</v>
      </c>
      <c r="F789" s="44">
        <v>0</v>
      </c>
      <c r="G789" s="44">
        <f t="shared" si="15"/>
        <v>0</v>
      </c>
      <c r="H789" s="55"/>
      <c r="I789" s="55"/>
      <c r="J789" s="55"/>
    </row>
    <row r="790" spans="1:10">
      <c r="A790" s="42" t="s">
        <v>2778</v>
      </c>
      <c r="B790" s="43" t="s">
        <v>1409</v>
      </c>
      <c r="C790" s="92" t="s">
        <v>5238</v>
      </c>
      <c r="D790" s="42" t="s">
        <v>2779</v>
      </c>
      <c r="E790" s="203">
        <f>VLOOKUP(A790,'System TB'!$A:$C,3,FALSE)</f>
        <v>0</v>
      </c>
      <c r="F790" s="44">
        <v>0</v>
      </c>
      <c r="G790" s="44">
        <f t="shared" si="15"/>
        <v>0</v>
      </c>
      <c r="H790" s="55"/>
      <c r="I790" s="55"/>
      <c r="J790" s="55"/>
    </row>
    <row r="791" spans="1:10">
      <c r="A791" s="42" t="s">
        <v>2249</v>
      </c>
      <c r="B791" s="43" t="s">
        <v>1409</v>
      </c>
      <c r="C791" s="92" t="s">
        <v>5238</v>
      </c>
      <c r="D791" s="42" t="s">
        <v>2250</v>
      </c>
      <c r="E791" s="203">
        <f>VLOOKUP(A791,'System TB'!$A:$C,3,FALSE)</f>
        <v>0</v>
      </c>
      <c r="F791" s="44">
        <v>0</v>
      </c>
      <c r="G791" s="44">
        <f t="shared" si="15"/>
        <v>0</v>
      </c>
      <c r="H791" s="55"/>
      <c r="I791" s="55"/>
      <c r="J791" s="55"/>
    </row>
    <row r="792" spans="1:10">
      <c r="A792" s="42" t="s">
        <v>2033</v>
      </c>
      <c r="B792" s="43" t="s">
        <v>1409</v>
      </c>
      <c r="C792" s="92" t="s">
        <v>5238</v>
      </c>
      <c r="D792" s="42" t="s">
        <v>2034</v>
      </c>
      <c r="E792" s="203">
        <f>VLOOKUP(A792,'System TB'!$A:$C,3,FALSE)</f>
        <v>0</v>
      </c>
      <c r="F792" s="44">
        <v>0</v>
      </c>
      <c r="G792" s="44">
        <f t="shared" si="15"/>
        <v>0</v>
      </c>
      <c r="H792" s="55"/>
      <c r="I792" s="55"/>
      <c r="J792" s="55"/>
    </row>
    <row r="793" spans="1:10">
      <c r="A793" s="42" t="s">
        <v>1527</v>
      </c>
      <c r="B793" s="43" t="s">
        <v>1409</v>
      </c>
      <c r="C793" s="92" t="s">
        <v>5238</v>
      </c>
      <c r="D793" s="42" t="s">
        <v>1528</v>
      </c>
      <c r="E793" s="203">
        <f>VLOOKUP(A793,'System TB'!$A:$C,3,FALSE)</f>
        <v>0</v>
      </c>
      <c r="F793" s="44">
        <v>0</v>
      </c>
      <c r="G793" s="44">
        <f t="shared" si="15"/>
        <v>0</v>
      </c>
      <c r="H793" s="55"/>
      <c r="I793" s="55"/>
      <c r="J793" s="55"/>
    </row>
    <row r="794" spans="1:10">
      <c r="A794" s="42" t="s">
        <v>2824</v>
      </c>
      <c r="B794" s="43" t="s">
        <v>1409</v>
      </c>
      <c r="C794" s="92" t="s">
        <v>5238</v>
      </c>
      <c r="D794" s="42" t="s">
        <v>2825</v>
      </c>
      <c r="E794" s="203">
        <f>VLOOKUP(A794,'System TB'!$A:$C,3,FALSE)</f>
        <v>0</v>
      </c>
      <c r="F794" s="44">
        <v>0</v>
      </c>
      <c r="G794" s="44">
        <f t="shared" si="15"/>
        <v>0</v>
      </c>
      <c r="H794" s="55"/>
      <c r="I794" s="55"/>
      <c r="J794" s="55"/>
    </row>
    <row r="795" spans="1:10">
      <c r="A795" s="42" t="s">
        <v>2826</v>
      </c>
      <c r="B795" s="43" t="s">
        <v>1409</v>
      </c>
      <c r="C795" s="92" t="s">
        <v>5238</v>
      </c>
      <c r="D795" s="42" t="s">
        <v>2827</v>
      </c>
      <c r="E795" s="203">
        <f>VLOOKUP(A795,'System TB'!$A:$C,3,FALSE)</f>
        <v>0</v>
      </c>
      <c r="F795" s="44">
        <v>0</v>
      </c>
      <c r="G795" s="44">
        <f t="shared" si="15"/>
        <v>0</v>
      </c>
      <c r="H795" s="55"/>
      <c r="I795" s="55"/>
      <c r="J795" s="55"/>
    </row>
    <row r="796" spans="1:10">
      <c r="A796" s="42" t="s">
        <v>2828</v>
      </c>
      <c r="B796" s="43" t="s">
        <v>1409</v>
      </c>
      <c r="C796" s="92" t="s">
        <v>5238</v>
      </c>
      <c r="D796" s="42" t="s">
        <v>2829</v>
      </c>
      <c r="E796" s="203">
        <f>VLOOKUP(A796,'System TB'!$A:$C,3,FALSE)</f>
        <v>0</v>
      </c>
      <c r="F796" s="44">
        <v>0</v>
      </c>
      <c r="G796" s="44">
        <f t="shared" si="15"/>
        <v>0</v>
      </c>
      <c r="H796" s="55"/>
      <c r="I796" s="55"/>
      <c r="J796" s="55"/>
    </row>
    <row r="797" spans="1:10">
      <c r="A797" s="42" t="s">
        <v>2279</v>
      </c>
      <c r="B797" s="43" t="s">
        <v>1409</v>
      </c>
      <c r="C797" s="92" t="s">
        <v>5238</v>
      </c>
      <c r="D797" s="42" t="s">
        <v>2280</v>
      </c>
      <c r="E797" s="203">
        <f>VLOOKUP(A797,'System TB'!$A:$C,3,FALSE)</f>
        <v>0</v>
      </c>
      <c r="F797" s="44">
        <v>0</v>
      </c>
      <c r="G797" s="44">
        <f t="shared" si="15"/>
        <v>0</v>
      </c>
      <c r="H797" s="55"/>
      <c r="I797" s="55"/>
      <c r="J797" s="55"/>
    </row>
    <row r="798" spans="1:10">
      <c r="A798" s="42" t="s">
        <v>1775</v>
      </c>
      <c r="B798" s="43" t="s">
        <v>1409</v>
      </c>
      <c r="C798" s="92" t="s">
        <v>5238</v>
      </c>
      <c r="D798" s="42" t="s">
        <v>1776</v>
      </c>
      <c r="E798" s="203">
        <f>VLOOKUP(A798,'System TB'!$A:$C,3,FALSE)</f>
        <v>0</v>
      </c>
      <c r="F798" s="44">
        <v>0</v>
      </c>
      <c r="G798" s="44">
        <f t="shared" si="15"/>
        <v>0</v>
      </c>
      <c r="H798" s="55"/>
      <c r="I798" s="55"/>
      <c r="J798" s="55"/>
    </row>
    <row r="799" spans="1:10">
      <c r="A799" s="42" t="s">
        <v>2281</v>
      </c>
      <c r="B799" s="43" t="s">
        <v>1409</v>
      </c>
      <c r="C799" s="92" t="s">
        <v>5238</v>
      </c>
      <c r="D799" s="42" t="s">
        <v>2282</v>
      </c>
      <c r="E799" s="203">
        <f>VLOOKUP(A799,'System TB'!$A:$C,3,FALSE)</f>
        <v>0</v>
      </c>
      <c r="F799" s="44">
        <v>0</v>
      </c>
      <c r="G799" s="44">
        <f t="shared" si="15"/>
        <v>0</v>
      </c>
      <c r="H799" s="55"/>
      <c r="I799" s="55"/>
      <c r="J799" s="55"/>
    </row>
    <row r="800" spans="1:10">
      <c r="A800" s="42" t="s">
        <v>3354</v>
      </c>
      <c r="B800" s="43" t="s">
        <v>1409</v>
      </c>
      <c r="C800" s="92" t="s">
        <v>5238</v>
      </c>
      <c r="D800" s="42" t="s">
        <v>3355</v>
      </c>
      <c r="E800" s="203">
        <f>VLOOKUP(A800,'System TB'!$A:$C,3,FALSE)</f>
        <v>0</v>
      </c>
      <c r="F800" s="44">
        <v>0</v>
      </c>
      <c r="G800" s="44">
        <f t="shared" si="15"/>
        <v>0</v>
      </c>
      <c r="H800" s="55"/>
      <c r="I800" s="55"/>
      <c r="J800" s="55"/>
    </row>
    <row r="801" spans="1:10">
      <c r="A801" s="42" t="s">
        <v>2035</v>
      </c>
      <c r="B801" s="43" t="s">
        <v>1409</v>
      </c>
      <c r="C801" s="92" t="s">
        <v>5238</v>
      </c>
      <c r="D801" s="42" t="s">
        <v>2036</v>
      </c>
      <c r="E801" s="203">
        <f>VLOOKUP(A801,'System TB'!$A:$C,3,FALSE)</f>
        <v>0</v>
      </c>
      <c r="F801" s="44">
        <v>0</v>
      </c>
      <c r="G801" s="44">
        <f t="shared" si="15"/>
        <v>0</v>
      </c>
      <c r="H801" s="55"/>
      <c r="I801" s="55"/>
      <c r="J801" s="55"/>
    </row>
    <row r="802" spans="1:10">
      <c r="A802" s="42" t="s">
        <v>2037</v>
      </c>
      <c r="B802" s="43" t="s">
        <v>1409</v>
      </c>
      <c r="C802" s="92" t="s">
        <v>5238</v>
      </c>
      <c r="D802" s="42" t="s">
        <v>2038</v>
      </c>
      <c r="E802" s="203">
        <f>VLOOKUP(A802,'System TB'!$A:$C,3,FALSE)</f>
        <v>0</v>
      </c>
      <c r="F802" s="44">
        <v>0</v>
      </c>
      <c r="G802" s="44">
        <f t="shared" si="15"/>
        <v>0</v>
      </c>
      <c r="H802" s="55"/>
      <c r="I802" s="55"/>
      <c r="J802" s="55"/>
    </row>
    <row r="803" spans="1:10">
      <c r="A803" s="42" t="s">
        <v>2780</v>
      </c>
      <c r="B803" s="43" t="s">
        <v>1409</v>
      </c>
      <c r="C803" s="92" t="s">
        <v>5238</v>
      </c>
      <c r="D803" s="42" t="s">
        <v>2781</v>
      </c>
      <c r="E803" s="203">
        <f>VLOOKUP(A803,'System TB'!$A:$C,3,FALSE)</f>
        <v>0</v>
      </c>
      <c r="F803" s="44">
        <v>0</v>
      </c>
      <c r="G803" s="44">
        <f t="shared" si="15"/>
        <v>0</v>
      </c>
      <c r="H803" s="55"/>
      <c r="I803" s="55"/>
      <c r="J803" s="55"/>
    </row>
    <row r="804" spans="1:10">
      <c r="A804" s="42" t="s">
        <v>1999</v>
      </c>
      <c r="B804" s="43" t="s">
        <v>1409</v>
      </c>
      <c r="C804" s="92" t="s">
        <v>5239</v>
      </c>
      <c r="D804" s="42" t="s">
        <v>2000</v>
      </c>
      <c r="E804" s="203">
        <f>VLOOKUP(A804,'System TB'!$A:$C,3,FALSE)</f>
        <v>0</v>
      </c>
      <c r="F804" s="44">
        <v>0</v>
      </c>
      <c r="G804" s="44">
        <f t="shared" si="15"/>
        <v>0</v>
      </c>
      <c r="H804" s="55"/>
      <c r="I804" s="55"/>
      <c r="J804" s="55"/>
    </row>
    <row r="805" spans="1:10">
      <c r="A805" s="42" t="s">
        <v>1489</v>
      </c>
      <c r="B805" s="43" t="s">
        <v>1409</v>
      </c>
      <c r="C805" s="92" t="s">
        <v>5239</v>
      </c>
      <c r="D805" s="42" t="s">
        <v>1490</v>
      </c>
      <c r="E805" s="203">
        <f>VLOOKUP(A805,'System TB'!$A:$C,3,FALSE)</f>
        <v>0</v>
      </c>
      <c r="F805" s="44">
        <v>0</v>
      </c>
      <c r="G805" s="44">
        <f t="shared" si="15"/>
        <v>0</v>
      </c>
      <c r="H805" s="55"/>
      <c r="I805" s="55"/>
      <c r="J805" s="55"/>
    </row>
    <row r="806" spans="1:10">
      <c r="A806" s="42" t="s">
        <v>2510</v>
      </c>
      <c r="B806" s="43" t="s">
        <v>1409</v>
      </c>
      <c r="C806" s="92" t="s">
        <v>5239</v>
      </c>
      <c r="D806" s="42" t="s">
        <v>2511</v>
      </c>
      <c r="E806" s="203">
        <f>VLOOKUP(A806,'System TB'!$A:$C,3,FALSE)</f>
        <v>0</v>
      </c>
      <c r="F806" s="44">
        <v>0</v>
      </c>
      <c r="G806" s="44">
        <f t="shared" si="15"/>
        <v>0</v>
      </c>
      <c r="H806" s="55"/>
      <c r="I806" s="55"/>
      <c r="J806" s="55"/>
    </row>
    <row r="807" spans="1:10">
      <c r="A807" s="42" t="s">
        <v>1503</v>
      </c>
      <c r="B807" s="43" t="s">
        <v>1409</v>
      </c>
      <c r="C807" s="92" t="s">
        <v>5239</v>
      </c>
      <c r="D807" s="42" t="s">
        <v>1504</v>
      </c>
      <c r="E807" s="203">
        <f>VLOOKUP(A807,'System TB'!$A:$C,3,FALSE)</f>
        <v>0</v>
      </c>
      <c r="F807" s="44">
        <v>0</v>
      </c>
      <c r="G807" s="44">
        <f t="shared" si="15"/>
        <v>0</v>
      </c>
      <c r="H807" s="55"/>
      <c r="I807" s="55"/>
      <c r="J807" s="55"/>
    </row>
    <row r="808" spans="1:10">
      <c r="A808" s="42" t="s">
        <v>2998</v>
      </c>
      <c r="B808" s="43" t="s">
        <v>1409</v>
      </c>
      <c r="C808" s="92" t="s">
        <v>5239</v>
      </c>
      <c r="D808" s="42" t="s">
        <v>2999</v>
      </c>
      <c r="E808" s="203">
        <f>VLOOKUP(A808,'System TB'!$A:$C,3,FALSE)</f>
        <v>0</v>
      </c>
      <c r="F808" s="44">
        <v>0</v>
      </c>
      <c r="G808" s="44">
        <f t="shared" si="15"/>
        <v>0</v>
      </c>
      <c r="H808" s="55"/>
      <c r="I808" s="55"/>
      <c r="J808" s="55"/>
    </row>
    <row r="809" spans="1:10">
      <c r="A809" s="42" t="s">
        <v>3264</v>
      </c>
      <c r="B809" s="43" t="s">
        <v>1409</v>
      </c>
      <c r="C809" s="92" t="s">
        <v>5239</v>
      </c>
      <c r="D809" s="42" t="s">
        <v>3265</v>
      </c>
      <c r="E809" s="203">
        <f>VLOOKUP(A809,'System TB'!$A:$C,3,FALSE)</f>
        <v>0</v>
      </c>
      <c r="F809" s="44">
        <v>0</v>
      </c>
      <c r="G809" s="44">
        <f t="shared" si="15"/>
        <v>0</v>
      </c>
      <c r="H809" s="55"/>
      <c r="I809" s="55"/>
      <c r="J809" s="55"/>
    </row>
    <row r="810" spans="1:10">
      <c r="A810" s="42" t="s">
        <v>3000</v>
      </c>
      <c r="B810" s="43" t="s">
        <v>1409</v>
      </c>
      <c r="C810" s="92" t="s">
        <v>5239</v>
      </c>
      <c r="D810" s="42" t="s">
        <v>3001</v>
      </c>
      <c r="E810" s="203">
        <f>VLOOKUP(A810,'System TB'!$A:$C,3,FALSE)</f>
        <v>0</v>
      </c>
      <c r="F810" s="44">
        <v>0</v>
      </c>
      <c r="G810" s="44">
        <f t="shared" si="15"/>
        <v>0</v>
      </c>
      <c r="H810" s="55"/>
      <c r="I810" s="55"/>
      <c r="J810" s="55"/>
    </row>
    <row r="811" spans="1:10">
      <c r="A811" s="42" t="s">
        <v>1777</v>
      </c>
      <c r="B811" s="43" t="s">
        <v>1409</v>
      </c>
      <c r="C811" s="92" t="s">
        <v>5239</v>
      </c>
      <c r="D811" s="42" t="s">
        <v>1778</v>
      </c>
      <c r="E811" s="203">
        <f>VLOOKUP(A811,'System TB'!$A:$C,3,FALSE)</f>
        <v>0</v>
      </c>
      <c r="F811" s="44">
        <v>0</v>
      </c>
      <c r="G811" s="44">
        <f t="shared" si="15"/>
        <v>0</v>
      </c>
      <c r="H811" s="55"/>
      <c r="I811" s="55"/>
      <c r="J811" s="55"/>
    </row>
    <row r="812" spans="1:10">
      <c r="A812" s="42" t="s">
        <v>3076</v>
      </c>
      <c r="B812" s="43" t="s">
        <v>1409</v>
      </c>
      <c r="C812" s="92" t="s">
        <v>5239</v>
      </c>
      <c r="D812" s="42" t="s">
        <v>3077</v>
      </c>
      <c r="E812" s="203">
        <f>VLOOKUP(A812,'System TB'!$A:$C,3,FALSE)</f>
        <v>0</v>
      </c>
      <c r="F812" s="44">
        <v>0</v>
      </c>
      <c r="G812" s="44">
        <f t="shared" si="15"/>
        <v>0</v>
      </c>
      <c r="H812" s="55"/>
      <c r="I812" s="55"/>
      <c r="J812" s="55"/>
    </row>
    <row r="813" spans="1:10">
      <c r="A813" s="42" t="s">
        <v>2736</v>
      </c>
      <c r="B813" s="43" t="s">
        <v>1409</v>
      </c>
      <c r="C813" s="92" t="s">
        <v>5239</v>
      </c>
      <c r="D813" s="42" t="s">
        <v>2737</v>
      </c>
      <c r="E813" s="203">
        <f>VLOOKUP(A813,'System TB'!$A:$C,3,FALSE)</f>
        <v>0</v>
      </c>
      <c r="F813" s="44">
        <v>0</v>
      </c>
      <c r="G813" s="44">
        <f t="shared" si="15"/>
        <v>0</v>
      </c>
      <c r="H813" s="55"/>
      <c r="I813" s="55"/>
      <c r="J813" s="55"/>
    </row>
    <row r="814" spans="1:10">
      <c r="A814" s="42" t="s">
        <v>2738</v>
      </c>
      <c r="B814" s="43" t="s">
        <v>1409</v>
      </c>
      <c r="C814" s="92" t="s">
        <v>5239</v>
      </c>
      <c r="D814" s="42" t="s">
        <v>2739</v>
      </c>
      <c r="E814" s="203">
        <f>VLOOKUP(A814,'System TB'!$A:$C,3,FALSE)</f>
        <v>0</v>
      </c>
      <c r="F814" s="44">
        <v>0</v>
      </c>
      <c r="G814" s="44">
        <f t="shared" si="15"/>
        <v>0</v>
      </c>
      <c r="H814" s="55"/>
      <c r="I814" s="55"/>
      <c r="J814" s="55"/>
    </row>
    <row r="815" spans="1:10">
      <c r="A815" s="42" t="s">
        <v>2205</v>
      </c>
      <c r="B815" s="43" t="s">
        <v>1409</v>
      </c>
      <c r="C815" s="92" t="s">
        <v>5239</v>
      </c>
      <c r="D815" s="42" t="s">
        <v>2206</v>
      </c>
      <c r="E815" s="203">
        <f>VLOOKUP(A815,'System TB'!$A:$C,3,FALSE)</f>
        <v>0</v>
      </c>
      <c r="F815" s="44">
        <v>0</v>
      </c>
      <c r="G815" s="44">
        <f t="shared" si="15"/>
        <v>0</v>
      </c>
      <c r="H815" s="55"/>
      <c r="I815" s="55"/>
      <c r="J815" s="55"/>
    </row>
    <row r="816" spans="1:10">
      <c r="A816" s="42" t="s">
        <v>2470</v>
      </c>
      <c r="B816" s="43" t="s">
        <v>1409</v>
      </c>
      <c r="C816" s="92" t="s">
        <v>5239</v>
      </c>
      <c r="D816" s="42" t="s">
        <v>2471</v>
      </c>
      <c r="E816" s="203">
        <f>VLOOKUP(A816,'System TB'!$A:$C,3,FALSE)</f>
        <v>0</v>
      </c>
      <c r="F816" s="44">
        <v>0</v>
      </c>
      <c r="G816" s="44">
        <f t="shared" si="15"/>
        <v>0</v>
      </c>
      <c r="H816" s="55"/>
      <c r="I816" s="55"/>
      <c r="J816" s="55"/>
    </row>
    <row r="817" spans="1:10">
      <c r="A817" s="42" t="s">
        <v>2039</v>
      </c>
      <c r="B817" s="43" t="s">
        <v>1409</v>
      </c>
      <c r="C817" s="92" t="s">
        <v>5239</v>
      </c>
      <c r="D817" s="42" t="s">
        <v>2040</v>
      </c>
      <c r="E817" s="203">
        <f>VLOOKUP(A817,'System TB'!$A:$C,3,FALSE)</f>
        <v>0</v>
      </c>
      <c r="F817" s="44">
        <v>0</v>
      </c>
      <c r="G817" s="44">
        <f t="shared" si="15"/>
        <v>0</v>
      </c>
      <c r="H817" s="55"/>
      <c r="I817" s="55"/>
      <c r="J817" s="55"/>
    </row>
    <row r="818" spans="1:10">
      <c r="A818" s="42" t="s">
        <v>2830</v>
      </c>
      <c r="B818" s="43" t="s">
        <v>1409</v>
      </c>
      <c r="C818" s="92" t="s">
        <v>5239</v>
      </c>
      <c r="D818" s="42" t="s">
        <v>2831</v>
      </c>
      <c r="E818" s="203">
        <f>VLOOKUP(A818,'System TB'!$A:$C,3,FALSE)</f>
        <v>0</v>
      </c>
      <c r="F818" s="44">
        <v>0</v>
      </c>
      <c r="G818" s="44">
        <f t="shared" si="15"/>
        <v>0</v>
      </c>
      <c r="H818" s="55"/>
      <c r="I818" s="55"/>
      <c r="J818" s="55"/>
    </row>
    <row r="819" spans="1:10">
      <c r="A819" s="42" t="s">
        <v>2041</v>
      </c>
      <c r="B819" s="43" t="s">
        <v>1409</v>
      </c>
      <c r="C819" s="92" t="s">
        <v>5239</v>
      </c>
      <c r="D819" s="42" t="s">
        <v>2042</v>
      </c>
      <c r="E819" s="203">
        <f>VLOOKUP(A819,'System TB'!$A:$C,3,FALSE)</f>
        <v>0</v>
      </c>
      <c r="F819" s="44">
        <v>0</v>
      </c>
      <c r="G819" s="44">
        <f t="shared" si="15"/>
        <v>0</v>
      </c>
      <c r="H819" s="55"/>
      <c r="I819" s="55"/>
      <c r="J819" s="55"/>
    </row>
    <row r="820" spans="1:10">
      <c r="A820" s="42" t="s">
        <v>1529</v>
      </c>
      <c r="B820" s="43" t="s">
        <v>1409</v>
      </c>
      <c r="C820" s="92" t="s">
        <v>5239</v>
      </c>
      <c r="D820" s="42" t="s">
        <v>1530</v>
      </c>
      <c r="E820" s="203">
        <f>VLOOKUP(A820,'System TB'!$A:$C,3,FALSE)</f>
        <v>0</v>
      </c>
      <c r="F820" s="44">
        <v>0</v>
      </c>
      <c r="G820" s="44">
        <f t="shared" si="15"/>
        <v>0</v>
      </c>
      <c r="H820" s="55"/>
      <c r="I820" s="55"/>
      <c r="J820" s="55"/>
    </row>
    <row r="821" spans="1:10">
      <c r="A821" s="42" t="s">
        <v>2552</v>
      </c>
      <c r="B821" s="43" t="s">
        <v>1409</v>
      </c>
      <c r="C821" s="92" t="s">
        <v>5239</v>
      </c>
      <c r="D821" s="42" t="s">
        <v>2553</v>
      </c>
      <c r="E821" s="203">
        <f>VLOOKUP(A821,'System TB'!$A:$C,3,FALSE)</f>
        <v>0</v>
      </c>
      <c r="F821" s="44">
        <v>0</v>
      </c>
      <c r="G821" s="44">
        <f t="shared" si="15"/>
        <v>0</v>
      </c>
      <c r="H821" s="55"/>
      <c r="I821" s="55"/>
      <c r="J821" s="55"/>
    </row>
    <row r="822" spans="1:10">
      <c r="A822" s="42" t="s">
        <v>2472</v>
      </c>
      <c r="B822" s="43" t="s">
        <v>1409</v>
      </c>
      <c r="C822" s="92" t="s">
        <v>5239</v>
      </c>
      <c r="D822" s="42" t="s">
        <v>2473</v>
      </c>
      <c r="E822" s="203">
        <f>VLOOKUP(A822,'System TB'!$A:$C,3,FALSE)</f>
        <v>0</v>
      </c>
      <c r="F822" s="44">
        <v>0</v>
      </c>
      <c r="G822" s="44">
        <f t="shared" si="15"/>
        <v>0</v>
      </c>
      <c r="H822" s="55"/>
      <c r="I822" s="55"/>
      <c r="J822" s="55"/>
    </row>
    <row r="823" spans="1:10">
      <c r="A823" s="42" t="s">
        <v>2538</v>
      </c>
      <c r="B823" s="43" t="s">
        <v>1409</v>
      </c>
      <c r="C823" s="92" t="s">
        <v>5239</v>
      </c>
      <c r="D823" s="42" t="s">
        <v>2539</v>
      </c>
      <c r="E823" s="203">
        <f>VLOOKUP(A823,'System TB'!$A:$C,3,FALSE)</f>
        <v>0</v>
      </c>
      <c r="F823" s="44">
        <v>0</v>
      </c>
      <c r="G823" s="44">
        <f t="shared" si="15"/>
        <v>0</v>
      </c>
      <c r="H823" s="55"/>
      <c r="I823" s="55"/>
      <c r="J823" s="55"/>
    </row>
    <row r="824" spans="1:10">
      <c r="A824" s="42" t="s">
        <v>2808</v>
      </c>
      <c r="B824" s="43" t="s">
        <v>1409</v>
      </c>
      <c r="C824" s="92" t="s">
        <v>5239</v>
      </c>
      <c r="D824" s="42" t="s">
        <v>2809</v>
      </c>
      <c r="E824" s="203">
        <f>VLOOKUP(A824,'System TB'!$A:$C,3,FALSE)</f>
        <v>0</v>
      </c>
      <c r="F824" s="44">
        <v>0</v>
      </c>
      <c r="G824" s="44">
        <f t="shared" si="15"/>
        <v>0</v>
      </c>
      <c r="H824" s="55"/>
      <c r="I824" s="55"/>
      <c r="J824" s="55"/>
    </row>
    <row r="825" spans="1:10">
      <c r="A825" s="42" t="s">
        <v>2025</v>
      </c>
      <c r="B825" s="43" t="s">
        <v>1409</v>
      </c>
      <c r="C825" s="92" t="s">
        <v>5239</v>
      </c>
      <c r="D825" s="42" t="s">
        <v>2026</v>
      </c>
      <c r="E825" s="203">
        <f>VLOOKUP(A825,'System TB'!$A:$C,3,FALSE)</f>
        <v>0</v>
      </c>
      <c r="F825" s="44">
        <v>0</v>
      </c>
      <c r="G825" s="44">
        <f t="shared" si="15"/>
        <v>0</v>
      </c>
      <c r="H825" s="55"/>
      <c r="I825" s="55"/>
      <c r="J825" s="55"/>
    </row>
    <row r="826" spans="1:10">
      <c r="A826" s="42" t="s">
        <v>1505</v>
      </c>
      <c r="B826" s="43" t="s">
        <v>1409</v>
      </c>
      <c r="C826" s="92" t="s">
        <v>5239</v>
      </c>
      <c r="D826" s="42" t="s">
        <v>1506</v>
      </c>
      <c r="E826" s="203">
        <f>VLOOKUP(A826,'System TB'!$A:$C,3,FALSE)</f>
        <v>0</v>
      </c>
      <c r="F826" s="44">
        <v>0</v>
      </c>
      <c r="G826" s="44">
        <f t="shared" si="15"/>
        <v>0</v>
      </c>
      <c r="H826" s="55"/>
      <c r="I826" s="55"/>
      <c r="J826" s="55"/>
    </row>
    <row r="827" spans="1:10">
      <c r="A827" s="42" t="s">
        <v>3002</v>
      </c>
      <c r="B827" s="43" t="s">
        <v>1409</v>
      </c>
      <c r="C827" s="92" t="s">
        <v>5239</v>
      </c>
      <c r="D827" s="42" t="s">
        <v>3003</v>
      </c>
      <c r="E827" s="203">
        <f>VLOOKUP(A827,'System TB'!$A:$C,3,FALSE)</f>
        <v>0</v>
      </c>
      <c r="F827" s="44">
        <v>0</v>
      </c>
      <c r="G827" s="44">
        <f t="shared" si="15"/>
        <v>0</v>
      </c>
      <c r="H827" s="55"/>
      <c r="I827" s="55"/>
      <c r="J827" s="55"/>
    </row>
    <row r="828" spans="1:10">
      <c r="A828" s="42" t="s">
        <v>2269</v>
      </c>
      <c r="B828" s="43" t="s">
        <v>1409</v>
      </c>
      <c r="C828" s="92" t="s">
        <v>5239</v>
      </c>
      <c r="D828" s="42" t="s">
        <v>2270</v>
      </c>
      <c r="E828" s="203">
        <f>VLOOKUP(A828,'System TB'!$A:$C,3,FALSE)</f>
        <v>0</v>
      </c>
      <c r="F828" s="44">
        <v>0</v>
      </c>
      <c r="G828" s="44">
        <f t="shared" si="15"/>
        <v>0</v>
      </c>
      <c r="H828" s="55"/>
      <c r="I828" s="55"/>
      <c r="J828" s="55"/>
    </row>
    <row r="829" spans="1:10">
      <c r="A829" s="42" t="s">
        <v>901</v>
      </c>
      <c r="B829" s="43" t="s">
        <v>895</v>
      </c>
      <c r="C829" s="92" t="s">
        <v>5233</v>
      </c>
      <c r="D829" s="42" t="s">
        <v>902</v>
      </c>
      <c r="E829" s="203">
        <f>VLOOKUP(A829,'System TB'!$A:$C,3,FALSE)</f>
        <v>0</v>
      </c>
      <c r="F829" s="44">
        <v>0</v>
      </c>
      <c r="G829" s="44">
        <f t="shared" si="15"/>
        <v>0</v>
      </c>
      <c r="H829" s="55"/>
      <c r="I829" s="55"/>
      <c r="J829" s="55"/>
    </row>
    <row r="830" spans="1:10">
      <c r="A830" s="42" t="s">
        <v>903</v>
      </c>
      <c r="B830" s="43" t="s">
        <v>895</v>
      </c>
      <c r="C830" s="92" t="s">
        <v>5233</v>
      </c>
      <c r="D830" s="42" t="s">
        <v>904</v>
      </c>
      <c r="E830" s="203">
        <f>VLOOKUP(A830,'System TB'!$A:$C,3,FALSE)</f>
        <v>0</v>
      </c>
      <c r="F830" s="44">
        <v>0</v>
      </c>
      <c r="G830" s="44">
        <f t="shared" si="15"/>
        <v>0</v>
      </c>
      <c r="H830" s="55"/>
      <c r="I830" s="55"/>
      <c r="J830" s="55"/>
    </row>
    <row r="831" spans="1:10">
      <c r="A831" s="42" t="s">
        <v>943</v>
      </c>
      <c r="B831" s="43" t="s">
        <v>895</v>
      </c>
      <c r="C831" s="92" t="s">
        <v>5233</v>
      </c>
      <c r="D831" s="42" t="s">
        <v>944</v>
      </c>
      <c r="E831" s="203">
        <f>VLOOKUP(A831,'System TB'!$A:$C,3,FALSE)</f>
        <v>0</v>
      </c>
      <c r="F831" s="44">
        <v>0</v>
      </c>
      <c r="G831" s="44">
        <f t="shared" si="15"/>
        <v>0</v>
      </c>
      <c r="H831" s="55"/>
      <c r="I831" s="55"/>
      <c r="J831" s="55"/>
    </row>
    <row r="832" spans="1:10">
      <c r="A832" s="42" t="s">
        <v>913</v>
      </c>
      <c r="B832" s="43" t="s">
        <v>895</v>
      </c>
      <c r="C832" s="92" t="s">
        <v>5233</v>
      </c>
      <c r="D832" s="42" t="s">
        <v>914</v>
      </c>
      <c r="E832" s="203">
        <f>VLOOKUP(A832,'System TB'!$A:$C,3,FALSE)</f>
        <v>0</v>
      </c>
      <c r="F832" s="44">
        <v>0</v>
      </c>
      <c r="G832" s="44">
        <f t="shared" si="15"/>
        <v>0</v>
      </c>
      <c r="H832" s="55"/>
      <c r="I832" s="55"/>
      <c r="J832" s="55"/>
    </row>
    <row r="833" spans="1:10">
      <c r="A833" s="42" t="s">
        <v>935</v>
      </c>
      <c r="B833" s="43" t="s">
        <v>895</v>
      </c>
      <c r="C833" s="92" t="s">
        <v>5233</v>
      </c>
      <c r="D833" s="42" t="s">
        <v>936</v>
      </c>
      <c r="E833" s="203">
        <f>VLOOKUP(A833,'System TB'!$A:$C,3,FALSE)</f>
        <v>0</v>
      </c>
      <c r="F833" s="44">
        <v>0</v>
      </c>
      <c r="G833" s="44">
        <f t="shared" si="15"/>
        <v>0</v>
      </c>
      <c r="H833" s="55"/>
      <c r="I833" s="55"/>
      <c r="J833" s="55"/>
    </row>
    <row r="834" spans="1:10">
      <c r="A834" s="42" t="s">
        <v>973</v>
      </c>
      <c r="B834" s="43" t="s">
        <v>895</v>
      </c>
      <c r="C834" s="92" t="s">
        <v>5233</v>
      </c>
      <c r="D834" s="42" t="s">
        <v>974</v>
      </c>
      <c r="E834" s="203">
        <f>VLOOKUP(A834,'System TB'!$A:$C,3,FALSE)</f>
        <v>0</v>
      </c>
      <c r="F834" s="44">
        <v>0</v>
      </c>
      <c r="G834" s="44">
        <f t="shared" ref="G834:G897" si="16">E834-F834</f>
        <v>0</v>
      </c>
      <c r="H834" s="55"/>
      <c r="I834" s="55"/>
      <c r="J834" s="55"/>
    </row>
    <row r="835" spans="1:10">
      <c r="A835" s="42" t="s">
        <v>961</v>
      </c>
      <c r="B835" s="43" t="s">
        <v>895</v>
      </c>
      <c r="C835" s="92" t="s">
        <v>5233</v>
      </c>
      <c r="D835" s="42" t="s">
        <v>962</v>
      </c>
      <c r="E835" s="203">
        <f>VLOOKUP(A835,'System TB'!$A:$C,3,FALSE)</f>
        <v>0</v>
      </c>
      <c r="F835" s="44">
        <v>0</v>
      </c>
      <c r="G835" s="44">
        <f t="shared" si="16"/>
        <v>0</v>
      </c>
      <c r="H835" s="55"/>
      <c r="I835" s="55"/>
      <c r="J835" s="55"/>
    </row>
    <row r="836" spans="1:10">
      <c r="A836" s="42" t="s">
        <v>945</v>
      </c>
      <c r="B836" s="43" t="s">
        <v>895</v>
      </c>
      <c r="C836" s="92" t="s">
        <v>5233</v>
      </c>
      <c r="D836" s="42" t="s">
        <v>946</v>
      </c>
      <c r="E836" s="203">
        <f>VLOOKUP(A836,'System TB'!$A:$C,3,FALSE)</f>
        <v>0</v>
      </c>
      <c r="F836" s="44">
        <v>0</v>
      </c>
      <c r="G836" s="44">
        <f t="shared" si="16"/>
        <v>0</v>
      </c>
      <c r="H836" s="55"/>
      <c r="I836" s="55"/>
      <c r="J836" s="55"/>
    </row>
    <row r="837" spans="1:10">
      <c r="A837" s="42" t="s">
        <v>894</v>
      </c>
      <c r="B837" s="43" t="s">
        <v>895</v>
      </c>
      <c r="C837" s="92" t="s">
        <v>5233</v>
      </c>
      <c r="D837" s="42" t="s">
        <v>896</v>
      </c>
      <c r="E837" s="203">
        <f>VLOOKUP(A837,'System TB'!$A:$C,3,FALSE)</f>
        <v>2618</v>
      </c>
      <c r="F837" s="44">
        <v>2618</v>
      </c>
      <c r="G837" s="44">
        <f t="shared" si="16"/>
        <v>0</v>
      </c>
      <c r="H837" s="55"/>
      <c r="I837" s="55"/>
      <c r="J837" s="55"/>
    </row>
    <row r="838" spans="1:10">
      <c r="A838" s="42" t="s">
        <v>907</v>
      </c>
      <c r="B838" s="43" t="s">
        <v>895</v>
      </c>
      <c r="C838" s="92" t="s">
        <v>5233</v>
      </c>
      <c r="D838" s="42" t="s">
        <v>908</v>
      </c>
      <c r="E838" s="203">
        <f>VLOOKUP(A838,'System TB'!$A:$C,3,FALSE)</f>
        <v>0</v>
      </c>
      <c r="F838" s="44">
        <v>0</v>
      </c>
      <c r="G838" s="44">
        <f t="shared" si="16"/>
        <v>0</v>
      </c>
      <c r="H838" s="55"/>
      <c r="I838" s="55"/>
      <c r="J838" s="55"/>
    </row>
    <row r="839" spans="1:10">
      <c r="A839" s="42" t="s">
        <v>897</v>
      </c>
      <c r="B839" s="43" t="s">
        <v>895</v>
      </c>
      <c r="C839" s="92" t="s">
        <v>5233</v>
      </c>
      <c r="D839" s="42" t="s">
        <v>898</v>
      </c>
      <c r="E839" s="203">
        <f>VLOOKUP(A839,'System TB'!$A:$C,3,FALSE)</f>
        <v>0</v>
      </c>
      <c r="F839" s="44">
        <v>0</v>
      </c>
      <c r="G839" s="44">
        <f t="shared" si="16"/>
        <v>0</v>
      </c>
      <c r="H839" s="55"/>
      <c r="I839" s="55"/>
      <c r="J839" s="55"/>
    </row>
    <row r="840" spans="1:10">
      <c r="A840" s="42" t="s">
        <v>933</v>
      </c>
      <c r="B840" s="43" t="s">
        <v>895</v>
      </c>
      <c r="C840" s="92" t="s">
        <v>5233</v>
      </c>
      <c r="D840" s="42" t="s">
        <v>934</v>
      </c>
      <c r="E840" s="203">
        <f>VLOOKUP(A840,'System TB'!$A:$C,3,FALSE)</f>
        <v>0</v>
      </c>
      <c r="F840" s="44">
        <v>0</v>
      </c>
      <c r="G840" s="44">
        <f t="shared" si="16"/>
        <v>0</v>
      </c>
      <c r="H840" s="55"/>
      <c r="I840" s="55"/>
      <c r="J840" s="55"/>
    </row>
    <row r="841" spans="1:10">
      <c r="A841" s="42" t="s">
        <v>947</v>
      </c>
      <c r="B841" s="43" t="s">
        <v>895</v>
      </c>
      <c r="C841" s="92" t="s">
        <v>5233</v>
      </c>
      <c r="D841" s="42" t="s">
        <v>948</v>
      </c>
      <c r="E841" s="203">
        <f>VLOOKUP(A841,'System TB'!$A:$C,3,FALSE)</f>
        <v>0</v>
      </c>
      <c r="F841" s="44">
        <v>0</v>
      </c>
      <c r="G841" s="44">
        <f t="shared" si="16"/>
        <v>0</v>
      </c>
      <c r="H841" s="55"/>
      <c r="I841" s="55"/>
      <c r="J841" s="55"/>
    </row>
    <row r="842" spans="1:10">
      <c r="A842" s="42" t="s">
        <v>915</v>
      </c>
      <c r="B842" s="43" t="s">
        <v>895</v>
      </c>
      <c r="C842" s="92" t="s">
        <v>5233</v>
      </c>
      <c r="D842" s="42" t="s">
        <v>916</v>
      </c>
      <c r="E842" s="203">
        <f>VLOOKUP(A842,'System TB'!$A:$C,3,FALSE)</f>
        <v>0</v>
      </c>
      <c r="F842" s="44">
        <v>0</v>
      </c>
      <c r="G842" s="44">
        <f t="shared" si="16"/>
        <v>0</v>
      </c>
      <c r="H842" s="55"/>
      <c r="I842" s="55"/>
      <c r="J842" s="55"/>
    </row>
    <row r="843" spans="1:10">
      <c r="A843" s="42" t="s">
        <v>937</v>
      </c>
      <c r="B843" s="43" t="s">
        <v>895</v>
      </c>
      <c r="C843" s="92" t="s">
        <v>5233</v>
      </c>
      <c r="D843" s="42" t="s">
        <v>938</v>
      </c>
      <c r="E843" s="203">
        <f>VLOOKUP(A843,'System TB'!$A:$C,3,FALSE)</f>
        <v>0</v>
      </c>
      <c r="F843" s="44">
        <v>0</v>
      </c>
      <c r="G843" s="44">
        <f t="shared" si="16"/>
        <v>0</v>
      </c>
      <c r="H843" s="55"/>
      <c r="I843" s="55"/>
      <c r="J843" s="55"/>
    </row>
    <row r="844" spans="1:10">
      <c r="A844" s="42" t="s">
        <v>925</v>
      </c>
      <c r="B844" s="43" t="s">
        <v>895</v>
      </c>
      <c r="C844" s="92" t="s">
        <v>5233</v>
      </c>
      <c r="D844" s="42" t="s">
        <v>926</v>
      </c>
      <c r="E844" s="203">
        <f>VLOOKUP(A844,'System TB'!$A:$C,3,FALSE)</f>
        <v>0</v>
      </c>
      <c r="F844" s="44">
        <v>0</v>
      </c>
      <c r="G844" s="44">
        <f t="shared" si="16"/>
        <v>0</v>
      </c>
      <c r="H844" s="55"/>
      <c r="I844" s="55"/>
      <c r="J844" s="55"/>
    </row>
    <row r="845" spans="1:10">
      <c r="A845" s="42" t="s">
        <v>955</v>
      </c>
      <c r="B845" s="43" t="s">
        <v>895</v>
      </c>
      <c r="C845" s="92" t="s">
        <v>5233</v>
      </c>
      <c r="D845" s="42" t="s">
        <v>956</v>
      </c>
      <c r="E845" s="203">
        <f>VLOOKUP(A845,'System TB'!$A:$C,3,FALSE)</f>
        <v>0</v>
      </c>
      <c r="F845" s="44">
        <v>0</v>
      </c>
      <c r="G845" s="44">
        <f t="shared" si="16"/>
        <v>0</v>
      </c>
      <c r="H845" s="55"/>
      <c r="I845" s="55"/>
      <c r="J845" s="55"/>
    </row>
    <row r="846" spans="1:10">
      <c r="A846" s="42" t="s">
        <v>905</v>
      </c>
      <c r="B846" s="43" t="s">
        <v>895</v>
      </c>
      <c r="C846" s="92" t="s">
        <v>5233</v>
      </c>
      <c r="D846" s="42" t="s">
        <v>906</v>
      </c>
      <c r="E846" s="203">
        <f>VLOOKUP(A846,'System TB'!$A:$C,3,FALSE)</f>
        <v>0</v>
      </c>
      <c r="F846" s="44">
        <v>0</v>
      </c>
      <c r="G846" s="44">
        <f t="shared" si="16"/>
        <v>0</v>
      </c>
      <c r="H846" s="55"/>
      <c r="I846" s="55"/>
      <c r="J846" s="55"/>
    </row>
    <row r="847" spans="1:10">
      <c r="A847" s="42" t="s">
        <v>927</v>
      </c>
      <c r="B847" s="43" t="s">
        <v>895</v>
      </c>
      <c r="C847" s="92" t="s">
        <v>5233</v>
      </c>
      <c r="D847" s="42" t="s">
        <v>928</v>
      </c>
      <c r="E847" s="203">
        <f>VLOOKUP(A847,'System TB'!$A:$C,3,FALSE)</f>
        <v>0</v>
      </c>
      <c r="F847" s="44">
        <v>0</v>
      </c>
      <c r="G847" s="44">
        <f t="shared" si="16"/>
        <v>0</v>
      </c>
      <c r="H847" s="55"/>
      <c r="I847" s="55"/>
      <c r="J847" s="55"/>
    </row>
    <row r="848" spans="1:10">
      <c r="A848" s="42" t="s">
        <v>957</v>
      </c>
      <c r="B848" s="43" t="s">
        <v>895</v>
      </c>
      <c r="C848" s="92" t="s">
        <v>5233</v>
      </c>
      <c r="D848" s="42" t="s">
        <v>958</v>
      </c>
      <c r="E848" s="203">
        <f>VLOOKUP(A848,'System TB'!$A:$C,3,FALSE)</f>
        <v>0</v>
      </c>
      <c r="F848" s="44">
        <v>0</v>
      </c>
      <c r="G848" s="44">
        <f t="shared" si="16"/>
        <v>0</v>
      </c>
      <c r="H848" s="55"/>
      <c r="I848" s="55"/>
      <c r="J848" s="55"/>
    </row>
    <row r="849" spans="1:10">
      <c r="A849" s="42" t="s">
        <v>951</v>
      </c>
      <c r="B849" s="43" t="s">
        <v>895</v>
      </c>
      <c r="C849" s="92" t="s">
        <v>5233</v>
      </c>
      <c r="D849" s="42" t="s">
        <v>952</v>
      </c>
      <c r="E849" s="203">
        <f>VLOOKUP(A849,'System TB'!$A:$C,3,FALSE)</f>
        <v>0</v>
      </c>
      <c r="F849" s="44">
        <v>0</v>
      </c>
      <c r="G849" s="44">
        <f t="shared" si="16"/>
        <v>0</v>
      </c>
      <c r="H849" s="55"/>
      <c r="I849" s="55"/>
      <c r="J849" s="55"/>
    </row>
    <row r="850" spans="1:10">
      <c r="A850" s="42" t="s">
        <v>917</v>
      </c>
      <c r="B850" s="43" t="s">
        <v>895</v>
      </c>
      <c r="C850" s="92" t="s">
        <v>5233</v>
      </c>
      <c r="D850" s="42" t="s">
        <v>918</v>
      </c>
      <c r="E850" s="203">
        <f>VLOOKUP(A850,'System TB'!$A:$C,3,FALSE)</f>
        <v>0</v>
      </c>
      <c r="F850" s="44">
        <v>0</v>
      </c>
      <c r="G850" s="44">
        <f t="shared" si="16"/>
        <v>0</v>
      </c>
      <c r="H850" s="55"/>
      <c r="I850" s="55"/>
      <c r="J850" s="55"/>
    </row>
    <row r="851" spans="1:10">
      <c r="A851" s="42" t="s">
        <v>919</v>
      </c>
      <c r="B851" s="43" t="s">
        <v>895</v>
      </c>
      <c r="C851" s="92" t="s">
        <v>5233</v>
      </c>
      <c r="D851" s="42" t="s">
        <v>920</v>
      </c>
      <c r="E851" s="203">
        <f>VLOOKUP(A851,'System TB'!$A:$C,3,FALSE)</f>
        <v>0</v>
      </c>
      <c r="F851" s="44">
        <v>0</v>
      </c>
      <c r="G851" s="44">
        <f t="shared" si="16"/>
        <v>0</v>
      </c>
      <c r="H851" s="55"/>
      <c r="I851" s="55"/>
      <c r="J851" s="55"/>
    </row>
    <row r="852" spans="1:10">
      <c r="A852" s="42" t="s">
        <v>971</v>
      </c>
      <c r="B852" s="43" t="s">
        <v>895</v>
      </c>
      <c r="C852" s="92" t="s">
        <v>5233</v>
      </c>
      <c r="D852" s="42" t="s">
        <v>972</v>
      </c>
      <c r="E852" s="203">
        <f>VLOOKUP(A852,'System TB'!$A:$C,3,FALSE)</f>
        <v>0</v>
      </c>
      <c r="F852" s="44">
        <v>0</v>
      </c>
      <c r="G852" s="44">
        <f t="shared" si="16"/>
        <v>0</v>
      </c>
      <c r="H852" s="55"/>
      <c r="I852" s="55"/>
      <c r="J852" s="55"/>
    </row>
    <row r="853" spans="1:10">
      <c r="A853" s="42" t="s">
        <v>4478</v>
      </c>
      <c r="B853" s="43" t="s">
        <v>4470</v>
      </c>
      <c r="C853" s="92" t="str">
        <f>IF(E853&gt;=0,"BS-1.1.18.0.0.0","BS-1.2.11.0.0.0")</f>
        <v>BS-1.1.18.0.0.0</v>
      </c>
      <c r="D853" s="42" t="s">
        <v>4479</v>
      </c>
      <c r="E853" s="203">
        <f>VLOOKUP(A853,'System TB'!$A:$C,3,FALSE)</f>
        <v>3762726.67</v>
      </c>
      <c r="F853" s="44">
        <v>4534068.67</v>
      </c>
      <c r="G853" s="44">
        <f t="shared" si="16"/>
        <v>-771342</v>
      </c>
      <c r="H853" s="55"/>
      <c r="I853" s="55"/>
      <c r="J853" s="55"/>
    </row>
    <row r="854" spans="1:10">
      <c r="A854" s="42" t="s">
        <v>4482</v>
      </c>
      <c r="B854" s="43" t="s">
        <v>4470</v>
      </c>
      <c r="C854" s="92" t="str">
        <f>IF(E854&gt;=0,"BS-1.1.18.0.0.0","BS-1.2.11.0.0.0")</f>
        <v>BS-1.1.18.0.0.0</v>
      </c>
      <c r="D854" s="42" t="s">
        <v>4483</v>
      </c>
      <c r="E854" s="203">
        <f>VLOOKUP(A854,'System TB'!$A:$C,3,FALSE)</f>
        <v>0</v>
      </c>
      <c r="F854" s="44">
        <v>0</v>
      </c>
      <c r="G854" s="44">
        <f t="shared" si="16"/>
        <v>0</v>
      </c>
      <c r="H854" s="55"/>
      <c r="I854" s="55"/>
      <c r="J854" s="55"/>
    </row>
    <row r="855" spans="1:10">
      <c r="A855" s="42" t="s">
        <v>4627</v>
      </c>
      <c r="B855" s="43" t="s">
        <v>4491</v>
      </c>
      <c r="C855" s="92" t="str">
        <f>IF(E855&gt;=0,"BS-1.1.18.0.0.0","BS-1.2.11.0.0.0")</f>
        <v>BS-1.1.18.0.0.0</v>
      </c>
      <c r="D855" s="42" t="s">
        <v>4628</v>
      </c>
      <c r="E855" s="203">
        <f>VLOOKUP(A855,'System TB'!$A:$C,3,FALSE)</f>
        <v>0</v>
      </c>
      <c r="F855" s="44">
        <v>0</v>
      </c>
      <c r="G855" s="44">
        <f t="shared" si="16"/>
        <v>0</v>
      </c>
      <c r="H855" s="55"/>
      <c r="I855" s="55"/>
      <c r="J855" s="55"/>
    </row>
    <row r="856" spans="1:10">
      <c r="A856" s="42" t="s">
        <v>4631</v>
      </c>
      <c r="B856" s="43" t="s">
        <v>4491</v>
      </c>
      <c r="C856" s="92" t="str">
        <f>IF(E856&gt;=0,"BS-1.1.18.0.0.0","BS-1.2.11.0.0.0")</f>
        <v>BS-1.1.18.0.0.0</v>
      </c>
      <c r="D856" s="42" t="s">
        <v>4632</v>
      </c>
      <c r="E856" s="203">
        <f>VLOOKUP(A856,'System TB'!$A:$C,3,FALSE)</f>
        <v>0</v>
      </c>
      <c r="F856" s="44">
        <v>0</v>
      </c>
      <c r="G856" s="44">
        <f t="shared" si="16"/>
        <v>0</v>
      </c>
      <c r="H856" s="55"/>
      <c r="I856" s="55"/>
      <c r="J856" s="55"/>
    </row>
    <row r="857" spans="1:10">
      <c r="A857" s="42" t="s">
        <v>2832</v>
      </c>
      <c r="B857" s="43" t="s">
        <v>1409</v>
      </c>
      <c r="C857" s="92" t="s">
        <v>5238</v>
      </c>
      <c r="D857" s="42" t="s">
        <v>2833</v>
      </c>
      <c r="E857" s="203">
        <f>VLOOKUP(A857,'System TB'!$A:$C,3,FALSE)</f>
        <v>0</v>
      </c>
      <c r="F857" s="44">
        <v>0</v>
      </c>
      <c r="G857" s="44">
        <f t="shared" si="16"/>
        <v>0</v>
      </c>
      <c r="H857" s="55"/>
      <c r="I857" s="55"/>
      <c r="J857" s="55"/>
    </row>
    <row r="858" spans="1:10">
      <c r="A858" s="42" t="s">
        <v>2554</v>
      </c>
      <c r="B858" s="43" t="s">
        <v>1409</v>
      </c>
      <c r="C858" s="92" t="s">
        <v>5238</v>
      </c>
      <c r="D858" s="42" t="s">
        <v>2555</v>
      </c>
      <c r="E858" s="203">
        <f>VLOOKUP(A858,'System TB'!$A:$C,3,FALSE)</f>
        <v>0</v>
      </c>
      <c r="F858" s="44">
        <v>0</v>
      </c>
      <c r="G858" s="44">
        <f t="shared" si="16"/>
        <v>0</v>
      </c>
      <c r="H858" s="55"/>
      <c r="I858" s="55"/>
      <c r="J858" s="55"/>
    </row>
    <row r="859" spans="1:10">
      <c r="A859" s="42" t="s">
        <v>3340</v>
      </c>
      <c r="B859" s="43" t="s">
        <v>1409</v>
      </c>
      <c r="C859" s="92" t="s">
        <v>5238</v>
      </c>
      <c r="D859" s="42" t="s">
        <v>3341</v>
      </c>
      <c r="E859" s="203">
        <f>VLOOKUP(A859,'System TB'!$A:$C,3,FALSE)</f>
        <v>0</v>
      </c>
      <c r="F859" s="44">
        <v>0</v>
      </c>
      <c r="G859" s="44">
        <f t="shared" si="16"/>
        <v>0</v>
      </c>
      <c r="H859" s="55"/>
      <c r="I859" s="55"/>
      <c r="J859" s="55"/>
    </row>
    <row r="860" spans="1:10">
      <c r="A860" s="42" t="s">
        <v>3060</v>
      </c>
      <c r="B860" s="43" t="s">
        <v>1409</v>
      </c>
      <c r="C860" s="92" t="s">
        <v>5238</v>
      </c>
      <c r="D860" s="42" t="s">
        <v>3061</v>
      </c>
      <c r="E860" s="203">
        <f>VLOOKUP(A860,'System TB'!$A:$C,3,FALSE)</f>
        <v>0</v>
      </c>
      <c r="F860" s="44">
        <v>0</v>
      </c>
      <c r="G860" s="44">
        <f t="shared" si="16"/>
        <v>0</v>
      </c>
      <c r="H860" s="55"/>
      <c r="I860" s="55"/>
      <c r="J860" s="55"/>
    </row>
    <row r="861" spans="1:10">
      <c r="A861" s="42" t="s">
        <v>2834</v>
      </c>
      <c r="B861" s="43" t="s">
        <v>1409</v>
      </c>
      <c r="C861" s="92" t="s">
        <v>5238</v>
      </c>
      <c r="D861" s="42" t="s">
        <v>2835</v>
      </c>
      <c r="E861" s="203">
        <f>VLOOKUP(A861,'System TB'!$A:$C,3,FALSE)</f>
        <v>0</v>
      </c>
      <c r="F861" s="44">
        <v>0</v>
      </c>
      <c r="G861" s="44">
        <f t="shared" si="16"/>
        <v>0</v>
      </c>
      <c r="H861" s="55"/>
      <c r="I861" s="55"/>
      <c r="J861" s="55"/>
    </row>
    <row r="862" spans="1:10">
      <c r="A862" s="42" t="s">
        <v>2540</v>
      </c>
      <c r="B862" s="43" t="s">
        <v>1409</v>
      </c>
      <c r="C862" s="92" t="s">
        <v>5238</v>
      </c>
      <c r="D862" s="42" t="s">
        <v>2541</v>
      </c>
      <c r="E862" s="203">
        <f>VLOOKUP(A862,'System TB'!$A:$C,3,FALSE)</f>
        <v>0</v>
      </c>
      <c r="F862" s="44">
        <v>0</v>
      </c>
      <c r="G862" s="44">
        <f t="shared" si="16"/>
        <v>0</v>
      </c>
      <c r="H862" s="55"/>
      <c r="I862" s="55"/>
      <c r="J862" s="55"/>
    </row>
    <row r="863" spans="1:10">
      <c r="A863" s="42" t="s">
        <v>1507</v>
      </c>
      <c r="B863" s="43" t="s">
        <v>1409</v>
      </c>
      <c r="C863" s="92" t="s">
        <v>5238</v>
      </c>
      <c r="D863" s="42" t="s">
        <v>1508</v>
      </c>
      <c r="E863" s="203">
        <f>VLOOKUP(A863,'System TB'!$A:$C,3,FALSE)</f>
        <v>0</v>
      </c>
      <c r="F863" s="44">
        <v>0</v>
      </c>
      <c r="G863" s="44">
        <f t="shared" si="16"/>
        <v>0</v>
      </c>
      <c r="H863" s="55"/>
      <c r="I863" s="55"/>
      <c r="J863" s="55"/>
    </row>
    <row r="864" spans="1:10">
      <c r="A864" s="42" t="s">
        <v>2810</v>
      </c>
      <c r="B864" s="43" t="s">
        <v>1409</v>
      </c>
      <c r="C864" s="92" t="s">
        <v>5238</v>
      </c>
      <c r="D864" s="42" t="s">
        <v>2811</v>
      </c>
      <c r="E864" s="203">
        <f>VLOOKUP(A864,'System TB'!$A:$C,3,FALSE)</f>
        <v>0</v>
      </c>
      <c r="F864" s="44">
        <v>0</v>
      </c>
      <c r="G864" s="44">
        <f t="shared" si="16"/>
        <v>0</v>
      </c>
      <c r="H864" s="55"/>
      <c r="I864" s="55"/>
      <c r="J864" s="55"/>
    </row>
    <row r="865" spans="1:10">
      <c r="A865" s="42" t="s">
        <v>2043</v>
      </c>
      <c r="B865" s="43" t="s">
        <v>1409</v>
      </c>
      <c r="C865" s="92" t="s">
        <v>5238</v>
      </c>
      <c r="D865" s="42" t="s">
        <v>2044</v>
      </c>
      <c r="E865" s="203">
        <f>VLOOKUP(A865,'System TB'!$A:$C,3,FALSE)</f>
        <v>0</v>
      </c>
      <c r="F865" s="44">
        <v>0</v>
      </c>
      <c r="G865" s="44">
        <f t="shared" si="16"/>
        <v>0</v>
      </c>
      <c r="H865" s="55"/>
      <c r="I865" s="55"/>
      <c r="J865" s="55"/>
    </row>
    <row r="866" spans="1:10">
      <c r="A866" s="42" t="s">
        <v>1769</v>
      </c>
      <c r="B866" s="43" t="s">
        <v>1409</v>
      </c>
      <c r="C866" s="92" t="s">
        <v>5238</v>
      </c>
      <c r="D866" s="42" t="s">
        <v>1770</v>
      </c>
      <c r="E866" s="203">
        <f>VLOOKUP(A866,'System TB'!$A:$C,3,FALSE)</f>
        <v>0</v>
      </c>
      <c r="F866" s="44">
        <v>0</v>
      </c>
      <c r="G866" s="44">
        <f t="shared" si="16"/>
        <v>0</v>
      </c>
      <c r="H866" s="55"/>
      <c r="I866" s="55"/>
      <c r="J866" s="55"/>
    </row>
    <row r="867" spans="1:10">
      <c r="A867" s="42" t="s">
        <v>2271</v>
      </c>
      <c r="B867" s="43" t="s">
        <v>1409</v>
      </c>
      <c r="C867" s="92" t="s">
        <v>5238</v>
      </c>
      <c r="D867" s="42" t="s">
        <v>2272</v>
      </c>
      <c r="E867" s="203">
        <f>VLOOKUP(A867,'System TB'!$A:$C,3,FALSE)</f>
        <v>0</v>
      </c>
      <c r="F867" s="44">
        <v>0</v>
      </c>
      <c r="G867" s="44">
        <f t="shared" si="16"/>
        <v>0</v>
      </c>
      <c r="H867" s="55"/>
      <c r="I867" s="55"/>
      <c r="J867" s="55"/>
    </row>
    <row r="868" spans="1:10">
      <c r="A868" s="42" t="s">
        <v>2283</v>
      </c>
      <c r="B868" s="43" t="s">
        <v>1409</v>
      </c>
      <c r="C868" s="92" t="s">
        <v>5238</v>
      </c>
      <c r="D868" s="42" t="s">
        <v>2284</v>
      </c>
      <c r="E868" s="203">
        <f>VLOOKUP(A868,'System TB'!$A:$C,3,FALSE)</f>
        <v>0</v>
      </c>
      <c r="F868" s="44">
        <v>0</v>
      </c>
      <c r="G868" s="44">
        <f t="shared" si="16"/>
        <v>0</v>
      </c>
      <c r="H868" s="55"/>
      <c r="I868" s="55"/>
      <c r="J868" s="55"/>
    </row>
    <row r="869" spans="1:10">
      <c r="A869" s="42" t="s">
        <v>2045</v>
      </c>
      <c r="B869" s="43" t="s">
        <v>1409</v>
      </c>
      <c r="C869" s="92" t="s">
        <v>5238</v>
      </c>
      <c r="D869" s="42" t="s">
        <v>2046</v>
      </c>
      <c r="E869" s="203">
        <f>VLOOKUP(A869,'System TB'!$A:$C,3,FALSE)</f>
        <v>0</v>
      </c>
      <c r="F869" s="44">
        <v>0</v>
      </c>
      <c r="G869" s="44">
        <f t="shared" si="16"/>
        <v>0</v>
      </c>
      <c r="H869" s="55"/>
      <c r="I869" s="55"/>
      <c r="J869" s="55"/>
    </row>
    <row r="870" spans="1:10">
      <c r="A870" s="42" t="s">
        <v>3078</v>
      </c>
      <c r="B870" s="43" t="s">
        <v>1409</v>
      </c>
      <c r="C870" s="92" t="s">
        <v>5238</v>
      </c>
      <c r="D870" s="42" t="s">
        <v>3079</v>
      </c>
      <c r="E870" s="203">
        <f>VLOOKUP(A870,'System TB'!$A:$C,3,FALSE)</f>
        <v>0</v>
      </c>
      <c r="F870" s="44">
        <v>0</v>
      </c>
      <c r="G870" s="44">
        <f t="shared" si="16"/>
        <v>0</v>
      </c>
      <c r="H870" s="55"/>
      <c r="I870" s="55"/>
      <c r="J870" s="55"/>
    </row>
    <row r="871" spans="1:10">
      <c r="A871" s="42" t="s">
        <v>2512</v>
      </c>
      <c r="B871" s="43" t="s">
        <v>1409</v>
      </c>
      <c r="C871" s="92" t="s">
        <v>5238</v>
      </c>
      <c r="D871" s="42" t="s">
        <v>2513</v>
      </c>
      <c r="E871" s="203">
        <f>VLOOKUP(A871,'System TB'!$A:$C,3,FALSE)</f>
        <v>0</v>
      </c>
      <c r="F871" s="44">
        <v>0</v>
      </c>
      <c r="G871" s="44">
        <f t="shared" si="16"/>
        <v>0</v>
      </c>
      <c r="H871" s="55"/>
      <c r="I871" s="55"/>
      <c r="J871" s="55"/>
    </row>
    <row r="872" spans="1:10">
      <c r="A872" s="42" t="s">
        <v>3062</v>
      </c>
      <c r="B872" s="43" t="s">
        <v>1409</v>
      </c>
      <c r="C872" s="92" t="s">
        <v>5238</v>
      </c>
      <c r="D872" s="42" t="s">
        <v>3063</v>
      </c>
      <c r="E872" s="203">
        <f>VLOOKUP(A872,'System TB'!$A:$C,3,FALSE)</f>
        <v>0</v>
      </c>
      <c r="F872" s="44">
        <v>0</v>
      </c>
      <c r="G872" s="44">
        <f t="shared" si="16"/>
        <v>0</v>
      </c>
      <c r="H872" s="55"/>
      <c r="I872" s="55"/>
      <c r="J872" s="55"/>
    </row>
    <row r="873" spans="1:10">
      <c r="A873" s="42" t="s">
        <v>1981</v>
      </c>
      <c r="B873" s="43" t="s">
        <v>1409</v>
      </c>
      <c r="C873" s="92" t="s">
        <v>5238</v>
      </c>
      <c r="D873" s="42" t="s">
        <v>1982</v>
      </c>
      <c r="E873" s="203">
        <f>VLOOKUP(A873,'System TB'!$A:$C,3,FALSE)</f>
        <v>0</v>
      </c>
      <c r="F873" s="44">
        <v>0</v>
      </c>
      <c r="G873" s="44">
        <f t="shared" si="16"/>
        <v>0</v>
      </c>
      <c r="H873" s="55"/>
      <c r="I873" s="55"/>
      <c r="J873" s="55"/>
    </row>
    <row r="874" spans="1:10">
      <c r="A874" s="42" t="s">
        <v>1457</v>
      </c>
      <c r="B874" s="43" t="s">
        <v>1409</v>
      </c>
      <c r="C874" s="92" t="s">
        <v>5238</v>
      </c>
      <c r="D874" s="42" t="s">
        <v>1458</v>
      </c>
      <c r="E874" s="203">
        <f>VLOOKUP(A874,'System TB'!$A:$C,3,FALSE)</f>
        <v>0</v>
      </c>
      <c r="F874" s="44">
        <v>0</v>
      </c>
      <c r="G874" s="44">
        <f t="shared" si="16"/>
        <v>0</v>
      </c>
      <c r="H874" s="55"/>
      <c r="I874" s="55"/>
      <c r="J874" s="55"/>
    </row>
    <row r="875" spans="1:10">
      <c r="A875" s="42" t="s">
        <v>2027</v>
      </c>
      <c r="B875" s="43" t="s">
        <v>1409</v>
      </c>
      <c r="C875" s="92" t="s">
        <v>5238</v>
      </c>
      <c r="D875" s="42" t="s">
        <v>2028</v>
      </c>
      <c r="E875" s="203">
        <f>VLOOKUP(A875,'System TB'!$A:$C,3,FALSE)</f>
        <v>0</v>
      </c>
      <c r="F875" s="44">
        <v>0</v>
      </c>
      <c r="G875" s="44">
        <f t="shared" si="16"/>
        <v>0</v>
      </c>
      <c r="H875" s="55"/>
      <c r="I875" s="55"/>
      <c r="J875" s="55"/>
    </row>
    <row r="876" spans="1:10">
      <c r="A876" s="42" t="s">
        <v>1509</v>
      </c>
      <c r="B876" s="43" t="s">
        <v>1409</v>
      </c>
      <c r="C876" s="92" t="s">
        <v>5238</v>
      </c>
      <c r="D876" s="42" t="s">
        <v>1510</v>
      </c>
      <c r="E876" s="203">
        <f>VLOOKUP(A876,'System TB'!$A:$C,3,FALSE)</f>
        <v>0</v>
      </c>
      <c r="F876" s="44">
        <v>0</v>
      </c>
      <c r="G876" s="44">
        <f t="shared" si="16"/>
        <v>0</v>
      </c>
      <c r="H876" s="55"/>
      <c r="I876" s="55"/>
      <c r="J876" s="55"/>
    </row>
    <row r="877" spans="1:10">
      <c r="A877" s="42" t="s">
        <v>3064</v>
      </c>
      <c r="B877" s="43" t="s">
        <v>1409</v>
      </c>
      <c r="C877" s="92" t="s">
        <v>5238</v>
      </c>
      <c r="D877" s="42" t="s">
        <v>3065</v>
      </c>
      <c r="E877" s="203">
        <f>VLOOKUP(A877,'System TB'!$A:$C,3,FALSE)</f>
        <v>0</v>
      </c>
      <c r="F877" s="44">
        <v>0</v>
      </c>
      <c r="G877" s="44">
        <f t="shared" si="16"/>
        <v>0</v>
      </c>
      <c r="H877" s="55"/>
      <c r="I877" s="55"/>
      <c r="J877" s="55"/>
    </row>
    <row r="878" spans="1:10">
      <c r="A878" s="42" t="s">
        <v>3342</v>
      </c>
      <c r="B878" s="43" t="s">
        <v>1409</v>
      </c>
      <c r="C878" s="92" t="s">
        <v>5238</v>
      </c>
      <c r="D878" s="42" t="s">
        <v>3343</v>
      </c>
      <c r="E878" s="203">
        <f>VLOOKUP(A878,'System TB'!$A:$C,3,FALSE)</f>
        <v>0</v>
      </c>
      <c r="F878" s="44">
        <v>0</v>
      </c>
      <c r="G878" s="44">
        <f t="shared" si="16"/>
        <v>0</v>
      </c>
      <c r="H878" s="55"/>
      <c r="I878" s="55"/>
      <c r="J878" s="55"/>
    </row>
    <row r="879" spans="1:10">
      <c r="A879" s="42" t="s">
        <v>3066</v>
      </c>
      <c r="B879" s="43" t="s">
        <v>1409</v>
      </c>
      <c r="C879" s="92" t="s">
        <v>5238</v>
      </c>
      <c r="D879" s="42" t="s">
        <v>3067</v>
      </c>
      <c r="E879" s="203">
        <f>VLOOKUP(A879,'System TB'!$A:$C,3,FALSE)</f>
        <v>0</v>
      </c>
      <c r="F879" s="44">
        <v>0</v>
      </c>
      <c r="G879" s="44">
        <f t="shared" si="16"/>
        <v>0</v>
      </c>
      <c r="H879" s="55"/>
      <c r="I879" s="55"/>
      <c r="J879" s="55"/>
    </row>
    <row r="880" spans="1:10">
      <c r="A880" s="42" t="s">
        <v>2750</v>
      </c>
      <c r="B880" s="43" t="s">
        <v>1409</v>
      </c>
      <c r="C880" s="92" t="s">
        <v>5238</v>
      </c>
      <c r="D880" s="42" t="s">
        <v>2751</v>
      </c>
      <c r="E880" s="203">
        <f>VLOOKUP(A880,'System TB'!$A:$C,3,FALSE)</f>
        <v>0</v>
      </c>
      <c r="F880" s="44">
        <v>0</v>
      </c>
      <c r="G880" s="44">
        <f t="shared" si="16"/>
        <v>0</v>
      </c>
      <c r="H880" s="55"/>
      <c r="I880" s="55"/>
      <c r="J880" s="55"/>
    </row>
    <row r="881" spans="1:10">
      <c r="A881" s="42" t="s">
        <v>3665</v>
      </c>
      <c r="B881" s="43" t="s">
        <v>3557</v>
      </c>
      <c r="C881" s="92" t="s">
        <v>5240</v>
      </c>
      <c r="D881" s="42" t="s">
        <v>3666</v>
      </c>
      <c r="E881" s="203">
        <f>VLOOKUP(A881,'System TB'!$A:$C,3,FALSE)</f>
        <v>0</v>
      </c>
      <c r="F881" s="44">
        <v>0</v>
      </c>
      <c r="G881" s="44">
        <f t="shared" si="16"/>
        <v>0</v>
      </c>
      <c r="H881" s="55"/>
      <c r="I881" s="55"/>
      <c r="J881" s="55"/>
    </row>
    <row r="882" spans="1:10">
      <c r="A882" s="42" t="s">
        <v>3563</v>
      </c>
      <c r="B882" s="43" t="s">
        <v>3557</v>
      </c>
      <c r="C882" s="92" t="s">
        <v>5240</v>
      </c>
      <c r="D882" s="42" t="s">
        <v>3564</v>
      </c>
      <c r="E882" s="203">
        <f>VLOOKUP(A882,'System TB'!$A:$C,3,FALSE)</f>
        <v>0</v>
      </c>
      <c r="F882" s="44">
        <v>0</v>
      </c>
      <c r="G882" s="44">
        <f t="shared" si="16"/>
        <v>0</v>
      </c>
      <c r="H882" s="55"/>
      <c r="I882" s="55"/>
      <c r="J882" s="55"/>
    </row>
    <row r="883" spans="1:10">
      <c r="A883" s="42" t="s">
        <v>3717</v>
      </c>
      <c r="B883" s="43" t="s">
        <v>3557</v>
      </c>
      <c r="C883" s="92" t="s">
        <v>5240</v>
      </c>
      <c r="D883" s="42" t="s">
        <v>3718</v>
      </c>
      <c r="E883" s="203">
        <f>VLOOKUP(A883,'System TB'!$A:$C,3,FALSE)</f>
        <v>0</v>
      </c>
      <c r="F883" s="44">
        <v>0</v>
      </c>
      <c r="G883" s="44">
        <f t="shared" si="16"/>
        <v>0</v>
      </c>
      <c r="H883" s="55"/>
      <c r="I883" s="55"/>
      <c r="J883" s="55"/>
    </row>
    <row r="884" spans="1:10">
      <c r="A884" s="42" t="s">
        <v>3631</v>
      </c>
      <c r="B884" s="43" t="s">
        <v>3557</v>
      </c>
      <c r="C884" s="92" t="s">
        <v>5240</v>
      </c>
      <c r="D884" s="42" t="s">
        <v>3632</v>
      </c>
      <c r="E884" s="203">
        <f>VLOOKUP(A884,'System TB'!$A:$C,3,FALSE)</f>
        <v>0</v>
      </c>
      <c r="F884" s="44">
        <v>0</v>
      </c>
      <c r="G884" s="44">
        <f t="shared" si="16"/>
        <v>0</v>
      </c>
      <c r="H884" s="55"/>
      <c r="I884" s="55"/>
      <c r="J884" s="55"/>
    </row>
    <row r="885" spans="1:10">
      <c r="A885" s="42" t="s">
        <v>3763</v>
      </c>
      <c r="B885" s="43" t="s">
        <v>3557</v>
      </c>
      <c r="C885" s="92" t="s">
        <v>5240</v>
      </c>
      <c r="D885" s="42" t="s">
        <v>3764</v>
      </c>
      <c r="E885" s="203">
        <f>VLOOKUP(A885,'System TB'!$A:$C,3,FALSE)</f>
        <v>0</v>
      </c>
      <c r="F885" s="44">
        <v>0</v>
      </c>
      <c r="G885" s="44">
        <f t="shared" si="16"/>
        <v>0</v>
      </c>
      <c r="H885" s="55"/>
      <c r="I885" s="55"/>
      <c r="J885" s="55"/>
    </row>
    <row r="886" spans="1:10">
      <c r="A886" s="42" t="s">
        <v>3765</v>
      </c>
      <c r="B886" s="43" t="s">
        <v>3557</v>
      </c>
      <c r="C886" s="92" t="s">
        <v>5240</v>
      </c>
      <c r="D886" s="42" t="s">
        <v>3766</v>
      </c>
      <c r="E886" s="203">
        <f>VLOOKUP(A886,'System TB'!$A:$C,3,FALSE)</f>
        <v>0</v>
      </c>
      <c r="F886" s="44">
        <v>0</v>
      </c>
      <c r="G886" s="44">
        <f t="shared" si="16"/>
        <v>0</v>
      </c>
      <c r="H886" s="55"/>
      <c r="I886" s="55"/>
      <c r="J886" s="55"/>
    </row>
    <row r="887" spans="1:10">
      <c r="A887" s="42" t="s">
        <v>3671</v>
      </c>
      <c r="B887" s="43" t="s">
        <v>3557</v>
      </c>
      <c r="C887" s="92" t="s">
        <v>5240</v>
      </c>
      <c r="D887" s="42" t="s">
        <v>3672</v>
      </c>
      <c r="E887" s="203">
        <f>VLOOKUP(A887,'System TB'!$A:$C,3,FALSE)</f>
        <v>0</v>
      </c>
      <c r="F887" s="44">
        <v>0</v>
      </c>
      <c r="G887" s="44">
        <f t="shared" si="16"/>
        <v>0</v>
      </c>
      <c r="H887" s="55"/>
      <c r="I887" s="55"/>
      <c r="J887" s="55"/>
    </row>
    <row r="888" spans="1:10">
      <c r="A888" s="42" t="s">
        <v>3633</v>
      </c>
      <c r="B888" s="43" t="s">
        <v>3557</v>
      </c>
      <c r="C888" s="92" t="s">
        <v>5240</v>
      </c>
      <c r="D888" s="42" t="s">
        <v>3634</v>
      </c>
      <c r="E888" s="203">
        <f>VLOOKUP(A888,'System TB'!$A:$C,3,FALSE)</f>
        <v>0</v>
      </c>
      <c r="F888" s="44">
        <v>0</v>
      </c>
      <c r="G888" s="44">
        <f t="shared" si="16"/>
        <v>0</v>
      </c>
      <c r="H888" s="55"/>
      <c r="I888" s="55"/>
      <c r="J888" s="55"/>
    </row>
    <row r="889" spans="1:10">
      <c r="A889" s="42" t="s">
        <v>3635</v>
      </c>
      <c r="B889" s="43" t="s">
        <v>3557</v>
      </c>
      <c r="C889" s="92" t="s">
        <v>5240</v>
      </c>
      <c r="D889" s="42" t="s">
        <v>3636</v>
      </c>
      <c r="E889" s="203">
        <f>VLOOKUP(A889,'System TB'!$A:$C,3,FALSE)</f>
        <v>0</v>
      </c>
      <c r="F889" s="44">
        <v>0</v>
      </c>
      <c r="G889" s="44">
        <f t="shared" si="16"/>
        <v>0</v>
      </c>
      <c r="H889" s="55"/>
      <c r="I889" s="55"/>
      <c r="J889" s="55"/>
    </row>
    <row r="890" spans="1:10">
      <c r="A890" s="42" t="s">
        <v>3673</v>
      </c>
      <c r="B890" s="43" t="s">
        <v>3557</v>
      </c>
      <c r="C890" s="92" t="s">
        <v>5240</v>
      </c>
      <c r="D890" s="42" t="s">
        <v>3674</v>
      </c>
      <c r="E890" s="203">
        <f>VLOOKUP(A890,'System TB'!$A:$C,3,FALSE)</f>
        <v>0</v>
      </c>
      <c r="F890" s="44">
        <v>0</v>
      </c>
      <c r="G890" s="44">
        <f t="shared" si="16"/>
        <v>0</v>
      </c>
      <c r="H890" s="55"/>
      <c r="I890" s="55"/>
      <c r="J890" s="55"/>
    </row>
    <row r="891" spans="1:10">
      <c r="A891" s="42" t="s">
        <v>3807</v>
      </c>
      <c r="B891" s="43" t="s">
        <v>3557</v>
      </c>
      <c r="C891" s="92" t="s">
        <v>5240</v>
      </c>
      <c r="D891" s="42" t="s">
        <v>3808</v>
      </c>
      <c r="E891" s="203">
        <f>VLOOKUP(A891,'System TB'!$A:$C,3,FALSE)</f>
        <v>0</v>
      </c>
      <c r="F891" s="44">
        <v>0</v>
      </c>
      <c r="G891" s="44">
        <f t="shared" si="16"/>
        <v>0</v>
      </c>
      <c r="H891" s="55"/>
      <c r="I891" s="55"/>
      <c r="J891" s="55"/>
    </row>
    <row r="892" spans="1:10">
      <c r="A892" s="42" t="s">
        <v>3719</v>
      </c>
      <c r="B892" s="43" t="s">
        <v>3557</v>
      </c>
      <c r="C892" s="92" t="s">
        <v>5240</v>
      </c>
      <c r="D892" s="42" t="s">
        <v>3720</v>
      </c>
      <c r="E892" s="203">
        <f>VLOOKUP(A892,'System TB'!$A:$C,3,FALSE)</f>
        <v>0</v>
      </c>
      <c r="F892" s="44">
        <v>0</v>
      </c>
      <c r="G892" s="44">
        <f t="shared" si="16"/>
        <v>0</v>
      </c>
      <c r="H892" s="55"/>
      <c r="I892" s="55"/>
      <c r="J892" s="55"/>
    </row>
    <row r="893" spans="1:10">
      <c r="A893" s="42" t="s">
        <v>3809</v>
      </c>
      <c r="B893" s="43" t="s">
        <v>3557</v>
      </c>
      <c r="C893" s="92" t="s">
        <v>5240</v>
      </c>
      <c r="D893" s="42" t="s">
        <v>3810</v>
      </c>
      <c r="E893" s="203">
        <f>VLOOKUP(A893,'System TB'!$A:$C,3,FALSE)</f>
        <v>0</v>
      </c>
      <c r="F893" s="44">
        <v>0</v>
      </c>
      <c r="G893" s="44">
        <f t="shared" si="16"/>
        <v>0</v>
      </c>
      <c r="H893" s="55"/>
      <c r="I893" s="55"/>
      <c r="J893" s="55"/>
    </row>
    <row r="894" spans="1:10">
      <c r="A894" s="42" t="s">
        <v>3675</v>
      </c>
      <c r="B894" s="43" t="s">
        <v>3557</v>
      </c>
      <c r="C894" s="92" t="s">
        <v>5240</v>
      </c>
      <c r="D894" s="42" t="s">
        <v>3676</v>
      </c>
      <c r="E894" s="203">
        <f>VLOOKUP(A894,'System TB'!$A:$C,3,FALSE)</f>
        <v>0</v>
      </c>
      <c r="F894" s="44">
        <v>0</v>
      </c>
      <c r="G894" s="44">
        <f t="shared" si="16"/>
        <v>0</v>
      </c>
      <c r="H894" s="55"/>
      <c r="I894" s="55"/>
      <c r="J894" s="55"/>
    </row>
    <row r="895" spans="1:10">
      <c r="A895" s="42" t="s">
        <v>3637</v>
      </c>
      <c r="B895" s="43" t="s">
        <v>3557</v>
      </c>
      <c r="C895" s="92" t="s">
        <v>5240</v>
      </c>
      <c r="D895" s="42" t="s">
        <v>3638</v>
      </c>
      <c r="E895" s="203">
        <f>VLOOKUP(A895,'System TB'!$A:$C,3,FALSE)</f>
        <v>0</v>
      </c>
      <c r="F895" s="44">
        <v>0</v>
      </c>
      <c r="G895" s="44">
        <f t="shared" si="16"/>
        <v>0</v>
      </c>
      <c r="H895" s="55"/>
      <c r="I895" s="55"/>
      <c r="J895" s="55"/>
    </row>
    <row r="896" spans="1:10">
      <c r="A896" s="42" t="s">
        <v>3811</v>
      </c>
      <c r="B896" s="43" t="s">
        <v>3557</v>
      </c>
      <c r="C896" s="92" t="s">
        <v>5240</v>
      </c>
      <c r="D896" s="42" t="s">
        <v>3812</v>
      </c>
      <c r="E896" s="203">
        <f>VLOOKUP(A896,'System TB'!$A:$C,3,FALSE)</f>
        <v>0</v>
      </c>
      <c r="F896" s="44">
        <v>0</v>
      </c>
      <c r="G896" s="44">
        <f t="shared" si="16"/>
        <v>0</v>
      </c>
      <c r="H896" s="55"/>
      <c r="I896" s="55"/>
      <c r="J896" s="55"/>
    </row>
    <row r="897" spans="1:10">
      <c r="A897" s="42" t="s">
        <v>3721</v>
      </c>
      <c r="B897" s="43" t="s">
        <v>3557</v>
      </c>
      <c r="C897" s="92" t="s">
        <v>5240</v>
      </c>
      <c r="D897" s="42" t="s">
        <v>3722</v>
      </c>
      <c r="E897" s="203">
        <f>VLOOKUP(A897,'System TB'!$A:$C,3,FALSE)</f>
        <v>0</v>
      </c>
      <c r="F897" s="44">
        <v>0</v>
      </c>
      <c r="G897" s="44">
        <f t="shared" si="16"/>
        <v>0</v>
      </c>
      <c r="H897" s="55"/>
      <c r="I897" s="55"/>
      <c r="J897" s="55"/>
    </row>
    <row r="898" spans="1:10">
      <c r="A898" s="42" t="s">
        <v>3603</v>
      </c>
      <c r="B898" s="43" t="s">
        <v>3557</v>
      </c>
      <c r="C898" s="92" t="s">
        <v>5240</v>
      </c>
      <c r="D898" s="42" t="s">
        <v>3604</v>
      </c>
      <c r="E898" s="203">
        <f>VLOOKUP(A898,'System TB'!$A:$C,3,FALSE)</f>
        <v>0</v>
      </c>
      <c r="F898" s="44">
        <v>0</v>
      </c>
      <c r="G898" s="44">
        <f t="shared" ref="G898:G961" si="17">E898-F898</f>
        <v>0</v>
      </c>
      <c r="H898" s="55"/>
      <c r="I898" s="55"/>
      <c r="J898" s="55"/>
    </row>
    <row r="899" spans="1:10">
      <c r="A899" s="42" t="s">
        <v>3565</v>
      </c>
      <c r="B899" s="43" t="s">
        <v>3557</v>
      </c>
      <c r="C899" s="92" t="s">
        <v>5240</v>
      </c>
      <c r="D899" s="42" t="s">
        <v>3566</v>
      </c>
      <c r="E899" s="203">
        <f>VLOOKUP(A899,'System TB'!$A:$C,3,FALSE)</f>
        <v>0</v>
      </c>
      <c r="F899" s="44">
        <v>0</v>
      </c>
      <c r="G899" s="44">
        <f t="shared" si="17"/>
        <v>0</v>
      </c>
      <c r="H899" s="55"/>
      <c r="I899" s="55"/>
      <c r="J899" s="55"/>
    </row>
    <row r="900" spans="1:10">
      <c r="A900" s="42" t="s">
        <v>3567</v>
      </c>
      <c r="B900" s="43" t="s">
        <v>3557</v>
      </c>
      <c r="C900" s="92" t="s">
        <v>5240</v>
      </c>
      <c r="D900" s="42" t="s">
        <v>3568</v>
      </c>
      <c r="E900" s="203">
        <f>VLOOKUP(A900,'System TB'!$A:$C,3,FALSE)</f>
        <v>0</v>
      </c>
      <c r="F900" s="44">
        <v>0</v>
      </c>
      <c r="G900" s="44">
        <f t="shared" si="17"/>
        <v>0</v>
      </c>
      <c r="H900" s="55"/>
      <c r="I900" s="55"/>
      <c r="J900" s="55"/>
    </row>
    <row r="901" spans="1:10">
      <c r="A901" s="42" t="s">
        <v>3697</v>
      </c>
      <c r="B901" s="43" t="s">
        <v>3557</v>
      </c>
      <c r="C901" s="92" t="s">
        <v>5240</v>
      </c>
      <c r="D901" s="42" t="s">
        <v>3698</v>
      </c>
      <c r="E901" s="203">
        <f>VLOOKUP(A901,'System TB'!$A:$C,3,FALSE)</f>
        <v>0</v>
      </c>
      <c r="F901" s="44">
        <v>0</v>
      </c>
      <c r="G901" s="44">
        <f t="shared" si="17"/>
        <v>0</v>
      </c>
      <c r="H901" s="55"/>
      <c r="I901" s="55"/>
      <c r="J901" s="55"/>
    </row>
    <row r="902" spans="1:10">
      <c r="A902" s="42" t="s">
        <v>3569</v>
      </c>
      <c r="B902" s="43" t="s">
        <v>3557</v>
      </c>
      <c r="C902" s="92" t="s">
        <v>5240</v>
      </c>
      <c r="D902" s="42" t="s">
        <v>3570</v>
      </c>
      <c r="E902" s="203">
        <f>VLOOKUP(A902,'System TB'!$A:$C,3,FALSE)</f>
        <v>0</v>
      </c>
      <c r="F902" s="44">
        <v>0</v>
      </c>
      <c r="G902" s="44">
        <f t="shared" si="17"/>
        <v>0</v>
      </c>
      <c r="H902" s="55"/>
      <c r="I902" s="55"/>
      <c r="J902" s="55"/>
    </row>
    <row r="903" spans="1:10">
      <c r="A903" s="42" t="s">
        <v>3605</v>
      </c>
      <c r="B903" s="43" t="s">
        <v>3557</v>
      </c>
      <c r="C903" s="92" t="s">
        <v>5240</v>
      </c>
      <c r="D903" s="42" t="s">
        <v>3606</v>
      </c>
      <c r="E903" s="203">
        <f>VLOOKUP(A903,'System TB'!$A:$C,3,FALSE)</f>
        <v>0</v>
      </c>
      <c r="F903" s="44">
        <v>0</v>
      </c>
      <c r="G903" s="44">
        <f t="shared" si="17"/>
        <v>0</v>
      </c>
      <c r="H903" s="55"/>
      <c r="I903" s="55"/>
      <c r="J903" s="55"/>
    </row>
    <row r="904" spans="1:10">
      <c r="A904" s="42" t="s">
        <v>3571</v>
      </c>
      <c r="B904" s="43" t="s">
        <v>3557</v>
      </c>
      <c r="C904" s="92" t="s">
        <v>5240</v>
      </c>
      <c r="D904" s="42" t="s">
        <v>3572</v>
      </c>
      <c r="E904" s="203">
        <f>VLOOKUP(A904,'System TB'!$A:$C,3,FALSE)</f>
        <v>0</v>
      </c>
      <c r="F904" s="44">
        <v>0</v>
      </c>
      <c r="G904" s="44">
        <f t="shared" si="17"/>
        <v>0</v>
      </c>
      <c r="H904" s="55"/>
      <c r="I904" s="55"/>
      <c r="J904" s="55"/>
    </row>
    <row r="905" spans="1:10">
      <c r="A905" s="42" t="s">
        <v>696</v>
      </c>
      <c r="B905" s="43" t="s">
        <v>688</v>
      </c>
      <c r="C905" s="92" t="s">
        <v>5231</v>
      </c>
      <c r="D905" s="42" t="s">
        <v>697</v>
      </c>
      <c r="E905" s="203">
        <f>VLOOKUP(A905,'System TB'!$A:$C,3,FALSE)</f>
        <v>0</v>
      </c>
      <c r="F905" s="44">
        <v>0</v>
      </c>
      <c r="G905" s="44">
        <f t="shared" si="17"/>
        <v>0</v>
      </c>
      <c r="H905" s="55"/>
      <c r="I905" s="55"/>
      <c r="J905" s="55"/>
    </row>
    <row r="906" spans="1:10">
      <c r="A906" s="42" t="s">
        <v>758</v>
      </c>
      <c r="B906" s="43" t="s">
        <v>688</v>
      </c>
      <c r="C906" s="92" t="s">
        <v>5231</v>
      </c>
      <c r="D906" s="42" t="s">
        <v>759</v>
      </c>
      <c r="E906" s="203">
        <f>VLOOKUP(A906,'System TB'!$A:$C,3,FALSE)</f>
        <v>0</v>
      </c>
      <c r="F906" s="44">
        <v>0</v>
      </c>
      <c r="G906" s="44">
        <f t="shared" si="17"/>
        <v>0</v>
      </c>
      <c r="H906" s="55"/>
      <c r="I906" s="55"/>
      <c r="J906" s="55"/>
    </row>
    <row r="907" spans="1:10">
      <c r="A907" s="42" t="s">
        <v>740</v>
      </c>
      <c r="B907" s="43" t="s">
        <v>688</v>
      </c>
      <c r="C907" s="92" t="s">
        <v>5231</v>
      </c>
      <c r="D907" s="42" t="s">
        <v>741</v>
      </c>
      <c r="E907" s="203">
        <f>VLOOKUP(A907,'System TB'!$A:$C,3,FALSE)</f>
        <v>0</v>
      </c>
      <c r="F907" s="44">
        <v>0</v>
      </c>
      <c r="G907" s="44">
        <f t="shared" si="17"/>
        <v>0</v>
      </c>
      <c r="H907" s="55"/>
      <c r="I907" s="55"/>
      <c r="J907" s="55"/>
    </row>
    <row r="908" spans="1:10">
      <c r="A908" s="42" t="s">
        <v>788</v>
      </c>
      <c r="B908" s="43" t="s">
        <v>688</v>
      </c>
      <c r="C908" s="92" t="s">
        <v>5231</v>
      </c>
      <c r="D908" s="42" t="s">
        <v>789</v>
      </c>
      <c r="E908" s="203">
        <f>VLOOKUP(A908,'System TB'!$A:$C,3,FALSE)</f>
        <v>0</v>
      </c>
      <c r="F908" s="44">
        <v>0</v>
      </c>
      <c r="G908" s="44">
        <f t="shared" si="17"/>
        <v>0</v>
      </c>
      <c r="H908" s="55"/>
      <c r="I908" s="55"/>
      <c r="J908" s="55"/>
    </row>
    <row r="909" spans="1:10">
      <c r="A909" s="42" t="s">
        <v>750</v>
      </c>
      <c r="B909" s="43" t="s">
        <v>688</v>
      </c>
      <c r="C909" s="92" t="s">
        <v>5231</v>
      </c>
      <c r="D909" s="42" t="s">
        <v>751</v>
      </c>
      <c r="E909" s="203">
        <f>VLOOKUP(A909,'System TB'!$A:$C,3,FALSE)</f>
        <v>0</v>
      </c>
      <c r="F909" s="44">
        <v>0</v>
      </c>
      <c r="G909" s="44">
        <f t="shared" si="17"/>
        <v>0</v>
      </c>
      <c r="H909" s="55"/>
      <c r="I909" s="55"/>
      <c r="J909" s="55"/>
    </row>
    <row r="910" spans="1:10">
      <c r="A910" s="42" t="s">
        <v>776</v>
      </c>
      <c r="B910" s="43" t="s">
        <v>688</v>
      </c>
      <c r="C910" s="92" t="s">
        <v>5231</v>
      </c>
      <c r="D910" s="42" t="s">
        <v>777</v>
      </c>
      <c r="E910" s="203">
        <f>VLOOKUP(A910,'System TB'!$A:$C,3,FALSE)</f>
        <v>0</v>
      </c>
      <c r="F910" s="44">
        <v>0</v>
      </c>
      <c r="G910" s="44">
        <f t="shared" si="17"/>
        <v>0</v>
      </c>
      <c r="H910" s="55"/>
      <c r="I910" s="55"/>
      <c r="J910" s="55"/>
    </row>
    <row r="911" spans="1:10">
      <c r="A911" s="42" t="s">
        <v>730</v>
      </c>
      <c r="B911" s="43" t="s">
        <v>688</v>
      </c>
      <c r="C911" s="92" t="s">
        <v>5231</v>
      </c>
      <c r="D911" s="42" t="s">
        <v>731</v>
      </c>
      <c r="E911" s="203">
        <f>VLOOKUP(A911,'System TB'!$A:$C,3,FALSE)</f>
        <v>0</v>
      </c>
      <c r="F911" s="44">
        <v>0</v>
      </c>
      <c r="G911" s="44">
        <f t="shared" si="17"/>
        <v>0</v>
      </c>
      <c r="H911" s="55"/>
      <c r="I911" s="55"/>
      <c r="J911" s="55"/>
    </row>
    <row r="912" spans="1:10">
      <c r="A912" s="42" t="s">
        <v>716</v>
      </c>
      <c r="B912" s="43" t="s">
        <v>688</v>
      </c>
      <c r="C912" s="92" t="s">
        <v>5231</v>
      </c>
      <c r="D912" s="42" t="s">
        <v>717</v>
      </c>
      <c r="E912" s="203">
        <f>VLOOKUP(A912,'System TB'!$A:$C,3,FALSE)</f>
        <v>0</v>
      </c>
      <c r="F912" s="44">
        <v>0</v>
      </c>
      <c r="G912" s="44">
        <f t="shared" si="17"/>
        <v>0</v>
      </c>
      <c r="H912" s="55"/>
      <c r="I912" s="55"/>
      <c r="J912" s="55"/>
    </row>
    <row r="913" spans="1:10">
      <c r="A913" s="42" t="s">
        <v>687</v>
      </c>
      <c r="B913" s="43" t="s">
        <v>688</v>
      </c>
      <c r="C913" s="92" t="s">
        <v>5231</v>
      </c>
      <c r="D913" s="42" t="s">
        <v>689</v>
      </c>
      <c r="E913" s="203">
        <f>VLOOKUP(A913,'System TB'!$A:$C,3,FALSE)</f>
        <v>0</v>
      </c>
      <c r="F913" s="44">
        <v>0</v>
      </c>
      <c r="G913" s="44">
        <f t="shared" si="17"/>
        <v>0</v>
      </c>
      <c r="H913" s="55"/>
      <c r="I913" s="55"/>
      <c r="J913" s="55"/>
    </row>
    <row r="914" spans="1:10">
      <c r="A914" s="42" t="s">
        <v>718</v>
      </c>
      <c r="B914" s="43" t="s">
        <v>688</v>
      </c>
      <c r="C914" s="92" t="s">
        <v>5231</v>
      </c>
      <c r="D914" s="42" t="s">
        <v>719</v>
      </c>
      <c r="E914" s="203">
        <f>VLOOKUP(A914,'System TB'!$A:$C,3,FALSE)</f>
        <v>0</v>
      </c>
      <c r="F914" s="44">
        <v>0</v>
      </c>
      <c r="G914" s="44">
        <f t="shared" si="17"/>
        <v>0</v>
      </c>
      <c r="H914" s="55"/>
      <c r="I914" s="55"/>
      <c r="J914" s="55"/>
    </row>
    <row r="915" spans="1:10">
      <c r="A915" s="42" t="s">
        <v>700</v>
      </c>
      <c r="B915" s="43" t="s">
        <v>688</v>
      </c>
      <c r="C915" s="92" t="s">
        <v>5231</v>
      </c>
      <c r="D915" s="42" t="s">
        <v>701</v>
      </c>
      <c r="E915" s="203">
        <f>VLOOKUP(A915,'System TB'!$A:$C,3,FALSE)</f>
        <v>0</v>
      </c>
      <c r="F915" s="44">
        <v>0</v>
      </c>
      <c r="G915" s="44">
        <f t="shared" si="17"/>
        <v>0</v>
      </c>
      <c r="H915" s="55"/>
      <c r="I915" s="55"/>
      <c r="J915" s="55"/>
    </row>
    <row r="916" spans="1:10">
      <c r="A916" s="42" t="s">
        <v>712</v>
      </c>
      <c r="B916" s="43" t="s">
        <v>688</v>
      </c>
      <c r="C916" s="92" t="s">
        <v>5231</v>
      </c>
      <c r="D916" s="42" t="s">
        <v>713</v>
      </c>
      <c r="E916" s="203">
        <f>VLOOKUP(A916,'System TB'!$A:$C,3,FALSE)</f>
        <v>0</v>
      </c>
      <c r="F916" s="44">
        <v>0</v>
      </c>
      <c r="G916" s="44">
        <f t="shared" si="17"/>
        <v>0</v>
      </c>
      <c r="H916" s="55"/>
      <c r="I916" s="55"/>
      <c r="J916" s="55"/>
    </row>
    <row r="917" spans="1:10">
      <c r="A917" s="42" t="s">
        <v>742</v>
      </c>
      <c r="B917" s="43" t="s">
        <v>688</v>
      </c>
      <c r="C917" s="92" t="s">
        <v>5231</v>
      </c>
      <c r="D917" s="42" t="s">
        <v>743</v>
      </c>
      <c r="E917" s="203">
        <f>VLOOKUP(A917,'System TB'!$A:$C,3,FALSE)</f>
        <v>0</v>
      </c>
      <c r="F917" s="44">
        <v>0</v>
      </c>
      <c r="G917" s="44">
        <f t="shared" si="17"/>
        <v>0</v>
      </c>
      <c r="H917" s="55"/>
      <c r="I917" s="55"/>
      <c r="J917" s="55"/>
    </row>
    <row r="918" spans="1:10">
      <c r="A918" s="42" t="s">
        <v>690</v>
      </c>
      <c r="B918" s="43" t="s">
        <v>688</v>
      </c>
      <c r="C918" s="92" t="s">
        <v>5231</v>
      </c>
      <c r="D918" s="42" t="s">
        <v>691</v>
      </c>
      <c r="E918" s="203">
        <f>VLOOKUP(A918,'System TB'!$A:$C,3,FALSE)</f>
        <v>0</v>
      </c>
      <c r="F918" s="44">
        <v>0</v>
      </c>
      <c r="G918" s="44">
        <f t="shared" si="17"/>
        <v>0</v>
      </c>
      <c r="H918" s="55"/>
      <c r="I918" s="55"/>
      <c r="J918" s="55"/>
    </row>
    <row r="919" spans="1:10">
      <c r="A919" s="42" t="s">
        <v>748</v>
      </c>
      <c r="B919" s="43" t="s">
        <v>688</v>
      </c>
      <c r="C919" s="92" t="s">
        <v>5231</v>
      </c>
      <c r="D919" s="42" t="s">
        <v>749</v>
      </c>
      <c r="E919" s="203">
        <f>VLOOKUP(A919,'System TB'!$A:$C,3,FALSE)</f>
        <v>0</v>
      </c>
      <c r="F919" s="44">
        <v>0</v>
      </c>
      <c r="G919" s="44">
        <f t="shared" si="17"/>
        <v>0</v>
      </c>
      <c r="H919" s="55"/>
      <c r="I919" s="55"/>
      <c r="J919" s="55"/>
    </row>
    <row r="920" spans="1:10">
      <c r="A920" s="42" t="s">
        <v>764</v>
      </c>
      <c r="B920" s="43" t="s">
        <v>688</v>
      </c>
      <c r="C920" s="92" t="s">
        <v>5231</v>
      </c>
      <c r="D920" s="42" t="s">
        <v>765</v>
      </c>
      <c r="E920" s="203">
        <f>VLOOKUP(A920,'System TB'!$A:$C,3,FALSE)</f>
        <v>0</v>
      </c>
      <c r="F920" s="44">
        <v>0</v>
      </c>
      <c r="G920" s="44">
        <f t="shared" si="17"/>
        <v>0</v>
      </c>
      <c r="H920" s="55"/>
      <c r="I920" s="55"/>
      <c r="J920" s="55"/>
    </row>
    <row r="921" spans="1:10">
      <c r="A921" s="42" t="s">
        <v>702</v>
      </c>
      <c r="B921" s="43" t="s">
        <v>688</v>
      </c>
      <c r="C921" s="92" t="s">
        <v>5231</v>
      </c>
      <c r="D921" s="42" t="s">
        <v>703</v>
      </c>
      <c r="E921" s="203">
        <f>VLOOKUP(A921,'System TB'!$A:$C,3,FALSE)</f>
        <v>0</v>
      </c>
      <c r="F921" s="44">
        <v>0</v>
      </c>
      <c r="G921" s="44">
        <f t="shared" si="17"/>
        <v>0</v>
      </c>
      <c r="H921" s="55"/>
      <c r="I921" s="55"/>
      <c r="J921" s="55"/>
    </row>
    <row r="922" spans="1:10">
      <c r="A922" s="42" t="s">
        <v>704</v>
      </c>
      <c r="B922" s="43" t="s">
        <v>688</v>
      </c>
      <c r="C922" s="92" t="s">
        <v>5231</v>
      </c>
      <c r="D922" s="42" t="s">
        <v>705</v>
      </c>
      <c r="E922" s="203">
        <f>VLOOKUP(A922,'System TB'!$A:$C,3,FALSE)</f>
        <v>0</v>
      </c>
      <c r="F922" s="44">
        <v>0</v>
      </c>
      <c r="G922" s="44">
        <f t="shared" si="17"/>
        <v>0</v>
      </c>
      <c r="H922" s="55"/>
      <c r="I922" s="55"/>
      <c r="J922" s="55"/>
    </row>
    <row r="923" spans="1:10">
      <c r="A923" s="42" t="s">
        <v>766</v>
      </c>
      <c r="B923" s="43" t="s">
        <v>688</v>
      </c>
      <c r="C923" s="92" t="s">
        <v>5231</v>
      </c>
      <c r="D923" s="42" t="s">
        <v>767</v>
      </c>
      <c r="E923" s="203">
        <f>VLOOKUP(A923,'System TB'!$A:$C,3,FALSE)</f>
        <v>0</v>
      </c>
      <c r="F923" s="44">
        <v>0</v>
      </c>
      <c r="G923" s="44">
        <f t="shared" si="17"/>
        <v>0</v>
      </c>
      <c r="H923" s="55"/>
      <c r="I923" s="55"/>
      <c r="J923" s="55"/>
    </row>
    <row r="924" spans="1:10">
      <c r="A924" s="42" t="s">
        <v>780</v>
      </c>
      <c r="B924" s="43" t="s">
        <v>688</v>
      </c>
      <c r="C924" s="92" t="s">
        <v>5231</v>
      </c>
      <c r="D924" s="42" t="s">
        <v>781</v>
      </c>
      <c r="E924" s="203">
        <f>VLOOKUP(A924,'System TB'!$A:$C,3,FALSE)</f>
        <v>0</v>
      </c>
      <c r="F924" s="44">
        <v>0</v>
      </c>
      <c r="G924" s="44">
        <f t="shared" si="17"/>
        <v>0</v>
      </c>
      <c r="H924" s="55"/>
      <c r="I924" s="55"/>
      <c r="J924" s="55"/>
    </row>
    <row r="925" spans="1:10">
      <c r="A925" s="42" t="s">
        <v>720</v>
      </c>
      <c r="B925" s="43" t="s">
        <v>688</v>
      </c>
      <c r="C925" s="92" t="s">
        <v>5231</v>
      </c>
      <c r="D925" s="42" t="s">
        <v>721</v>
      </c>
      <c r="E925" s="203">
        <f>VLOOKUP(A925,'System TB'!$A:$C,3,FALSE)</f>
        <v>0</v>
      </c>
      <c r="F925" s="44">
        <v>0</v>
      </c>
      <c r="G925" s="44">
        <f t="shared" si="17"/>
        <v>0</v>
      </c>
      <c r="H925" s="55"/>
      <c r="I925" s="55"/>
      <c r="J925" s="55"/>
    </row>
    <row r="926" spans="1:10">
      <c r="A926" s="42" t="s">
        <v>736</v>
      </c>
      <c r="B926" s="43" t="s">
        <v>688</v>
      </c>
      <c r="C926" s="92" t="s">
        <v>5231</v>
      </c>
      <c r="D926" s="42" t="s">
        <v>737</v>
      </c>
      <c r="E926" s="203">
        <f>VLOOKUP(A926,'System TB'!$A:$C,3,FALSE)</f>
        <v>0</v>
      </c>
      <c r="F926" s="44">
        <v>0</v>
      </c>
      <c r="G926" s="44">
        <f t="shared" si="17"/>
        <v>0</v>
      </c>
      <c r="H926" s="55"/>
      <c r="I926" s="55"/>
      <c r="J926" s="55"/>
    </row>
    <row r="927" spans="1:10">
      <c r="A927" s="42" t="s">
        <v>774</v>
      </c>
      <c r="B927" s="43" t="s">
        <v>688</v>
      </c>
      <c r="C927" s="92" t="s">
        <v>5231</v>
      </c>
      <c r="D927" s="42" t="s">
        <v>775</v>
      </c>
      <c r="E927" s="203">
        <f>VLOOKUP(A927,'System TB'!$A:$C,3,FALSE)</f>
        <v>0</v>
      </c>
      <c r="F927" s="44">
        <v>0</v>
      </c>
      <c r="G927" s="44">
        <f t="shared" si="17"/>
        <v>0</v>
      </c>
      <c r="H927" s="55"/>
      <c r="I927" s="55"/>
      <c r="J927" s="55"/>
    </row>
    <row r="928" spans="1:10">
      <c r="A928" s="42" t="s">
        <v>782</v>
      </c>
      <c r="B928" s="43" t="s">
        <v>688</v>
      </c>
      <c r="C928" s="92" t="s">
        <v>5231</v>
      </c>
      <c r="D928" s="42" t="s">
        <v>783</v>
      </c>
      <c r="E928" s="203">
        <f>VLOOKUP(A928,'System TB'!$A:$C,3,FALSE)</f>
        <v>0</v>
      </c>
      <c r="F928" s="44">
        <v>0</v>
      </c>
      <c r="G928" s="44">
        <f t="shared" si="17"/>
        <v>0</v>
      </c>
      <c r="H928" s="55"/>
      <c r="I928" s="55"/>
      <c r="J928" s="55"/>
    </row>
    <row r="929" spans="1:10">
      <c r="A929" s="42" t="s">
        <v>1305</v>
      </c>
      <c r="B929" s="43" t="s">
        <v>1267</v>
      </c>
      <c r="C929" s="92" t="s">
        <v>5235</v>
      </c>
      <c r="D929" s="42" t="s">
        <v>1306</v>
      </c>
      <c r="E929" s="203">
        <f>VLOOKUP(A929,'System TB'!$A:$C,3,FALSE)</f>
        <v>0</v>
      </c>
      <c r="F929" s="44">
        <v>0</v>
      </c>
      <c r="G929" s="44">
        <f t="shared" si="17"/>
        <v>0</v>
      </c>
      <c r="H929" s="55"/>
      <c r="I929" s="55"/>
      <c r="J929" s="55"/>
    </row>
    <row r="930" spans="1:10">
      <c r="A930" s="42" t="s">
        <v>1321</v>
      </c>
      <c r="B930" s="43" t="s">
        <v>1267</v>
      </c>
      <c r="C930" s="92" t="s">
        <v>5235</v>
      </c>
      <c r="D930" s="42" t="s">
        <v>1322</v>
      </c>
      <c r="E930" s="203">
        <f>VLOOKUP(A930,'System TB'!$A:$C,3,FALSE)</f>
        <v>0</v>
      </c>
      <c r="F930" s="44">
        <v>0</v>
      </c>
      <c r="G930" s="44">
        <f t="shared" si="17"/>
        <v>0</v>
      </c>
      <c r="H930" s="55"/>
      <c r="I930" s="55"/>
      <c r="J930" s="55"/>
    </row>
    <row r="931" spans="1:10">
      <c r="A931" s="42" t="s">
        <v>1317</v>
      </c>
      <c r="B931" s="43" t="s">
        <v>1267</v>
      </c>
      <c r="C931" s="92" t="s">
        <v>5235</v>
      </c>
      <c r="D931" s="42" t="s">
        <v>1318</v>
      </c>
      <c r="E931" s="203">
        <f>VLOOKUP(A931,'System TB'!$A:$C,3,FALSE)</f>
        <v>0</v>
      </c>
      <c r="F931" s="44">
        <v>0</v>
      </c>
      <c r="G931" s="44">
        <f t="shared" si="17"/>
        <v>0</v>
      </c>
      <c r="H931" s="55"/>
      <c r="I931" s="55"/>
      <c r="J931" s="55"/>
    </row>
    <row r="932" spans="1:10">
      <c r="A932" s="42" t="s">
        <v>1297</v>
      </c>
      <c r="B932" s="43" t="s">
        <v>1267</v>
      </c>
      <c r="C932" s="92" t="s">
        <v>5235</v>
      </c>
      <c r="D932" s="42" t="s">
        <v>1298</v>
      </c>
      <c r="E932" s="203">
        <f>VLOOKUP(A932,'System TB'!$A:$C,3,FALSE)</f>
        <v>0</v>
      </c>
      <c r="F932" s="44">
        <v>0</v>
      </c>
      <c r="G932" s="44">
        <f t="shared" si="17"/>
        <v>0</v>
      </c>
      <c r="H932" s="55"/>
      <c r="I932" s="55"/>
      <c r="J932" s="55"/>
    </row>
    <row r="933" spans="1:10">
      <c r="A933" s="42" t="s">
        <v>1299</v>
      </c>
      <c r="B933" s="43" t="s">
        <v>1267</v>
      </c>
      <c r="C933" s="92" t="s">
        <v>5235</v>
      </c>
      <c r="D933" s="42" t="s">
        <v>1300</v>
      </c>
      <c r="E933" s="203">
        <f>VLOOKUP(A933,'System TB'!$A:$C,3,FALSE)</f>
        <v>0</v>
      </c>
      <c r="F933" s="44">
        <v>0</v>
      </c>
      <c r="G933" s="44">
        <f t="shared" si="17"/>
        <v>0</v>
      </c>
      <c r="H933" s="55"/>
      <c r="I933" s="55"/>
      <c r="J933" s="55"/>
    </row>
    <row r="934" spans="1:10">
      <c r="A934" s="42" t="s">
        <v>1275</v>
      </c>
      <c r="B934" s="43" t="s">
        <v>1267</v>
      </c>
      <c r="C934" s="92" t="s">
        <v>5235</v>
      </c>
      <c r="D934" s="42" t="s">
        <v>1276</v>
      </c>
      <c r="E934" s="203">
        <f>VLOOKUP(A934,'System TB'!$A:$C,3,FALSE)</f>
        <v>0</v>
      </c>
      <c r="F934" s="44">
        <v>0</v>
      </c>
      <c r="G934" s="44">
        <f t="shared" si="17"/>
        <v>0</v>
      </c>
      <c r="H934" s="55"/>
      <c r="I934" s="55"/>
      <c r="J934" s="55"/>
    </row>
    <row r="935" spans="1:10">
      <c r="A935" s="42" t="s">
        <v>1307</v>
      </c>
      <c r="B935" s="43" t="s">
        <v>1267</v>
      </c>
      <c r="C935" s="92" t="s">
        <v>5235</v>
      </c>
      <c r="D935" s="42" t="s">
        <v>1308</v>
      </c>
      <c r="E935" s="203">
        <f>VLOOKUP(A935,'System TB'!$A:$C,3,FALSE)</f>
        <v>0</v>
      </c>
      <c r="F935" s="44">
        <v>0</v>
      </c>
      <c r="G935" s="44">
        <f t="shared" si="17"/>
        <v>0</v>
      </c>
      <c r="H935" s="55"/>
      <c r="I935" s="55"/>
      <c r="J935" s="55"/>
    </row>
    <row r="936" spans="1:10">
      <c r="A936" s="42" t="s">
        <v>1336</v>
      </c>
      <c r="B936" s="43" t="s">
        <v>1267</v>
      </c>
      <c r="C936" s="92" t="s">
        <v>5235</v>
      </c>
      <c r="D936" s="42" t="s">
        <v>1337</v>
      </c>
      <c r="E936" s="203">
        <f>VLOOKUP(A936,'System TB'!$A:$C,3,FALSE)</f>
        <v>0</v>
      </c>
      <c r="F936" s="44">
        <v>0</v>
      </c>
      <c r="G936" s="44">
        <f t="shared" si="17"/>
        <v>0</v>
      </c>
      <c r="H936" s="55"/>
      <c r="I936" s="55"/>
      <c r="J936" s="55"/>
    </row>
    <row r="937" spans="1:10">
      <c r="A937" s="42" t="s">
        <v>1319</v>
      </c>
      <c r="B937" s="43" t="s">
        <v>1267</v>
      </c>
      <c r="C937" s="92" t="s">
        <v>5235</v>
      </c>
      <c r="D937" s="42" t="s">
        <v>1320</v>
      </c>
      <c r="E937" s="203">
        <f>VLOOKUP(A937,'System TB'!$A:$C,3,FALSE)</f>
        <v>0</v>
      </c>
      <c r="F937" s="44">
        <v>0</v>
      </c>
      <c r="G937" s="44">
        <f t="shared" si="17"/>
        <v>0</v>
      </c>
      <c r="H937" s="55"/>
      <c r="I937" s="55"/>
      <c r="J937" s="55"/>
    </row>
    <row r="938" spans="1:10">
      <c r="A938" s="42" t="s">
        <v>1301</v>
      </c>
      <c r="B938" s="43" t="s">
        <v>1267</v>
      </c>
      <c r="C938" s="92" t="s">
        <v>5235</v>
      </c>
      <c r="D938" s="42" t="s">
        <v>1302</v>
      </c>
      <c r="E938" s="203">
        <f>VLOOKUP(A938,'System TB'!$A:$C,3,FALSE)</f>
        <v>0</v>
      </c>
      <c r="F938" s="44">
        <v>0</v>
      </c>
      <c r="G938" s="44">
        <f t="shared" si="17"/>
        <v>0</v>
      </c>
      <c r="H938" s="55"/>
      <c r="I938" s="55"/>
      <c r="J938" s="55"/>
    </row>
    <row r="939" spans="1:10">
      <c r="A939" s="42" t="s">
        <v>1340</v>
      </c>
      <c r="B939" s="43" t="s">
        <v>1267</v>
      </c>
      <c r="C939" s="92" t="s">
        <v>5235</v>
      </c>
      <c r="D939" s="42" t="s">
        <v>1341</v>
      </c>
      <c r="E939" s="203">
        <f>VLOOKUP(A939,'System TB'!$A:$C,3,FALSE)</f>
        <v>0</v>
      </c>
      <c r="F939" s="44">
        <v>0</v>
      </c>
      <c r="G939" s="44">
        <f t="shared" si="17"/>
        <v>0</v>
      </c>
      <c r="H939" s="55"/>
      <c r="I939" s="55"/>
      <c r="J939" s="55"/>
    </row>
    <row r="940" spans="1:10">
      <c r="A940" s="42" t="s">
        <v>1285</v>
      </c>
      <c r="B940" s="43" t="s">
        <v>1267</v>
      </c>
      <c r="C940" s="92" t="s">
        <v>5235</v>
      </c>
      <c r="D940" s="42" t="s">
        <v>1286</v>
      </c>
      <c r="E940" s="203">
        <f>VLOOKUP(A940,'System TB'!$A:$C,3,FALSE)</f>
        <v>0</v>
      </c>
      <c r="F940" s="44">
        <v>0</v>
      </c>
      <c r="G940" s="44">
        <f t="shared" si="17"/>
        <v>0</v>
      </c>
      <c r="H940" s="55"/>
      <c r="I940" s="55"/>
      <c r="J940" s="55"/>
    </row>
    <row r="941" spans="1:10">
      <c r="A941" s="42" t="s">
        <v>1281</v>
      </c>
      <c r="B941" s="43" t="s">
        <v>1267</v>
      </c>
      <c r="C941" s="92" t="s">
        <v>5235</v>
      </c>
      <c r="D941" s="42" t="s">
        <v>1282</v>
      </c>
      <c r="E941" s="203">
        <f>VLOOKUP(A941,'System TB'!$A:$C,3,FALSE)</f>
        <v>0</v>
      </c>
      <c r="F941" s="44">
        <v>0</v>
      </c>
      <c r="G941" s="44">
        <f t="shared" si="17"/>
        <v>0</v>
      </c>
      <c r="H941" s="55"/>
      <c r="I941" s="55"/>
      <c r="J941" s="55"/>
    </row>
    <row r="942" spans="1:10">
      <c r="A942" s="42" t="s">
        <v>1342</v>
      </c>
      <c r="B942" s="43" t="s">
        <v>1267</v>
      </c>
      <c r="C942" s="92" t="s">
        <v>5235</v>
      </c>
      <c r="D942" s="42" t="s">
        <v>1343</v>
      </c>
      <c r="E942" s="203">
        <f>VLOOKUP(A942,'System TB'!$A:$C,3,FALSE)</f>
        <v>0</v>
      </c>
      <c r="F942" s="44">
        <v>0</v>
      </c>
      <c r="G942" s="44">
        <f t="shared" si="17"/>
        <v>0</v>
      </c>
      <c r="H942" s="55"/>
      <c r="I942" s="55"/>
      <c r="J942" s="55"/>
    </row>
    <row r="943" spans="1:10">
      <c r="A943" s="42" t="s">
        <v>1326</v>
      </c>
      <c r="B943" s="43" t="s">
        <v>1267</v>
      </c>
      <c r="C943" s="92" t="s">
        <v>5235</v>
      </c>
      <c r="D943" s="42" t="s">
        <v>1327</v>
      </c>
      <c r="E943" s="203">
        <f>VLOOKUP(A943,'System TB'!$A:$C,3,FALSE)</f>
        <v>0</v>
      </c>
      <c r="F943" s="44">
        <v>0</v>
      </c>
      <c r="G943" s="44">
        <f t="shared" si="17"/>
        <v>0</v>
      </c>
      <c r="H943" s="55"/>
      <c r="I943" s="55"/>
      <c r="J943" s="55"/>
    </row>
    <row r="944" spans="1:10">
      <c r="A944" s="42" t="s">
        <v>1309</v>
      </c>
      <c r="B944" s="43" t="s">
        <v>1267</v>
      </c>
      <c r="C944" s="92" t="s">
        <v>5235</v>
      </c>
      <c r="D944" s="42" t="s">
        <v>1310</v>
      </c>
      <c r="E944" s="203">
        <f>VLOOKUP(A944,'System TB'!$A:$C,3,FALSE)</f>
        <v>0</v>
      </c>
      <c r="F944" s="44">
        <v>0</v>
      </c>
      <c r="G944" s="44">
        <f t="shared" si="17"/>
        <v>0</v>
      </c>
      <c r="H944" s="55"/>
      <c r="I944" s="55"/>
      <c r="J944" s="55"/>
    </row>
    <row r="945" spans="1:10">
      <c r="A945" s="42" t="s">
        <v>1328</v>
      </c>
      <c r="B945" s="43" t="s">
        <v>1267</v>
      </c>
      <c r="C945" s="92" t="s">
        <v>5235</v>
      </c>
      <c r="D945" s="42" t="s">
        <v>1329</v>
      </c>
      <c r="E945" s="203">
        <f>VLOOKUP(A945,'System TB'!$A:$C,3,FALSE)</f>
        <v>0</v>
      </c>
      <c r="F945" s="44">
        <v>0</v>
      </c>
      <c r="G945" s="44">
        <f t="shared" si="17"/>
        <v>0</v>
      </c>
      <c r="H945" s="55"/>
      <c r="I945" s="55"/>
      <c r="J945" s="55"/>
    </row>
    <row r="946" spans="1:10">
      <c r="A946" s="42" t="s">
        <v>1277</v>
      </c>
      <c r="B946" s="43" t="s">
        <v>1267</v>
      </c>
      <c r="C946" s="92" t="s">
        <v>5235</v>
      </c>
      <c r="D946" s="42" t="s">
        <v>1278</v>
      </c>
      <c r="E946" s="203">
        <f>VLOOKUP(A946,'System TB'!$A:$C,3,FALSE)</f>
        <v>0</v>
      </c>
      <c r="F946" s="44">
        <v>0</v>
      </c>
      <c r="G946" s="44">
        <f t="shared" si="17"/>
        <v>0</v>
      </c>
      <c r="H946" s="55"/>
      <c r="I946" s="55"/>
      <c r="J946" s="55"/>
    </row>
    <row r="947" spans="1:10">
      <c r="A947" s="42" t="s">
        <v>1330</v>
      </c>
      <c r="B947" s="43" t="s">
        <v>1267</v>
      </c>
      <c r="C947" s="92" t="s">
        <v>5235</v>
      </c>
      <c r="D947" s="42" t="s">
        <v>1331</v>
      </c>
      <c r="E947" s="203">
        <f>VLOOKUP(A947,'System TB'!$A:$C,3,FALSE)</f>
        <v>0</v>
      </c>
      <c r="F947" s="44">
        <v>0</v>
      </c>
      <c r="G947" s="44">
        <f t="shared" si="17"/>
        <v>0</v>
      </c>
      <c r="H947" s="55"/>
      <c r="I947" s="55"/>
      <c r="J947" s="55"/>
    </row>
    <row r="948" spans="1:10">
      <c r="A948" s="42" t="s">
        <v>1338</v>
      </c>
      <c r="B948" s="43" t="s">
        <v>1267</v>
      </c>
      <c r="C948" s="92" t="s">
        <v>5235</v>
      </c>
      <c r="D948" s="42" t="s">
        <v>1339</v>
      </c>
      <c r="E948" s="203">
        <f>VLOOKUP(A948,'System TB'!$A:$C,3,FALSE)</f>
        <v>0</v>
      </c>
      <c r="F948" s="44">
        <v>0</v>
      </c>
      <c r="G948" s="44">
        <f t="shared" si="17"/>
        <v>0</v>
      </c>
      <c r="H948" s="55"/>
      <c r="I948" s="55"/>
      <c r="J948" s="55"/>
    </row>
    <row r="949" spans="1:10">
      <c r="A949" s="42" t="s">
        <v>1289</v>
      </c>
      <c r="B949" s="43" t="s">
        <v>1267</v>
      </c>
      <c r="C949" s="92" t="s">
        <v>5235</v>
      </c>
      <c r="D949" s="42" t="s">
        <v>1290</v>
      </c>
      <c r="E949" s="203">
        <f>VLOOKUP(A949,'System TB'!$A:$C,3,FALSE)</f>
        <v>0</v>
      </c>
      <c r="F949" s="44">
        <v>0</v>
      </c>
      <c r="G949" s="44">
        <f t="shared" si="17"/>
        <v>0</v>
      </c>
      <c r="H949" s="55"/>
      <c r="I949" s="55"/>
      <c r="J949" s="55"/>
    </row>
    <row r="950" spans="1:10">
      <c r="A950" s="42" t="s">
        <v>1269</v>
      </c>
      <c r="B950" s="43" t="s">
        <v>1267</v>
      </c>
      <c r="C950" s="92" t="s">
        <v>5235</v>
      </c>
      <c r="D950" s="42" t="s">
        <v>1270</v>
      </c>
      <c r="E950" s="203">
        <f>VLOOKUP(A950,'System TB'!$A:$C,3,FALSE)</f>
        <v>0</v>
      </c>
      <c r="F950" s="44">
        <v>0</v>
      </c>
      <c r="G950" s="44">
        <f t="shared" si="17"/>
        <v>0</v>
      </c>
      <c r="H950" s="55"/>
      <c r="I950" s="55"/>
      <c r="J950" s="55"/>
    </row>
    <row r="951" spans="1:10">
      <c r="A951" s="42" t="s">
        <v>1283</v>
      </c>
      <c r="B951" s="43" t="s">
        <v>1267</v>
      </c>
      <c r="C951" s="92" t="s">
        <v>5235</v>
      </c>
      <c r="D951" s="42" t="s">
        <v>1284</v>
      </c>
      <c r="E951" s="203">
        <f>VLOOKUP(A951,'System TB'!$A:$C,3,FALSE)</f>
        <v>0</v>
      </c>
      <c r="F951" s="44">
        <v>0</v>
      </c>
      <c r="G951" s="44">
        <f t="shared" si="17"/>
        <v>0</v>
      </c>
      <c r="H951" s="55"/>
      <c r="I951" s="55"/>
      <c r="J951" s="55"/>
    </row>
    <row r="952" spans="1:10">
      <c r="A952" s="42" t="s">
        <v>1291</v>
      </c>
      <c r="B952" s="43" t="s">
        <v>1267</v>
      </c>
      <c r="C952" s="92" t="s">
        <v>5235</v>
      </c>
      <c r="D952" s="42" t="s">
        <v>1292</v>
      </c>
      <c r="E952" s="203">
        <f>VLOOKUP(A952,'System TB'!$A:$C,3,FALSE)</f>
        <v>0</v>
      </c>
      <c r="F952" s="44">
        <v>0</v>
      </c>
      <c r="G952" s="44">
        <f t="shared" si="17"/>
        <v>0</v>
      </c>
      <c r="H952" s="55"/>
      <c r="I952" s="55"/>
      <c r="J952" s="55"/>
    </row>
    <row r="953" spans="1:10">
      <c r="A953" s="42" t="s">
        <v>799</v>
      </c>
      <c r="B953" s="43" t="s">
        <v>791</v>
      </c>
      <c r="C953" s="92" t="s">
        <v>5232</v>
      </c>
      <c r="D953" s="42" t="s">
        <v>800</v>
      </c>
      <c r="E953" s="203">
        <f>VLOOKUP(A953,'System TB'!$A:$C,3,FALSE)</f>
        <v>0</v>
      </c>
      <c r="F953" s="44">
        <v>0</v>
      </c>
      <c r="G953" s="44">
        <f t="shared" si="17"/>
        <v>0</v>
      </c>
      <c r="H953" s="55"/>
      <c r="I953" s="55"/>
      <c r="J953" s="55"/>
    </row>
    <row r="954" spans="1:10">
      <c r="A954" s="42" t="s">
        <v>821</v>
      </c>
      <c r="B954" s="43" t="s">
        <v>791</v>
      </c>
      <c r="C954" s="92" t="s">
        <v>5232</v>
      </c>
      <c r="D954" s="42" t="s">
        <v>822</v>
      </c>
      <c r="E954" s="203">
        <f>VLOOKUP(A954,'System TB'!$A:$C,3,FALSE)</f>
        <v>0</v>
      </c>
      <c r="F954" s="44">
        <v>0</v>
      </c>
      <c r="G954" s="44">
        <f t="shared" si="17"/>
        <v>0</v>
      </c>
      <c r="H954" s="55"/>
      <c r="I954" s="55"/>
      <c r="J954" s="55"/>
    </row>
    <row r="955" spans="1:10">
      <c r="A955" s="42" t="s">
        <v>817</v>
      </c>
      <c r="B955" s="43" t="s">
        <v>791</v>
      </c>
      <c r="C955" s="92" t="s">
        <v>5232</v>
      </c>
      <c r="D955" s="42" t="s">
        <v>818</v>
      </c>
      <c r="E955" s="203">
        <f>VLOOKUP(A955,'System TB'!$A:$C,3,FALSE)</f>
        <v>0</v>
      </c>
      <c r="F955" s="44">
        <v>0</v>
      </c>
      <c r="G955" s="44">
        <f t="shared" si="17"/>
        <v>0</v>
      </c>
      <c r="H955" s="55"/>
      <c r="I955" s="55"/>
      <c r="J955" s="55"/>
    </row>
    <row r="956" spans="1:10">
      <c r="A956" s="42" t="s">
        <v>835</v>
      </c>
      <c r="B956" s="43" t="s">
        <v>791</v>
      </c>
      <c r="C956" s="92" t="s">
        <v>5232</v>
      </c>
      <c r="D956" s="42" t="s">
        <v>836</v>
      </c>
      <c r="E956" s="203">
        <f>VLOOKUP(A956,'System TB'!$A:$C,3,FALSE)</f>
        <v>0</v>
      </c>
      <c r="F956" s="44">
        <v>0</v>
      </c>
      <c r="G956" s="44">
        <f t="shared" si="17"/>
        <v>0</v>
      </c>
      <c r="H956" s="55"/>
      <c r="I956" s="55"/>
      <c r="J956" s="55"/>
    </row>
    <row r="957" spans="1:10">
      <c r="A957" s="42" t="s">
        <v>811</v>
      </c>
      <c r="B957" s="43" t="s">
        <v>791</v>
      </c>
      <c r="C957" s="92" t="s">
        <v>5232</v>
      </c>
      <c r="D957" s="42" t="s">
        <v>812</v>
      </c>
      <c r="E957" s="203">
        <f>VLOOKUP(A957,'System TB'!$A:$C,3,FALSE)</f>
        <v>0</v>
      </c>
      <c r="F957" s="44">
        <v>0</v>
      </c>
      <c r="G957" s="44">
        <f t="shared" si="17"/>
        <v>0</v>
      </c>
      <c r="H957" s="55"/>
      <c r="I957" s="55"/>
      <c r="J957" s="55"/>
    </row>
    <row r="958" spans="1:10">
      <c r="A958" s="42" t="s">
        <v>813</v>
      </c>
      <c r="B958" s="43" t="s">
        <v>791</v>
      </c>
      <c r="C958" s="92" t="s">
        <v>5232</v>
      </c>
      <c r="D958" s="42" t="s">
        <v>814</v>
      </c>
      <c r="E958" s="203">
        <f>VLOOKUP(A958,'System TB'!$A:$C,3,FALSE)</f>
        <v>0</v>
      </c>
      <c r="F958" s="44">
        <v>0</v>
      </c>
      <c r="G958" s="44">
        <f t="shared" si="17"/>
        <v>0</v>
      </c>
      <c r="H958" s="55"/>
      <c r="I958" s="55"/>
      <c r="J958" s="55"/>
    </row>
    <row r="959" spans="1:10">
      <c r="A959" s="42" t="s">
        <v>833</v>
      </c>
      <c r="B959" s="43" t="s">
        <v>791</v>
      </c>
      <c r="C959" s="92" t="s">
        <v>5232</v>
      </c>
      <c r="D959" s="42" t="s">
        <v>834</v>
      </c>
      <c r="E959" s="203">
        <f>VLOOKUP(A959,'System TB'!$A:$C,3,FALSE)</f>
        <v>0</v>
      </c>
      <c r="F959" s="44">
        <v>0</v>
      </c>
      <c r="G959" s="44">
        <f t="shared" si="17"/>
        <v>0</v>
      </c>
      <c r="H959" s="55"/>
      <c r="I959" s="55"/>
      <c r="J959" s="55"/>
    </row>
    <row r="960" spans="1:10">
      <c r="A960" s="42" t="s">
        <v>819</v>
      </c>
      <c r="B960" s="43" t="s">
        <v>791</v>
      </c>
      <c r="C960" s="92" t="s">
        <v>5232</v>
      </c>
      <c r="D960" s="42" t="s">
        <v>820</v>
      </c>
      <c r="E960" s="203">
        <f>VLOOKUP(A960,'System TB'!$A:$C,3,FALSE)</f>
        <v>0</v>
      </c>
      <c r="F960" s="44">
        <v>0</v>
      </c>
      <c r="G960" s="44">
        <f t="shared" si="17"/>
        <v>0</v>
      </c>
      <c r="H960" s="55"/>
      <c r="I960" s="55"/>
      <c r="J960" s="55"/>
    </row>
    <row r="961" spans="1:10">
      <c r="A961" s="42" t="s">
        <v>795</v>
      </c>
      <c r="B961" s="43" t="s">
        <v>791</v>
      </c>
      <c r="C961" s="92" t="s">
        <v>5232</v>
      </c>
      <c r="D961" s="42" t="s">
        <v>796</v>
      </c>
      <c r="E961" s="203">
        <f>VLOOKUP(A961,'System TB'!$A:$C,3,FALSE)</f>
        <v>0</v>
      </c>
      <c r="F961" s="44">
        <v>0</v>
      </c>
      <c r="G961" s="44">
        <f t="shared" si="17"/>
        <v>0</v>
      </c>
      <c r="H961" s="55"/>
      <c r="I961" s="55"/>
      <c r="J961" s="55"/>
    </row>
    <row r="962" spans="1:10">
      <c r="A962" s="42" t="s">
        <v>825</v>
      </c>
      <c r="B962" s="43" t="s">
        <v>791</v>
      </c>
      <c r="C962" s="92" t="s">
        <v>5232</v>
      </c>
      <c r="D962" s="42" t="s">
        <v>826</v>
      </c>
      <c r="E962" s="203">
        <f>VLOOKUP(A962,'System TB'!$A:$C,3,FALSE)</f>
        <v>0</v>
      </c>
      <c r="F962" s="44">
        <v>0</v>
      </c>
      <c r="G962" s="44">
        <f t="shared" ref="G962:G1025" si="18">E962-F962</f>
        <v>0</v>
      </c>
      <c r="H962" s="55"/>
      <c r="I962" s="55"/>
      <c r="J962" s="55"/>
    </row>
    <row r="963" spans="1:10">
      <c r="A963" s="42" t="s">
        <v>827</v>
      </c>
      <c r="B963" s="43" t="s">
        <v>791</v>
      </c>
      <c r="C963" s="92" t="s">
        <v>5232</v>
      </c>
      <c r="D963" s="42" t="s">
        <v>828</v>
      </c>
      <c r="E963" s="203">
        <f>VLOOKUP(A963,'System TB'!$A:$C,3,FALSE)</f>
        <v>0</v>
      </c>
      <c r="F963" s="44">
        <v>0</v>
      </c>
      <c r="G963" s="44">
        <f t="shared" si="18"/>
        <v>0</v>
      </c>
      <c r="H963" s="55"/>
      <c r="I963" s="55"/>
      <c r="J963" s="55"/>
    </row>
    <row r="964" spans="1:10">
      <c r="A964" s="42" t="s">
        <v>837</v>
      </c>
      <c r="B964" s="43" t="s">
        <v>791</v>
      </c>
      <c r="C964" s="92" t="s">
        <v>5232</v>
      </c>
      <c r="D964" s="42" t="s">
        <v>838</v>
      </c>
      <c r="E964" s="203">
        <f>VLOOKUP(A964,'System TB'!$A:$C,3,FALSE)</f>
        <v>0</v>
      </c>
      <c r="F964" s="44">
        <v>0</v>
      </c>
      <c r="G964" s="44">
        <f t="shared" si="18"/>
        <v>0</v>
      </c>
      <c r="H964" s="55"/>
      <c r="I964" s="55"/>
      <c r="J964" s="55"/>
    </row>
    <row r="965" spans="1:10">
      <c r="A965" s="42" t="s">
        <v>805</v>
      </c>
      <c r="B965" s="43" t="s">
        <v>791</v>
      </c>
      <c r="C965" s="92" t="s">
        <v>5232</v>
      </c>
      <c r="D965" s="42" t="s">
        <v>806</v>
      </c>
      <c r="E965" s="203">
        <f>VLOOKUP(A965,'System TB'!$A:$C,3,FALSE)</f>
        <v>0</v>
      </c>
      <c r="F965" s="44">
        <v>0</v>
      </c>
      <c r="G965" s="44">
        <f t="shared" si="18"/>
        <v>0</v>
      </c>
      <c r="H965" s="55"/>
      <c r="I965" s="55"/>
      <c r="J965" s="55"/>
    </row>
    <row r="966" spans="1:10">
      <c r="A966" s="42" t="s">
        <v>823</v>
      </c>
      <c r="B966" s="43" t="s">
        <v>791</v>
      </c>
      <c r="C966" s="92" t="s">
        <v>5232</v>
      </c>
      <c r="D966" s="42" t="s">
        <v>824</v>
      </c>
      <c r="E966" s="203">
        <f>VLOOKUP(A966,'System TB'!$A:$C,3,FALSE)</f>
        <v>0</v>
      </c>
      <c r="F966" s="44">
        <v>0</v>
      </c>
      <c r="G966" s="44">
        <f t="shared" si="18"/>
        <v>0</v>
      </c>
      <c r="H966" s="55"/>
      <c r="I966" s="55"/>
      <c r="J966" s="55"/>
    </row>
    <row r="967" spans="1:10">
      <c r="A967" s="42" t="s">
        <v>809</v>
      </c>
      <c r="B967" s="43" t="s">
        <v>791</v>
      </c>
      <c r="C967" s="92" t="s">
        <v>5232</v>
      </c>
      <c r="D967" s="42" t="s">
        <v>810</v>
      </c>
      <c r="E967" s="203">
        <f>VLOOKUP(A967,'System TB'!$A:$C,3,FALSE)</f>
        <v>0</v>
      </c>
      <c r="F967" s="44">
        <v>0</v>
      </c>
      <c r="G967" s="44">
        <f t="shared" si="18"/>
        <v>0</v>
      </c>
      <c r="H967" s="55"/>
      <c r="I967" s="55"/>
      <c r="J967" s="55"/>
    </row>
    <row r="968" spans="1:10">
      <c r="A968" s="42" t="s">
        <v>831</v>
      </c>
      <c r="B968" s="43" t="s">
        <v>791</v>
      </c>
      <c r="C968" s="92" t="s">
        <v>5232</v>
      </c>
      <c r="D968" s="42" t="s">
        <v>832</v>
      </c>
      <c r="E968" s="203">
        <f>VLOOKUP(A968,'System TB'!$A:$C,3,FALSE)</f>
        <v>0</v>
      </c>
      <c r="F968" s="44">
        <v>0</v>
      </c>
      <c r="G968" s="44">
        <f t="shared" si="18"/>
        <v>0</v>
      </c>
      <c r="H968" s="55"/>
      <c r="I968" s="55"/>
      <c r="J968" s="55"/>
    </row>
    <row r="969" spans="1:10">
      <c r="A969" s="42" t="s">
        <v>807</v>
      </c>
      <c r="B969" s="43" t="s">
        <v>791</v>
      </c>
      <c r="C969" s="92" t="s">
        <v>5232</v>
      </c>
      <c r="D969" s="42" t="s">
        <v>808</v>
      </c>
      <c r="E969" s="203">
        <f>VLOOKUP(A969,'System TB'!$A:$C,3,FALSE)</f>
        <v>0</v>
      </c>
      <c r="F969" s="44">
        <v>0</v>
      </c>
      <c r="G969" s="44">
        <f t="shared" si="18"/>
        <v>0</v>
      </c>
      <c r="H969" s="55"/>
      <c r="I969" s="55"/>
      <c r="J969" s="55"/>
    </row>
    <row r="970" spans="1:10">
      <c r="A970" s="42" t="s">
        <v>839</v>
      </c>
      <c r="B970" s="43" t="s">
        <v>791</v>
      </c>
      <c r="C970" s="92" t="s">
        <v>5232</v>
      </c>
      <c r="D970" s="42" t="s">
        <v>840</v>
      </c>
      <c r="E970" s="203">
        <f>VLOOKUP(A970,'System TB'!$A:$C,3,FALSE)</f>
        <v>0</v>
      </c>
      <c r="F970" s="44">
        <v>0</v>
      </c>
      <c r="G970" s="44">
        <f t="shared" si="18"/>
        <v>0</v>
      </c>
      <c r="H970" s="55"/>
      <c r="I970" s="55"/>
      <c r="J970" s="55"/>
    </row>
    <row r="971" spans="1:10">
      <c r="A971" s="42" t="s">
        <v>801</v>
      </c>
      <c r="B971" s="43" t="s">
        <v>791</v>
      </c>
      <c r="C971" s="92" t="s">
        <v>5232</v>
      </c>
      <c r="D971" s="42" t="s">
        <v>802</v>
      </c>
      <c r="E971" s="203">
        <f>VLOOKUP(A971,'System TB'!$A:$C,3,FALSE)</f>
        <v>0</v>
      </c>
      <c r="F971" s="44">
        <v>0</v>
      </c>
      <c r="G971" s="44">
        <f t="shared" si="18"/>
        <v>0</v>
      </c>
      <c r="H971" s="55"/>
      <c r="I971" s="55"/>
      <c r="J971" s="55"/>
    </row>
    <row r="972" spans="1:10">
      <c r="A972" s="42" t="s">
        <v>797</v>
      </c>
      <c r="B972" s="43" t="s">
        <v>791</v>
      </c>
      <c r="C972" s="92" t="s">
        <v>5232</v>
      </c>
      <c r="D972" s="42" t="s">
        <v>798</v>
      </c>
      <c r="E972" s="203">
        <f>VLOOKUP(A972,'System TB'!$A:$C,3,FALSE)</f>
        <v>0</v>
      </c>
      <c r="F972" s="44">
        <v>0</v>
      </c>
      <c r="G972" s="44">
        <f t="shared" si="18"/>
        <v>0</v>
      </c>
      <c r="H972" s="55"/>
      <c r="I972" s="55"/>
      <c r="J972" s="55"/>
    </row>
    <row r="973" spans="1:10">
      <c r="A973" s="42" t="s">
        <v>841</v>
      </c>
      <c r="B973" s="43" t="s">
        <v>791</v>
      </c>
      <c r="C973" s="92" t="s">
        <v>5232</v>
      </c>
      <c r="D973" s="42" t="s">
        <v>842</v>
      </c>
      <c r="E973" s="203">
        <f>VLOOKUP(A973,'System TB'!$A:$C,3,FALSE)</f>
        <v>0</v>
      </c>
      <c r="F973" s="44">
        <v>0</v>
      </c>
      <c r="G973" s="44">
        <f t="shared" si="18"/>
        <v>0</v>
      </c>
      <c r="H973" s="55"/>
      <c r="I973" s="55"/>
      <c r="J973" s="55"/>
    </row>
    <row r="974" spans="1:10">
      <c r="A974" s="42" t="s">
        <v>829</v>
      </c>
      <c r="B974" s="43" t="s">
        <v>791</v>
      </c>
      <c r="C974" s="92" t="s">
        <v>5232</v>
      </c>
      <c r="D974" s="42" t="s">
        <v>830</v>
      </c>
      <c r="E974" s="203">
        <f>VLOOKUP(A974,'System TB'!$A:$C,3,FALSE)</f>
        <v>0</v>
      </c>
      <c r="F974" s="44">
        <v>0</v>
      </c>
      <c r="G974" s="44">
        <f t="shared" si="18"/>
        <v>0</v>
      </c>
      <c r="H974" s="55"/>
      <c r="I974" s="55"/>
      <c r="J974" s="55"/>
    </row>
    <row r="975" spans="1:10">
      <c r="A975" s="42" t="s">
        <v>815</v>
      </c>
      <c r="B975" s="43" t="s">
        <v>791</v>
      </c>
      <c r="C975" s="92" t="s">
        <v>5232</v>
      </c>
      <c r="D975" s="42" t="s">
        <v>816</v>
      </c>
      <c r="E975" s="203">
        <f>VLOOKUP(A975,'System TB'!$A:$C,3,FALSE)</f>
        <v>0</v>
      </c>
      <c r="F975" s="44">
        <v>0</v>
      </c>
      <c r="G975" s="44">
        <f t="shared" si="18"/>
        <v>0</v>
      </c>
      <c r="H975" s="55"/>
      <c r="I975" s="55"/>
      <c r="J975" s="55"/>
    </row>
    <row r="976" spans="1:10">
      <c r="A976" s="42" t="s">
        <v>803</v>
      </c>
      <c r="B976" s="43" t="s">
        <v>791</v>
      </c>
      <c r="C976" s="92" t="s">
        <v>5232</v>
      </c>
      <c r="D976" s="42" t="s">
        <v>804</v>
      </c>
      <c r="E976" s="203">
        <f>VLOOKUP(A976,'System TB'!$A:$C,3,FALSE)</f>
        <v>0</v>
      </c>
      <c r="F976" s="44">
        <v>0</v>
      </c>
      <c r="G976" s="44">
        <f t="shared" si="18"/>
        <v>0</v>
      </c>
      <c r="H976" s="55"/>
      <c r="I976" s="55"/>
      <c r="J976" s="55"/>
    </row>
    <row r="977" spans="1:10">
      <c r="A977" s="42" t="s">
        <v>867</v>
      </c>
      <c r="B977" s="43" t="s">
        <v>791</v>
      </c>
      <c r="C977" s="92" t="s">
        <v>5232</v>
      </c>
      <c r="D977" s="42" t="s">
        <v>868</v>
      </c>
      <c r="E977" s="203">
        <f>VLOOKUP(A977,'System TB'!$A:$C,3,FALSE)</f>
        <v>0</v>
      </c>
      <c r="F977" s="44">
        <v>0</v>
      </c>
      <c r="G977" s="44">
        <f t="shared" si="18"/>
        <v>0</v>
      </c>
      <c r="H977" s="55"/>
      <c r="I977" s="55"/>
      <c r="J977" s="55"/>
    </row>
    <row r="978" spans="1:10">
      <c r="A978" s="42" t="s">
        <v>869</v>
      </c>
      <c r="B978" s="43" t="s">
        <v>791</v>
      </c>
      <c r="C978" s="92" t="s">
        <v>5232</v>
      </c>
      <c r="D978" s="42" t="s">
        <v>870</v>
      </c>
      <c r="E978" s="203">
        <f>VLOOKUP(A978,'System TB'!$A:$C,3,FALSE)</f>
        <v>0</v>
      </c>
      <c r="F978" s="44">
        <v>0</v>
      </c>
      <c r="G978" s="44">
        <f t="shared" si="18"/>
        <v>0</v>
      </c>
      <c r="H978" s="55"/>
      <c r="I978" s="55"/>
      <c r="J978" s="55"/>
    </row>
    <row r="979" spans="1:10">
      <c r="A979" s="42" t="s">
        <v>843</v>
      </c>
      <c r="B979" s="43" t="s">
        <v>791</v>
      </c>
      <c r="C979" s="92" t="s">
        <v>5232</v>
      </c>
      <c r="D979" s="42" t="s">
        <v>844</v>
      </c>
      <c r="E979" s="203">
        <f>VLOOKUP(A979,'System TB'!$A:$C,3,FALSE)</f>
        <v>0</v>
      </c>
      <c r="F979" s="44">
        <v>0</v>
      </c>
      <c r="G979" s="44">
        <f t="shared" si="18"/>
        <v>0</v>
      </c>
      <c r="H979" s="55"/>
      <c r="I979" s="55"/>
      <c r="J979" s="55"/>
    </row>
    <row r="980" spans="1:10">
      <c r="A980" s="42" t="s">
        <v>857</v>
      </c>
      <c r="B980" s="43" t="s">
        <v>791</v>
      </c>
      <c r="C980" s="92" t="s">
        <v>5232</v>
      </c>
      <c r="D980" s="42" t="s">
        <v>858</v>
      </c>
      <c r="E980" s="203">
        <f>VLOOKUP(A980,'System TB'!$A:$C,3,FALSE)</f>
        <v>0</v>
      </c>
      <c r="F980" s="44">
        <v>0</v>
      </c>
      <c r="G980" s="44">
        <f t="shared" si="18"/>
        <v>0</v>
      </c>
      <c r="H980" s="55"/>
      <c r="I980" s="55"/>
      <c r="J980" s="55"/>
    </row>
    <row r="981" spans="1:10">
      <c r="A981" s="42" t="s">
        <v>845</v>
      </c>
      <c r="B981" s="43" t="s">
        <v>791</v>
      </c>
      <c r="C981" s="92" t="s">
        <v>5232</v>
      </c>
      <c r="D981" s="42" t="s">
        <v>846</v>
      </c>
      <c r="E981" s="203">
        <f>VLOOKUP(A981,'System TB'!$A:$C,3,FALSE)</f>
        <v>0</v>
      </c>
      <c r="F981" s="44">
        <v>0</v>
      </c>
      <c r="G981" s="44">
        <f t="shared" si="18"/>
        <v>0</v>
      </c>
      <c r="H981" s="55"/>
      <c r="I981" s="55"/>
      <c r="J981" s="55"/>
    </row>
    <row r="982" spans="1:10">
      <c r="A982" s="42" t="s">
        <v>853</v>
      </c>
      <c r="B982" s="43" t="s">
        <v>791</v>
      </c>
      <c r="C982" s="92" t="s">
        <v>5232</v>
      </c>
      <c r="D982" s="42" t="s">
        <v>854</v>
      </c>
      <c r="E982" s="203">
        <f>VLOOKUP(A982,'System TB'!$A:$C,3,FALSE)</f>
        <v>0</v>
      </c>
      <c r="F982" s="44">
        <v>0</v>
      </c>
      <c r="G982" s="44">
        <f t="shared" si="18"/>
        <v>0</v>
      </c>
      <c r="H982" s="55"/>
      <c r="I982" s="55"/>
      <c r="J982" s="55"/>
    </row>
    <row r="983" spans="1:10">
      <c r="A983" s="42" t="s">
        <v>861</v>
      </c>
      <c r="B983" s="43" t="s">
        <v>791</v>
      </c>
      <c r="C983" s="92" t="s">
        <v>5232</v>
      </c>
      <c r="D983" s="42" t="s">
        <v>862</v>
      </c>
      <c r="E983" s="203">
        <f>VLOOKUP(A983,'System TB'!$A:$C,3,FALSE)</f>
        <v>0</v>
      </c>
      <c r="F983" s="44">
        <v>0</v>
      </c>
      <c r="G983" s="44">
        <f t="shared" si="18"/>
        <v>0</v>
      </c>
      <c r="H983" s="55"/>
      <c r="I983" s="55"/>
      <c r="J983" s="55"/>
    </row>
    <row r="984" spans="1:10">
      <c r="A984" s="42" t="s">
        <v>887</v>
      </c>
      <c r="B984" s="43" t="s">
        <v>791</v>
      </c>
      <c r="C984" s="92" t="s">
        <v>5232</v>
      </c>
      <c r="D984" s="42" t="s">
        <v>888</v>
      </c>
      <c r="E984" s="203">
        <f>VLOOKUP(A984,'System TB'!$A:$C,3,FALSE)</f>
        <v>0</v>
      </c>
      <c r="F984" s="44">
        <v>0</v>
      </c>
      <c r="G984" s="44">
        <f t="shared" si="18"/>
        <v>0</v>
      </c>
      <c r="H984" s="55"/>
      <c r="I984" s="55"/>
      <c r="J984" s="55"/>
    </row>
    <row r="985" spans="1:10">
      <c r="A985" s="42" t="s">
        <v>847</v>
      </c>
      <c r="B985" s="43" t="s">
        <v>791</v>
      </c>
      <c r="C985" s="92" t="s">
        <v>5232</v>
      </c>
      <c r="D985" s="42" t="s">
        <v>848</v>
      </c>
      <c r="E985" s="203">
        <f>VLOOKUP(A985,'System TB'!$A:$C,3,FALSE)</f>
        <v>0</v>
      </c>
      <c r="F985" s="44">
        <v>0</v>
      </c>
      <c r="G985" s="44">
        <f t="shared" si="18"/>
        <v>0</v>
      </c>
      <c r="H985" s="55"/>
      <c r="I985" s="55"/>
      <c r="J985" s="55"/>
    </row>
    <row r="986" spans="1:10">
      <c r="A986" s="42" t="s">
        <v>885</v>
      </c>
      <c r="B986" s="43" t="s">
        <v>791</v>
      </c>
      <c r="C986" s="92" t="s">
        <v>5232</v>
      </c>
      <c r="D986" s="42" t="s">
        <v>886</v>
      </c>
      <c r="E986" s="203">
        <f>VLOOKUP(A986,'System TB'!$A:$C,3,FALSE)</f>
        <v>0</v>
      </c>
      <c r="F986" s="44">
        <v>0</v>
      </c>
      <c r="G986" s="44">
        <f t="shared" si="18"/>
        <v>0</v>
      </c>
      <c r="H986" s="55"/>
      <c r="I986" s="55"/>
      <c r="J986" s="55"/>
    </row>
    <row r="987" spans="1:10">
      <c r="A987" s="42" t="s">
        <v>875</v>
      </c>
      <c r="B987" s="43" t="s">
        <v>791</v>
      </c>
      <c r="C987" s="92" t="s">
        <v>5232</v>
      </c>
      <c r="D987" s="42" t="s">
        <v>876</v>
      </c>
      <c r="E987" s="203">
        <f>VLOOKUP(A987,'System TB'!$A:$C,3,FALSE)</f>
        <v>0</v>
      </c>
      <c r="F987" s="44">
        <v>0</v>
      </c>
      <c r="G987" s="44">
        <f t="shared" si="18"/>
        <v>0</v>
      </c>
      <c r="H987" s="55"/>
      <c r="I987" s="55"/>
      <c r="J987" s="55"/>
    </row>
    <row r="988" spans="1:10">
      <c r="A988" s="42" t="s">
        <v>855</v>
      </c>
      <c r="B988" s="43" t="s">
        <v>791</v>
      </c>
      <c r="C988" s="92" t="s">
        <v>5232</v>
      </c>
      <c r="D988" s="42" t="s">
        <v>856</v>
      </c>
      <c r="E988" s="203">
        <f>VLOOKUP(A988,'System TB'!$A:$C,3,FALSE)</f>
        <v>0</v>
      </c>
      <c r="F988" s="44">
        <v>0</v>
      </c>
      <c r="G988" s="44">
        <f t="shared" si="18"/>
        <v>0</v>
      </c>
      <c r="H988" s="55"/>
      <c r="I988" s="55"/>
      <c r="J988" s="55"/>
    </row>
    <row r="989" spans="1:10">
      <c r="A989" s="42" t="s">
        <v>863</v>
      </c>
      <c r="B989" s="43" t="s">
        <v>791</v>
      </c>
      <c r="C989" s="92" t="s">
        <v>5232</v>
      </c>
      <c r="D989" s="42" t="s">
        <v>864</v>
      </c>
      <c r="E989" s="203">
        <f>VLOOKUP(A989,'System TB'!$A:$C,3,FALSE)</f>
        <v>0</v>
      </c>
      <c r="F989" s="44">
        <v>0</v>
      </c>
      <c r="G989" s="44">
        <f t="shared" si="18"/>
        <v>0</v>
      </c>
      <c r="H989" s="55"/>
      <c r="I989" s="55"/>
      <c r="J989" s="55"/>
    </row>
    <row r="990" spans="1:10">
      <c r="A990" s="42" t="s">
        <v>849</v>
      </c>
      <c r="B990" s="43" t="s">
        <v>791</v>
      </c>
      <c r="C990" s="92" t="s">
        <v>5232</v>
      </c>
      <c r="D990" s="42" t="s">
        <v>850</v>
      </c>
      <c r="E990" s="203">
        <f>VLOOKUP(A990,'System TB'!$A:$C,3,FALSE)</f>
        <v>0</v>
      </c>
      <c r="F990" s="44">
        <v>0</v>
      </c>
      <c r="G990" s="44">
        <f t="shared" si="18"/>
        <v>0</v>
      </c>
      <c r="H990" s="55"/>
      <c r="I990" s="55"/>
      <c r="J990" s="55"/>
    </row>
    <row r="991" spans="1:10">
      <c r="A991" s="42" t="s">
        <v>871</v>
      </c>
      <c r="B991" s="43" t="s">
        <v>791</v>
      </c>
      <c r="C991" s="92" t="s">
        <v>5232</v>
      </c>
      <c r="D991" s="42" t="s">
        <v>872</v>
      </c>
      <c r="E991" s="203">
        <f>VLOOKUP(A991,'System TB'!$A:$C,3,FALSE)</f>
        <v>0</v>
      </c>
      <c r="F991" s="44">
        <v>0</v>
      </c>
      <c r="G991" s="44">
        <f t="shared" si="18"/>
        <v>0</v>
      </c>
      <c r="H991" s="55"/>
      <c r="I991" s="55"/>
      <c r="J991" s="55"/>
    </row>
    <row r="992" spans="1:10">
      <c r="A992" s="42" t="s">
        <v>881</v>
      </c>
      <c r="B992" s="43" t="s">
        <v>791</v>
      </c>
      <c r="C992" s="92" t="s">
        <v>5232</v>
      </c>
      <c r="D992" s="42" t="s">
        <v>882</v>
      </c>
      <c r="E992" s="203">
        <f>VLOOKUP(A992,'System TB'!$A:$C,3,FALSE)</f>
        <v>0</v>
      </c>
      <c r="F992" s="44">
        <v>0</v>
      </c>
      <c r="G992" s="44">
        <f t="shared" si="18"/>
        <v>0</v>
      </c>
      <c r="H992" s="55"/>
      <c r="I992" s="55"/>
      <c r="J992" s="55"/>
    </row>
    <row r="993" spans="1:10">
      <c r="A993" s="42" t="s">
        <v>865</v>
      </c>
      <c r="B993" s="43" t="s">
        <v>791</v>
      </c>
      <c r="C993" s="92" t="s">
        <v>5232</v>
      </c>
      <c r="D993" s="42" t="s">
        <v>866</v>
      </c>
      <c r="E993" s="203">
        <f>VLOOKUP(A993,'System TB'!$A:$C,3,FALSE)</f>
        <v>0</v>
      </c>
      <c r="F993" s="44">
        <v>0</v>
      </c>
      <c r="G993" s="44">
        <f t="shared" si="18"/>
        <v>0</v>
      </c>
      <c r="H993" s="55"/>
      <c r="I993" s="55"/>
      <c r="J993" s="55"/>
    </row>
    <row r="994" spans="1:10">
      <c r="A994" s="42" t="s">
        <v>889</v>
      </c>
      <c r="B994" s="43" t="s">
        <v>791</v>
      </c>
      <c r="C994" s="92" t="s">
        <v>5232</v>
      </c>
      <c r="D994" s="42" t="s">
        <v>890</v>
      </c>
      <c r="E994" s="203">
        <f>VLOOKUP(A994,'System TB'!$A:$C,3,FALSE)</f>
        <v>0</v>
      </c>
      <c r="F994" s="44">
        <v>0</v>
      </c>
      <c r="G994" s="44">
        <f t="shared" si="18"/>
        <v>0</v>
      </c>
      <c r="H994" s="55"/>
      <c r="I994" s="55"/>
      <c r="J994" s="55"/>
    </row>
    <row r="995" spans="1:10">
      <c r="A995" s="42" t="s">
        <v>883</v>
      </c>
      <c r="B995" s="43" t="s">
        <v>791</v>
      </c>
      <c r="C995" s="92" t="s">
        <v>5232</v>
      </c>
      <c r="D995" s="42" t="s">
        <v>884</v>
      </c>
      <c r="E995" s="203">
        <f>VLOOKUP(A995,'System TB'!$A:$C,3,FALSE)</f>
        <v>0</v>
      </c>
      <c r="F995" s="44">
        <v>0</v>
      </c>
      <c r="G995" s="44">
        <f t="shared" si="18"/>
        <v>0</v>
      </c>
      <c r="H995" s="55"/>
      <c r="I995" s="55"/>
      <c r="J995" s="55"/>
    </row>
    <row r="996" spans="1:10">
      <c r="A996" s="42" t="s">
        <v>851</v>
      </c>
      <c r="B996" s="43" t="s">
        <v>791</v>
      </c>
      <c r="C996" s="92" t="s">
        <v>5232</v>
      </c>
      <c r="D996" s="42" t="s">
        <v>852</v>
      </c>
      <c r="E996" s="203">
        <f>VLOOKUP(A996,'System TB'!$A:$C,3,FALSE)</f>
        <v>0</v>
      </c>
      <c r="F996" s="44">
        <v>0</v>
      </c>
      <c r="G996" s="44">
        <f t="shared" si="18"/>
        <v>0</v>
      </c>
      <c r="H996" s="55"/>
      <c r="I996" s="55"/>
      <c r="J996" s="55"/>
    </row>
    <row r="997" spans="1:10">
      <c r="A997" s="42" t="s">
        <v>877</v>
      </c>
      <c r="B997" s="43" t="s">
        <v>791</v>
      </c>
      <c r="C997" s="92" t="s">
        <v>5232</v>
      </c>
      <c r="D997" s="42" t="s">
        <v>878</v>
      </c>
      <c r="E997" s="203">
        <f>VLOOKUP(A997,'System TB'!$A:$C,3,FALSE)</f>
        <v>0</v>
      </c>
      <c r="F997" s="44">
        <v>0</v>
      </c>
      <c r="G997" s="44">
        <f t="shared" si="18"/>
        <v>0</v>
      </c>
      <c r="H997" s="55"/>
      <c r="I997" s="55"/>
      <c r="J997" s="55"/>
    </row>
    <row r="998" spans="1:10">
      <c r="A998" s="42" t="s">
        <v>873</v>
      </c>
      <c r="B998" s="43" t="s">
        <v>791</v>
      </c>
      <c r="C998" s="92" t="s">
        <v>5232</v>
      </c>
      <c r="D998" s="42" t="s">
        <v>874</v>
      </c>
      <c r="E998" s="203">
        <f>VLOOKUP(A998,'System TB'!$A:$C,3,FALSE)</f>
        <v>0</v>
      </c>
      <c r="F998" s="44">
        <v>0</v>
      </c>
      <c r="G998" s="44">
        <f t="shared" si="18"/>
        <v>0</v>
      </c>
      <c r="H998" s="55"/>
      <c r="I998" s="55"/>
      <c r="J998" s="55"/>
    </row>
    <row r="999" spans="1:10">
      <c r="A999" s="42" t="s">
        <v>859</v>
      </c>
      <c r="B999" s="43" t="s">
        <v>791</v>
      </c>
      <c r="C999" s="92" t="s">
        <v>5232</v>
      </c>
      <c r="D999" s="42" t="s">
        <v>860</v>
      </c>
      <c r="E999" s="203">
        <f>VLOOKUP(A999,'System TB'!$A:$C,3,FALSE)</f>
        <v>0</v>
      </c>
      <c r="F999" s="44">
        <v>0</v>
      </c>
      <c r="G999" s="44">
        <f t="shared" si="18"/>
        <v>0</v>
      </c>
      <c r="H999" s="55"/>
      <c r="I999" s="55"/>
      <c r="J999" s="55"/>
    </row>
    <row r="1000" spans="1:10">
      <c r="A1000" s="42" t="s">
        <v>879</v>
      </c>
      <c r="B1000" s="43" t="s">
        <v>791</v>
      </c>
      <c r="C1000" s="92" t="s">
        <v>5232</v>
      </c>
      <c r="D1000" s="42" t="s">
        <v>880</v>
      </c>
      <c r="E1000" s="203">
        <f>VLOOKUP(A1000,'System TB'!$A:$C,3,FALSE)</f>
        <v>0</v>
      </c>
      <c r="F1000" s="44">
        <v>0</v>
      </c>
      <c r="G1000" s="44">
        <f t="shared" si="18"/>
        <v>0</v>
      </c>
      <c r="H1000" s="55"/>
      <c r="I1000" s="55"/>
      <c r="J1000" s="55"/>
    </row>
    <row r="1001" spans="1:10">
      <c r="A1001" s="42" t="s">
        <v>3874</v>
      </c>
      <c r="B1001" s="43" t="s">
        <v>3875</v>
      </c>
      <c r="C1001" s="92" t="s">
        <v>5238</v>
      </c>
      <c r="D1001" s="42" t="s">
        <v>3876</v>
      </c>
      <c r="E1001" s="203">
        <f>VLOOKUP(A1001,'System TB'!$A:$C,3,FALSE)</f>
        <v>0</v>
      </c>
      <c r="F1001" s="44">
        <v>0</v>
      </c>
      <c r="G1001" s="44">
        <f t="shared" si="18"/>
        <v>0</v>
      </c>
      <c r="H1001" s="55"/>
      <c r="I1001" s="55"/>
      <c r="J1001" s="55"/>
    </row>
    <row r="1002" spans="1:10">
      <c r="A1002" s="42" t="s">
        <v>3953</v>
      </c>
      <c r="B1002" s="43" t="s">
        <v>3875</v>
      </c>
      <c r="C1002" s="92" t="s">
        <v>5238</v>
      </c>
      <c r="D1002" s="42" t="s">
        <v>3954</v>
      </c>
      <c r="E1002" s="203">
        <f>VLOOKUP(A1002,'System TB'!$A:$C,3,FALSE)</f>
        <v>0</v>
      </c>
      <c r="F1002" s="44">
        <v>0</v>
      </c>
      <c r="G1002" s="44">
        <f t="shared" si="18"/>
        <v>0</v>
      </c>
      <c r="H1002" s="55"/>
      <c r="I1002" s="55"/>
      <c r="J1002" s="55"/>
    </row>
    <row r="1003" spans="1:10">
      <c r="A1003" s="42" t="s">
        <v>3893</v>
      </c>
      <c r="B1003" s="43" t="s">
        <v>3875</v>
      </c>
      <c r="C1003" s="92" t="s">
        <v>5238</v>
      </c>
      <c r="D1003" s="42" t="s">
        <v>3894</v>
      </c>
      <c r="E1003" s="203">
        <f>VLOOKUP(A1003,'System TB'!$A:$C,3,FALSE)</f>
        <v>0</v>
      </c>
      <c r="F1003" s="44">
        <v>0</v>
      </c>
      <c r="G1003" s="44">
        <f t="shared" si="18"/>
        <v>0</v>
      </c>
      <c r="H1003" s="55"/>
      <c r="I1003" s="55"/>
      <c r="J1003" s="55"/>
    </row>
    <row r="1004" spans="1:10">
      <c r="A1004" s="42" t="s">
        <v>3979</v>
      </c>
      <c r="B1004" s="43" t="s">
        <v>3875</v>
      </c>
      <c r="C1004" s="92" t="s">
        <v>5238</v>
      </c>
      <c r="D1004" s="42" t="s">
        <v>3980</v>
      </c>
      <c r="E1004" s="203">
        <f>VLOOKUP(A1004,'System TB'!$A:$C,3,FALSE)</f>
        <v>0</v>
      </c>
      <c r="F1004" s="44">
        <v>0</v>
      </c>
      <c r="G1004" s="44">
        <f t="shared" si="18"/>
        <v>0</v>
      </c>
      <c r="H1004" s="55"/>
      <c r="I1004" s="55"/>
      <c r="J1004" s="55"/>
    </row>
    <row r="1005" spans="1:10">
      <c r="A1005" s="42" t="s">
        <v>3877</v>
      </c>
      <c r="B1005" s="43" t="s">
        <v>3875</v>
      </c>
      <c r="C1005" s="92" t="s">
        <v>5238</v>
      </c>
      <c r="D1005" s="42" t="s">
        <v>3878</v>
      </c>
      <c r="E1005" s="203">
        <f>VLOOKUP(A1005,'System TB'!$A:$C,3,FALSE)</f>
        <v>0</v>
      </c>
      <c r="F1005" s="44">
        <v>0</v>
      </c>
      <c r="G1005" s="44">
        <f t="shared" si="18"/>
        <v>0</v>
      </c>
      <c r="H1005" s="55"/>
      <c r="I1005" s="55"/>
      <c r="J1005" s="55"/>
    </row>
    <row r="1006" spans="1:10">
      <c r="A1006" s="42" t="s">
        <v>3907</v>
      </c>
      <c r="B1006" s="43" t="s">
        <v>3875</v>
      </c>
      <c r="C1006" s="92" t="s">
        <v>5238</v>
      </c>
      <c r="D1006" s="42" t="s">
        <v>3908</v>
      </c>
      <c r="E1006" s="203">
        <f>VLOOKUP(A1006,'System TB'!$A:$C,3,FALSE)</f>
        <v>0</v>
      </c>
      <c r="F1006" s="44">
        <v>0</v>
      </c>
      <c r="G1006" s="44">
        <f t="shared" si="18"/>
        <v>0</v>
      </c>
      <c r="H1006" s="55"/>
      <c r="I1006" s="55"/>
      <c r="J1006" s="55"/>
    </row>
    <row r="1007" spans="1:10">
      <c r="A1007" s="42" t="s">
        <v>3929</v>
      </c>
      <c r="B1007" s="43" t="s">
        <v>3875</v>
      </c>
      <c r="C1007" s="92" t="s">
        <v>5238</v>
      </c>
      <c r="D1007" s="42" t="s">
        <v>3930</v>
      </c>
      <c r="E1007" s="203">
        <f>VLOOKUP(A1007,'System TB'!$A:$C,3,FALSE)</f>
        <v>0</v>
      </c>
      <c r="F1007" s="44">
        <v>0</v>
      </c>
      <c r="G1007" s="44">
        <f t="shared" si="18"/>
        <v>0</v>
      </c>
      <c r="H1007" s="55"/>
      <c r="I1007" s="55"/>
      <c r="J1007" s="55"/>
    </row>
    <row r="1008" spans="1:10">
      <c r="A1008" s="42" t="s">
        <v>3895</v>
      </c>
      <c r="B1008" s="43" t="s">
        <v>3875</v>
      </c>
      <c r="C1008" s="92" t="s">
        <v>5238</v>
      </c>
      <c r="D1008" s="42" t="s">
        <v>3896</v>
      </c>
      <c r="E1008" s="203">
        <f>VLOOKUP(A1008,'System TB'!$A:$C,3,FALSE)</f>
        <v>0</v>
      </c>
      <c r="F1008" s="44">
        <v>0</v>
      </c>
      <c r="G1008" s="44">
        <f t="shared" si="18"/>
        <v>0</v>
      </c>
      <c r="H1008" s="55"/>
      <c r="I1008" s="55"/>
      <c r="J1008" s="55"/>
    </row>
    <row r="1009" spans="1:10">
      <c r="A1009" s="42" t="s">
        <v>3963</v>
      </c>
      <c r="B1009" s="43" t="s">
        <v>3875</v>
      </c>
      <c r="C1009" s="92" t="s">
        <v>5238</v>
      </c>
      <c r="D1009" s="42" t="s">
        <v>3964</v>
      </c>
      <c r="E1009" s="203">
        <f>VLOOKUP(A1009,'System TB'!$A:$C,3,FALSE)</f>
        <v>0</v>
      </c>
      <c r="F1009" s="44">
        <v>0</v>
      </c>
      <c r="G1009" s="44">
        <f t="shared" si="18"/>
        <v>0</v>
      </c>
      <c r="H1009" s="55"/>
      <c r="I1009" s="55"/>
      <c r="J1009" s="55"/>
    </row>
    <row r="1010" spans="1:10">
      <c r="A1010" s="42" t="s">
        <v>3897</v>
      </c>
      <c r="B1010" s="43" t="s">
        <v>3875</v>
      </c>
      <c r="C1010" s="92" t="s">
        <v>5238</v>
      </c>
      <c r="D1010" s="42" t="s">
        <v>3898</v>
      </c>
      <c r="E1010" s="203">
        <f>VLOOKUP(A1010,'System TB'!$A:$C,3,FALSE)</f>
        <v>0</v>
      </c>
      <c r="F1010" s="44">
        <v>0</v>
      </c>
      <c r="G1010" s="44">
        <f t="shared" si="18"/>
        <v>0</v>
      </c>
      <c r="H1010" s="55"/>
      <c r="I1010" s="55"/>
      <c r="J1010" s="55"/>
    </row>
    <row r="1011" spans="1:10">
      <c r="A1011" s="42" t="s">
        <v>3909</v>
      </c>
      <c r="B1011" s="43" t="s">
        <v>3875</v>
      </c>
      <c r="C1011" s="92" t="s">
        <v>5238</v>
      </c>
      <c r="D1011" s="42" t="s">
        <v>3910</v>
      </c>
      <c r="E1011" s="203">
        <f>VLOOKUP(A1011,'System TB'!$A:$C,3,FALSE)</f>
        <v>0</v>
      </c>
      <c r="F1011" s="44">
        <v>0</v>
      </c>
      <c r="G1011" s="44">
        <f t="shared" si="18"/>
        <v>0</v>
      </c>
      <c r="H1011" s="55"/>
      <c r="I1011" s="55"/>
      <c r="J1011" s="55"/>
    </row>
    <row r="1012" spans="1:10">
      <c r="A1012" s="42" t="s">
        <v>3985</v>
      </c>
      <c r="B1012" s="43" t="s">
        <v>3875</v>
      </c>
      <c r="C1012" s="92" t="s">
        <v>5238</v>
      </c>
      <c r="D1012" s="42" t="s">
        <v>3986</v>
      </c>
      <c r="E1012" s="203">
        <f>VLOOKUP(A1012,'System TB'!$A:$C,3,FALSE)</f>
        <v>0</v>
      </c>
      <c r="F1012" s="44">
        <v>0</v>
      </c>
      <c r="G1012" s="44">
        <f t="shared" si="18"/>
        <v>0</v>
      </c>
      <c r="H1012" s="55"/>
      <c r="I1012" s="55"/>
      <c r="J1012" s="55"/>
    </row>
    <row r="1013" spans="1:10">
      <c r="A1013" s="42" t="s">
        <v>3965</v>
      </c>
      <c r="B1013" s="43" t="s">
        <v>3875</v>
      </c>
      <c r="C1013" s="92" t="s">
        <v>5238</v>
      </c>
      <c r="D1013" s="42" t="s">
        <v>3966</v>
      </c>
      <c r="E1013" s="203">
        <f>VLOOKUP(A1013,'System TB'!$A:$C,3,FALSE)</f>
        <v>0</v>
      </c>
      <c r="F1013" s="44">
        <v>0</v>
      </c>
      <c r="G1013" s="44">
        <f t="shared" si="18"/>
        <v>0</v>
      </c>
      <c r="H1013" s="55"/>
      <c r="I1013" s="55"/>
      <c r="J1013" s="55"/>
    </row>
    <row r="1014" spans="1:10">
      <c r="A1014" s="42" t="s">
        <v>3947</v>
      </c>
      <c r="B1014" s="43" t="s">
        <v>3875</v>
      </c>
      <c r="C1014" s="92" t="s">
        <v>5238</v>
      </c>
      <c r="D1014" s="42" t="s">
        <v>3948</v>
      </c>
      <c r="E1014" s="203">
        <f>VLOOKUP(A1014,'System TB'!$A:$C,3,FALSE)</f>
        <v>0</v>
      </c>
      <c r="F1014" s="44">
        <v>0</v>
      </c>
      <c r="G1014" s="44">
        <f t="shared" si="18"/>
        <v>0</v>
      </c>
      <c r="H1014" s="55"/>
      <c r="I1014" s="55"/>
      <c r="J1014" s="55"/>
    </row>
    <row r="1015" spans="1:10">
      <c r="A1015" s="42" t="s">
        <v>3911</v>
      </c>
      <c r="B1015" s="43" t="s">
        <v>3875</v>
      </c>
      <c r="C1015" s="92" t="s">
        <v>5238</v>
      </c>
      <c r="D1015" s="42" t="s">
        <v>3912</v>
      </c>
      <c r="E1015" s="203">
        <f>VLOOKUP(A1015,'System TB'!$A:$C,3,FALSE)</f>
        <v>0</v>
      </c>
      <c r="F1015" s="44">
        <v>0</v>
      </c>
      <c r="G1015" s="44">
        <f t="shared" si="18"/>
        <v>0</v>
      </c>
      <c r="H1015" s="55"/>
      <c r="I1015" s="55"/>
      <c r="J1015" s="55"/>
    </row>
    <row r="1016" spans="1:10">
      <c r="A1016" s="42" t="s">
        <v>3959</v>
      </c>
      <c r="B1016" s="43" t="s">
        <v>3875</v>
      </c>
      <c r="C1016" s="92" t="s">
        <v>5238</v>
      </c>
      <c r="D1016" s="42" t="s">
        <v>3960</v>
      </c>
      <c r="E1016" s="203">
        <f>VLOOKUP(A1016,'System TB'!$A:$C,3,FALSE)</f>
        <v>0</v>
      </c>
      <c r="F1016" s="44">
        <v>0</v>
      </c>
      <c r="G1016" s="44">
        <f t="shared" si="18"/>
        <v>0</v>
      </c>
      <c r="H1016" s="55"/>
      <c r="I1016" s="55"/>
      <c r="J1016" s="55"/>
    </row>
    <row r="1017" spans="1:10">
      <c r="A1017" s="42" t="s">
        <v>3879</v>
      </c>
      <c r="B1017" s="43" t="s">
        <v>3875</v>
      </c>
      <c r="C1017" s="92" t="s">
        <v>5238</v>
      </c>
      <c r="D1017" s="42" t="s">
        <v>3880</v>
      </c>
      <c r="E1017" s="203">
        <f>VLOOKUP(A1017,'System TB'!$A:$C,3,FALSE)</f>
        <v>0</v>
      </c>
      <c r="F1017" s="44">
        <v>0</v>
      </c>
      <c r="G1017" s="44">
        <f t="shared" si="18"/>
        <v>0</v>
      </c>
      <c r="H1017" s="55"/>
      <c r="I1017" s="55"/>
      <c r="J1017" s="55"/>
    </row>
    <row r="1018" spans="1:10">
      <c r="A1018" s="42" t="s">
        <v>3949</v>
      </c>
      <c r="B1018" s="43" t="s">
        <v>3875</v>
      </c>
      <c r="C1018" s="92" t="s">
        <v>5238</v>
      </c>
      <c r="D1018" s="42" t="s">
        <v>3950</v>
      </c>
      <c r="E1018" s="203">
        <f>VLOOKUP(A1018,'System TB'!$A:$C,3,FALSE)</f>
        <v>0</v>
      </c>
      <c r="F1018" s="44">
        <v>0</v>
      </c>
      <c r="G1018" s="44">
        <f t="shared" si="18"/>
        <v>0</v>
      </c>
      <c r="H1018" s="55"/>
      <c r="I1018" s="55"/>
      <c r="J1018" s="55"/>
    </row>
    <row r="1019" spans="1:10">
      <c r="A1019" s="42" t="s">
        <v>3881</v>
      </c>
      <c r="B1019" s="43" t="s">
        <v>3875</v>
      </c>
      <c r="C1019" s="92" t="s">
        <v>5238</v>
      </c>
      <c r="D1019" s="42" t="s">
        <v>3882</v>
      </c>
      <c r="E1019" s="203">
        <f>VLOOKUP(A1019,'System TB'!$A:$C,3,FALSE)</f>
        <v>0</v>
      </c>
      <c r="F1019" s="44">
        <v>0</v>
      </c>
      <c r="G1019" s="44">
        <f t="shared" si="18"/>
        <v>0</v>
      </c>
      <c r="H1019" s="55"/>
      <c r="I1019" s="55"/>
      <c r="J1019" s="55"/>
    </row>
    <row r="1020" spans="1:10">
      <c r="A1020" s="42" t="s">
        <v>3981</v>
      </c>
      <c r="B1020" s="43" t="s">
        <v>3875</v>
      </c>
      <c r="C1020" s="92" t="s">
        <v>5238</v>
      </c>
      <c r="D1020" s="42" t="s">
        <v>3982</v>
      </c>
      <c r="E1020" s="203">
        <f>VLOOKUP(A1020,'System TB'!$A:$C,3,FALSE)</f>
        <v>0</v>
      </c>
      <c r="F1020" s="44">
        <v>0</v>
      </c>
      <c r="G1020" s="44">
        <f t="shared" si="18"/>
        <v>0</v>
      </c>
      <c r="H1020" s="55"/>
      <c r="I1020" s="55"/>
      <c r="J1020" s="55"/>
    </row>
    <row r="1021" spans="1:10">
      <c r="A1021" s="42" t="s">
        <v>3961</v>
      </c>
      <c r="B1021" s="43" t="s">
        <v>3875</v>
      </c>
      <c r="C1021" s="92" t="s">
        <v>5238</v>
      </c>
      <c r="D1021" s="42" t="s">
        <v>3962</v>
      </c>
      <c r="E1021" s="203">
        <f>VLOOKUP(A1021,'System TB'!$A:$C,3,FALSE)</f>
        <v>0</v>
      </c>
      <c r="F1021" s="44">
        <v>0</v>
      </c>
      <c r="G1021" s="44">
        <f t="shared" si="18"/>
        <v>0</v>
      </c>
      <c r="H1021" s="55"/>
      <c r="I1021" s="55"/>
      <c r="J1021" s="55"/>
    </row>
    <row r="1022" spans="1:10">
      <c r="A1022" s="42" t="s">
        <v>3921</v>
      </c>
      <c r="B1022" s="43" t="s">
        <v>3875</v>
      </c>
      <c r="C1022" s="92" t="s">
        <v>5238</v>
      </c>
      <c r="D1022" s="42" t="s">
        <v>3922</v>
      </c>
      <c r="E1022" s="203">
        <f>VLOOKUP(A1022,'System TB'!$A:$C,3,FALSE)</f>
        <v>0</v>
      </c>
      <c r="F1022" s="44">
        <v>0</v>
      </c>
      <c r="G1022" s="44">
        <f t="shared" si="18"/>
        <v>0</v>
      </c>
      <c r="H1022" s="55"/>
      <c r="I1022" s="55"/>
      <c r="J1022" s="55"/>
    </row>
    <row r="1023" spans="1:10">
      <c r="A1023" s="42" t="s">
        <v>3983</v>
      </c>
      <c r="B1023" s="43" t="s">
        <v>3875</v>
      </c>
      <c r="C1023" s="92" t="s">
        <v>5238</v>
      </c>
      <c r="D1023" s="42" t="s">
        <v>3984</v>
      </c>
      <c r="E1023" s="203">
        <f>VLOOKUP(A1023,'System TB'!$A:$C,3,FALSE)</f>
        <v>0</v>
      </c>
      <c r="F1023" s="44">
        <v>0</v>
      </c>
      <c r="G1023" s="44">
        <f t="shared" si="18"/>
        <v>0</v>
      </c>
      <c r="H1023" s="55"/>
      <c r="I1023" s="55"/>
      <c r="J1023" s="55"/>
    </row>
    <row r="1024" spans="1:10">
      <c r="A1024" s="42" t="s">
        <v>3951</v>
      </c>
      <c r="B1024" s="43" t="s">
        <v>3875</v>
      </c>
      <c r="C1024" s="92" t="s">
        <v>5238</v>
      </c>
      <c r="D1024" s="42" t="s">
        <v>3952</v>
      </c>
      <c r="E1024" s="203">
        <f>VLOOKUP(A1024,'System TB'!$A:$C,3,FALSE)</f>
        <v>0</v>
      </c>
      <c r="F1024" s="44">
        <v>0</v>
      </c>
      <c r="G1024" s="44">
        <f t="shared" si="18"/>
        <v>0</v>
      </c>
      <c r="H1024" s="55"/>
      <c r="I1024" s="55"/>
      <c r="J1024" s="55"/>
    </row>
    <row r="1025" spans="1:10">
      <c r="A1025" s="42" t="s">
        <v>1346</v>
      </c>
      <c r="B1025" s="43" t="s">
        <v>1347</v>
      </c>
      <c r="C1025" s="92" t="s">
        <v>5236</v>
      </c>
      <c r="D1025" s="42" t="s">
        <v>1348</v>
      </c>
      <c r="E1025" s="203">
        <f>VLOOKUP(A1025,'System TB'!$A:$C,3,FALSE)</f>
        <v>0</v>
      </c>
      <c r="F1025" s="44">
        <v>0</v>
      </c>
      <c r="G1025" s="44">
        <f t="shared" si="18"/>
        <v>0</v>
      </c>
      <c r="H1025" s="55"/>
      <c r="I1025" s="55"/>
      <c r="J1025" s="55"/>
    </row>
    <row r="1026" spans="1:10">
      <c r="A1026" s="42" t="s">
        <v>1365</v>
      </c>
      <c r="B1026" s="43" t="s">
        <v>1347</v>
      </c>
      <c r="C1026" s="92" t="s">
        <v>5236</v>
      </c>
      <c r="D1026" s="42" t="s">
        <v>1366</v>
      </c>
      <c r="E1026" s="203">
        <f>VLOOKUP(A1026,'System TB'!$A:$C,3,FALSE)</f>
        <v>0</v>
      </c>
      <c r="F1026" s="44">
        <v>0</v>
      </c>
      <c r="G1026" s="44">
        <f t="shared" ref="G1026:G1089" si="19">E1026-F1026</f>
        <v>0</v>
      </c>
      <c r="H1026" s="55"/>
      <c r="I1026" s="55"/>
      <c r="J1026" s="55"/>
    </row>
    <row r="1027" spans="1:10">
      <c r="A1027" s="42" t="s">
        <v>1367</v>
      </c>
      <c r="B1027" s="43" t="s">
        <v>1347</v>
      </c>
      <c r="C1027" s="92" t="s">
        <v>5236</v>
      </c>
      <c r="D1027" s="42" t="s">
        <v>1368</v>
      </c>
      <c r="E1027" s="203">
        <f>VLOOKUP(A1027,'System TB'!$A:$C,3,FALSE)</f>
        <v>0</v>
      </c>
      <c r="F1027" s="44">
        <v>0</v>
      </c>
      <c r="G1027" s="44">
        <f t="shared" si="19"/>
        <v>0</v>
      </c>
      <c r="H1027" s="55"/>
      <c r="I1027" s="55"/>
      <c r="J1027" s="55"/>
    </row>
    <row r="1028" spans="1:10">
      <c r="A1028" s="42" t="s">
        <v>1393</v>
      </c>
      <c r="B1028" s="43" t="s">
        <v>1347</v>
      </c>
      <c r="C1028" s="92" t="s">
        <v>5236</v>
      </c>
      <c r="D1028" s="42" t="s">
        <v>1394</v>
      </c>
      <c r="E1028" s="203">
        <f>VLOOKUP(A1028,'System TB'!$A:$C,3,FALSE)</f>
        <v>0</v>
      </c>
      <c r="F1028" s="44">
        <v>0</v>
      </c>
      <c r="G1028" s="44">
        <f t="shared" si="19"/>
        <v>0</v>
      </c>
      <c r="H1028" s="55"/>
      <c r="I1028" s="55"/>
      <c r="J1028" s="55"/>
    </row>
    <row r="1029" spans="1:10">
      <c r="A1029" s="42" t="s">
        <v>1369</v>
      </c>
      <c r="B1029" s="43" t="s">
        <v>1347</v>
      </c>
      <c r="C1029" s="92" t="s">
        <v>5236</v>
      </c>
      <c r="D1029" s="42" t="s">
        <v>1370</v>
      </c>
      <c r="E1029" s="203">
        <f>VLOOKUP(A1029,'System TB'!$A:$C,3,FALSE)</f>
        <v>0</v>
      </c>
      <c r="F1029" s="44">
        <v>0</v>
      </c>
      <c r="G1029" s="44">
        <f t="shared" si="19"/>
        <v>0</v>
      </c>
      <c r="H1029" s="55"/>
      <c r="I1029" s="55"/>
      <c r="J1029" s="55"/>
    </row>
    <row r="1030" spans="1:10">
      <c r="A1030" s="42" t="s">
        <v>1371</v>
      </c>
      <c r="B1030" s="43" t="s">
        <v>1347</v>
      </c>
      <c r="C1030" s="92" t="s">
        <v>5236</v>
      </c>
      <c r="D1030" s="42" t="s">
        <v>1372</v>
      </c>
      <c r="E1030" s="203">
        <f>VLOOKUP(A1030,'System TB'!$A:$C,3,FALSE)</f>
        <v>0</v>
      </c>
      <c r="F1030" s="44">
        <v>0</v>
      </c>
      <c r="G1030" s="44">
        <f t="shared" si="19"/>
        <v>0</v>
      </c>
      <c r="H1030" s="55"/>
      <c r="I1030" s="55"/>
      <c r="J1030" s="55"/>
    </row>
    <row r="1031" spans="1:10">
      <c r="A1031" s="42" t="s">
        <v>1355</v>
      </c>
      <c r="B1031" s="43" t="s">
        <v>1347</v>
      </c>
      <c r="C1031" s="92" t="s">
        <v>5236</v>
      </c>
      <c r="D1031" s="42" t="s">
        <v>1356</v>
      </c>
      <c r="E1031" s="203">
        <f>VLOOKUP(A1031,'System TB'!$A:$C,3,FALSE)</f>
        <v>0</v>
      </c>
      <c r="F1031" s="44">
        <v>0</v>
      </c>
      <c r="G1031" s="44">
        <f t="shared" si="19"/>
        <v>0</v>
      </c>
      <c r="H1031" s="55"/>
      <c r="I1031" s="55"/>
      <c r="J1031" s="55"/>
    </row>
    <row r="1032" spans="1:10">
      <c r="A1032" s="42" t="s">
        <v>1375</v>
      </c>
      <c r="B1032" s="43" t="s">
        <v>1347</v>
      </c>
      <c r="C1032" s="92" t="s">
        <v>5236</v>
      </c>
      <c r="D1032" s="42" t="s">
        <v>1376</v>
      </c>
      <c r="E1032" s="203">
        <f>VLOOKUP(A1032,'System TB'!$A:$C,3,FALSE)</f>
        <v>0</v>
      </c>
      <c r="F1032" s="44">
        <v>0</v>
      </c>
      <c r="G1032" s="44">
        <f t="shared" si="19"/>
        <v>0</v>
      </c>
      <c r="H1032" s="55"/>
      <c r="I1032" s="55"/>
      <c r="J1032" s="55"/>
    </row>
    <row r="1033" spans="1:10">
      <c r="A1033" s="42" t="s">
        <v>1349</v>
      </c>
      <c r="B1033" s="43" t="s">
        <v>1347</v>
      </c>
      <c r="C1033" s="92" t="s">
        <v>5236</v>
      </c>
      <c r="D1033" s="42" t="s">
        <v>1350</v>
      </c>
      <c r="E1033" s="203">
        <f>VLOOKUP(A1033,'System TB'!$A:$C,3,FALSE)</f>
        <v>0</v>
      </c>
      <c r="F1033" s="44">
        <v>0</v>
      </c>
      <c r="G1033" s="44">
        <f t="shared" si="19"/>
        <v>0</v>
      </c>
      <c r="H1033" s="55"/>
      <c r="I1033" s="55"/>
      <c r="J1033" s="55"/>
    </row>
    <row r="1034" spans="1:10">
      <c r="A1034" s="42" t="s">
        <v>1377</v>
      </c>
      <c r="B1034" s="43" t="s">
        <v>1347</v>
      </c>
      <c r="C1034" s="92" t="s">
        <v>5236</v>
      </c>
      <c r="D1034" s="42" t="s">
        <v>1378</v>
      </c>
      <c r="E1034" s="203">
        <f>VLOOKUP(A1034,'System TB'!$A:$C,3,FALSE)</f>
        <v>0</v>
      </c>
      <c r="F1034" s="44">
        <v>0</v>
      </c>
      <c r="G1034" s="44">
        <f t="shared" si="19"/>
        <v>0</v>
      </c>
      <c r="H1034" s="55"/>
      <c r="I1034" s="55"/>
      <c r="J1034" s="55"/>
    </row>
    <row r="1035" spans="1:10">
      <c r="A1035" s="42" t="s">
        <v>1353</v>
      </c>
      <c r="B1035" s="43" t="s">
        <v>1347</v>
      </c>
      <c r="C1035" s="92" t="s">
        <v>5236</v>
      </c>
      <c r="D1035" s="42" t="s">
        <v>1354</v>
      </c>
      <c r="E1035" s="203">
        <f>VLOOKUP(A1035,'System TB'!$A:$C,3,FALSE)</f>
        <v>0</v>
      </c>
      <c r="F1035" s="44">
        <v>0</v>
      </c>
      <c r="G1035" s="44">
        <f t="shared" si="19"/>
        <v>0</v>
      </c>
      <c r="H1035" s="55"/>
      <c r="I1035" s="55"/>
      <c r="J1035" s="55"/>
    </row>
    <row r="1036" spans="1:10">
      <c r="A1036" s="42" t="s">
        <v>1379</v>
      </c>
      <c r="B1036" s="43" t="s">
        <v>1347</v>
      </c>
      <c r="C1036" s="92" t="s">
        <v>5236</v>
      </c>
      <c r="D1036" s="42" t="s">
        <v>1380</v>
      </c>
      <c r="E1036" s="203">
        <f>VLOOKUP(A1036,'System TB'!$A:$C,3,FALSE)</f>
        <v>0</v>
      </c>
      <c r="F1036" s="44">
        <v>0</v>
      </c>
      <c r="G1036" s="44">
        <f t="shared" si="19"/>
        <v>0</v>
      </c>
      <c r="H1036" s="55"/>
      <c r="I1036" s="55"/>
      <c r="J1036" s="55"/>
    </row>
    <row r="1037" spans="1:10">
      <c r="A1037" s="42" t="s">
        <v>1381</v>
      </c>
      <c r="B1037" s="43" t="s">
        <v>1347</v>
      </c>
      <c r="C1037" s="92" t="s">
        <v>5236</v>
      </c>
      <c r="D1037" s="42" t="s">
        <v>1382</v>
      </c>
      <c r="E1037" s="203">
        <f>VLOOKUP(A1037,'System TB'!$A:$C,3,FALSE)</f>
        <v>0</v>
      </c>
      <c r="F1037" s="44">
        <v>0</v>
      </c>
      <c r="G1037" s="44">
        <f t="shared" si="19"/>
        <v>0</v>
      </c>
      <c r="H1037" s="55"/>
      <c r="I1037" s="55"/>
      <c r="J1037" s="55"/>
    </row>
    <row r="1038" spans="1:10">
      <c r="A1038" s="42" t="s">
        <v>1391</v>
      </c>
      <c r="B1038" s="43" t="s">
        <v>1347</v>
      </c>
      <c r="C1038" s="92" t="s">
        <v>5236</v>
      </c>
      <c r="D1038" s="42" t="s">
        <v>1392</v>
      </c>
      <c r="E1038" s="203">
        <f>VLOOKUP(A1038,'System TB'!$A:$C,3,FALSE)</f>
        <v>0</v>
      </c>
      <c r="F1038" s="44">
        <v>0</v>
      </c>
      <c r="G1038" s="44">
        <f t="shared" si="19"/>
        <v>0</v>
      </c>
      <c r="H1038" s="55"/>
      <c r="I1038" s="55"/>
      <c r="J1038" s="55"/>
    </row>
    <row r="1039" spans="1:10">
      <c r="A1039" s="42" t="s">
        <v>1395</v>
      </c>
      <c r="B1039" s="43" t="s">
        <v>1347</v>
      </c>
      <c r="C1039" s="92" t="s">
        <v>5236</v>
      </c>
      <c r="D1039" s="42" t="s">
        <v>1396</v>
      </c>
      <c r="E1039" s="203">
        <f>VLOOKUP(A1039,'System TB'!$A:$C,3,FALSE)</f>
        <v>0</v>
      </c>
      <c r="F1039" s="44">
        <v>0</v>
      </c>
      <c r="G1039" s="44">
        <f t="shared" si="19"/>
        <v>0</v>
      </c>
      <c r="H1039" s="55"/>
      <c r="I1039" s="55"/>
      <c r="J1039" s="55"/>
    </row>
    <row r="1040" spans="1:10">
      <c r="A1040" s="42" t="s">
        <v>1383</v>
      </c>
      <c r="B1040" s="43" t="s">
        <v>1347</v>
      </c>
      <c r="C1040" s="92" t="s">
        <v>5236</v>
      </c>
      <c r="D1040" s="42" t="s">
        <v>1384</v>
      </c>
      <c r="E1040" s="203">
        <f>VLOOKUP(A1040,'System TB'!$A:$C,3,FALSE)</f>
        <v>0</v>
      </c>
      <c r="F1040" s="44">
        <v>0</v>
      </c>
      <c r="G1040" s="44">
        <f t="shared" si="19"/>
        <v>0</v>
      </c>
      <c r="H1040" s="55"/>
      <c r="I1040" s="55"/>
      <c r="J1040" s="55"/>
    </row>
    <row r="1041" spans="1:10">
      <c r="A1041" s="42" t="s">
        <v>1397</v>
      </c>
      <c r="B1041" s="43" t="s">
        <v>1347</v>
      </c>
      <c r="C1041" s="92" t="s">
        <v>5236</v>
      </c>
      <c r="D1041" s="42" t="s">
        <v>1398</v>
      </c>
      <c r="E1041" s="203">
        <f>VLOOKUP(A1041,'System TB'!$A:$C,3,FALSE)</f>
        <v>0</v>
      </c>
      <c r="F1041" s="44">
        <v>0</v>
      </c>
      <c r="G1041" s="44">
        <f t="shared" si="19"/>
        <v>0</v>
      </c>
      <c r="H1041" s="55"/>
      <c r="I1041" s="55"/>
      <c r="J1041" s="55"/>
    </row>
    <row r="1042" spans="1:10">
      <c r="A1042" s="42" t="s">
        <v>1403</v>
      </c>
      <c r="B1042" s="43" t="s">
        <v>1347</v>
      </c>
      <c r="C1042" s="92" t="s">
        <v>5236</v>
      </c>
      <c r="D1042" s="42" t="s">
        <v>1404</v>
      </c>
      <c r="E1042" s="203">
        <f>VLOOKUP(A1042,'System TB'!$A:$C,3,FALSE)</f>
        <v>0</v>
      </c>
      <c r="F1042" s="44">
        <v>0</v>
      </c>
      <c r="G1042" s="44">
        <f t="shared" si="19"/>
        <v>0</v>
      </c>
      <c r="H1042" s="55"/>
      <c r="I1042" s="55"/>
      <c r="J1042" s="55"/>
    </row>
    <row r="1043" spans="1:10">
      <c r="A1043" s="42" t="s">
        <v>1385</v>
      </c>
      <c r="B1043" s="43" t="s">
        <v>1347</v>
      </c>
      <c r="C1043" s="92" t="s">
        <v>5236</v>
      </c>
      <c r="D1043" s="42" t="s">
        <v>1386</v>
      </c>
      <c r="E1043" s="203">
        <f>VLOOKUP(A1043,'System TB'!$A:$C,3,FALSE)</f>
        <v>0</v>
      </c>
      <c r="F1043" s="44">
        <v>0</v>
      </c>
      <c r="G1043" s="44">
        <f t="shared" si="19"/>
        <v>0</v>
      </c>
      <c r="H1043" s="55"/>
      <c r="I1043" s="55"/>
      <c r="J1043" s="55"/>
    </row>
    <row r="1044" spans="1:10">
      <c r="A1044" s="42" t="s">
        <v>1373</v>
      </c>
      <c r="B1044" s="43" t="s">
        <v>1347</v>
      </c>
      <c r="C1044" s="92" t="s">
        <v>5236</v>
      </c>
      <c r="D1044" s="42" t="s">
        <v>1374</v>
      </c>
      <c r="E1044" s="203">
        <f>VLOOKUP(A1044,'System TB'!$A:$C,3,FALSE)</f>
        <v>0</v>
      </c>
      <c r="F1044" s="44">
        <v>0</v>
      </c>
      <c r="G1044" s="44">
        <f t="shared" si="19"/>
        <v>0</v>
      </c>
      <c r="H1044" s="55"/>
      <c r="I1044" s="55"/>
      <c r="J1044" s="55"/>
    </row>
    <row r="1045" spans="1:10">
      <c r="A1045" s="42" t="s">
        <v>1357</v>
      </c>
      <c r="B1045" s="43" t="s">
        <v>1347</v>
      </c>
      <c r="C1045" s="92" t="s">
        <v>5236</v>
      </c>
      <c r="D1045" s="42" t="s">
        <v>1358</v>
      </c>
      <c r="E1045" s="203">
        <f>VLOOKUP(A1045,'System TB'!$A:$C,3,FALSE)</f>
        <v>0</v>
      </c>
      <c r="F1045" s="44">
        <v>0</v>
      </c>
      <c r="G1045" s="44">
        <f t="shared" si="19"/>
        <v>0</v>
      </c>
      <c r="H1045" s="55"/>
      <c r="I1045" s="55"/>
      <c r="J1045" s="55"/>
    </row>
    <row r="1046" spans="1:10">
      <c r="A1046" s="42" t="s">
        <v>1359</v>
      </c>
      <c r="B1046" s="43" t="s">
        <v>1347</v>
      </c>
      <c r="C1046" s="92" t="s">
        <v>5236</v>
      </c>
      <c r="D1046" s="42" t="s">
        <v>1360</v>
      </c>
      <c r="E1046" s="203">
        <f>VLOOKUP(A1046,'System TB'!$A:$C,3,FALSE)</f>
        <v>0</v>
      </c>
      <c r="F1046" s="44">
        <v>0</v>
      </c>
      <c r="G1046" s="44">
        <f t="shared" si="19"/>
        <v>0</v>
      </c>
      <c r="H1046" s="55"/>
      <c r="I1046" s="55"/>
      <c r="J1046" s="55"/>
    </row>
    <row r="1047" spans="1:10">
      <c r="A1047" s="42" t="s">
        <v>1351</v>
      </c>
      <c r="B1047" s="43" t="s">
        <v>1347</v>
      </c>
      <c r="C1047" s="92" t="s">
        <v>5236</v>
      </c>
      <c r="D1047" s="42" t="s">
        <v>1352</v>
      </c>
      <c r="E1047" s="203">
        <f>VLOOKUP(A1047,'System TB'!$A:$C,3,FALSE)</f>
        <v>0</v>
      </c>
      <c r="F1047" s="44">
        <v>0</v>
      </c>
      <c r="G1047" s="44">
        <f t="shared" si="19"/>
        <v>0</v>
      </c>
      <c r="H1047" s="55"/>
      <c r="I1047" s="55"/>
      <c r="J1047" s="55"/>
    </row>
    <row r="1048" spans="1:10">
      <c r="A1048" s="42" t="s">
        <v>1399</v>
      </c>
      <c r="B1048" s="43" t="s">
        <v>1347</v>
      </c>
      <c r="C1048" s="92" t="s">
        <v>5236</v>
      </c>
      <c r="D1048" s="42" t="s">
        <v>1400</v>
      </c>
      <c r="E1048" s="203">
        <f>VLOOKUP(A1048,'System TB'!$A:$C,3,FALSE)</f>
        <v>0</v>
      </c>
      <c r="F1048" s="44">
        <v>0</v>
      </c>
      <c r="G1048" s="44">
        <f t="shared" si="19"/>
        <v>0</v>
      </c>
      <c r="H1048" s="55"/>
      <c r="I1048" s="55"/>
      <c r="J1048" s="55"/>
    </row>
    <row r="1049" spans="1:10">
      <c r="A1049" s="42" t="s">
        <v>4873</v>
      </c>
      <c r="B1049" s="92" t="str">
        <f>IF(E1049&gt;=0,"21b","28b")</f>
        <v>28b</v>
      </c>
      <c r="C1049" s="92" t="str">
        <f>IF(E1049&gt;=0,"BS-1.1.18.0.0.0","BS-1.2.11.0.0.0")</f>
        <v>BS-1.2.11.0.0.0</v>
      </c>
      <c r="D1049" s="42" t="s">
        <v>4874</v>
      </c>
      <c r="E1049" s="203">
        <f>VLOOKUP(A1049,'System TB'!$A:$C,3,FALSE)</f>
        <v>-121019</v>
      </c>
      <c r="F1049" s="44">
        <v>-172419</v>
      </c>
      <c r="G1049" s="44">
        <f t="shared" si="19"/>
        <v>51400</v>
      </c>
      <c r="H1049" s="55"/>
      <c r="I1049" s="55"/>
      <c r="J1049" s="55"/>
    </row>
    <row r="1050" spans="1:10">
      <c r="A1050" s="42" t="s">
        <v>2524</v>
      </c>
      <c r="B1050" s="43" t="s">
        <v>1409</v>
      </c>
      <c r="C1050" s="92" t="s">
        <v>5238</v>
      </c>
      <c r="D1050" s="42" t="s">
        <v>2525</v>
      </c>
      <c r="E1050" s="203">
        <f>VLOOKUP(A1050,'System TB'!$A:$C,3,FALSE)</f>
        <v>180000.16</v>
      </c>
      <c r="F1050" s="44">
        <v>135000.12</v>
      </c>
      <c r="G1050" s="44">
        <f t="shared" si="19"/>
        <v>45000.040000000008</v>
      </c>
      <c r="H1050" s="55"/>
      <c r="I1050" s="55"/>
      <c r="J1050" s="55"/>
    </row>
    <row r="1051" spans="1:10">
      <c r="A1051" s="42" t="s">
        <v>4625</v>
      </c>
      <c r="B1051" s="43" t="s">
        <v>4491</v>
      </c>
      <c r="C1051" s="92" t="str">
        <f>IF(E1051&gt;=0,"BS-1.1.18.0.0.0","BS-1.2.11.0.0.0")</f>
        <v>BS-1.1.18.0.0.0</v>
      </c>
      <c r="D1051" s="42" t="s">
        <v>4626</v>
      </c>
      <c r="E1051" s="203">
        <f>VLOOKUP(A1051,'System TB'!$A:$C,3,FALSE)</f>
        <v>0</v>
      </c>
      <c r="F1051" s="44">
        <v>0</v>
      </c>
      <c r="G1051" s="44">
        <f t="shared" si="19"/>
        <v>0</v>
      </c>
      <c r="H1051" s="55"/>
      <c r="I1051" s="55"/>
      <c r="J1051" s="55"/>
    </row>
    <row r="1052" spans="1:10">
      <c r="A1052" s="42" t="s">
        <v>4474</v>
      </c>
      <c r="B1052" s="43" t="s">
        <v>4470</v>
      </c>
      <c r="C1052" s="92" t="str">
        <f>IF(E1052&gt;=0,"BS-1.1.18.0.0.0","BS-1.2.11.0.0.0")</f>
        <v>BS-1.1.18.0.0.0</v>
      </c>
      <c r="D1052" s="42" t="s">
        <v>4475</v>
      </c>
      <c r="E1052" s="203">
        <f>VLOOKUP(A1052,'System TB'!$A:$C,3,FALSE)</f>
        <v>0</v>
      </c>
      <c r="F1052" s="44">
        <v>0</v>
      </c>
      <c r="G1052" s="44">
        <f t="shared" si="19"/>
        <v>0</v>
      </c>
      <c r="H1052" s="55"/>
      <c r="I1052" s="55"/>
      <c r="J1052" s="55"/>
    </row>
    <row r="1053" spans="1:10">
      <c r="A1053" s="42" t="s">
        <v>2800</v>
      </c>
      <c r="B1053" s="43" t="s">
        <v>1409</v>
      </c>
      <c r="C1053" s="92" t="s">
        <v>5238</v>
      </c>
      <c r="D1053" s="42" t="s">
        <v>2801</v>
      </c>
      <c r="E1053" s="203">
        <f>VLOOKUP(A1053,'System TB'!$A:$C,3,FALSE)</f>
        <v>512000</v>
      </c>
      <c r="F1053" s="44">
        <v>384000</v>
      </c>
      <c r="G1053" s="44">
        <f t="shared" si="19"/>
        <v>128000</v>
      </c>
      <c r="H1053" s="55"/>
      <c r="I1053" s="55"/>
      <c r="J1053" s="55"/>
    </row>
    <row r="1054" spans="1:10">
      <c r="A1054" s="42" t="s">
        <v>4593</v>
      </c>
      <c r="B1054" s="43" t="s">
        <v>4491</v>
      </c>
      <c r="C1054" s="92" t="str">
        <f>IF(E1054&gt;=0,"BS-1.1.18.0.0.0","BS-1.2.11.0.0.0")</f>
        <v>BS-1.1.18.0.0.0</v>
      </c>
      <c r="D1054" s="42" t="s">
        <v>4594</v>
      </c>
      <c r="E1054" s="203">
        <f>VLOOKUP(A1054,'System TB'!$A:$C,3,FALSE)</f>
        <v>0</v>
      </c>
      <c r="F1054" s="44">
        <v>0</v>
      </c>
      <c r="G1054" s="44">
        <f t="shared" si="19"/>
        <v>0</v>
      </c>
      <c r="H1054" s="55"/>
      <c r="I1054" s="55"/>
      <c r="J1054" s="55"/>
    </row>
    <row r="1055" spans="1:10">
      <c r="A1055" s="42" t="s">
        <v>1499</v>
      </c>
      <c r="B1055" s="43" t="s">
        <v>1409</v>
      </c>
      <c r="C1055" s="92" t="s">
        <v>5238</v>
      </c>
      <c r="D1055" s="42" t="s">
        <v>1500</v>
      </c>
      <c r="E1055" s="203">
        <f>VLOOKUP(A1055,'System TB'!$A:$C,3,FALSE)</f>
        <v>1088000</v>
      </c>
      <c r="F1055" s="44">
        <v>816000</v>
      </c>
      <c r="G1055" s="44">
        <f t="shared" si="19"/>
        <v>272000</v>
      </c>
      <c r="H1055" s="55"/>
      <c r="I1055" s="55"/>
      <c r="J1055" s="55"/>
    </row>
    <row r="1056" spans="1:10">
      <c r="A1056" s="42" t="s">
        <v>4223</v>
      </c>
      <c r="B1056" s="43" t="s">
        <v>4128</v>
      </c>
      <c r="C1056" s="92" t="s">
        <v>5471</v>
      </c>
      <c r="D1056" s="42" t="s">
        <v>4224</v>
      </c>
      <c r="E1056" s="203">
        <f>VLOOKUP(A1056,'System TB'!$A:$C,3,FALSE)</f>
        <v>0</v>
      </c>
      <c r="F1056" s="44">
        <v>0</v>
      </c>
      <c r="G1056" s="44">
        <f t="shared" si="19"/>
        <v>0</v>
      </c>
      <c r="H1056" s="55"/>
      <c r="I1056" s="55"/>
      <c r="J1056" s="55"/>
    </row>
    <row r="1057" spans="1:10">
      <c r="A1057" s="42" t="s">
        <v>4153</v>
      </c>
      <c r="B1057" s="43" t="s">
        <v>4128</v>
      </c>
      <c r="C1057" s="92"/>
      <c r="D1057" s="42" t="s">
        <v>4154</v>
      </c>
      <c r="E1057" s="203">
        <f>VLOOKUP(A1057,'System TB'!$A:$C,3,FALSE)</f>
        <v>0</v>
      </c>
      <c r="F1057" s="44">
        <v>0</v>
      </c>
      <c r="G1057" s="44">
        <f t="shared" si="19"/>
        <v>0</v>
      </c>
      <c r="H1057" s="55"/>
      <c r="I1057" s="55"/>
      <c r="J1057" s="55"/>
    </row>
    <row r="1058" spans="1:10">
      <c r="A1058" s="42" t="s">
        <v>4902</v>
      </c>
      <c r="B1058" s="43" t="s">
        <v>4900</v>
      </c>
      <c r="C1058" s="9" t="s">
        <v>5244</v>
      </c>
      <c r="D1058" s="42" t="s">
        <v>4903</v>
      </c>
      <c r="E1058" s="203">
        <f>VLOOKUP(A1058,'System TB'!$A:$C,3,FALSE)</f>
        <v>108881605.97</v>
      </c>
      <c r="F1058" s="44">
        <v>82162528.970000029</v>
      </c>
      <c r="G1058" s="44">
        <f t="shared" si="19"/>
        <v>26719076.99999997</v>
      </c>
      <c r="H1058" s="55"/>
      <c r="I1058" s="55"/>
      <c r="J1058" s="55"/>
    </row>
    <row r="1059" spans="1:10">
      <c r="A1059" s="42" t="s">
        <v>4155</v>
      </c>
      <c r="B1059" s="43" t="s">
        <v>4128</v>
      </c>
      <c r="C1059" s="92"/>
      <c r="D1059" s="42" t="s">
        <v>4156</v>
      </c>
      <c r="E1059" s="203">
        <f>VLOOKUP(A1059,'System TB'!$A:$C,3,FALSE)</f>
        <v>0</v>
      </c>
      <c r="F1059" s="44">
        <v>0</v>
      </c>
      <c r="G1059" s="44">
        <f t="shared" si="19"/>
        <v>0</v>
      </c>
      <c r="H1059" s="55"/>
      <c r="I1059" s="55"/>
      <c r="J1059" s="55"/>
    </row>
    <row r="1060" spans="1:10">
      <c r="A1060" s="42" t="s">
        <v>4962</v>
      </c>
      <c r="B1060" s="43" t="s">
        <v>4938</v>
      </c>
      <c r="C1060" s="9" t="s">
        <v>5244</v>
      </c>
      <c r="D1060" s="42" t="s">
        <v>4963</v>
      </c>
      <c r="E1060" s="203">
        <f>VLOOKUP(A1060,'System TB'!$A:$C,3,FALSE)</f>
        <v>0</v>
      </c>
      <c r="F1060" s="44">
        <v>0</v>
      </c>
      <c r="G1060" s="44">
        <f t="shared" si="19"/>
        <v>0</v>
      </c>
      <c r="H1060" s="55"/>
      <c r="I1060" s="55"/>
      <c r="J1060" s="55"/>
    </row>
    <row r="1061" spans="1:10">
      <c r="A1061" s="42" t="s">
        <v>5070</v>
      </c>
      <c r="B1061" s="43" t="s">
        <v>5058</v>
      </c>
      <c r="C1061" s="8" t="s">
        <v>5254</v>
      </c>
      <c r="D1061" s="42" t="s">
        <v>5071</v>
      </c>
      <c r="E1061" s="203">
        <f>VLOOKUP(A1061,'System TB'!$A:$C,3,FALSE)</f>
        <v>-2384823.13</v>
      </c>
      <c r="F1061" s="44">
        <v>-2272622.5199999996</v>
      </c>
      <c r="G1061" s="44">
        <f t="shared" si="19"/>
        <v>-112200.61000000034</v>
      </c>
      <c r="H1061" s="55"/>
      <c r="I1061" s="55"/>
      <c r="J1061" s="55"/>
    </row>
    <row r="1062" spans="1:10">
      <c r="A1062" s="42" t="s">
        <v>1106</v>
      </c>
      <c r="B1062" s="43" t="s">
        <v>978</v>
      </c>
      <c r="C1062" s="92" t="s">
        <v>5233</v>
      </c>
      <c r="D1062" s="42" t="s">
        <v>1107</v>
      </c>
      <c r="E1062" s="203">
        <f>VLOOKUP(A1062,'System TB'!$A:$C,3,FALSE)</f>
        <v>165103</v>
      </c>
      <c r="F1062" s="44">
        <v>85259</v>
      </c>
      <c r="G1062" s="44">
        <f t="shared" si="19"/>
        <v>79844</v>
      </c>
      <c r="H1062" s="55"/>
      <c r="I1062" s="55"/>
      <c r="J1062" s="55"/>
    </row>
    <row r="1063" spans="1:10">
      <c r="A1063" s="42" t="s">
        <v>1983</v>
      </c>
      <c r="B1063" s="43" t="s">
        <v>1409</v>
      </c>
      <c r="C1063" s="92" t="s">
        <v>5238</v>
      </c>
      <c r="D1063" s="42" t="s">
        <v>1984</v>
      </c>
      <c r="E1063" s="203">
        <f>VLOOKUP(A1063,'System TB'!$A:$C,3,FALSE)</f>
        <v>322156</v>
      </c>
      <c r="F1063" s="44">
        <v>265962.5</v>
      </c>
      <c r="G1063" s="44">
        <f t="shared" si="19"/>
        <v>56193.5</v>
      </c>
      <c r="H1063" s="55"/>
      <c r="I1063" s="55"/>
      <c r="J1063" s="55"/>
    </row>
    <row r="1064" spans="1:10">
      <c r="A1064" s="42" t="s">
        <v>3607</v>
      </c>
      <c r="B1064" s="43" t="s">
        <v>3557</v>
      </c>
      <c r="C1064" s="92" t="s">
        <v>5240</v>
      </c>
      <c r="D1064" s="42" t="s">
        <v>3608</v>
      </c>
      <c r="E1064" s="203">
        <f>VLOOKUP(A1064,'System TB'!$A:$C,3,FALSE)</f>
        <v>0</v>
      </c>
      <c r="F1064" s="44">
        <v>0</v>
      </c>
      <c r="G1064" s="44">
        <f t="shared" si="19"/>
        <v>0</v>
      </c>
      <c r="H1064" s="55"/>
      <c r="I1064" s="55"/>
      <c r="J1064" s="55"/>
    </row>
    <row r="1065" spans="1:10">
      <c r="A1065" s="42" t="s">
        <v>3711</v>
      </c>
      <c r="B1065" s="43" t="s">
        <v>3557</v>
      </c>
      <c r="C1065" s="92" t="s">
        <v>5240</v>
      </c>
      <c r="D1065" s="42" t="s">
        <v>3712</v>
      </c>
      <c r="E1065" s="203">
        <f>VLOOKUP(A1065,'System TB'!$A:$C,3,FALSE)</f>
        <v>0</v>
      </c>
      <c r="F1065" s="44">
        <v>0</v>
      </c>
      <c r="G1065" s="44">
        <f t="shared" si="19"/>
        <v>0</v>
      </c>
      <c r="H1065" s="55"/>
      <c r="I1065" s="55"/>
      <c r="J1065" s="55"/>
    </row>
    <row r="1066" spans="1:10">
      <c r="A1066" s="42" t="s">
        <v>3018</v>
      </c>
      <c r="B1066" s="43" t="s">
        <v>1409</v>
      </c>
      <c r="C1066" s="92" t="s">
        <v>5238</v>
      </c>
      <c r="D1066" s="42" t="s">
        <v>3019</v>
      </c>
      <c r="E1066" s="203">
        <f>VLOOKUP(A1066,'System TB'!$A:$C,3,FALSE)</f>
        <v>106237.23</v>
      </c>
      <c r="F1066" s="44">
        <v>81172.979999999981</v>
      </c>
      <c r="G1066" s="44">
        <f t="shared" si="19"/>
        <v>25064.250000000015</v>
      </c>
      <c r="H1066" s="55"/>
      <c r="I1066" s="55"/>
      <c r="J1066" s="55"/>
    </row>
    <row r="1067" spans="1:10">
      <c r="A1067" s="42" t="s">
        <v>2526</v>
      </c>
      <c r="B1067" s="43" t="s">
        <v>1409</v>
      </c>
      <c r="C1067" s="92" t="s">
        <v>5238</v>
      </c>
      <c r="D1067" s="42" t="s">
        <v>2527</v>
      </c>
      <c r="E1067" s="203">
        <f>VLOOKUP(A1067,'System TB'!$A:$C,3,FALSE)</f>
        <v>73144</v>
      </c>
      <c r="F1067" s="44">
        <v>49148.75</v>
      </c>
      <c r="G1067" s="44">
        <f t="shared" si="19"/>
        <v>23995.25</v>
      </c>
      <c r="H1067" s="55"/>
      <c r="I1067" s="55"/>
      <c r="J1067" s="55"/>
    </row>
    <row r="1068" spans="1:10">
      <c r="A1068" s="42" t="s">
        <v>3332</v>
      </c>
      <c r="B1068" s="43" t="s">
        <v>1409</v>
      </c>
      <c r="C1068" s="92" t="s">
        <v>5238</v>
      </c>
      <c r="D1068" s="42" t="s">
        <v>3333</v>
      </c>
      <c r="E1068" s="203">
        <f>VLOOKUP(A1068,'System TB'!$A:$C,3,FALSE)</f>
        <v>255557.74</v>
      </c>
      <c r="F1068" s="44">
        <v>170547.24000000011</v>
      </c>
      <c r="G1068" s="44">
        <f t="shared" si="19"/>
        <v>85010.499999999884</v>
      </c>
      <c r="H1068" s="55"/>
      <c r="I1068" s="55"/>
      <c r="J1068" s="55"/>
    </row>
    <row r="1069" spans="1:10">
      <c r="A1069" s="42" t="s">
        <v>2015</v>
      </c>
      <c r="B1069" s="43" t="s">
        <v>1409</v>
      </c>
      <c r="C1069" s="92" t="s">
        <v>5238</v>
      </c>
      <c r="D1069" s="42" t="s">
        <v>2016</v>
      </c>
      <c r="E1069" s="203">
        <f>VLOOKUP(A1069,'System TB'!$A:$C,3,FALSE)</f>
        <v>115765.39</v>
      </c>
      <c r="F1069" s="44">
        <v>86041.75</v>
      </c>
      <c r="G1069" s="44">
        <f t="shared" si="19"/>
        <v>29723.64</v>
      </c>
      <c r="H1069" s="55"/>
      <c r="I1069" s="55"/>
      <c r="J1069" s="55"/>
    </row>
    <row r="1070" spans="1:10">
      <c r="A1070" s="42" t="s">
        <v>4561</v>
      </c>
      <c r="B1070" s="43" t="s">
        <v>4491</v>
      </c>
      <c r="C1070" s="92" t="str">
        <f>IF(E1070&gt;=0,"BS-1.1.18.0.0.0","BS-1.2.11.0.0.0")</f>
        <v>BS-1.1.18.0.0.0</v>
      </c>
      <c r="D1070" s="42" t="s">
        <v>4562</v>
      </c>
      <c r="E1070" s="203">
        <f>VLOOKUP(A1070,'System TB'!$A:$C,3,FALSE)</f>
        <v>0</v>
      </c>
      <c r="F1070" s="44">
        <v>0</v>
      </c>
      <c r="G1070" s="44">
        <f t="shared" si="19"/>
        <v>0</v>
      </c>
      <c r="H1070" s="55"/>
      <c r="I1070" s="55"/>
      <c r="J1070" s="55"/>
    </row>
    <row r="1071" spans="1:10">
      <c r="A1071" s="42" t="s">
        <v>4543</v>
      </c>
      <c r="B1071" s="43" t="s">
        <v>4491</v>
      </c>
      <c r="C1071" s="92" t="str">
        <f>IF(E1071&gt;=0,"BS-1.1.18.0.0.0","BS-1.2.11.0.0.0")</f>
        <v>BS-1.1.18.0.0.0</v>
      </c>
      <c r="D1071" s="42" t="s">
        <v>4544</v>
      </c>
      <c r="E1071" s="203">
        <f>VLOOKUP(A1071,'System TB'!$A:$C,3,FALSE)</f>
        <v>0</v>
      </c>
      <c r="F1071" s="44">
        <v>0</v>
      </c>
      <c r="G1071" s="44">
        <f t="shared" si="19"/>
        <v>0</v>
      </c>
      <c r="H1071" s="55"/>
      <c r="I1071" s="55"/>
      <c r="J1071" s="55"/>
    </row>
    <row r="1072" spans="1:10">
      <c r="A1072" s="42" t="s">
        <v>4595</v>
      </c>
      <c r="B1072" s="43" t="s">
        <v>4491</v>
      </c>
      <c r="C1072" s="92" t="str">
        <f>IF(E1072&gt;=0,"BS-1.1.18.0.0.0","BS-1.2.11.0.0.0")</f>
        <v>BS-1.1.18.0.0.0</v>
      </c>
      <c r="D1072" s="42" t="s">
        <v>4596</v>
      </c>
      <c r="E1072" s="203">
        <f>VLOOKUP(A1072,'System TB'!$A:$C,3,FALSE)</f>
        <v>1229510</v>
      </c>
      <c r="F1072" s="44">
        <v>1229510</v>
      </c>
      <c r="G1072" s="44">
        <f t="shared" si="19"/>
        <v>0</v>
      </c>
      <c r="H1072" s="55"/>
      <c r="I1072" s="55"/>
      <c r="J1072" s="55"/>
    </row>
    <row r="1073" spans="1:10">
      <c r="A1073" s="42" t="s">
        <v>5091</v>
      </c>
      <c r="B1073" s="91" t="str">
        <f>IF(E1073&gt;=0,"15b","OD")</f>
        <v>15b</v>
      </c>
      <c r="C1073" s="91" t="str">
        <f>IF(E1073&gt;=0,"BS-1.1.1.3.0.0","BS-1.2.1.1.0.0")</f>
        <v>BS-1.1.1.3.0.0</v>
      </c>
      <c r="D1073" s="42" t="s">
        <v>5092</v>
      </c>
      <c r="E1073" s="203">
        <f>VLOOKUP(A1073,'System TB'!$A:$C,3,FALSE)</f>
        <v>4297039.2699999996</v>
      </c>
      <c r="F1073" s="44">
        <v>48813231.560000002</v>
      </c>
      <c r="G1073" s="44">
        <f t="shared" si="19"/>
        <v>-44516192.290000007</v>
      </c>
      <c r="H1073" s="55"/>
      <c r="I1073" s="55"/>
      <c r="J1073" s="55"/>
    </row>
    <row r="1074" spans="1:10">
      <c r="A1074" s="42" t="s">
        <v>5089</v>
      </c>
      <c r="B1074" s="91" t="str">
        <f>IF(E1074&gt;=0,"15b","OD")</f>
        <v>OD</v>
      </c>
      <c r="C1074" s="91" t="str">
        <f>IF(E1074&gt;=0,"BS-1.1.1.3.0.0","BS-1.2.1.1.0.0")</f>
        <v>BS-1.2.1.1.0.0</v>
      </c>
      <c r="D1074" s="42" t="s">
        <v>5090</v>
      </c>
      <c r="E1074" s="203">
        <f>VLOOKUP(A1074,'System TB'!$A:$C,3,FALSE)</f>
        <v>-603504552.16999996</v>
      </c>
      <c r="F1074" s="44">
        <v>-641536351.86000001</v>
      </c>
      <c r="G1074" s="44">
        <f t="shared" si="19"/>
        <v>38031799.690000057</v>
      </c>
      <c r="H1074" s="55"/>
      <c r="I1074" s="55"/>
      <c r="J1074" s="55"/>
    </row>
    <row r="1075" spans="1:10">
      <c r="A1075" s="42" t="s">
        <v>493</v>
      </c>
      <c r="B1075" s="43">
        <v>26</v>
      </c>
      <c r="C1075" s="204" t="s">
        <v>5205</v>
      </c>
      <c r="D1075" s="42" t="s">
        <v>494</v>
      </c>
      <c r="E1075" s="203">
        <f>VLOOKUP(A1075,'System TB'!$A:$C,3,FALSE)</f>
        <v>0</v>
      </c>
      <c r="F1075" s="44">
        <v>0</v>
      </c>
      <c r="G1075" s="44">
        <f t="shared" si="19"/>
        <v>0</v>
      </c>
      <c r="H1075" s="55"/>
      <c r="I1075" s="55"/>
      <c r="J1075" s="55"/>
    </row>
    <row r="1076" spans="1:10">
      <c r="A1076" s="42" t="s">
        <v>515</v>
      </c>
      <c r="B1076" s="43">
        <v>26</v>
      </c>
      <c r="C1076" s="204" t="s">
        <v>5205</v>
      </c>
      <c r="D1076" s="42" t="s">
        <v>516</v>
      </c>
      <c r="E1076" s="203">
        <f>VLOOKUP(A1076,'System TB'!$A:$C,3,FALSE)</f>
        <v>0</v>
      </c>
      <c r="F1076" s="44">
        <v>0</v>
      </c>
      <c r="G1076" s="44">
        <f t="shared" si="19"/>
        <v>0</v>
      </c>
      <c r="H1076" s="55"/>
      <c r="I1076" s="55"/>
      <c r="J1076" s="55"/>
    </row>
    <row r="1077" spans="1:10">
      <c r="A1077" s="42" t="s">
        <v>631</v>
      </c>
      <c r="B1077" s="43">
        <v>26</v>
      </c>
      <c r="C1077" s="204" t="s">
        <v>5205</v>
      </c>
      <c r="D1077" s="42" t="s">
        <v>632</v>
      </c>
      <c r="E1077" s="203">
        <f>VLOOKUP(A1077,'System TB'!$A:$C,3,FALSE)</f>
        <v>0</v>
      </c>
      <c r="F1077" s="44">
        <v>0</v>
      </c>
      <c r="G1077" s="44">
        <f t="shared" si="19"/>
        <v>0</v>
      </c>
      <c r="H1077" s="55"/>
      <c r="I1077" s="55"/>
      <c r="J1077" s="55"/>
    </row>
    <row r="1078" spans="1:10">
      <c r="A1078" s="42" t="s">
        <v>2213</v>
      </c>
      <c r="B1078" s="43" t="s">
        <v>1409</v>
      </c>
      <c r="C1078" s="92" t="s">
        <v>5238</v>
      </c>
      <c r="D1078" s="42" t="s">
        <v>2214</v>
      </c>
      <c r="E1078" s="203">
        <f>VLOOKUP(A1078,'System TB'!$A:$C,3,FALSE)</f>
        <v>617637.14</v>
      </c>
      <c r="F1078" s="44">
        <v>464142.79000000004</v>
      </c>
      <c r="G1078" s="44">
        <f t="shared" si="19"/>
        <v>153494.34999999998</v>
      </c>
      <c r="H1078" s="55"/>
      <c r="I1078" s="55"/>
      <c r="J1078" s="55"/>
    </row>
    <row r="1079" spans="1:10">
      <c r="A1079" s="42" t="s">
        <v>2484</v>
      </c>
      <c r="B1079" s="43" t="s">
        <v>1409</v>
      </c>
      <c r="C1079" s="92" t="s">
        <v>5238</v>
      </c>
      <c r="D1079" s="42" t="s">
        <v>2485</v>
      </c>
      <c r="E1079" s="203">
        <f>VLOOKUP(A1079,'System TB'!$A:$C,3,FALSE)</f>
        <v>89329.279999999999</v>
      </c>
      <c r="F1079" s="44">
        <v>66998.37</v>
      </c>
      <c r="G1079" s="44">
        <f t="shared" si="19"/>
        <v>22330.910000000003</v>
      </c>
      <c r="H1079" s="55"/>
      <c r="I1079" s="55"/>
      <c r="J1079" s="55"/>
    </row>
    <row r="1080" spans="1:10">
      <c r="A1080" s="42" t="s">
        <v>4571</v>
      </c>
      <c r="B1080" s="43" t="s">
        <v>4491</v>
      </c>
      <c r="C1080" s="92" t="str">
        <f>IF(E1080&gt;=0,"BS-1.1.18.0.0.0","BS-1.2.11.0.0.0")</f>
        <v>BS-1.1.18.0.0.0</v>
      </c>
      <c r="D1080" s="42" t="s">
        <v>4572</v>
      </c>
      <c r="E1080" s="203">
        <f>VLOOKUP(A1080,'System TB'!$A:$C,3,FALSE)</f>
        <v>0</v>
      </c>
      <c r="F1080" s="44">
        <v>0</v>
      </c>
      <c r="G1080" s="44">
        <f t="shared" si="19"/>
        <v>0</v>
      </c>
      <c r="H1080" s="55"/>
      <c r="I1080" s="55"/>
      <c r="J1080" s="55"/>
    </row>
    <row r="1081" spans="1:10">
      <c r="A1081" s="42" t="s">
        <v>2119</v>
      </c>
      <c r="B1081" s="43" t="s">
        <v>1409</v>
      </c>
      <c r="C1081" s="92" t="s">
        <v>5238</v>
      </c>
      <c r="D1081" s="42" t="s">
        <v>2120</v>
      </c>
      <c r="E1081" s="203">
        <f>VLOOKUP(A1081,'System TB'!$A:$C,3,FALSE)</f>
        <v>144600</v>
      </c>
      <c r="F1081" s="44">
        <v>106150</v>
      </c>
      <c r="G1081" s="44">
        <f t="shared" si="19"/>
        <v>38450</v>
      </c>
      <c r="H1081" s="55"/>
      <c r="I1081" s="55"/>
      <c r="J1081" s="55"/>
    </row>
    <row r="1082" spans="1:10">
      <c r="A1082" s="42" t="s">
        <v>1991</v>
      </c>
      <c r="B1082" s="43" t="s">
        <v>1409</v>
      </c>
      <c r="C1082" s="92" t="s">
        <v>5238</v>
      </c>
      <c r="D1082" s="42" t="s">
        <v>1992</v>
      </c>
      <c r="E1082" s="203">
        <f>VLOOKUP(A1082,'System TB'!$A:$C,3,FALSE)</f>
        <v>11072.34</v>
      </c>
      <c r="F1082" s="44">
        <v>7984.6699999999983</v>
      </c>
      <c r="G1082" s="44">
        <f t="shared" si="19"/>
        <v>3087.6700000000019</v>
      </c>
      <c r="H1082" s="55"/>
      <c r="I1082" s="55"/>
      <c r="J1082" s="55"/>
    </row>
    <row r="1083" spans="1:10">
      <c r="A1083" s="42" t="s">
        <v>2644</v>
      </c>
      <c r="B1083" s="43" t="s">
        <v>1409</v>
      </c>
      <c r="C1083" s="92" t="s">
        <v>5238</v>
      </c>
      <c r="D1083" s="42" t="s">
        <v>2645</v>
      </c>
      <c r="E1083" s="203">
        <f>VLOOKUP(A1083,'System TB'!$A:$C,3,FALSE)</f>
        <v>88910.84</v>
      </c>
      <c r="F1083" s="44">
        <v>66683.129999999976</v>
      </c>
      <c r="G1083" s="44">
        <f t="shared" si="19"/>
        <v>22227.710000000021</v>
      </c>
      <c r="H1083" s="55"/>
      <c r="I1083" s="55"/>
      <c r="J1083" s="55"/>
    </row>
    <row r="1084" spans="1:10">
      <c r="A1084" s="42" t="s">
        <v>3012</v>
      </c>
      <c r="B1084" s="43" t="s">
        <v>1409</v>
      </c>
      <c r="C1084" s="92" t="s">
        <v>5238</v>
      </c>
      <c r="D1084" s="42" t="s">
        <v>3013</v>
      </c>
      <c r="E1084" s="203">
        <f>VLOOKUP(A1084,'System TB'!$A:$C,3,FALSE)</f>
        <v>636424.69999999995</v>
      </c>
      <c r="F1084" s="44">
        <v>479689.72</v>
      </c>
      <c r="G1084" s="44">
        <f t="shared" si="19"/>
        <v>156734.97999999998</v>
      </c>
      <c r="H1084" s="55"/>
      <c r="I1084" s="55"/>
      <c r="J1084" s="55"/>
    </row>
    <row r="1085" spans="1:10">
      <c r="A1085" s="55" t="s">
        <v>5608</v>
      </c>
      <c r="B1085" s="43"/>
      <c r="C1085" s="204"/>
      <c r="D1085" s="42" t="s">
        <v>5601</v>
      </c>
      <c r="E1085" s="203">
        <f>VLOOKUP(A1085,'System TB'!$A:$C,3,FALSE)</f>
        <v>0</v>
      </c>
      <c r="F1085" s="44">
        <v>0</v>
      </c>
      <c r="G1085" s="44">
        <f t="shared" si="19"/>
        <v>0</v>
      </c>
      <c r="H1085" s="55"/>
      <c r="I1085" s="55"/>
      <c r="J1085" s="55"/>
    </row>
    <row r="1086" spans="1:10">
      <c r="A1086" s="42" t="s">
        <v>2474</v>
      </c>
      <c r="B1086" s="43" t="s">
        <v>1409</v>
      </c>
      <c r="C1086" s="92" t="s">
        <v>5238</v>
      </c>
      <c r="D1086" s="42" t="s">
        <v>2475</v>
      </c>
      <c r="E1086" s="203">
        <f>VLOOKUP(A1086,'System TB'!$A:$C,3,FALSE)</f>
        <v>546032.68000000005</v>
      </c>
      <c r="F1086" s="44">
        <v>410339.03</v>
      </c>
      <c r="G1086" s="44">
        <f t="shared" si="19"/>
        <v>135693.65000000002</v>
      </c>
      <c r="H1086" s="55"/>
      <c r="I1086" s="55"/>
      <c r="J1086" s="55"/>
    </row>
    <row r="1087" spans="1:10">
      <c r="A1087" s="42" t="s">
        <v>1971</v>
      </c>
      <c r="B1087" s="43" t="s">
        <v>1409</v>
      </c>
      <c r="C1087" s="92" t="s">
        <v>5238</v>
      </c>
      <c r="D1087" s="42" t="s">
        <v>1972</v>
      </c>
      <c r="E1087" s="203">
        <f>VLOOKUP(A1087,'System TB'!$A:$C,3,FALSE)</f>
        <v>66522.399999999994</v>
      </c>
      <c r="F1087" s="44">
        <v>46533.600000000006</v>
      </c>
      <c r="G1087" s="44">
        <f t="shared" si="19"/>
        <v>19988.799999999988</v>
      </c>
      <c r="H1087" s="55"/>
      <c r="I1087" s="55"/>
      <c r="J1087" s="55"/>
    </row>
    <row r="1088" spans="1:10">
      <c r="A1088" s="42" t="s">
        <v>2740</v>
      </c>
      <c r="B1088" s="43" t="s">
        <v>1409</v>
      </c>
      <c r="C1088" s="92" t="s">
        <v>5238</v>
      </c>
      <c r="D1088" s="42" t="s">
        <v>2741</v>
      </c>
      <c r="E1088" s="203">
        <f>VLOOKUP(A1088,'System TB'!$A:$C,3,FALSE)</f>
        <v>4140</v>
      </c>
      <c r="F1088" s="44">
        <v>3240</v>
      </c>
      <c r="G1088" s="44">
        <f t="shared" si="19"/>
        <v>900</v>
      </c>
      <c r="H1088" s="55"/>
      <c r="I1088" s="55"/>
      <c r="J1088" s="55"/>
    </row>
    <row r="1089" spans="1:10">
      <c r="A1089" s="42" t="s">
        <v>1447</v>
      </c>
      <c r="B1089" s="43" t="s">
        <v>1409</v>
      </c>
      <c r="C1089" s="92" t="s">
        <v>5238</v>
      </c>
      <c r="D1089" s="42" t="s">
        <v>1448</v>
      </c>
      <c r="E1089" s="203">
        <f>VLOOKUP(A1089,'System TB'!$A:$C,3,FALSE)</f>
        <v>0</v>
      </c>
      <c r="F1089" s="44">
        <v>0</v>
      </c>
      <c r="G1089" s="44">
        <f t="shared" si="19"/>
        <v>0</v>
      </c>
      <c r="H1089" s="55"/>
      <c r="I1089" s="55"/>
      <c r="J1089" s="55"/>
    </row>
    <row r="1090" spans="1:10">
      <c r="A1090" s="42" t="s">
        <v>3004</v>
      </c>
      <c r="B1090" s="43" t="s">
        <v>1409</v>
      </c>
      <c r="C1090" s="92" t="s">
        <v>5238</v>
      </c>
      <c r="D1090" s="42" t="s">
        <v>3005</v>
      </c>
      <c r="E1090" s="203">
        <f>VLOOKUP(A1090,'System TB'!$A:$C,3,FALSE)</f>
        <v>14850</v>
      </c>
      <c r="F1090" s="44">
        <v>14850</v>
      </c>
      <c r="G1090" s="44">
        <f t="shared" ref="G1090:G1153" si="20">E1090-F1090</f>
        <v>0</v>
      </c>
      <c r="H1090" s="55"/>
      <c r="I1090" s="55"/>
      <c r="J1090" s="55"/>
    </row>
    <row r="1091" spans="1:10">
      <c r="A1091" s="42" t="s">
        <v>4803</v>
      </c>
      <c r="B1091" s="43" t="s">
        <v>4638</v>
      </c>
      <c r="C1091" s="92" t="str">
        <f>IF(E1091&gt;=0,"BS-1.1.18.0.0.0","BS-1.2.11.0.0.0")</f>
        <v>BS-1.2.11.0.0.0</v>
      </c>
      <c r="D1091" s="42" t="s">
        <v>4804</v>
      </c>
      <c r="E1091" s="203">
        <f>VLOOKUP(A1091,'System TB'!$A:$C,3,FALSE)</f>
        <v>-624712.01</v>
      </c>
      <c r="F1091" s="44">
        <v>-606212.01</v>
      </c>
      <c r="G1091" s="44">
        <f t="shared" si="20"/>
        <v>-18500</v>
      </c>
      <c r="H1091" s="55"/>
      <c r="I1091" s="55"/>
      <c r="J1091" s="55"/>
    </row>
    <row r="1092" spans="1:10">
      <c r="A1092" s="42" t="s">
        <v>4447</v>
      </c>
      <c r="B1092" s="43" t="s">
        <v>4420</v>
      </c>
      <c r="C1092" s="92" t="s">
        <v>5222</v>
      </c>
      <c r="D1092" s="42" t="s">
        <v>4448</v>
      </c>
      <c r="E1092" s="203">
        <f>VLOOKUP(A1092,'System TB'!$A:$C,3,FALSE)</f>
        <v>111867</v>
      </c>
      <c r="F1092" s="44">
        <v>85367</v>
      </c>
      <c r="G1092" s="44">
        <f t="shared" si="20"/>
        <v>26500</v>
      </c>
      <c r="H1092" s="55"/>
      <c r="I1092" s="55"/>
      <c r="J1092" s="55"/>
    </row>
    <row r="1093" spans="1:10">
      <c r="A1093" s="42" t="s">
        <v>4746</v>
      </c>
      <c r="B1093" s="43" t="s">
        <v>4688</v>
      </c>
      <c r="C1093" s="92" t="str">
        <f>IF(E1093&gt;=0,"BS-1.1.18.0.0.0","BS-1.2.11.0.0.0")</f>
        <v>BS-1.2.11.0.0.0</v>
      </c>
      <c r="D1093" s="42" t="s">
        <v>4747</v>
      </c>
      <c r="E1093" s="203">
        <f>VLOOKUP(A1093,'System TB'!$A:$C,3,FALSE)</f>
        <v>-1108080.17</v>
      </c>
      <c r="F1093" s="44">
        <v>-1108080.17</v>
      </c>
      <c r="G1093" s="44">
        <f t="shared" si="20"/>
        <v>0</v>
      </c>
      <c r="H1093" s="55"/>
      <c r="I1093" s="55"/>
      <c r="J1093" s="55"/>
    </row>
    <row r="1094" spans="1:10">
      <c r="A1094" s="42" t="s">
        <v>653</v>
      </c>
      <c r="B1094" s="43">
        <v>26</v>
      </c>
      <c r="C1094" s="204" t="s">
        <v>5205</v>
      </c>
      <c r="D1094" s="42" t="s">
        <v>654</v>
      </c>
      <c r="E1094" s="203">
        <f>VLOOKUP(A1094,'System TB'!$A:$C,3,FALSE)</f>
        <v>0</v>
      </c>
      <c r="F1094" s="44">
        <v>0</v>
      </c>
      <c r="G1094" s="44">
        <f t="shared" si="20"/>
        <v>0</v>
      </c>
      <c r="H1094" s="55"/>
      <c r="I1094" s="55"/>
      <c r="J1094" s="55"/>
    </row>
    <row r="1095" spans="1:10">
      <c r="A1095" s="42" t="s">
        <v>4644</v>
      </c>
      <c r="B1095" s="43" t="s">
        <v>4491</v>
      </c>
      <c r="C1095" s="92" t="str">
        <f>IF(E1095&gt;=0,"BS-1.1.18.0.0.0","BS-1.2.11.0.0.0")</f>
        <v>BS-1.1.18.0.0.0</v>
      </c>
      <c r="D1095" s="42" t="s">
        <v>4645</v>
      </c>
      <c r="E1095" s="203">
        <f>VLOOKUP(A1095,'System TB'!$A:$C,3,FALSE)</f>
        <v>0</v>
      </c>
      <c r="F1095" s="44">
        <v>0</v>
      </c>
      <c r="G1095" s="44">
        <f t="shared" si="20"/>
        <v>0</v>
      </c>
      <c r="H1095" s="55"/>
      <c r="I1095" s="55"/>
      <c r="J1095" s="55"/>
    </row>
    <row r="1096" spans="1:10">
      <c r="A1096" s="42" t="s">
        <v>4027</v>
      </c>
      <c r="B1096" s="91" t="str">
        <f>IF(E1096&gt;=0,"15b","OD")</f>
        <v>15b</v>
      </c>
      <c r="C1096" s="92" t="str">
        <f>IF(E1096&gt;=0,"BS-1.1.1.3.0.0","BS-1.2.1.1.0.0")</f>
        <v>BS-1.1.1.3.0.0</v>
      </c>
      <c r="D1096" s="42" t="s">
        <v>4028</v>
      </c>
      <c r="E1096" s="203">
        <f>VLOOKUP(A1096,'System TB'!$A:$C,3,FALSE)</f>
        <v>943138</v>
      </c>
      <c r="F1096" s="44">
        <v>-7315141</v>
      </c>
      <c r="G1096" s="44">
        <f t="shared" si="20"/>
        <v>8258279</v>
      </c>
      <c r="H1096" s="55"/>
      <c r="I1096" s="55"/>
      <c r="J1096" s="55"/>
    </row>
    <row r="1097" spans="1:10">
      <c r="A1097" s="42" t="s">
        <v>4037</v>
      </c>
      <c r="B1097" s="43" t="s">
        <v>4011</v>
      </c>
      <c r="C1097" s="92" t="s">
        <v>5335</v>
      </c>
      <c r="D1097" s="42" t="s">
        <v>4038</v>
      </c>
      <c r="E1097" s="203">
        <f>VLOOKUP(A1097,'System TB'!$A:$C,3,FALSE)</f>
        <v>50000</v>
      </c>
      <c r="F1097" s="126">
        <v>26328550</v>
      </c>
      <c r="G1097" s="44">
        <f t="shared" si="20"/>
        <v>-26278550</v>
      </c>
      <c r="H1097" s="55"/>
      <c r="I1097" s="55"/>
      <c r="J1097" s="55"/>
    </row>
    <row r="1098" spans="1:10">
      <c r="A1098" s="42" t="s">
        <v>4529</v>
      </c>
      <c r="B1098" s="43" t="s">
        <v>4491</v>
      </c>
      <c r="C1098" s="92" t="str">
        <f>IF(E1098&gt;=0,"BS-1.1.18.0.0.0","BS-1.2.11.0.0.0")</f>
        <v>BS-1.1.18.0.0.0</v>
      </c>
      <c r="D1098" s="42" t="s">
        <v>4530</v>
      </c>
      <c r="E1098" s="203">
        <f>VLOOKUP(A1098,'System TB'!$A:$C,3,FALSE)</f>
        <v>0</v>
      </c>
      <c r="F1098" s="44">
        <v>0</v>
      </c>
      <c r="G1098" s="44">
        <f t="shared" si="20"/>
        <v>0</v>
      </c>
      <c r="H1098" s="55"/>
      <c r="I1098" s="55"/>
      <c r="J1098" s="55"/>
    </row>
    <row r="1099" spans="1:10">
      <c r="A1099" s="42" t="s">
        <v>2476</v>
      </c>
      <c r="B1099" s="43" t="s">
        <v>1409</v>
      </c>
      <c r="C1099" s="92" t="s">
        <v>5238</v>
      </c>
      <c r="D1099" s="42" t="s">
        <v>2477</v>
      </c>
      <c r="E1099" s="203">
        <f>VLOOKUP(A1099,'System TB'!$A:$C,3,FALSE)</f>
        <v>447720</v>
      </c>
      <c r="F1099" s="44">
        <v>308395</v>
      </c>
      <c r="G1099" s="44">
        <f t="shared" si="20"/>
        <v>139325</v>
      </c>
      <c r="H1099" s="55"/>
      <c r="I1099" s="55"/>
      <c r="J1099" s="55"/>
    </row>
    <row r="1100" spans="1:10">
      <c r="A1100" s="42" t="s">
        <v>2478</v>
      </c>
      <c r="B1100" s="43" t="s">
        <v>1409</v>
      </c>
      <c r="C1100" s="92" t="s">
        <v>5238</v>
      </c>
      <c r="D1100" s="42" t="s">
        <v>2479</v>
      </c>
      <c r="E1100" s="203">
        <f>VLOOKUP(A1100,'System TB'!$A:$C,3,FALSE)</f>
        <v>211166.27</v>
      </c>
      <c r="F1100" s="44">
        <v>154755.33999999997</v>
      </c>
      <c r="G1100" s="44">
        <f t="shared" si="20"/>
        <v>56410.930000000022</v>
      </c>
      <c r="H1100" s="55"/>
      <c r="I1100" s="55"/>
      <c r="J1100" s="55"/>
    </row>
    <row r="1101" spans="1:10">
      <c r="A1101" s="42" t="s">
        <v>4165</v>
      </c>
      <c r="B1101" s="43" t="s">
        <v>4128</v>
      </c>
      <c r="C1101" s="92" t="s">
        <v>5471</v>
      </c>
      <c r="D1101" s="42" t="s">
        <v>4166</v>
      </c>
      <c r="E1101" s="203">
        <f>VLOOKUP(A1101,'System TB'!$A:$C,3,FALSE)</f>
        <v>11479121597.530001</v>
      </c>
      <c r="F1101" s="44">
        <v>10693815467.530001</v>
      </c>
      <c r="G1101" s="44">
        <f t="shared" si="20"/>
        <v>785306130</v>
      </c>
      <c r="H1101" s="55"/>
      <c r="I1101" s="55"/>
      <c r="J1101" s="55"/>
    </row>
    <row r="1102" spans="1:10">
      <c r="A1102" s="42" t="s">
        <v>5014</v>
      </c>
      <c r="B1102" s="43" t="s">
        <v>5010</v>
      </c>
      <c r="C1102" s="8" t="s">
        <v>5251</v>
      </c>
      <c r="D1102" s="42" t="s">
        <v>5015</v>
      </c>
      <c r="E1102" s="203">
        <f>VLOOKUP(A1102,'System TB'!$A:$C,3,FALSE)</f>
        <v>-8855312.2200000007</v>
      </c>
      <c r="F1102" s="44">
        <v>-6411819.7000000011</v>
      </c>
      <c r="G1102" s="44">
        <f t="shared" si="20"/>
        <v>-2443492.5199999996</v>
      </c>
      <c r="H1102" s="55"/>
      <c r="I1102" s="55"/>
      <c r="J1102" s="55"/>
    </row>
    <row r="1103" spans="1:10">
      <c r="A1103" s="42" t="s">
        <v>573</v>
      </c>
      <c r="B1103" s="43">
        <v>26</v>
      </c>
      <c r="C1103" s="204" t="s">
        <v>5205</v>
      </c>
      <c r="D1103" s="42" t="s">
        <v>574</v>
      </c>
      <c r="E1103" s="203">
        <f>VLOOKUP(A1103,'System TB'!$A:$C,3,FALSE)</f>
        <v>0</v>
      </c>
      <c r="F1103" s="44">
        <v>0</v>
      </c>
      <c r="G1103" s="44">
        <f t="shared" si="20"/>
        <v>0</v>
      </c>
      <c r="H1103" s="55"/>
      <c r="I1103" s="55"/>
      <c r="J1103" s="55"/>
    </row>
    <row r="1104" spans="1:10">
      <c r="A1104" s="42" t="s">
        <v>2480</v>
      </c>
      <c r="B1104" s="43" t="s">
        <v>1409</v>
      </c>
      <c r="C1104" s="92" t="s">
        <v>5238</v>
      </c>
      <c r="D1104" s="42" t="s">
        <v>2481</v>
      </c>
      <c r="E1104" s="203">
        <f>VLOOKUP(A1104,'System TB'!$A:$C,3,FALSE)</f>
        <v>162902.04999999999</v>
      </c>
      <c r="F1104" s="44">
        <v>118746.15000000002</v>
      </c>
      <c r="G1104" s="44">
        <f t="shared" si="20"/>
        <v>44155.899999999965</v>
      </c>
      <c r="H1104" s="55"/>
      <c r="I1104" s="55"/>
      <c r="J1104" s="55"/>
    </row>
    <row r="1105" spans="1:10">
      <c r="A1105" s="42" t="s">
        <v>4912</v>
      </c>
      <c r="B1105" s="43" t="s">
        <v>4913</v>
      </c>
      <c r="C1105" s="9" t="s">
        <v>5244</v>
      </c>
      <c r="D1105" s="42" t="s">
        <v>4914</v>
      </c>
      <c r="E1105" s="203">
        <f>VLOOKUP(A1105,'System TB'!$A:$C,3,FALSE)</f>
        <v>-382432543.06999999</v>
      </c>
      <c r="F1105" s="44">
        <v>-281122894.34000003</v>
      </c>
      <c r="G1105" s="44">
        <f t="shared" si="20"/>
        <v>-101309648.72999996</v>
      </c>
      <c r="H1105" s="55"/>
      <c r="I1105" s="55"/>
      <c r="J1105" s="55"/>
    </row>
    <row r="1106" spans="1:10">
      <c r="A1106" s="42" t="s">
        <v>4199</v>
      </c>
      <c r="B1106" s="43" t="s">
        <v>4128</v>
      </c>
      <c r="C1106" s="92" t="s">
        <v>5471</v>
      </c>
      <c r="D1106" s="42" t="s">
        <v>4200</v>
      </c>
      <c r="E1106" s="203">
        <f>VLOOKUP(A1106,'System TB'!$A:$C,3,FALSE)</f>
        <v>-2923586987</v>
      </c>
      <c r="F1106" s="44">
        <v>-2748239716</v>
      </c>
      <c r="G1106" s="44">
        <f t="shared" si="20"/>
        <v>-175347271</v>
      </c>
      <c r="H1106" s="55"/>
      <c r="I1106" s="55"/>
      <c r="J1106" s="55"/>
    </row>
    <row r="1107" spans="1:10">
      <c r="A1107" s="42" t="s">
        <v>4132</v>
      </c>
      <c r="B1107" s="43" t="s">
        <v>4128</v>
      </c>
      <c r="C1107" s="92" t="s">
        <v>5471</v>
      </c>
      <c r="D1107" s="42" t="s">
        <v>4133</v>
      </c>
      <c r="E1107" s="203">
        <f>VLOOKUP(A1107,'System TB'!$A:$C,3,FALSE)</f>
        <v>170015452.40000001</v>
      </c>
      <c r="F1107" s="44">
        <v>171816816.37</v>
      </c>
      <c r="G1107" s="44">
        <f t="shared" si="20"/>
        <v>-1801363.9699999988</v>
      </c>
      <c r="H1107" s="55"/>
      <c r="I1107" s="55"/>
      <c r="J1107" s="55"/>
    </row>
    <row r="1108" spans="1:10">
      <c r="A1108" s="42" t="s">
        <v>4177</v>
      </c>
      <c r="B1108" s="43" t="s">
        <v>4128</v>
      </c>
      <c r="C1108" s="92" t="s">
        <v>5471</v>
      </c>
      <c r="D1108" s="42" t="s">
        <v>4178</v>
      </c>
      <c r="E1108" s="203">
        <f>VLOOKUP(A1108,'System TB'!$A:$C,3,FALSE)</f>
        <v>0</v>
      </c>
      <c r="F1108" s="44">
        <v>0</v>
      </c>
      <c r="G1108" s="44">
        <f t="shared" si="20"/>
        <v>0</v>
      </c>
      <c r="H1108" s="55"/>
      <c r="I1108" s="55"/>
      <c r="J1108" s="55"/>
    </row>
    <row r="1109" spans="1:10">
      <c r="A1109" s="42" t="s">
        <v>4151</v>
      </c>
      <c r="B1109" s="43" t="s">
        <v>4128</v>
      </c>
      <c r="C1109" s="92" t="s">
        <v>5471</v>
      </c>
      <c r="D1109" s="42" t="s">
        <v>4152</v>
      </c>
      <c r="E1109" s="203">
        <f>VLOOKUP(A1109,'System TB'!$A:$C,3,FALSE)</f>
        <v>0</v>
      </c>
      <c r="F1109" s="44">
        <v>0</v>
      </c>
      <c r="G1109" s="44">
        <f t="shared" si="20"/>
        <v>0</v>
      </c>
      <c r="H1109" s="55"/>
      <c r="I1109" s="55"/>
      <c r="J1109" s="55"/>
    </row>
    <row r="1110" spans="1:10">
      <c r="A1110" s="42" t="s">
        <v>5029</v>
      </c>
      <c r="B1110" s="43" t="s">
        <v>5010</v>
      </c>
      <c r="C1110" s="8" t="s">
        <v>5251</v>
      </c>
      <c r="D1110" s="42" t="s">
        <v>5030</v>
      </c>
      <c r="E1110" s="203">
        <f>VLOOKUP(A1110,'System TB'!$A:$C,3,FALSE)</f>
        <v>-46906.8</v>
      </c>
      <c r="F1110" s="44">
        <v>-45889.849999999991</v>
      </c>
      <c r="G1110" s="44">
        <f t="shared" si="20"/>
        <v>-1016.9500000000116</v>
      </c>
      <c r="H1110" s="55"/>
      <c r="I1110" s="55"/>
      <c r="J1110" s="55"/>
    </row>
    <row r="1111" spans="1:10">
      <c r="A1111" s="42" t="s">
        <v>3020</v>
      </c>
      <c r="B1111" s="43" t="s">
        <v>1409</v>
      </c>
      <c r="C1111" s="92" t="s">
        <v>5238</v>
      </c>
      <c r="D1111" s="42" t="s">
        <v>3021</v>
      </c>
      <c r="E1111" s="203">
        <f>VLOOKUP(A1111,'System TB'!$A:$C,3,FALSE)</f>
        <v>33120</v>
      </c>
      <c r="F1111" s="44">
        <v>32253</v>
      </c>
      <c r="G1111" s="44">
        <f t="shared" si="20"/>
        <v>867</v>
      </c>
      <c r="H1111" s="55"/>
      <c r="I1111" s="55"/>
      <c r="J1111" s="55"/>
    </row>
    <row r="1112" spans="1:10">
      <c r="A1112" s="42" t="s">
        <v>3006</v>
      </c>
      <c r="B1112" s="43" t="s">
        <v>1409</v>
      </c>
      <c r="C1112" s="92" t="s">
        <v>5238</v>
      </c>
      <c r="D1112" s="42" t="s">
        <v>3007</v>
      </c>
      <c r="E1112" s="203">
        <f>VLOOKUP(A1112,'System TB'!$A:$C,3,FALSE)</f>
        <v>347393.31</v>
      </c>
      <c r="F1112" s="44">
        <v>221445.77000000002</v>
      </c>
      <c r="G1112" s="44">
        <f t="shared" si="20"/>
        <v>125947.53999999998</v>
      </c>
      <c r="H1112" s="55"/>
      <c r="I1112" s="55"/>
      <c r="J1112" s="55"/>
    </row>
    <row r="1113" spans="1:10">
      <c r="A1113" s="42" t="s">
        <v>4385</v>
      </c>
      <c r="B1113" s="43" t="s">
        <v>4386</v>
      </c>
      <c r="C1113" s="92" t="str">
        <f>IF(E1113&gt;0,"BS-1.1.17.0.0.0","BS-1.2.10.0.0.0")</f>
        <v>BS-1.1.17.0.0.0</v>
      </c>
      <c r="D1113" s="42" t="s">
        <v>4387</v>
      </c>
      <c r="E1113" s="203">
        <f>VLOOKUP(A1113,'System TB'!$A:$C,3,FALSE)</f>
        <v>0.04</v>
      </c>
      <c r="F1113" s="112">
        <v>0.04</v>
      </c>
      <c r="G1113" s="44">
        <f t="shared" si="20"/>
        <v>0</v>
      </c>
      <c r="H1113" s="55"/>
      <c r="I1113" s="55"/>
      <c r="J1113" s="55"/>
    </row>
    <row r="1114" spans="1:10">
      <c r="A1114" s="42" t="s">
        <v>1973</v>
      </c>
      <c r="B1114" s="43" t="s">
        <v>1409</v>
      </c>
      <c r="C1114" s="92" t="s">
        <v>5238</v>
      </c>
      <c r="D1114" s="42" t="s">
        <v>1974</v>
      </c>
      <c r="E1114" s="203">
        <f>VLOOKUP(A1114,'System TB'!$A:$C,3,FALSE)</f>
        <v>0</v>
      </c>
      <c r="F1114" s="44">
        <v>0</v>
      </c>
      <c r="G1114" s="44">
        <f t="shared" si="20"/>
        <v>0</v>
      </c>
      <c r="H1114" s="55"/>
      <c r="I1114" s="55"/>
      <c r="J1114" s="55"/>
    </row>
    <row r="1115" spans="1:10">
      <c r="A1115" s="42" t="s">
        <v>1449</v>
      </c>
      <c r="B1115" s="43" t="s">
        <v>1409</v>
      </c>
      <c r="C1115" s="92" t="s">
        <v>5238</v>
      </c>
      <c r="D1115" s="42" t="s">
        <v>1450</v>
      </c>
      <c r="E1115" s="203">
        <f>VLOOKUP(A1115,'System TB'!$A:$C,3,FALSE)</f>
        <v>0</v>
      </c>
      <c r="F1115" s="44">
        <v>0</v>
      </c>
      <c r="G1115" s="44">
        <f t="shared" si="20"/>
        <v>0</v>
      </c>
      <c r="H1115" s="55"/>
      <c r="I1115" s="55"/>
      <c r="J1115" s="55"/>
    </row>
    <row r="1116" spans="1:10">
      <c r="A1116" s="42" t="s">
        <v>1705</v>
      </c>
      <c r="B1116" s="43" t="s">
        <v>1409</v>
      </c>
      <c r="C1116" s="92" t="s">
        <v>5238</v>
      </c>
      <c r="D1116" s="42" t="s">
        <v>1706</v>
      </c>
      <c r="E1116" s="203">
        <f>VLOOKUP(A1116,'System TB'!$A:$C,3,FALSE)</f>
        <v>0</v>
      </c>
      <c r="F1116" s="44">
        <v>0</v>
      </c>
      <c r="G1116" s="44">
        <f t="shared" si="20"/>
        <v>0</v>
      </c>
      <c r="H1116" s="55"/>
      <c r="I1116" s="55"/>
      <c r="J1116" s="55"/>
    </row>
    <row r="1117" spans="1:10">
      <c r="A1117" s="42" t="s">
        <v>1713</v>
      </c>
      <c r="B1117" s="43" t="s">
        <v>1409</v>
      </c>
      <c r="C1117" s="92" t="s">
        <v>5238</v>
      </c>
      <c r="D1117" s="42" t="s">
        <v>1714</v>
      </c>
      <c r="E1117" s="203">
        <f>VLOOKUP(A1117,'System TB'!$A:$C,3,FALSE)</f>
        <v>145000</v>
      </c>
      <c r="F1117" s="44">
        <v>116000</v>
      </c>
      <c r="G1117" s="44">
        <f t="shared" si="20"/>
        <v>29000</v>
      </c>
      <c r="H1117" s="55"/>
      <c r="I1117" s="55"/>
      <c r="J1117" s="55"/>
    </row>
    <row r="1118" spans="1:10">
      <c r="A1118" s="42" t="s">
        <v>5055</v>
      </c>
      <c r="B1118" s="43" t="s">
        <v>5051</v>
      </c>
      <c r="C1118" s="8" t="s">
        <v>5254</v>
      </c>
      <c r="D1118" s="42" t="s">
        <v>5056</v>
      </c>
      <c r="E1118" s="203">
        <f>VLOOKUP(A1118,'System TB'!$A:$C,3,FALSE)</f>
        <v>-817504.98</v>
      </c>
      <c r="F1118" s="44">
        <v>-517535</v>
      </c>
      <c r="G1118" s="44">
        <f t="shared" si="20"/>
        <v>-299969.98</v>
      </c>
      <c r="H1118" s="55"/>
      <c r="I1118" s="55"/>
      <c r="J1118" s="55"/>
    </row>
    <row r="1119" spans="1:10">
      <c r="A1119" s="42" t="s">
        <v>4523</v>
      </c>
      <c r="B1119" s="43" t="s">
        <v>4491</v>
      </c>
      <c r="C1119" s="92" t="str">
        <f>IF(E1119&gt;=0,"BS-1.1.18.0.0.0","BS-1.2.11.0.0.0")</f>
        <v>BS-1.1.18.0.0.0</v>
      </c>
      <c r="D1119" s="42" t="s">
        <v>4524</v>
      </c>
      <c r="E1119" s="203">
        <f>VLOOKUP(A1119,'System TB'!$A:$C,3,FALSE)</f>
        <v>0</v>
      </c>
      <c r="F1119" s="44">
        <v>0</v>
      </c>
      <c r="G1119" s="44">
        <f t="shared" si="20"/>
        <v>0</v>
      </c>
      <c r="H1119" s="55"/>
      <c r="I1119" s="55"/>
      <c r="J1119" s="55"/>
    </row>
    <row r="1120" spans="1:10">
      <c r="A1120" s="42" t="s">
        <v>4629</v>
      </c>
      <c r="B1120" s="43" t="s">
        <v>4491</v>
      </c>
      <c r="C1120" s="92" t="str">
        <f>IF(E1120&gt;=0,"BS-1.1.18.0.0.0","BS-1.2.11.0.0.0")</f>
        <v>BS-1.1.18.0.0.0</v>
      </c>
      <c r="D1120" s="42" t="s">
        <v>4630</v>
      </c>
      <c r="E1120" s="203">
        <f>VLOOKUP(A1120,'System TB'!$A:$C,3,FALSE)</f>
        <v>0</v>
      </c>
      <c r="F1120" s="44">
        <v>0</v>
      </c>
      <c r="G1120" s="44">
        <f t="shared" si="20"/>
        <v>0</v>
      </c>
      <c r="H1120" s="55"/>
      <c r="I1120" s="55"/>
      <c r="J1120" s="55"/>
    </row>
    <row r="1121" spans="1:10">
      <c r="A1121" s="42" t="s">
        <v>3288</v>
      </c>
      <c r="B1121" s="43" t="s">
        <v>1409</v>
      </c>
      <c r="C1121" s="92" t="s">
        <v>5238</v>
      </c>
      <c r="D1121" s="42" t="s">
        <v>3289</v>
      </c>
      <c r="E1121" s="203">
        <f>VLOOKUP(A1121,'System TB'!$A:$C,3,FALSE)</f>
        <v>513253.98</v>
      </c>
      <c r="F1121" s="44">
        <v>385838.56000000006</v>
      </c>
      <c r="G1121" s="44">
        <f t="shared" si="20"/>
        <v>127415.41999999993</v>
      </c>
      <c r="H1121" s="55"/>
      <c r="I1121" s="55"/>
      <c r="J1121" s="55"/>
    </row>
    <row r="1122" spans="1:10">
      <c r="A1122" s="42" t="s">
        <v>3290</v>
      </c>
      <c r="B1122" s="43" t="s">
        <v>1409</v>
      </c>
      <c r="C1122" s="92" t="s">
        <v>5238</v>
      </c>
      <c r="D1122" s="42" t="s">
        <v>3291</v>
      </c>
      <c r="E1122" s="203">
        <f>VLOOKUP(A1122,'System TB'!$A:$C,3,FALSE)</f>
        <v>998111.64</v>
      </c>
      <c r="F1122" s="44">
        <v>751339.87000000011</v>
      </c>
      <c r="G1122" s="44">
        <f t="shared" si="20"/>
        <v>246771.7699999999</v>
      </c>
      <c r="H1122" s="55"/>
      <c r="I1122" s="55"/>
      <c r="J1122" s="55"/>
    </row>
    <row r="1123" spans="1:10">
      <c r="A1123" s="42" t="s">
        <v>1707</v>
      </c>
      <c r="B1123" s="43" t="s">
        <v>1409</v>
      </c>
      <c r="C1123" s="92" t="s">
        <v>5238</v>
      </c>
      <c r="D1123" s="42" t="s">
        <v>1708</v>
      </c>
      <c r="E1123" s="203">
        <f>VLOOKUP(A1123,'System TB'!$A:$C,3,FALSE)</f>
        <v>556064</v>
      </c>
      <c r="F1123" s="44">
        <v>417048</v>
      </c>
      <c r="G1123" s="44">
        <f t="shared" si="20"/>
        <v>139016</v>
      </c>
      <c r="H1123" s="55"/>
      <c r="I1123" s="55"/>
      <c r="J1123" s="55"/>
    </row>
    <row r="1124" spans="1:10">
      <c r="A1124" s="42" t="s">
        <v>1451</v>
      </c>
      <c r="B1124" s="43" t="s">
        <v>1409</v>
      </c>
      <c r="C1124" s="92" t="s">
        <v>5238</v>
      </c>
      <c r="D1124" s="42" t="s">
        <v>1452</v>
      </c>
      <c r="E1124" s="203">
        <f>VLOOKUP(A1124,'System TB'!$A:$C,3,FALSE)</f>
        <v>562702</v>
      </c>
      <c r="F1124" s="44">
        <v>396675.5</v>
      </c>
      <c r="G1124" s="44">
        <f t="shared" si="20"/>
        <v>166026.5</v>
      </c>
      <c r="H1124" s="55"/>
      <c r="I1124" s="55"/>
      <c r="J1124" s="55"/>
    </row>
    <row r="1125" spans="1:10">
      <c r="A1125" s="42" t="s">
        <v>1188</v>
      </c>
      <c r="B1125" s="43" t="s">
        <v>978</v>
      </c>
      <c r="C1125" s="92" t="s">
        <v>5233</v>
      </c>
      <c r="D1125" s="42" t="s">
        <v>1189</v>
      </c>
      <c r="E1125" s="203">
        <f>VLOOKUP(A1125,'System TB'!$A:$C,3,FALSE)</f>
        <v>209139</v>
      </c>
      <c r="F1125" s="44">
        <v>134999</v>
      </c>
      <c r="G1125" s="44">
        <f t="shared" si="20"/>
        <v>74140</v>
      </c>
      <c r="H1125" s="55"/>
      <c r="I1125" s="55"/>
      <c r="J1125" s="55"/>
    </row>
    <row r="1126" spans="1:10">
      <c r="A1126" s="42" t="s">
        <v>3266</v>
      </c>
      <c r="B1126" s="43" t="s">
        <v>1409</v>
      </c>
      <c r="C1126" s="92" t="s">
        <v>5238</v>
      </c>
      <c r="D1126" s="42" t="s">
        <v>3267</v>
      </c>
      <c r="E1126" s="203">
        <f>VLOOKUP(A1126,'System TB'!$A:$C,3,FALSE)</f>
        <v>140284</v>
      </c>
      <c r="F1126" s="44">
        <v>100342</v>
      </c>
      <c r="G1126" s="44">
        <f t="shared" si="20"/>
        <v>39942</v>
      </c>
      <c r="H1126" s="55"/>
      <c r="I1126" s="55"/>
      <c r="J1126" s="55"/>
    </row>
    <row r="1127" spans="1:10">
      <c r="A1127" s="42" t="s">
        <v>949</v>
      </c>
      <c r="B1127" s="43" t="s">
        <v>895</v>
      </c>
      <c r="C1127" s="92" t="s">
        <v>5233</v>
      </c>
      <c r="D1127" s="42" t="s">
        <v>950</v>
      </c>
      <c r="E1127" s="203">
        <f>VLOOKUP(A1127,'System TB'!$A:$C,3,FALSE)</f>
        <v>0</v>
      </c>
      <c r="F1127" s="44">
        <v>0</v>
      </c>
      <c r="G1127" s="44">
        <f t="shared" si="20"/>
        <v>0</v>
      </c>
      <c r="H1127" s="55"/>
      <c r="I1127" s="55"/>
      <c r="J1127" s="55"/>
    </row>
    <row r="1128" spans="1:10">
      <c r="A1128" s="42" t="s">
        <v>1060</v>
      </c>
      <c r="B1128" s="43" t="s">
        <v>978</v>
      </c>
      <c r="C1128" s="92" t="s">
        <v>5233</v>
      </c>
      <c r="D1128" s="42" t="s">
        <v>1061</v>
      </c>
      <c r="E1128" s="203">
        <f>VLOOKUP(A1128,'System TB'!$A:$C,3,FALSE)</f>
        <v>0</v>
      </c>
      <c r="F1128" s="44">
        <v>0</v>
      </c>
      <c r="G1128" s="44">
        <f t="shared" si="20"/>
        <v>0</v>
      </c>
      <c r="H1128" s="55"/>
      <c r="I1128" s="55"/>
      <c r="J1128" s="55"/>
    </row>
    <row r="1129" spans="1:10">
      <c r="A1129" s="42" t="s">
        <v>1016</v>
      </c>
      <c r="B1129" s="43" t="s">
        <v>978</v>
      </c>
      <c r="C1129" s="92" t="s">
        <v>5233</v>
      </c>
      <c r="D1129" s="42" t="s">
        <v>1017</v>
      </c>
      <c r="E1129" s="203">
        <f>VLOOKUP(A1129,'System TB'!$A:$C,3,FALSE)</f>
        <v>298212.75</v>
      </c>
      <c r="F1129" s="44">
        <v>231202.75</v>
      </c>
      <c r="G1129" s="44">
        <f t="shared" si="20"/>
        <v>67010</v>
      </c>
      <c r="H1129" s="55"/>
      <c r="I1129" s="55"/>
      <c r="J1129" s="55"/>
    </row>
    <row r="1130" spans="1:10">
      <c r="A1130" s="42" t="s">
        <v>2207</v>
      </c>
      <c r="B1130" s="43" t="s">
        <v>1409</v>
      </c>
      <c r="C1130" s="92" t="s">
        <v>5238</v>
      </c>
      <c r="D1130" s="42" t="s">
        <v>2208</v>
      </c>
      <c r="E1130" s="203">
        <f>VLOOKUP(A1130,'System TB'!$A:$C,3,FALSE)</f>
        <v>25183.17</v>
      </c>
      <c r="F1130" s="44">
        <v>8889.3400000000038</v>
      </c>
      <c r="G1130" s="44">
        <f t="shared" si="20"/>
        <v>16293.829999999994</v>
      </c>
      <c r="H1130" s="55"/>
      <c r="I1130" s="55"/>
      <c r="J1130" s="55"/>
    </row>
    <row r="1131" spans="1:10">
      <c r="A1131" s="42" t="s">
        <v>2209</v>
      </c>
      <c r="B1131" s="43" t="s">
        <v>1409</v>
      </c>
      <c r="C1131" s="92" t="s">
        <v>5238</v>
      </c>
      <c r="D1131" s="42" t="s">
        <v>2210</v>
      </c>
      <c r="E1131" s="203">
        <f>VLOOKUP(A1131,'System TB'!$A:$C,3,FALSE)</f>
        <v>0</v>
      </c>
      <c r="F1131" s="44">
        <v>0</v>
      </c>
      <c r="G1131" s="44">
        <f t="shared" si="20"/>
        <v>0</v>
      </c>
      <c r="H1131" s="55"/>
      <c r="I1131" s="55"/>
      <c r="J1131" s="55"/>
    </row>
    <row r="1132" spans="1:10">
      <c r="A1132" s="42" t="s">
        <v>1975</v>
      </c>
      <c r="B1132" s="43" t="s">
        <v>1409</v>
      </c>
      <c r="C1132" s="92" t="s">
        <v>5238</v>
      </c>
      <c r="D1132" s="42" t="s">
        <v>1976</v>
      </c>
      <c r="E1132" s="203">
        <f>VLOOKUP(A1132,'System TB'!$A:$C,3,FALSE)</f>
        <v>100361.01</v>
      </c>
      <c r="F1132" s="44">
        <v>75414.109999999986</v>
      </c>
      <c r="G1132" s="44">
        <f t="shared" si="20"/>
        <v>24946.900000000009</v>
      </c>
      <c r="H1132" s="55"/>
      <c r="I1132" s="55"/>
      <c r="J1132" s="55"/>
    </row>
    <row r="1133" spans="1:10">
      <c r="A1133" s="42" t="s">
        <v>1977</v>
      </c>
      <c r="B1133" s="43" t="s">
        <v>1409</v>
      </c>
      <c r="C1133" s="92" t="s">
        <v>5238</v>
      </c>
      <c r="D1133" s="42" t="s">
        <v>1978</v>
      </c>
      <c r="E1133" s="203">
        <f>VLOOKUP(A1133,'System TB'!$A:$C,3,FALSE)</f>
        <v>0</v>
      </c>
      <c r="F1133" s="44">
        <v>0</v>
      </c>
      <c r="G1133" s="44">
        <f t="shared" si="20"/>
        <v>0</v>
      </c>
      <c r="H1133" s="55"/>
      <c r="I1133" s="55"/>
      <c r="J1133" s="55"/>
    </row>
    <row r="1134" spans="1:10">
      <c r="A1134" s="42" t="s">
        <v>3268</v>
      </c>
      <c r="B1134" s="43" t="s">
        <v>1409</v>
      </c>
      <c r="C1134" s="92" t="s">
        <v>5238</v>
      </c>
      <c r="D1134" s="42" t="s">
        <v>3269</v>
      </c>
      <c r="E1134" s="203">
        <f>VLOOKUP(A1134,'System TB'!$A:$C,3,FALSE)</f>
        <v>3430</v>
      </c>
      <c r="F1134" s="44">
        <v>3430</v>
      </c>
      <c r="G1134" s="44">
        <f t="shared" si="20"/>
        <v>0</v>
      </c>
      <c r="H1134" s="55"/>
      <c r="I1134" s="55"/>
      <c r="J1134" s="55"/>
    </row>
    <row r="1135" spans="1:10">
      <c r="A1135" s="42" t="s">
        <v>3008</v>
      </c>
      <c r="B1135" s="43" t="s">
        <v>1409</v>
      </c>
      <c r="C1135" s="92" t="s">
        <v>5238</v>
      </c>
      <c r="D1135" s="42" t="s">
        <v>3009</v>
      </c>
      <c r="E1135" s="203">
        <f>VLOOKUP(A1135,'System TB'!$A:$C,3,FALSE)</f>
        <v>71512.17</v>
      </c>
      <c r="F1135" s="44">
        <v>49397.670000000013</v>
      </c>
      <c r="G1135" s="44">
        <f t="shared" si="20"/>
        <v>22114.499999999985</v>
      </c>
      <c r="H1135" s="55"/>
      <c r="I1135" s="55"/>
      <c r="J1135" s="55"/>
    </row>
    <row r="1136" spans="1:10">
      <c r="A1136" s="42" t="s">
        <v>1979</v>
      </c>
      <c r="B1136" s="43" t="s">
        <v>1409</v>
      </c>
      <c r="C1136" s="92" t="s">
        <v>5238</v>
      </c>
      <c r="D1136" s="42" t="s">
        <v>1980</v>
      </c>
      <c r="E1136" s="203">
        <f>VLOOKUP(A1136,'System TB'!$A:$C,3,FALSE)</f>
        <v>64769.75</v>
      </c>
      <c r="F1136" s="44">
        <v>45868.75</v>
      </c>
      <c r="G1136" s="44">
        <f t="shared" si="20"/>
        <v>18901</v>
      </c>
      <c r="H1136" s="55"/>
      <c r="I1136" s="55"/>
      <c r="J1136" s="55"/>
    </row>
    <row r="1137" spans="1:10">
      <c r="A1137" s="42" t="s">
        <v>1453</v>
      </c>
      <c r="B1137" s="43" t="s">
        <v>1409</v>
      </c>
      <c r="C1137" s="92" t="s">
        <v>5238</v>
      </c>
      <c r="D1137" s="42" t="s">
        <v>1454</v>
      </c>
      <c r="E1137" s="203">
        <f>VLOOKUP(A1137,'System TB'!$A:$C,3,FALSE)</f>
        <v>88910.84</v>
      </c>
      <c r="F1137" s="44">
        <v>66683.129999999976</v>
      </c>
      <c r="G1137" s="44">
        <f t="shared" si="20"/>
        <v>22227.710000000021</v>
      </c>
      <c r="H1137" s="55"/>
      <c r="I1137" s="55"/>
      <c r="J1137" s="55"/>
    </row>
    <row r="1138" spans="1:10">
      <c r="A1138" s="42" t="s">
        <v>3903</v>
      </c>
      <c r="B1138" s="43" t="s">
        <v>3875</v>
      </c>
      <c r="C1138" s="92" t="s">
        <v>5238</v>
      </c>
      <c r="D1138" s="42" t="s">
        <v>3904</v>
      </c>
      <c r="E1138" s="203">
        <f>VLOOKUP(A1138,'System TB'!$A:$C,3,FALSE)</f>
        <v>0</v>
      </c>
      <c r="F1138" s="44">
        <v>0</v>
      </c>
      <c r="G1138" s="44">
        <f t="shared" si="20"/>
        <v>0</v>
      </c>
      <c r="H1138" s="55"/>
      <c r="I1138" s="55"/>
      <c r="J1138" s="55"/>
    </row>
    <row r="1139" spans="1:10">
      <c r="A1139" s="42" t="s">
        <v>3010</v>
      </c>
      <c r="B1139" s="43" t="s">
        <v>1409</v>
      </c>
      <c r="C1139" s="92" t="s">
        <v>5238</v>
      </c>
      <c r="D1139" s="42" t="s">
        <v>3011</v>
      </c>
      <c r="E1139" s="203">
        <f>VLOOKUP(A1139,'System TB'!$A:$C,3,FALSE)</f>
        <v>0</v>
      </c>
      <c r="F1139" s="44">
        <v>0</v>
      </c>
      <c r="G1139" s="44">
        <f t="shared" si="20"/>
        <v>0</v>
      </c>
      <c r="H1139" s="55"/>
      <c r="I1139" s="55"/>
      <c r="J1139" s="55"/>
    </row>
    <row r="1140" spans="1:10">
      <c r="A1140" s="42" t="s">
        <v>3663</v>
      </c>
      <c r="B1140" s="43" t="s">
        <v>3557</v>
      </c>
      <c r="C1140" s="92" t="s">
        <v>5240</v>
      </c>
      <c r="D1140" s="42" t="s">
        <v>3664</v>
      </c>
      <c r="E1140" s="203">
        <f>VLOOKUP(A1140,'System TB'!$A:$C,3,FALSE)</f>
        <v>0</v>
      </c>
      <c r="F1140" s="44">
        <v>0</v>
      </c>
      <c r="G1140" s="44">
        <f t="shared" si="20"/>
        <v>0</v>
      </c>
      <c r="H1140" s="55"/>
      <c r="I1140" s="55"/>
      <c r="J1140" s="55"/>
    </row>
    <row r="1141" spans="1:10">
      <c r="A1141" s="42" t="s">
        <v>3761</v>
      </c>
      <c r="B1141" s="43" t="s">
        <v>3557</v>
      </c>
      <c r="C1141" s="92" t="s">
        <v>5240</v>
      </c>
      <c r="D1141" s="42" t="s">
        <v>3762</v>
      </c>
      <c r="E1141" s="203">
        <f>VLOOKUP(A1141,'System TB'!$A:$C,3,FALSE)</f>
        <v>0</v>
      </c>
      <c r="F1141" s="44">
        <v>0</v>
      </c>
      <c r="G1141" s="44">
        <f t="shared" si="20"/>
        <v>0</v>
      </c>
      <c r="H1141" s="55"/>
      <c r="I1141" s="55"/>
      <c r="J1141" s="55"/>
    </row>
    <row r="1142" spans="1:10">
      <c r="A1142" s="42" t="s">
        <v>2742</v>
      </c>
      <c r="B1142" s="43" t="s">
        <v>1409</v>
      </c>
      <c r="C1142" s="92" t="s">
        <v>5238</v>
      </c>
      <c r="D1142" s="42" t="s">
        <v>2743</v>
      </c>
      <c r="E1142" s="203">
        <f>VLOOKUP(A1142,'System TB'!$A:$C,3,FALSE)</f>
        <v>12570.9</v>
      </c>
      <c r="F1142" s="44">
        <v>7170.9000000000087</v>
      </c>
      <c r="G1142" s="44">
        <f t="shared" si="20"/>
        <v>5399.9999999999909</v>
      </c>
      <c r="H1142" s="55"/>
      <c r="I1142" s="55"/>
      <c r="J1142" s="55"/>
    </row>
    <row r="1143" spans="1:10">
      <c r="A1143" s="42" t="s">
        <v>3270</v>
      </c>
      <c r="B1143" s="43" t="s">
        <v>1409</v>
      </c>
      <c r="C1143" s="92" t="s">
        <v>5238</v>
      </c>
      <c r="D1143" s="42" t="s">
        <v>3271</v>
      </c>
      <c r="E1143" s="203">
        <f>VLOOKUP(A1143,'System TB'!$A:$C,3,FALSE)</f>
        <v>0</v>
      </c>
      <c r="F1143" s="44">
        <v>0</v>
      </c>
      <c r="G1143" s="44">
        <f t="shared" si="20"/>
        <v>0</v>
      </c>
      <c r="H1143" s="55"/>
      <c r="I1143" s="55"/>
      <c r="J1143" s="55"/>
    </row>
    <row r="1144" spans="1:10">
      <c r="A1144" s="42" t="s">
        <v>3272</v>
      </c>
      <c r="B1144" s="43" t="s">
        <v>1409</v>
      </c>
      <c r="C1144" s="92" t="s">
        <v>5238</v>
      </c>
      <c r="D1144" s="42" t="s">
        <v>3273</v>
      </c>
      <c r="E1144" s="203">
        <f>VLOOKUP(A1144,'System TB'!$A:$C,3,FALSE)</f>
        <v>136098.47</v>
      </c>
      <c r="F1144" s="44">
        <v>100580.51000000001</v>
      </c>
      <c r="G1144" s="44">
        <f t="shared" si="20"/>
        <v>35517.959999999992</v>
      </c>
      <c r="H1144" s="55"/>
      <c r="I1144" s="55"/>
      <c r="J1144" s="55"/>
    </row>
    <row r="1145" spans="1:10">
      <c r="A1145" s="42" t="s">
        <v>4525</v>
      </c>
      <c r="B1145" s="43" t="s">
        <v>4491</v>
      </c>
      <c r="C1145" s="92" t="str">
        <f>IF(E1145&gt;=0,"BS-1.1.18.0.0.0","BS-1.2.11.0.0.0")</f>
        <v>BS-1.1.18.0.0.0</v>
      </c>
      <c r="D1145" s="42" t="s">
        <v>4526</v>
      </c>
      <c r="E1145" s="203">
        <f>VLOOKUP(A1145,'System TB'!$A:$C,3,FALSE)</f>
        <v>0</v>
      </c>
      <c r="F1145" s="44">
        <v>0</v>
      </c>
      <c r="G1145" s="44">
        <f t="shared" si="20"/>
        <v>0</v>
      </c>
      <c r="H1145" s="55"/>
      <c r="I1145" s="55"/>
      <c r="J1145" s="55"/>
    </row>
    <row r="1146" spans="1:10">
      <c r="A1146" s="42" t="s">
        <v>2744</v>
      </c>
      <c r="B1146" s="43" t="s">
        <v>1409</v>
      </c>
      <c r="C1146" s="92" t="s">
        <v>5238</v>
      </c>
      <c r="D1146" s="42" t="s">
        <v>2745</v>
      </c>
      <c r="E1146" s="203">
        <f>VLOOKUP(A1146,'System TB'!$A:$C,3,FALSE)</f>
        <v>95491.68</v>
      </c>
      <c r="F1146" s="44">
        <v>71620.169999999984</v>
      </c>
      <c r="G1146" s="44">
        <f t="shared" si="20"/>
        <v>23871.510000000009</v>
      </c>
      <c r="H1146" s="55"/>
      <c r="I1146" s="55"/>
      <c r="J1146" s="55"/>
    </row>
    <row r="1147" spans="1:10">
      <c r="A1147" s="42" t="s">
        <v>1709</v>
      </c>
      <c r="B1147" s="43" t="s">
        <v>1409</v>
      </c>
      <c r="C1147" s="92" t="s">
        <v>5238</v>
      </c>
      <c r="D1147" s="42" t="s">
        <v>1710</v>
      </c>
      <c r="E1147" s="203">
        <f>VLOOKUP(A1147,'System TB'!$A:$C,3,FALSE)</f>
        <v>0</v>
      </c>
      <c r="F1147" s="44">
        <v>0</v>
      </c>
      <c r="G1147" s="44">
        <f t="shared" si="20"/>
        <v>0</v>
      </c>
      <c r="H1147" s="55"/>
      <c r="I1147" s="55"/>
      <c r="J1147" s="55"/>
    </row>
    <row r="1148" spans="1:10">
      <c r="A1148" s="42" t="s">
        <v>408</v>
      </c>
      <c r="B1148" s="43">
        <v>9</v>
      </c>
      <c r="C1148" s="204" t="s">
        <v>5228</v>
      </c>
      <c r="D1148" s="42" t="s">
        <v>409</v>
      </c>
      <c r="E1148" s="203">
        <f>VLOOKUP(A1148,'System TB'!$A:$C,3,FALSE)</f>
        <v>-93312002.430000007</v>
      </c>
      <c r="F1148" s="44">
        <v>-70051848.180000007</v>
      </c>
      <c r="G1148" s="44">
        <f t="shared" si="20"/>
        <v>-23260154.25</v>
      </c>
      <c r="H1148" s="55"/>
      <c r="I1148" s="55"/>
      <c r="J1148" s="55"/>
    </row>
    <row r="1149" spans="1:10">
      <c r="A1149" s="42" t="s">
        <v>4485</v>
      </c>
      <c r="B1149" s="43" t="s">
        <v>4486</v>
      </c>
      <c r="C1149" s="92" t="str">
        <f>IF(E1149&gt;=0,"BS-1.1.18.0.0.0","BS-1.2.11.0.0.0")</f>
        <v>BS-1.1.18.0.0.0</v>
      </c>
      <c r="D1149" s="42" t="s">
        <v>4487</v>
      </c>
      <c r="E1149" s="203">
        <f>VLOOKUP(A1149,'System TB'!$A:$C,3,FALSE)</f>
        <v>0</v>
      </c>
      <c r="F1149" s="44">
        <v>0</v>
      </c>
      <c r="G1149" s="44">
        <f t="shared" si="20"/>
        <v>0</v>
      </c>
      <c r="H1149" s="55"/>
      <c r="I1149" s="55"/>
      <c r="J1149" s="55"/>
    </row>
    <row r="1150" spans="1:10">
      <c r="A1150" s="42" t="s">
        <v>4805</v>
      </c>
      <c r="B1150" s="43" t="s">
        <v>4638</v>
      </c>
      <c r="C1150" s="92" t="str">
        <f>IF(E1150&gt;=0,"BS-1.1.18.0.0.0","BS-1.2.11.0.0.0")</f>
        <v>BS-1.2.11.0.0.0</v>
      </c>
      <c r="D1150" s="42" t="s">
        <v>4806</v>
      </c>
      <c r="E1150" s="203">
        <f>VLOOKUP(A1150,'System TB'!$A:$C,3,FALSE)</f>
        <v>-209442.31</v>
      </c>
      <c r="F1150" s="44">
        <v>-225178.31</v>
      </c>
      <c r="G1150" s="44">
        <f t="shared" si="20"/>
        <v>15736</v>
      </c>
      <c r="H1150" s="55"/>
      <c r="I1150" s="55"/>
      <c r="J1150" s="55"/>
    </row>
    <row r="1151" spans="1:10">
      <c r="A1151" s="42" t="s">
        <v>3274</v>
      </c>
      <c r="B1151" s="43" t="s">
        <v>1409</v>
      </c>
      <c r="C1151" s="92" t="s">
        <v>5238</v>
      </c>
      <c r="D1151" s="42" t="s">
        <v>3275</v>
      </c>
      <c r="E1151" s="203">
        <f>VLOOKUP(A1151,'System TB'!$A:$C,3,FALSE)</f>
        <v>0</v>
      </c>
      <c r="F1151" s="44">
        <v>0</v>
      </c>
      <c r="G1151" s="44">
        <f t="shared" si="20"/>
        <v>0</v>
      </c>
      <c r="H1151" s="55"/>
      <c r="I1151" s="55"/>
      <c r="J1151" s="55"/>
    </row>
    <row r="1152" spans="1:10">
      <c r="A1152" s="42" t="s">
        <v>2746</v>
      </c>
      <c r="B1152" s="43" t="s">
        <v>1409</v>
      </c>
      <c r="C1152" s="92" t="s">
        <v>5238</v>
      </c>
      <c r="D1152" s="42" t="s">
        <v>2747</v>
      </c>
      <c r="E1152" s="203">
        <f>VLOOKUP(A1152,'System TB'!$A:$C,3,FALSE)</f>
        <v>261047.85</v>
      </c>
      <c r="F1152" s="44">
        <v>194060.77000000002</v>
      </c>
      <c r="G1152" s="44">
        <f t="shared" si="20"/>
        <v>66987.079999999987</v>
      </c>
      <c r="H1152" s="55"/>
      <c r="I1152" s="55"/>
      <c r="J1152" s="55"/>
    </row>
    <row r="1153" spans="1:10">
      <c r="A1153" s="42" t="s">
        <v>3276</v>
      </c>
      <c r="B1153" s="43" t="s">
        <v>1409</v>
      </c>
      <c r="C1153" s="92" t="s">
        <v>5238</v>
      </c>
      <c r="D1153" s="42" t="s">
        <v>3277</v>
      </c>
      <c r="E1153" s="203">
        <f>VLOOKUP(A1153,'System TB'!$A:$C,3,FALSE)</f>
        <v>123200</v>
      </c>
      <c r="F1153" s="44">
        <v>92400</v>
      </c>
      <c r="G1153" s="44">
        <f t="shared" si="20"/>
        <v>30800</v>
      </c>
      <c r="H1153" s="55"/>
      <c r="I1153" s="55"/>
      <c r="J1153" s="55"/>
    </row>
    <row r="1154" spans="1:10">
      <c r="A1154" s="42" t="s">
        <v>4642</v>
      </c>
      <c r="B1154" s="43" t="s">
        <v>4491</v>
      </c>
      <c r="C1154" s="92" t="str">
        <f>IF(E1154&gt;=0,"BS-1.1.18.0.0.0","BS-1.2.11.0.0.0")</f>
        <v>BS-1.1.18.0.0.0</v>
      </c>
      <c r="D1154" s="42" t="s">
        <v>4643</v>
      </c>
      <c r="E1154" s="203">
        <f>VLOOKUP(A1154,'System TB'!$A:$C,3,FALSE)</f>
        <v>0</v>
      </c>
      <c r="F1154" s="44">
        <v>0</v>
      </c>
      <c r="G1154" s="44">
        <f t="shared" ref="G1154:G1217" si="21">E1154-F1154</f>
        <v>0</v>
      </c>
      <c r="H1154" s="55"/>
      <c r="I1154" s="55"/>
      <c r="J1154" s="55"/>
    </row>
    <row r="1155" spans="1:10">
      <c r="A1155" s="42" t="s">
        <v>491</v>
      </c>
      <c r="B1155" s="43">
        <v>26</v>
      </c>
      <c r="C1155" s="204" t="s">
        <v>5205</v>
      </c>
      <c r="D1155" s="42" t="s">
        <v>492</v>
      </c>
      <c r="E1155" s="203">
        <f>VLOOKUP(A1155,'System TB'!$A:$C,3,FALSE)</f>
        <v>0</v>
      </c>
      <c r="F1155" s="44">
        <v>0</v>
      </c>
      <c r="G1155" s="44">
        <f t="shared" si="21"/>
        <v>0</v>
      </c>
      <c r="H1155" s="55"/>
      <c r="I1155" s="55"/>
      <c r="J1155" s="55"/>
    </row>
    <row r="1156" spans="1:10">
      <c r="A1156" s="42" t="s">
        <v>1455</v>
      </c>
      <c r="B1156" s="43" t="s">
        <v>1409</v>
      </c>
      <c r="C1156" s="92" t="s">
        <v>5238</v>
      </c>
      <c r="D1156" s="42" t="s">
        <v>1456</v>
      </c>
      <c r="E1156" s="203">
        <f>VLOOKUP(A1156,'System TB'!$A:$C,3,FALSE)</f>
        <v>0</v>
      </c>
      <c r="F1156" s="44">
        <v>0</v>
      </c>
      <c r="G1156" s="44">
        <f t="shared" si="21"/>
        <v>0</v>
      </c>
      <c r="H1156" s="55"/>
      <c r="I1156" s="55"/>
      <c r="J1156" s="55"/>
    </row>
    <row r="1157" spans="1:10">
      <c r="A1157" s="42" t="s">
        <v>4063</v>
      </c>
      <c r="B1157" s="91" t="str">
        <f>IF(E1157&gt;=0,"15b","OD")</f>
        <v>15b</v>
      </c>
      <c r="C1157" s="92" t="str">
        <f>IF(E1157&gt;=0,"BS-1.1.1.3.0.0","BS-1.2.1.1.0.0")</f>
        <v>BS-1.1.1.3.0.0</v>
      </c>
      <c r="D1157" s="42" t="s">
        <v>4064</v>
      </c>
      <c r="E1157" s="203">
        <f>VLOOKUP(A1157,'System TB'!$A:$C,3,FALSE)</f>
        <v>0</v>
      </c>
      <c r="F1157" s="44">
        <v>0</v>
      </c>
      <c r="G1157" s="44">
        <f t="shared" si="21"/>
        <v>0</v>
      </c>
      <c r="H1157" s="55"/>
      <c r="I1157" s="55"/>
      <c r="J1157" s="55"/>
    </row>
    <row r="1158" spans="1:10">
      <c r="A1158" s="42" t="s">
        <v>4075</v>
      </c>
      <c r="B1158" s="91" t="str">
        <f>IF(E1158&gt;=0,"15b","OD")</f>
        <v>15b</v>
      </c>
      <c r="C1158" s="92" t="str">
        <f>IF(E1158&gt;=0,"BS-1.1.1.3.0.0","BS-1.2.1.1.0.0")</f>
        <v>BS-1.1.1.3.0.0</v>
      </c>
      <c r="D1158" s="42" t="s">
        <v>4076</v>
      </c>
      <c r="E1158" s="203">
        <f>VLOOKUP(A1158,'System TB'!$A:$C,3,FALSE)</f>
        <v>0</v>
      </c>
      <c r="F1158" s="44">
        <v>0</v>
      </c>
      <c r="G1158" s="44">
        <f t="shared" si="21"/>
        <v>0</v>
      </c>
      <c r="H1158" s="55"/>
      <c r="I1158" s="55"/>
      <c r="J1158" s="55"/>
    </row>
    <row r="1159" spans="1:10">
      <c r="A1159" s="42" t="s">
        <v>4039</v>
      </c>
      <c r="B1159" s="91" t="str">
        <f>IF(E1159&gt;=0,"15b","OD")</f>
        <v>15b</v>
      </c>
      <c r="C1159" s="92" t="str">
        <f>IF(E1159&gt;=0,"BS-1.1.1.3.0.0","BS-1.2.1.1.0.0")</f>
        <v>BS-1.1.1.3.0.0</v>
      </c>
      <c r="D1159" s="42" t="s">
        <v>4040</v>
      </c>
      <c r="E1159" s="203">
        <f>VLOOKUP(A1159,'System TB'!$A:$C,3,FALSE)</f>
        <v>0</v>
      </c>
      <c r="F1159" s="44">
        <v>0</v>
      </c>
      <c r="G1159" s="44">
        <f t="shared" si="21"/>
        <v>0</v>
      </c>
      <c r="H1159" s="55"/>
      <c r="I1159" s="55"/>
      <c r="J1159" s="55"/>
    </row>
    <row r="1160" spans="1:10">
      <c r="A1160" s="42" t="s">
        <v>4646</v>
      </c>
      <c r="B1160" s="43" t="s">
        <v>4491</v>
      </c>
      <c r="C1160" s="92" t="str">
        <f>IF(E1160&gt;=0,"BS-1.1.18.0.0.0","BS-1.2.11.0.0.0")</f>
        <v>BS-1.1.18.0.0.0</v>
      </c>
      <c r="D1160" s="42" t="s">
        <v>4647</v>
      </c>
      <c r="E1160" s="203">
        <f>VLOOKUP(A1160,'System TB'!$A:$C,3,FALSE)</f>
        <v>0</v>
      </c>
      <c r="F1160" s="44">
        <v>0</v>
      </c>
      <c r="G1160" s="44">
        <f t="shared" si="21"/>
        <v>0</v>
      </c>
      <c r="H1160" s="55"/>
      <c r="I1160" s="55"/>
      <c r="J1160" s="55"/>
    </row>
    <row r="1161" spans="1:10">
      <c r="A1161" s="42" t="s">
        <v>3278</v>
      </c>
      <c r="B1161" s="43" t="s">
        <v>1409</v>
      </c>
      <c r="C1161" s="92" t="s">
        <v>5238</v>
      </c>
      <c r="D1161" s="42" t="s">
        <v>3279</v>
      </c>
      <c r="E1161" s="203">
        <f>VLOOKUP(A1161,'System TB'!$A:$C,3,FALSE)</f>
        <v>49305</v>
      </c>
      <c r="F1161" s="44">
        <v>6555</v>
      </c>
      <c r="G1161" s="44">
        <f t="shared" si="21"/>
        <v>42750</v>
      </c>
      <c r="H1161" s="55"/>
      <c r="I1161" s="55"/>
      <c r="J1161" s="55"/>
    </row>
    <row r="1162" spans="1:10">
      <c r="A1162" s="42" t="s">
        <v>2211</v>
      </c>
      <c r="B1162" s="43" t="s">
        <v>1409</v>
      </c>
      <c r="C1162" s="92" t="s">
        <v>5238</v>
      </c>
      <c r="D1162" s="42" t="s">
        <v>2212</v>
      </c>
      <c r="E1162" s="203">
        <f>VLOOKUP(A1162,'System TB'!$A:$C,3,FALSE)</f>
        <v>239493.36</v>
      </c>
      <c r="F1162" s="44">
        <v>173479</v>
      </c>
      <c r="G1162" s="44">
        <f t="shared" si="21"/>
        <v>66014.359999999986</v>
      </c>
      <c r="H1162" s="55"/>
      <c r="I1162" s="55"/>
      <c r="J1162" s="55"/>
    </row>
    <row r="1163" spans="1:10">
      <c r="A1163" s="42" t="s">
        <v>4559</v>
      </c>
      <c r="B1163" s="43" t="s">
        <v>4491</v>
      </c>
      <c r="C1163" s="92" t="str">
        <f>IF(E1163&gt;=0,"BS-1.1.18.0.0.0","BS-1.2.11.0.0.0")</f>
        <v>BS-1.1.18.0.0.0</v>
      </c>
      <c r="D1163" s="42" t="s">
        <v>4560</v>
      </c>
      <c r="E1163" s="203">
        <f>VLOOKUP(A1163,'System TB'!$A:$C,3,FALSE)</f>
        <v>0</v>
      </c>
      <c r="F1163" s="44">
        <v>0</v>
      </c>
      <c r="G1163" s="44">
        <f t="shared" si="21"/>
        <v>0</v>
      </c>
      <c r="H1163" s="55"/>
      <c r="I1163" s="55"/>
      <c r="J1163" s="55"/>
    </row>
    <row r="1164" spans="1:10">
      <c r="A1164" s="42" t="s">
        <v>2215</v>
      </c>
      <c r="B1164" s="43" t="s">
        <v>1409</v>
      </c>
      <c r="C1164" s="92" t="s">
        <v>5238</v>
      </c>
      <c r="D1164" s="42" t="s">
        <v>2216</v>
      </c>
      <c r="E1164" s="203">
        <f>VLOOKUP(A1164,'System TB'!$A:$C,3,FALSE)</f>
        <v>374416.5</v>
      </c>
      <c r="F1164" s="44">
        <v>278390</v>
      </c>
      <c r="G1164" s="44">
        <f t="shared" si="21"/>
        <v>96026.5</v>
      </c>
      <c r="H1164" s="55"/>
      <c r="I1164" s="55"/>
      <c r="J1164" s="55"/>
    </row>
    <row r="1165" spans="1:10">
      <c r="A1165" s="42" t="s">
        <v>2217</v>
      </c>
      <c r="B1165" s="43" t="s">
        <v>1409</v>
      </c>
      <c r="C1165" s="92" t="s">
        <v>5238</v>
      </c>
      <c r="D1165" s="42" t="s">
        <v>2218</v>
      </c>
      <c r="E1165" s="203">
        <f>VLOOKUP(A1165,'System TB'!$A:$C,3,FALSE)</f>
        <v>484133</v>
      </c>
      <c r="F1165" s="44">
        <v>339166</v>
      </c>
      <c r="G1165" s="44">
        <f t="shared" si="21"/>
        <v>144967</v>
      </c>
      <c r="H1165" s="55"/>
      <c r="I1165" s="55"/>
      <c r="J1165" s="55"/>
    </row>
    <row r="1166" spans="1:10">
      <c r="A1166" s="42" t="s">
        <v>651</v>
      </c>
      <c r="B1166" s="43">
        <v>26</v>
      </c>
      <c r="C1166" s="204" t="s">
        <v>5205</v>
      </c>
      <c r="D1166" s="42" t="s">
        <v>652</v>
      </c>
      <c r="E1166" s="203">
        <f>VLOOKUP(A1166,'System TB'!$A:$C,3,FALSE)</f>
        <v>0</v>
      </c>
      <c r="F1166" s="44">
        <v>0</v>
      </c>
      <c r="G1166" s="44">
        <f t="shared" si="21"/>
        <v>0</v>
      </c>
      <c r="H1166" s="55"/>
      <c r="I1166" s="55"/>
      <c r="J1166" s="55"/>
    </row>
    <row r="1167" spans="1:10">
      <c r="A1167" s="42" t="s">
        <v>4499</v>
      </c>
      <c r="B1167" s="43" t="s">
        <v>4491</v>
      </c>
      <c r="C1167" s="92" t="str">
        <f>IF(E1167&gt;=0,"BS-1.1.18.0.0.0","BS-1.2.11.0.0.0")</f>
        <v>BS-1.1.18.0.0.0</v>
      </c>
      <c r="D1167" s="42" t="s">
        <v>4500</v>
      </c>
      <c r="E1167" s="203">
        <f>VLOOKUP(A1167,'System TB'!$A:$C,3,FALSE)</f>
        <v>0</v>
      </c>
      <c r="F1167" s="44">
        <v>0</v>
      </c>
      <c r="G1167" s="44">
        <f t="shared" si="21"/>
        <v>0</v>
      </c>
      <c r="H1167" s="55"/>
      <c r="I1167" s="55"/>
      <c r="J1167" s="55"/>
    </row>
    <row r="1168" spans="1:10">
      <c r="A1168" s="42" t="s">
        <v>3280</v>
      </c>
      <c r="B1168" s="43" t="s">
        <v>1409</v>
      </c>
      <c r="C1168" s="92" t="s">
        <v>5238</v>
      </c>
      <c r="D1168" s="42" t="s">
        <v>3281</v>
      </c>
      <c r="E1168" s="203">
        <f>VLOOKUP(A1168,'System TB'!$A:$C,3,FALSE)</f>
        <v>90726.36</v>
      </c>
      <c r="F1168" s="44">
        <v>68045.479999999981</v>
      </c>
      <c r="G1168" s="44">
        <f t="shared" si="21"/>
        <v>22680.880000000019</v>
      </c>
      <c r="H1168" s="55"/>
      <c r="I1168" s="55"/>
      <c r="J1168" s="55"/>
    </row>
    <row r="1169" spans="1:10">
      <c r="A1169" s="42" t="s">
        <v>3282</v>
      </c>
      <c r="B1169" s="43" t="s">
        <v>1409</v>
      </c>
      <c r="C1169" s="92" t="s">
        <v>5238</v>
      </c>
      <c r="D1169" s="42" t="s">
        <v>3283</v>
      </c>
      <c r="E1169" s="203">
        <f>VLOOKUP(A1169,'System TB'!$A:$C,3,FALSE)</f>
        <v>82769.52</v>
      </c>
      <c r="F1169" s="44">
        <v>62077.850000000006</v>
      </c>
      <c r="G1169" s="44">
        <f t="shared" si="21"/>
        <v>20691.669999999998</v>
      </c>
      <c r="H1169" s="55"/>
      <c r="I1169" s="55"/>
      <c r="J1169" s="55"/>
    </row>
    <row r="1170" spans="1:10">
      <c r="A1170" s="42" t="s">
        <v>2482</v>
      </c>
      <c r="B1170" s="43" t="s">
        <v>1409</v>
      </c>
      <c r="C1170" s="92" t="s">
        <v>5239</v>
      </c>
      <c r="D1170" s="42" t="s">
        <v>2483</v>
      </c>
      <c r="E1170" s="203">
        <f>VLOOKUP(A1170,'System TB'!$A:$C,3,FALSE)</f>
        <v>0</v>
      </c>
      <c r="F1170" s="44">
        <v>0</v>
      </c>
      <c r="G1170" s="44">
        <f t="shared" si="21"/>
        <v>0</v>
      </c>
      <c r="H1170" s="55"/>
      <c r="I1170" s="55"/>
      <c r="J1170" s="55"/>
    </row>
    <row r="1171" spans="1:10">
      <c r="A1171" s="42" t="s">
        <v>1715</v>
      </c>
      <c r="B1171" s="43" t="s">
        <v>1409</v>
      </c>
      <c r="C1171" s="92" t="s">
        <v>5239</v>
      </c>
      <c r="D1171" s="42" t="s">
        <v>1716</v>
      </c>
      <c r="E1171" s="203">
        <f>VLOOKUP(A1171,'System TB'!$A:$C,3,FALSE)</f>
        <v>0</v>
      </c>
      <c r="F1171" s="44">
        <v>0</v>
      </c>
      <c r="G1171" s="44">
        <f t="shared" si="21"/>
        <v>0</v>
      </c>
      <c r="H1171" s="55"/>
      <c r="I1171" s="55"/>
      <c r="J1171" s="55"/>
    </row>
    <row r="1172" spans="1:10">
      <c r="A1172" s="42" t="s">
        <v>2219</v>
      </c>
      <c r="B1172" s="43" t="s">
        <v>1409</v>
      </c>
      <c r="C1172" s="92" t="s">
        <v>5238</v>
      </c>
      <c r="D1172" s="42" t="s">
        <v>2220</v>
      </c>
      <c r="E1172" s="203">
        <f>VLOOKUP(A1172,'System TB'!$A:$C,3,FALSE)</f>
        <v>88910.84</v>
      </c>
      <c r="F1172" s="44">
        <v>66683.129999999976</v>
      </c>
      <c r="G1172" s="44">
        <f t="shared" si="21"/>
        <v>22227.710000000021</v>
      </c>
      <c r="H1172" s="55"/>
      <c r="I1172" s="55"/>
      <c r="J1172" s="55"/>
    </row>
    <row r="1173" spans="1:10">
      <c r="A1173" s="42" t="s">
        <v>2752</v>
      </c>
      <c r="B1173" s="43" t="s">
        <v>1409</v>
      </c>
      <c r="C1173" s="92" t="s">
        <v>5238</v>
      </c>
      <c r="D1173" s="42" t="s">
        <v>2753</v>
      </c>
      <c r="E1173" s="203">
        <f>VLOOKUP(A1173,'System TB'!$A:$C,3,FALSE)</f>
        <v>88910.84</v>
      </c>
      <c r="F1173" s="44">
        <v>66683.129999999976</v>
      </c>
      <c r="G1173" s="44">
        <f t="shared" si="21"/>
        <v>22227.710000000021</v>
      </c>
      <c r="H1173" s="55"/>
      <c r="I1173" s="55"/>
      <c r="J1173" s="55"/>
    </row>
    <row r="1174" spans="1:10">
      <c r="A1174" s="42" t="s">
        <v>1279</v>
      </c>
      <c r="B1174" s="43" t="s">
        <v>1267</v>
      </c>
      <c r="C1174" s="92" t="s">
        <v>5235</v>
      </c>
      <c r="D1174" s="42" t="s">
        <v>1280</v>
      </c>
      <c r="E1174" s="203">
        <f>VLOOKUP(A1174,'System TB'!$A:$C,3,FALSE)</f>
        <v>0</v>
      </c>
      <c r="F1174" s="44">
        <v>0</v>
      </c>
      <c r="G1174" s="44">
        <f t="shared" si="21"/>
        <v>0</v>
      </c>
      <c r="H1174" s="55"/>
      <c r="I1174" s="55"/>
      <c r="J1174" s="55"/>
    </row>
    <row r="1175" spans="1:10">
      <c r="A1175" s="42" t="s">
        <v>1303</v>
      </c>
      <c r="B1175" s="43" t="s">
        <v>1267</v>
      </c>
      <c r="C1175" s="92" t="s">
        <v>5235</v>
      </c>
      <c r="D1175" s="42" t="s">
        <v>1304</v>
      </c>
      <c r="E1175" s="203">
        <f>VLOOKUP(A1175,'System TB'!$A:$C,3,FALSE)</f>
        <v>0</v>
      </c>
      <c r="F1175" s="44">
        <v>0</v>
      </c>
      <c r="G1175" s="44">
        <f t="shared" si="21"/>
        <v>0</v>
      </c>
      <c r="H1175" s="55"/>
      <c r="I1175" s="55"/>
      <c r="J1175" s="55"/>
    </row>
    <row r="1176" spans="1:10">
      <c r="A1176" s="42" t="s">
        <v>3667</v>
      </c>
      <c r="B1176" s="43" t="s">
        <v>3557</v>
      </c>
      <c r="C1176" s="92" t="s">
        <v>5240</v>
      </c>
      <c r="D1176" s="42" t="s">
        <v>3668</v>
      </c>
      <c r="E1176" s="203">
        <f>VLOOKUP(A1176,'System TB'!$A:$C,3,FALSE)</f>
        <v>0</v>
      </c>
      <c r="F1176" s="44">
        <v>0</v>
      </c>
      <c r="G1176" s="44">
        <f t="shared" si="21"/>
        <v>0</v>
      </c>
      <c r="H1176" s="55"/>
      <c r="I1176" s="55"/>
      <c r="J1176" s="55"/>
    </row>
    <row r="1177" spans="1:10">
      <c r="A1177" s="42" t="s">
        <v>3713</v>
      </c>
      <c r="B1177" s="43" t="s">
        <v>3557</v>
      </c>
      <c r="C1177" s="92" t="s">
        <v>5240</v>
      </c>
      <c r="D1177" s="42" t="s">
        <v>3714</v>
      </c>
      <c r="E1177" s="203">
        <f>VLOOKUP(A1177,'System TB'!$A:$C,3,FALSE)</f>
        <v>0</v>
      </c>
      <c r="F1177" s="44">
        <v>0</v>
      </c>
      <c r="G1177" s="44">
        <f t="shared" si="21"/>
        <v>0</v>
      </c>
      <c r="H1177" s="55"/>
      <c r="I1177" s="55"/>
      <c r="J1177" s="55"/>
    </row>
    <row r="1178" spans="1:10">
      <c r="A1178" s="42" t="s">
        <v>3669</v>
      </c>
      <c r="B1178" s="43" t="s">
        <v>3557</v>
      </c>
      <c r="C1178" s="92" t="s">
        <v>5240</v>
      </c>
      <c r="D1178" s="42" t="s">
        <v>3670</v>
      </c>
      <c r="E1178" s="203">
        <f>VLOOKUP(A1178,'System TB'!$A:$C,3,FALSE)</f>
        <v>0</v>
      </c>
      <c r="F1178" s="44">
        <v>0</v>
      </c>
      <c r="G1178" s="44">
        <f t="shared" si="21"/>
        <v>0</v>
      </c>
      <c r="H1178" s="55"/>
      <c r="I1178" s="55"/>
      <c r="J1178" s="55"/>
    </row>
    <row r="1179" spans="1:10">
      <c r="A1179" s="42" t="s">
        <v>3715</v>
      </c>
      <c r="B1179" s="43" t="s">
        <v>3557</v>
      </c>
      <c r="C1179" s="92" t="s">
        <v>5240</v>
      </c>
      <c r="D1179" s="42" t="s">
        <v>3716</v>
      </c>
      <c r="E1179" s="203">
        <f>VLOOKUP(A1179,'System TB'!$A:$C,3,FALSE)</f>
        <v>10000</v>
      </c>
      <c r="F1179" s="44">
        <v>6400</v>
      </c>
      <c r="G1179" s="44">
        <f t="shared" si="21"/>
        <v>3600</v>
      </c>
      <c r="H1179" s="55"/>
      <c r="I1179" s="55"/>
      <c r="J1179" s="55"/>
    </row>
    <row r="1180" spans="1:10">
      <c r="A1180" s="42" t="s">
        <v>1459</v>
      </c>
      <c r="B1180" s="43" t="s">
        <v>1409</v>
      </c>
      <c r="C1180" s="92" t="s">
        <v>5238</v>
      </c>
      <c r="D1180" s="42" t="s">
        <v>1460</v>
      </c>
      <c r="E1180" s="203">
        <f>VLOOKUP(A1180,'System TB'!$A:$C,3,FALSE)</f>
        <v>0</v>
      </c>
      <c r="F1180" s="44">
        <v>0</v>
      </c>
      <c r="G1180" s="44">
        <f t="shared" si="21"/>
        <v>0</v>
      </c>
      <c r="H1180" s="55"/>
      <c r="I1180" s="55"/>
      <c r="J1180" s="55"/>
    </row>
    <row r="1181" spans="1:10">
      <c r="A1181" s="42" t="s">
        <v>3014</v>
      </c>
      <c r="B1181" s="43" t="s">
        <v>1409</v>
      </c>
      <c r="C1181" s="92" t="s">
        <v>5238</v>
      </c>
      <c r="D1181" s="42" t="s">
        <v>3015</v>
      </c>
      <c r="E1181" s="203">
        <f>VLOOKUP(A1181,'System TB'!$A:$C,3,FALSE)</f>
        <v>0</v>
      </c>
      <c r="F1181" s="44">
        <v>0</v>
      </c>
      <c r="G1181" s="44">
        <f t="shared" si="21"/>
        <v>0</v>
      </c>
      <c r="H1181" s="55"/>
      <c r="I1181" s="55"/>
      <c r="J1181" s="55"/>
    </row>
    <row r="1182" spans="1:10">
      <c r="A1182" s="42" t="s">
        <v>2221</v>
      </c>
      <c r="B1182" s="43" t="s">
        <v>1409</v>
      </c>
      <c r="C1182" s="92" t="s">
        <v>5238</v>
      </c>
      <c r="D1182" s="42" t="s">
        <v>2222</v>
      </c>
      <c r="E1182" s="203">
        <f>VLOOKUP(A1182,'System TB'!$A:$C,3,FALSE)</f>
        <v>0</v>
      </c>
      <c r="F1182" s="44">
        <v>0</v>
      </c>
      <c r="G1182" s="44">
        <f t="shared" si="21"/>
        <v>0</v>
      </c>
      <c r="H1182" s="55"/>
      <c r="I1182" s="55"/>
      <c r="J1182" s="55"/>
    </row>
    <row r="1183" spans="1:10">
      <c r="A1183" s="42" t="s">
        <v>2754</v>
      </c>
      <c r="B1183" s="43" t="s">
        <v>1409</v>
      </c>
      <c r="C1183" s="92" t="s">
        <v>5238</v>
      </c>
      <c r="D1183" s="42" t="s">
        <v>2755</v>
      </c>
      <c r="E1183" s="203">
        <f>VLOOKUP(A1183,'System TB'!$A:$C,3,FALSE)</f>
        <v>0</v>
      </c>
      <c r="F1183" s="44">
        <v>0</v>
      </c>
      <c r="G1183" s="44">
        <f t="shared" si="21"/>
        <v>0</v>
      </c>
      <c r="H1183" s="55"/>
      <c r="I1183" s="55"/>
      <c r="J1183" s="55"/>
    </row>
    <row r="1184" spans="1:10">
      <c r="A1184" s="42" t="s">
        <v>3935</v>
      </c>
      <c r="B1184" s="43" t="s">
        <v>3875</v>
      </c>
      <c r="C1184" s="92" t="s">
        <v>5238</v>
      </c>
      <c r="D1184" s="42" t="s">
        <v>3936</v>
      </c>
      <c r="E1184" s="203">
        <f>VLOOKUP(A1184,'System TB'!$A:$C,3,FALSE)</f>
        <v>0</v>
      </c>
      <c r="F1184" s="44">
        <v>0</v>
      </c>
      <c r="G1184" s="44">
        <f t="shared" si="21"/>
        <v>0</v>
      </c>
      <c r="H1184" s="55"/>
      <c r="I1184" s="55"/>
      <c r="J1184" s="55"/>
    </row>
    <row r="1185" spans="1:10">
      <c r="A1185" s="42" t="s">
        <v>3937</v>
      </c>
      <c r="B1185" s="43" t="s">
        <v>3875</v>
      </c>
      <c r="C1185" s="92" t="s">
        <v>5238</v>
      </c>
      <c r="D1185" s="42" t="s">
        <v>3938</v>
      </c>
      <c r="E1185" s="203">
        <f>VLOOKUP(A1185,'System TB'!$A:$C,3,FALSE)</f>
        <v>0</v>
      </c>
      <c r="F1185" s="44">
        <v>0</v>
      </c>
      <c r="G1185" s="44">
        <f t="shared" si="21"/>
        <v>0</v>
      </c>
      <c r="H1185" s="55"/>
      <c r="I1185" s="55"/>
      <c r="J1185" s="55"/>
    </row>
    <row r="1186" spans="1:10">
      <c r="A1186" s="42" t="s">
        <v>1062</v>
      </c>
      <c r="B1186" s="43" t="s">
        <v>978</v>
      </c>
      <c r="C1186" s="92" t="s">
        <v>5233</v>
      </c>
      <c r="D1186" s="42" t="s">
        <v>1063</v>
      </c>
      <c r="E1186" s="203">
        <f>VLOOKUP(A1186,'System TB'!$A:$C,3,FALSE)</f>
        <v>17050</v>
      </c>
      <c r="F1186" s="44">
        <v>13350</v>
      </c>
      <c r="G1186" s="44">
        <f t="shared" si="21"/>
        <v>3700</v>
      </c>
      <c r="H1186" s="55"/>
      <c r="I1186" s="55"/>
      <c r="J1186" s="55"/>
    </row>
    <row r="1187" spans="1:10">
      <c r="A1187" s="42" t="s">
        <v>1064</v>
      </c>
      <c r="B1187" s="43" t="s">
        <v>978</v>
      </c>
      <c r="C1187" s="92" t="s">
        <v>5233</v>
      </c>
      <c r="D1187" s="42" t="s">
        <v>1065</v>
      </c>
      <c r="E1187" s="203">
        <f>VLOOKUP(A1187,'System TB'!$A:$C,3,FALSE)</f>
        <v>68450</v>
      </c>
      <c r="F1187" s="44">
        <v>57450</v>
      </c>
      <c r="G1187" s="44">
        <f t="shared" si="21"/>
        <v>11000</v>
      </c>
      <c r="H1187" s="55"/>
      <c r="I1187" s="55"/>
      <c r="J1187" s="55"/>
    </row>
    <row r="1188" spans="1:10">
      <c r="A1188" s="42" t="s">
        <v>959</v>
      </c>
      <c r="B1188" s="43" t="s">
        <v>895</v>
      </c>
      <c r="C1188" s="92" t="s">
        <v>5233</v>
      </c>
      <c r="D1188" s="42" t="s">
        <v>960</v>
      </c>
      <c r="E1188" s="203">
        <f>VLOOKUP(A1188,'System TB'!$A:$C,3,FALSE)</f>
        <v>0</v>
      </c>
      <c r="F1188" s="44">
        <v>0</v>
      </c>
      <c r="G1188" s="44">
        <f t="shared" si="21"/>
        <v>0</v>
      </c>
      <c r="H1188" s="55"/>
      <c r="I1188" s="55"/>
      <c r="J1188" s="55"/>
    </row>
    <row r="1189" spans="1:10">
      <c r="A1189" s="42" t="s">
        <v>899</v>
      </c>
      <c r="B1189" s="43" t="s">
        <v>895</v>
      </c>
      <c r="C1189" s="92" t="s">
        <v>5233</v>
      </c>
      <c r="D1189" s="42" t="s">
        <v>900</v>
      </c>
      <c r="E1189" s="203">
        <f>VLOOKUP(A1189,'System TB'!$A:$C,3,FALSE)</f>
        <v>0</v>
      </c>
      <c r="F1189" s="44">
        <v>0</v>
      </c>
      <c r="G1189" s="44">
        <f t="shared" si="21"/>
        <v>0</v>
      </c>
      <c r="H1189" s="55"/>
      <c r="I1189" s="55"/>
      <c r="J1189" s="55"/>
    </row>
    <row r="1190" spans="1:10">
      <c r="A1190" s="42" t="s">
        <v>3284</v>
      </c>
      <c r="B1190" s="43" t="s">
        <v>1409</v>
      </c>
      <c r="C1190" s="92" t="s">
        <v>5238</v>
      </c>
      <c r="D1190" s="42" t="s">
        <v>3285</v>
      </c>
      <c r="E1190" s="203">
        <f>VLOOKUP(A1190,'System TB'!$A:$C,3,FALSE)</f>
        <v>143700</v>
      </c>
      <c r="F1190" s="44">
        <v>101700</v>
      </c>
      <c r="G1190" s="44">
        <f t="shared" si="21"/>
        <v>42000</v>
      </c>
      <c r="H1190" s="55"/>
      <c r="I1190" s="55"/>
      <c r="J1190" s="55"/>
    </row>
    <row r="1191" spans="1:10">
      <c r="A1191" s="42" t="s">
        <v>1461</v>
      </c>
      <c r="B1191" s="43" t="s">
        <v>1409</v>
      </c>
      <c r="C1191" s="92" t="s">
        <v>5238</v>
      </c>
      <c r="D1191" s="42" t="s">
        <v>1462</v>
      </c>
      <c r="E1191" s="203">
        <f>VLOOKUP(A1191,'System TB'!$A:$C,3,FALSE)</f>
        <v>147100</v>
      </c>
      <c r="F1191" s="44">
        <v>107625</v>
      </c>
      <c r="G1191" s="44">
        <f t="shared" si="21"/>
        <v>39475</v>
      </c>
      <c r="H1191" s="55"/>
      <c r="I1191" s="55"/>
      <c r="J1191" s="55"/>
    </row>
    <row r="1192" spans="1:10">
      <c r="A1192" s="42" t="s">
        <v>1985</v>
      </c>
      <c r="B1192" s="43" t="s">
        <v>1409</v>
      </c>
      <c r="C1192" s="92" t="s">
        <v>5238</v>
      </c>
      <c r="D1192" s="42" t="s">
        <v>1986</v>
      </c>
      <c r="E1192" s="203">
        <f>VLOOKUP(A1192,'System TB'!$A:$C,3,FALSE)</f>
        <v>103565.64</v>
      </c>
      <c r="F1192" s="44">
        <v>79900.149999999965</v>
      </c>
      <c r="G1192" s="44">
        <f t="shared" si="21"/>
        <v>23665.490000000034</v>
      </c>
      <c r="H1192" s="55"/>
      <c r="I1192" s="55"/>
      <c r="J1192" s="55"/>
    </row>
    <row r="1193" spans="1:10">
      <c r="A1193" s="42" t="s">
        <v>2756</v>
      </c>
      <c r="B1193" s="43" t="s">
        <v>1409</v>
      </c>
      <c r="C1193" s="92" t="s">
        <v>5238</v>
      </c>
      <c r="D1193" s="42" t="s">
        <v>2757</v>
      </c>
      <c r="E1193" s="203">
        <f>VLOOKUP(A1193,'System TB'!$A:$C,3,FALSE)</f>
        <v>117579.42</v>
      </c>
      <c r="F1193" s="44">
        <v>88343.530000000028</v>
      </c>
      <c r="G1193" s="44">
        <f t="shared" si="21"/>
        <v>29235.88999999997</v>
      </c>
      <c r="H1193" s="55"/>
      <c r="I1193" s="55"/>
      <c r="J1193" s="55"/>
    </row>
    <row r="1194" spans="1:10">
      <c r="A1194" s="42" t="s">
        <v>2758</v>
      </c>
      <c r="B1194" s="43" t="s">
        <v>1409</v>
      </c>
      <c r="C1194" s="92" t="s">
        <v>5238</v>
      </c>
      <c r="D1194" s="42" t="s">
        <v>2759</v>
      </c>
      <c r="E1194" s="203">
        <f>VLOOKUP(A1194,'System TB'!$A:$C,3,FALSE)</f>
        <v>146279.31</v>
      </c>
      <c r="F1194" s="44">
        <v>109430.76999999996</v>
      </c>
      <c r="G1194" s="44">
        <f t="shared" si="21"/>
        <v>36848.540000000037</v>
      </c>
      <c r="H1194" s="55"/>
      <c r="I1194" s="55"/>
      <c r="J1194" s="55"/>
    </row>
    <row r="1195" spans="1:10">
      <c r="A1195" s="42" t="s">
        <v>3016</v>
      </c>
      <c r="B1195" s="43" t="s">
        <v>1409</v>
      </c>
      <c r="C1195" s="92" t="s">
        <v>5238</v>
      </c>
      <c r="D1195" s="42" t="s">
        <v>3017</v>
      </c>
      <c r="E1195" s="203">
        <f>VLOOKUP(A1195,'System TB'!$A:$C,3,FALSE)</f>
        <v>229439.15</v>
      </c>
      <c r="F1195" s="44">
        <v>155130.77000000002</v>
      </c>
      <c r="G1195" s="44">
        <f t="shared" si="21"/>
        <v>74308.379999999976</v>
      </c>
      <c r="H1195" s="55"/>
      <c r="I1195" s="55"/>
      <c r="J1195" s="55"/>
    </row>
    <row r="1196" spans="1:10">
      <c r="A1196" s="42" t="s">
        <v>3286</v>
      </c>
      <c r="B1196" s="43" t="s">
        <v>1409</v>
      </c>
      <c r="C1196" s="92" t="s">
        <v>5238</v>
      </c>
      <c r="D1196" s="42" t="s">
        <v>3287</v>
      </c>
      <c r="E1196" s="203">
        <f>VLOOKUP(A1196,'System TB'!$A:$C,3,FALSE)</f>
        <v>5797.02</v>
      </c>
      <c r="F1196" s="44">
        <v>5213.8800000000047</v>
      </c>
      <c r="G1196" s="44">
        <f t="shared" si="21"/>
        <v>583.13999999999578</v>
      </c>
      <c r="H1196" s="55"/>
      <c r="I1196" s="55"/>
      <c r="J1196" s="55"/>
    </row>
    <row r="1197" spans="1:10">
      <c r="A1197" s="42" t="s">
        <v>1717</v>
      </c>
      <c r="B1197" s="43" t="s">
        <v>1409</v>
      </c>
      <c r="C1197" s="92" t="s">
        <v>5238</v>
      </c>
      <c r="D1197" s="42" t="s">
        <v>1718</v>
      </c>
      <c r="E1197" s="203">
        <f>VLOOKUP(A1197,'System TB'!$A:$C,3,FALSE)</f>
        <v>5172.09</v>
      </c>
      <c r="F1197" s="44">
        <v>4429.1699999999837</v>
      </c>
      <c r="G1197" s="44">
        <f t="shared" si="21"/>
        <v>742.92000000001644</v>
      </c>
      <c r="H1197" s="55"/>
      <c r="I1197" s="55"/>
      <c r="J1197" s="55"/>
    </row>
    <row r="1198" spans="1:10">
      <c r="A1198" s="42" t="s">
        <v>2760</v>
      </c>
      <c r="B1198" s="43" t="s">
        <v>1409</v>
      </c>
      <c r="C1198" s="92" t="s">
        <v>5238</v>
      </c>
      <c r="D1198" s="42" t="s">
        <v>2761</v>
      </c>
      <c r="E1198" s="203">
        <f>VLOOKUP(A1198,'System TB'!$A:$C,3,FALSE)</f>
        <v>3700</v>
      </c>
      <c r="F1198" s="44">
        <v>3000</v>
      </c>
      <c r="G1198" s="44">
        <f t="shared" si="21"/>
        <v>700</v>
      </c>
      <c r="H1198" s="55"/>
      <c r="I1198" s="55"/>
      <c r="J1198" s="55"/>
    </row>
    <row r="1199" spans="1:10">
      <c r="A1199" s="42" t="s">
        <v>2762</v>
      </c>
      <c r="B1199" s="43" t="s">
        <v>1409</v>
      </c>
      <c r="C1199" s="92" t="s">
        <v>5238</v>
      </c>
      <c r="D1199" s="42" t="s">
        <v>2763</v>
      </c>
      <c r="E1199" s="203">
        <f>VLOOKUP(A1199,'System TB'!$A:$C,3,FALSE)</f>
        <v>0</v>
      </c>
      <c r="F1199" s="44">
        <v>0</v>
      </c>
      <c r="G1199" s="44">
        <f t="shared" si="21"/>
        <v>0</v>
      </c>
      <c r="H1199" s="55"/>
      <c r="I1199" s="55"/>
      <c r="J1199" s="55"/>
    </row>
    <row r="1200" spans="1:10">
      <c r="A1200" s="42" t="s">
        <v>1987</v>
      </c>
      <c r="B1200" s="43" t="s">
        <v>1409</v>
      </c>
      <c r="C1200" s="92" t="s">
        <v>5238</v>
      </c>
      <c r="D1200" s="42" t="s">
        <v>1988</v>
      </c>
      <c r="E1200" s="203">
        <f>VLOOKUP(A1200,'System TB'!$A:$C,3,FALSE)</f>
        <v>51854.75</v>
      </c>
      <c r="F1200" s="44">
        <v>34860.25</v>
      </c>
      <c r="G1200" s="44">
        <f t="shared" si="21"/>
        <v>16994.5</v>
      </c>
      <c r="H1200" s="55"/>
      <c r="I1200" s="55"/>
      <c r="J1200" s="55"/>
    </row>
    <row r="1201" spans="1:10">
      <c r="A1201" s="42" t="s">
        <v>1463</v>
      </c>
      <c r="B1201" s="43" t="s">
        <v>1409</v>
      </c>
      <c r="C1201" s="92" t="s">
        <v>5238</v>
      </c>
      <c r="D1201" s="42" t="s">
        <v>1464</v>
      </c>
      <c r="E1201" s="203">
        <f>VLOOKUP(A1201,'System TB'!$A:$C,3,FALSE)</f>
        <v>86048.75</v>
      </c>
      <c r="F1201" s="44">
        <v>58753</v>
      </c>
      <c r="G1201" s="44">
        <f t="shared" si="21"/>
        <v>27295.75</v>
      </c>
      <c r="H1201" s="55"/>
      <c r="I1201" s="55"/>
      <c r="J1201" s="55"/>
    </row>
    <row r="1202" spans="1:10">
      <c r="A1202" s="42" t="s">
        <v>1989</v>
      </c>
      <c r="B1202" s="43" t="s">
        <v>1409</v>
      </c>
      <c r="C1202" s="92" t="s">
        <v>5238</v>
      </c>
      <c r="D1202" s="42" t="s">
        <v>1990</v>
      </c>
      <c r="E1202" s="203">
        <f>VLOOKUP(A1202,'System TB'!$A:$C,3,FALSE)</f>
        <v>21501.24</v>
      </c>
      <c r="F1202" s="44">
        <v>18301.239999999991</v>
      </c>
      <c r="G1202" s="44">
        <f t="shared" si="21"/>
        <v>3200.0000000000109</v>
      </c>
      <c r="H1202" s="55"/>
      <c r="I1202" s="55"/>
      <c r="J1202" s="55"/>
    </row>
    <row r="1203" spans="1:10">
      <c r="A1203" s="42" t="s">
        <v>2273</v>
      </c>
      <c r="B1203" s="43" t="s">
        <v>1409</v>
      </c>
      <c r="C1203" s="92" t="s">
        <v>5238</v>
      </c>
      <c r="D1203" s="42" t="s">
        <v>2274</v>
      </c>
      <c r="E1203" s="203">
        <f>VLOOKUP(A1203,'System TB'!$A:$C,3,FALSE)</f>
        <v>53107.9</v>
      </c>
      <c r="F1203" s="44">
        <v>30987</v>
      </c>
      <c r="G1203" s="44">
        <f t="shared" si="21"/>
        <v>22120.9</v>
      </c>
      <c r="H1203" s="55"/>
      <c r="I1203" s="55"/>
      <c r="J1203" s="55"/>
    </row>
    <row r="1204" spans="1:10">
      <c r="A1204" s="42" t="s">
        <v>3068</v>
      </c>
      <c r="B1204" s="43" t="s">
        <v>1409</v>
      </c>
      <c r="C1204" s="92" t="s">
        <v>5238</v>
      </c>
      <c r="D1204" s="42" t="s">
        <v>3069</v>
      </c>
      <c r="E1204" s="203">
        <f>VLOOKUP(A1204,'System TB'!$A:$C,3,FALSE)</f>
        <v>155670</v>
      </c>
      <c r="F1204" s="44">
        <v>33140</v>
      </c>
      <c r="G1204" s="44">
        <f t="shared" si="21"/>
        <v>122530</v>
      </c>
      <c r="H1204" s="55"/>
      <c r="I1204" s="55"/>
      <c r="J1204" s="55"/>
    </row>
    <row r="1205" spans="1:10">
      <c r="A1205" s="42" t="s">
        <v>2542</v>
      </c>
      <c r="B1205" s="43" t="s">
        <v>1409</v>
      </c>
      <c r="C1205" s="92" t="s">
        <v>5238</v>
      </c>
      <c r="D1205" s="42" t="s">
        <v>2543</v>
      </c>
      <c r="E1205" s="203">
        <f>VLOOKUP(A1205,'System TB'!$A:$C,3,FALSE)</f>
        <v>37755</v>
      </c>
      <c r="F1205" s="44">
        <v>15255</v>
      </c>
      <c r="G1205" s="44">
        <f t="shared" si="21"/>
        <v>22500</v>
      </c>
      <c r="H1205" s="55"/>
      <c r="I1205" s="55"/>
      <c r="J1205" s="55"/>
    </row>
    <row r="1206" spans="1:10">
      <c r="A1206" s="42" t="s">
        <v>1511</v>
      </c>
      <c r="B1206" s="43" t="s">
        <v>1409</v>
      </c>
      <c r="C1206" s="92" t="s">
        <v>5238</v>
      </c>
      <c r="D1206" s="42" t="s">
        <v>1512</v>
      </c>
      <c r="E1206" s="203">
        <f>VLOOKUP(A1206,'System TB'!$A:$C,3,FALSE)</f>
        <v>22140</v>
      </c>
      <c r="F1206" s="44">
        <v>2440</v>
      </c>
      <c r="G1206" s="44">
        <f t="shared" si="21"/>
        <v>19700</v>
      </c>
      <c r="H1206" s="55"/>
      <c r="I1206" s="55"/>
      <c r="J1206" s="55"/>
    </row>
    <row r="1207" spans="1:10">
      <c r="A1207" s="42" t="s">
        <v>1513</v>
      </c>
      <c r="B1207" s="43" t="s">
        <v>1409</v>
      </c>
      <c r="C1207" s="92" t="s">
        <v>5238</v>
      </c>
      <c r="D1207" s="42" t="s">
        <v>1514</v>
      </c>
      <c r="E1207" s="203">
        <f>VLOOKUP(A1207,'System TB'!$A:$C,3,FALSE)</f>
        <v>154770.9</v>
      </c>
      <c r="F1207" s="44">
        <v>123270.89999999997</v>
      </c>
      <c r="G1207" s="44">
        <f t="shared" si="21"/>
        <v>31500.000000000029</v>
      </c>
      <c r="H1207" s="55"/>
      <c r="I1207" s="55"/>
      <c r="J1207" s="55"/>
    </row>
    <row r="1208" spans="1:10">
      <c r="A1208" s="42" t="s">
        <v>3070</v>
      </c>
      <c r="B1208" s="43" t="s">
        <v>1409</v>
      </c>
      <c r="C1208" s="92" t="s">
        <v>5238</v>
      </c>
      <c r="D1208" s="42" t="s">
        <v>3071</v>
      </c>
      <c r="E1208" s="203">
        <f>VLOOKUP(A1208,'System TB'!$A:$C,3,FALSE)</f>
        <v>0</v>
      </c>
      <c r="F1208" s="44">
        <v>0</v>
      </c>
      <c r="G1208" s="44">
        <f t="shared" si="21"/>
        <v>0</v>
      </c>
      <c r="H1208" s="55"/>
      <c r="I1208" s="55"/>
      <c r="J1208" s="55"/>
    </row>
    <row r="1209" spans="1:10">
      <c r="A1209" s="42" t="s">
        <v>1515</v>
      </c>
      <c r="B1209" s="43" t="s">
        <v>1409</v>
      </c>
      <c r="C1209" s="92" t="s">
        <v>5238</v>
      </c>
      <c r="D1209" s="42" t="s">
        <v>1516</v>
      </c>
      <c r="E1209" s="203">
        <f>VLOOKUP(A1209,'System TB'!$A:$C,3,FALSE)</f>
        <v>8633.67</v>
      </c>
      <c r="F1209" s="44">
        <v>6627.6699999999983</v>
      </c>
      <c r="G1209" s="44">
        <f t="shared" si="21"/>
        <v>2006.0000000000018</v>
      </c>
      <c r="H1209" s="55"/>
      <c r="I1209" s="55"/>
      <c r="J1209" s="55"/>
    </row>
    <row r="1210" spans="1:10">
      <c r="A1210" s="42" t="s">
        <v>1517</v>
      </c>
      <c r="B1210" s="43" t="s">
        <v>1409</v>
      </c>
      <c r="C1210" s="92" t="s">
        <v>5238</v>
      </c>
      <c r="D1210" s="42" t="s">
        <v>1518</v>
      </c>
      <c r="E1210" s="203">
        <f>VLOOKUP(A1210,'System TB'!$A:$C,3,FALSE)</f>
        <v>533148.6</v>
      </c>
      <c r="F1210" s="44">
        <v>383983.5</v>
      </c>
      <c r="G1210" s="44">
        <f t="shared" si="21"/>
        <v>149165.09999999998</v>
      </c>
      <c r="H1210" s="55"/>
      <c r="I1210" s="55"/>
      <c r="J1210" s="55"/>
    </row>
    <row r="1211" spans="1:10">
      <c r="A1211" s="42" t="s">
        <v>1519</v>
      </c>
      <c r="B1211" s="43" t="s">
        <v>1409</v>
      </c>
      <c r="C1211" s="92" t="s">
        <v>5238</v>
      </c>
      <c r="D1211" s="42" t="s">
        <v>1520</v>
      </c>
      <c r="E1211" s="203">
        <f>VLOOKUP(A1211,'System TB'!$A:$C,3,FALSE)</f>
        <v>534650</v>
      </c>
      <c r="F1211" s="44">
        <v>394365</v>
      </c>
      <c r="G1211" s="44">
        <f t="shared" si="21"/>
        <v>140285</v>
      </c>
      <c r="H1211" s="55"/>
      <c r="I1211" s="55"/>
      <c r="J1211" s="55"/>
    </row>
    <row r="1212" spans="1:10">
      <c r="A1212" s="42" t="s">
        <v>2544</v>
      </c>
      <c r="B1212" s="43" t="s">
        <v>1409</v>
      </c>
      <c r="C1212" s="92" t="s">
        <v>5238</v>
      </c>
      <c r="D1212" s="42" t="s">
        <v>2545</v>
      </c>
      <c r="E1212" s="203">
        <f>VLOOKUP(A1212,'System TB'!$A:$C,3,FALSE)</f>
        <v>0</v>
      </c>
      <c r="F1212" s="44">
        <v>0</v>
      </c>
      <c r="G1212" s="44">
        <f t="shared" si="21"/>
        <v>0</v>
      </c>
      <c r="H1212" s="55"/>
      <c r="I1212" s="55"/>
      <c r="J1212" s="55"/>
    </row>
    <row r="1213" spans="1:10">
      <c r="A1213" s="42" t="s">
        <v>4573</v>
      </c>
      <c r="B1213" s="43" t="s">
        <v>4491</v>
      </c>
      <c r="C1213" s="92" t="str">
        <f>IF(E1213&gt;=0,"BS-1.1.18.0.0.0","BS-1.2.11.0.0.0")</f>
        <v>BS-1.1.18.0.0.0</v>
      </c>
      <c r="D1213" s="42" t="s">
        <v>4574</v>
      </c>
      <c r="E1213" s="203">
        <f>VLOOKUP(A1213,'System TB'!$A:$C,3,FALSE)</f>
        <v>0</v>
      </c>
      <c r="F1213" s="44">
        <v>0</v>
      </c>
      <c r="G1213" s="44">
        <f t="shared" si="21"/>
        <v>0</v>
      </c>
      <c r="H1213" s="55"/>
      <c r="I1213" s="55"/>
      <c r="J1213" s="55"/>
    </row>
    <row r="1214" spans="1:10">
      <c r="A1214" s="42" t="s">
        <v>2364</v>
      </c>
      <c r="B1214" s="43" t="s">
        <v>1409</v>
      </c>
      <c r="C1214" s="92" t="s">
        <v>5238</v>
      </c>
      <c r="D1214" s="42" t="s">
        <v>2365</v>
      </c>
      <c r="E1214" s="203">
        <f>VLOOKUP(A1214,'System TB'!$A:$C,3,FALSE)</f>
        <v>3000</v>
      </c>
      <c r="F1214" s="44">
        <v>2000</v>
      </c>
      <c r="G1214" s="44">
        <f t="shared" si="21"/>
        <v>1000</v>
      </c>
      <c r="H1214" s="55"/>
      <c r="I1214" s="55"/>
      <c r="J1214" s="55"/>
    </row>
    <row r="1215" spans="1:10">
      <c r="A1215" s="42" t="s">
        <v>4633</v>
      </c>
      <c r="B1215" s="43" t="s">
        <v>4491</v>
      </c>
      <c r="C1215" s="92" t="str">
        <f>IF(E1215&gt;=0,"BS-1.1.18.0.0.0","BS-1.2.11.0.0.0")</f>
        <v>BS-1.1.18.0.0.0</v>
      </c>
      <c r="D1215" s="42" t="s">
        <v>4634</v>
      </c>
      <c r="E1215" s="203">
        <f>VLOOKUP(A1215,'System TB'!$A:$C,3,FALSE)</f>
        <v>0</v>
      </c>
      <c r="F1215" s="44">
        <v>0</v>
      </c>
      <c r="G1215" s="44">
        <f t="shared" si="21"/>
        <v>0</v>
      </c>
      <c r="H1215" s="55"/>
      <c r="I1215" s="55"/>
      <c r="J1215" s="55"/>
    </row>
    <row r="1216" spans="1:10">
      <c r="A1216" s="42" t="s">
        <v>3090</v>
      </c>
      <c r="B1216" s="43" t="s">
        <v>1409</v>
      </c>
      <c r="C1216" s="92" t="s">
        <v>5238</v>
      </c>
      <c r="D1216" s="42" t="s">
        <v>3091</v>
      </c>
      <c r="E1216" s="203">
        <f>VLOOKUP(A1216,'System TB'!$A:$C,3,FALSE)</f>
        <v>0</v>
      </c>
      <c r="F1216" s="44">
        <v>0</v>
      </c>
      <c r="G1216" s="44">
        <f t="shared" si="21"/>
        <v>0</v>
      </c>
      <c r="H1216" s="55"/>
      <c r="I1216" s="55"/>
      <c r="J1216" s="55"/>
    </row>
    <row r="1217" spans="1:10">
      <c r="A1217" s="42" t="s">
        <v>5046</v>
      </c>
      <c r="B1217" s="43" t="s">
        <v>5042</v>
      </c>
      <c r="C1217" s="8" t="s">
        <v>5253</v>
      </c>
      <c r="D1217" s="42" t="s">
        <v>5047</v>
      </c>
      <c r="E1217" s="203">
        <f>VLOOKUP(A1217,'System TB'!$A:$C,3,FALSE)</f>
        <v>-291479.45</v>
      </c>
      <c r="F1217" s="44">
        <v>-64887.660000000033</v>
      </c>
      <c r="G1217" s="44">
        <f t="shared" si="21"/>
        <v>-226591.78999999998</v>
      </c>
      <c r="H1217" s="55"/>
      <c r="I1217" s="55"/>
      <c r="J1217" s="55"/>
    </row>
    <row r="1218" spans="1:10">
      <c r="A1218" s="42" t="s">
        <v>1186</v>
      </c>
      <c r="B1218" s="43" t="s">
        <v>978</v>
      </c>
      <c r="C1218" s="92" t="s">
        <v>5233</v>
      </c>
      <c r="D1218" s="42" t="s">
        <v>1187</v>
      </c>
      <c r="E1218" s="203">
        <f>VLOOKUP(A1218,'System TB'!$A:$C,3,FALSE)</f>
        <v>184899</v>
      </c>
      <c r="F1218" s="44">
        <v>138915.5</v>
      </c>
      <c r="G1218" s="44">
        <f t="shared" ref="G1218:G1281" si="22">E1218-F1218</f>
        <v>45983.5</v>
      </c>
      <c r="H1218" s="55"/>
      <c r="I1218" s="55"/>
      <c r="J1218" s="55"/>
    </row>
    <row r="1219" spans="1:10">
      <c r="A1219" s="42" t="s">
        <v>3148</v>
      </c>
      <c r="B1219" s="43" t="s">
        <v>1409</v>
      </c>
      <c r="C1219" s="92" t="s">
        <v>5238</v>
      </c>
      <c r="D1219" s="42" t="s">
        <v>3149</v>
      </c>
      <c r="E1219" s="203">
        <f>VLOOKUP(A1219,'System TB'!$A:$C,3,FALSE)</f>
        <v>5896122.5800000001</v>
      </c>
      <c r="F1219" s="44">
        <v>4424861.5399999991</v>
      </c>
      <c r="G1219" s="44">
        <f t="shared" si="22"/>
        <v>1471261.040000001</v>
      </c>
      <c r="H1219" s="55"/>
      <c r="I1219" s="55"/>
      <c r="J1219" s="55"/>
    </row>
    <row r="1220" spans="1:10">
      <c r="A1220" s="42" t="s">
        <v>3370</v>
      </c>
      <c r="B1220" s="43" t="s">
        <v>1409</v>
      </c>
      <c r="C1220" s="92" t="s">
        <v>5238</v>
      </c>
      <c r="D1220" s="42" t="s">
        <v>3371</v>
      </c>
      <c r="E1220" s="203">
        <f>VLOOKUP(A1220,'System TB'!$A:$C,3,FALSE)</f>
        <v>0</v>
      </c>
      <c r="F1220" s="44">
        <v>0</v>
      </c>
      <c r="G1220" s="44">
        <f t="shared" si="22"/>
        <v>0</v>
      </c>
      <c r="H1220" s="55"/>
      <c r="I1220" s="55"/>
      <c r="J1220" s="55"/>
    </row>
    <row r="1221" spans="1:10">
      <c r="A1221" s="42" t="s">
        <v>5048</v>
      </c>
      <c r="B1221" s="43" t="s">
        <v>5042</v>
      </c>
      <c r="C1221" s="8" t="s">
        <v>5253</v>
      </c>
      <c r="D1221" s="42" t="s">
        <v>5049</v>
      </c>
      <c r="E1221" s="203">
        <f>VLOOKUP(A1221,'System TB'!$A:$C,3,FALSE)</f>
        <v>-2000</v>
      </c>
      <c r="F1221" s="44">
        <v>-2000</v>
      </c>
      <c r="G1221" s="44">
        <f t="shared" si="22"/>
        <v>0</v>
      </c>
      <c r="H1221" s="55"/>
      <c r="I1221" s="55"/>
      <c r="J1221" s="55"/>
    </row>
    <row r="1222" spans="1:10">
      <c r="A1222" s="42" t="s">
        <v>4405</v>
      </c>
      <c r="B1222" s="43" t="s">
        <v>4406</v>
      </c>
      <c r="C1222" s="92" t="str">
        <f>IF(E1222&gt;0,"BS-1.1.17.0.0.0","BS-1.2.10.0.0.0")</f>
        <v>BS-1.1.17.0.0.0</v>
      </c>
      <c r="D1222" s="42" t="s">
        <v>4407</v>
      </c>
      <c r="E1222" s="203">
        <f>VLOOKUP(A1222,'System TB'!$A:$C,3,FALSE)</f>
        <v>0.34</v>
      </c>
      <c r="F1222" s="44">
        <v>0.34</v>
      </c>
      <c r="G1222" s="44">
        <f t="shared" si="22"/>
        <v>0</v>
      </c>
      <c r="H1222" s="55"/>
      <c r="I1222" s="55"/>
      <c r="J1222" s="55"/>
    </row>
    <row r="1223" spans="1:10">
      <c r="A1223" s="42" t="s">
        <v>4408</v>
      </c>
      <c r="B1223" s="43" t="s">
        <v>4409</v>
      </c>
      <c r="C1223" s="92" t="str">
        <f>IF(E1223&gt;0,"BS-1.1.17.0.0.0","BS-1.2.10.0.0.0")</f>
        <v>BS-1.1.17.0.0.0</v>
      </c>
      <c r="D1223" s="42" t="s">
        <v>4410</v>
      </c>
      <c r="E1223" s="203">
        <f>VLOOKUP(A1223,'System TB'!$A:$C,3,FALSE)</f>
        <v>1913534.12</v>
      </c>
      <c r="F1223" s="112">
        <v>2100756.48</v>
      </c>
      <c r="G1223" s="44">
        <f t="shared" si="22"/>
        <v>-187222.35999999987</v>
      </c>
      <c r="H1223" s="55"/>
      <c r="I1223" s="55"/>
      <c r="J1223" s="55"/>
    </row>
    <row r="1224" spans="1:10">
      <c r="A1224" s="42" t="s">
        <v>4413</v>
      </c>
      <c r="B1224" s="43" t="s">
        <v>4414</v>
      </c>
      <c r="C1224" s="92" t="str">
        <f>IF(E1224&gt;0,"BS-1.1.17.0.0.0","BS-1.2.10.0.0.0")</f>
        <v>BS-1.1.17.0.0.0</v>
      </c>
      <c r="D1224" s="42" t="s">
        <v>4415</v>
      </c>
      <c r="E1224" s="203">
        <f>VLOOKUP(A1224,'System TB'!$A:$C,3,FALSE)</f>
        <v>287660.86</v>
      </c>
      <c r="F1224" s="112">
        <v>206955.68</v>
      </c>
      <c r="G1224" s="44">
        <f t="shared" si="22"/>
        <v>80705.179999999993</v>
      </c>
      <c r="H1224" s="55"/>
      <c r="I1224" s="55"/>
      <c r="J1224" s="55"/>
    </row>
    <row r="1225" spans="1:10">
      <c r="A1225" s="42" t="s">
        <v>4402</v>
      </c>
      <c r="B1225" s="43" t="s">
        <v>4403</v>
      </c>
      <c r="C1225" s="92" t="str">
        <f>IF(E1225&gt;0,"BS-1.1.17.0.0.0","BS-1.2.10.0.0.0")</f>
        <v>BS-1.1.17.0.0.0</v>
      </c>
      <c r="D1225" s="42" t="s">
        <v>4404</v>
      </c>
      <c r="E1225" s="203">
        <f>VLOOKUP(A1225,'System TB'!$A:$C,3,FALSE)</f>
        <v>165951.35</v>
      </c>
      <c r="F1225" s="112">
        <v>119237.03</v>
      </c>
      <c r="G1225" s="44">
        <f t="shared" si="22"/>
        <v>46714.320000000007</v>
      </c>
      <c r="H1225" s="55"/>
      <c r="I1225" s="55"/>
      <c r="J1225" s="55"/>
    </row>
    <row r="1226" spans="1:10">
      <c r="A1226" s="42" t="s">
        <v>4399</v>
      </c>
      <c r="B1226" s="43" t="s">
        <v>4400</v>
      </c>
      <c r="C1226" s="92" t="str">
        <f>IF(E1226&gt;0,"BS-1.1.17.0.0.0","BS-1.2.10.0.0.0")</f>
        <v>BS-1.1.17.0.0.0</v>
      </c>
      <c r="D1226" s="42" t="s">
        <v>4401</v>
      </c>
      <c r="E1226" s="203">
        <f>VLOOKUP(A1226,'System TB'!$A:$C,3,FALSE)</f>
        <v>251438.12</v>
      </c>
      <c r="F1226" s="112">
        <v>175963.01</v>
      </c>
      <c r="G1226" s="44">
        <f t="shared" si="22"/>
        <v>75475.109999999986</v>
      </c>
      <c r="H1226" s="55"/>
      <c r="I1226" s="55"/>
      <c r="J1226" s="55"/>
    </row>
    <row r="1227" spans="1:10">
      <c r="A1227" s="42" t="s">
        <v>3969</v>
      </c>
      <c r="B1227" s="43" t="s">
        <v>3875</v>
      </c>
      <c r="C1227" s="92" t="s">
        <v>5238</v>
      </c>
      <c r="D1227" s="42" t="s">
        <v>3970</v>
      </c>
      <c r="E1227" s="203">
        <f>VLOOKUP(A1227,'System TB'!$A:$C,3,FALSE)</f>
        <v>0</v>
      </c>
      <c r="F1227" s="44">
        <v>0</v>
      </c>
      <c r="G1227" s="44">
        <f t="shared" si="22"/>
        <v>0</v>
      </c>
      <c r="H1227" s="55"/>
      <c r="I1227" s="55"/>
      <c r="J1227" s="55"/>
    </row>
    <row r="1228" spans="1:10">
      <c r="A1228" s="42" t="s">
        <v>3150</v>
      </c>
      <c r="B1228" s="43" t="s">
        <v>1409</v>
      </c>
      <c r="C1228" s="92" t="s">
        <v>5238</v>
      </c>
      <c r="D1228" s="42" t="s">
        <v>3151</v>
      </c>
      <c r="E1228" s="203">
        <f>VLOOKUP(A1228,'System TB'!$A:$C,3,FALSE)</f>
        <v>0</v>
      </c>
      <c r="F1228" s="44">
        <v>0</v>
      </c>
      <c r="G1228" s="44">
        <f t="shared" si="22"/>
        <v>0</v>
      </c>
      <c r="H1228" s="55"/>
      <c r="I1228" s="55"/>
      <c r="J1228" s="55"/>
    </row>
    <row r="1229" spans="1:10">
      <c r="A1229" s="42" t="s">
        <v>1789</v>
      </c>
      <c r="B1229" s="43" t="s">
        <v>1409</v>
      </c>
      <c r="C1229" s="92" t="s">
        <v>5238</v>
      </c>
      <c r="D1229" s="42" t="s">
        <v>1790</v>
      </c>
      <c r="E1229" s="203">
        <f>VLOOKUP(A1229,'System TB'!$A:$C,3,FALSE)</f>
        <v>0</v>
      </c>
      <c r="F1229" s="44">
        <v>0</v>
      </c>
      <c r="G1229" s="44">
        <f t="shared" si="22"/>
        <v>0</v>
      </c>
      <c r="H1229" s="55"/>
      <c r="I1229" s="55"/>
      <c r="J1229" s="55"/>
    </row>
    <row r="1230" spans="1:10">
      <c r="A1230" s="42" t="s">
        <v>2061</v>
      </c>
      <c r="B1230" s="43" t="s">
        <v>1409</v>
      </c>
      <c r="C1230" s="92" t="s">
        <v>5238</v>
      </c>
      <c r="D1230" s="42" t="s">
        <v>2062</v>
      </c>
      <c r="E1230" s="203">
        <f>VLOOKUP(A1230,'System TB'!$A:$C,3,FALSE)</f>
        <v>235265.76</v>
      </c>
      <c r="F1230" s="44">
        <v>176449.31999999995</v>
      </c>
      <c r="G1230" s="44">
        <f t="shared" si="22"/>
        <v>58816.440000000061</v>
      </c>
      <c r="H1230" s="55"/>
      <c r="I1230" s="55"/>
      <c r="J1230" s="55"/>
    </row>
    <row r="1231" spans="1:10">
      <c r="A1231" s="42" t="s">
        <v>4885</v>
      </c>
      <c r="B1231" s="43" t="s">
        <v>4459</v>
      </c>
      <c r="C1231" s="92" t="str">
        <f>IF(E1231&gt;=0,"BS-1.1.18.0.0.0","BS-1.2.11.0.0.0")</f>
        <v>BS-1.2.11.0.0.0</v>
      </c>
      <c r="D1231" s="42" t="s">
        <v>4886</v>
      </c>
      <c r="E1231" s="203">
        <f>VLOOKUP(A1231,'System TB'!$A:$C,3,FALSE)</f>
        <v>-144370322.41999999</v>
      </c>
      <c r="F1231" s="44">
        <v>-119152724.42</v>
      </c>
      <c r="G1231" s="44">
        <f t="shared" si="22"/>
        <v>-25217597.999999985</v>
      </c>
      <c r="H1231" s="55"/>
      <c r="I1231" s="55"/>
      <c r="J1231" s="55"/>
    </row>
    <row r="1232" spans="1:10">
      <c r="A1232" s="42" t="s">
        <v>2844</v>
      </c>
      <c r="B1232" s="43" t="s">
        <v>1409</v>
      </c>
      <c r="C1232" s="92" t="s">
        <v>5239</v>
      </c>
      <c r="D1232" s="42" t="s">
        <v>2845</v>
      </c>
      <c r="E1232" s="203">
        <f>VLOOKUP(A1232,'System TB'!$A:$C,3,FALSE)</f>
        <v>0</v>
      </c>
      <c r="F1232" s="44">
        <v>0</v>
      </c>
      <c r="G1232" s="44">
        <f t="shared" si="22"/>
        <v>0</v>
      </c>
      <c r="H1232" s="55"/>
      <c r="I1232" s="55"/>
      <c r="J1232" s="55"/>
    </row>
    <row r="1233" spans="1:10">
      <c r="A1233" s="42" t="s">
        <v>1865</v>
      </c>
      <c r="B1233" s="43" t="s">
        <v>1409</v>
      </c>
      <c r="C1233" s="92" t="s">
        <v>5238</v>
      </c>
      <c r="D1233" s="42" t="s">
        <v>1866</v>
      </c>
      <c r="E1233" s="203">
        <f>VLOOKUP(A1233,'System TB'!$A:$C,3,FALSE)</f>
        <v>0</v>
      </c>
      <c r="F1233" s="44">
        <v>0</v>
      </c>
      <c r="G1233" s="44">
        <f t="shared" si="22"/>
        <v>0</v>
      </c>
      <c r="H1233" s="55"/>
      <c r="I1233" s="55"/>
      <c r="J1233" s="55"/>
    </row>
    <row r="1234" spans="1:10">
      <c r="A1234" s="42" t="s">
        <v>1615</v>
      </c>
      <c r="B1234" s="43" t="s">
        <v>1409</v>
      </c>
      <c r="C1234" s="92" t="s">
        <v>5238</v>
      </c>
      <c r="D1234" s="42" t="s">
        <v>1616</v>
      </c>
      <c r="E1234" s="203">
        <f>VLOOKUP(A1234,'System TB'!$A:$C,3,FALSE)</f>
        <v>697349.5</v>
      </c>
      <c r="F1234" s="44">
        <v>524793</v>
      </c>
      <c r="G1234" s="44">
        <f t="shared" si="22"/>
        <v>172556.5</v>
      </c>
      <c r="H1234" s="55"/>
      <c r="I1234" s="55"/>
      <c r="J1234" s="55"/>
    </row>
    <row r="1235" spans="1:10">
      <c r="A1235" s="42" t="s">
        <v>605</v>
      </c>
      <c r="B1235" s="43">
        <v>26</v>
      </c>
      <c r="C1235" s="204" t="s">
        <v>5205</v>
      </c>
      <c r="D1235" s="42" t="s">
        <v>606</v>
      </c>
      <c r="E1235" s="203">
        <f>VLOOKUP(A1235,'System TB'!$A:$C,3,FALSE)</f>
        <v>0</v>
      </c>
      <c r="F1235" s="44">
        <v>0</v>
      </c>
      <c r="G1235" s="44">
        <f t="shared" si="22"/>
        <v>0</v>
      </c>
      <c r="H1235" s="55"/>
      <c r="I1235" s="55"/>
      <c r="J1235" s="55"/>
    </row>
    <row r="1236" spans="1:10">
      <c r="A1236" s="42" t="s">
        <v>4015</v>
      </c>
      <c r="B1236" s="91" t="str">
        <f>IF(E1236&gt;=0,"15b","OD")</f>
        <v>15b</v>
      </c>
      <c r="C1236" s="92" t="str">
        <f>IF(E1236&gt;=0,"BS-1.1.1.3.0.0","BS-1.2.1.1.0.0")</f>
        <v>BS-1.1.1.3.0.0</v>
      </c>
      <c r="D1236" s="42" t="s">
        <v>4016</v>
      </c>
      <c r="E1236" s="203">
        <f>VLOOKUP(A1236,'System TB'!$A:$C,3,FALSE)</f>
        <v>0</v>
      </c>
      <c r="F1236" s="44">
        <v>0</v>
      </c>
      <c r="G1236" s="44">
        <f t="shared" si="22"/>
        <v>0</v>
      </c>
      <c r="H1236" s="55"/>
      <c r="I1236" s="55"/>
      <c r="J1236" s="55"/>
    </row>
    <row r="1237" spans="1:10">
      <c r="A1237" s="42" t="s">
        <v>1801</v>
      </c>
      <c r="B1237" s="43" t="s">
        <v>1409</v>
      </c>
      <c r="C1237" s="92" t="s">
        <v>5238</v>
      </c>
      <c r="D1237" s="42" t="s">
        <v>1802</v>
      </c>
      <c r="E1237" s="203">
        <f>VLOOKUP(A1237,'System TB'!$A:$C,3,FALSE)</f>
        <v>3410</v>
      </c>
      <c r="F1237" s="44">
        <v>0</v>
      </c>
      <c r="G1237" s="44">
        <f t="shared" si="22"/>
        <v>3410</v>
      </c>
      <c r="H1237" s="55"/>
      <c r="I1237" s="55"/>
      <c r="J1237" s="55"/>
    </row>
    <row r="1238" spans="1:10">
      <c r="A1238" s="42" t="s">
        <v>473</v>
      </c>
      <c r="B1238" s="43">
        <v>26</v>
      </c>
      <c r="C1238" s="204" t="s">
        <v>5205</v>
      </c>
      <c r="D1238" s="42" t="s">
        <v>474</v>
      </c>
      <c r="E1238" s="203">
        <f>VLOOKUP(A1238,'System TB'!$A:$C,3,FALSE)</f>
        <v>0</v>
      </c>
      <c r="F1238" s="44">
        <v>0</v>
      </c>
      <c r="G1238" s="44">
        <f t="shared" si="22"/>
        <v>0</v>
      </c>
      <c r="H1238" s="55"/>
      <c r="I1238" s="55"/>
      <c r="J1238" s="55"/>
    </row>
    <row r="1239" spans="1:10">
      <c r="A1239" s="42" t="s">
        <v>2574</v>
      </c>
      <c r="B1239" s="43" t="s">
        <v>1409</v>
      </c>
      <c r="C1239" s="92" t="s">
        <v>5238</v>
      </c>
      <c r="D1239" s="42" t="s">
        <v>2575</v>
      </c>
      <c r="E1239" s="203">
        <f>VLOOKUP(A1239,'System TB'!$A:$C,3,FALSE)</f>
        <v>1385638.07</v>
      </c>
      <c r="F1239" s="44">
        <v>1041781.4400000004</v>
      </c>
      <c r="G1239" s="44">
        <f t="shared" si="22"/>
        <v>343856.62999999966</v>
      </c>
      <c r="H1239" s="55"/>
      <c r="I1239" s="55"/>
      <c r="J1239" s="55"/>
    </row>
    <row r="1240" spans="1:10">
      <c r="A1240" s="42" t="s">
        <v>2580</v>
      </c>
      <c r="B1240" s="43" t="s">
        <v>1409</v>
      </c>
      <c r="C1240" s="92" t="s">
        <v>5238</v>
      </c>
      <c r="D1240" s="42" t="s">
        <v>2581</v>
      </c>
      <c r="E1240" s="203">
        <f>VLOOKUP(A1240,'System TB'!$A:$C,3,FALSE)</f>
        <v>48008.75</v>
      </c>
      <c r="F1240" s="44">
        <v>24438.75</v>
      </c>
      <c r="G1240" s="44">
        <f t="shared" si="22"/>
        <v>23570</v>
      </c>
      <c r="H1240" s="55"/>
      <c r="I1240" s="55"/>
      <c r="J1240" s="55"/>
    </row>
    <row r="1241" spans="1:10">
      <c r="A1241" s="42" t="s">
        <v>3378</v>
      </c>
      <c r="B1241" s="43" t="s">
        <v>1409</v>
      </c>
      <c r="C1241" s="92" t="s">
        <v>5238</v>
      </c>
      <c r="D1241" s="42" t="s">
        <v>3379</v>
      </c>
      <c r="E1241" s="203">
        <f>VLOOKUP(A1241,'System TB'!$A:$C,3,FALSE)</f>
        <v>314462.42</v>
      </c>
      <c r="F1241" s="44">
        <v>220621.60000000009</v>
      </c>
      <c r="G1241" s="44">
        <f t="shared" si="22"/>
        <v>93840.819999999891</v>
      </c>
      <c r="H1241" s="55"/>
      <c r="I1241" s="55"/>
      <c r="J1241" s="55"/>
    </row>
    <row r="1242" spans="1:10">
      <c r="A1242" s="42" t="s">
        <v>2374</v>
      </c>
      <c r="B1242" s="43" t="s">
        <v>1409</v>
      </c>
      <c r="C1242" s="92" t="s">
        <v>5238</v>
      </c>
      <c r="D1242" s="42" t="s">
        <v>2375</v>
      </c>
      <c r="E1242" s="203">
        <f>VLOOKUP(A1242,'System TB'!$A:$C,3,FALSE)</f>
        <v>99846.5</v>
      </c>
      <c r="F1242" s="44">
        <v>91426.5</v>
      </c>
      <c r="G1242" s="44">
        <f t="shared" si="22"/>
        <v>8420</v>
      </c>
      <c r="H1242" s="55"/>
      <c r="I1242" s="55"/>
      <c r="J1242" s="55"/>
    </row>
    <row r="1243" spans="1:10">
      <c r="A1243" s="42" t="s">
        <v>3152</v>
      </c>
      <c r="B1243" s="43" t="s">
        <v>1409</v>
      </c>
      <c r="C1243" s="92" t="s">
        <v>5238</v>
      </c>
      <c r="D1243" s="42" t="s">
        <v>3153</v>
      </c>
      <c r="E1243" s="203">
        <f>VLOOKUP(A1243,'System TB'!$A:$C,3,FALSE)</f>
        <v>10310</v>
      </c>
      <c r="F1243" s="44">
        <v>10310</v>
      </c>
      <c r="G1243" s="44">
        <f t="shared" si="22"/>
        <v>0</v>
      </c>
      <c r="H1243" s="55"/>
      <c r="I1243" s="55"/>
      <c r="J1243" s="55"/>
    </row>
    <row r="1244" spans="1:10">
      <c r="A1244" s="42" t="s">
        <v>1114</v>
      </c>
      <c r="B1244" s="43" t="s">
        <v>978</v>
      </c>
      <c r="C1244" s="92" t="s">
        <v>5233</v>
      </c>
      <c r="D1244" s="42" t="s">
        <v>1115</v>
      </c>
      <c r="E1244" s="203">
        <f>VLOOKUP(A1244,'System TB'!$A:$C,3,FALSE)</f>
        <v>131404</v>
      </c>
      <c r="F1244" s="44">
        <v>95354</v>
      </c>
      <c r="G1244" s="44">
        <f t="shared" si="22"/>
        <v>36050</v>
      </c>
      <c r="H1244" s="55"/>
      <c r="I1244" s="55"/>
      <c r="J1244" s="55"/>
    </row>
    <row r="1245" spans="1:10">
      <c r="A1245" s="42" t="s">
        <v>1178</v>
      </c>
      <c r="B1245" s="43" t="s">
        <v>978</v>
      </c>
      <c r="C1245" s="92" t="s">
        <v>5233</v>
      </c>
      <c r="D1245" s="42" t="s">
        <v>1179</v>
      </c>
      <c r="E1245" s="203">
        <f>VLOOKUP(A1245,'System TB'!$A:$C,3,FALSE)</f>
        <v>597015.1</v>
      </c>
      <c r="F1245" s="44">
        <v>423427.10000000009</v>
      </c>
      <c r="G1245" s="44">
        <f t="shared" si="22"/>
        <v>173587.99999999988</v>
      </c>
      <c r="H1245" s="55"/>
      <c r="I1245" s="55"/>
      <c r="J1245" s="55"/>
    </row>
    <row r="1246" spans="1:10">
      <c r="A1246" s="42" t="s">
        <v>1547</v>
      </c>
      <c r="B1246" s="43" t="s">
        <v>1409</v>
      </c>
      <c r="C1246" s="92" t="s">
        <v>5238</v>
      </c>
      <c r="D1246" s="42" t="s">
        <v>1548</v>
      </c>
      <c r="E1246" s="203">
        <f>VLOOKUP(A1246,'System TB'!$A:$C,3,FALSE)</f>
        <v>174450.25</v>
      </c>
      <c r="F1246" s="44">
        <v>116660.25</v>
      </c>
      <c r="G1246" s="44">
        <f t="shared" si="22"/>
        <v>57790</v>
      </c>
      <c r="H1246" s="55"/>
      <c r="I1246" s="55"/>
      <c r="J1246" s="55"/>
    </row>
    <row r="1247" spans="1:10">
      <c r="A1247" s="42" t="s">
        <v>1791</v>
      </c>
      <c r="B1247" s="43" t="s">
        <v>1409</v>
      </c>
      <c r="C1247" s="92" t="s">
        <v>5238</v>
      </c>
      <c r="D1247" s="42" t="s">
        <v>1792</v>
      </c>
      <c r="E1247" s="203">
        <f>VLOOKUP(A1247,'System TB'!$A:$C,3,FALSE)</f>
        <v>194920.6</v>
      </c>
      <c r="F1247" s="44">
        <v>144933.15000000002</v>
      </c>
      <c r="G1247" s="44">
        <f t="shared" si="22"/>
        <v>49987.449999999983</v>
      </c>
      <c r="H1247" s="55"/>
      <c r="I1247" s="55"/>
      <c r="J1247" s="55"/>
    </row>
    <row r="1248" spans="1:10">
      <c r="A1248" s="42" t="s">
        <v>2836</v>
      </c>
      <c r="B1248" s="43" t="s">
        <v>1409</v>
      </c>
      <c r="C1248" s="92" t="s">
        <v>5238</v>
      </c>
      <c r="D1248" s="42" t="s">
        <v>2837</v>
      </c>
      <c r="E1248" s="203">
        <f>VLOOKUP(A1248,'System TB'!$A:$C,3,FALSE)</f>
        <v>83035.25</v>
      </c>
      <c r="F1248" s="44">
        <v>67301.5</v>
      </c>
      <c r="G1248" s="44">
        <f t="shared" si="22"/>
        <v>15733.75</v>
      </c>
      <c r="H1248" s="55"/>
      <c r="I1248" s="55"/>
      <c r="J1248" s="55"/>
    </row>
    <row r="1249" spans="1:10">
      <c r="A1249" s="42" t="s">
        <v>1539</v>
      </c>
      <c r="B1249" s="43" t="s">
        <v>1409</v>
      </c>
      <c r="C1249" s="92" t="s">
        <v>5238</v>
      </c>
      <c r="D1249" s="42" t="s">
        <v>1540</v>
      </c>
      <c r="E1249" s="203">
        <f>VLOOKUP(A1249,'System TB'!$A:$C,3,FALSE)</f>
        <v>0</v>
      </c>
      <c r="F1249" s="44">
        <v>0</v>
      </c>
      <c r="G1249" s="44">
        <f t="shared" si="22"/>
        <v>0</v>
      </c>
      <c r="H1249" s="55"/>
      <c r="I1249" s="55"/>
      <c r="J1249" s="55"/>
    </row>
    <row r="1250" spans="1:10">
      <c r="A1250" s="42" t="s">
        <v>2582</v>
      </c>
      <c r="B1250" s="43" t="s">
        <v>1409</v>
      </c>
      <c r="C1250" s="92" t="s">
        <v>5238</v>
      </c>
      <c r="D1250" s="42" t="s">
        <v>2583</v>
      </c>
      <c r="E1250" s="203">
        <f>VLOOKUP(A1250,'System TB'!$A:$C,3,FALSE)</f>
        <v>146886.81</v>
      </c>
      <c r="F1250" s="44">
        <v>109046.14000000001</v>
      </c>
      <c r="G1250" s="44">
        <f t="shared" si="22"/>
        <v>37840.669999999984</v>
      </c>
      <c r="H1250" s="55"/>
      <c r="I1250" s="55"/>
      <c r="J1250" s="55"/>
    </row>
    <row r="1251" spans="1:10">
      <c r="A1251" s="42" t="s">
        <v>2646</v>
      </c>
      <c r="B1251" s="43" t="s">
        <v>1409</v>
      </c>
      <c r="C1251" s="92" t="s">
        <v>5238</v>
      </c>
      <c r="D1251" s="42" t="s">
        <v>2647</v>
      </c>
      <c r="E1251" s="203">
        <f>VLOOKUP(A1251,'System TB'!$A:$C,3,FALSE)</f>
        <v>0</v>
      </c>
      <c r="F1251" s="44">
        <v>0</v>
      </c>
      <c r="G1251" s="44">
        <f t="shared" si="22"/>
        <v>0</v>
      </c>
      <c r="H1251" s="55"/>
      <c r="I1251" s="55"/>
      <c r="J1251" s="55"/>
    </row>
    <row r="1252" spans="1:10">
      <c r="A1252" s="42" t="s">
        <v>4000</v>
      </c>
      <c r="B1252" s="43" t="s">
        <v>3998</v>
      </c>
      <c r="C1252" s="92" t="s">
        <v>5333</v>
      </c>
      <c r="D1252" s="42" t="s">
        <v>4001</v>
      </c>
      <c r="E1252" s="203">
        <f>VLOOKUP(A1252,'System TB'!$A:$C,3,FALSE)</f>
        <v>590000</v>
      </c>
      <c r="F1252" s="44">
        <v>590000</v>
      </c>
      <c r="G1252" s="44">
        <f t="shared" si="22"/>
        <v>0</v>
      </c>
      <c r="H1252" s="55"/>
      <c r="I1252" s="55"/>
      <c r="J1252" s="55"/>
    </row>
    <row r="1253" spans="1:10">
      <c r="A1253" s="42" t="s">
        <v>3086</v>
      </c>
      <c r="B1253" s="43" t="s">
        <v>1409</v>
      </c>
      <c r="C1253" s="92" t="s">
        <v>5238</v>
      </c>
      <c r="D1253" s="42" t="s">
        <v>3087</v>
      </c>
      <c r="E1253" s="203">
        <f>VLOOKUP(A1253,'System TB'!$A:$C,3,FALSE)</f>
        <v>134229.28</v>
      </c>
      <c r="F1253" s="44">
        <v>66461.27999999997</v>
      </c>
      <c r="G1253" s="44">
        <f t="shared" si="22"/>
        <v>67768.000000000029</v>
      </c>
      <c r="H1253" s="55"/>
      <c r="I1253" s="55"/>
      <c r="J1253" s="55"/>
    </row>
    <row r="1254" spans="1:10">
      <c r="A1254" s="42" t="s">
        <v>663</v>
      </c>
      <c r="B1254" s="43">
        <v>26</v>
      </c>
      <c r="C1254" s="204" t="s">
        <v>5205</v>
      </c>
      <c r="D1254" s="42" t="s">
        <v>664</v>
      </c>
      <c r="E1254" s="203">
        <f>VLOOKUP(A1254,'System TB'!$A:$C,3,FALSE)</f>
        <v>0</v>
      </c>
      <c r="F1254" s="44">
        <v>0</v>
      </c>
      <c r="G1254" s="44">
        <f t="shared" si="22"/>
        <v>0</v>
      </c>
      <c r="H1254" s="55"/>
      <c r="I1254" s="55"/>
      <c r="J1254" s="55"/>
    </row>
    <row r="1255" spans="1:10">
      <c r="A1255" s="42" t="s">
        <v>1855</v>
      </c>
      <c r="B1255" s="43" t="s">
        <v>1409</v>
      </c>
      <c r="C1255" s="92" t="s">
        <v>5239</v>
      </c>
      <c r="D1255" s="42" t="s">
        <v>1856</v>
      </c>
      <c r="E1255" s="203">
        <f>VLOOKUP(A1255,'System TB'!$A:$C,3,FALSE)</f>
        <v>0</v>
      </c>
      <c r="F1255" s="44">
        <v>0</v>
      </c>
      <c r="G1255" s="44">
        <f t="shared" si="22"/>
        <v>0</v>
      </c>
      <c r="H1255" s="55"/>
      <c r="I1255" s="55"/>
      <c r="J1255" s="55"/>
    </row>
    <row r="1256" spans="1:10">
      <c r="A1256" s="42" t="s">
        <v>4742</v>
      </c>
      <c r="B1256" s="43" t="s">
        <v>4688</v>
      </c>
      <c r="C1256" s="92" t="str">
        <f>IF(E1256&gt;=0,"BS-1.1.18.0.0.0","BS-1.2.11.0.0.0")</f>
        <v>BS-1.2.11.0.0.0</v>
      </c>
      <c r="D1256" s="42" t="s">
        <v>4743</v>
      </c>
      <c r="E1256" s="203">
        <f>VLOOKUP(A1256,'System TB'!$A:$C,3,FALSE)</f>
        <v>-16828032.280000001</v>
      </c>
      <c r="F1256" s="44">
        <v>-15899542.18</v>
      </c>
      <c r="G1256" s="44">
        <f t="shared" si="22"/>
        <v>-928490.10000000149</v>
      </c>
      <c r="H1256" s="55"/>
      <c r="I1256" s="55"/>
      <c r="J1256" s="55"/>
    </row>
    <row r="1257" spans="1:10">
      <c r="A1257" s="42" t="s">
        <v>2564</v>
      </c>
      <c r="B1257" s="43" t="s">
        <v>1409</v>
      </c>
      <c r="C1257" s="92" t="s">
        <v>5238</v>
      </c>
      <c r="D1257" s="42" t="s">
        <v>2565</v>
      </c>
      <c r="E1257" s="203">
        <f>VLOOKUP(A1257,'System TB'!$A:$C,3,FALSE)</f>
        <v>216838</v>
      </c>
      <c r="F1257" s="44">
        <v>45200</v>
      </c>
      <c r="G1257" s="44">
        <f t="shared" si="22"/>
        <v>171638</v>
      </c>
      <c r="H1257" s="55"/>
      <c r="I1257" s="55"/>
      <c r="J1257" s="55"/>
    </row>
    <row r="1258" spans="1:10">
      <c r="A1258" s="42" t="s">
        <v>1549</v>
      </c>
      <c r="B1258" s="43" t="s">
        <v>1409</v>
      </c>
      <c r="C1258" s="92" t="s">
        <v>5238</v>
      </c>
      <c r="D1258" s="42" t="s">
        <v>1550</v>
      </c>
      <c r="E1258" s="203">
        <f>VLOOKUP(A1258,'System TB'!$A:$C,3,FALSE)</f>
        <v>0</v>
      </c>
      <c r="F1258" s="44">
        <v>0</v>
      </c>
      <c r="G1258" s="44">
        <f t="shared" si="22"/>
        <v>0</v>
      </c>
      <c r="H1258" s="55"/>
      <c r="I1258" s="55"/>
      <c r="J1258" s="55"/>
    </row>
    <row r="1259" spans="1:10">
      <c r="A1259" s="42" t="s">
        <v>3699</v>
      </c>
      <c r="B1259" s="43" t="s">
        <v>3557</v>
      </c>
      <c r="C1259" s="92" t="s">
        <v>5240</v>
      </c>
      <c r="D1259" s="42" t="s">
        <v>3700</v>
      </c>
      <c r="E1259" s="203">
        <f>VLOOKUP(A1259,'System TB'!$A:$C,3,FALSE)</f>
        <v>0</v>
      </c>
      <c r="F1259" s="44">
        <v>0</v>
      </c>
      <c r="G1259" s="44">
        <f t="shared" si="22"/>
        <v>0</v>
      </c>
      <c r="H1259" s="55"/>
      <c r="I1259" s="55"/>
      <c r="J1259" s="55"/>
    </row>
    <row r="1260" spans="1:10">
      <c r="A1260" s="42" t="s">
        <v>3731</v>
      </c>
      <c r="B1260" s="43" t="s">
        <v>3557</v>
      </c>
      <c r="C1260" s="92" t="s">
        <v>5240</v>
      </c>
      <c r="D1260" s="42" t="s">
        <v>3732</v>
      </c>
      <c r="E1260" s="203">
        <f>VLOOKUP(A1260,'System TB'!$A:$C,3,FALSE)</f>
        <v>0</v>
      </c>
      <c r="F1260" s="44">
        <v>0</v>
      </c>
      <c r="G1260" s="44">
        <f t="shared" si="22"/>
        <v>0</v>
      </c>
      <c r="H1260" s="55"/>
      <c r="I1260" s="55"/>
      <c r="J1260" s="55"/>
    </row>
    <row r="1261" spans="1:10">
      <c r="A1261" s="42" t="s">
        <v>1795</v>
      </c>
      <c r="B1261" s="43" t="s">
        <v>1409</v>
      </c>
      <c r="C1261" s="92" t="s">
        <v>5238</v>
      </c>
      <c r="D1261" s="42" t="s">
        <v>1796</v>
      </c>
      <c r="E1261" s="203">
        <f>VLOOKUP(A1261,'System TB'!$A:$C,3,FALSE)</f>
        <v>112586.68</v>
      </c>
      <c r="F1261" s="44">
        <v>84440.72000000003</v>
      </c>
      <c r="G1261" s="44">
        <f t="shared" si="22"/>
        <v>28145.959999999963</v>
      </c>
      <c r="H1261" s="55"/>
      <c r="I1261" s="55"/>
      <c r="J1261" s="55"/>
    </row>
    <row r="1262" spans="1:10">
      <c r="A1262" s="42" t="s">
        <v>3813</v>
      </c>
      <c r="B1262" s="43" t="s">
        <v>3557</v>
      </c>
      <c r="C1262" s="92" t="s">
        <v>5240</v>
      </c>
      <c r="D1262" s="42" t="s">
        <v>3814</v>
      </c>
      <c r="E1262" s="203">
        <f>VLOOKUP(A1262,'System TB'!$A:$C,3,FALSE)</f>
        <v>0</v>
      </c>
      <c r="F1262" s="44">
        <v>0</v>
      </c>
      <c r="G1262" s="44">
        <f t="shared" si="22"/>
        <v>0</v>
      </c>
      <c r="H1262" s="55"/>
      <c r="I1262" s="55"/>
      <c r="J1262" s="55"/>
    </row>
    <row r="1263" spans="1:10">
      <c r="A1263" s="42" t="s">
        <v>4708</v>
      </c>
      <c r="B1263" s="43" t="s">
        <v>4688</v>
      </c>
      <c r="C1263" s="92" t="str">
        <f>IF(E1263&gt;=0,"BS-1.1.18.0.0.0","BS-1.2.11.0.0.0")</f>
        <v>BS-1.1.18.0.0.0</v>
      </c>
      <c r="D1263" s="42" t="s">
        <v>4709</v>
      </c>
      <c r="E1263" s="203">
        <f>VLOOKUP(A1263,'System TB'!$A:$C,3,FALSE)</f>
        <v>0</v>
      </c>
      <c r="F1263" s="44">
        <v>-100000</v>
      </c>
      <c r="G1263" s="44">
        <f t="shared" si="22"/>
        <v>100000</v>
      </c>
      <c r="H1263" s="55"/>
      <c r="I1263" s="55"/>
      <c r="J1263" s="55"/>
    </row>
    <row r="1264" spans="1:10">
      <c r="A1264" s="42" t="s">
        <v>3987</v>
      </c>
      <c r="B1264" s="43" t="s">
        <v>3875</v>
      </c>
      <c r="C1264" s="92" t="s">
        <v>5241</v>
      </c>
      <c r="D1264" s="42" t="s">
        <v>3988</v>
      </c>
      <c r="E1264" s="203">
        <f>VLOOKUP(A1264,'System TB'!$A:$C,3,FALSE)</f>
        <v>0</v>
      </c>
      <c r="F1264" s="44">
        <v>0</v>
      </c>
      <c r="G1264" s="44">
        <f t="shared" si="22"/>
        <v>0</v>
      </c>
      <c r="H1264" s="55"/>
      <c r="I1264" s="55"/>
      <c r="J1264" s="55"/>
    </row>
    <row r="1265" spans="1:10">
      <c r="A1265" s="42" t="s">
        <v>1311</v>
      </c>
      <c r="B1265" s="43" t="s">
        <v>1267</v>
      </c>
      <c r="C1265" s="92" t="s">
        <v>5235</v>
      </c>
      <c r="D1265" s="42" t="s">
        <v>1312</v>
      </c>
      <c r="E1265" s="203">
        <f>VLOOKUP(A1265,'System TB'!$A:$C,3,FALSE)</f>
        <v>2301266</v>
      </c>
      <c r="F1265" s="44">
        <v>2092770</v>
      </c>
      <c r="G1265" s="44">
        <f t="shared" si="22"/>
        <v>208496</v>
      </c>
      <c r="H1265" s="55"/>
      <c r="I1265" s="55"/>
      <c r="J1265" s="55"/>
    </row>
    <row r="1266" spans="1:10">
      <c r="A1266" s="42" t="s">
        <v>1551</v>
      </c>
      <c r="B1266" s="43" t="s">
        <v>1409</v>
      </c>
      <c r="C1266" s="92" t="s">
        <v>5238</v>
      </c>
      <c r="D1266" s="42" t="s">
        <v>1552</v>
      </c>
      <c r="E1266" s="203">
        <f>VLOOKUP(A1266,'System TB'!$A:$C,3,FALSE)</f>
        <v>44455.44</v>
      </c>
      <c r="F1266" s="44">
        <v>33341.58</v>
      </c>
      <c r="G1266" s="44">
        <f t="shared" si="22"/>
        <v>11113.86</v>
      </c>
      <c r="H1266" s="55"/>
      <c r="I1266" s="55"/>
      <c r="J1266" s="55"/>
    </row>
    <row r="1267" spans="1:10">
      <c r="A1267" s="42" t="s">
        <v>1042</v>
      </c>
      <c r="B1267" s="43" t="s">
        <v>978</v>
      </c>
      <c r="C1267" s="92" t="s">
        <v>5233</v>
      </c>
      <c r="D1267" s="42" t="s">
        <v>1043</v>
      </c>
      <c r="E1267" s="203">
        <f>VLOOKUP(A1267,'System TB'!$A:$C,3,FALSE)</f>
        <v>291902</v>
      </c>
      <c r="F1267" s="44">
        <v>222874</v>
      </c>
      <c r="G1267" s="44">
        <f t="shared" si="22"/>
        <v>69028</v>
      </c>
      <c r="H1267" s="55"/>
      <c r="I1267" s="55"/>
      <c r="J1267" s="55"/>
    </row>
    <row r="1268" spans="1:10">
      <c r="A1268" s="42" t="s">
        <v>4565</v>
      </c>
      <c r="B1268" s="43" t="s">
        <v>4491</v>
      </c>
      <c r="C1268" s="92" t="str">
        <f>IF(E1268&gt;=0,"BS-1.1.18.0.0.0","BS-1.2.11.0.0.0")</f>
        <v>BS-1.1.18.0.0.0</v>
      </c>
      <c r="D1268" s="42" t="s">
        <v>4566</v>
      </c>
      <c r="E1268" s="203">
        <f>VLOOKUP(A1268,'System TB'!$A:$C,3,FALSE)</f>
        <v>0</v>
      </c>
      <c r="F1268" s="44">
        <v>0</v>
      </c>
      <c r="G1268" s="44">
        <f t="shared" si="22"/>
        <v>0</v>
      </c>
      <c r="H1268" s="55"/>
      <c r="I1268" s="55"/>
      <c r="J1268" s="55"/>
    </row>
    <row r="1269" spans="1:10">
      <c r="A1269" s="42" t="s">
        <v>1293</v>
      </c>
      <c r="B1269" s="43" t="s">
        <v>1267</v>
      </c>
      <c r="C1269" s="92" t="s">
        <v>5235</v>
      </c>
      <c r="D1269" s="42" t="s">
        <v>1294</v>
      </c>
      <c r="E1269" s="203">
        <f>VLOOKUP(A1269,'System TB'!$A:$C,3,FALSE)</f>
        <v>0</v>
      </c>
      <c r="F1269" s="44">
        <v>0</v>
      </c>
      <c r="G1269" s="44">
        <f t="shared" si="22"/>
        <v>0</v>
      </c>
      <c r="H1269" s="55"/>
      <c r="I1269" s="55"/>
      <c r="J1269" s="55"/>
    </row>
    <row r="1270" spans="1:10">
      <c r="A1270" s="42" t="s">
        <v>1313</v>
      </c>
      <c r="B1270" s="43" t="s">
        <v>1267</v>
      </c>
      <c r="C1270" s="92" t="s">
        <v>5235</v>
      </c>
      <c r="D1270" s="42" t="s">
        <v>1314</v>
      </c>
      <c r="E1270" s="203">
        <f>VLOOKUP(A1270,'System TB'!$A:$C,3,FALSE)</f>
        <v>0</v>
      </c>
      <c r="F1270" s="44">
        <v>0</v>
      </c>
      <c r="G1270" s="44">
        <f t="shared" si="22"/>
        <v>0</v>
      </c>
      <c r="H1270" s="55"/>
      <c r="I1270" s="55"/>
      <c r="J1270" s="55"/>
    </row>
    <row r="1271" spans="1:10">
      <c r="A1271" s="42" t="s">
        <v>1044</v>
      </c>
      <c r="B1271" s="43" t="s">
        <v>978</v>
      </c>
      <c r="C1271" s="92" t="s">
        <v>5233</v>
      </c>
      <c r="D1271" s="42" t="s">
        <v>1045</v>
      </c>
      <c r="E1271" s="203">
        <f>VLOOKUP(A1271,'System TB'!$A:$C,3,FALSE)</f>
        <v>339775.75</v>
      </c>
      <c r="F1271" s="44">
        <v>261126.75</v>
      </c>
      <c r="G1271" s="44">
        <f t="shared" si="22"/>
        <v>78649</v>
      </c>
      <c r="H1271" s="55"/>
      <c r="I1271" s="55"/>
      <c r="J1271" s="55"/>
    </row>
    <row r="1272" spans="1:10">
      <c r="A1272" s="42" t="s">
        <v>2063</v>
      </c>
      <c r="B1272" s="43" t="s">
        <v>1409</v>
      </c>
      <c r="C1272" s="92" t="s">
        <v>5238</v>
      </c>
      <c r="D1272" s="42" t="s">
        <v>2064</v>
      </c>
      <c r="E1272" s="203">
        <f>VLOOKUP(A1272,'System TB'!$A:$C,3,FALSE)</f>
        <v>0</v>
      </c>
      <c r="F1272" s="44">
        <v>0</v>
      </c>
      <c r="G1272" s="44">
        <f t="shared" si="22"/>
        <v>0</v>
      </c>
      <c r="H1272" s="55"/>
      <c r="I1272" s="55"/>
      <c r="J1272" s="55"/>
    </row>
    <row r="1273" spans="1:10">
      <c r="A1273" s="42" t="s">
        <v>4035</v>
      </c>
      <c r="B1273" s="91" t="str">
        <f>IF(E1273&gt;=0,"15b","OD")</f>
        <v>15b</v>
      </c>
      <c r="C1273" s="92" t="str">
        <f>IF(E1273&gt;=0,"BS-1.1.1.3.0.0","BS-1.2.1.1.0.0")</f>
        <v>BS-1.1.1.3.0.0</v>
      </c>
      <c r="D1273" s="42" t="s">
        <v>4036</v>
      </c>
      <c r="E1273" s="203">
        <f>VLOOKUP(A1273,'System TB'!$A:$C,3,FALSE)</f>
        <v>0</v>
      </c>
      <c r="F1273" s="44">
        <v>0</v>
      </c>
      <c r="G1273" s="44">
        <f t="shared" si="22"/>
        <v>0</v>
      </c>
      <c r="H1273" s="55"/>
      <c r="I1273" s="55"/>
      <c r="J1273" s="55"/>
    </row>
    <row r="1274" spans="1:10">
      <c r="A1274" s="42" t="s">
        <v>3997</v>
      </c>
      <c r="B1274" s="43" t="s">
        <v>3998</v>
      </c>
      <c r="C1274" s="92" t="s">
        <v>5333</v>
      </c>
      <c r="D1274" s="42" t="s">
        <v>3999</v>
      </c>
      <c r="E1274" s="203">
        <f>VLOOKUP(A1274,'System TB'!$A:$C,3,FALSE)</f>
        <v>16020242.52</v>
      </c>
      <c r="F1274" s="44">
        <v>18905002.52</v>
      </c>
      <c r="G1274" s="44">
        <f t="shared" si="22"/>
        <v>-2884760</v>
      </c>
      <c r="H1274" s="55"/>
      <c r="I1274" s="55"/>
      <c r="J1274" s="55"/>
    </row>
    <row r="1275" spans="1:10">
      <c r="A1275" s="42" t="s">
        <v>545</v>
      </c>
      <c r="B1275" s="43">
        <v>26</v>
      </c>
      <c r="C1275" s="204" t="s">
        <v>5205</v>
      </c>
      <c r="D1275" s="42" t="s">
        <v>546</v>
      </c>
      <c r="E1275" s="203">
        <f>VLOOKUP(A1275,'System TB'!$A:$C,3,FALSE)</f>
        <v>0</v>
      </c>
      <c r="F1275" s="44">
        <v>0</v>
      </c>
      <c r="G1275" s="44">
        <f t="shared" si="22"/>
        <v>0</v>
      </c>
      <c r="H1275" s="55"/>
      <c r="I1275" s="55"/>
      <c r="J1275" s="55"/>
    </row>
    <row r="1276" spans="1:10">
      <c r="A1276" s="42" t="s">
        <v>1202</v>
      </c>
      <c r="B1276" s="43" t="s">
        <v>978</v>
      </c>
      <c r="C1276" s="92" t="s">
        <v>5233</v>
      </c>
      <c r="D1276" s="42" t="s">
        <v>1203</v>
      </c>
      <c r="E1276" s="203">
        <f>VLOOKUP(A1276,'System TB'!$A:$C,3,FALSE)</f>
        <v>330585</v>
      </c>
      <c r="F1276" s="44">
        <v>254875</v>
      </c>
      <c r="G1276" s="44">
        <f t="shared" si="22"/>
        <v>75710</v>
      </c>
      <c r="H1276" s="55"/>
      <c r="I1276" s="55"/>
      <c r="J1276" s="55"/>
    </row>
    <row r="1277" spans="1:10">
      <c r="A1277" s="42" t="s">
        <v>557</v>
      </c>
      <c r="B1277" s="43">
        <v>26</v>
      </c>
      <c r="C1277" s="204" t="s">
        <v>5205</v>
      </c>
      <c r="D1277" s="42" t="s">
        <v>558</v>
      </c>
      <c r="E1277" s="203">
        <f>VLOOKUP(A1277,'System TB'!$A:$C,3,FALSE)</f>
        <v>0</v>
      </c>
      <c r="F1277" s="44">
        <v>0</v>
      </c>
      <c r="G1277" s="44">
        <f t="shared" si="22"/>
        <v>0</v>
      </c>
      <c r="H1277" s="55"/>
      <c r="I1277" s="55"/>
      <c r="J1277" s="55"/>
    </row>
    <row r="1278" spans="1:10">
      <c r="A1278" s="42" t="s">
        <v>2849</v>
      </c>
      <c r="B1278" s="43" t="s">
        <v>1409</v>
      </c>
      <c r="C1278" s="92" t="s">
        <v>5238</v>
      </c>
      <c r="D1278" s="42" t="s">
        <v>2850</v>
      </c>
      <c r="E1278" s="203">
        <f>VLOOKUP(A1278,'System TB'!$A:$C,3,FALSE)</f>
        <v>7161708.04</v>
      </c>
      <c r="F1278" s="44">
        <v>5243689.1099999994</v>
      </c>
      <c r="G1278" s="44">
        <f t="shared" si="22"/>
        <v>1918018.9300000006</v>
      </c>
      <c r="H1278" s="55"/>
      <c r="I1278" s="55"/>
      <c r="J1278" s="55"/>
    </row>
    <row r="1279" spans="1:10">
      <c r="A1279" s="42" t="s">
        <v>1535</v>
      </c>
      <c r="B1279" s="43" t="s">
        <v>1409</v>
      </c>
      <c r="C1279" s="92" t="s">
        <v>5238</v>
      </c>
      <c r="D1279" s="42" t="s">
        <v>1536</v>
      </c>
      <c r="E1279" s="203">
        <f>VLOOKUP(A1279,'System TB'!$A:$C,3,FALSE)</f>
        <v>499371</v>
      </c>
      <c r="F1279" s="44">
        <v>388495</v>
      </c>
      <c r="G1279" s="44">
        <f t="shared" si="22"/>
        <v>110876</v>
      </c>
      <c r="H1279" s="55"/>
      <c r="I1279" s="55"/>
      <c r="J1279" s="55"/>
    </row>
    <row r="1280" spans="1:10">
      <c r="A1280" s="42" t="s">
        <v>1857</v>
      </c>
      <c r="B1280" s="43" t="s">
        <v>1409</v>
      </c>
      <c r="C1280" s="92" t="s">
        <v>5238</v>
      </c>
      <c r="D1280" s="42" t="s">
        <v>1858</v>
      </c>
      <c r="E1280" s="203">
        <f>VLOOKUP(A1280,'System TB'!$A:$C,3,FALSE)</f>
        <v>93100.75</v>
      </c>
      <c r="F1280" s="44">
        <v>63837</v>
      </c>
      <c r="G1280" s="44">
        <f t="shared" si="22"/>
        <v>29263.75</v>
      </c>
      <c r="H1280" s="55"/>
      <c r="I1280" s="55"/>
      <c r="J1280" s="55"/>
    </row>
    <row r="1281" spans="1:10">
      <c r="A1281" s="42" t="s">
        <v>5041</v>
      </c>
      <c r="B1281" s="43" t="s">
        <v>5042</v>
      </c>
      <c r="C1281" s="8" t="s">
        <v>5253</v>
      </c>
      <c r="D1281" s="42" t="s">
        <v>5043</v>
      </c>
      <c r="E1281" s="203">
        <f>VLOOKUP(A1281,'System TB'!$A:$C,3,FALSE)</f>
        <v>-24322.03</v>
      </c>
      <c r="F1281" s="44">
        <v>-23305.079999999987</v>
      </c>
      <c r="G1281" s="44">
        <f t="shared" si="22"/>
        <v>-1016.9500000000116</v>
      </c>
      <c r="H1281" s="55"/>
      <c r="I1281" s="55"/>
      <c r="J1281" s="55"/>
    </row>
    <row r="1282" spans="1:10">
      <c r="A1282" s="42" t="s">
        <v>2566</v>
      </c>
      <c r="B1282" s="43" t="s">
        <v>1409</v>
      </c>
      <c r="C1282" s="92" t="s">
        <v>5238</v>
      </c>
      <c r="D1282" s="42" t="s">
        <v>2567</v>
      </c>
      <c r="E1282" s="203">
        <f>VLOOKUP(A1282,'System TB'!$A:$C,3,FALSE)</f>
        <v>240120.9</v>
      </c>
      <c r="F1282" s="44">
        <v>203120.89999999997</v>
      </c>
      <c r="G1282" s="44">
        <f t="shared" ref="G1282:G1345" si="23">E1282-F1282</f>
        <v>37000.000000000029</v>
      </c>
      <c r="H1282" s="55"/>
      <c r="I1282" s="55"/>
      <c r="J1282" s="55"/>
    </row>
    <row r="1283" spans="1:10">
      <c r="A1283" s="42" t="s">
        <v>2846</v>
      </c>
      <c r="B1283" s="43" t="s">
        <v>1409</v>
      </c>
      <c r="C1283" s="92" t="s">
        <v>5238</v>
      </c>
      <c r="D1283" s="42" t="s">
        <v>1618</v>
      </c>
      <c r="E1283" s="203">
        <f>VLOOKUP(A1283,'System TB'!$A:$C,3,FALSE)</f>
        <v>48793</v>
      </c>
      <c r="F1283" s="44">
        <v>23793</v>
      </c>
      <c r="G1283" s="44">
        <f t="shared" si="23"/>
        <v>25000</v>
      </c>
      <c r="H1283" s="55"/>
      <c r="I1283" s="55"/>
      <c r="J1283" s="55"/>
    </row>
    <row r="1284" spans="1:10">
      <c r="A1284" s="42" t="s">
        <v>3769</v>
      </c>
      <c r="B1284" s="43" t="s">
        <v>3557</v>
      </c>
      <c r="C1284" s="92" t="s">
        <v>5240</v>
      </c>
      <c r="D1284" s="42" t="s">
        <v>3770</v>
      </c>
      <c r="E1284" s="203">
        <f>VLOOKUP(A1284,'System TB'!$A:$C,3,FALSE)</f>
        <v>0</v>
      </c>
      <c r="F1284" s="44">
        <v>0</v>
      </c>
      <c r="G1284" s="44">
        <f t="shared" si="23"/>
        <v>0</v>
      </c>
      <c r="H1284" s="55"/>
      <c r="I1284" s="55"/>
      <c r="J1284" s="55"/>
    </row>
    <row r="1285" spans="1:10">
      <c r="A1285" s="42" t="s">
        <v>2370</v>
      </c>
      <c r="B1285" s="43" t="s">
        <v>1409</v>
      </c>
      <c r="C1285" s="92" t="s">
        <v>5238</v>
      </c>
      <c r="D1285" s="42" t="s">
        <v>2371</v>
      </c>
      <c r="E1285" s="203">
        <f>VLOOKUP(A1285,'System TB'!$A:$C,3,FALSE)</f>
        <v>19652</v>
      </c>
      <c r="F1285" s="44">
        <v>17402</v>
      </c>
      <c r="G1285" s="44">
        <f t="shared" si="23"/>
        <v>2250</v>
      </c>
      <c r="H1285" s="55"/>
      <c r="I1285" s="55"/>
      <c r="J1285" s="55"/>
    </row>
    <row r="1286" spans="1:10">
      <c r="A1286" s="42" t="s">
        <v>4831</v>
      </c>
      <c r="B1286" s="43" t="s">
        <v>4638</v>
      </c>
      <c r="C1286" s="92" t="str">
        <f>IF(E1286&gt;=0,"BS-1.1.18.0.0.0","BS-1.2.11.0.0.0")</f>
        <v>BS-1.1.18.0.0.0</v>
      </c>
      <c r="D1286" s="42" t="s">
        <v>4832</v>
      </c>
      <c r="E1286" s="203">
        <f>VLOOKUP(A1286,'System TB'!$A:$C,3,FALSE)</f>
        <v>5632301.3399999999</v>
      </c>
      <c r="F1286" s="44">
        <v>-11677080.01</v>
      </c>
      <c r="G1286" s="44">
        <f t="shared" si="23"/>
        <v>17309381.350000001</v>
      </c>
      <c r="H1286" s="55"/>
      <c r="I1286" s="55"/>
      <c r="J1286" s="55"/>
    </row>
    <row r="1287" spans="1:10">
      <c r="A1287" s="42" t="s">
        <v>4183</v>
      </c>
      <c r="B1287" s="43" t="s">
        <v>4128</v>
      </c>
      <c r="C1287" s="92"/>
      <c r="D1287" s="42" t="s">
        <v>4184</v>
      </c>
      <c r="E1287" s="203">
        <f>VLOOKUP(A1287,'System TB'!$A:$C,3,FALSE)</f>
        <v>0</v>
      </c>
      <c r="F1287" s="44">
        <v>0</v>
      </c>
      <c r="G1287" s="44">
        <f t="shared" si="23"/>
        <v>0</v>
      </c>
      <c r="H1287" s="55"/>
      <c r="I1287" s="55"/>
      <c r="J1287" s="55"/>
    </row>
    <row r="1288" spans="1:10">
      <c r="A1288" s="42" t="s">
        <v>4950</v>
      </c>
      <c r="B1288" s="43" t="s">
        <v>4938</v>
      </c>
      <c r="C1288" s="9" t="s">
        <v>5244</v>
      </c>
      <c r="D1288" s="42" t="s">
        <v>4951</v>
      </c>
      <c r="E1288" s="203">
        <f>VLOOKUP(A1288,'System TB'!$A:$C,3,FALSE)</f>
        <v>0</v>
      </c>
      <c r="F1288" s="44">
        <v>0</v>
      </c>
      <c r="G1288" s="44">
        <f t="shared" si="23"/>
        <v>0</v>
      </c>
      <c r="H1288" s="55"/>
      <c r="I1288" s="55"/>
      <c r="J1288" s="55"/>
    </row>
    <row r="1289" spans="1:10">
      <c r="A1289" s="42" t="s">
        <v>4205</v>
      </c>
      <c r="B1289" s="43" t="s">
        <v>4128</v>
      </c>
      <c r="C1289" s="92"/>
      <c r="D1289" s="42" t="s">
        <v>4206</v>
      </c>
      <c r="E1289" s="203">
        <f>VLOOKUP(A1289,'System TB'!$A:$C,3,FALSE)</f>
        <v>0</v>
      </c>
      <c r="F1289" s="44">
        <v>0</v>
      </c>
      <c r="G1289" s="44">
        <f t="shared" si="23"/>
        <v>0</v>
      </c>
      <c r="H1289" s="55"/>
      <c r="I1289" s="55"/>
      <c r="J1289" s="55"/>
    </row>
    <row r="1290" spans="1:10">
      <c r="A1290" s="42" t="s">
        <v>3080</v>
      </c>
      <c r="B1290" s="43" t="s">
        <v>1409</v>
      </c>
      <c r="C1290" s="92" t="s">
        <v>5238</v>
      </c>
      <c r="D1290" s="42" t="s">
        <v>3081</v>
      </c>
      <c r="E1290" s="203">
        <f>VLOOKUP(A1290,'System TB'!$A:$C,3,FALSE)</f>
        <v>141975.24</v>
      </c>
      <c r="F1290" s="44">
        <v>107552.98999999999</v>
      </c>
      <c r="G1290" s="44">
        <f t="shared" si="23"/>
        <v>34422.25</v>
      </c>
      <c r="H1290" s="55"/>
      <c r="I1290" s="55"/>
      <c r="J1290" s="55"/>
    </row>
    <row r="1291" spans="1:10">
      <c r="A1291" s="42" t="s">
        <v>1859</v>
      </c>
      <c r="B1291" s="43" t="s">
        <v>1409</v>
      </c>
      <c r="C1291" s="92" t="s">
        <v>5238</v>
      </c>
      <c r="D1291" s="42" t="s">
        <v>1860</v>
      </c>
      <c r="E1291" s="203">
        <f>VLOOKUP(A1291,'System TB'!$A:$C,3,FALSE)</f>
        <v>90665.68</v>
      </c>
      <c r="F1291" s="44">
        <v>67999.97</v>
      </c>
      <c r="G1291" s="44">
        <f t="shared" si="23"/>
        <v>22665.709999999992</v>
      </c>
      <c r="H1291" s="55"/>
      <c r="I1291" s="55"/>
      <c r="J1291" s="55"/>
    </row>
    <row r="1292" spans="1:10">
      <c r="A1292" s="42" t="s">
        <v>2121</v>
      </c>
      <c r="B1292" s="43" t="s">
        <v>1409</v>
      </c>
      <c r="C1292" s="92" t="s">
        <v>5238</v>
      </c>
      <c r="D1292" s="42" t="s">
        <v>2122</v>
      </c>
      <c r="E1292" s="203">
        <f>VLOOKUP(A1292,'System TB'!$A:$C,3,FALSE)</f>
        <v>944857.05</v>
      </c>
      <c r="F1292" s="44">
        <v>709670.69</v>
      </c>
      <c r="G1292" s="44">
        <f t="shared" si="23"/>
        <v>235186.3600000001</v>
      </c>
      <c r="H1292" s="55"/>
      <c r="I1292" s="55"/>
      <c r="J1292" s="55"/>
    </row>
    <row r="1293" spans="1:10">
      <c r="A1293" s="42" t="s">
        <v>2127</v>
      </c>
      <c r="B1293" s="43" t="s">
        <v>1409</v>
      </c>
      <c r="C1293" s="92" t="s">
        <v>5238</v>
      </c>
      <c r="D1293" s="42" t="s">
        <v>2128</v>
      </c>
      <c r="E1293" s="203">
        <f>VLOOKUP(A1293,'System TB'!$A:$C,3,FALSE)</f>
        <v>198323.42</v>
      </c>
      <c r="F1293" s="44">
        <v>127248.72000000003</v>
      </c>
      <c r="G1293" s="44">
        <f t="shared" si="23"/>
        <v>71074.699999999983</v>
      </c>
      <c r="H1293" s="55"/>
      <c r="I1293" s="55"/>
      <c r="J1293" s="55"/>
    </row>
    <row r="1294" spans="1:10">
      <c r="A1294" s="42" t="s">
        <v>5147</v>
      </c>
      <c r="B1294" s="43"/>
      <c r="C1294" s="43"/>
      <c r="D1294" s="42" t="s">
        <v>5148</v>
      </c>
      <c r="E1294" s="203">
        <f>VLOOKUP(A1294,'System TB'!$A:$C,3,FALSE)</f>
        <v>0</v>
      </c>
      <c r="F1294" s="44">
        <v>0</v>
      </c>
      <c r="G1294" s="44">
        <f t="shared" si="23"/>
        <v>0</v>
      </c>
      <c r="H1294" s="55"/>
      <c r="I1294" s="55"/>
      <c r="J1294" s="55"/>
    </row>
    <row r="1295" spans="1:10">
      <c r="A1295" s="42" t="s">
        <v>424</v>
      </c>
      <c r="B1295" s="43">
        <v>9</v>
      </c>
      <c r="C1295" s="204" t="s">
        <v>5228</v>
      </c>
      <c r="D1295" s="42" t="s">
        <v>425</v>
      </c>
      <c r="E1295" s="203">
        <f>VLOOKUP(A1295,'System TB'!$A:$C,3,FALSE)</f>
        <v>0</v>
      </c>
      <c r="F1295" s="44">
        <v>0</v>
      </c>
      <c r="G1295" s="44">
        <f t="shared" si="23"/>
        <v>0</v>
      </c>
      <c r="H1295" s="55"/>
      <c r="I1295" s="55"/>
      <c r="J1295" s="55"/>
    </row>
    <row r="1296" spans="1:10">
      <c r="A1296" s="42" t="s">
        <v>4599</v>
      </c>
      <c r="B1296" s="92" t="str">
        <f>IF(E1296&gt;=0,"21b","28b")</f>
        <v>21b</v>
      </c>
      <c r="C1296" s="92" t="str">
        <f>IF(E1296&gt;=0,"BS-1.1.18.0.0.0","BS-1.2.11.0.0.0")</f>
        <v>BS-1.1.18.0.0.0</v>
      </c>
      <c r="D1296" s="42" t="s">
        <v>4600</v>
      </c>
      <c r="E1296" s="203">
        <f>VLOOKUP(A1296,'System TB'!$A:$C,3,FALSE)</f>
        <v>0</v>
      </c>
      <c r="F1296" s="44">
        <v>0</v>
      </c>
      <c r="G1296" s="44">
        <f t="shared" si="23"/>
        <v>0</v>
      </c>
      <c r="H1296" s="55"/>
      <c r="I1296" s="55"/>
      <c r="J1296" s="55"/>
    </row>
    <row r="1297" spans="1:10">
      <c r="A1297" s="42" t="s">
        <v>4827</v>
      </c>
      <c r="B1297" s="43" t="s">
        <v>4638</v>
      </c>
      <c r="C1297" s="92" t="str">
        <f>IF(E1297&gt;=0,"BS-1.1.18.0.0.0","BS-1.2.11.0.0.0")</f>
        <v>BS-1.2.11.0.0.0</v>
      </c>
      <c r="D1297" s="42" t="s">
        <v>4828</v>
      </c>
      <c r="E1297" s="203">
        <f>VLOOKUP(A1297,'System TB'!$A:$C,3,FALSE)</f>
        <v>-4140183.56</v>
      </c>
      <c r="F1297" s="44">
        <v>0</v>
      </c>
      <c r="G1297" s="44">
        <f t="shared" si="23"/>
        <v>-4140183.56</v>
      </c>
      <c r="H1297" s="55"/>
      <c r="I1297" s="55"/>
      <c r="J1297" s="55"/>
    </row>
    <row r="1298" spans="1:10">
      <c r="A1298" s="42" t="s">
        <v>465</v>
      </c>
      <c r="B1298" s="43">
        <v>26</v>
      </c>
      <c r="C1298" s="204" t="s">
        <v>5205</v>
      </c>
      <c r="D1298" s="42" t="s">
        <v>466</v>
      </c>
      <c r="E1298" s="203">
        <f>VLOOKUP(A1298,'System TB'!$A:$C,3,FALSE)</f>
        <v>0</v>
      </c>
      <c r="F1298" s="44">
        <v>0</v>
      </c>
      <c r="G1298" s="44">
        <f t="shared" si="23"/>
        <v>0</v>
      </c>
      <c r="H1298" s="55"/>
      <c r="I1298" s="55"/>
      <c r="J1298" s="55"/>
    </row>
    <row r="1299" spans="1:10">
      <c r="A1299" s="42" t="s">
        <v>1086</v>
      </c>
      <c r="B1299" s="43" t="s">
        <v>978</v>
      </c>
      <c r="C1299" s="92" t="s">
        <v>5233</v>
      </c>
      <c r="D1299" s="42" t="s">
        <v>1087</v>
      </c>
      <c r="E1299" s="203">
        <f>VLOOKUP(A1299,'System TB'!$A:$C,3,FALSE)</f>
        <v>15243</v>
      </c>
      <c r="F1299" s="44">
        <v>9386</v>
      </c>
      <c r="G1299" s="44">
        <f t="shared" si="23"/>
        <v>5857</v>
      </c>
      <c r="H1299" s="55"/>
      <c r="I1299" s="55"/>
      <c r="J1299" s="55"/>
    </row>
    <row r="1300" spans="1:10">
      <c r="A1300" s="42" t="s">
        <v>1617</v>
      </c>
      <c r="B1300" s="43" t="s">
        <v>1409</v>
      </c>
      <c r="C1300" s="92" t="s">
        <v>5238</v>
      </c>
      <c r="D1300" s="42" t="s">
        <v>1618</v>
      </c>
      <c r="E1300" s="203">
        <f>VLOOKUP(A1300,'System TB'!$A:$C,3,FALSE)</f>
        <v>1250</v>
      </c>
      <c r="F1300" s="44">
        <v>750</v>
      </c>
      <c r="G1300" s="44">
        <f t="shared" si="23"/>
        <v>500</v>
      </c>
      <c r="H1300" s="55"/>
      <c r="I1300" s="55"/>
      <c r="J1300" s="55"/>
    </row>
    <row r="1301" spans="1:10">
      <c r="A1301" s="42" t="s">
        <v>2376</v>
      </c>
      <c r="B1301" s="43" t="s">
        <v>1409</v>
      </c>
      <c r="C1301" s="92" t="s">
        <v>5238</v>
      </c>
      <c r="D1301" s="42" t="s">
        <v>2377</v>
      </c>
      <c r="E1301" s="203">
        <f>VLOOKUP(A1301,'System TB'!$A:$C,3,FALSE)</f>
        <v>0</v>
      </c>
      <c r="F1301" s="44">
        <v>0</v>
      </c>
      <c r="G1301" s="44">
        <f t="shared" si="23"/>
        <v>0</v>
      </c>
      <c r="H1301" s="55"/>
      <c r="I1301" s="55"/>
      <c r="J1301" s="55"/>
    </row>
    <row r="1302" spans="1:10">
      <c r="A1302" s="42" t="s">
        <v>2289</v>
      </c>
      <c r="B1302" s="43" t="s">
        <v>1409</v>
      </c>
      <c r="C1302" s="92" t="s">
        <v>5238</v>
      </c>
      <c r="D1302" s="42" t="s">
        <v>2290</v>
      </c>
      <c r="E1302" s="203">
        <f>VLOOKUP(A1302,'System TB'!$A:$C,3,FALSE)</f>
        <v>88910.84</v>
      </c>
      <c r="F1302" s="44">
        <v>66683.129999999976</v>
      </c>
      <c r="G1302" s="44">
        <f t="shared" si="23"/>
        <v>22227.710000000021</v>
      </c>
      <c r="H1302" s="55"/>
      <c r="I1302" s="55"/>
      <c r="J1302" s="55"/>
    </row>
    <row r="1303" spans="1:10">
      <c r="A1303" s="42" t="s">
        <v>3144</v>
      </c>
      <c r="B1303" s="43" t="s">
        <v>1409</v>
      </c>
      <c r="C1303" s="92" t="s">
        <v>5238</v>
      </c>
      <c r="D1303" s="42" t="s">
        <v>3145</v>
      </c>
      <c r="E1303" s="203">
        <f>VLOOKUP(A1303,'System TB'!$A:$C,3,FALSE)</f>
        <v>0</v>
      </c>
      <c r="F1303" s="44">
        <v>0</v>
      </c>
      <c r="G1303" s="44">
        <f t="shared" si="23"/>
        <v>0</v>
      </c>
      <c r="H1303" s="55"/>
      <c r="I1303" s="55"/>
      <c r="J1303" s="55"/>
    </row>
    <row r="1304" spans="1:10">
      <c r="A1304" s="42" t="s">
        <v>3358</v>
      </c>
      <c r="B1304" s="43" t="s">
        <v>1409</v>
      </c>
      <c r="C1304" s="92" t="s">
        <v>5238</v>
      </c>
      <c r="D1304" s="42" t="s">
        <v>3359</v>
      </c>
      <c r="E1304" s="203">
        <f>VLOOKUP(A1304,'System TB'!$A:$C,3,FALSE)</f>
        <v>0</v>
      </c>
      <c r="F1304" s="44">
        <v>0</v>
      </c>
      <c r="G1304" s="44">
        <f t="shared" si="23"/>
        <v>0</v>
      </c>
      <c r="H1304" s="55"/>
      <c r="I1304" s="55"/>
      <c r="J1304" s="55"/>
    </row>
    <row r="1305" spans="1:10">
      <c r="A1305" s="42" t="s">
        <v>1537</v>
      </c>
      <c r="B1305" s="43" t="s">
        <v>1409</v>
      </c>
      <c r="C1305" s="92" t="s">
        <v>5238</v>
      </c>
      <c r="D1305" s="42" t="s">
        <v>1538</v>
      </c>
      <c r="E1305" s="203">
        <f>VLOOKUP(A1305,'System TB'!$A:$C,3,FALSE)</f>
        <v>0</v>
      </c>
      <c r="F1305" s="44">
        <v>0</v>
      </c>
      <c r="G1305" s="44">
        <f t="shared" si="23"/>
        <v>0</v>
      </c>
      <c r="H1305" s="55"/>
      <c r="I1305" s="55"/>
      <c r="J1305" s="55"/>
    </row>
    <row r="1306" spans="1:10">
      <c r="A1306" s="42" t="s">
        <v>3767</v>
      </c>
      <c r="B1306" s="43" t="s">
        <v>3557</v>
      </c>
      <c r="C1306" s="92" t="s">
        <v>5240</v>
      </c>
      <c r="D1306" s="42" t="s">
        <v>3768</v>
      </c>
      <c r="E1306" s="203">
        <f>VLOOKUP(A1306,'System TB'!$A:$C,3,FALSE)</f>
        <v>0</v>
      </c>
      <c r="F1306" s="44">
        <v>0</v>
      </c>
      <c r="G1306" s="44">
        <f t="shared" si="23"/>
        <v>0</v>
      </c>
      <c r="H1306" s="55"/>
      <c r="I1306" s="55"/>
      <c r="J1306" s="55"/>
    </row>
    <row r="1307" spans="1:10">
      <c r="A1307" s="42" t="s">
        <v>909</v>
      </c>
      <c r="B1307" s="43" t="s">
        <v>895</v>
      </c>
      <c r="C1307" s="92" t="s">
        <v>5233</v>
      </c>
      <c r="D1307" s="42" t="s">
        <v>910</v>
      </c>
      <c r="E1307" s="203">
        <f>VLOOKUP(A1307,'System TB'!$A:$C,3,FALSE)</f>
        <v>0</v>
      </c>
      <c r="F1307" s="44">
        <v>0</v>
      </c>
      <c r="G1307" s="44">
        <f t="shared" si="23"/>
        <v>0</v>
      </c>
      <c r="H1307" s="55"/>
      <c r="I1307" s="55"/>
      <c r="J1307" s="55"/>
    </row>
    <row r="1308" spans="1:10">
      <c r="A1308" s="42" t="s">
        <v>939</v>
      </c>
      <c r="B1308" s="43" t="s">
        <v>895</v>
      </c>
      <c r="C1308" s="92" t="s">
        <v>5233</v>
      </c>
      <c r="D1308" s="42" t="s">
        <v>940</v>
      </c>
      <c r="E1308" s="203">
        <f>VLOOKUP(A1308,'System TB'!$A:$C,3,FALSE)</f>
        <v>0</v>
      </c>
      <c r="F1308" s="44">
        <v>0</v>
      </c>
      <c r="G1308" s="44">
        <f t="shared" si="23"/>
        <v>0</v>
      </c>
      <c r="H1308" s="55"/>
      <c r="I1308" s="55"/>
      <c r="J1308" s="55"/>
    </row>
    <row r="1309" spans="1:10">
      <c r="A1309" s="42" t="s">
        <v>2372</v>
      </c>
      <c r="B1309" s="43" t="s">
        <v>1409</v>
      </c>
      <c r="C1309" s="92" t="s">
        <v>5238</v>
      </c>
      <c r="D1309" s="42" t="s">
        <v>2373</v>
      </c>
      <c r="E1309" s="203">
        <f>VLOOKUP(A1309,'System TB'!$A:$C,3,FALSE)</f>
        <v>163160</v>
      </c>
      <c r="F1309" s="44">
        <v>121660</v>
      </c>
      <c r="G1309" s="44">
        <f t="shared" si="23"/>
        <v>41500</v>
      </c>
      <c r="H1309" s="55"/>
      <c r="I1309" s="55"/>
      <c r="J1309" s="55"/>
    </row>
    <row r="1310" spans="1:10">
      <c r="A1310" s="42" t="s">
        <v>2838</v>
      </c>
      <c r="B1310" s="43" t="s">
        <v>1409</v>
      </c>
      <c r="C1310" s="92" t="s">
        <v>5239</v>
      </c>
      <c r="D1310" s="42" t="s">
        <v>2839</v>
      </c>
      <c r="E1310" s="203">
        <f>VLOOKUP(A1310,'System TB'!$A:$C,3,FALSE)</f>
        <v>0</v>
      </c>
      <c r="F1310" s="44">
        <v>0</v>
      </c>
      <c r="G1310" s="44">
        <f t="shared" si="23"/>
        <v>0</v>
      </c>
      <c r="H1310" s="55"/>
      <c r="I1310" s="55"/>
      <c r="J1310" s="55"/>
    </row>
    <row r="1311" spans="1:10">
      <c r="A1311" s="42" t="s">
        <v>4613</v>
      </c>
      <c r="B1311" s="43" t="s">
        <v>4491</v>
      </c>
      <c r="C1311" s="92" t="str">
        <f>IF(E1311&gt;=0,"BS-1.1.18.0.0.0","BS-1.2.11.0.0.0")</f>
        <v>BS-1.1.18.0.0.0</v>
      </c>
      <c r="D1311" s="42" t="s">
        <v>4614</v>
      </c>
      <c r="E1311" s="203">
        <f>VLOOKUP(A1311,'System TB'!$A:$C,3,FALSE)</f>
        <v>0</v>
      </c>
      <c r="F1311" s="44">
        <v>0</v>
      </c>
      <c r="G1311" s="44">
        <f t="shared" si="23"/>
        <v>0</v>
      </c>
      <c r="H1311" s="55"/>
      <c r="I1311" s="55"/>
      <c r="J1311" s="55"/>
    </row>
    <row r="1312" spans="1:10">
      <c r="A1312" s="42" t="s">
        <v>2295</v>
      </c>
      <c r="B1312" s="43" t="s">
        <v>1409</v>
      </c>
      <c r="C1312" s="92" t="s">
        <v>5238</v>
      </c>
      <c r="D1312" s="42" t="s">
        <v>2296</v>
      </c>
      <c r="E1312" s="203">
        <f>VLOOKUP(A1312,'System TB'!$A:$C,3,FALSE)</f>
        <v>0</v>
      </c>
      <c r="F1312" s="44">
        <v>0</v>
      </c>
      <c r="G1312" s="44">
        <f t="shared" si="23"/>
        <v>0</v>
      </c>
      <c r="H1312" s="55"/>
      <c r="I1312" s="55"/>
      <c r="J1312" s="55"/>
    </row>
    <row r="1313" spans="1:10">
      <c r="A1313" s="42" t="s">
        <v>418</v>
      </c>
      <c r="B1313" s="43">
        <v>9</v>
      </c>
      <c r="C1313" s="204" t="s">
        <v>5228</v>
      </c>
      <c r="D1313" s="42" t="s">
        <v>419</v>
      </c>
      <c r="E1313" s="203">
        <f>VLOOKUP(A1313,'System TB'!$A:$C,3,FALSE)</f>
        <v>13032411.48</v>
      </c>
      <c r="F1313" s="44">
        <v>10822897.48</v>
      </c>
      <c r="G1313" s="44">
        <f t="shared" si="23"/>
        <v>2209514</v>
      </c>
      <c r="H1313" s="55"/>
      <c r="I1313" s="55"/>
      <c r="J1313" s="55"/>
    </row>
    <row r="1314" spans="1:10">
      <c r="A1314" s="42" t="s">
        <v>5169</v>
      </c>
      <c r="B1314" s="43"/>
      <c r="C1314" s="43"/>
      <c r="D1314" s="42" t="s">
        <v>5170</v>
      </c>
      <c r="E1314" s="203">
        <f>VLOOKUP(A1314,'System TB'!$A:$C,3,FALSE)</f>
        <v>0</v>
      </c>
      <c r="F1314" s="44">
        <v>0</v>
      </c>
      <c r="G1314" s="44">
        <f t="shared" si="23"/>
        <v>0</v>
      </c>
      <c r="H1314" s="55"/>
      <c r="I1314" s="55"/>
      <c r="J1314" s="55"/>
    </row>
    <row r="1315" spans="1:10">
      <c r="A1315" s="42" t="s">
        <v>2584</v>
      </c>
      <c r="B1315" s="43" t="s">
        <v>1409</v>
      </c>
      <c r="C1315" s="92" t="s">
        <v>5238</v>
      </c>
      <c r="D1315" s="42" t="s">
        <v>2585</v>
      </c>
      <c r="E1315" s="203">
        <f>VLOOKUP(A1315,'System TB'!$A:$C,3,FALSE)</f>
        <v>0</v>
      </c>
      <c r="F1315" s="44">
        <v>0</v>
      </c>
      <c r="G1315" s="44">
        <f t="shared" si="23"/>
        <v>0</v>
      </c>
      <c r="H1315" s="55"/>
      <c r="I1315" s="55"/>
      <c r="J1315" s="55"/>
    </row>
    <row r="1316" spans="1:10">
      <c r="A1316" s="42" t="s">
        <v>5124</v>
      </c>
      <c r="B1316" s="43"/>
      <c r="C1316" s="43"/>
      <c r="D1316" s="42" t="s">
        <v>5125</v>
      </c>
      <c r="E1316" s="203">
        <f>VLOOKUP(A1316,'System TB'!$A:$C,3,FALSE)</f>
        <v>0</v>
      </c>
      <c r="F1316" s="44">
        <v>0</v>
      </c>
      <c r="G1316" s="44">
        <f t="shared" si="23"/>
        <v>0</v>
      </c>
      <c r="H1316" s="55"/>
      <c r="I1316" s="55"/>
      <c r="J1316" s="55"/>
    </row>
    <row r="1317" spans="1:10">
      <c r="A1317" s="42" t="s">
        <v>3356</v>
      </c>
      <c r="B1317" s="43" t="s">
        <v>1409</v>
      </c>
      <c r="C1317" s="92" t="s">
        <v>5238</v>
      </c>
      <c r="D1317" s="42" t="s">
        <v>3357</v>
      </c>
      <c r="E1317" s="203">
        <f>VLOOKUP(A1317,'System TB'!$A:$C,3,FALSE)</f>
        <v>0</v>
      </c>
      <c r="F1317" s="44">
        <v>0</v>
      </c>
      <c r="G1317" s="44">
        <f t="shared" si="23"/>
        <v>0</v>
      </c>
      <c r="H1317" s="55"/>
      <c r="I1317" s="55"/>
      <c r="J1317" s="55"/>
    </row>
    <row r="1318" spans="1:10">
      <c r="A1318" s="42" t="s">
        <v>655</v>
      </c>
      <c r="B1318" s="43">
        <v>26</v>
      </c>
      <c r="C1318" s="204" t="s">
        <v>5205</v>
      </c>
      <c r="D1318" s="42" t="s">
        <v>656</v>
      </c>
      <c r="E1318" s="203">
        <f>VLOOKUP(A1318,'System TB'!$A:$C,3,FALSE)</f>
        <v>0</v>
      </c>
      <c r="F1318" s="44">
        <v>0</v>
      </c>
      <c r="G1318" s="44">
        <f t="shared" si="23"/>
        <v>0</v>
      </c>
      <c r="H1318" s="55"/>
      <c r="I1318" s="55"/>
      <c r="J1318" s="55"/>
    </row>
    <row r="1319" spans="1:10">
      <c r="A1319" s="42" t="s">
        <v>2123</v>
      </c>
      <c r="B1319" s="43" t="s">
        <v>1409</v>
      </c>
      <c r="C1319" s="92" t="s">
        <v>5238</v>
      </c>
      <c r="D1319" s="42" t="s">
        <v>2124</v>
      </c>
      <c r="E1319" s="203">
        <f>VLOOKUP(A1319,'System TB'!$A:$C,3,FALSE)</f>
        <v>0</v>
      </c>
      <c r="F1319" s="44">
        <v>0</v>
      </c>
      <c r="G1319" s="44">
        <f t="shared" si="23"/>
        <v>0</v>
      </c>
      <c r="H1319" s="55"/>
      <c r="I1319" s="55"/>
      <c r="J1319" s="55"/>
    </row>
    <row r="1320" spans="1:10">
      <c r="A1320" s="42" t="s">
        <v>1779</v>
      </c>
      <c r="B1320" s="43" t="s">
        <v>1409</v>
      </c>
      <c r="C1320" s="92" t="s">
        <v>5238</v>
      </c>
      <c r="D1320" s="42" t="s">
        <v>1780</v>
      </c>
      <c r="E1320" s="203">
        <f>VLOOKUP(A1320,'System TB'!$A:$C,3,FALSE)</f>
        <v>402056</v>
      </c>
      <c r="F1320" s="44">
        <v>308823</v>
      </c>
      <c r="G1320" s="44">
        <f t="shared" si="23"/>
        <v>93233</v>
      </c>
      <c r="H1320" s="55"/>
      <c r="I1320" s="55"/>
      <c r="J1320" s="55"/>
    </row>
    <row r="1321" spans="1:10">
      <c r="A1321" s="42" t="s">
        <v>1200</v>
      </c>
      <c r="B1321" s="43" t="s">
        <v>978</v>
      </c>
      <c r="C1321" s="92" t="s">
        <v>5233</v>
      </c>
      <c r="D1321" s="42" t="s">
        <v>1201</v>
      </c>
      <c r="E1321" s="203">
        <f>VLOOKUP(A1321,'System TB'!$A:$C,3,FALSE)</f>
        <v>69095</v>
      </c>
      <c r="F1321" s="44">
        <v>40595</v>
      </c>
      <c r="G1321" s="44">
        <f t="shared" si="23"/>
        <v>28500</v>
      </c>
      <c r="H1321" s="55"/>
      <c r="I1321" s="55"/>
      <c r="J1321" s="55"/>
    </row>
    <row r="1322" spans="1:10">
      <c r="A1322" s="42" t="s">
        <v>1237</v>
      </c>
      <c r="B1322" s="43" t="s">
        <v>978</v>
      </c>
      <c r="C1322" s="92" t="s">
        <v>5233</v>
      </c>
      <c r="D1322" s="42" t="s">
        <v>1238</v>
      </c>
      <c r="E1322" s="203">
        <f>VLOOKUP(A1322,'System TB'!$A:$C,3,FALSE)</f>
        <v>198177</v>
      </c>
      <c r="F1322" s="44">
        <v>140582</v>
      </c>
      <c r="G1322" s="44">
        <f t="shared" si="23"/>
        <v>57595</v>
      </c>
      <c r="H1322" s="55"/>
      <c r="I1322" s="55"/>
      <c r="J1322" s="55"/>
    </row>
    <row r="1323" spans="1:10">
      <c r="A1323" s="42" t="s">
        <v>2053</v>
      </c>
      <c r="B1323" s="43" t="s">
        <v>1409</v>
      </c>
      <c r="C1323" s="92" t="s">
        <v>5238</v>
      </c>
      <c r="D1323" s="42" t="s">
        <v>2054</v>
      </c>
      <c r="E1323" s="203">
        <f>VLOOKUP(A1323,'System TB'!$A:$C,3,FALSE)</f>
        <v>42226.5</v>
      </c>
      <c r="F1323" s="44">
        <v>28748</v>
      </c>
      <c r="G1323" s="44">
        <f t="shared" si="23"/>
        <v>13478.5</v>
      </c>
      <c r="H1323" s="55"/>
      <c r="I1323" s="55"/>
      <c r="J1323" s="55"/>
    </row>
    <row r="1324" spans="1:10">
      <c r="A1324" s="42" t="s">
        <v>3094</v>
      </c>
      <c r="B1324" s="43" t="s">
        <v>1409</v>
      </c>
      <c r="C1324" s="92" t="s">
        <v>5238</v>
      </c>
      <c r="D1324" s="42" t="s">
        <v>3095</v>
      </c>
      <c r="E1324" s="203">
        <f>VLOOKUP(A1324,'System TB'!$A:$C,3,FALSE)</f>
        <v>604913.43999999994</v>
      </c>
      <c r="F1324" s="44">
        <v>454456.23000000021</v>
      </c>
      <c r="G1324" s="44">
        <f t="shared" si="23"/>
        <v>150457.20999999973</v>
      </c>
      <c r="H1324" s="55"/>
      <c r="I1324" s="55"/>
      <c r="J1324" s="55"/>
    </row>
    <row r="1325" spans="1:10">
      <c r="A1325" s="42" t="s">
        <v>2847</v>
      </c>
      <c r="B1325" s="43" t="s">
        <v>1409</v>
      </c>
      <c r="C1325" s="92" t="s">
        <v>5238</v>
      </c>
      <c r="D1325" s="42" t="s">
        <v>2848</v>
      </c>
      <c r="E1325" s="203">
        <f>VLOOKUP(A1325,'System TB'!$A:$C,3,FALSE)</f>
        <v>0</v>
      </c>
      <c r="F1325" s="44">
        <v>0</v>
      </c>
      <c r="G1325" s="44">
        <f t="shared" si="23"/>
        <v>0</v>
      </c>
      <c r="H1325" s="55"/>
      <c r="I1325" s="55"/>
      <c r="J1325" s="55"/>
    </row>
    <row r="1326" spans="1:10">
      <c r="A1326" s="42" t="s">
        <v>2302</v>
      </c>
      <c r="B1326" s="43" t="s">
        <v>1409</v>
      </c>
      <c r="C1326" s="92" t="s">
        <v>5238</v>
      </c>
      <c r="D1326" s="42" t="s">
        <v>2303</v>
      </c>
      <c r="E1326" s="203">
        <f>VLOOKUP(A1326,'System TB'!$A:$C,3,FALSE)</f>
        <v>148120.9</v>
      </c>
      <c r="F1326" s="44">
        <v>120370.90000000002</v>
      </c>
      <c r="G1326" s="44">
        <f t="shared" si="23"/>
        <v>27749.999999999971</v>
      </c>
      <c r="H1326" s="55"/>
      <c r="I1326" s="55"/>
      <c r="J1326" s="55"/>
    </row>
    <row r="1327" spans="1:10">
      <c r="A1327" s="42" t="s">
        <v>2055</v>
      </c>
      <c r="B1327" s="43" t="s">
        <v>1409</v>
      </c>
      <c r="C1327" s="92" t="s">
        <v>5238</v>
      </c>
      <c r="D1327" s="42" t="s">
        <v>2056</v>
      </c>
      <c r="E1327" s="203">
        <f>VLOOKUP(A1327,'System TB'!$A:$C,3,FALSE)</f>
        <v>0</v>
      </c>
      <c r="F1327" s="44">
        <v>0</v>
      </c>
      <c r="G1327" s="44">
        <f t="shared" si="23"/>
        <v>0</v>
      </c>
      <c r="H1327" s="55"/>
      <c r="I1327" s="55"/>
      <c r="J1327" s="55"/>
    </row>
    <row r="1328" spans="1:10">
      <c r="A1328" s="42" t="s">
        <v>1785</v>
      </c>
      <c r="B1328" s="43" t="s">
        <v>1409</v>
      </c>
      <c r="C1328" s="92" t="s">
        <v>5238</v>
      </c>
      <c r="D1328" s="42" t="s">
        <v>1786</v>
      </c>
      <c r="E1328" s="203">
        <f>VLOOKUP(A1328,'System TB'!$A:$C,3,FALSE)</f>
        <v>120371.91</v>
      </c>
      <c r="F1328" s="44">
        <v>89926.170000000042</v>
      </c>
      <c r="G1328" s="44">
        <f t="shared" si="23"/>
        <v>30445.739999999962</v>
      </c>
      <c r="H1328" s="55"/>
      <c r="I1328" s="55"/>
      <c r="J1328" s="55"/>
    </row>
    <row r="1329" spans="1:10">
      <c r="A1329" s="42" t="s">
        <v>3432</v>
      </c>
      <c r="B1329" s="43" t="s">
        <v>1409</v>
      </c>
      <c r="C1329" s="92" t="s">
        <v>5238</v>
      </c>
      <c r="D1329" s="42" t="s">
        <v>3433</v>
      </c>
      <c r="E1329" s="203">
        <f>VLOOKUP(A1329,'System TB'!$A:$C,3,FALSE)</f>
        <v>336710.11</v>
      </c>
      <c r="F1329" s="44">
        <v>253830.92999999993</v>
      </c>
      <c r="G1329" s="44">
        <f t="shared" si="23"/>
        <v>82879.180000000051</v>
      </c>
      <c r="H1329" s="55"/>
      <c r="I1329" s="55"/>
      <c r="J1329" s="55"/>
    </row>
    <row r="1330" spans="1:10">
      <c r="A1330" s="42" t="s">
        <v>2911</v>
      </c>
      <c r="B1330" s="43" t="s">
        <v>1409</v>
      </c>
      <c r="C1330" s="92" t="s">
        <v>5238</v>
      </c>
      <c r="D1330" s="42" t="s">
        <v>2912</v>
      </c>
      <c r="E1330" s="203">
        <f>VLOOKUP(A1330,'System TB'!$A:$C,3,FALSE)</f>
        <v>0</v>
      </c>
      <c r="F1330" s="44">
        <v>0</v>
      </c>
      <c r="G1330" s="44">
        <f t="shared" si="23"/>
        <v>0</v>
      </c>
      <c r="H1330" s="55"/>
      <c r="I1330" s="55"/>
      <c r="J1330" s="55"/>
    </row>
    <row r="1331" spans="1:10">
      <c r="A1331" s="42" t="s">
        <v>2576</v>
      </c>
      <c r="B1331" s="43" t="s">
        <v>1409</v>
      </c>
      <c r="C1331" s="92" t="s">
        <v>5238</v>
      </c>
      <c r="D1331" s="42" t="s">
        <v>2577</v>
      </c>
      <c r="E1331" s="203">
        <f>VLOOKUP(A1331,'System TB'!$A:$C,3,FALSE)</f>
        <v>0</v>
      </c>
      <c r="F1331" s="44">
        <v>0</v>
      </c>
      <c r="G1331" s="44">
        <f t="shared" si="23"/>
        <v>0</v>
      </c>
      <c r="H1331" s="55"/>
      <c r="I1331" s="55"/>
      <c r="J1331" s="55"/>
    </row>
    <row r="1332" spans="1:10">
      <c r="A1332" s="42" t="s">
        <v>2285</v>
      </c>
      <c r="B1332" s="43" t="s">
        <v>1409</v>
      </c>
      <c r="C1332" s="92" t="s">
        <v>5238</v>
      </c>
      <c r="D1332" s="42" t="s">
        <v>2286</v>
      </c>
      <c r="E1332" s="203">
        <f>VLOOKUP(A1332,'System TB'!$A:$C,3,FALSE)</f>
        <v>88910.84</v>
      </c>
      <c r="F1332" s="44">
        <v>66683.129999999976</v>
      </c>
      <c r="G1332" s="44">
        <f t="shared" si="23"/>
        <v>22227.710000000021</v>
      </c>
      <c r="H1332" s="55"/>
      <c r="I1332" s="55"/>
      <c r="J1332" s="55"/>
    </row>
    <row r="1333" spans="1:10">
      <c r="A1333" s="42" t="s">
        <v>2556</v>
      </c>
      <c r="B1333" s="43" t="s">
        <v>1409</v>
      </c>
      <c r="C1333" s="92" t="s">
        <v>5238</v>
      </c>
      <c r="D1333" s="42" t="s">
        <v>2557</v>
      </c>
      <c r="E1333" s="203">
        <f>VLOOKUP(A1333,'System TB'!$A:$C,3,FALSE)</f>
        <v>88910.84</v>
      </c>
      <c r="F1333" s="44">
        <v>66683.129999999976</v>
      </c>
      <c r="G1333" s="44">
        <f t="shared" si="23"/>
        <v>22227.710000000021</v>
      </c>
      <c r="H1333" s="55"/>
      <c r="I1333" s="55"/>
      <c r="J1333" s="55"/>
    </row>
    <row r="1334" spans="1:10">
      <c r="A1334" s="42" t="s">
        <v>4355</v>
      </c>
      <c r="B1334" s="43" t="s">
        <v>4353</v>
      </c>
      <c r="C1334" s="92" t="s">
        <v>5362</v>
      </c>
      <c r="D1334" s="42" t="s">
        <v>4356</v>
      </c>
      <c r="E1334" s="203">
        <f>VLOOKUP(A1334,'System TB'!$A:$C,3,FALSE)</f>
        <v>0</v>
      </c>
      <c r="F1334" s="44">
        <v>0</v>
      </c>
      <c r="G1334" s="44">
        <f t="shared" si="23"/>
        <v>0</v>
      </c>
      <c r="H1334" s="55"/>
      <c r="I1334" s="55"/>
      <c r="J1334" s="55"/>
    </row>
    <row r="1335" spans="1:10">
      <c r="A1335" s="42" t="s">
        <v>406</v>
      </c>
      <c r="B1335" s="43">
        <v>9</v>
      </c>
      <c r="C1335" s="204" t="s">
        <v>5228</v>
      </c>
      <c r="D1335" s="42" t="s">
        <v>407</v>
      </c>
      <c r="E1335" s="203">
        <f>VLOOKUP(A1335,'System TB'!$A:$C,3,FALSE)</f>
        <v>0</v>
      </c>
      <c r="F1335" s="44">
        <v>0</v>
      </c>
      <c r="G1335" s="44">
        <f t="shared" si="23"/>
        <v>0</v>
      </c>
      <c r="H1335" s="55"/>
      <c r="I1335" s="55"/>
      <c r="J1335" s="55"/>
    </row>
    <row r="1336" spans="1:10">
      <c r="A1336" s="42" t="s">
        <v>5116</v>
      </c>
      <c r="B1336" s="43"/>
      <c r="C1336" s="43"/>
      <c r="D1336" s="42" t="s">
        <v>5117</v>
      </c>
      <c r="E1336" s="203">
        <f>VLOOKUP(A1336,'System TB'!$A:$C,3,FALSE)</f>
        <v>0</v>
      </c>
      <c r="F1336" s="44">
        <v>0</v>
      </c>
      <c r="G1336" s="44">
        <f t="shared" si="23"/>
        <v>0</v>
      </c>
      <c r="H1336" s="55"/>
      <c r="I1336" s="55"/>
      <c r="J1336" s="55"/>
    </row>
    <row r="1337" spans="1:10">
      <c r="A1337" s="42" t="s">
        <v>4563</v>
      </c>
      <c r="B1337" s="43" t="s">
        <v>4491</v>
      </c>
      <c r="C1337" s="92" t="str">
        <f>IF(E1337&gt;=0,"BS-1.1.18.0.0.0","BS-1.2.11.0.0.0")</f>
        <v>BS-1.1.18.0.0.0</v>
      </c>
      <c r="D1337" s="42" t="s">
        <v>4564</v>
      </c>
      <c r="E1337" s="203">
        <f>VLOOKUP(A1337,'System TB'!$A:$C,3,FALSE)</f>
        <v>1102410.92</v>
      </c>
      <c r="F1337" s="44">
        <v>896685.18</v>
      </c>
      <c r="G1337" s="44">
        <f t="shared" si="23"/>
        <v>205725.73999999987</v>
      </c>
      <c r="H1337" s="55"/>
      <c r="I1337" s="55"/>
      <c r="J1337" s="55"/>
    </row>
    <row r="1338" spans="1:10">
      <c r="A1338" s="42" t="s">
        <v>4567</v>
      </c>
      <c r="B1338" s="43" t="s">
        <v>4491</v>
      </c>
      <c r="C1338" s="92" t="str">
        <f>IF(E1338&gt;=0,"BS-1.1.18.0.0.0","BS-1.2.11.0.0.0")</f>
        <v>BS-1.1.18.0.0.0</v>
      </c>
      <c r="D1338" s="42" t="s">
        <v>4568</v>
      </c>
      <c r="E1338" s="203">
        <f>VLOOKUP(A1338,'System TB'!$A:$C,3,FALSE)</f>
        <v>55421273.609999999</v>
      </c>
      <c r="F1338" s="44">
        <v>61195570.700000003</v>
      </c>
      <c r="G1338" s="44">
        <f t="shared" si="23"/>
        <v>-5774297.0900000036</v>
      </c>
      <c r="H1338" s="55"/>
      <c r="I1338" s="55"/>
      <c r="J1338" s="55"/>
    </row>
    <row r="1339" spans="1:10">
      <c r="A1339" s="42" t="s">
        <v>3372</v>
      </c>
      <c r="B1339" s="43" t="s">
        <v>1409</v>
      </c>
      <c r="C1339" s="92" t="s">
        <v>5238</v>
      </c>
      <c r="D1339" s="42" t="s">
        <v>3373</v>
      </c>
      <c r="E1339" s="203">
        <f>VLOOKUP(A1339,'System TB'!$A:$C,3,FALSE)</f>
        <v>349940</v>
      </c>
      <c r="F1339" s="44">
        <v>13200</v>
      </c>
      <c r="G1339" s="44">
        <f t="shared" si="23"/>
        <v>336740</v>
      </c>
      <c r="H1339" s="55"/>
      <c r="I1339" s="55"/>
      <c r="J1339" s="55"/>
    </row>
    <row r="1340" spans="1:10">
      <c r="A1340" s="42" t="s">
        <v>2047</v>
      </c>
      <c r="B1340" s="43" t="s">
        <v>1409</v>
      </c>
      <c r="C1340" s="92" t="s">
        <v>5238</v>
      </c>
      <c r="D1340" s="42" t="s">
        <v>2048</v>
      </c>
      <c r="E1340" s="203">
        <f>VLOOKUP(A1340,'System TB'!$A:$C,3,FALSE)</f>
        <v>88910.84</v>
      </c>
      <c r="F1340" s="44">
        <v>66683.129999999976</v>
      </c>
      <c r="G1340" s="44">
        <f t="shared" si="23"/>
        <v>22227.710000000021</v>
      </c>
      <c r="H1340" s="55"/>
      <c r="I1340" s="55"/>
      <c r="J1340" s="55"/>
    </row>
    <row r="1341" spans="1:10">
      <c r="A1341" s="42" t="s">
        <v>1781</v>
      </c>
      <c r="B1341" s="43" t="s">
        <v>1409</v>
      </c>
      <c r="C1341" s="92" t="s">
        <v>5238</v>
      </c>
      <c r="D1341" s="42" t="s">
        <v>1782</v>
      </c>
      <c r="E1341" s="203">
        <f>VLOOKUP(A1341,'System TB'!$A:$C,3,FALSE)</f>
        <v>83723.56</v>
      </c>
      <c r="F1341" s="44">
        <v>62793.380000000005</v>
      </c>
      <c r="G1341" s="44">
        <f t="shared" si="23"/>
        <v>20930.179999999993</v>
      </c>
      <c r="H1341" s="55"/>
      <c r="I1341" s="55"/>
      <c r="J1341" s="55"/>
    </row>
    <row r="1342" spans="1:10">
      <c r="A1342" s="42" t="s">
        <v>2293</v>
      </c>
      <c r="B1342" s="43" t="s">
        <v>1409</v>
      </c>
      <c r="C1342" s="92" t="s">
        <v>5238</v>
      </c>
      <c r="D1342" s="42" t="s">
        <v>2294</v>
      </c>
      <c r="E1342" s="203">
        <f>VLOOKUP(A1342,'System TB'!$A:$C,3,FALSE)</f>
        <v>54212.25</v>
      </c>
      <c r="F1342" s="44">
        <v>32933.25</v>
      </c>
      <c r="G1342" s="44">
        <f t="shared" si="23"/>
        <v>21279</v>
      </c>
      <c r="H1342" s="55"/>
      <c r="I1342" s="55"/>
      <c r="J1342" s="55"/>
    </row>
    <row r="1343" spans="1:10">
      <c r="A1343" s="42" t="s">
        <v>1797</v>
      </c>
      <c r="B1343" s="43" t="s">
        <v>1409</v>
      </c>
      <c r="C1343" s="92" t="s">
        <v>5238</v>
      </c>
      <c r="D1343" s="42" t="s">
        <v>1798</v>
      </c>
      <c r="E1343" s="203">
        <f>VLOOKUP(A1343,'System TB'!$A:$C,3,FALSE)</f>
        <v>178159.49</v>
      </c>
      <c r="F1343" s="44">
        <v>111076.91999999998</v>
      </c>
      <c r="G1343" s="44">
        <f t="shared" si="23"/>
        <v>67082.570000000007</v>
      </c>
      <c r="H1343" s="55"/>
      <c r="I1343" s="55"/>
      <c r="J1343" s="55"/>
    </row>
    <row r="1344" spans="1:10">
      <c r="A1344" s="42" t="s">
        <v>1541</v>
      </c>
      <c r="B1344" s="43" t="s">
        <v>1409</v>
      </c>
      <c r="C1344" s="92" t="s">
        <v>5238</v>
      </c>
      <c r="D1344" s="42" t="s">
        <v>1542</v>
      </c>
      <c r="E1344" s="203">
        <f>VLOOKUP(A1344,'System TB'!$A:$C,3,FALSE)</f>
        <v>152832</v>
      </c>
      <c r="F1344" s="44">
        <v>113775</v>
      </c>
      <c r="G1344" s="44">
        <f t="shared" si="23"/>
        <v>39057</v>
      </c>
      <c r="H1344" s="55"/>
      <c r="I1344" s="55"/>
      <c r="J1344" s="55"/>
    </row>
    <row r="1345" spans="1:10">
      <c r="A1345" s="42" t="s">
        <v>2059</v>
      </c>
      <c r="B1345" s="43" t="s">
        <v>1409</v>
      </c>
      <c r="C1345" s="92" t="s">
        <v>5238</v>
      </c>
      <c r="D1345" s="42" t="s">
        <v>2060</v>
      </c>
      <c r="E1345" s="203">
        <f>VLOOKUP(A1345,'System TB'!$A:$C,3,FALSE)</f>
        <v>79020.899999999994</v>
      </c>
      <c r="F1345" s="44">
        <v>69770.899999999994</v>
      </c>
      <c r="G1345" s="44">
        <f t="shared" si="23"/>
        <v>9250</v>
      </c>
      <c r="H1345" s="55"/>
      <c r="I1345" s="55"/>
      <c r="J1345" s="55"/>
    </row>
    <row r="1346" spans="1:10">
      <c r="A1346" s="42" t="s">
        <v>1613</v>
      </c>
      <c r="B1346" s="43" t="s">
        <v>1409</v>
      </c>
      <c r="C1346" s="92" t="s">
        <v>5238</v>
      </c>
      <c r="D1346" s="42" t="s">
        <v>1614</v>
      </c>
      <c r="E1346" s="203">
        <f>VLOOKUP(A1346,'System TB'!$A:$C,3,FALSE)</f>
        <v>0</v>
      </c>
      <c r="F1346" s="44">
        <v>0</v>
      </c>
      <c r="G1346" s="44">
        <f t="shared" ref="G1346:G1409" si="24">E1346-F1346</f>
        <v>0</v>
      </c>
      <c r="H1346" s="55"/>
      <c r="I1346" s="55"/>
      <c r="J1346" s="55"/>
    </row>
    <row r="1347" spans="1:10">
      <c r="A1347" s="42" t="s">
        <v>2578</v>
      </c>
      <c r="B1347" s="43" t="s">
        <v>1409</v>
      </c>
      <c r="C1347" s="92" t="s">
        <v>5238</v>
      </c>
      <c r="D1347" s="42" t="s">
        <v>2579</v>
      </c>
      <c r="E1347" s="203">
        <f>VLOOKUP(A1347,'System TB'!$A:$C,3,FALSE)</f>
        <v>18373.22</v>
      </c>
      <c r="F1347" s="44">
        <v>14572.959999999963</v>
      </c>
      <c r="G1347" s="44">
        <f t="shared" si="24"/>
        <v>3800.2600000000384</v>
      </c>
      <c r="H1347" s="55"/>
      <c r="I1347" s="55"/>
      <c r="J1347" s="55"/>
    </row>
    <row r="1348" spans="1:10">
      <c r="A1348" s="42" t="s">
        <v>1150</v>
      </c>
      <c r="B1348" s="43" t="s">
        <v>978</v>
      </c>
      <c r="C1348" s="92" t="s">
        <v>5233</v>
      </c>
      <c r="D1348" s="42" t="s">
        <v>1151</v>
      </c>
      <c r="E1348" s="203">
        <f>VLOOKUP(A1348,'System TB'!$A:$C,3,FALSE)</f>
        <v>22300</v>
      </c>
      <c r="F1348" s="44">
        <v>16800</v>
      </c>
      <c r="G1348" s="44">
        <f t="shared" si="24"/>
        <v>5500</v>
      </c>
      <c r="H1348" s="55"/>
      <c r="I1348" s="55"/>
      <c r="J1348" s="55"/>
    </row>
    <row r="1349" spans="1:10">
      <c r="A1349" s="42" t="s">
        <v>1180</v>
      </c>
      <c r="B1349" s="43" t="s">
        <v>978</v>
      </c>
      <c r="C1349" s="92" t="s">
        <v>5233</v>
      </c>
      <c r="D1349" s="42" t="s">
        <v>1181</v>
      </c>
      <c r="E1349" s="203">
        <f>VLOOKUP(A1349,'System TB'!$A:$C,3,FALSE)</f>
        <v>212624</v>
      </c>
      <c r="F1349" s="44">
        <v>167879</v>
      </c>
      <c r="G1349" s="44">
        <f t="shared" si="24"/>
        <v>44745</v>
      </c>
      <c r="H1349" s="55"/>
      <c r="I1349" s="55"/>
      <c r="J1349" s="55"/>
    </row>
    <row r="1350" spans="1:10">
      <c r="A1350" s="42" t="s">
        <v>1793</v>
      </c>
      <c r="B1350" s="43" t="s">
        <v>1409</v>
      </c>
      <c r="C1350" s="92" t="s">
        <v>5238</v>
      </c>
      <c r="D1350" s="42" t="s">
        <v>1794</v>
      </c>
      <c r="E1350" s="203">
        <f>VLOOKUP(A1350,'System TB'!$A:$C,3,FALSE)</f>
        <v>70929.75</v>
      </c>
      <c r="F1350" s="44">
        <v>54155.669999999984</v>
      </c>
      <c r="G1350" s="44">
        <f t="shared" si="24"/>
        <v>16774.080000000016</v>
      </c>
      <c r="H1350" s="55"/>
      <c r="I1350" s="55"/>
      <c r="J1350" s="55"/>
    </row>
    <row r="1351" spans="1:10">
      <c r="A1351" s="42" t="s">
        <v>3142</v>
      </c>
      <c r="B1351" s="43" t="s">
        <v>1409</v>
      </c>
      <c r="C1351" s="92" t="s">
        <v>5238</v>
      </c>
      <c r="D1351" s="42" t="s">
        <v>3143</v>
      </c>
      <c r="E1351" s="203">
        <f>VLOOKUP(A1351,'System TB'!$A:$C,3,FALSE)</f>
        <v>450752.5</v>
      </c>
      <c r="F1351" s="44">
        <v>318456</v>
      </c>
      <c r="G1351" s="44">
        <f t="shared" si="24"/>
        <v>132296.5</v>
      </c>
      <c r="H1351" s="55"/>
      <c r="I1351" s="55"/>
      <c r="J1351" s="55"/>
    </row>
    <row r="1352" spans="1:10">
      <c r="A1352" s="42" t="s">
        <v>1543</v>
      </c>
      <c r="B1352" s="43" t="s">
        <v>1409</v>
      </c>
      <c r="C1352" s="92" t="s">
        <v>5238</v>
      </c>
      <c r="D1352" s="42" t="s">
        <v>1544</v>
      </c>
      <c r="E1352" s="203">
        <f>VLOOKUP(A1352,'System TB'!$A:$C,3,FALSE)</f>
        <v>0</v>
      </c>
      <c r="F1352" s="44">
        <v>0</v>
      </c>
      <c r="G1352" s="44">
        <f t="shared" si="24"/>
        <v>0</v>
      </c>
      <c r="H1352" s="55"/>
      <c r="I1352" s="55"/>
      <c r="J1352" s="55"/>
    </row>
    <row r="1353" spans="1:10">
      <c r="A1353" s="42" t="s">
        <v>4825</v>
      </c>
      <c r="B1353" s="43" t="s">
        <v>4638</v>
      </c>
      <c r="C1353" s="92" t="str">
        <f>IF(E1353&gt;=0,"BS-1.1.18.0.0.0","BS-1.2.11.0.0.0")</f>
        <v>BS-1.2.11.0.0.0</v>
      </c>
      <c r="D1353" s="42" t="s">
        <v>4826</v>
      </c>
      <c r="E1353" s="203">
        <f>VLOOKUP(A1353,'System TB'!$A:$C,3,FALSE)</f>
        <v>-38822981.719999999</v>
      </c>
      <c r="F1353" s="44">
        <v>-42475065.659999996</v>
      </c>
      <c r="G1353" s="44">
        <f t="shared" si="24"/>
        <v>3652083.9399999976</v>
      </c>
      <c r="H1353" s="55"/>
      <c r="I1353" s="55"/>
      <c r="J1353" s="55"/>
    </row>
    <row r="1354" spans="1:10">
      <c r="A1354" s="42" t="s">
        <v>1861</v>
      </c>
      <c r="B1354" s="43" t="s">
        <v>1409</v>
      </c>
      <c r="C1354" s="92" t="s">
        <v>5238</v>
      </c>
      <c r="D1354" s="42" t="s">
        <v>1862</v>
      </c>
      <c r="E1354" s="203">
        <f>VLOOKUP(A1354,'System TB'!$A:$C,3,FALSE)</f>
        <v>92400</v>
      </c>
      <c r="F1354" s="44">
        <v>69300</v>
      </c>
      <c r="G1354" s="44">
        <f t="shared" si="24"/>
        <v>23100</v>
      </c>
      <c r="H1354" s="55"/>
      <c r="I1354" s="55"/>
      <c r="J1354" s="55"/>
    </row>
    <row r="1355" spans="1:10">
      <c r="A1355" s="42" t="s">
        <v>3575</v>
      </c>
      <c r="B1355" s="43" t="s">
        <v>3557</v>
      </c>
      <c r="C1355" s="92" t="s">
        <v>5240</v>
      </c>
      <c r="D1355" s="42" t="s">
        <v>3576</v>
      </c>
      <c r="E1355" s="203">
        <f>VLOOKUP(A1355,'System TB'!$A:$C,3,FALSE)</f>
        <v>0</v>
      </c>
      <c r="F1355" s="44">
        <v>0</v>
      </c>
      <c r="G1355" s="44">
        <f t="shared" si="24"/>
        <v>0</v>
      </c>
      <c r="H1355" s="55"/>
      <c r="I1355" s="55"/>
      <c r="J1355" s="55"/>
    </row>
    <row r="1356" spans="1:10">
      <c r="A1356" s="42" t="s">
        <v>4722</v>
      </c>
      <c r="B1356" s="43" t="s">
        <v>4688</v>
      </c>
      <c r="C1356" s="92" t="str">
        <f>IF(E1356&gt;=0,"BS-1.1.18.0.0.0","BS-1.2.11.0.0.0")</f>
        <v>BS-1.2.11.0.0.0</v>
      </c>
      <c r="D1356" s="42" t="s">
        <v>4723</v>
      </c>
      <c r="E1356" s="203">
        <f>VLOOKUP(A1356,'System TB'!$A:$C,3,FALSE)</f>
        <v>-83311750.040000007</v>
      </c>
      <c r="F1356" s="44">
        <v>-67348936.579999998</v>
      </c>
      <c r="G1356" s="44">
        <f t="shared" si="24"/>
        <v>-15962813.460000008</v>
      </c>
      <c r="H1356" s="55"/>
      <c r="I1356" s="55"/>
      <c r="J1356" s="55"/>
    </row>
    <row r="1357" spans="1:10">
      <c r="A1357" s="42" t="s">
        <v>2913</v>
      </c>
      <c r="B1357" s="43" t="s">
        <v>1409</v>
      </c>
      <c r="C1357" s="92" t="s">
        <v>5238</v>
      </c>
      <c r="D1357" s="42" t="s">
        <v>2914</v>
      </c>
      <c r="E1357" s="203">
        <f>VLOOKUP(A1357,'System TB'!$A:$C,3,FALSE)</f>
        <v>29529.68</v>
      </c>
      <c r="F1357" s="44">
        <v>27858.009999999995</v>
      </c>
      <c r="G1357" s="44">
        <f t="shared" si="24"/>
        <v>1671.6700000000055</v>
      </c>
      <c r="H1357" s="55"/>
      <c r="I1357" s="55"/>
      <c r="J1357" s="55"/>
    </row>
    <row r="1358" spans="1:10">
      <c r="A1358" s="42" t="s">
        <v>3092</v>
      </c>
      <c r="B1358" s="43" t="s">
        <v>1409</v>
      </c>
      <c r="C1358" s="92" t="s">
        <v>5238</v>
      </c>
      <c r="D1358" s="42" t="s">
        <v>3093</v>
      </c>
      <c r="E1358" s="203">
        <f>VLOOKUP(A1358,'System TB'!$A:$C,3,FALSE)</f>
        <v>43014.67</v>
      </c>
      <c r="F1358" s="44">
        <v>31104</v>
      </c>
      <c r="G1358" s="44">
        <f t="shared" si="24"/>
        <v>11910.669999999998</v>
      </c>
      <c r="H1358" s="55"/>
      <c r="I1358" s="55"/>
      <c r="J1358" s="55"/>
    </row>
    <row r="1359" spans="1:10">
      <c r="A1359" s="42" t="s">
        <v>4367</v>
      </c>
      <c r="B1359" s="43" t="s">
        <v>4353</v>
      </c>
      <c r="C1359" s="92" t="s">
        <v>5362</v>
      </c>
      <c r="D1359" s="42" t="s">
        <v>4368</v>
      </c>
      <c r="E1359" s="203">
        <f>VLOOKUP(A1359,'System TB'!$A:$C,3,FALSE)</f>
        <v>0</v>
      </c>
      <c r="F1359" s="44">
        <v>0</v>
      </c>
      <c r="G1359" s="44">
        <f t="shared" si="24"/>
        <v>0</v>
      </c>
      <c r="H1359" s="55"/>
      <c r="I1359" s="55"/>
      <c r="J1359" s="55"/>
    </row>
    <row r="1360" spans="1:10">
      <c r="A1360" s="42" t="s">
        <v>3573</v>
      </c>
      <c r="B1360" s="43" t="s">
        <v>3557</v>
      </c>
      <c r="C1360" s="92" t="s">
        <v>5240</v>
      </c>
      <c r="D1360" s="42" t="s">
        <v>3574</v>
      </c>
      <c r="E1360" s="203">
        <f>VLOOKUP(A1360,'System TB'!$A:$C,3,FALSE)</f>
        <v>92400</v>
      </c>
      <c r="F1360" s="44">
        <v>92400</v>
      </c>
      <c r="G1360" s="44">
        <f t="shared" si="24"/>
        <v>0</v>
      </c>
      <c r="H1360" s="55"/>
      <c r="I1360" s="55"/>
      <c r="J1360" s="55"/>
    </row>
    <row r="1361" spans="1:10">
      <c r="A1361" s="42" t="s">
        <v>4793</v>
      </c>
      <c r="B1361" s="43" t="s">
        <v>4638</v>
      </c>
      <c r="C1361" s="92" t="str">
        <f>IF(E1361&gt;=0,"BS-1.1.18.0.0.0","BS-1.2.11.0.0.0")</f>
        <v>BS-1.2.11.0.0.0</v>
      </c>
      <c r="D1361" s="42" t="s">
        <v>4794</v>
      </c>
      <c r="E1361" s="203">
        <f>VLOOKUP(A1361,'System TB'!$A:$C,3,FALSE)</f>
        <v>-0.69</v>
      </c>
      <c r="F1361" s="44">
        <v>-0.69</v>
      </c>
      <c r="G1361" s="44">
        <f t="shared" si="24"/>
        <v>0</v>
      </c>
      <c r="H1361" s="55"/>
      <c r="I1361" s="55"/>
      <c r="J1361" s="55"/>
    </row>
    <row r="1362" spans="1:10">
      <c r="A1362" s="42" t="s">
        <v>4388</v>
      </c>
      <c r="B1362" s="43" t="s">
        <v>4389</v>
      </c>
      <c r="C1362" s="92" t="str">
        <f>IF(E1362&gt;0,"BS-1.1.17.0.0.0","BS-1.2.10.0.0.0")</f>
        <v>BS-1.1.17.0.0.0</v>
      </c>
      <c r="D1362" s="42" t="s">
        <v>4390</v>
      </c>
      <c r="E1362" s="203">
        <f>VLOOKUP(A1362,'System TB'!$A:$C,3,FALSE)</f>
        <v>0.78</v>
      </c>
      <c r="F1362" s="112">
        <v>0.78</v>
      </c>
      <c r="G1362" s="44">
        <f t="shared" si="24"/>
        <v>0</v>
      </c>
      <c r="H1362" s="55"/>
      <c r="I1362" s="55"/>
      <c r="J1362" s="55"/>
    </row>
    <row r="1363" spans="1:10">
      <c r="A1363" s="42" t="s">
        <v>451</v>
      </c>
      <c r="B1363" s="43">
        <v>24</v>
      </c>
      <c r="C1363" s="3" t="s">
        <v>5411</v>
      </c>
      <c r="D1363" s="42" t="s">
        <v>452</v>
      </c>
      <c r="E1363" s="203">
        <f>VLOOKUP(A1363,'System TB'!$A:$C,3,FALSE)</f>
        <v>244209421.72999999</v>
      </c>
      <c r="F1363" s="44">
        <v>243819421.72999999</v>
      </c>
      <c r="G1363" s="44">
        <f t="shared" si="24"/>
        <v>390000</v>
      </c>
      <c r="H1363" s="55"/>
      <c r="I1363" s="55"/>
      <c r="J1363" s="55"/>
    </row>
    <row r="1364" spans="1:10">
      <c r="A1364" s="42" t="s">
        <v>2297</v>
      </c>
      <c r="B1364" s="43" t="s">
        <v>1409</v>
      </c>
      <c r="C1364" s="92" t="s">
        <v>5238</v>
      </c>
      <c r="D1364" s="42" t="s">
        <v>2298</v>
      </c>
      <c r="E1364" s="203">
        <f>VLOOKUP(A1364,'System TB'!$A:$C,3,FALSE)</f>
        <v>47100</v>
      </c>
      <c r="F1364" s="44">
        <v>4100</v>
      </c>
      <c r="G1364" s="44">
        <f t="shared" si="24"/>
        <v>43000</v>
      </c>
      <c r="H1364" s="55"/>
      <c r="I1364" s="55"/>
      <c r="J1364" s="55"/>
    </row>
    <row r="1365" spans="1:10">
      <c r="A1365" s="42" t="s">
        <v>2299</v>
      </c>
      <c r="B1365" s="43" t="s">
        <v>1409</v>
      </c>
      <c r="C1365" s="92" t="s">
        <v>5238</v>
      </c>
      <c r="D1365" s="42" t="s">
        <v>1784</v>
      </c>
      <c r="E1365" s="203">
        <f>VLOOKUP(A1365,'System TB'!$A:$C,3,FALSE)</f>
        <v>36675</v>
      </c>
      <c r="F1365" s="44">
        <v>31675</v>
      </c>
      <c r="G1365" s="44">
        <f t="shared" si="24"/>
        <v>5000</v>
      </c>
      <c r="H1365" s="55"/>
      <c r="I1365" s="55"/>
      <c r="J1365" s="55"/>
    </row>
    <row r="1366" spans="1:10">
      <c r="A1366" s="42" t="s">
        <v>5074</v>
      </c>
      <c r="B1366" s="43" t="s">
        <v>5058</v>
      </c>
      <c r="C1366" s="8" t="s">
        <v>5254</v>
      </c>
      <c r="D1366" s="42" t="s">
        <v>5075</v>
      </c>
      <c r="E1366" s="203">
        <f>VLOOKUP(A1366,'System TB'!$A:$C,3,FALSE)</f>
        <v>-10400</v>
      </c>
      <c r="F1366" s="44">
        <v>-3600</v>
      </c>
      <c r="G1366" s="44">
        <f t="shared" si="24"/>
        <v>-6800</v>
      </c>
      <c r="H1366" s="55"/>
      <c r="I1366" s="55"/>
      <c r="J1366" s="55"/>
    </row>
    <row r="1367" spans="1:10">
      <c r="A1367" s="42" t="s">
        <v>4225</v>
      </c>
      <c r="B1367" s="43" t="s">
        <v>4128</v>
      </c>
      <c r="C1367" s="92" t="s">
        <v>5471</v>
      </c>
      <c r="D1367" s="42" t="s">
        <v>4226</v>
      </c>
      <c r="E1367" s="203">
        <f>VLOOKUP(A1367,'System TB'!$A:$C,3,FALSE)</f>
        <v>4520781.3600000003</v>
      </c>
      <c r="F1367" s="44">
        <v>19219015.059999999</v>
      </c>
      <c r="G1367" s="44">
        <f t="shared" si="24"/>
        <v>-14698233.699999999</v>
      </c>
      <c r="H1367" s="55"/>
      <c r="I1367" s="55"/>
      <c r="J1367" s="55"/>
    </row>
    <row r="1368" spans="1:10">
      <c r="A1368" s="42" t="s">
        <v>4167</v>
      </c>
      <c r="B1368" s="43" t="s">
        <v>4128</v>
      </c>
      <c r="C1368" s="92" t="s">
        <v>5471</v>
      </c>
      <c r="D1368" s="42" t="s">
        <v>4168</v>
      </c>
      <c r="E1368" s="203">
        <f>VLOOKUP(A1368,'System TB'!$A:$C,3,FALSE)</f>
        <v>-6</v>
      </c>
      <c r="F1368" s="44">
        <v>-6</v>
      </c>
      <c r="G1368" s="44">
        <f t="shared" si="24"/>
        <v>0</v>
      </c>
      <c r="H1368" s="55"/>
      <c r="I1368" s="55"/>
      <c r="J1368" s="55"/>
    </row>
    <row r="1369" spans="1:10">
      <c r="A1369" s="42" t="s">
        <v>4732</v>
      </c>
      <c r="B1369" s="43" t="s">
        <v>4688</v>
      </c>
      <c r="C1369" s="92" t="str">
        <f>IF(E1369&gt;=0,"BS-1.1.18.0.0.0","BS-1.2.11.0.0.0")</f>
        <v>BS-1.2.11.0.0.0</v>
      </c>
      <c r="D1369" s="42" t="s">
        <v>4733</v>
      </c>
      <c r="E1369" s="203">
        <f>VLOOKUP(A1369,'System TB'!$A:$C,3,FALSE)</f>
        <v>-426717.91</v>
      </c>
      <c r="F1369" s="44">
        <v>-426717.91</v>
      </c>
      <c r="G1369" s="44">
        <f t="shared" si="24"/>
        <v>0</v>
      </c>
      <c r="H1369" s="55"/>
      <c r="I1369" s="55"/>
      <c r="J1369" s="55"/>
    </row>
    <row r="1370" spans="1:10">
      <c r="A1370" s="42" t="s">
        <v>4930</v>
      </c>
      <c r="B1370" s="43" t="s">
        <v>4913</v>
      </c>
      <c r="C1370" s="9" t="s">
        <v>5244</v>
      </c>
      <c r="D1370" s="42" t="s">
        <v>4931</v>
      </c>
      <c r="E1370" s="203">
        <f>VLOOKUP(A1370,'System TB'!$A:$C,3,FALSE)</f>
        <v>-857509.89</v>
      </c>
      <c r="F1370" s="44">
        <v>-640174.35999999987</v>
      </c>
      <c r="G1370" s="44">
        <f t="shared" si="24"/>
        <v>-217335.53000000014</v>
      </c>
      <c r="H1370" s="55"/>
      <c r="I1370" s="55"/>
      <c r="J1370" s="55"/>
    </row>
    <row r="1371" spans="1:10">
      <c r="A1371" s="42" t="s">
        <v>4201</v>
      </c>
      <c r="B1371" s="43" t="s">
        <v>4128</v>
      </c>
      <c r="C1371" s="92" t="s">
        <v>5471</v>
      </c>
      <c r="D1371" s="42" t="s">
        <v>4202</v>
      </c>
      <c r="E1371" s="203">
        <f>VLOOKUP(A1371,'System TB'!$A:$C,3,FALSE)</f>
        <v>0</v>
      </c>
      <c r="F1371" s="44">
        <v>0</v>
      </c>
      <c r="G1371" s="44">
        <f t="shared" si="24"/>
        <v>0</v>
      </c>
      <c r="H1371" s="55"/>
      <c r="I1371" s="55"/>
      <c r="J1371" s="55"/>
    </row>
    <row r="1372" spans="1:10">
      <c r="A1372" s="42" t="s">
        <v>4954</v>
      </c>
      <c r="B1372" s="43" t="s">
        <v>4938</v>
      </c>
      <c r="C1372" s="9" t="s">
        <v>5244</v>
      </c>
      <c r="D1372" s="42" t="s">
        <v>4955</v>
      </c>
      <c r="E1372" s="203">
        <f>VLOOKUP(A1372,'System TB'!$A:$C,3,FALSE)</f>
        <v>-294.93</v>
      </c>
      <c r="F1372" s="44">
        <v>-294.92999999999302</v>
      </c>
      <c r="G1372" s="44">
        <f t="shared" si="24"/>
        <v>-6.9917405198793858E-12</v>
      </c>
      <c r="H1372" s="55"/>
      <c r="I1372" s="55"/>
      <c r="J1372" s="55"/>
    </row>
    <row r="1373" spans="1:10">
      <c r="A1373" s="42" t="s">
        <v>5064</v>
      </c>
      <c r="B1373" s="43" t="s">
        <v>5058</v>
      </c>
      <c r="C1373" s="8" t="s">
        <v>5254</v>
      </c>
      <c r="D1373" s="42" t="s">
        <v>5065</v>
      </c>
      <c r="E1373" s="203">
        <f>VLOOKUP(A1373,'System TB'!$A:$C,3,FALSE)</f>
        <v>0</v>
      </c>
      <c r="F1373" s="44">
        <v>0</v>
      </c>
      <c r="G1373" s="44">
        <f t="shared" si="24"/>
        <v>0</v>
      </c>
      <c r="H1373" s="55"/>
      <c r="I1373" s="55"/>
      <c r="J1373" s="55"/>
    </row>
    <row r="1374" spans="1:10">
      <c r="A1374" s="42" t="s">
        <v>4607</v>
      </c>
      <c r="B1374" s="43" t="s">
        <v>4491</v>
      </c>
      <c r="C1374" s="92" t="str">
        <f>IF(E1374&gt;=0,"BS-1.1.18.0.0.0","BS-1.2.11.0.0.0")</f>
        <v>BS-1.1.18.0.0.0</v>
      </c>
      <c r="D1374" s="42" t="s">
        <v>4608</v>
      </c>
      <c r="E1374" s="203">
        <f>VLOOKUP(A1374,'System TB'!$A:$C,3,FALSE)</f>
        <v>0</v>
      </c>
      <c r="F1374" s="44">
        <v>0</v>
      </c>
      <c r="G1374" s="44">
        <f t="shared" si="24"/>
        <v>0</v>
      </c>
      <c r="H1374" s="55"/>
      <c r="I1374" s="55"/>
      <c r="J1374" s="55"/>
    </row>
    <row r="1375" spans="1:10">
      <c r="A1375" s="42" t="s">
        <v>3725</v>
      </c>
      <c r="B1375" s="43" t="s">
        <v>3557</v>
      </c>
      <c r="C1375" s="92" t="s">
        <v>5240</v>
      </c>
      <c r="D1375" s="42" t="s">
        <v>3726</v>
      </c>
      <c r="E1375" s="203">
        <f>VLOOKUP(A1375,'System TB'!$A:$C,3,FALSE)</f>
        <v>0</v>
      </c>
      <c r="F1375" s="44">
        <v>0</v>
      </c>
      <c r="G1375" s="44">
        <f t="shared" si="24"/>
        <v>0</v>
      </c>
      <c r="H1375" s="55"/>
      <c r="I1375" s="55"/>
      <c r="J1375" s="55"/>
    </row>
    <row r="1376" spans="1:10">
      <c r="A1376" s="42" t="s">
        <v>1783</v>
      </c>
      <c r="B1376" s="43" t="s">
        <v>1409</v>
      </c>
      <c r="C1376" s="92" t="s">
        <v>5238</v>
      </c>
      <c r="D1376" s="42" t="s">
        <v>1784</v>
      </c>
      <c r="E1376" s="203">
        <f>VLOOKUP(A1376,'System TB'!$A:$C,3,FALSE)</f>
        <v>5000</v>
      </c>
      <c r="F1376" s="44">
        <v>5000</v>
      </c>
      <c r="G1376" s="44">
        <f t="shared" si="24"/>
        <v>0</v>
      </c>
      <c r="H1376" s="55"/>
      <c r="I1376" s="55"/>
      <c r="J1376" s="55"/>
    </row>
    <row r="1377" spans="1:10">
      <c r="A1377" s="42" t="s">
        <v>2366</v>
      </c>
      <c r="B1377" s="43" t="s">
        <v>1409</v>
      </c>
      <c r="C1377" s="92" t="s">
        <v>5238</v>
      </c>
      <c r="D1377" s="42" t="s">
        <v>2367</v>
      </c>
      <c r="E1377" s="203">
        <f>VLOOKUP(A1377,'System TB'!$A:$C,3,FALSE)</f>
        <v>88910.84</v>
      </c>
      <c r="F1377" s="44">
        <v>66683.129999999976</v>
      </c>
      <c r="G1377" s="44">
        <f t="shared" si="24"/>
        <v>22227.710000000021</v>
      </c>
      <c r="H1377" s="55"/>
      <c r="I1377" s="55"/>
      <c r="J1377" s="55"/>
    </row>
    <row r="1378" spans="1:10">
      <c r="A1378" s="42" t="s">
        <v>2568</v>
      </c>
      <c r="B1378" s="43" t="s">
        <v>1409</v>
      </c>
      <c r="C1378" s="92" t="s">
        <v>5238</v>
      </c>
      <c r="D1378" s="42" t="s">
        <v>2569</v>
      </c>
      <c r="E1378" s="203">
        <f>VLOOKUP(A1378,'System TB'!$A:$C,3,FALSE)</f>
        <v>38236.839999999997</v>
      </c>
      <c r="F1378" s="44">
        <v>28678.339999999997</v>
      </c>
      <c r="G1378" s="44">
        <f t="shared" si="24"/>
        <v>9558.5</v>
      </c>
      <c r="H1378" s="55"/>
      <c r="I1378" s="55"/>
      <c r="J1378" s="55"/>
    </row>
    <row r="1379" spans="1:10">
      <c r="A1379" s="42" t="s">
        <v>2586</v>
      </c>
      <c r="B1379" s="43" t="s">
        <v>1409</v>
      </c>
      <c r="C1379" s="92" t="s">
        <v>5238</v>
      </c>
      <c r="D1379" s="42" t="s">
        <v>2587</v>
      </c>
      <c r="E1379" s="203">
        <f>VLOOKUP(A1379,'System TB'!$A:$C,3,FALSE)</f>
        <v>73062</v>
      </c>
      <c r="F1379" s="44">
        <v>47016.75</v>
      </c>
      <c r="G1379" s="44">
        <f t="shared" si="24"/>
        <v>26045.25</v>
      </c>
      <c r="H1379" s="55"/>
      <c r="I1379" s="55"/>
      <c r="J1379" s="55"/>
    </row>
    <row r="1380" spans="1:10">
      <c r="A1380" s="42" t="s">
        <v>3374</v>
      </c>
      <c r="B1380" s="43" t="s">
        <v>1409</v>
      </c>
      <c r="C1380" s="92" t="s">
        <v>5238</v>
      </c>
      <c r="D1380" s="42" t="s">
        <v>3375</v>
      </c>
      <c r="E1380" s="203">
        <f>VLOOKUP(A1380,'System TB'!$A:$C,3,FALSE)</f>
        <v>179354.52</v>
      </c>
      <c r="F1380" s="44">
        <v>130148.37</v>
      </c>
      <c r="G1380" s="44">
        <f t="shared" si="24"/>
        <v>49206.149999999994</v>
      </c>
      <c r="H1380" s="55"/>
      <c r="I1380" s="55"/>
      <c r="J1380" s="55"/>
    </row>
    <row r="1381" spans="1:10">
      <c r="A1381" s="42" t="s">
        <v>1799</v>
      </c>
      <c r="B1381" s="43" t="s">
        <v>1409</v>
      </c>
      <c r="C1381" s="92" t="s">
        <v>5238</v>
      </c>
      <c r="D1381" s="42" t="s">
        <v>1800</v>
      </c>
      <c r="E1381" s="203">
        <f>VLOOKUP(A1381,'System TB'!$A:$C,3,FALSE)</f>
        <v>183600</v>
      </c>
      <c r="F1381" s="44">
        <v>135000</v>
      </c>
      <c r="G1381" s="44">
        <f t="shared" si="24"/>
        <v>48600</v>
      </c>
      <c r="H1381" s="55"/>
      <c r="I1381" s="55"/>
      <c r="J1381" s="55"/>
    </row>
    <row r="1382" spans="1:10">
      <c r="A1382" s="42" t="s">
        <v>2057</v>
      </c>
      <c r="B1382" s="43" t="s">
        <v>1409</v>
      </c>
      <c r="C1382" s="92" t="s">
        <v>5238</v>
      </c>
      <c r="D1382" s="42" t="s">
        <v>2058</v>
      </c>
      <c r="E1382" s="203">
        <f>VLOOKUP(A1382,'System TB'!$A:$C,3,FALSE)</f>
        <v>42170.9</v>
      </c>
      <c r="F1382" s="44">
        <v>10170.899999999994</v>
      </c>
      <c r="G1382" s="44">
        <f t="shared" si="24"/>
        <v>32000.000000000007</v>
      </c>
      <c r="H1382" s="55"/>
      <c r="I1382" s="55"/>
      <c r="J1382" s="55"/>
    </row>
    <row r="1383" spans="1:10">
      <c r="A1383" s="42" t="s">
        <v>2588</v>
      </c>
      <c r="B1383" s="43" t="s">
        <v>1409</v>
      </c>
      <c r="C1383" s="92" t="s">
        <v>5238</v>
      </c>
      <c r="D1383" s="42" t="s">
        <v>2589</v>
      </c>
      <c r="E1383" s="203">
        <f>VLOOKUP(A1383,'System TB'!$A:$C,3,FALSE)</f>
        <v>0</v>
      </c>
      <c r="F1383" s="44">
        <v>0</v>
      </c>
      <c r="G1383" s="44">
        <f t="shared" si="24"/>
        <v>0</v>
      </c>
      <c r="H1383" s="55"/>
      <c r="I1383" s="55"/>
      <c r="J1383" s="55"/>
    </row>
    <row r="1384" spans="1:10">
      <c r="A1384" s="42" t="s">
        <v>2570</v>
      </c>
      <c r="B1384" s="43" t="s">
        <v>1409</v>
      </c>
      <c r="C1384" s="92" t="s">
        <v>5239</v>
      </c>
      <c r="D1384" s="42" t="s">
        <v>2571</v>
      </c>
      <c r="E1384" s="203">
        <f>VLOOKUP(A1384,'System TB'!$A:$C,3,FALSE)</f>
        <v>0</v>
      </c>
      <c r="F1384" s="44">
        <v>0</v>
      </c>
      <c r="G1384" s="44">
        <f t="shared" si="24"/>
        <v>0</v>
      </c>
      <c r="H1384" s="55"/>
      <c r="I1384" s="55"/>
      <c r="J1384" s="55"/>
    </row>
    <row r="1385" spans="1:10">
      <c r="A1385" s="42" t="s">
        <v>1152</v>
      </c>
      <c r="B1385" s="43" t="s">
        <v>978</v>
      </c>
      <c r="C1385" s="92" t="s">
        <v>5233</v>
      </c>
      <c r="D1385" s="42" t="s">
        <v>1153</v>
      </c>
      <c r="E1385" s="203">
        <f>VLOOKUP(A1385,'System TB'!$A:$C,3,FALSE)</f>
        <v>21460</v>
      </c>
      <c r="F1385" s="44">
        <v>16460</v>
      </c>
      <c r="G1385" s="44">
        <f t="shared" si="24"/>
        <v>5000</v>
      </c>
      <c r="H1385" s="55"/>
      <c r="I1385" s="55"/>
      <c r="J1385" s="55"/>
    </row>
    <row r="1386" spans="1:10">
      <c r="A1386" s="42" t="s">
        <v>998</v>
      </c>
      <c r="B1386" s="43" t="s">
        <v>978</v>
      </c>
      <c r="C1386" s="92" t="s">
        <v>5233</v>
      </c>
      <c r="D1386" s="42" t="s">
        <v>999</v>
      </c>
      <c r="E1386" s="203">
        <f>VLOOKUP(A1386,'System TB'!$A:$C,3,FALSE)</f>
        <v>186162</v>
      </c>
      <c r="F1386" s="44">
        <v>134642</v>
      </c>
      <c r="G1386" s="44">
        <f t="shared" si="24"/>
        <v>51520</v>
      </c>
      <c r="H1386" s="55"/>
      <c r="I1386" s="55"/>
      <c r="J1386" s="55"/>
    </row>
    <row r="1387" spans="1:10">
      <c r="A1387" s="42" t="s">
        <v>3360</v>
      </c>
      <c r="B1387" s="43" t="s">
        <v>1409</v>
      </c>
      <c r="C1387" s="92" t="s">
        <v>5238</v>
      </c>
      <c r="D1387" s="42" t="s">
        <v>3361</v>
      </c>
      <c r="E1387" s="203">
        <f>VLOOKUP(A1387,'System TB'!$A:$C,3,FALSE)</f>
        <v>87143.87</v>
      </c>
      <c r="F1387" s="44">
        <v>64865.48000000001</v>
      </c>
      <c r="G1387" s="44">
        <f t="shared" si="24"/>
        <v>22278.389999999985</v>
      </c>
      <c r="H1387" s="55"/>
      <c r="I1387" s="55"/>
      <c r="J1387" s="55"/>
    </row>
    <row r="1388" spans="1:10">
      <c r="A1388" s="42" t="s">
        <v>3376</v>
      </c>
      <c r="B1388" s="43" t="s">
        <v>1409</v>
      </c>
      <c r="C1388" s="92" t="s">
        <v>5238</v>
      </c>
      <c r="D1388" s="42" t="s">
        <v>3377</v>
      </c>
      <c r="E1388" s="203">
        <f>VLOOKUP(A1388,'System TB'!$A:$C,3,FALSE)</f>
        <v>381188</v>
      </c>
      <c r="F1388" s="44">
        <v>296157.5</v>
      </c>
      <c r="G1388" s="44">
        <f t="shared" si="24"/>
        <v>85030.5</v>
      </c>
      <c r="H1388" s="55"/>
      <c r="I1388" s="55"/>
      <c r="J1388" s="55"/>
    </row>
    <row r="1389" spans="1:10">
      <c r="A1389" s="42" t="s">
        <v>2840</v>
      </c>
      <c r="B1389" s="43" t="s">
        <v>1409</v>
      </c>
      <c r="C1389" s="92" t="s">
        <v>5238</v>
      </c>
      <c r="D1389" s="42" t="s">
        <v>2841</v>
      </c>
      <c r="E1389" s="203">
        <f>VLOOKUP(A1389,'System TB'!$A:$C,3,FALSE)</f>
        <v>9086</v>
      </c>
      <c r="F1389" s="44">
        <v>6706.3299999999981</v>
      </c>
      <c r="G1389" s="44">
        <f t="shared" si="24"/>
        <v>2379.6700000000019</v>
      </c>
      <c r="H1389" s="55"/>
      <c r="I1389" s="55"/>
      <c r="J1389" s="55"/>
    </row>
    <row r="1390" spans="1:10">
      <c r="A1390" s="42" t="s">
        <v>3362</v>
      </c>
      <c r="B1390" s="43" t="s">
        <v>1409</v>
      </c>
      <c r="C1390" s="92" t="s">
        <v>5238</v>
      </c>
      <c r="D1390" s="42" t="s">
        <v>3363</v>
      </c>
      <c r="E1390" s="203">
        <f>VLOOKUP(A1390,'System TB'!$A:$C,3,FALSE)</f>
        <v>0</v>
      </c>
      <c r="F1390" s="44">
        <v>0</v>
      </c>
      <c r="G1390" s="44">
        <f t="shared" si="24"/>
        <v>0</v>
      </c>
      <c r="H1390" s="55"/>
      <c r="I1390" s="55"/>
      <c r="J1390" s="55"/>
    </row>
    <row r="1391" spans="1:10">
      <c r="A1391" s="42" t="s">
        <v>2572</v>
      </c>
      <c r="B1391" s="43" t="s">
        <v>1409</v>
      </c>
      <c r="C1391" s="92" t="s">
        <v>5238</v>
      </c>
      <c r="D1391" s="42" t="s">
        <v>2573</v>
      </c>
      <c r="E1391" s="203">
        <f>VLOOKUP(A1391,'System TB'!$A:$C,3,FALSE)</f>
        <v>19332.8</v>
      </c>
      <c r="F1391" s="44">
        <v>13924.919999999998</v>
      </c>
      <c r="G1391" s="44">
        <f t="shared" si="24"/>
        <v>5407.880000000001</v>
      </c>
      <c r="H1391" s="55"/>
      <c r="I1391" s="55"/>
      <c r="J1391" s="55"/>
    </row>
    <row r="1392" spans="1:10">
      <c r="A1392" s="42" t="s">
        <v>3088</v>
      </c>
      <c r="B1392" s="43" t="s">
        <v>1409</v>
      </c>
      <c r="C1392" s="92" t="s">
        <v>5238</v>
      </c>
      <c r="D1392" s="42" t="s">
        <v>3089</v>
      </c>
      <c r="E1392" s="203">
        <f>VLOOKUP(A1392,'System TB'!$A:$C,3,FALSE)</f>
        <v>2569579.2599999998</v>
      </c>
      <c r="F1392" s="44">
        <v>2065261.83</v>
      </c>
      <c r="G1392" s="44">
        <f t="shared" si="24"/>
        <v>504317.4299999997</v>
      </c>
      <c r="H1392" s="55"/>
      <c r="I1392" s="55"/>
      <c r="J1392" s="55"/>
    </row>
    <row r="1393" spans="1:10">
      <c r="A1393" s="42" t="s">
        <v>1531</v>
      </c>
      <c r="B1393" s="43" t="s">
        <v>1409</v>
      </c>
      <c r="C1393" s="92" t="s">
        <v>5238</v>
      </c>
      <c r="D1393" s="42" t="s">
        <v>1532</v>
      </c>
      <c r="E1393" s="203">
        <f>VLOOKUP(A1393,'System TB'!$A:$C,3,FALSE)</f>
        <v>15085.6</v>
      </c>
      <c r="F1393" s="44">
        <v>8812.5</v>
      </c>
      <c r="G1393" s="44">
        <f t="shared" si="24"/>
        <v>6273.1</v>
      </c>
      <c r="H1393" s="55"/>
      <c r="I1393" s="55"/>
      <c r="J1393" s="55"/>
    </row>
    <row r="1394" spans="1:10">
      <c r="A1394" s="42" t="s">
        <v>1545</v>
      </c>
      <c r="B1394" s="43" t="s">
        <v>1409</v>
      </c>
      <c r="C1394" s="92" t="s">
        <v>5238</v>
      </c>
      <c r="D1394" s="42" t="s">
        <v>1546</v>
      </c>
      <c r="E1394" s="203">
        <f>VLOOKUP(A1394,'System TB'!$A:$C,3,FALSE)</f>
        <v>77529.36</v>
      </c>
      <c r="F1394" s="44">
        <v>58147.020000000019</v>
      </c>
      <c r="G1394" s="44">
        <f t="shared" si="24"/>
        <v>19382.339999999982</v>
      </c>
      <c r="H1394" s="55"/>
      <c r="I1394" s="55"/>
      <c r="J1394" s="55"/>
    </row>
    <row r="1395" spans="1:10">
      <c r="A1395" s="42" t="s">
        <v>2560</v>
      </c>
      <c r="B1395" s="43" t="s">
        <v>1409</v>
      </c>
      <c r="C1395" s="92" t="s">
        <v>5238</v>
      </c>
      <c r="D1395" s="42" t="s">
        <v>2561</v>
      </c>
      <c r="E1395" s="203">
        <f>VLOOKUP(A1395,'System TB'!$A:$C,3,FALSE)</f>
        <v>13661.5</v>
      </c>
      <c r="F1395" s="44">
        <v>4139</v>
      </c>
      <c r="G1395" s="44">
        <f t="shared" si="24"/>
        <v>9522.5</v>
      </c>
      <c r="H1395" s="55"/>
      <c r="I1395" s="55"/>
      <c r="J1395" s="55"/>
    </row>
    <row r="1396" spans="1:10">
      <c r="A1396" s="42" t="s">
        <v>3364</v>
      </c>
      <c r="B1396" s="43" t="s">
        <v>1409</v>
      </c>
      <c r="C1396" s="92" t="s">
        <v>5238</v>
      </c>
      <c r="D1396" s="42" t="s">
        <v>3365</v>
      </c>
      <c r="E1396" s="203">
        <f>VLOOKUP(A1396,'System TB'!$A:$C,3,FALSE)</f>
        <v>0</v>
      </c>
      <c r="F1396" s="44">
        <v>0</v>
      </c>
      <c r="G1396" s="44">
        <f t="shared" si="24"/>
        <v>0</v>
      </c>
      <c r="H1396" s="55"/>
      <c r="I1396" s="55"/>
      <c r="J1396" s="55"/>
    </row>
    <row r="1397" spans="1:10">
      <c r="A1397" s="42" t="s">
        <v>2049</v>
      </c>
      <c r="B1397" s="43" t="s">
        <v>1409</v>
      </c>
      <c r="C1397" s="92" t="s">
        <v>5238</v>
      </c>
      <c r="D1397" s="42" t="s">
        <v>2050</v>
      </c>
      <c r="E1397" s="203">
        <f>VLOOKUP(A1397,'System TB'!$A:$C,3,FALSE)</f>
        <v>207332.1</v>
      </c>
      <c r="F1397" s="44">
        <v>138626.93000000005</v>
      </c>
      <c r="G1397" s="44">
        <f t="shared" si="24"/>
        <v>68705.169999999955</v>
      </c>
      <c r="H1397" s="55"/>
      <c r="I1397" s="55"/>
      <c r="J1397" s="55"/>
    </row>
    <row r="1398" spans="1:10">
      <c r="A1398" s="42" t="s">
        <v>3366</v>
      </c>
      <c r="B1398" s="43" t="s">
        <v>1409</v>
      </c>
      <c r="C1398" s="92" t="s">
        <v>5238</v>
      </c>
      <c r="D1398" s="42" t="s">
        <v>3367</v>
      </c>
      <c r="E1398" s="203">
        <f>VLOOKUP(A1398,'System TB'!$A:$C,3,FALSE)</f>
        <v>0</v>
      </c>
      <c r="F1398" s="44">
        <v>0</v>
      </c>
      <c r="G1398" s="44">
        <f t="shared" si="24"/>
        <v>0</v>
      </c>
      <c r="H1398" s="55"/>
      <c r="I1398" s="55"/>
      <c r="J1398" s="55"/>
    </row>
    <row r="1399" spans="1:10">
      <c r="A1399" s="42" t="s">
        <v>1863</v>
      </c>
      <c r="B1399" s="43" t="s">
        <v>1409</v>
      </c>
      <c r="C1399" s="92" t="s">
        <v>5238</v>
      </c>
      <c r="D1399" s="42" t="s">
        <v>1864</v>
      </c>
      <c r="E1399" s="203">
        <f>VLOOKUP(A1399,'System TB'!$A:$C,3,FALSE)</f>
        <v>121888</v>
      </c>
      <c r="F1399" s="44">
        <v>82875</v>
      </c>
      <c r="G1399" s="44">
        <f t="shared" si="24"/>
        <v>39013</v>
      </c>
      <c r="H1399" s="55"/>
      <c r="I1399" s="55"/>
      <c r="J1399" s="55"/>
    </row>
    <row r="1400" spans="1:10">
      <c r="A1400" s="42" t="s">
        <v>5145</v>
      </c>
      <c r="B1400" s="43"/>
      <c r="C1400" s="43"/>
      <c r="D1400" s="42" t="s">
        <v>5146</v>
      </c>
      <c r="E1400" s="203">
        <f>VLOOKUP(A1400,'System TB'!$A:$C,3,FALSE)</f>
        <v>0</v>
      </c>
      <c r="F1400" s="44">
        <v>0</v>
      </c>
      <c r="G1400" s="44">
        <f t="shared" si="24"/>
        <v>0</v>
      </c>
      <c r="H1400" s="55"/>
      <c r="I1400" s="55"/>
      <c r="J1400" s="55"/>
    </row>
    <row r="1401" spans="1:10">
      <c r="A1401" s="42" t="s">
        <v>2291</v>
      </c>
      <c r="B1401" s="43" t="s">
        <v>1409</v>
      </c>
      <c r="C1401" s="92" t="s">
        <v>5238</v>
      </c>
      <c r="D1401" s="42" t="s">
        <v>2292</v>
      </c>
      <c r="E1401" s="203">
        <f>VLOOKUP(A1401,'System TB'!$A:$C,3,FALSE)</f>
        <v>416150.36</v>
      </c>
      <c r="F1401" s="44">
        <v>315751.60999999987</v>
      </c>
      <c r="G1401" s="44">
        <f t="shared" si="24"/>
        <v>100398.75000000012</v>
      </c>
      <c r="H1401" s="55"/>
      <c r="I1401" s="55"/>
      <c r="J1401" s="55"/>
    </row>
    <row r="1402" spans="1:10">
      <c r="A1402" s="42" t="s">
        <v>2562</v>
      </c>
      <c r="B1402" s="43" t="s">
        <v>1409</v>
      </c>
      <c r="C1402" s="92" t="s">
        <v>5238</v>
      </c>
      <c r="D1402" s="42" t="s">
        <v>2563</v>
      </c>
      <c r="E1402" s="203">
        <f>VLOOKUP(A1402,'System TB'!$A:$C,3,FALSE)</f>
        <v>70035</v>
      </c>
      <c r="F1402" s="44">
        <v>54335</v>
      </c>
      <c r="G1402" s="44">
        <f t="shared" si="24"/>
        <v>15700</v>
      </c>
      <c r="H1402" s="55"/>
      <c r="I1402" s="55"/>
      <c r="J1402" s="55"/>
    </row>
    <row r="1403" spans="1:10">
      <c r="A1403" s="42" t="s">
        <v>2051</v>
      </c>
      <c r="B1403" s="43" t="s">
        <v>1409</v>
      </c>
      <c r="C1403" s="92" t="s">
        <v>5238</v>
      </c>
      <c r="D1403" s="42" t="s">
        <v>2052</v>
      </c>
      <c r="E1403" s="203">
        <f>VLOOKUP(A1403,'System TB'!$A:$C,3,FALSE)</f>
        <v>88910.84</v>
      </c>
      <c r="F1403" s="44">
        <v>66683.129999999976</v>
      </c>
      <c r="G1403" s="44">
        <f t="shared" si="24"/>
        <v>22227.710000000021</v>
      </c>
      <c r="H1403" s="55"/>
      <c r="I1403" s="55"/>
      <c r="J1403" s="55"/>
    </row>
    <row r="1404" spans="1:10">
      <c r="A1404" s="42" t="s">
        <v>3434</v>
      </c>
      <c r="B1404" s="43" t="s">
        <v>1409</v>
      </c>
      <c r="C1404" s="92" t="s">
        <v>5238</v>
      </c>
      <c r="D1404" s="42" t="s">
        <v>3435</v>
      </c>
      <c r="E1404" s="203">
        <f>VLOOKUP(A1404,'System TB'!$A:$C,3,FALSE)</f>
        <v>90665.68</v>
      </c>
      <c r="F1404" s="44">
        <v>67999.97</v>
      </c>
      <c r="G1404" s="44">
        <f t="shared" si="24"/>
        <v>22665.709999999992</v>
      </c>
      <c r="H1404" s="55"/>
      <c r="I1404" s="55"/>
      <c r="J1404" s="55"/>
    </row>
    <row r="1405" spans="1:10">
      <c r="A1405" s="42" t="s">
        <v>2648</v>
      </c>
      <c r="B1405" s="43" t="s">
        <v>1409</v>
      </c>
      <c r="C1405" s="92" t="s">
        <v>5238</v>
      </c>
      <c r="D1405" s="42" t="s">
        <v>2649</v>
      </c>
      <c r="E1405" s="203">
        <f>VLOOKUP(A1405,'System TB'!$A:$C,3,FALSE)</f>
        <v>83957.75</v>
      </c>
      <c r="F1405" s="44">
        <v>61582</v>
      </c>
      <c r="G1405" s="44">
        <f t="shared" si="24"/>
        <v>22375.75</v>
      </c>
      <c r="H1405" s="55"/>
      <c r="I1405" s="55"/>
      <c r="J1405" s="55"/>
    </row>
    <row r="1406" spans="1:10">
      <c r="A1406" s="42" t="s">
        <v>1787</v>
      </c>
      <c r="B1406" s="43" t="s">
        <v>1409</v>
      </c>
      <c r="C1406" s="92" t="s">
        <v>5238</v>
      </c>
      <c r="D1406" s="42" t="s">
        <v>1788</v>
      </c>
      <c r="E1406" s="203">
        <f>VLOOKUP(A1406,'System TB'!$A:$C,3,FALSE)</f>
        <v>312305.64</v>
      </c>
      <c r="F1406" s="44">
        <v>217469.31999999995</v>
      </c>
      <c r="G1406" s="44">
        <f t="shared" si="24"/>
        <v>94836.320000000065</v>
      </c>
      <c r="H1406" s="55"/>
      <c r="I1406" s="55"/>
      <c r="J1406" s="55"/>
    </row>
    <row r="1407" spans="1:10">
      <c r="A1407" s="42" t="s">
        <v>1619</v>
      </c>
      <c r="B1407" s="43" t="s">
        <v>1409</v>
      </c>
      <c r="C1407" s="92" t="s">
        <v>5238</v>
      </c>
      <c r="D1407" s="42" t="s">
        <v>1620</v>
      </c>
      <c r="E1407" s="203">
        <f>VLOOKUP(A1407,'System TB'!$A:$C,3,FALSE)</f>
        <v>167200</v>
      </c>
      <c r="F1407" s="44">
        <v>118000.00000000006</v>
      </c>
      <c r="G1407" s="44">
        <f t="shared" si="24"/>
        <v>49199.999999999942</v>
      </c>
      <c r="H1407" s="55"/>
      <c r="I1407" s="55"/>
      <c r="J1407" s="55"/>
    </row>
    <row r="1408" spans="1:10">
      <c r="A1408" s="42" t="s">
        <v>3146</v>
      </c>
      <c r="B1408" s="43" t="s">
        <v>1409</v>
      </c>
      <c r="C1408" s="92" t="s">
        <v>5238</v>
      </c>
      <c r="D1408" s="42" t="s">
        <v>3147</v>
      </c>
      <c r="E1408" s="203">
        <f>VLOOKUP(A1408,'System TB'!$A:$C,3,FALSE)</f>
        <v>205690</v>
      </c>
      <c r="F1408" s="44">
        <v>155690</v>
      </c>
      <c r="G1408" s="44">
        <f t="shared" si="24"/>
        <v>50000</v>
      </c>
      <c r="H1408" s="55"/>
      <c r="I1408" s="55"/>
      <c r="J1408" s="55"/>
    </row>
    <row r="1409" spans="1:10">
      <c r="A1409" s="42" t="s">
        <v>2650</v>
      </c>
      <c r="B1409" s="43" t="s">
        <v>1409</v>
      </c>
      <c r="C1409" s="92" t="s">
        <v>5238</v>
      </c>
      <c r="D1409" s="42" t="s">
        <v>2651</v>
      </c>
      <c r="E1409" s="203">
        <f>VLOOKUP(A1409,'System TB'!$A:$C,3,FALSE)</f>
        <v>0</v>
      </c>
      <c r="F1409" s="44">
        <v>0</v>
      </c>
      <c r="G1409" s="44">
        <f t="shared" si="24"/>
        <v>0</v>
      </c>
      <c r="H1409" s="55"/>
      <c r="I1409" s="55"/>
      <c r="J1409" s="55"/>
    </row>
    <row r="1410" spans="1:10">
      <c r="A1410" s="42" t="s">
        <v>2842</v>
      </c>
      <c r="B1410" s="43" t="s">
        <v>1409</v>
      </c>
      <c r="C1410" s="92" t="s">
        <v>5239</v>
      </c>
      <c r="D1410" s="42" t="s">
        <v>2843</v>
      </c>
      <c r="E1410" s="203">
        <f>VLOOKUP(A1410,'System TB'!$A:$C,3,FALSE)</f>
        <v>0</v>
      </c>
      <c r="F1410" s="44">
        <v>0</v>
      </c>
      <c r="G1410" s="44">
        <f t="shared" ref="G1410:G1473" si="25">E1410-F1410</f>
        <v>0</v>
      </c>
      <c r="H1410" s="55"/>
      <c r="I1410" s="55"/>
      <c r="J1410" s="55"/>
    </row>
    <row r="1411" spans="1:10">
      <c r="A1411" s="42" t="s">
        <v>1154</v>
      </c>
      <c r="B1411" s="43" t="s">
        <v>978</v>
      </c>
      <c r="C1411" s="92" t="s">
        <v>5233</v>
      </c>
      <c r="D1411" s="42" t="s">
        <v>1155</v>
      </c>
      <c r="E1411" s="203">
        <f>VLOOKUP(A1411,'System TB'!$A:$C,3,FALSE)</f>
        <v>20750</v>
      </c>
      <c r="F1411" s="44">
        <v>11750</v>
      </c>
      <c r="G1411" s="44">
        <f t="shared" si="25"/>
        <v>9000</v>
      </c>
      <c r="H1411" s="55"/>
      <c r="I1411" s="55"/>
      <c r="J1411" s="55"/>
    </row>
    <row r="1412" spans="1:10">
      <c r="A1412" s="42" t="s">
        <v>1046</v>
      </c>
      <c r="B1412" s="43" t="s">
        <v>978</v>
      </c>
      <c r="C1412" s="92" t="s">
        <v>5233</v>
      </c>
      <c r="D1412" s="42" t="s">
        <v>1047</v>
      </c>
      <c r="E1412" s="203">
        <f>VLOOKUP(A1412,'System TB'!$A:$C,3,FALSE)</f>
        <v>359177.2</v>
      </c>
      <c r="F1412" s="44">
        <v>258665.19999999995</v>
      </c>
      <c r="G1412" s="44">
        <f t="shared" si="25"/>
        <v>100512.00000000006</v>
      </c>
      <c r="H1412" s="55"/>
      <c r="I1412" s="55"/>
      <c r="J1412" s="55"/>
    </row>
    <row r="1413" spans="1:10">
      <c r="A1413" s="42" t="s">
        <v>3082</v>
      </c>
      <c r="B1413" s="43" t="s">
        <v>1409</v>
      </c>
      <c r="C1413" s="92" t="s">
        <v>5238</v>
      </c>
      <c r="D1413" s="42" t="s">
        <v>3083</v>
      </c>
      <c r="E1413" s="203">
        <f>VLOOKUP(A1413,'System TB'!$A:$C,3,FALSE)</f>
        <v>84631.38</v>
      </c>
      <c r="F1413" s="44">
        <v>63627.069999999978</v>
      </c>
      <c r="G1413" s="44">
        <f t="shared" si="25"/>
        <v>21004.310000000027</v>
      </c>
      <c r="H1413" s="55"/>
      <c r="I1413" s="55"/>
      <c r="J1413" s="55"/>
    </row>
    <row r="1414" spans="1:10">
      <c r="A1414" s="42" t="s">
        <v>1621</v>
      </c>
      <c r="B1414" s="43" t="s">
        <v>1409</v>
      </c>
      <c r="C1414" s="92" t="s">
        <v>5238</v>
      </c>
      <c r="D1414" s="42" t="s">
        <v>1622</v>
      </c>
      <c r="E1414" s="203">
        <f>VLOOKUP(A1414,'System TB'!$A:$C,3,FALSE)</f>
        <v>684266</v>
      </c>
      <c r="F1414" s="44">
        <v>482802</v>
      </c>
      <c r="G1414" s="44">
        <f t="shared" si="25"/>
        <v>201464</v>
      </c>
      <c r="H1414" s="55"/>
      <c r="I1414" s="55"/>
      <c r="J1414" s="55"/>
    </row>
    <row r="1415" spans="1:10">
      <c r="A1415" s="42" t="s">
        <v>2368</v>
      </c>
      <c r="B1415" s="43" t="s">
        <v>1409</v>
      </c>
      <c r="C1415" s="92" t="s">
        <v>5238</v>
      </c>
      <c r="D1415" s="42" t="s">
        <v>2369</v>
      </c>
      <c r="E1415" s="203">
        <f>VLOOKUP(A1415,'System TB'!$A:$C,3,FALSE)</f>
        <v>5280.28</v>
      </c>
      <c r="F1415" s="44">
        <v>5280.2799999999988</v>
      </c>
      <c r="G1415" s="44">
        <f t="shared" si="25"/>
        <v>0</v>
      </c>
      <c r="H1415" s="55"/>
      <c r="I1415" s="55"/>
      <c r="J1415" s="55"/>
    </row>
    <row r="1416" spans="1:10">
      <c r="A1416" s="42" t="s">
        <v>3368</v>
      </c>
      <c r="B1416" s="43" t="s">
        <v>1409</v>
      </c>
      <c r="C1416" s="92" t="s">
        <v>5238</v>
      </c>
      <c r="D1416" s="42" t="s">
        <v>3369</v>
      </c>
      <c r="E1416" s="203">
        <f>VLOOKUP(A1416,'System TB'!$A:$C,3,FALSE)</f>
        <v>0</v>
      </c>
      <c r="F1416" s="44">
        <v>0</v>
      </c>
      <c r="G1416" s="44">
        <f t="shared" si="25"/>
        <v>0</v>
      </c>
      <c r="H1416" s="55"/>
      <c r="I1416" s="55"/>
      <c r="J1416" s="55"/>
    </row>
    <row r="1417" spans="1:10">
      <c r="A1417" s="42" t="s">
        <v>2558</v>
      </c>
      <c r="B1417" s="43" t="s">
        <v>1409</v>
      </c>
      <c r="C1417" s="92" t="s">
        <v>5238</v>
      </c>
      <c r="D1417" s="42" t="s">
        <v>2559</v>
      </c>
      <c r="E1417" s="203">
        <f>VLOOKUP(A1417,'System TB'!$A:$C,3,FALSE)</f>
        <v>835923.72</v>
      </c>
      <c r="F1417" s="44">
        <v>628599.33000000007</v>
      </c>
      <c r="G1417" s="44">
        <f t="shared" si="25"/>
        <v>207324.3899999999</v>
      </c>
      <c r="H1417" s="55"/>
      <c r="I1417" s="55"/>
      <c r="J1417" s="55"/>
    </row>
    <row r="1418" spans="1:10">
      <c r="A1418" s="42" t="s">
        <v>3723</v>
      </c>
      <c r="B1418" s="43" t="s">
        <v>3557</v>
      </c>
      <c r="C1418" s="92" t="s">
        <v>5240</v>
      </c>
      <c r="D1418" s="42" t="s">
        <v>3724</v>
      </c>
      <c r="E1418" s="203">
        <f>VLOOKUP(A1418,'System TB'!$A:$C,3,FALSE)</f>
        <v>0</v>
      </c>
      <c r="F1418" s="44">
        <v>0</v>
      </c>
      <c r="G1418" s="44">
        <f t="shared" si="25"/>
        <v>0</v>
      </c>
      <c r="H1418" s="55"/>
      <c r="I1418" s="55"/>
      <c r="J1418" s="55"/>
    </row>
    <row r="1419" spans="1:10">
      <c r="A1419" s="42" t="s">
        <v>2590</v>
      </c>
      <c r="B1419" s="43" t="s">
        <v>1409</v>
      </c>
      <c r="C1419" s="92" t="s">
        <v>5238</v>
      </c>
      <c r="D1419" s="42" t="s">
        <v>2591</v>
      </c>
      <c r="E1419" s="203">
        <f>VLOOKUP(A1419,'System TB'!$A:$C,3,FALSE)</f>
        <v>0</v>
      </c>
      <c r="F1419" s="44">
        <v>0</v>
      </c>
      <c r="G1419" s="44">
        <f t="shared" si="25"/>
        <v>0</v>
      </c>
      <c r="H1419" s="55"/>
      <c r="I1419" s="55"/>
      <c r="J1419" s="55"/>
    </row>
    <row r="1420" spans="1:10">
      <c r="A1420" s="42" t="s">
        <v>4319</v>
      </c>
      <c r="B1420" s="43" t="s">
        <v>4281</v>
      </c>
      <c r="C1420" s="92"/>
      <c r="D1420" s="42" t="s">
        <v>4320</v>
      </c>
      <c r="E1420" s="203">
        <f>VLOOKUP(A1420,'System TB'!$A:$C,3,FALSE)</f>
        <v>0</v>
      </c>
      <c r="F1420" s="44">
        <v>0</v>
      </c>
      <c r="G1420" s="44">
        <f t="shared" si="25"/>
        <v>0</v>
      </c>
      <c r="H1420" s="55"/>
      <c r="I1420" s="55"/>
      <c r="J1420" s="55"/>
    </row>
    <row r="1421" spans="1:10">
      <c r="A1421" s="42" t="s">
        <v>4136</v>
      </c>
      <c r="B1421" s="43" t="s">
        <v>4128</v>
      </c>
      <c r="C1421" s="92"/>
      <c r="D1421" s="42" t="s">
        <v>4137</v>
      </c>
      <c r="E1421" s="203">
        <f>VLOOKUP(A1421,'System TB'!$A:$C,3,FALSE)</f>
        <v>0</v>
      </c>
      <c r="F1421" s="44">
        <v>0</v>
      </c>
      <c r="G1421" s="44">
        <f t="shared" si="25"/>
        <v>0</v>
      </c>
      <c r="H1421" s="55"/>
      <c r="I1421" s="55"/>
      <c r="J1421" s="55"/>
    </row>
    <row r="1422" spans="1:10">
      <c r="A1422" s="42" t="s">
        <v>633</v>
      </c>
      <c r="B1422" s="43">
        <v>26</v>
      </c>
      <c r="C1422" s="204" t="s">
        <v>5205</v>
      </c>
      <c r="D1422" s="42" t="s">
        <v>634</v>
      </c>
      <c r="E1422" s="203">
        <f>VLOOKUP(A1422,'System TB'!$A:$C,3,FALSE)</f>
        <v>0</v>
      </c>
      <c r="F1422" s="44">
        <v>0</v>
      </c>
      <c r="G1422" s="44">
        <f t="shared" si="25"/>
        <v>0</v>
      </c>
      <c r="H1422" s="55"/>
      <c r="I1422" s="55"/>
      <c r="J1422" s="55"/>
    </row>
    <row r="1423" spans="1:10">
      <c r="A1423" s="42" t="s">
        <v>4956</v>
      </c>
      <c r="B1423" s="43" t="s">
        <v>4938</v>
      </c>
      <c r="C1423" s="9" t="s">
        <v>5244</v>
      </c>
      <c r="D1423" s="42" t="s">
        <v>4957</v>
      </c>
      <c r="E1423" s="203">
        <f>VLOOKUP(A1423,'System TB'!$A:$C,3,FALSE)</f>
        <v>-22417391.170000002</v>
      </c>
      <c r="F1423" s="44">
        <v>-17223312.160000004</v>
      </c>
      <c r="G1423" s="44">
        <f t="shared" si="25"/>
        <v>-5194079.0099999979</v>
      </c>
      <c r="H1423" s="55"/>
      <c r="I1423" s="55"/>
      <c r="J1423" s="55"/>
    </row>
    <row r="1424" spans="1:10">
      <c r="A1424" s="42" t="s">
        <v>4169</v>
      </c>
      <c r="B1424" s="43" t="s">
        <v>4128</v>
      </c>
      <c r="C1424" s="92" t="s">
        <v>5218</v>
      </c>
      <c r="D1424" s="42" t="s">
        <v>4170</v>
      </c>
      <c r="E1424" s="203">
        <f>VLOOKUP(A1424,'System TB'!$A:$C,3,FALSE)</f>
        <v>-32690470.420000002</v>
      </c>
      <c r="F1424" s="44">
        <v>-31270320.420000002</v>
      </c>
      <c r="G1424" s="44">
        <f t="shared" si="25"/>
        <v>-1420150</v>
      </c>
      <c r="H1424" s="55"/>
      <c r="I1424" s="55"/>
      <c r="J1424" s="55"/>
    </row>
    <row r="1425" spans="1:10">
      <c r="A1425" s="42" t="s">
        <v>4114</v>
      </c>
      <c r="B1425" s="43" t="s">
        <v>4106</v>
      </c>
      <c r="C1425" s="92" t="s">
        <v>5340</v>
      </c>
      <c r="D1425" s="42" t="s">
        <v>4115</v>
      </c>
      <c r="E1425" s="203">
        <f>VLOOKUP(A1425,'System TB'!$A:$C,3,FALSE)</f>
        <v>0</v>
      </c>
      <c r="F1425" s="44">
        <v>0</v>
      </c>
      <c r="G1425" s="44">
        <f t="shared" si="25"/>
        <v>0</v>
      </c>
      <c r="H1425" s="55"/>
      <c r="I1425" s="55"/>
      <c r="J1425" s="55"/>
    </row>
    <row r="1426" spans="1:10">
      <c r="A1426" s="42" t="s">
        <v>3677</v>
      </c>
      <c r="B1426" s="43" t="s">
        <v>3557</v>
      </c>
      <c r="C1426" s="92" t="s">
        <v>5240</v>
      </c>
      <c r="D1426" s="42" t="s">
        <v>3678</v>
      </c>
      <c r="E1426" s="203">
        <f>VLOOKUP(A1426,'System TB'!$A:$C,3,FALSE)</f>
        <v>0</v>
      </c>
      <c r="F1426" s="44">
        <v>0</v>
      </c>
      <c r="G1426" s="44">
        <f t="shared" si="25"/>
        <v>0</v>
      </c>
      <c r="H1426" s="55"/>
      <c r="I1426" s="55"/>
      <c r="J1426" s="55"/>
    </row>
    <row r="1427" spans="1:10">
      <c r="A1427" s="42" t="s">
        <v>3701</v>
      </c>
      <c r="B1427" s="43" t="s">
        <v>3557</v>
      </c>
      <c r="C1427" s="92" t="s">
        <v>5240</v>
      </c>
      <c r="D1427" s="42" t="s">
        <v>3702</v>
      </c>
      <c r="E1427" s="203">
        <f>VLOOKUP(A1427,'System TB'!$A:$C,3,FALSE)</f>
        <v>0</v>
      </c>
      <c r="F1427" s="44">
        <v>0</v>
      </c>
      <c r="G1427" s="44">
        <f t="shared" si="25"/>
        <v>0</v>
      </c>
      <c r="H1427" s="55"/>
      <c r="I1427" s="55"/>
      <c r="J1427" s="55"/>
    </row>
    <row r="1428" spans="1:10">
      <c r="A1428" s="42" t="s">
        <v>3872</v>
      </c>
      <c r="B1428" s="43" t="s">
        <v>3844</v>
      </c>
      <c r="C1428" s="92" t="s">
        <v>5238</v>
      </c>
      <c r="D1428" s="42" t="s">
        <v>3873</v>
      </c>
      <c r="E1428" s="203">
        <f>VLOOKUP(A1428,'System TB'!$A:$C,3,FALSE)</f>
        <v>0</v>
      </c>
      <c r="F1428" s="44">
        <v>0</v>
      </c>
      <c r="G1428" s="44">
        <f t="shared" si="25"/>
        <v>0</v>
      </c>
      <c r="H1428" s="55"/>
      <c r="I1428" s="55"/>
      <c r="J1428" s="55"/>
    </row>
    <row r="1429" spans="1:10">
      <c r="A1429" s="42" t="s">
        <v>4059</v>
      </c>
      <c r="B1429" s="91" t="str">
        <f>IF(E1429&gt;=0,"15b","OD")</f>
        <v>15b</v>
      </c>
      <c r="C1429" s="92" t="str">
        <f>IF(E1429&gt;=0,"BS-1.1.1.3.0.0","BS-1.2.1.1.0.0")</f>
        <v>BS-1.1.1.3.0.0</v>
      </c>
      <c r="D1429" s="42" t="s">
        <v>4060</v>
      </c>
      <c r="E1429" s="203">
        <f>VLOOKUP(A1429,'System TB'!$A:$C,3,FALSE)</f>
        <v>2038300</v>
      </c>
      <c r="F1429" s="44">
        <v>-2350883</v>
      </c>
      <c r="G1429" s="44">
        <f t="shared" si="25"/>
        <v>4389183</v>
      </c>
      <c r="H1429" s="55"/>
      <c r="I1429" s="55"/>
      <c r="J1429" s="55"/>
    </row>
    <row r="1430" spans="1:10">
      <c r="A1430" s="42" t="s">
        <v>4077</v>
      </c>
      <c r="B1430" s="91" t="str">
        <f>IF(E1430&gt;=0,"15b","OD")</f>
        <v>15b</v>
      </c>
      <c r="C1430" s="92" t="str">
        <f>IF(E1430&gt;=0,"BS-1.1.1.3.0.0","BS-1.2.1.1.0.0")</f>
        <v>BS-1.1.1.3.0.0</v>
      </c>
      <c r="D1430" s="42" t="s">
        <v>4078</v>
      </c>
      <c r="E1430" s="203">
        <f>VLOOKUP(A1430,'System TB'!$A:$C,3,FALSE)</f>
        <v>0</v>
      </c>
      <c r="F1430" s="44">
        <v>0</v>
      </c>
      <c r="G1430" s="44">
        <f t="shared" si="25"/>
        <v>0</v>
      </c>
      <c r="H1430" s="55"/>
      <c r="I1430" s="55"/>
      <c r="J1430" s="55"/>
    </row>
    <row r="1431" spans="1:10">
      <c r="A1431" s="42" t="s">
        <v>1533</v>
      </c>
      <c r="B1431" s="43" t="s">
        <v>1409</v>
      </c>
      <c r="C1431" s="92" t="s">
        <v>5238</v>
      </c>
      <c r="D1431" s="42" t="s">
        <v>1534</v>
      </c>
      <c r="E1431" s="203">
        <f>VLOOKUP(A1431,'System TB'!$A:$C,3,FALSE)</f>
        <v>950</v>
      </c>
      <c r="F1431" s="44">
        <v>950</v>
      </c>
      <c r="G1431" s="44">
        <f t="shared" si="25"/>
        <v>0</v>
      </c>
      <c r="H1431" s="55"/>
      <c r="I1431" s="55"/>
      <c r="J1431" s="55"/>
    </row>
    <row r="1432" spans="1:10">
      <c r="A1432" s="42" t="s">
        <v>3866</v>
      </c>
      <c r="B1432" s="43" t="s">
        <v>3844</v>
      </c>
      <c r="C1432" s="92" t="s">
        <v>5238</v>
      </c>
      <c r="D1432" s="42" t="s">
        <v>3867</v>
      </c>
      <c r="E1432" s="203">
        <f>VLOOKUP(A1432,'System TB'!$A:$C,3,FALSE)</f>
        <v>0</v>
      </c>
      <c r="F1432" s="44">
        <v>0</v>
      </c>
      <c r="G1432" s="44">
        <f t="shared" si="25"/>
        <v>0</v>
      </c>
      <c r="H1432" s="55"/>
      <c r="I1432" s="55"/>
      <c r="J1432" s="55"/>
    </row>
    <row r="1433" spans="1:10">
      <c r="A1433" s="42" t="s">
        <v>3771</v>
      </c>
      <c r="B1433" s="43" t="s">
        <v>3557</v>
      </c>
      <c r="C1433" s="92" t="s">
        <v>5240</v>
      </c>
      <c r="D1433" s="42" t="s">
        <v>3772</v>
      </c>
      <c r="E1433" s="203">
        <f>VLOOKUP(A1433,'System TB'!$A:$C,3,FALSE)</f>
        <v>0</v>
      </c>
      <c r="F1433" s="44">
        <v>0</v>
      </c>
      <c r="G1433" s="44">
        <f t="shared" si="25"/>
        <v>0</v>
      </c>
      <c r="H1433" s="55"/>
      <c r="I1433" s="55"/>
      <c r="J1433" s="55"/>
    </row>
    <row r="1434" spans="1:10">
      <c r="A1434" s="42" t="s">
        <v>1867</v>
      </c>
      <c r="B1434" s="43" t="s">
        <v>1409</v>
      </c>
      <c r="C1434" s="92" t="s">
        <v>5238</v>
      </c>
      <c r="D1434" s="42" t="s">
        <v>1868</v>
      </c>
      <c r="E1434" s="203">
        <f>VLOOKUP(A1434,'System TB'!$A:$C,3,FALSE)</f>
        <v>109451.91</v>
      </c>
      <c r="F1434" s="44">
        <v>61911.31</v>
      </c>
      <c r="G1434" s="44">
        <f t="shared" si="25"/>
        <v>47540.600000000006</v>
      </c>
      <c r="H1434" s="55"/>
      <c r="I1434" s="55"/>
      <c r="J1434" s="55"/>
    </row>
    <row r="1435" spans="1:10">
      <c r="A1435" s="42" t="s">
        <v>2287</v>
      </c>
      <c r="B1435" s="43" t="s">
        <v>1409</v>
      </c>
      <c r="C1435" s="92" t="s">
        <v>5238</v>
      </c>
      <c r="D1435" s="42" t="s">
        <v>2288</v>
      </c>
      <c r="E1435" s="203">
        <f>VLOOKUP(A1435,'System TB'!$A:$C,3,FALSE)</f>
        <v>58647</v>
      </c>
      <c r="F1435" s="44">
        <v>55570</v>
      </c>
      <c r="G1435" s="44">
        <f t="shared" si="25"/>
        <v>3077</v>
      </c>
      <c r="H1435" s="55"/>
      <c r="I1435" s="55"/>
      <c r="J1435" s="55"/>
    </row>
    <row r="1436" spans="1:10">
      <c r="A1436" s="42" t="s">
        <v>3084</v>
      </c>
      <c r="B1436" s="43" t="s">
        <v>1409</v>
      </c>
      <c r="C1436" s="92" t="s">
        <v>5238</v>
      </c>
      <c r="D1436" s="42" t="s">
        <v>3085</v>
      </c>
      <c r="E1436" s="203">
        <f>VLOOKUP(A1436,'System TB'!$A:$C,3,FALSE)</f>
        <v>0</v>
      </c>
      <c r="F1436" s="44">
        <v>0</v>
      </c>
      <c r="G1436" s="44">
        <f t="shared" si="25"/>
        <v>0</v>
      </c>
      <c r="H1436" s="55"/>
      <c r="I1436" s="55"/>
      <c r="J1436" s="55"/>
    </row>
    <row r="1437" spans="1:10">
      <c r="A1437" s="42" t="s">
        <v>4858</v>
      </c>
      <c r="B1437" s="43" t="s">
        <v>4841</v>
      </c>
      <c r="C1437" s="92" t="str">
        <f>IF(E1437&gt;=0,"BS-1.1.18.0.0.0","BS-1.2.11.0.0.0")</f>
        <v>BS-1.1.18.0.0.0</v>
      </c>
      <c r="D1437" s="42" t="s">
        <v>4859</v>
      </c>
      <c r="E1437" s="203">
        <f>VLOOKUP(A1437,'System TB'!$A:$C,3,FALSE)</f>
        <v>0</v>
      </c>
      <c r="F1437" s="44">
        <v>0</v>
      </c>
      <c r="G1437" s="44">
        <f t="shared" si="25"/>
        <v>0</v>
      </c>
      <c r="H1437" s="55"/>
      <c r="I1437" s="55"/>
      <c r="J1437" s="55"/>
    </row>
    <row r="1438" spans="1:10">
      <c r="A1438" s="42" t="s">
        <v>4461</v>
      </c>
      <c r="B1438" s="43" t="s">
        <v>4420</v>
      </c>
      <c r="C1438" s="92" t="s">
        <v>5222</v>
      </c>
      <c r="D1438" s="42" t="s">
        <v>4462</v>
      </c>
      <c r="E1438" s="203">
        <f>VLOOKUP(A1438,'System TB'!$A:$C,3,FALSE)</f>
        <v>0</v>
      </c>
      <c r="F1438" s="44">
        <v>0</v>
      </c>
      <c r="G1438" s="44">
        <f t="shared" si="25"/>
        <v>0</v>
      </c>
      <c r="H1438" s="55"/>
      <c r="I1438" s="55"/>
      <c r="J1438" s="55"/>
    </row>
    <row r="1439" spans="1:10">
      <c r="A1439" s="42" t="s">
        <v>3681</v>
      </c>
      <c r="B1439" s="43" t="s">
        <v>3557</v>
      </c>
      <c r="C1439" s="92" t="s">
        <v>5240</v>
      </c>
      <c r="D1439" s="42" t="s">
        <v>3682</v>
      </c>
      <c r="E1439" s="203">
        <f>VLOOKUP(A1439,'System TB'!$A:$C,3,FALSE)</f>
        <v>0</v>
      </c>
      <c r="F1439" s="44">
        <v>0</v>
      </c>
      <c r="G1439" s="44">
        <f t="shared" si="25"/>
        <v>0</v>
      </c>
      <c r="H1439" s="55"/>
      <c r="I1439" s="55"/>
      <c r="J1439" s="55"/>
    </row>
    <row r="1440" spans="1:10">
      <c r="A1440" s="42" t="s">
        <v>4112</v>
      </c>
      <c r="B1440" s="43" t="s">
        <v>4106</v>
      </c>
      <c r="C1440" s="92" t="s">
        <v>5340</v>
      </c>
      <c r="D1440" s="42" t="s">
        <v>4113</v>
      </c>
      <c r="E1440" s="203">
        <f>VLOOKUP(A1440,'System TB'!$A:$C,3,FALSE)</f>
        <v>0</v>
      </c>
      <c r="F1440" s="44">
        <v>0</v>
      </c>
      <c r="G1440" s="44">
        <f t="shared" si="25"/>
        <v>0</v>
      </c>
      <c r="H1440" s="55"/>
      <c r="I1440" s="55"/>
      <c r="J1440" s="55"/>
    </row>
    <row r="1441" spans="1:10">
      <c r="A1441" s="42" t="s">
        <v>4724</v>
      </c>
      <c r="B1441" s="43" t="s">
        <v>4688</v>
      </c>
      <c r="C1441" s="92" t="str">
        <f>IF(E1441&gt;=0,"BS-1.1.18.0.0.0","BS-1.2.11.0.0.0")</f>
        <v>BS-1.2.11.0.0.0</v>
      </c>
      <c r="D1441" s="42" t="s">
        <v>4725</v>
      </c>
      <c r="E1441" s="203">
        <f>VLOOKUP(A1441,'System TB'!$A:$C,3,FALSE)</f>
        <v>-12307364.529999999</v>
      </c>
      <c r="F1441" s="44">
        <v>-7007480.5300000003</v>
      </c>
      <c r="G1441" s="44">
        <f t="shared" si="25"/>
        <v>-5299883.9999999991</v>
      </c>
      <c r="H1441" s="55"/>
      <c r="I1441" s="55"/>
      <c r="J1441" s="55"/>
    </row>
    <row r="1442" spans="1:10">
      <c r="A1442" s="42" t="s">
        <v>4118</v>
      </c>
      <c r="B1442" s="43" t="s">
        <v>4106</v>
      </c>
      <c r="C1442" s="92" t="s">
        <v>5340</v>
      </c>
      <c r="D1442" s="42" t="s">
        <v>4119</v>
      </c>
      <c r="E1442" s="203">
        <f>VLOOKUP(A1442,'System TB'!$A:$C,3,FALSE)</f>
        <v>0</v>
      </c>
      <c r="F1442" s="44">
        <v>0</v>
      </c>
      <c r="G1442" s="44">
        <f t="shared" si="25"/>
        <v>0</v>
      </c>
      <c r="H1442" s="55"/>
      <c r="I1442" s="55"/>
      <c r="J1442" s="55"/>
    </row>
    <row r="1443" spans="1:10">
      <c r="A1443" s="42" t="s">
        <v>2915</v>
      </c>
      <c r="B1443" s="43" t="s">
        <v>1409</v>
      </c>
      <c r="C1443" s="92" t="s">
        <v>5238</v>
      </c>
      <c r="D1443" s="42" t="s">
        <v>2916</v>
      </c>
      <c r="E1443" s="203">
        <f>VLOOKUP(A1443,'System TB'!$A:$C,3,FALSE)</f>
        <v>0</v>
      </c>
      <c r="F1443" s="44">
        <v>0</v>
      </c>
      <c r="G1443" s="44">
        <f t="shared" si="25"/>
        <v>0</v>
      </c>
      <c r="H1443" s="55"/>
      <c r="I1443" s="55"/>
      <c r="J1443" s="55"/>
    </row>
    <row r="1444" spans="1:10">
      <c r="A1444" s="42" t="s">
        <v>2300</v>
      </c>
      <c r="B1444" s="43" t="s">
        <v>1409</v>
      </c>
      <c r="C1444" s="92" t="s">
        <v>5238</v>
      </c>
      <c r="D1444" s="42" t="s">
        <v>2301</v>
      </c>
      <c r="E1444" s="203">
        <f>VLOOKUP(A1444,'System TB'!$A:$C,3,FALSE)</f>
        <v>76618.75</v>
      </c>
      <c r="F1444" s="44">
        <v>56057.25</v>
      </c>
      <c r="G1444" s="44">
        <f t="shared" si="25"/>
        <v>20561.5</v>
      </c>
      <c r="H1444" s="55"/>
      <c r="I1444" s="55"/>
      <c r="J1444" s="55"/>
    </row>
    <row r="1445" spans="1:10">
      <c r="A1445" s="42" t="s">
        <v>4887</v>
      </c>
      <c r="B1445" s="43" t="s">
        <v>4459</v>
      </c>
      <c r="C1445" s="92" t="str">
        <f>IF(E1445&gt;=0,"BS-1.1.18.0.0.0","BS-1.2.11.0.0.0")</f>
        <v>BS-1.2.11.0.0.0</v>
      </c>
      <c r="D1445" s="42" t="s">
        <v>4888</v>
      </c>
      <c r="E1445" s="203">
        <f>VLOOKUP(A1445,'System TB'!$A:$C,3,FALSE)</f>
        <v>-276536.56</v>
      </c>
      <c r="F1445" s="44">
        <v>-516136.56</v>
      </c>
      <c r="G1445" s="44">
        <f t="shared" si="25"/>
        <v>239600</v>
      </c>
      <c r="H1445" s="55"/>
      <c r="I1445" s="55"/>
      <c r="J1445" s="55"/>
    </row>
    <row r="1446" spans="1:10">
      <c r="A1446" s="42" t="s">
        <v>2125</v>
      </c>
      <c r="B1446" s="43" t="s">
        <v>1409</v>
      </c>
      <c r="C1446" s="92" t="s">
        <v>5238</v>
      </c>
      <c r="D1446" s="42" t="s">
        <v>2126</v>
      </c>
      <c r="E1446" s="203">
        <f>VLOOKUP(A1446,'System TB'!$A:$C,3,FALSE)</f>
        <v>68418.75</v>
      </c>
      <c r="F1446" s="44">
        <v>49569</v>
      </c>
      <c r="G1446" s="44">
        <f t="shared" si="25"/>
        <v>18849.75</v>
      </c>
      <c r="H1446" s="55"/>
      <c r="I1446" s="55"/>
      <c r="J1446" s="55"/>
    </row>
    <row r="1447" spans="1:10">
      <c r="A1447" s="42" t="s">
        <v>5103</v>
      </c>
      <c r="B1447" s="43"/>
      <c r="C1447" s="43" t="s">
        <v>5238</v>
      </c>
      <c r="D1447" s="42" t="s">
        <v>5803</v>
      </c>
      <c r="E1447" s="203">
        <f>VLOOKUP(A1447,'System TB'!$A:$C,3,FALSE)</f>
        <v>9023052</v>
      </c>
      <c r="F1447" s="44">
        <v>6420552.9999999963</v>
      </c>
      <c r="G1447" s="44">
        <f t="shared" si="25"/>
        <v>2602499.0000000037</v>
      </c>
      <c r="H1447" s="55"/>
      <c r="I1447" s="55"/>
      <c r="J1447" s="55"/>
    </row>
    <row r="1448" spans="1:10">
      <c r="A1448" s="42" t="s">
        <v>4179</v>
      </c>
      <c r="B1448" s="43" t="s">
        <v>4128</v>
      </c>
      <c r="C1448" s="92" t="s">
        <v>5471</v>
      </c>
      <c r="D1448" s="42" t="s">
        <v>4180</v>
      </c>
      <c r="E1448" s="203">
        <f>VLOOKUP(A1448,'System TB'!$A:$C,3,FALSE)</f>
        <v>-31.27</v>
      </c>
      <c r="F1448" s="44">
        <v>-31.27</v>
      </c>
      <c r="G1448" s="44">
        <f t="shared" si="25"/>
        <v>0</v>
      </c>
      <c r="H1448" s="55"/>
      <c r="I1448" s="55"/>
      <c r="J1448" s="55"/>
    </row>
    <row r="1449" spans="1:10">
      <c r="A1449" s="42" t="s">
        <v>625</v>
      </c>
      <c r="B1449" s="43">
        <v>26</v>
      </c>
      <c r="C1449" s="204" t="s">
        <v>5205</v>
      </c>
      <c r="D1449" s="42" t="s">
        <v>626</v>
      </c>
      <c r="E1449" s="203">
        <f>VLOOKUP(A1449,'System TB'!$A:$C,3,FALSE)</f>
        <v>0</v>
      </c>
      <c r="F1449" s="44">
        <v>0</v>
      </c>
      <c r="G1449" s="44">
        <f t="shared" si="25"/>
        <v>0</v>
      </c>
      <c r="H1449" s="55"/>
      <c r="I1449" s="55"/>
      <c r="J1449" s="55"/>
    </row>
    <row r="1450" spans="1:10">
      <c r="A1450" s="42" t="s">
        <v>2304</v>
      </c>
      <c r="B1450" s="43" t="s">
        <v>1409</v>
      </c>
      <c r="C1450" s="92" t="s">
        <v>5238</v>
      </c>
      <c r="D1450" s="42" t="s">
        <v>2305</v>
      </c>
      <c r="E1450" s="203">
        <f>VLOOKUP(A1450,'System TB'!$A:$C,3,FALSE)</f>
        <v>27982.84</v>
      </c>
      <c r="F1450" s="44">
        <v>22360.179999999935</v>
      </c>
      <c r="G1450" s="44">
        <f t="shared" si="25"/>
        <v>5622.6600000000653</v>
      </c>
      <c r="H1450" s="55"/>
      <c r="I1450" s="55"/>
      <c r="J1450" s="55"/>
    </row>
    <row r="1451" spans="1:10">
      <c r="A1451" s="42" t="s">
        <v>4287</v>
      </c>
      <c r="B1451" s="43" t="s">
        <v>4281</v>
      </c>
      <c r="C1451" s="92" t="s">
        <v>5470</v>
      </c>
      <c r="D1451" s="42" t="s">
        <v>4288</v>
      </c>
      <c r="E1451" s="203">
        <f>VLOOKUP(A1451,'System TB'!$A:$C,3,FALSE)</f>
        <v>-273889.86</v>
      </c>
      <c r="F1451" s="44">
        <v>-273889.86</v>
      </c>
      <c r="G1451" s="44">
        <f t="shared" si="25"/>
        <v>0</v>
      </c>
      <c r="H1451" s="55"/>
      <c r="I1451" s="55"/>
      <c r="J1451" s="55"/>
    </row>
    <row r="1452" spans="1:10">
      <c r="A1452" s="42" t="s">
        <v>1182</v>
      </c>
      <c r="B1452" s="43" t="s">
        <v>978</v>
      </c>
      <c r="C1452" s="92" t="s">
        <v>5233</v>
      </c>
      <c r="D1452" s="42" t="s">
        <v>1183</v>
      </c>
      <c r="E1452" s="203">
        <f>VLOOKUP(A1452,'System TB'!$A:$C,3,FALSE)</f>
        <v>0</v>
      </c>
      <c r="F1452" s="44">
        <v>0</v>
      </c>
      <c r="G1452" s="44">
        <f t="shared" si="25"/>
        <v>0</v>
      </c>
      <c r="H1452" s="55"/>
      <c r="I1452" s="55"/>
      <c r="J1452" s="55"/>
    </row>
    <row r="1453" spans="1:10">
      <c r="A1453" s="42" t="s">
        <v>1249</v>
      </c>
      <c r="B1453" s="43" t="s">
        <v>978</v>
      </c>
      <c r="C1453" s="92" t="s">
        <v>5233</v>
      </c>
      <c r="D1453" s="42" t="s">
        <v>1250</v>
      </c>
      <c r="E1453" s="203">
        <f>VLOOKUP(A1453,'System TB'!$A:$C,3,FALSE)</f>
        <v>0</v>
      </c>
      <c r="F1453" s="44">
        <v>0</v>
      </c>
      <c r="G1453" s="44">
        <f t="shared" si="25"/>
        <v>0</v>
      </c>
      <c r="H1453" s="55"/>
      <c r="I1453" s="55"/>
      <c r="J1453" s="55"/>
    </row>
    <row r="1454" spans="1:10">
      <c r="A1454" s="42" t="s">
        <v>1080</v>
      </c>
      <c r="B1454" s="43" t="s">
        <v>978</v>
      </c>
      <c r="C1454" s="92" t="s">
        <v>5233</v>
      </c>
      <c r="D1454" s="42" t="s">
        <v>1081</v>
      </c>
      <c r="E1454" s="203">
        <f>VLOOKUP(A1454,'System TB'!$A:$C,3,FALSE)</f>
        <v>15600</v>
      </c>
      <c r="F1454" s="44">
        <v>9600</v>
      </c>
      <c r="G1454" s="44">
        <f t="shared" si="25"/>
        <v>6000</v>
      </c>
      <c r="H1454" s="55"/>
      <c r="I1454" s="55"/>
      <c r="J1454" s="55"/>
    </row>
    <row r="1455" spans="1:10">
      <c r="A1455" s="42" t="s">
        <v>1158</v>
      </c>
      <c r="B1455" s="43" t="s">
        <v>978</v>
      </c>
      <c r="C1455" s="92" t="s">
        <v>5233</v>
      </c>
      <c r="D1455" s="42" t="s">
        <v>1159</v>
      </c>
      <c r="E1455" s="203">
        <f>VLOOKUP(A1455,'System TB'!$A:$C,3,FALSE)</f>
        <v>47169</v>
      </c>
      <c r="F1455" s="44">
        <v>44264</v>
      </c>
      <c r="G1455" s="44">
        <f t="shared" si="25"/>
        <v>2905</v>
      </c>
      <c r="H1455" s="55"/>
      <c r="I1455" s="55"/>
      <c r="J1455" s="55"/>
    </row>
    <row r="1456" spans="1:10">
      <c r="A1456" s="42" t="s">
        <v>1000</v>
      </c>
      <c r="B1456" s="43" t="s">
        <v>978</v>
      </c>
      <c r="C1456" s="92" t="s">
        <v>5233</v>
      </c>
      <c r="D1456" s="42" t="s">
        <v>1001</v>
      </c>
      <c r="E1456" s="203">
        <f>VLOOKUP(A1456,'System TB'!$A:$C,3,FALSE)</f>
        <v>152384.5</v>
      </c>
      <c r="F1456" s="44">
        <v>106489.5</v>
      </c>
      <c r="G1456" s="44">
        <f t="shared" si="25"/>
        <v>45895</v>
      </c>
      <c r="H1456" s="55"/>
      <c r="I1456" s="55"/>
      <c r="J1456" s="55"/>
    </row>
    <row r="1457" spans="1:10">
      <c r="A1457" s="42" t="s">
        <v>1004</v>
      </c>
      <c r="B1457" s="43" t="s">
        <v>978</v>
      </c>
      <c r="C1457" s="92" t="s">
        <v>5233</v>
      </c>
      <c r="D1457" s="42" t="s">
        <v>1005</v>
      </c>
      <c r="E1457" s="203">
        <f>VLOOKUP(A1457,'System TB'!$A:$C,3,FALSE)</f>
        <v>219274</v>
      </c>
      <c r="F1457" s="44">
        <v>162817</v>
      </c>
      <c r="G1457" s="44">
        <f t="shared" si="25"/>
        <v>56457</v>
      </c>
      <c r="H1457" s="55"/>
      <c r="I1457" s="55"/>
      <c r="J1457" s="55"/>
    </row>
    <row r="1458" spans="1:10">
      <c r="A1458" s="42" t="s">
        <v>1803</v>
      </c>
      <c r="B1458" s="43" t="s">
        <v>1409</v>
      </c>
      <c r="C1458" s="92" t="s">
        <v>5238</v>
      </c>
      <c r="D1458" s="42" t="s">
        <v>1804</v>
      </c>
      <c r="E1458" s="203">
        <f>VLOOKUP(A1458,'System TB'!$A:$C,3,FALSE)</f>
        <v>454845.38</v>
      </c>
      <c r="F1458" s="44">
        <v>341905.67999999993</v>
      </c>
      <c r="G1458" s="44">
        <f t="shared" si="25"/>
        <v>112939.70000000007</v>
      </c>
      <c r="H1458" s="55"/>
      <c r="I1458" s="55"/>
      <c r="J1458" s="55"/>
    </row>
    <row r="1459" spans="1:10">
      <c r="A1459" s="42" t="s">
        <v>1805</v>
      </c>
      <c r="B1459" s="43" t="s">
        <v>1409</v>
      </c>
      <c r="C1459" s="92" t="s">
        <v>5238</v>
      </c>
      <c r="D1459" s="42" t="s">
        <v>1806</v>
      </c>
      <c r="E1459" s="203">
        <f>VLOOKUP(A1459,'System TB'!$A:$C,3,FALSE)</f>
        <v>140837.5</v>
      </c>
      <c r="F1459" s="44">
        <v>107229.33999999997</v>
      </c>
      <c r="G1459" s="44">
        <f t="shared" si="25"/>
        <v>33608.160000000033</v>
      </c>
      <c r="H1459" s="55"/>
      <c r="I1459" s="55"/>
      <c r="J1459" s="55"/>
    </row>
    <row r="1460" spans="1:10">
      <c r="A1460" s="42" t="s">
        <v>1807</v>
      </c>
      <c r="B1460" s="43" t="s">
        <v>1409</v>
      </c>
      <c r="C1460" s="92" t="s">
        <v>5238</v>
      </c>
      <c r="D1460" s="42" t="s">
        <v>1808</v>
      </c>
      <c r="E1460" s="203">
        <f>VLOOKUP(A1460,'System TB'!$A:$C,3,FALSE)</f>
        <v>206522.74</v>
      </c>
      <c r="F1460" s="44">
        <v>149430.77000000002</v>
      </c>
      <c r="G1460" s="44">
        <f t="shared" si="25"/>
        <v>57091.969999999972</v>
      </c>
      <c r="H1460" s="55"/>
      <c r="I1460" s="55"/>
      <c r="J1460" s="55"/>
    </row>
    <row r="1461" spans="1:10">
      <c r="A1461" s="42" t="s">
        <v>1809</v>
      </c>
      <c r="B1461" s="43" t="s">
        <v>1409</v>
      </c>
      <c r="C1461" s="92" t="s">
        <v>5238</v>
      </c>
      <c r="D1461" s="42" t="s">
        <v>1810</v>
      </c>
      <c r="E1461" s="203">
        <f>VLOOKUP(A1461,'System TB'!$A:$C,3,FALSE)</f>
        <v>213252.99</v>
      </c>
      <c r="F1461" s="44">
        <v>163252.99</v>
      </c>
      <c r="G1461" s="44">
        <f t="shared" si="25"/>
        <v>50000</v>
      </c>
      <c r="H1461" s="55"/>
      <c r="I1461" s="55"/>
      <c r="J1461" s="55"/>
    </row>
    <row r="1462" spans="1:10">
      <c r="A1462" s="42" t="s">
        <v>2065</v>
      </c>
      <c r="B1462" s="43" t="s">
        <v>1409</v>
      </c>
      <c r="C1462" s="92" t="s">
        <v>5238</v>
      </c>
      <c r="D1462" s="42" t="s">
        <v>2066</v>
      </c>
      <c r="E1462" s="203">
        <f>VLOOKUP(A1462,'System TB'!$A:$C,3,FALSE)</f>
        <v>123404.1</v>
      </c>
      <c r="F1462" s="44">
        <v>92752.18</v>
      </c>
      <c r="G1462" s="44">
        <f t="shared" si="25"/>
        <v>30651.920000000013</v>
      </c>
      <c r="H1462" s="55"/>
      <c r="I1462" s="55"/>
      <c r="J1462" s="55"/>
    </row>
    <row r="1463" spans="1:10">
      <c r="A1463" s="42" t="s">
        <v>3096</v>
      </c>
      <c r="B1463" s="43" t="s">
        <v>1409</v>
      </c>
      <c r="C1463" s="92" t="s">
        <v>5238</v>
      </c>
      <c r="D1463" s="42" t="s">
        <v>3097</v>
      </c>
      <c r="E1463" s="203">
        <f>VLOOKUP(A1463,'System TB'!$A:$C,3,FALSE)</f>
        <v>111383.03</v>
      </c>
      <c r="F1463" s="44">
        <v>83930</v>
      </c>
      <c r="G1463" s="44">
        <f t="shared" si="25"/>
        <v>27453.03</v>
      </c>
      <c r="H1463" s="55"/>
      <c r="I1463" s="55"/>
      <c r="J1463" s="55"/>
    </row>
    <row r="1464" spans="1:10">
      <c r="A1464" s="42" t="s">
        <v>2324</v>
      </c>
      <c r="B1464" s="43" t="s">
        <v>1409</v>
      </c>
      <c r="C1464" s="92" t="s">
        <v>5238</v>
      </c>
      <c r="D1464" s="42" t="s">
        <v>2325</v>
      </c>
      <c r="E1464" s="203">
        <f>VLOOKUP(A1464,'System TB'!$A:$C,3,FALSE)</f>
        <v>424371.5</v>
      </c>
      <c r="F1464" s="44">
        <v>326736.5</v>
      </c>
      <c r="G1464" s="44">
        <f t="shared" si="25"/>
        <v>97635</v>
      </c>
      <c r="H1464" s="55"/>
      <c r="I1464" s="55"/>
      <c r="J1464" s="55"/>
    </row>
    <row r="1465" spans="1:10">
      <c r="A1465" s="42" t="s">
        <v>1587</v>
      </c>
      <c r="B1465" s="43" t="s">
        <v>1409</v>
      </c>
      <c r="C1465" s="92" t="s">
        <v>5238</v>
      </c>
      <c r="D1465" s="42" t="s">
        <v>1588</v>
      </c>
      <c r="E1465" s="203">
        <f>VLOOKUP(A1465,'System TB'!$A:$C,3,FALSE)</f>
        <v>621389</v>
      </c>
      <c r="F1465" s="44">
        <v>500459</v>
      </c>
      <c r="G1465" s="44">
        <f t="shared" si="25"/>
        <v>120930</v>
      </c>
      <c r="H1465" s="55"/>
      <c r="I1465" s="55"/>
      <c r="J1465" s="55"/>
    </row>
    <row r="1466" spans="1:10">
      <c r="A1466" s="42" t="s">
        <v>1841</v>
      </c>
      <c r="B1466" s="43" t="s">
        <v>1409</v>
      </c>
      <c r="C1466" s="92" t="s">
        <v>5238</v>
      </c>
      <c r="D1466" s="42" t="s">
        <v>1842</v>
      </c>
      <c r="E1466" s="203">
        <f>VLOOKUP(A1466,'System TB'!$A:$C,3,FALSE)</f>
        <v>12095</v>
      </c>
      <c r="F1466" s="44">
        <v>8299.3299999999945</v>
      </c>
      <c r="G1466" s="44">
        <f t="shared" si="25"/>
        <v>3795.6700000000055</v>
      </c>
      <c r="H1466" s="55"/>
      <c r="I1466" s="55"/>
      <c r="J1466" s="55"/>
    </row>
    <row r="1467" spans="1:10">
      <c r="A1467" s="42" t="s">
        <v>1571</v>
      </c>
      <c r="B1467" s="43" t="s">
        <v>1409</v>
      </c>
      <c r="C1467" s="92" t="s">
        <v>5238</v>
      </c>
      <c r="D1467" s="42" t="s">
        <v>1572</v>
      </c>
      <c r="E1467" s="203">
        <f>VLOOKUP(A1467,'System TB'!$A:$C,3,FALSE)</f>
        <v>2520</v>
      </c>
      <c r="F1467" s="44">
        <v>1635</v>
      </c>
      <c r="G1467" s="44">
        <f t="shared" si="25"/>
        <v>885</v>
      </c>
      <c r="H1467" s="55"/>
      <c r="I1467" s="55"/>
      <c r="J1467" s="55"/>
    </row>
    <row r="1468" spans="1:10">
      <c r="A1468" s="42" t="s">
        <v>3679</v>
      </c>
      <c r="B1468" s="43" t="s">
        <v>3557</v>
      </c>
      <c r="C1468" s="92" t="s">
        <v>5240</v>
      </c>
      <c r="D1468" s="42" t="s">
        <v>3680</v>
      </c>
      <c r="E1468" s="203">
        <f>VLOOKUP(A1468,'System TB'!$A:$C,3,FALSE)</f>
        <v>0</v>
      </c>
      <c r="F1468" s="44">
        <v>0</v>
      </c>
      <c r="G1468" s="44">
        <f t="shared" si="25"/>
        <v>0</v>
      </c>
      <c r="H1468" s="55"/>
      <c r="I1468" s="55"/>
      <c r="J1468" s="55"/>
    </row>
    <row r="1469" spans="1:10">
      <c r="A1469" s="42" t="s">
        <v>3817</v>
      </c>
      <c r="B1469" s="43" t="s">
        <v>3557</v>
      </c>
      <c r="C1469" s="92" t="s">
        <v>5240</v>
      </c>
      <c r="D1469" s="42" t="s">
        <v>3818</v>
      </c>
      <c r="E1469" s="203">
        <f>VLOOKUP(A1469,'System TB'!$A:$C,3,FALSE)</f>
        <v>0</v>
      </c>
      <c r="F1469" s="44">
        <v>0</v>
      </c>
      <c r="G1469" s="44">
        <f t="shared" si="25"/>
        <v>0</v>
      </c>
      <c r="H1469" s="55"/>
      <c r="I1469" s="55"/>
      <c r="J1469" s="55"/>
    </row>
    <row r="1470" spans="1:10">
      <c r="A1470" s="42" t="s">
        <v>2326</v>
      </c>
      <c r="B1470" s="43" t="s">
        <v>1409</v>
      </c>
      <c r="C1470" s="92" t="s">
        <v>5239</v>
      </c>
      <c r="D1470" s="42" t="s">
        <v>2327</v>
      </c>
      <c r="E1470" s="203">
        <f>VLOOKUP(A1470,'System TB'!$A:$C,3,FALSE)</f>
        <v>0</v>
      </c>
      <c r="F1470" s="44">
        <v>0</v>
      </c>
      <c r="G1470" s="44">
        <f t="shared" si="25"/>
        <v>0</v>
      </c>
      <c r="H1470" s="55"/>
      <c r="I1470" s="55"/>
      <c r="J1470" s="55"/>
    </row>
    <row r="1471" spans="1:10">
      <c r="A1471" s="42" t="s">
        <v>1821</v>
      </c>
      <c r="B1471" s="43" t="s">
        <v>1409</v>
      </c>
      <c r="C1471" s="92" t="s">
        <v>5239</v>
      </c>
      <c r="D1471" s="42" t="s">
        <v>1822</v>
      </c>
      <c r="E1471" s="203">
        <f>VLOOKUP(A1471,'System TB'!$A:$C,3,FALSE)</f>
        <v>0</v>
      </c>
      <c r="F1471" s="44">
        <v>0</v>
      </c>
      <c r="G1471" s="44">
        <f t="shared" si="25"/>
        <v>0</v>
      </c>
      <c r="H1471" s="55"/>
      <c r="I1471" s="55"/>
      <c r="J1471" s="55"/>
    </row>
    <row r="1472" spans="1:10">
      <c r="A1472" s="42" t="s">
        <v>1573</v>
      </c>
      <c r="B1472" s="43" t="s">
        <v>1409</v>
      </c>
      <c r="C1472" s="92" t="s">
        <v>5238</v>
      </c>
      <c r="D1472" s="42" t="s">
        <v>1574</v>
      </c>
      <c r="E1472" s="203">
        <f>VLOOKUP(A1472,'System TB'!$A:$C,3,FALSE)</f>
        <v>4890</v>
      </c>
      <c r="F1472" s="44">
        <v>4890</v>
      </c>
      <c r="G1472" s="44">
        <f t="shared" si="25"/>
        <v>0</v>
      </c>
      <c r="H1472" s="55"/>
      <c r="I1472" s="55"/>
      <c r="J1472" s="55"/>
    </row>
    <row r="1473" spans="1:10">
      <c r="A1473" s="42" t="s">
        <v>3126</v>
      </c>
      <c r="B1473" s="43" t="s">
        <v>1409</v>
      </c>
      <c r="C1473" s="92" t="s">
        <v>5238</v>
      </c>
      <c r="D1473" s="42" t="s">
        <v>3127</v>
      </c>
      <c r="E1473" s="203">
        <f>VLOOKUP(A1473,'System TB'!$A:$C,3,FALSE)</f>
        <v>0</v>
      </c>
      <c r="F1473" s="44">
        <v>0</v>
      </c>
      <c r="G1473" s="44">
        <f t="shared" si="25"/>
        <v>0</v>
      </c>
      <c r="H1473" s="55"/>
      <c r="I1473" s="55"/>
      <c r="J1473" s="55"/>
    </row>
    <row r="1474" spans="1:10">
      <c r="A1474" s="42" t="s">
        <v>1811</v>
      </c>
      <c r="B1474" s="43" t="s">
        <v>1409</v>
      </c>
      <c r="C1474" s="92" t="s">
        <v>5238</v>
      </c>
      <c r="D1474" s="42" t="s">
        <v>1812</v>
      </c>
      <c r="E1474" s="203">
        <f>VLOOKUP(A1474,'System TB'!$A:$C,3,FALSE)</f>
        <v>0</v>
      </c>
      <c r="F1474" s="44">
        <v>0</v>
      </c>
      <c r="G1474" s="44">
        <f t="shared" ref="G1474:G1537" si="26">E1474-F1474</f>
        <v>0</v>
      </c>
      <c r="H1474" s="55"/>
      <c r="I1474" s="55"/>
      <c r="J1474" s="55"/>
    </row>
    <row r="1475" spans="1:10">
      <c r="A1475" s="42" t="s">
        <v>1595</v>
      </c>
      <c r="B1475" s="43" t="s">
        <v>1409</v>
      </c>
      <c r="C1475" s="92" t="s">
        <v>5238</v>
      </c>
      <c r="D1475" s="42" t="s">
        <v>1596</v>
      </c>
      <c r="E1475" s="203">
        <f>VLOOKUP(A1475,'System TB'!$A:$C,3,FALSE)</f>
        <v>0</v>
      </c>
      <c r="F1475" s="44">
        <v>0</v>
      </c>
      <c r="G1475" s="44">
        <f t="shared" si="26"/>
        <v>0</v>
      </c>
      <c r="H1475" s="55"/>
      <c r="I1475" s="55"/>
      <c r="J1475" s="55"/>
    </row>
    <row r="1476" spans="1:10">
      <c r="A1476" s="42" t="s">
        <v>3729</v>
      </c>
      <c r="B1476" s="43" t="s">
        <v>3557</v>
      </c>
      <c r="C1476" s="92" t="s">
        <v>5240</v>
      </c>
      <c r="D1476" s="42" t="s">
        <v>3730</v>
      </c>
      <c r="E1476" s="203">
        <f>VLOOKUP(A1476,'System TB'!$A:$C,3,FALSE)</f>
        <v>0</v>
      </c>
      <c r="F1476" s="44">
        <v>0</v>
      </c>
      <c r="G1476" s="44">
        <f t="shared" si="26"/>
        <v>0</v>
      </c>
      <c r="H1476" s="55"/>
      <c r="I1476" s="55"/>
      <c r="J1476" s="55"/>
    </row>
    <row r="1477" spans="1:10">
      <c r="A1477" s="42" t="s">
        <v>3611</v>
      </c>
      <c r="B1477" s="43" t="s">
        <v>3557</v>
      </c>
      <c r="C1477" s="92" t="s">
        <v>5240</v>
      </c>
      <c r="D1477" s="42" t="s">
        <v>3612</v>
      </c>
      <c r="E1477" s="203">
        <f>VLOOKUP(A1477,'System TB'!$A:$C,3,FALSE)</f>
        <v>0</v>
      </c>
      <c r="F1477" s="44">
        <v>0</v>
      </c>
      <c r="G1477" s="44">
        <f t="shared" si="26"/>
        <v>0</v>
      </c>
      <c r="H1477" s="55"/>
      <c r="I1477" s="55"/>
      <c r="J1477" s="55"/>
    </row>
    <row r="1478" spans="1:10">
      <c r="A1478" s="42" t="s">
        <v>2883</v>
      </c>
      <c r="B1478" s="43" t="s">
        <v>1409</v>
      </c>
      <c r="C1478" s="92" t="s">
        <v>5238</v>
      </c>
      <c r="D1478" s="42" t="s">
        <v>2884</v>
      </c>
      <c r="E1478" s="203">
        <f>VLOOKUP(A1478,'System TB'!$A:$C,3,FALSE)</f>
        <v>67270.75</v>
      </c>
      <c r="F1478" s="44">
        <v>43121.75</v>
      </c>
      <c r="G1478" s="44">
        <f t="shared" si="26"/>
        <v>24149</v>
      </c>
      <c r="H1478" s="55"/>
      <c r="I1478" s="55"/>
      <c r="J1478" s="55"/>
    </row>
    <row r="1479" spans="1:10">
      <c r="A1479" s="42" t="s">
        <v>3098</v>
      </c>
      <c r="B1479" s="43" t="s">
        <v>1409</v>
      </c>
      <c r="C1479" s="92" t="s">
        <v>5238</v>
      </c>
      <c r="D1479" s="42" t="s">
        <v>3099</v>
      </c>
      <c r="E1479" s="203">
        <f>VLOOKUP(A1479,'System TB'!$A:$C,3,FALSE)</f>
        <v>76465</v>
      </c>
      <c r="F1479" s="44">
        <v>51239.75</v>
      </c>
      <c r="G1479" s="44">
        <f t="shared" si="26"/>
        <v>25225.25</v>
      </c>
      <c r="H1479" s="55"/>
      <c r="I1479" s="55"/>
      <c r="J1479" s="55"/>
    </row>
    <row r="1480" spans="1:10">
      <c r="A1480" s="42" t="s">
        <v>1597</v>
      </c>
      <c r="B1480" s="43" t="s">
        <v>1409</v>
      </c>
      <c r="C1480" s="92" t="s">
        <v>5238</v>
      </c>
      <c r="D1480" s="42" t="s">
        <v>1598</v>
      </c>
      <c r="E1480" s="203">
        <f>VLOOKUP(A1480,'System TB'!$A:$C,3,FALSE)</f>
        <v>46462.3</v>
      </c>
      <c r="F1480" s="44">
        <v>18747</v>
      </c>
      <c r="G1480" s="44">
        <f t="shared" si="26"/>
        <v>27715.300000000003</v>
      </c>
      <c r="H1480" s="55"/>
      <c r="I1480" s="55"/>
      <c r="J1480" s="55"/>
    </row>
    <row r="1481" spans="1:10">
      <c r="A1481" s="42" t="s">
        <v>1823</v>
      </c>
      <c r="B1481" s="43" t="s">
        <v>1409</v>
      </c>
      <c r="C1481" s="92" t="s">
        <v>5238</v>
      </c>
      <c r="D1481" s="42" t="s">
        <v>1824</v>
      </c>
      <c r="E1481" s="203">
        <f>VLOOKUP(A1481,'System TB'!$A:$C,3,FALSE)</f>
        <v>122974.05</v>
      </c>
      <c r="F1481" s="44">
        <v>96670.950000000012</v>
      </c>
      <c r="G1481" s="44">
        <f t="shared" si="26"/>
        <v>26303.099999999991</v>
      </c>
      <c r="H1481" s="55"/>
      <c r="I1481" s="55"/>
      <c r="J1481" s="55"/>
    </row>
    <row r="1482" spans="1:10">
      <c r="A1482" s="42" t="s">
        <v>3380</v>
      </c>
      <c r="B1482" s="43" t="s">
        <v>1409</v>
      </c>
      <c r="C1482" s="92" t="s">
        <v>5238</v>
      </c>
      <c r="D1482" s="42" t="s">
        <v>3381</v>
      </c>
      <c r="E1482" s="203">
        <f>VLOOKUP(A1482,'System TB'!$A:$C,3,FALSE)</f>
        <v>174665</v>
      </c>
      <c r="F1482" s="44">
        <v>130825</v>
      </c>
      <c r="G1482" s="44">
        <f t="shared" si="26"/>
        <v>43840</v>
      </c>
      <c r="H1482" s="55"/>
      <c r="I1482" s="55"/>
      <c r="J1482" s="55"/>
    </row>
    <row r="1483" spans="1:10">
      <c r="A1483" s="42" t="s">
        <v>2306</v>
      </c>
      <c r="B1483" s="43" t="s">
        <v>1409</v>
      </c>
      <c r="C1483" s="92" t="s">
        <v>5238</v>
      </c>
      <c r="D1483" s="42" t="s">
        <v>2307</v>
      </c>
      <c r="E1483" s="203">
        <f>VLOOKUP(A1483,'System TB'!$A:$C,3,FALSE)</f>
        <v>147293</v>
      </c>
      <c r="F1483" s="44">
        <v>109793</v>
      </c>
      <c r="G1483" s="44">
        <f t="shared" si="26"/>
        <v>37500</v>
      </c>
      <c r="H1483" s="55"/>
      <c r="I1483" s="55"/>
      <c r="J1483" s="55"/>
    </row>
    <row r="1484" spans="1:10">
      <c r="A1484" s="42" t="s">
        <v>1575</v>
      </c>
      <c r="B1484" s="43" t="s">
        <v>1409</v>
      </c>
      <c r="C1484" s="92" t="s">
        <v>5238</v>
      </c>
      <c r="D1484" s="42" t="s">
        <v>1576</v>
      </c>
      <c r="E1484" s="203">
        <f>VLOOKUP(A1484,'System TB'!$A:$C,3,FALSE)</f>
        <v>88910.84</v>
      </c>
      <c r="F1484" s="44">
        <v>66683.129999999976</v>
      </c>
      <c r="G1484" s="44">
        <f t="shared" si="26"/>
        <v>22227.710000000021</v>
      </c>
      <c r="H1484" s="55"/>
      <c r="I1484" s="55"/>
      <c r="J1484" s="55"/>
    </row>
    <row r="1485" spans="1:10">
      <c r="A1485" s="42" t="s">
        <v>1813</v>
      </c>
      <c r="B1485" s="43" t="s">
        <v>1409</v>
      </c>
      <c r="C1485" s="92" t="s">
        <v>5238</v>
      </c>
      <c r="D1485" s="42" t="s">
        <v>1814</v>
      </c>
      <c r="E1485" s="203">
        <f>VLOOKUP(A1485,'System TB'!$A:$C,3,FALSE)</f>
        <v>88910.84</v>
      </c>
      <c r="F1485" s="44">
        <v>66683.129999999976</v>
      </c>
      <c r="G1485" s="44">
        <f t="shared" si="26"/>
        <v>22227.710000000021</v>
      </c>
      <c r="H1485" s="55"/>
      <c r="I1485" s="55"/>
      <c r="J1485" s="55"/>
    </row>
    <row r="1486" spans="1:10">
      <c r="A1486" s="42" t="s">
        <v>2107</v>
      </c>
      <c r="B1486" s="43" t="s">
        <v>1409</v>
      </c>
      <c r="C1486" s="92" t="s">
        <v>5238</v>
      </c>
      <c r="D1486" s="42" t="s">
        <v>2108</v>
      </c>
      <c r="E1486" s="203">
        <f>VLOOKUP(A1486,'System TB'!$A:$C,3,FALSE)</f>
        <v>90665.68</v>
      </c>
      <c r="F1486" s="44">
        <v>67999.97</v>
      </c>
      <c r="G1486" s="44">
        <f t="shared" si="26"/>
        <v>22665.709999999992</v>
      </c>
      <c r="H1486" s="55"/>
      <c r="I1486" s="55"/>
      <c r="J1486" s="55"/>
    </row>
    <row r="1487" spans="1:10">
      <c r="A1487" s="42" t="s">
        <v>3382</v>
      </c>
      <c r="B1487" s="43" t="s">
        <v>1409</v>
      </c>
      <c r="C1487" s="92" t="s">
        <v>5238</v>
      </c>
      <c r="D1487" s="42" t="s">
        <v>3383</v>
      </c>
      <c r="E1487" s="203">
        <f>VLOOKUP(A1487,'System TB'!$A:$C,3,FALSE)</f>
        <v>82952.08</v>
      </c>
      <c r="F1487" s="44">
        <v>62214.76999999999</v>
      </c>
      <c r="G1487" s="44">
        <f t="shared" si="26"/>
        <v>20737.310000000012</v>
      </c>
      <c r="H1487" s="55"/>
      <c r="I1487" s="55"/>
      <c r="J1487" s="55"/>
    </row>
    <row r="1488" spans="1:10">
      <c r="A1488" s="42" t="s">
        <v>2604</v>
      </c>
      <c r="B1488" s="43" t="s">
        <v>1409</v>
      </c>
      <c r="C1488" s="92" t="s">
        <v>5238</v>
      </c>
      <c r="D1488" s="42" t="s">
        <v>2605</v>
      </c>
      <c r="E1488" s="203">
        <f>VLOOKUP(A1488,'System TB'!$A:$C,3,FALSE)</f>
        <v>108247</v>
      </c>
      <c r="F1488" s="44">
        <v>84747</v>
      </c>
      <c r="G1488" s="44">
        <f t="shared" si="26"/>
        <v>23500</v>
      </c>
      <c r="H1488" s="55"/>
      <c r="I1488" s="55"/>
      <c r="J1488" s="55"/>
    </row>
    <row r="1489" spans="1:10">
      <c r="A1489" s="42" t="s">
        <v>1831</v>
      </c>
      <c r="B1489" s="43" t="s">
        <v>1409</v>
      </c>
      <c r="C1489" s="92" t="s">
        <v>5238</v>
      </c>
      <c r="D1489" s="42" t="s">
        <v>1832</v>
      </c>
      <c r="E1489" s="203">
        <f>VLOOKUP(A1489,'System TB'!$A:$C,3,FALSE)</f>
        <v>218073</v>
      </c>
      <c r="F1489" s="44">
        <v>118323</v>
      </c>
      <c r="G1489" s="44">
        <f t="shared" si="26"/>
        <v>99750</v>
      </c>
      <c r="H1489" s="55"/>
      <c r="I1489" s="55"/>
      <c r="J1489" s="55"/>
    </row>
    <row r="1490" spans="1:10">
      <c r="A1490" s="42" t="s">
        <v>1815</v>
      </c>
      <c r="B1490" s="43" t="s">
        <v>1409</v>
      </c>
      <c r="C1490" s="92" t="s">
        <v>5238</v>
      </c>
      <c r="D1490" s="42" t="s">
        <v>1816</v>
      </c>
      <c r="E1490" s="203">
        <f>VLOOKUP(A1490,'System TB'!$A:$C,3,FALSE)</f>
        <v>152370.9</v>
      </c>
      <c r="F1490" s="44">
        <v>84270.900000000023</v>
      </c>
      <c r="G1490" s="44">
        <f t="shared" si="26"/>
        <v>68099.999999999971</v>
      </c>
      <c r="H1490" s="55"/>
      <c r="I1490" s="55"/>
      <c r="J1490" s="55"/>
    </row>
    <row r="1491" spans="1:10">
      <c r="A1491" s="42" t="s">
        <v>3384</v>
      </c>
      <c r="B1491" s="43" t="s">
        <v>1409</v>
      </c>
      <c r="C1491" s="92" t="s">
        <v>5238</v>
      </c>
      <c r="D1491" s="42" t="s">
        <v>3385</v>
      </c>
      <c r="E1491" s="203">
        <f>VLOOKUP(A1491,'System TB'!$A:$C,3,FALSE)</f>
        <v>159340</v>
      </c>
      <c r="F1491" s="44">
        <v>122740</v>
      </c>
      <c r="G1491" s="44">
        <f t="shared" si="26"/>
        <v>36600</v>
      </c>
      <c r="H1491" s="55"/>
      <c r="I1491" s="55"/>
      <c r="J1491" s="55"/>
    </row>
    <row r="1492" spans="1:10">
      <c r="A1492" s="42" t="s">
        <v>3967</v>
      </c>
      <c r="B1492" s="43" t="s">
        <v>3875</v>
      </c>
      <c r="C1492" s="92" t="s">
        <v>5238</v>
      </c>
      <c r="D1492" s="42" t="s">
        <v>3968</v>
      </c>
      <c r="E1492" s="203">
        <f>VLOOKUP(A1492,'System TB'!$A:$C,3,FALSE)</f>
        <v>0</v>
      </c>
      <c r="F1492" s="44">
        <v>0</v>
      </c>
      <c r="G1492" s="44">
        <f t="shared" si="26"/>
        <v>0</v>
      </c>
      <c r="H1492" s="55"/>
      <c r="I1492" s="55"/>
      <c r="J1492" s="55"/>
    </row>
    <row r="1493" spans="1:10">
      <c r="A1493" s="42" t="s">
        <v>1553</v>
      </c>
      <c r="B1493" s="43" t="s">
        <v>1409</v>
      </c>
      <c r="C1493" s="92" t="s">
        <v>5238</v>
      </c>
      <c r="D1493" s="42" t="s">
        <v>1554</v>
      </c>
      <c r="E1493" s="203">
        <f>VLOOKUP(A1493,'System TB'!$A:$C,3,FALSE)</f>
        <v>0</v>
      </c>
      <c r="F1493" s="44">
        <v>0</v>
      </c>
      <c r="G1493" s="44">
        <f t="shared" si="26"/>
        <v>0</v>
      </c>
      <c r="H1493" s="55"/>
      <c r="I1493" s="55"/>
      <c r="J1493" s="55"/>
    </row>
    <row r="1494" spans="1:10">
      <c r="A1494" s="42" t="s">
        <v>1817</v>
      </c>
      <c r="B1494" s="43" t="s">
        <v>1409</v>
      </c>
      <c r="C1494" s="92" t="s">
        <v>5238</v>
      </c>
      <c r="D1494" s="42" t="s">
        <v>1818</v>
      </c>
      <c r="E1494" s="203">
        <f>VLOOKUP(A1494,'System TB'!$A:$C,3,FALSE)</f>
        <v>0</v>
      </c>
      <c r="F1494" s="44">
        <v>0</v>
      </c>
      <c r="G1494" s="44">
        <f t="shared" si="26"/>
        <v>0</v>
      </c>
      <c r="H1494" s="55"/>
      <c r="I1494" s="55"/>
      <c r="J1494" s="55"/>
    </row>
    <row r="1495" spans="1:10">
      <c r="A1495" s="42" t="s">
        <v>4289</v>
      </c>
      <c r="B1495" s="43" t="s">
        <v>4281</v>
      </c>
      <c r="C1495" s="92" t="s">
        <v>5221</v>
      </c>
      <c r="D1495" s="42" t="s">
        <v>4290</v>
      </c>
      <c r="E1495" s="203">
        <f>VLOOKUP(A1495,'System TB'!$A:$C,3,FALSE)</f>
        <v>1613682873.51</v>
      </c>
      <c r="F1495" s="44">
        <v>1538922627.4100001</v>
      </c>
      <c r="G1495" s="44">
        <f t="shared" si="26"/>
        <v>74760246.099999905</v>
      </c>
      <c r="H1495" s="55"/>
      <c r="I1495" s="55"/>
      <c r="J1495" s="55"/>
    </row>
    <row r="1496" spans="1:10">
      <c r="A1496" s="42" t="s">
        <v>4171</v>
      </c>
      <c r="B1496" s="43" t="s">
        <v>4128</v>
      </c>
      <c r="C1496" s="92" t="s">
        <v>5471</v>
      </c>
      <c r="D1496" s="42" t="s">
        <v>4172</v>
      </c>
      <c r="E1496" s="203">
        <f>VLOOKUP(A1496,'System TB'!$A:$C,3,FALSE)</f>
        <v>-0.46</v>
      </c>
      <c r="F1496" s="44">
        <v>-0.46</v>
      </c>
      <c r="G1496" s="44">
        <f t="shared" si="26"/>
        <v>0</v>
      </c>
      <c r="H1496" s="55"/>
      <c r="I1496" s="55"/>
      <c r="J1496" s="55"/>
    </row>
    <row r="1497" spans="1:10">
      <c r="A1497" s="42" t="s">
        <v>1184</v>
      </c>
      <c r="B1497" s="43" t="s">
        <v>978</v>
      </c>
      <c r="C1497" s="92" t="s">
        <v>5233</v>
      </c>
      <c r="D1497" s="42" t="s">
        <v>1185</v>
      </c>
      <c r="E1497" s="203">
        <f>VLOOKUP(A1497,'System TB'!$A:$C,3,FALSE)</f>
        <v>276118.51</v>
      </c>
      <c r="F1497" s="44">
        <v>217767.51</v>
      </c>
      <c r="G1497" s="44">
        <f t="shared" si="26"/>
        <v>58351</v>
      </c>
      <c r="H1497" s="55"/>
      <c r="I1497" s="55"/>
      <c r="J1497" s="55"/>
    </row>
    <row r="1498" spans="1:10">
      <c r="A1498" s="42" t="s">
        <v>1555</v>
      </c>
      <c r="B1498" s="43" t="s">
        <v>1409</v>
      </c>
      <c r="C1498" s="92" t="s">
        <v>5238</v>
      </c>
      <c r="D1498" s="42" t="s">
        <v>1556</v>
      </c>
      <c r="E1498" s="203">
        <f>VLOOKUP(A1498,'System TB'!$A:$C,3,FALSE)</f>
        <v>8855</v>
      </c>
      <c r="F1498" s="44">
        <v>7755</v>
      </c>
      <c r="G1498" s="44">
        <f t="shared" si="26"/>
        <v>1100</v>
      </c>
      <c r="H1498" s="55"/>
      <c r="I1498" s="55"/>
      <c r="J1498" s="55"/>
    </row>
    <row r="1499" spans="1:10">
      <c r="A1499" s="42" t="s">
        <v>3386</v>
      </c>
      <c r="B1499" s="43" t="s">
        <v>1409</v>
      </c>
      <c r="C1499" s="92" t="s">
        <v>5238</v>
      </c>
      <c r="D1499" s="42" t="s">
        <v>3387</v>
      </c>
      <c r="E1499" s="203">
        <f>VLOOKUP(A1499,'System TB'!$A:$C,3,FALSE)</f>
        <v>39480.5</v>
      </c>
      <c r="F1499" s="44">
        <v>17877.699999999997</v>
      </c>
      <c r="G1499" s="44">
        <f t="shared" si="26"/>
        <v>21602.800000000003</v>
      </c>
      <c r="H1499" s="55"/>
      <c r="I1499" s="55"/>
      <c r="J1499" s="55"/>
    </row>
    <row r="1500" spans="1:10">
      <c r="A1500" s="42" t="s">
        <v>3100</v>
      </c>
      <c r="B1500" s="43" t="s">
        <v>1409</v>
      </c>
      <c r="C1500" s="92" t="s">
        <v>5238</v>
      </c>
      <c r="D1500" s="42" t="s">
        <v>3101</v>
      </c>
      <c r="E1500" s="203">
        <f>VLOOKUP(A1500,'System TB'!$A:$C,3,FALSE)</f>
        <v>327545</v>
      </c>
      <c r="F1500" s="44">
        <v>261638.5</v>
      </c>
      <c r="G1500" s="44">
        <f t="shared" si="26"/>
        <v>65906.5</v>
      </c>
      <c r="H1500" s="55"/>
      <c r="I1500" s="55"/>
      <c r="J1500" s="55"/>
    </row>
    <row r="1501" spans="1:10">
      <c r="A1501" s="42" t="s">
        <v>4726</v>
      </c>
      <c r="B1501" s="43" t="s">
        <v>4688</v>
      </c>
      <c r="C1501" s="92" t="str">
        <f>IF(E1501&gt;=0,"BS-1.1.18.0.0.0","BS-1.2.11.0.0.0")</f>
        <v>BS-1.2.11.0.0.0</v>
      </c>
      <c r="D1501" s="42" t="s">
        <v>4727</v>
      </c>
      <c r="E1501" s="203">
        <f>VLOOKUP(A1501,'System TB'!$A:$C,3,FALSE)</f>
        <v>-8292273.6200000001</v>
      </c>
      <c r="F1501" s="44">
        <v>-8364932.6200000001</v>
      </c>
      <c r="G1501" s="44">
        <f t="shared" si="26"/>
        <v>72659</v>
      </c>
      <c r="H1501" s="55"/>
      <c r="I1501" s="55"/>
      <c r="J1501" s="55"/>
    </row>
    <row r="1502" spans="1:10">
      <c r="A1502" s="42" t="s">
        <v>519</v>
      </c>
      <c r="B1502" s="43">
        <v>26</v>
      </c>
      <c r="C1502" s="204" t="s">
        <v>5205</v>
      </c>
      <c r="D1502" s="42" t="s">
        <v>520</v>
      </c>
      <c r="E1502" s="203">
        <f>VLOOKUP(A1502,'System TB'!$A:$C,3,FALSE)</f>
        <v>0</v>
      </c>
      <c r="F1502" s="44">
        <v>0</v>
      </c>
      <c r="G1502" s="44">
        <f t="shared" si="26"/>
        <v>0</v>
      </c>
      <c r="H1502" s="55"/>
      <c r="I1502" s="55"/>
      <c r="J1502" s="55"/>
    </row>
    <row r="1503" spans="1:10">
      <c r="A1503" s="42" t="s">
        <v>4025</v>
      </c>
      <c r="B1503" s="91" t="str">
        <f>IF(E1503&gt;=0,"15b","OD")</f>
        <v>15b</v>
      </c>
      <c r="C1503" s="92" t="str">
        <f>IF(E1503&gt;=0,"BS-1.1.1.3.0.0","BS-1.2.1.1.0.0")</f>
        <v>BS-1.1.1.3.0.0</v>
      </c>
      <c r="D1503" s="42" t="s">
        <v>4026</v>
      </c>
      <c r="E1503" s="203">
        <f>VLOOKUP(A1503,'System TB'!$A:$C,3,FALSE)</f>
        <v>0</v>
      </c>
      <c r="F1503" s="44">
        <v>0</v>
      </c>
      <c r="G1503" s="44">
        <f t="shared" si="26"/>
        <v>0</v>
      </c>
      <c r="H1503" s="55"/>
      <c r="I1503" s="55"/>
      <c r="J1503" s="55"/>
    </row>
    <row r="1504" spans="1:10">
      <c r="A1504" s="42" t="s">
        <v>2606</v>
      </c>
      <c r="B1504" s="43" t="s">
        <v>1409</v>
      </c>
      <c r="C1504" s="92" t="s">
        <v>5238</v>
      </c>
      <c r="D1504" s="42" t="s">
        <v>2607</v>
      </c>
      <c r="E1504" s="203">
        <f>VLOOKUP(A1504,'System TB'!$A:$C,3,FALSE)</f>
        <v>244670</v>
      </c>
      <c r="F1504" s="44">
        <v>244670</v>
      </c>
      <c r="G1504" s="44">
        <f t="shared" si="26"/>
        <v>0</v>
      </c>
      <c r="H1504" s="55"/>
      <c r="I1504" s="55"/>
      <c r="J1504" s="55"/>
    </row>
    <row r="1505" spans="1:10">
      <c r="A1505" s="42" t="s">
        <v>2869</v>
      </c>
      <c r="B1505" s="43" t="s">
        <v>1409</v>
      </c>
      <c r="C1505" s="92" t="s">
        <v>5238</v>
      </c>
      <c r="D1505" s="42" t="s">
        <v>2870</v>
      </c>
      <c r="E1505" s="203">
        <f>VLOOKUP(A1505,'System TB'!$A:$C,3,FALSE)</f>
        <v>84650</v>
      </c>
      <c r="F1505" s="44">
        <v>47800</v>
      </c>
      <c r="G1505" s="44">
        <f t="shared" si="26"/>
        <v>36850</v>
      </c>
      <c r="H1505" s="55"/>
      <c r="I1505" s="55"/>
      <c r="J1505" s="55"/>
    </row>
    <row r="1506" spans="1:10">
      <c r="A1506" s="42" t="s">
        <v>3128</v>
      </c>
      <c r="B1506" s="43" t="s">
        <v>1409</v>
      </c>
      <c r="C1506" s="92" t="s">
        <v>5238</v>
      </c>
      <c r="D1506" s="42" t="s">
        <v>3129</v>
      </c>
      <c r="E1506" s="203">
        <f>VLOOKUP(A1506,'System TB'!$A:$C,3,FALSE)</f>
        <v>88910.84</v>
      </c>
      <c r="F1506" s="44">
        <v>66683.13</v>
      </c>
      <c r="G1506" s="44">
        <f t="shared" si="26"/>
        <v>22227.709999999992</v>
      </c>
      <c r="H1506" s="55"/>
      <c r="I1506" s="55"/>
      <c r="J1506" s="55"/>
    </row>
    <row r="1507" spans="1:10">
      <c r="A1507" s="42" t="s">
        <v>1843</v>
      </c>
      <c r="B1507" s="43" t="s">
        <v>1409</v>
      </c>
      <c r="C1507" s="92" t="s">
        <v>5238</v>
      </c>
      <c r="D1507" s="42" t="s">
        <v>1844</v>
      </c>
      <c r="E1507" s="203">
        <f>VLOOKUP(A1507,'System TB'!$A:$C,3,FALSE)</f>
        <v>88910.84</v>
      </c>
      <c r="F1507" s="44">
        <v>66683.129999999976</v>
      </c>
      <c r="G1507" s="44">
        <f t="shared" si="26"/>
        <v>22227.710000000021</v>
      </c>
      <c r="H1507" s="55"/>
      <c r="I1507" s="55"/>
      <c r="J1507" s="55"/>
    </row>
    <row r="1508" spans="1:10">
      <c r="A1508" s="42" t="s">
        <v>3388</v>
      </c>
      <c r="B1508" s="43" t="s">
        <v>1409</v>
      </c>
      <c r="C1508" s="92" t="s">
        <v>5238</v>
      </c>
      <c r="D1508" s="42" t="s">
        <v>3389</v>
      </c>
      <c r="E1508" s="203">
        <f>VLOOKUP(A1508,'System TB'!$A:$C,3,FALSE)</f>
        <v>98337.96</v>
      </c>
      <c r="F1508" s="44">
        <v>73754.180000000022</v>
      </c>
      <c r="G1508" s="44">
        <f t="shared" si="26"/>
        <v>24583.779999999984</v>
      </c>
      <c r="H1508" s="55"/>
      <c r="I1508" s="55"/>
      <c r="J1508" s="55"/>
    </row>
    <row r="1509" spans="1:10">
      <c r="A1509" s="42" t="s">
        <v>1845</v>
      </c>
      <c r="B1509" s="43" t="s">
        <v>1409</v>
      </c>
      <c r="C1509" s="92" t="s">
        <v>5238</v>
      </c>
      <c r="D1509" s="42" t="s">
        <v>1846</v>
      </c>
      <c r="E1509" s="203">
        <f>VLOOKUP(A1509,'System TB'!$A:$C,3,FALSE)</f>
        <v>78028.44</v>
      </c>
      <c r="F1509" s="44">
        <v>58522.039999999979</v>
      </c>
      <c r="G1509" s="44">
        <f t="shared" si="26"/>
        <v>19506.400000000023</v>
      </c>
      <c r="H1509" s="55"/>
      <c r="I1509" s="55"/>
      <c r="J1509" s="55"/>
    </row>
    <row r="1510" spans="1:10">
      <c r="A1510" s="42" t="s">
        <v>3408</v>
      </c>
      <c r="B1510" s="43" t="s">
        <v>1409</v>
      </c>
      <c r="C1510" s="92" t="s">
        <v>5238</v>
      </c>
      <c r="D1510" s="42" t="s">
        <v>3409</v>
      </c>
      <c r="E1510" s="203">
        <f>VLOOKUP(A1510,'System TB'!$A:$C,3,FALSE)</f>
        <v>62299.5</v>
      </c>
      <c r="F1510" s="44">
        <v>41266.5</v>
      </c>
      <c r="G1510" s="44">
        <f t="shared" si="26"/>
        <v>21033</v>
      </c>
      <c r="H1510" s="55"/>
      <c r="I1510" s="55"/>
      <c r="J1510" s="55"/>
    </row>
    <row r="1511" spans="1:10">
      <c r="A1511" s="42" t="s">
        <v>1599</v>
      </c>
      <c r="B1511" s="43" t="s">
        <v>1409</v>
      </c>
      <c r="C1511" s="92" t="s">
        <v>5238</v>
      </c>
      <c r="D1511" s="42" t="s">
        <v>1600</v>
      </c>
      <c r="E1511" s="203">
        <f>VLOOKUP(A1511,'System TB'!$A:$C,3,FALSE)</f>
        <v>85700.25</v>
      </c>
      <c r="F1511" s="44">
        <v>61869</v>
      </c>
      <c r="G1511" s="44">
        <f t="shared" si="26"/>
        <v>23831.25</v>
      </c>
      <c r="H1511" s="55"/>
      <c r="I1511" s="55"/>
      <c r="J1511" s="55"/>
    </row>
    <row r="1512" spans="1:10">
      <c r="A1512" s="42" t="s">
        <v>1847</v>
      </c>
      <c r="B1512" s="43" t="s">
        <v>1409</v>
      </c>
      <c r="C1512" s="92" t="s">
        <v>5238</v>
      </c>
      <c r="D1512" s="42" t="s">
        <v>1848</v>
      </c>
      <c r="E1512" s="203">
        <f>VLOOKUP(A1512,'System TB'!$A:$C,3,FALSE)</f>
        <v>337892.67</v>
      </c>
      <c r="F1512" s="44">
        <v>237723.08999999997</v>
      </c>
      <c r="G1512" s="44">
        <f t="shared" si="26"/>
        <v>100169.58000000002</v>
      </c>
      <c r="H1512" s="55"/>
      <c r="I1512" s="55"/>
      <c r="J1512" s="55"/>
    </row>
    <row r="1513" spans="1:10">
      <c r="A1513" s="42" t="s">
        <v>2885</v>
      </c>
      <c r="B1513" s="43" t="s">
        <v>1409</v>
      </c>
      <c r="C1513" s="92" t="s">
        <v>5238</v>
      </c>
      <c r="D1513" s="42" t="s">
        <v>2886</v>
      </c>
      <c r="E1513" s="203">
        <f>VLOOKUP(A1513,'System TB'!$A:$C,3,FALSE)</f>
        <v>149070.48000000001</v>
      </c>
      <c r="F1513" s="44">
        <v>113251.33000000002</v>
      </c>
      <c r="G1513" s="44">
        <f t="shared" si="26"/>
        <v>35819.149999999994</v>
      </c>
      <c r="H1513" s="55"/>
      <c r="I1513" s="55"/>
      <c r="J1513" s="55"/>
    </row>
    <row r="1514" spans="1:10">
      <c r="A1514" s="42" t="s">
        <v>2308</v>
      </c>
      <c r="B1514" s="43" t="s">
        <v>1409</v>
      </c>
      <c r="C1514" s="92" t="s">
        <v>5238</v>
      </c>
      <c r="D1514" s="42" t="s">
        <v>2309</v>
      </c>
      <c r="E1514" s="203">
        <f>VLOOKUP(A1514,'System TB'!$A:$C,3,FALSE)</f>
        <v>156084.88</v>
      </c>
      <c r="F1514" s="44">
        <v>112754.88</v>
      </c>
      <c r="G1514" s="44">
        <f t="shared" si="26"/>
        <v>43330</v>
      </c>
      <c r="H1514" s="55"/>
      <c r="I1514" s="55"/>
      <c r="J1514" s="55"/>
    </row>
    <row r="1515" spans="1:10">
      <c r="A1515" s="42" t="s">
        <v>2851</v>
      </c>
      <c r="B1515" s="43" t="s">
        <v>1409</v>
      </c>
      <c r="C1515" s="92" t="s">
        <v>5238</v>
      </c>
      <c r="D1515" s="42" t="s">
        <v>2852</v>
      </c>
      <c r="E1515" s="203">
        <f>VLOOKUP(A1515,'System TB'!$A:$C,3,FALSE)</f>
        <v>135200</v>
      </c>
      <c r="F1515" s="44">
        <v>96000</v>
      </c>
      <c r="G1515" s="44">
        <f t="shared" si="26"/>
        <v>39200</v>
      </c>
      <c r="H1515" s="55"/>
      <c r="I1515" s="55"/>
      <c r="J1515" s="55"/>
    </row>
    <row r="1516" spans="1:10">
      <c r="A1516" s="42" t="s">
        <v>2310</v>
      </c>
      <c r="B1516" s="43" t="s">
        <v>1409</v>
      </c>
      <c r="C1516" s="92" t="s">
        <v>5238</v>
      </c>
      <c r="D1516" s="42" t="s">
        <v>2311</v>
      </c>
      <c r="E1516" s="203">
        <f>VLOOKUP(A1516,'System TB'!$A:$C,3,FALSE)</f>
        <v>67220.899999999994</v>
      </c>
      <c r="F1516" s="44">
        <v>52520.899999999994</v>
      </c>
      <c r="G1516" s="44">
        <f t="shared" si="26"/>
        <v>14700</v>
      </c>
      <c r="H1516" s="55"/>
      <c r="I1516" s="55"/>
      <c r="J1516" s="55"/>
    </row>
    <row r="1517" spans="1:10">
      <c r="A1517" s="42" t="s">
        <v>1557</v>
      </c>
      <c r="B1517" s="43" t="s">
        <v>1409</v>
      </c>
      <c r="C1517" s="92" t="s">
        <v>5238</v>
      </c>
      <c r="D1517" s="42" t="s">
        <v>1558</v>
      </c>
      <c r="E1517" s="203">
        <f>VLOOKUP(A1517,'System TB'!$A:$C,3,FALSE)</f>
        <v>102970.9</v>
      </c>
      <c r="F1517" s="44">
        <v>80270.899999999965</v>
      </c>
      <c r="G1517" s="44">
        <f t="shared" si="26"/>
        <v>22700.000000000029</v>
      </c>
      <c r="H1517" s="55"/>
      <c r="I1517" s="55"/>
      <c r="J1517" s="55"/>
    </row>
    <row r="1518" spans="1:10">
      <c r="A1518" s="42" t="s">
        <v>3524</v>
      </c>
      <c r="B1518" s="43" t="s">
        <v>1409</v>
      </c>
      <c r="C1518" s="92" t="s">
        <v>5238</v>
      </c>
      <c r="D1518" s="42" t="s">
        <v>3525</v>
      </c>
      <c r="E1518" s="203">
        <f>VLOOKUP(A1518,'System TB'!$A:$C,3,FALSE)</f>
        <v>0</v>
      </c>
      <c r="F1518" s="44">
        <v>0</v>
      </c>
      <c r="G1518" s="44">
        <f t="shared" si="26"/>
        <v>0</v>
      </c>
      <c r="H1518" s="55"/>
      <c r="I1518" s="55"/>
      <c r="J1518" s="55"/>
    </row>
    <row r="1519" spans="1:10">
      <c r="A1519" s="42" t="s">
        <v>2853</v>
      </c>
      <c r="B1519" s="43" t="s">
        <v>1409</v>
      </c>
      <c r="C1519" s="92" t="s">
        <v>5239</v>
      </c>
      <c r="D1519" s="42" t="s">
        <v>2854</v>
      </c>
      <c r="E1519" s="203">
        <f>VLOOKUP(A1519,'System TB'!$A:$C,3,FALSE)</f>
        <v>0</v>
      </c>
      <c r="F1519" s="44">
        <v>0</v>
      </c>
      <c r="G1519" s="44">
        <f t="shared" si="26"/>
        <v>0</v>
      </c>
      <c r="H1519" s="55"/>
      <c r="I1519" s="55"/>
      <c r="J1519" s="55"/>
    </row>
    <row r="1520" spans="1:10">
      <c r="A1520" s="42" t="s">
        <v>3102</v>
      </c>
      <c r="B1520" s="43" t="s">
        <v>1409</v>
      </c>
      <c r="C1520" s="92" t="s">
        <v>5239</v>
      </c>
      <c r="D1520" s="42" t="s">
        <v>3103</v>
      </c>
      <c r="E1520" s="203">
        <f>VLOOKUP(A1520,'System TB'!$A:$C,3,FALSE)</f>
        <v>0</v>
      </c>
      <c r="F1520" s="44">
        <v>0</v>
      </c>
      <c r="G1520" s="44">
        <f t="shared" si="26"/>
        <v>0</v>
      </c>
      <c r="H1520" s="55"/>
      <c r="I1520" s="55"/>
      <c r="J1520" s="55"/>
    </row>
    <row r="1521" spans="1:10">
      <c r="A1521" s="42" t="s">
        <v>1239</v>
      </c>
      <c r="B1521" s="43" t="s">
        <v>978</v>
      </c>
      <c r="C1521" s="92" t="s">
        <v>5233</v>
      </c>
      <c r="D1521" s="42" t="s">
        <v>1240</v>
      </c>
      <c r="E1521" s="203">
        <f>VLOOKUP(A1521,'System TB'!$A:$C,3,FALSE)</f>
        <v>36953</v>
      </c>
      <c r="F1521" s="44">
        <v>22153</v>
      </c>
      <c r="G1521" s="44">
        <f t="shared" si="26"/>
        <v>14800</v>
      </c>
      <c r="H1521" s="55"/>
      <c r="I1521" s="55"/>
      <c r="J1521" s="55"/>
    </row>
    <row r="1522" spans="1:10">
      <c r="A1522" s="42" t="s">
        <v>1118</v>
      </c>
      <c r="B1522" s="43" t="s">
        <v>978</v>
      </c>
      <c r="C1522" s="92" t="s">
        <v>5233</v>
      </c>
      <c r="D1522" s="42" t="s">
        <v>1119</v>
      </c>
      <c r="E1522" s="203">
        <f>VLOOKUP(A1522,'System TB'!$A:$C,3,FALSE)</f>
        <v>49007</v>
      </c>
      <c r="F1522" s="44">
        <v>43235</v>
      </c>
      <c r="G1522" s="44">
        <f t="shared" si="26"/>
        <v>5772</v>
      </c>
      <c r="H1522" s="55"/>
      <c r="I1522" s="55"/>
      <c r="J1522" s="55"/>
    </row>
    <row r="1523" spans="1:10">
      <c r="A1523" s="42" t="s">
        <v>1116</v>
      </c>
      <c r="B1523" s="43" t="s">
        <v>978</v>
      </c>
      <c r="C1523" s="92" t="s">
        <v>5233</v>
      </c>
      <c r="D1523" s="42" t="s">
        <v>1117</v>
      </c>
      <c r="E1523" s="203">
        <f>VLOOKUP(A1523,'System TB'!$A:$C,3,FALSE)</f>
        <v>190091</v>
      </c>
      <c r="F1523" s="44">
        <v>146992.99999999994</v>
      </c>
      <c r="G1523" s="44">
        <f t="shared" si="26"/>
        <v>43098.000000000058</v>
      </c>
      <c r="H1523" s="55"/>
      <c r="I1523" s="55"/>
      <c r="J1523" s="55"/>
    </row>
    <row r="1524" spans="1:10">
      <c r="A1524" s="42" t="s">
        <v>2089</v>
      </c>
      <c r="B1524" s="43" t="s">
        <v>1409</v>
      </c>
      <c r="C1524" s="92" t="s">
        <v>5238</v>
      </c>
      <c r="D1524" s="42" t="s">
        <v>2090</v>
      </c>
      <c r="E1524" s="203">
        <f>VLOOKUP(A1524,'System TB'!$A:$C,3,FALSE)</f>
        <v>91334.61</v>
      </c>
      <c r="F1524" s="44">
        <v>66771.420000000013</v>
      </c>
      <c r="G1524" s="44">
        <f t="shared" si="26"/>
        <v>24563.189999999988</v>
      </c>
      <c r="H1524" s="55"/>
      <c r="I1524" s="55"/>
      <c r="J1524" s="55"/>
    </row>
    <row r="1525" spans="1:10">
      <c r="A1525" s="42" t="s">
        <v>2091</v>
      </c>
      <c r="B1525" s="43" t="s">
        <v>1409</v>
      </c>
      <c r="C1525" s="92" t="s">
        <v>5238</v>
      </c>
      <c r="D1525" s="42" t="s">
        <v>2092</v>
      </c>
      <c r="E1525" s="203">
        <f>VLOOKUP(A1525,'System TB'!$A:$C,3,FALSE)</f>
        <v>84038.99</v>
      </c>
      <c r="F1525" s="44">
        <v>62924.739999999991</v>
      </c>
      <c r="G1525" s="44">
        <f t="shared" si="26"/>
        <v>21114.250000000015</v>
      </c>
      <c r="H1525" s="55"/>
      <c r="I1525" s="55"/>
      <c r="J1525" s="55"/>
    </row>
    <row r="1526" spans="1:10">
      <c r="A1526" s="42" t="s">
        <v>3410</v>
      </c>
      <c r="B1526" s="43" t="s">
        <v>1409</v>
      </c>
      <c r="C1526" s="92" t="s">
        <v>5238</v>
      </c>
      <c r="D1526" s="42" t="s">
        <v>3411</v>
      </c>
      <c r="E1526" s="203">
        <f>VLOOKUP(A1526,'System TB'!$A:$C,3,FALSE)</f>
        <v>661315.6</v>
      </c>
      <c r="F1526" s="44">
        <v>470997</v>
      </c>
      <c r="G1526" s="44">
        <f t="shared" si="26"/>
        <v>190318.59999999998</v>
      </c>
      <c r="H1526" s="55"/>
      <c r="I1526" s="55"/>
      <c r="J1526" s="55"/>
    </row>
    <row r="1527" spans="1:10">
      <c r="A1527" s="42" t="s">
        <v>2338</v>
      </c>
      <c r="B1527" s="43" t="s">
        <v>1409</v>
      </c>
      <c r="C1527" s="92" t="s">
        <v>5238</v>
      </c>
      <c r="D1527" s="42" t="s">
        <v>2339</v>
      </c>
      <c r="E1527" s="203">
        <f>VLOOKUP(A1527,'System TB'!$A:$C,3,FALSE)</f>
        <v>2379.67</v>
      </c>
      <c r="F1527" s="44">
        <v>1789.67</v>
      </c>
      <c r="G1527" s="44">
        <f t="shared" si="26"/>
        <v>590</v>
      </c>
      <c r="H1527" s="55"/>
      <c r="I1527" s="55"/>
      <c r="J1527" s="55"/>
    </row>
    <row r="1528" spans="1:10">
      <c r="A1528" s="42" t="s">
        <v>2626</v>
      </c>
      <c r="B1528" s="43" t="s">
        <v>1409</v>
      </c>
      <c r="C1528" s="92" t="s">
        <v>5238</v>
      </c>
      <c r="D1528" s="42" t="s">
        <v>2627</v>
      </c>
      <c r="E1528" s="203">
        <f>VLOOKUP(A1528,'System TB'!$A:$C,3,FALSE)</f>
        <v>14042</v>
      </c>
      <c r="F1528" s="44">
        <v>10974</v>
      </c>
      <c r="G1528" s="44">
        <f t="shared" si="26"/>
        <v>3068</v>
      </c>
      <c r="H1528" s="55"/>
      <c r="I1528" s="55"/>
      <c r="J1528" s="55"/>
    </row>
    <row r="1529" spans="1:10">
      <c r="A1529" s="42" t="s">
        <v>1577</v>
      </c>
      <c r="B1529" s="43" t="s">
        <v>1409</v>
      </c>
      <c r="C1529" s="92" t="s">
        <v>5238</v>
      </c>
      <c r="D1529" s="42" t="s">
        <v>1578</v>
      </c>
      <c r="E1529" s="203">
        <f>VLOOKUP(A1529,'System TB'!$A:$C,3,FALSE)</f>
        <v>102310.71</v>
      </c>
      <c r="F1529" s="44">
        <v>78028.849999999977</v>
      </c>
      <c r="G1529" s="44">
        <f t="shared" si="26"/>
        <v>24281.86000000003</v>
      </c>
      <c r="H1529" s="55"/>
      <c r="I1529" s="55"/>
      <c r="J1529" s="55"/>
    </row>
    <row r="1530" spans="1:10">
      <c r="A1530" s="42" t="s">
        <v>2855</v>
      </c>
      <c r="B1530" s="43" t="s">
        <v>1409</v>
      </c>
      <c r="C1530" s="92" t="s">
        <v>5238</v>
      </c>
      <c r="D1530" s="42" t="s">
        <v>2856</v>
      </c>
      <c r="E1530" s="203">
        <f>VLOOKUP(A1530,'System TB'!$A:$C,3,FALSE)</f>
        <v>587274.86</v>
      </c>
      <c r="F1530" s="44">
        <v>442061.00999999978</v>
      </c>
      <c r="G1530" s="44">
        <f t="shared" si="26"/>
        <v>145213.85000000021</v>
      </c>
      <c r="H1530" s="55"/>
      <c r="I1530" s="55"/>
      <c r="J1530" s="55"/>
    </row>
    <row r="1531" spans="1:10">
      <c r="A1531" s="42" t="s">
        <v>2857</v>
      </c>
      <c r="B1531" s="43" t="s">
        <v>1409</v>
      </c>
      <c r="C1531" s="92" t="s">
        <v>5238</v>
      </c>
      <c r="D1531" s="42" t="s">
        <v>2858</v>
      </c>
      <c r="E1531" s="203">
        <f>VLOOKUP(A1531,'System TB'!$A:$C,3,FALSE)</f>
        <v>704895.57</v>
      </c>
      <c r="F1531" s="44">
        <v>528982.67999999993</v>
      </c>
      <c r="G1531" s="44">
        <f t="shared" si="26"/>
        <v>175912.89</v>
      </c>
      <c r="H1531" s="55"/>
      <c r="I1531" s="55"/>
      <c r="J1531" s="55"/>
    </row>
    <row r="1532" spans="1:10">
      <c r="A1532" s="42" t="s">
        <v>2608</v>
      </c>
      <c r="B1532" s="43" t="s">
        <v>1409</v>
      </c>
      <c r="C1532" s="92" t="s">
        <v>5238</v>
      </c>
      <c r="D1532" s="42" t="s">
        <v>2609</v>
      </c>
      <c r="E1532" s="203">
        <f>VLOOKUP(A1532,'System TB'!$A:$C,3,FALSE)</f>
        <v>61105.5</v>
      </c>
      <c r="F1532" s="44">
        <v>45034.5</v>
      </c>
      <c r="G1532" s="44">
        <f t="shared" si="26"/>
        <v>16071</v>
      </c>
      <c r="H1532" s="55"/>
      <c r="I1532" s="55"/>
      <c r="J1532" s="55"/>
    </row>
    <row r="1533" spans="1:10">
      <c r="A1533" s="42" t="s">
        <v>1559</v>
      </c>
      <c r="B1533" s="43" t="s">
        <v>1409</v>
      </c>
      <c r="C1533" s="92" t="s">
        <v>5238</v>
      </c>
      <c r="D1533" s="42" t="s">
        <v>1560</v>
      </c>
      <c r="E1533" s="203">
        <f>VLOOKUP(A1533,'System TB'!$A:$C,3,FALSE)</f>
        <v>55260</v>
      </c>
      <c r="F1533" s="44">
        <v>51160</v>
      </c>
      <c r="G1533" s="44">
        <f t="shared" si="26"/>
        <v>4100</v>
      </c>
      <c r="H1533" s="55"/>
      <c r="I1533" s="55"/>
      <c r="J1533" s="55"/>
    </row>
    <row r="1534" spans="1:10">
      <c r="A1534" s="42" t="s">
        <v>2328</v>
      </c>
      <c r="B1534" s="43" t="s">
        <v>1409</v>
      </c>
      <c r="C1534" s="92" t="s">
        <v>5238</v>
      </c>
      <c r="D1534" s="42" t="s">
        <v>2329</v>
      </c>
      <c r="E1534" s="203">
        <f>VLOOKUP(A1534,'System TB'!$A:$C,3,FALSE)</f>
        <v>88910.84</v>
      </c>
      <c r="F1534" s="44">
        <v>66683.129999999976</v>
      </c>
      <c r="G1534" s="44">
        <f t="shared" si="26"/>
        <v>22227.710000000021</v>
      </c>
      <c r="H1534" s="55"/>
      <c r="I1534" s="55"/>
      <c r="J1534" s="55"/>
    </row>
    <row r="1535" spans="1:10">
      <c r="A1535" s="42" t="s">
        <v>2610</v>
      </c>
      <c r="B1535" s="43" t="s">
        <v>1409</v>
      </c>
      <c r="C1535" s="92" t="s">
        <v>5238</v>
      </c>
      <c r="D1535" s="42" t="s">
        <v>2611</v>
      </c>
      <c r="E1535" s="203">
        <f>VLOOKUP(A1535,'System TB'!$A:$C,3,FALSE)</f>
        <v>118635.69</v>
      </c>
      <c r="F1535" s="44">
        <v>88978.880000000005</v>
      </c>
      <c r="G1535" s="44">
        <f t="shared" si="26"/>
        <v>29656.809999999998</v>
      </c>
      <c r="H1535" s="55"/>
      <c r="I1535" s="55"/>
      <c r="J1535" s="55"/>
    </row>
    <row r="1536" spans="1:10">
      <c r="A1536" s="42" t="s">
        <v>2071</v>
      </c>
      <c r="B1536" s="43" t="s">
        <v>1409</v>
      </c>
      <c r="C1536" s="92" t="s">
        <v>5238</v>
      </c>
      <c r="D1536" s="42" t="s">
        <v>2072</v>
      </c>
      <c r="E1536" s="203">
        <f>VLOOKUP(A1536,'System TB'!$A:$C,3,FALSE)</f>
        <v>48769.5</v>
      </c>
      <c r="F1536" s="44">
        <v>33538</v>
      </c>
      <c r="G1536" s="44">
        <f t="shared" si="26"/>
        <v>15231.5</v>
      </c>
      <c r="H1536" s="55"/>
      <c r="I1536" s="55"/>
      <c r="J1536" s="55"/>
    </row>
    <row r="1537" spans="1:10">
      <c r="A1537" s="42" t="s">
        <v>2612</v>
      </c>
      <c r="B1537" s="43" t="s">
        <v>1409</v>
      </c>
      <c r="C1537" s="92" t="s">
        <v>5238</v>
      </c>
      <c r="D1537" s="42" t="s">
        <v>2613</v>
      </c>
      <c r="E1537" s="203">
        <f>VLOOKUP(A1537,'System TB'!$A:$C,3,FALSE)</f>
        <v>149357.96</v>
      </c>
      <c r="F1537" s="44">
        <v>114276.92999999993</v>
      </c>
      <c r="G1537" s="44">
        <f t="shared" si="26"/>
        <v>35081.030000000057</v>
      </c>
      <c r="H1537" s="55"/>
      <c r="I1537" s="55"/>
      <c r="J1537" s="55"/>
    </row>
    <row r="1538" spans="1:10">
      <c r="A1538" s="42" t="s">
        <v>3104</v>
      </c>
      <c r="B1538" s="43" t="s">
        <v>1409</v>
      </c>
      <c r="C1538" s="92" t="s">
        <v>5238</v>
      </c>
      <c r="D1538" s="42" t="s">
        <v>3105</v>
      </c>
      <c r="E1538" s="203">
        <f>VLOOKUP(A1538,'System TB'!$A:$C,3,FALSE)</f>
        <v>153495</v>
      </c>
      <c r="F1538" s="44">
        <v>108495</v>
      </c>
      <c r="G1538" s="44">
        <f t="shared" ref="G1538:G1601" si="27">E1538-F1538</f>
        <v>45000</v>
      </c>
      <c r="H1538" s="55"/>
      <c r="I1538" s="55"/>
      <c r="J1538" s="55"/>
    </row>
    <row r="1539" spans="1:10">
      <c r="A1539" s="42" t="s">
        <v>2592</v>
      </c>
      <c r="B1539" s="43" t="s">
        <v>1409</v>
      </c>
      <c r="C1539" s="92" t="s">
        <v>5238</v>
      </c>
      <c r="D1539" s="42" t="s">
        <v>2593</v>
      </c>
      <c r="E1539" s="203">
        <f>VLOOKUP(A1539,'System TB'!$A:$C,3,FALSE)</f>
        <v>11490</v>
      </c>
      <c r="F1539" s="44">
        <v>8240</v>
      </c>
      <c r="G1539" s="44">
        <f t="shared" si="27"/>
        <v>3250</v>
      </c>
      <c r="H1539" s="55"/>
      <c r="I1539" s="55"/>
      <c r="J1539" s="55"/>
    </row>
    <row r="1540" spans="1:10">
      <c r="A1540" s="42" t="s">
        <v>1825</v>
      </c>
      <c r="B1540" s="43" t="s">
        <v>1409</v>
      </c>
      <c r="C1540" s="92" t="s">
        <v>5239</v>
      </c>
      <c r="D1540" s="42" t="s">
        <v>1826</v>
      </c>
      <c r="E1540" s="203">
        <f>VLOOKUP(A1540,'System TB'!$A:$C,3,FALSE)</f>
        <v>0</v>
      </c>
      <c r="F1540" s="44">
        <v>0</v>
      </c>
      <c r="G1540" s="44">
        <f t="shared" si="27"/>
        <v>0</v>
      </c>
      <c r="H1540" s="55"/>
      <c r="I1540" s="55"/>
      <c r="J1540" s="55"/>
    </row>
    <row r="1541" spans="1:10">
      <c r="A1541" s="42" t="s">
        <v>1156</v>
      </c>
      <c r="B1541" s="43" t="s">
        <v>978</v>
      </c>
      <c r="C1541" s="92" t="s">
        <v>5233</v>
      </c>
      <c r="D1541" s="42" t="s">
        <v>1157</v>
      </c>
      <c r="E1541" s="203">
        <f>VLOOKUP(A1541,'System TB'!$A:$C,3,FALSE)</f>
        <v>52428</v>
      </c>
      <c r="F1541" s="44">
        <v>37624</v>
      </c>
      <c r="G1541" s="44">
        <f t="shared" si="27"/>
        <v>14804</v>
      </c>
      <c r="H1541" s="55"/>
      <c r="I1541" s="55"/>
      <c r="J1541" s="55"/>
    </row>
    <row r="1542" spans="1:10">
      <c r="A1542" s="42" t="s">
        <v>1006</v>
      </c>
      <c r="B1542" s="43" t="s">
        <v>978</v>
      </c>
      <c r="C1542" s="92" t="s">
        <v>5233</v>
      </c>
      <c r="D1542" s="42" t="s">
        <v>1007</v>
      </c>
      <c r="E1542" s="203">
        <f>VLOOKUP(A1542,'System TB'!$A:$C,3,FALSE)</f>
        <v>205677</v>
      </c>
      <c r="F1542" s="44">
        <v>150933.99999999994</v>
      </c>
      <c r="G1542" s="44">
        <f t="shared" si="27"/>
        <v>54743.000000000058</v>
      </c>
      <c r="H1542" s="55"/>
      <c r="I1542" s="55"/>
      <c r="J1542" s="55"/>
    </row>
    <row r="1543" spans="1:10">
      <c r="A1543" s="42" t="s">
        <v>2594</v>
      </c>
      <c r="B1543" s="43" t="s">
        <v>1409</v>
      </c>
      <c r="C1543" s="92" t="s">
        <v>5238</v>
      </c>
      <c r="D1543" s="42" t="s">
        <v>2595</v>
      </c>
      <c r="E1543" s="203">
        <f>VLOOKUP(A1543,'System TB'!$A:$C,3,FALSE)</f>
        <v>102381.45</v>
      </c>
      <c r="F1543" s="44">
        <v>76656.23000000004</v>
      </c>
      <c r="G1543" s="44">
        <f t="shared" si="27"/>
        <v>25725.219999999958</v>
      </c>
      <c r="H1543" s="55"/>
      <c r="I1543" s="55"/>
      <c r="J1543" s="55"/>
    </row>
    <row r="1544" spans="1:10">
      <c r="A1544" s="42" t="s">
        <v>2895</v>
      </c>
      <c r="B1544" s="43" t="s">
        <v>1409</v>
      </c>
      <c r="C1544" s="92" t="s">
        <v>5238</v>
      </c>
      <c r="D1544" s="42" t="s">
        <v>2896</v>
      </c>
      <c r="E1544" s="203">
        <f>VLOOKUP(A1544,'System TB'!$A:$C,3,FALSE)</f>
        <v>361759</v>
      </c>
      <c r="F1544" s="44">
        <v>281457.5</v>
      </c>
      <c r="G1544" s="44">
        <f t="shared" si="27"/>
        <v>80301.5</v>
      </c>
      <c r="H1544" s="55"/>
      <c r="I1544" s="55"/>
      <c r="J1544" s="55"/>
    </row>
    <row r="1545" spans="1:10">
      <c r="A1545" s="42" t="s">
        <v>2067</v>
      </c>
      <c r="B1545" s="43" t="s">
        <v>1409</v>
      </c>
      <c r="C1545" s="92" t="s">
        <v>5238</v>
      </c>
      <c r="D1545" s="42" t="s">
        <v>2068</v>
      </c>
      <c r="E1545" s="203">
        <f>VLOOKUP(A1545,'System TB'!$A:$C,3,FALSE)</f>
        <v>0</v>
      </c>
      <c r="F1545" s="44">
        <v>0</v>
      </c>
      <c r="G1545" s="44">
        <f t="shared" si="27"/>
        <v>0</v>
      </c>
      <c r="H1545" s="55"/>
      <c r="I1545" s="55"/>
      <c r="J1545" s="55"/>
    </row>
    <row r="1546" spans="1:10">
      <c r="A1546" s="42" t="s">
        <v>3727</v>
      </c>
      <c r="B1546" s="43" t="s">
        <v>3557</v>
      </c>
      <c r="C1546" s="92" t="s">
        <v>5240</v>
      </c>
      <c r="D1546" s="42" t="s">
        <v>3728</v>
      </c>
      <c r="E1546" s="203">
        <f>VLOOKUP(A1546,'System TB'!$A:$C,3,FALSE)</f>
        <v>0</v>
      </c>
      <c r="F1546" s="44">
        <v>0</v>
      </c>
      <c r="G1546" s="44">
        <f t="shared" si="27"/>
        <v>0</v>
      </c>
      <c r="H1546" s="55"/>
      <c r="I1546" s="55"/>
      <c r="J1546" s="55"/>
    </row>
    <row r="1547" spans="1:10">
      <c r="A1547" s="42" t="s">
        <v>3577</v>
      </c>
      <c r="B1547" s="43" t="s">
        <v>3557</v>
      </c>
      <c r="C1547" s="92" t="s">
        <v>5240</v>
      </c>
      <c r="D1547" s="42" t="s">
        <v>3578</v>
      </c>
      <c r="E1547" s="203">
        <f>VLOOKUP(A1547,'System TB'!$A:$C,3,FALSE)</f>
        <v>0</v>
      </c>
      <c r="F1547" s="44">
        <v>0</v>
      </c>
      <c r="G1547" s="44">
        <f t="shared" si="27"/>
        <v>0</v>
      </c>
      <c r="H1547" s="55"/>
      <c r="I1547" s="55"/>
      <c r="J1547" s="55"/>
    </row>
    <row r="1548" spans="1:10">
      <c r="A1548" s="42" t="s">
        <v>4854</v>
      </c>
      <c r="B1548" s="92" t="str">
        <f>IF(E1548&gt;=0,"21b","28b")</f>
        <v>28b</v>
      </c>
      <c r="C1548" s="92" t="str">
        <f>IF(E1548&gt;=0,"BS-1.1.18.0.0.0","BS-1.2.11.0.0.0")</f>
        <v>BS-1.2.11.0.0.0</v>
      </c>
      <c r="D1548" s="42" t="s">
        <v>4855</v>
      </c>
      <c r="E1548" s="203">
        <f>VLOOKUP(A1548,'System TB'!$A:$C,3,FALSE)</f>
        <v>-2611904.1</v>
      </c>
      <c r="F1548" s="44">
        <v>-6429657.0999999996</v>
      </c>
      <c r="G1548" s="44">
        <f t="shared" si="27"/>
        <v>3817752.9999999995</v>
      </c>
      <c r="H1548" s="55"/>
      <c r="I1548" s="55"/>
      <c r="J1548" s="55"/>
    </row>
    <row r="1549" spans="1:10">
      <c r="A1549" s="42" t="s">
        <v>5159</v>
      </c>
      <c r="B1549" s="43"/>
      <c r="C1549" s="43"/>
      <c r="D1549" s="42" t="s">
        <v>5160</v>
      </c>
      <c r="E1549" s="203">
        <f>VLOOKUP(A1549,'System TB'!$A:$C,3,FALSE)</f>
        <v>0</v>
      </c>
      <c r="F1549" s="44">
        <v>0</v>
      </c>
      <c r="G1549" s="44">
        <f t="shared" si="27"/>
        <v>0</v>
      </c>
      <c r="H1549" s="55"/>
      <c r="I1549" s="55"/>
      <c r="J1549" s="55"/>
    </row>
    <row r="1550" spans="1:10">
      <c r="A1550" s="42" t="s">
        <v>5118</v>
      </c>
      <c r="B1550" s="43"/>
      <c r="C1550" s="43"/>
      <c r="D1550" s="42" t="s">
        <v>5119</v>
      </c>
      <c r="E1550" s="203">
        <f>VLOOKUP(A1550,'System TB'!$A:$C,3,FALSE)</f>
        <v>0</v>
      </c>
      <c r="F1550" s="44">
        <v>0</v>
      </c>
      <c r="G1550" s="44">
        <f t="shared" si="27"/>
        <v>0</v>
      </c>
      <c r="H1550" s="55"/>
      <c r="I1550" s="55"/>
      <c r="J1550" s="55"/>
    </row>
    <row r="1551" spans="1:10">
      <c r="A1551" s="42" t="s">
        <v>4904</v>
      </c>
      <c r="B1551" s="43" t="s">
        <v>4905</v>
      </c>
      <c r="C1551" s="9" t="s">
        <v>5244</v>
      </c>
      <c r="D1551" s="42" t="s">
        <v>4906</v>
      </c>
      <c r="E1551" s="203">
        <f>VLOOKUP(A1551,'System TB'!$A:$C,3,FALSE)</f>
        <v>308393519.61000001</v>
      </c>
      <c r="F1551" s="44">
        <v>222270169.96000004</v>
      </c>
      <c r="G1551" s="44">
        <f t="shared" si="27"/>
        <v>86123349.649999976</v>
      </c>
      <c r="H1551" s="55"/>
      <c r="I1551" s="55"/>
      <c r="J1551" s="55"/>
    </row>
    <row r="1552" spans="1:10">
      <c r="A1552" s="42" t="s">
        <v>4999</v>
      </c>
      <c r="B1552" s="43" t="s">
        <v>4997</v>
      </c>
      <c r="C1552" s="9" t="s">
        <v>5250</v>
      </c>
      <c r="D1552" s="42" t="s">
        <v>5000</v>
      </c>
      <c r="E1552" s="203">
        <f>VLOOKUP(A1552,'System TB'!$A:$C,3,FALSE)</f>
        <v>0</v>
      </c>
      <c r="F1552" s="44">
        <v>0</v>
      </c>
      <c r="G1552" s="44">
        <f t="shared" si="27"/>
        <v>0</v>
      </c>
      <c r="H1552" s="55"/>
      <c r="I1552" s="55"/>
      <c r="J1552" s="55"/>
    </row>
    <row r="1553" spans="1:10">
      <c r="A1553" s="42" t="s">
        <v>4837</v>
      </c>
      <c r="B1553" s="43" t="s">
        <v>4838</v>
      </c>
      <c r="C1553" s="92" t="str">
        <f>IF(E1553&gt;=0,"BS-1.1.18.0.0.0","BS-1.2.11.0.0.0")</f>
        <v>BS-1.1.18.0.0.0</v>
      </c>
      <c r="D1553" s="42" t="s">
        <v>4839</v>
      </c>
      <c r="E1553" s="203">
        <f>VLOOKUP(A1553,'System TB'!$A:$C,3,FALSE)</f>
        <v>0</v>
      </c>
      <c r="F1553" s="44">
        <v>0</v>
      </c>
      <c r="G1553" s="44">
        <f t="shared" si="27"/>
        <v>0</v>
      </c>
      <c r="H1553" s="55"/>
      <c r="I1553" s="55"/>
      <c r="J1553" s="55"/>
    </row>
    <row r="1554" spans="1:10">
      <c r="A1554" s="42" t="s">
        <v>2897</v>
      </c>
      <c r="B1554" s="43" t="s">
        <v>1409</v>
      </c>
      <c r="C1554" s="92" t="s">
        <v>5238</v>
      </c>
      <c r="D1554" s="42" t="s">
        <v>2898</v>
      </c>
      <c r="E1554" s="203">
        <f>VLOOKUP(A1554,'System TB'!$A:$C,3,FALSE)</f>
        <v>0</v>
      </c>
      <c r="F1554" s="44">
        <v>0</v>
      </c>
      <c r="G1554" s="44">
        <f t="shared" si="27"/>
        <v>0</v>
      </c>
      <c r="H1554" s="55"/>
      <c r="I1554" s="55"/>
      <c r="J1554" s="55"/>
    </row>
    <row r="1555" spans="1:10">
      <c r="A1555" s="42" t="s">
        <v>3609</v>
      </c>
      <c r="B1555" s="43" t="s">
        <v>3557</v>
      </c>
      <c r="C1555" s="92" t="s">
        <v>5240</v>
      </c>
      <c r="D1555" s="42" t="s">
        <v>3610</v>
      </c>
      <c r="E1555" s="203">
        <f>VLOOKUP(A1555,'System TB'!$A:$C,3,FALSE)</f>
        <v>0</v>
      </c>
      <c r="F1555" s="44">
        <v>0</v>
      </c>
      <c r="G1555" s="44">
        <f t="shared" si="27"/>
        <v>0</v>
      </c>
      <c r="H1555" s="55"/>
      <c r="I1555" s="55"/>
      <c r="J1555" s="55"/>
    </row>
    <row r="1556" spans="1:10">
      <c r="A1556" s="42" t="s">
        <v>2312</v>
      </c>
      <c r="B1556" s="43" t="s">
        <v>1409</v>
      </c>
      <c r="C1556" s="92" t="s">
        <v>5238</v>
      </c>
      <c r="D1556" s="42" t="s">
        <v>2313</v>
      </c>
      <c r="E1556" s="203">
        <f>VLOOKUP(A1556,'System TB'!$A:$C,3,FALSE)</f>
        <v>268775</v>
      </c>
      <c r="F1556" s="44">
        <v>2400</v>
      </c>
      <c r="G1556" s="44">
        <f t="shared" si="27"/>
        <v>266375</v>
      </c>
      <c r="H1556" s="55"/>
      <c r="I1556" s="55"/>
      <c r="J1556" s="55"/>
    </row>
    <row r="1557" spans="1:10">
      <c r="A1557" s="42" t="s">
        <v>1561</v>
      </c>
      <c r="B1557" s="43" t="s">
        <v>1409</v>
      </c>
      <c r="C1557" s="92" t="s">
        <v>5238</v>
      </c>
      <c r="D1557" s="42" t="s">
        <v>1562</v>
      </c>
      <c r="E1557" s="203">
        <f>VLOOKUP(A1557,'System TB'!$A:$C,3,FALSE)</f>
        <v>88910.84</v>
      </c>
      <c r="F1557" s="44">
        <v>66683.129999999976</v>
      </c>
      <c r="G1557" s="44">
        <f t="shared" si="27"/>
        <v>22227.710000000021</v>
      </c>
      <c r="H1557" s="55"/>
      <c r="I1557" s="55"/>
      <c r="J1557" s="55"/>
    </row>
    <row r="1558" spans="1:10">
      <c r="A1558" s="42" t="s">
        <v>2871</v>
      </c>
      <c r="B1558" s="43" t="s">
        <v>1409</v>
      </c>
      <c r="C1558" s="92" t="s">
        <v>5238</v>
      </c>
      <c r="D1558" s="42" t="s">
        <v>2872</v>
      </c>
      <c r="E1558" s="203">
        <f>VLOOKUP(A1558,'System TB'!$A:$C,3,FALSE)</f>
        <v>90627.88</v>
      </c>
      <c r="F1558" s="44">
        <v>67971.62</v>
      </c>
      <c r="G1558" s="44">
        <f t="shared" si="27"/>
        <v>22656.260000000009</v>
      </c>
      <c r="H1558" s="55"/>
      <c r="I1558" s="55"/>
      <c r="J1558" s="55"/>
    </row>
    <row r="1559" spans="1:10">
      <c r="A1559" s="42" t="s">
        <v>3130</v>
      </c>
      <c r="B1559" s="43" t="s">
        <v>1409</v>
      </c>
      <c r="C1559" s="92" t="s">
        <v>5238</v>
      </c>
      <c r="D1559" s="42" t="s">
        <v>3131</v>
      </c>
      <c r="E1559" s="203">
        <f>VLOOKUP(A1559,'System TB'!$A:$C,3,FALSE)</f>
        <v>58968.25</v>
      </c>
      <c r="F1559" s="44">
        <v>39226.75</v>
      </c>
      <c r="G1559" s="44">
        <f t="shared" si="27"/>
        <v>19741.5</v>
      </c>
      <c r="H1559" s="55"/>
      <c r="I1559" s="55"/>
      <c r="J1559" s="55"/>
    </row>
    <row r="1560" spans="1:10">
      <c r="A1560" s="42" t="s">
        <v>3106</v>
      </c>
      <c r="B1560" s="43" t="s">
        <v>1409</v>
      </c>
      <c r="C1560" s="92" t="s">
        <v>5238</v>
      </c>
      <c r="D1560" s="42" t="s">
        <v>3107</v>
      </c>
      <c r="E1560" s="203">
        <f>VLOOKUP(A1560,'System TB'!$A:$C,3,FALSE)</f>
        <v>168728.88</v>
      </c>
      <c r="F1560" s="44">
        <v>112861.52999999997</v>
      </c>
      <c r="G1560" s="44">
        <f t="shared" si="27"/>
        <v>55867.350000000035</v>
      </c>
      <c r="H1560" s="55"/>
      <c r="I1560" s="55"/>
      <c r="J1560" s="55"/>
    </row>
    <row r="1561" spans="1:10">
      <c r="A1561" s="42" t="s">
        <v>2109</v>
      </c>
      <c r="B1561" s="43" t="s">
        <v>1409</v>
      </c>
      <c r="C1561" s="92" t="s">
        <v>5238</v>
      </c>
      <c r="D1561" s="42" t="s">
        <v>2110</v>
      </c>
      <c r="E1561" s="203">
        <f>VLOOKUP(A1561,'System TB'!$A:$C,3,FALSE)</f>
        <v>152105</v>
      </c>
      <c r="F1561" s="44">
        <v>112630</v>
      </c>
      <c r="G1561" s="44">
        <f t="shared" si="27"/>
        <v>39475</v>
      </c>
      <c r="H1561" s="55"/>
      <c r="I1561" s="55"/>
      <c r="J1561" s="55"/>
    </row>
    <row r="1562" spans="1:10">
      <c r="A1562" s="42" t="s">
        <v>2093</v>
      </c>
      <c r="B1562" s="43" t="s">
        <v>1409</v>
      </c>
      <c r="C1562" s="92" t="s">
        <v>5238</v>
      </c>
      <c r="D1562" s="42" t="s">
        <v>2094</v>
      </c>
      <c r="E1562" s="203">
        <f>VLOOKUP(A1562,'System TB'!$A:$C,3,FALSE)</f>
        <v>113920.9</v>
      </c>
      <c r="F1562" s="44">
        <v>91670.900000000023</v>
      </c>
      <c r="G1562" s="44">
        <f t="shared" si="27"/>
        <v>22249.999999999971</v>
      </c>
      <c r="H1562" s="55"/>
      <c r="I1562" s="55"/>
      <c r="J1562" s="55"/>
    </row>
    <row r="1563" spans="1:10">
      <c r="A1563" s="42" t="s">
        <v>3108</v>
      </c>
      <c r="B1563" s="43" t="s">
        <v>1409</v>
      </c>
      <c r="C1563" s="92" t="s">
        <v>5238</v>
      </c>
      <c r="D1563" s="42" t="s">
        <v>3109</v>
      </c>
      <c r="E1563" s="203">
        <f>VLOOKUP(A1563,'System TB'!$A:$C,3,FALSE)</f>
        <v>0</v>
      </c>
      <c r="F1563" s="44">
        <v>0</v>
      </c>
      <c r="G1563" s="44">
        <f t="shared" si="27"/>
        <v>0</v>
      </c>
      <c r="H1563" s="55"/>
      <c r="I1563" s="55"/>
      <c r="J1563" s="55"/>
    </row>
    <row r="1564" spans="1:10">
      <c r="A1564" s="42" t="s">
        <v>2352</v>
      </c>
      <c r="B1564" s="43" t="s">
        <v>1409</v>
      </c>
      <c r="C1564" s="92" t="s">
        <v>5239</v>
      </c>
      <c r="D1564" s="42" t="s">
        <v>2353</v>
      </c>
      <c r="E1564" s="203">
        <f>VLOOKUP(A1564,'System TB'!$A:$C,3,FALSE)</f>
        <v>0</v>
      </c>
      <c r="F1564" s="44">
        <v>0</v>
      </c>
      <c r="G1564" s="44">
        <f t="shared" si="27"/>
        <v>0</v>
      </c>
      <c r="H1564" s="55"/>
      <c r="I1564" s="55"/>
      <c r="J1564" s="55"/>
    </row>
    <row r="1565" spans="1:10">
      <c r="A1565" s="42" t="s">
        <v>1206</v>
      </c>
      <c r="B1565" s="43" t="s">
        <v>978</v>
      </c>
      <c r="C1565" s="92" t="s">
        <v>5233</v>
      </c>
      <c r="D1565" s="42" t="s">
        <v>1207</v>
      </c>
      <c r="E1565" s="203">
        <f>VLOOKUP(A1565,'System TB'!$A:$C,3,FALSE)</f>
        <v>131590</v>
      </c>
      <c r="F1565" s="44">
        <v>107590</v>
      </c>
      <c r="G1565" s="44">
        <f t="shared" si="27"/>
        <v>24000</v>
      </c>
      <c r="H1565" s="55"/>
      <c r="I1565" s="55"/>
      <c r="J1565" s="55"/>
    </row>
    <row r="1566" spans="1:10">
      <c r="A1566" s="42" t="s">
        <v>1078</v>
      </c>
      <c r="B1566" s="43" t="s">
        <v>978</v>
      </c>
      <c r="C1566" s="92" t="s">
        <v>5233</v>
      </c>
      <c r="D1566" s="42" t="s">
        <v>1079</v>
      </c>
      <c r="E1566" s="203">
        <f>VLOOKUP(A1566,'System TB'!$A:$C,3,FALSE)</f>
        <v>255555</v>
      </c>
      <c r="F1566" s="44">
        <v>186377</v>
      </c>
      <c r="G1566" s="44">
        <f t="shared" si="27"/>
        <v>69178</v>
      </c>
      <c r="H1566" s="55"/>
      <c r="I1566" s="55"/>
      <c r="J1566" s="55"/>
    </row>
    <row r="1567" spans="1:10">
      <c r="A1567" s="42" t="s">
        <v>2354</v>
      </c>
      <c r="B1567" s="43" t="s">
        <v>1409</v>
      </c>
      <c r="C1567" s="92" t="s">
        <v>5238</v>
      </c>
      <c r="D1567" s="42" t="s">
        <v>2355</v>
      </c>
      <c r="E1567" s="203">
        <f>VLOOKUP(A1567,'System TB'!$A:$C,3,FALSE)</f>
        <v>54341.63</v>
      </c>
      <c r="F1567" s="44">
        <v>41394.610000000015</v>
      </c>
      <c r="G1567" s="44">
        <f t="shared" si="27"/>
        <v>12947.019999999982</v>
      </c>
      <c r="H1567" s="55"/>
      <c r="I1567" s="55"/>
      <c r="J1567" s="55"/>
    </row>
    <row r="1568" spans="1:10">
      <c r="A1568" s="42" t="s">
        <v>3110</v>
      </c>
      <c r="B1568" s="43" t="s">
        <v>1409</v>
      </c>
      <c r="C1568" s="92" t="s">
        <v>5238</v>
      </c>
      <c r="D1568" s="42" t="s">
        <v>3111</v>
      </c>
      <c r="E1568" s="203">
        <f>VLOOKUP(A1568,'System TB'!$A:$C,3,FALSE)</f>
        <v>429836</v>
      </c>
      <c r="F1568" s="44">
        <v>293854</v>
      </c>
      <c r="G1568" s="44">
        <f t="shared" si="27"/>
        <v>135982</v>
      </c>
      <c r="H1568" s="55"/>
      <c r="I1568" s="55"/>
      <c r="J1568" s="55"/>
    </row>
    <row r="1569" spans="1:10">
      <c r="A1569" s="42" t="s">
        <v>2340</v>
      </c>
      <c r="B1569" s="43" t="s">
        <v>1409</v>
      </c>
      <c r="C1569" s="92" t="s">
        <v>5238</v>
      </c>
      <c r="D1569" s="42" t="s">
        <v>2341</v>
      </c>
      <c r="E1569" s="203">
        <f>VLOOKUP(A1569,'System TB'!$A:$C,3,FALSE)</f>
        <v>2607.8000000000002</v>
      </c>
      <c r="F1569" s="44">
        <v>1958.7999999999993</v>
      </c>
      <c r="G1569" s="44">
        <f t="shared" si="27"/>
        <v>649.00000000000091</v>
      </c>
      <c r="H1569" s="55"/>
      <c r="I1569" s="55"/>
      <c r="J1569" s="55"/>
    </row>
    <row r="1570" spans="1:10">
      <c r="A1570" s="42" t="s">
        <v>1579</v>
      </c>
      <c r="B1570" s="43" t="s">
        <v>1409</v>
      </c>
      <c r="C1570" s="92" t="s">
        <v>5238</v>
      </c>
      <c r="D1570" s="42" t="s">
        <v>1580</v>
      </c>
      <c r="E1570" s="203">
        <f>VLOOKUP(A1570,'System TB'!$A:$C,3,FALSE)</f>
        <v>0</v>
      </c>
      <c r="F1570" s="44">
        <v>0</v>
      </c>
      <c r="G1570" s="44">
        <f t="shared" si="27"/>
        <v>0</v>
      </c>
      <c r="H1570" s="55"/>
      <c r="I1570" s="55"/>
      <c r="J1570" s="55"/>
    </row>
    <row r="1571" spans="1:10">
      <c r="A1571" s="42" t="s">
        <v>4744</v>
      </c>
      <c r="B1571" s="43" t="s">
        <v>4688</v>
      </c>
      <c r="C1571" s="92" t="str">
        <f>IF(E1571&gt;=0,"BS-1.1.18.0.0.0","BS-1.2.11.0.0.0")</f>
        <v>BS-1.2.11.0.0.0</v>
      </c>
      <c r="D1571" s="42" t="s">
        <v>4745</v>
      </c>
      <c r="E1571" s="203">
        <f>VLOOKUP(A1571,'System TB'!$A:$C,3,FALSE)</f>
        <v>-3020851.28</v>
      </c>
      <c r="F1571" s="44">
        <v>-1954858.34</v>
      </c>
      <c r="G1571" s="44">
        <f t="shared" si="27"/>
        <v>-1065992.9399999997</v>
      </c>
      <c r="H1571" s="55"/>
      <c r="I1571" s="55"/>
      <c r="J1571" s="55"/>
    </row>
    <row r="1572" spans="1:10">
      <c r="A1572" s="42" t="s">
        <v>4609</v>
      </c>
      <c r="B1572" s="92" t="str">
        <f>IF(E1572&gt;=0,"21b","28b")</f>
        <v>21b</v>
      </c>
      <c r="C1572" s="92" t="str">
        <f>IF(E1572&gt;=0,"BS-1.1.18.0.0.0","BS-1.2.11.0.0.0")</f>
        <v>BS-1.1.18.0.0.0</v>
      </c>
      <c r="D1572" s="42" t="s">
        <v>4610</v>
      </c>
      <c r="E1572" s="203">
        <f>VLOOKUP(A1572,'System TB'!$A:$C,3,FALSE)</f>
        <v>0</v>
      </c>
      <c r="F1572" s="44">
        <v>0</v>
      </c>
      <c r="G1572" s="44">
        <f t="shared" si="27"/>
        <v>0</v>
      </c>
      <c r="H1572" s="55"/>
      <c r="I1572" s="55"/>
      <c r="J1572" s="55"/>
    </row>
    <row r="1573" spans="1:10">
      <c r="A1573" s="42" t="s">
        <v>1601</v>
      </c>
      <c r="B1573" s="43" t="s">
        <v>1409</v>
      </c>
      <c r="C1573" s="92" t="s">
        <v>5238</v>
      </c>
      <c r="D1573" s="42" t="s">
        <v>1602</v>
      </c>
      <c r="E1573" s="203">
        <f>VLOOKUP(A1573,'System TB'!$A:$C,3,FALSE)</f>
        <v>53669.62</v>
      </c>
      <c r="F1573" s="44">
        <v>39283.619999999995</v>
      </c>
      <c r="G1573" s="44">
        <f t="shared" si="27"/>
        <v>14386.000000000007</v>
      </c>
      <c r="H1573" s="55"/>
      <c r="I1573" s="55"/>
      <c r="J1573" s="55"/>
    </row>
    <row r="1574" spans="1:10">
      <c r="A1574" s="42" t="s">
        <v>3883</v>
      </c>
      <c r="B1574" s="43" t="s">
        <v>3875</v>
      </c>
      <c r="C1574" s="92" t="s">
        <v>5238</v>
      </c>
      <c r="D1574" s="42" t="s">
        <v>3884</v>
      </c>
      <c r="E1574" s="203">
        <f>VLOOKUP(A1574,'System TB'!$A:$C,3,FALSE)</f>
        <v>12666666.68</v>
      </c>
      <c r="F1574" s="44">
        <v>9500000.0099999998</v>
      </c>
      <c r="G1574" s="44">
        <f t="shared" si="27"/>
        <v>3166666.67</v>
      </c>
      <c r="H1574" s="55"/>
      <c r="I1574" s="55"/>
      <c r="J1574" s="55"/>
    </row>
    <row r="1575" spans="1:10">
      <c r="A1575" s="42" t="s">
        <v>2859</v>
      </c>
      <c r="B1575" s="43" t="s">
        <v>1409</v>
      </c>
      <c r="C1575" s="92" t="s">
        <v>5238</v>
      </c>
      <c r="D1575" s="42" t="s">
        <v>2860</v>
      </c>
      <c r="E1575" s="203">
        <f>VLOOKUP(A1575,'System TB'!$A:$C,3,FALSE)</f>
        <v>0</v>
      </c>
      <c r="F1575" s="44">
        <v>0</v>
      </c>
      <c r="G1575" s="44">
        <f t="shared" si="27"/>
        <v>0</v>
      </c>
      <c r="H1575" s="55"/>
      <c r="I1575" s="55"/>
      <c r="J1575" s="55"/>
    </row>
    <row r="1576" spans="1:10">
      <c r="A1576" s="42" t="s">
        <v>2330</v>
      </c>
      <c r="B1576" s="43" t="s">
        <v>1409</v>
      </c>
      <c r="C1576" s="92" t="s">
        <v>5238</v>
      </c>
      <c r="D1576" s="42" t="s">
        <v>2331</v>
      </c>
      <c r="E1576" s="203">
        <f>VLOOKUP(A1576,'System TB'!$A:$C,3,FALSE)</f>
        <v>0</v>
      </c>
      <c r="F1576" s="44">
        <v>0</v>
      </c>
      <c r="G1576" s="44">
        <f t="shared" si="27"/>
        <v>0</v>
      </c>
      <c r="H1576" s="55"/>
      <c r="I1576" s="55"/>
      <c r="J1576" s="55"/>
    </row>
    <row r="1577" spans="1:10">
      <c r="A1577" s="42" t="s">
        <v>521</v>
      </c>
      <c r="B1577" s="43">
        <v>26</v>
      </c>
      <c r="C1577" s="204" t="s">
        <v>5205</v>
      </c>
      <c r="D1577" s="42" t="s">
        <v>522</v>
      </c>
      <c r="E1577" s="203">
        <f>VLOOKUP(A1577,'System TB'!$A:$C,3,FALSE)</f>
        <v>0</v>
      </c>
      <c r="F1577" s="44">
        <v>0</v>
      </c>
      <c r="G1577" s="44">
        <f t="shared" si="27"/>
        <v>0</v>
      </c>
      <c r="H1577" s="55"/>
      <c r="I1577" s="55"/>
      <c r="J1577" s="55"/>
    </row>
    <row r="1578" spans="1:10">
      <c r="A1578" s="42" t="s">
        <v>471</v>
      </c>
      <c r="B1578" s="43">
        <v>26</v>
      </c>
      <c r="C1578" s="204" t="s">
        <v>5205</v>
      </c>
      <c r="D1578" s="42" t="s">
        <v>472</v>
      </c>
      <c r="E1578" s="203">
        <f>VLOOKUP(A1578,'System TB'!$A:$C,3,FALSE)</f>
        <v>0</v>
      </c>
      <c r="F1578" s="44">
        <v>0</v>
      </c>
      <c r="G1578" s="44">
        <f t="shared" si="27"/>
        <v>0</v>
      </c>
      <c r="H1578" s="55"/>
      <c r="I1578" s="55"/>
      <c r="J1578" s="55"/>
    </row>
    <row r="1579" spans="1:10">
      <c r="A1579" s="42" t="s">
        <v>627</v>
      </c>
      <c r="B1579" s="43">
        <v>26</v>
      </c>
      <c r="C1579" s="204" t="s">
        <v>5205</v>
      </c>
      <c r="D1579" s="42" t="s">
        <v>628</v>
      </c>
      <c r="E1579" s="203">
        <f>VLOOKUP(A1579,'System TB'!$A:$C,3,FALSE)</f>
        <v>0</v>
      </c>
      <c r="F1579" s="44">
        <v>0</v>
      </c>
      <c r="G1579" s="44">
        <f t="shared" si="27"/>
        <v>0</v>
      </c>
      <c r="H1579" s="55"/>
      <c r="I1579" s="55"/>
      <c r="J1579" s="55"/>
    </row>
    <row r="1580" spans="1:10">
      <c r="A1580" s="42" t="s">
        <v>577</v>
      </c>
      <c r="B1580" s="43">
        <v>26</v>
      </c>
      <c r="C1580" s="204" t="s">
        <v>5205</v>
      </c>
      <c r="D1580" s="42" t="s">
        <v>578</v>
      </c>
      <c r="E1580" s="203">
        <f>VLOOKUP(A1580,'System TB'!$A:$C,3,FALSE)</f>
        <v>0</v>
      </c>
      <c r="F1580" s="44">
        <v>0</v>
      </c>
      <c r="G1580" s="44">
        <f t="shared" si="27"/>
        <v>0</v>
      </c>
      <c r="H1580" s="55"/>
      <c r="I1580" s="55"/>
      <c r="J1580" s="55"/>
    </row>
    <row r="1581" spans="1:10">
      <c r="A1581" s="42" t="s">
        <v>547</v>
      </c>
      <c r="B1581" s="43">
        <v>26</v>
      </c>
      <c r="C1581" s="204" t="s">
        <v>5205</v>
      </c>
      <c r="D1581" s="42" t="s">
        <v>548</v>
      </c>
      <c r="E1581" s="203">
        <f>VLOOKUP(A1581,'System TB'!$A:$C,3,FALSE)</f>
        <v>0</v>
      </c>
      <c r="F1581" s="44">
        <v>0</v>
      </c>
      <c r="G1581" s="44">
        <f t="shared" si="27"/>
        <v>0</v>
      </c>
      <c r="H1581" s="55"/>
      <c r="I1581" s="55"/>
      <c r="J1581" s="55"/>
    </row>
    <row r="1582" spans="1:10">
      <c r="A1582" s="42" t="s">
        <v>659</v>
      </c>
      <c r="B1582" s="43">
        <v>26</v>
      </c>
      <c r="C1582" s="204" t="s">
        <v>5205</v>
      </c>
      <c r="D1582" s="42" t="s">
        <v>660</v>
      </c>
      <c r="E1582" s="203">
        <f>VLOOKUP(A1582,'System TB'!$A:$C,3,FALSE)</f>
        <v>0</v>
      </c>
      <c r="F1582" s="44">
        <v>0</v>
      </c>
      <c r="G1582" s="44">
        <f t="shared" si="27"/>
        <v>0</v>
      </c>
      <c r="H1582" s="55"/>
      <c r="I1582" s="55"/>
      <c r="J1582" s="55"/>
    </row>
    <row r="1583" spans="1:10">
      <c r="A1583" s="42" t="s">
        <v>517</v>
      </c>
      <c r="B1583" s="43">
        <v>26</v>
      </c>
      <c r="C1583" s="204" t="s">
        <v>5205</v>
      </c>
      <c r="D1583" s="42" t="s">
        <v>518</v>
      </c>
      <c r="E1583" s="203">
        <f>VLOOKUP(A1583,'System TB'!$A:$C,3,FALSE)</f>
        <v>0</v>
      </c>
      <c r="F1583" s="44">
        <v>0</v>
      </c>
      <c r="G1583" s="44">
        <f t="shared" si="27"/>
        <v>0</v>
      </c>
      <c r="H1583" s="55"/>
      <c r="I1583" s="55"/>
      <c r="J1583" s="55"/>
    </row>
    <row r="1584" spans="1:10">
      <c r="A1584" s="42" t="s">
        <v>551</v>
      </c>
      <c r="B1584" s="43">
        <v>26</v>
      </c>
      <c r="C1584" s="204" t="s">
        <v>5205</v>
      </c>
      <c r="D1584" s="42" t="s">
        <v>552</v>
      </c>
      <c r="E1584" s="203">
        <f>VLOOKUP(A1584,'System TB'!$A:$C,3,FALSE)</f>
        <v>0</v>
      </c>
      <c r="F1584" s="44">
        <v>0</v>
      </c>
      <c r="G1584" s="44">
        <f t="shared" si="27"/>
        <v>0</v>
      </c>
      <c r="H1584" s="55"/>
      <c r="I1584" s="55"/>
      <c r="J1584" s="55"/>
    </row>
    <row r="1585" spans="1:10">
      <c r="A1585" s="42" t="s">
        <v>629</v>
      </c>
      <c r="B1585" s="43">
        <v>26</v>
      </c>
      <c r="C1585" s="204" t="s">
        <v>5205</v>
      </c>
      <c r="D1585" s="42" t="s">
        <v>630</v>
      </c>
      <c r="E1585" s="203">
        <f>VLOOKUP(A1585,'System TB'!$A:$C,3,FALSE)</f>
        <v>0</v>
      </c>
      <c r="F1585" s="44">
        <v>0</v>
      </c>
      <c r="G1585" s="44">
        <f t="shared" si="27"/>
        <v>0</v>
      </c>
      <c r="H1585" s="55"/>
      <c r="I1585" s="55"/>
      <c r="J1585" s="55"/>
    </row>
    <row r="1586" spans="1:10">
      <c r="A1586" s="42" t="s">
        <v>2095</v>
      </c>
      <c r="B1586" s="43" t="s">
        <v>1409</v>
      </c>
      <c r="C1586" s="92" t="s">
        <v>5238</v>
      </c>
      <c r="D1586" s="42" t="s">
        <v>2096</v>
      </c>
      <c r="E1586" s="203">
        <f>VLOOKUP(A1586,'System TB'!$A:$C,3,FALSE)</f>
        <v>260</v>
      </c>
      <c r="F1586" s="44">
        <v>260</v>
      </c>
      <c r="G1586" s="44">
        <f t="shared" si="27"/>
        <v>0</v>
      </c>
      <c r="H1586" s="55"/>
      <c r="I1586" s="55"/>
      <c r="J1586" s="55"/>
    </row>
    <row r="1587" spans="1:10">
      <c r="A1587" s="42" t="s">
        <v>657</v>
      </c>
      <c r="B1587" s="43">
        <v>26</v>
      </c>
      <c r="C1587" s="204" t="s">
        <v>5205</v>
      </c>
      <c r="D1587" s="42" t="s">
        <v>658</v>
      </c>
      <c r="E1587" s="203">
        <f>VLOOKUP(A1587,'System TB'!$A:$C,3,FALSE)</f>
        <v>-1775000000.02</v>
      </c>
      <c r="F1587" s="44">
        <v>-3108333333.3499999</v>
      </c>
      <c r="G1587" s="44">
        <f t="shared" si="27"/>
        <v>1333333333.3299999</v>
      </c>
      <c r="H1587" s="55"/>
      <c r="I1587" s="55"/>
      <c r="J1587" s="55"/>
    </row>
    <row r="1588" spans="1:10">
      <c r="A1588" s="42" t="s">
        <v>2097</v>
      </c>
      <c r="B1588" s="43" t="s">
        <v>1409</v>
      </c>
      <c r="C1588" s="92" t="s">
        <v>5238</v>
      </c>
      <c r="D1588" s="42" t="s">
        <v>2098</v>
      </c>
      <c r="E1588" s="203">
        <f>VLOOKUP(A1588,'System TB'!$A:$C,3,FALSE)</f>
        <v>3763019.61</v>
      </c>
      <c r="F1588" s="44">
        <v>2812789.8800000008</v>
      </c>
      <c r="G1588" s="44">
        <f t="shared" si="27"/>
        <v>950229.72999999905</v>
      </c>
      <c r="H1588" s="55"/>
      <c r="I1588" s="55"/>
      <c r="J1588" s="55"/>
    </row>
    <row r="1589" spans="1:10">
      <c r="A1589" s="42" t="s">
        <v>1833</v>
      </c>
      <c r="B1589" s="43" t="s">
        <v>1409</v>
      </c>
      <c r="C1589" s="92" t="s">
        <v>5239</v>
      </c>
      <c r="D1589" s="42" t="s">
        <v>1834</v>
      </c>
      <c r="E1589" s="203">
        <f>VLOOKUP(A1589,'System TB'!$A:$C,3,FALSE)</f>
        <v>0</v>
      </c>
      <c r="F1589" s="44">
        <v>0</v>
      </c>
      <c r="G1589" s="44">
        <f t="shared" si="27"/>
        <v>0</v>
      </c>
      <c r="H1589" s="55"/>
      <c r="I1589" s="55"/>
      <c r="J1589" s="55"/>
    </row>
    <row r="1590" spans="1:10">
      <c r="A1590" s="42" t="s">
        <v>2314</v>
      </c>
      <c r="B1590" s="43" t="s">
        <v>1409</v>
      </c>
      <c r="C1590" s="92" t="s">
        <v>5238</v>
      </c>
      <c r="D1590" s="42" t="s">
        <v>2315</v>
      </c>
      <c r="E1590" s="203">
        <f>VLOOKUP(A1590,'System TB'!$A:$C,3,FALSE)</f>
        <v>49629.54</v>
      </c>
      <c r="F1590" s="44">
        <v>45629.540000000008</v>
      </c>
      <c r="G1590" s="44">
        <f t="shared" si="27"/>
        <v>3999.9999999999927</v>
      </c>
      <c r="H1590" s="55"/>
      <c r="I1590" s="55"/>
      <c r="J1590" s="55"/>
    </row>
    <row r="1591" spans="1:10">
      <c r="A1591" s="42" t="s">
        <v>2861</v>
      </c>
      <c r="B1591" s="43" t="s">
        <v>1409</v>
      </c>
      <c r="C1591" s="92" t="s">
        <v>5238</v>
      </c>
      <c r="D1591" s="42" t="s">
        <v>2862</v>
      </c>
      <c r="E1591" s="203">
        <f>VLOOKUP(A1591,'System TB'!$A:$C,3,FALSE)</f>
        <v>58800</v>
      </c>
      <c r="F1591" s="44">
        <v>52100.000000000015</v>
      </c>
      <c r="G1591" s="44">
        <f t="shared" si="27"/>
        <v>6699.9999999999854</v>
      </c>
      <c r="H1591" s="55"/>
      <c r="I1591" s="55"/>
      <c r="J1591" s="55"/>
    </row>
    <row r="1592" spans="1:10">
      <c r="A1592" s="42" t="s">
        <v>2069</v>
      </c>
      <c r="B1592" s="43" t="s">
        <v>1409</v>
      </c>
      <c r="C1592" s="92" t="s">
        <v>5238</v>
      </c>
      <c r="D1592" s="42" t="s">
        <v>2070</v>
      </c>
      <c r="E1592" s="203">
        <f>VLOOKUP(A1592,'System TB'!$A:$C,3,FALSE)</f>
        <v>49035.17</v>
      </c>
      <c r="F1592" s="44">
        <v>36776.859999999986</v>
      </c>
      <c r="G1592" s="44">
        <f t="shared" si="27"/>
        <v>12258.310000000012</v>
      </c>
      <c r="H1592" s="55"/>
      <c r="I1592" s="55"/>
      <c r="J1592" s="55"/>
    </row>
    <row r="1593" spans="1:10">
      <c r="A1593" s="42" t="s">
        <v>1849</v>
      </c>
      <c r="B1593" s="43" t="s">
        <v>1409</v>
      </c>
      <c r="C1593" s="92" t="s">
        <v>5238</v>
      </c>
      <c r="D1593" s="42" t="s">
        <v>1850</v>
      </c>
      <c r="E1593" s="203">
        <f>VLOOKUP(A1593,'System TB'!$A:$C,3,FALSE)</f>
        <v>166948.38</v>
      </c>
      <c r="F1593" s="44">
        <v>118942.55999999994</v>
      </c>
      <c r="G1593" s="44">
        <f t="shared" si="27"/>
        <v>48005.820000000065</v>
      </c>
      <c r="H1593" s="55"/>
      <c r="I1593" s="55"/>
      <c r="J1593" s="55"/>
    </row>
    <row r="1594" spans="1:10">
      <c r="A1594" s="42" t="s">
        <v>2111</v>
      </c>
      <c r="B1594" s="43" t="s">
        <v>1409</v>
      </c>
      <c r="C1594" s="92" t="s">
        <v>5238</v>
      </c>
      <c r="D1594" s="42" t="s">
        <v>2112</v>
      </c>
      <c r="E1594" s="203">
        <f>VLOOKUP(A1594,'System TB'!$A:$C,3,FALSE)</f>
        <v>125600</v>
      </c>
      <c r="F1594" s="44">
        <v>92000</v>
      </c>
      <c r="G1594" s="44">
        <f t="shared" si="27"/>
        <v>33600</v>
      </c>
      <c r="H1594" s="55"/>
      <c r="I1594" s="55"/>
      <c r="J1594" s="55"/>
    </row>
    <row r="1595" spans="1:10">
      <c r="A1595" s="42" t="s">
        <v>3396</v>
      </c>
      <c r="B1595" s="43" t="s">
        <v>1409</v>
      </c>
      <c r="C1595" s="92" t="s">
        <v>5238</v>
      </c>
      <c r="D1595" s="42" t="s">
        <v>3397</v>
      </c>
      <c r="E1595" s="203">
        <f>VLOOKUP(A1595,'System TB'!$A:$C,3,FALSE)</f>
        <v>127168.64</v>
      </c>
      <c r="F1595" s="44">
        <v>117918.63999999998</v>
      </c>
      <c r="G1595" s="44">
        <f t="shared" si="27"/>
        <v>9250.0000000000146</v>
      </c>
      <c r="H1595" s="55"/>
      <c r="I1595" s="55"/>
      <c r="J1595" s="55"/>
    </row>
    <row r="1596" spans="1:10">
      <c r="A1596" s="42" t="s">
        <v>2863</v>
      </c>
      <c r="B1596" s="43" t="s">
        <v>1409</v>
      </c>
      <c r="C1596" s="92" t="s">
        <v>5239</v>
      </c>
      <c r="D1596" s="42" t="s">
        <v>2864</v>
      </c>
      <c r="E1596" s="203">
        <f>VLOOKUP(A1596,'System TB'!$A:$C,3,FALSE)</f>
        <v>0</v>
      </c>
      <c r="F1596" s="44">
        <v>0</v>
      </c>
      <c r="G1596" s="44">
        <f t="shared" si="27"/>
        <v>0</v>
      </c>
      <c r="H1596" s="55"/>
      <c r="I1596" s="55"/>
      <c r="J1596" s="55"/>
    </row>
    <row r="1597" spans="1:10">
      <c r="A1597" s="42" t="s">
        <v>1082</v>
      </c>
      <c r="B1597" s="43" t="s">
        <v>978</v>
      </c>
      <c r="C1597" s="92" t="s">
        <v>5233</v>
      </c>
      <c r="D1597" s="42" t="s">
        <v>1083</v>
      </c>
      <c r="E1597" s="203">
        <f>VLOOKUP(A1597,'System TB'!$A:$C,3,FALSE)</f>
        <v>37160</v>
      </c>
      <c r="F1597" s="44">
        <v>37160</v>
      </c>
      <c r="G1597" s="44">
        <f t="shared" si="27"/>
        <v>0</v>
      </c>
      <c r="H1597" s="55"/>
      <c r="I1597" s="55"/>
      <c r="J1597" s="55"/>
    </row>
    <row r="1598" spans="1:10">
      <c r="A1598" s="42" t="s">
        <v>1241</v>
      </c>
      <c r="B1598" s="43" t="s">
        <v>978</v>
      </c>
      <c r="C1598" s="92" t="s">
        <v>5233</v>
      </c>
      <c r="D1598" s="42" t="s">
        <v>1242</v>
      </c>
      <c r="E1598" s="203">
        <f>VLOOKUP(A1598,'System TB'!$A:$C,3,FALSE)</f>
        <v>208514</v>
      </c>
      <c r="F1598" s="44">
        <v>155151.99999999994</v>
      </c>
      <c r="G1598" s="44">
        <f t="shared" si="27"/>
        <v>53362.000000000058</v>
      </c>
      <c r="H1598" s="55"/>
      <c r="I1598" s="55"/>
      <c r="J1598" s="55"/>
    </row>
    <row r="1599" spans="1:10">
      <c r="A1599" s="42" t="s">
        <v>2316</v>
      </c>
      <c r="B1599" s="43" t="s">
        <v>1409</v>
      </c>
      <c r="C1599" s="92" t="s">
        <v>5238</v>
      </c>
      <c r="D1599" s="42" t="s">
        <v>2317</v>
      </c>
      <c r="E1599" s="203">
        <f>VLOOKUP(A1599,'System TB'!$A:$C,3,FALSE)</f>
        <v>117322</v>
      </c>
      <c r="F1599" s="44">
        <v>85040.38</v>
      </c>
      <c r="G1599" s="44">
        <f t="shared" si="27"/>
        <v>32281.619999999995</v>
      </c>
      <c r="H1599" s="55"/>
      <c r="I1599" s="55"/>
      <c r="J1599" s="55"/>
    </row>
    <row r="1600" spans="1:10">
      <c r="A1600" s="42" t="s">
        <v>2356</v>
      </c>
      <c r="B1600" s="43" t="s">
        <v>1409</v>
      </c>
      <c r="C1600" s="92" t="s">
        <v>5238</v>
      </c>
      <c r="D1600" s="42" t="s">
        <v>2357</v>
      </c>
      <c r="E1600" s="203">
        <f>VLOOKUP(A1600,'System TB'!$A:$C,3,FALSE)</f>
        <v>5629.75</v>
      </c>
      <c r="F1600" s="44">
        <v>5047.25</v>
      </c>
      <c r="G1600" s="44">
        <f t="shared" si="27"/>
        <v>582.5</v>
      </c>
      <c r="H1600" s="55"/>
      <c r="I1600" s="55"/>
      <c r="J1600" s="55"/>
    </row>
    <row r="1601" spans="1:10">
      <c r="A1601" s="42" t="s">
        <v>1581</v>
      </c>
      <c r="B1601" s="43" t="s">
        <v>1409</v>
      </c>
      <c r="C1601" s="92" t="s">
        <v>5238</v>
      </c>
      <c r="D1601" s="42" t="s">
        <v>1582</v>
      </c>
      <c r="E1601" s="203">
        <f>VLOOKUP(A1601,'System TB'!$A:$C,3,FALSE)</f>
        <v>379324.28</v>
      </c>
      <c r="F1601" s="44">
        <v>285234.26</v>
      </c>
      <c r="G1601" s="44">
        <f t="shared" si="27"/>
        <v>94090.020000000019</v>
      </c>
      <c r="H1601" s="55"/>
      <c r="I1601" s="55"/>
      <c r="J1601" s="55"/>
    </row>
    <row r="1602" spans="1:10">
      <c r="A1602" s="42" t="s">
        <v>2099</v>
      </c>
      <c r="B1602" s="43" t="s">
        <v>1409</v>
      </c>
      <c r="C1602" s="92" t="s">
        <v>5238</v>
      </c>
      <c r="D1602" s="42" t="s">
        <v>2100</v>
      </c>
      <c r="E1602" s="203">
        <f>VLOOKUP(A1602,'System TB'!$A:$C,3,FALSE)</f>
        <v>21191.4</v>
      </c>
      <c r="F1602" s="44">
        <v>19591.399999999994</v>
      </c>
      <c r="G1602" s="44">
        <f t="shared" ref="G1602:G1665" si="28">E1602-F1602</f>
        <v>1600.0000000000073</v>
      </c>
      <c r="H1602" s="55"/>
      <c r="I1602" s="55"/>
      <c r="J1602" s="55"/>
    </row>
    <row r="1603" spans="1:10">
      <c r="A1603" s="42" t="s">
        <v>2614</v>
      </c>
      <c r="B1603" s="43" t="s">
        <v>1409</v>
      </c>
      <c r="C1603" s="92" t="s">
        <v>5238</v>
      </c>
      <c r="D1603" s="42" t="s">
        <v>2615</v>
      </c>
      <c r="E1603" s="203">
        <f>VLOOKUP(A1603,'System TB'!$A:$C,3,FALSE)</f>
        <v>0</v>
      </c>
      <c r="F1603" s="44">
        <v>0</v>
      </c>
      <c r="G1603" s="44">
        <f t="shared" si="28"/>
        <v>0</v>
      </c>
      <c r="H1603" s="55"/>
      <c r="I1603" s="55"/>
      <c r="J1603" s="55"/>
    </row>
    <row r="1604" spans="1:10">
      <c r="A1604" s="42" t="s">
        <v>523</v>
      </c>
      <c r="B1604" s="43">
        <v>26</v>
      </c>
      <c r="C1604" s="204" t="s">
        <v>5205</v>
      </c>
      <c r="D1604" s="42" t="s">
        <v>524</v>
      </c>
      <c r="E1604" s="203">
        <f>VLOOKUP(A1604,'System TB'!$A:$C,3,FALSE)</f>
        <v>0</v>
      </c>
      <c r="F1604" s="44">
        <v>0</v>
      </c>
      <c r="G1604" s="44">
        <f t="shared" si="28"/>
        <v>0</v>
      </c>
      <c r="H1604" s="55"/>
      <c r="I1604" s="55"/>
      <c r="J1604" s="55"/>
    </row>
    <row r="1605" spans="1:10">
      <c r="A1605" s="42" t="s">
        <v>2318</v>
      </c>
      <c r="B1605" s="43" t="s">
        <v>1409</v>
      </c>
      <c r="C1605" s="92" t="s">
        <v>5238</v>
      </c>
      <c r="D1605" s="42" t="s">
        <v>2319</v>
      </c>
      <c r="E1605" s="203">
        <f>VLOOKUP(A1605,'System TB'!$A:$C,3,FALSE)</f>
        <v>745080.49</v>
      </c>
      <c r="F1605" s="44">
        <v>559906.43999999994</v>
      </c>
      <c r="G1605" s="44">
        <f t="shared" si="28"/>
        <v>185174.05000000005</v>
      </c>
      <c r="H1605" s="55"/>
      <c r="I1605" s="55"/>
      <c r="J1605" s="55"/>
    </row>
    <row r="1606" spans="1:10">
      <c r="A1606" s="42" t="s">
        <v>4889</v>
      </c>
      <c r="B1606" s="43" t="s">
        <v>4459</v>
      </c>
      <c r="C1606" s="92" t="str">
        <f>IF(E1606&gt;=0,"BS-1.1.18.0.0.0","BS-1.2.11.0.0.0")</f>
        <v>BS-1.2.11.0.0.0</v>
      </c>
      <c r="D1606" s="42" t="s">
        <v>4890</v>
      </c>
      <c r="E1606" s="203">
        <f>VLOOKUP(A1606,'System TB'!$A:$C,3,FALSE)</f>
        <v>-130047</v>
      </c>
      <c r="F1606" s="44">
        <v>-130047</v>
      </c>
      <c r="G1606" s="44">
        <f t="shared" si="28"/>
        <v>0</v>
      </c>
      <c r="H1606" s="55"/>
      <c r="I1606" s="55"/>
      <c r="J1606" s="55"/>
    </row>
    <row r="1607" spans="1:10">
      <c r="A1607" s="42" t="s">
        <v>2320</v>
      </c>
      <c r="B1607" s="43" t="s">
        <v>1409</v>
      </c>
      <c r="C1607" s="92" t="s">
        <v>5238</v>
      </c>
      <c r="D1607" s="42" t="s">
        <v>2321</v>
      </c>
      <c r="E1607" s="203">
        <f>VLOOKUP(A1607,'System TB'!$A:$C,3,FALSE)</f>
        <v>25792</v>
      </c>
      <c r="F1607" s="44">
        <v>21450</v>
      </c>
      <c r="G1607" s="44">
        <f t="shared" si="28"/>
        <v>4342</v>
      </c>
      <c r="H1607" s="55"/>
      <c r="I1607" s="55"/>
      <c r="J1607" s="55"/>
    </row>
    <row r="1608" spans="1:10">
      <c r="A1608" s="42" t="s">
        <v>2332</v>
      </c>
      <c r="B1608" s="43" t="s">
        <v>1409</v>
      </c>
      <c r="C1608" s="92" t="s">
        <v>5238</v>
      </c>
      <c r="D1608" s="42" t="s">
        <v>2333</v>
      </c>
      <c r="E1608" s="203">
        <f>VLOOKUP(A1608,'System TB'!$A:$C,3,FALSE)</f>
        <v>88910.84</v>
      </c>
      <c r="F1608" s="44">
        <v>66683.129999999976</v>
      </c>
      <c r="G1608" s="44">
        <f t="shared" si="28"/>
        <v>22227.710000000021</v>
      </c>
      <c r="H1608" s="55"/>
      <c r="I1608" s="55"/>
      <c r="J1608" s="55"/>
    </row>
    <row r="1609" spans="1:10">
      <c r="A1609" s="42" t="s">
        <v>2596</v>
      </c>
      <c r="B1609" s="43" t="s">
        <v>1409</v>
      </c>
      <c r="C1609" s="92" t="s">
        <v>5238</v>
      </c>
      <c r="D1609" s="42" t="s">
        <v>2597</v>
      </c>
      <c r="E1609" s="203">
        <f>VLOOKUP(A1609,'System TB'!$A:$C,3,FALSE)</f>
        <v>46950.12</v>
      </c>
      <c r="F1609" s="44">
        <v>35213.300000000017</v>
      </c>
      <c r="G1609" s="44">
        <f t="shared" si="28"/>
        <v>11736.819999999985</v>
      </c>
      <c r="H1609" s="55"/>
      <c r="I1609" s="55"/>
      <c r="J1609" s="55"/>
    </row>
    <row r="1610" spans="1:10">
      <c r="A1610" s="42" t="s">
        <v>1563</v>
      </c>
      <c r="B1610" s="43" t="s">
        <v>1409</v>
      </c>
      <c r="C1610" s="92" t="s">
        <v>5238</v>
      </c>
      <c r="D1610" s="42" t="s">
        <v>1564</v>
      </c>
      <c r="E1610" s="203">
        <f>VLOOKUP(A1610,'System TB'!$A:$C,3,FALSE)</f>
        <v>92936.75</v>
      </c>
      <c r="F1610" s="44">
        <v>64605.75</v>
      </c>
      <c r="G1610" s="44">
        <f t="shared" si="28"/>
        <v>28331</v>
      </c>
      <c r="H1610" s="55"/>
      <c r="I1610" s="55"/>
      <c r="J1610" s="55"/>
    </row>
    <row r="1611" spans="1:10">
      <c r="A1611" s="42" t="s">
        <v>1583</v>
      </c>
      <c r="B1611" s="43" t="s">
        <v>1409</v>
      </c>
      <c r="C1611" s="92" t="s">
        <v>5238</v>
      </c>
      <c r="D1611" s="42" t="s">
        <v>1584</v>
      </c>
      <c r="E1611" s="203">
        <f>VLOOKUP(A1611,'System TB'!$A:$C,3,FALSE)</f>
        <v>161810.43</v>
      </c>
      <c r="F1611" s="44">
        <v>110269.24000000005</v>
      </c>
      <c r="G1611" s="44">
        <f t="shared" si="28"/>
        <v>51541.189999999944</v>
      </c>
      <c r="H1611" s="55"/>
      <c r="I1611" s="55"/>
      <c r="J1611" s="55"/>
    </row>
    <row r="1612" spans="1:10">
      <c r="A1612" s="42" t="s">
        <v>1565</v>
      </c>
      <c r="B1612" s="43" t="s">
        <v>1409</v>
      </c>
      <c r="C1612" s="92" t="s">
        <v>5238</v>
      </c>
      <c r="D1612" s="42" t="s">
        <v>1566</v>
      </c>
      <c r="E1612" s="203">
        <f>VLOOKUP(A1612,'System TB'!$A:$C,3,FALSE)</f>
        <v>223600</v>
      </c>
      <c r="F1612" s="44">
        <v>165000</v>
      </c>
      <c r="G1612" s="44">
        <f t="shared" si="28"/>
        <v>58600</v>
      </c>
      <c r="H1612" s="55"/>
      <c r="I1612" s="55"/>
      <c r="J1612" s="55"/>
    </row>
    <row r="1613" spans="1:10">
      <c r="A1613" s="42" t="s">
        <v>3390</v>
      </c>
      <c r="B1613" s="43" t="s">
        <v>1409</v>
      </c>
      <c r="C1613" s="92" t="s">
        <v>5238</v>
      </c>
      <c r="D1613" s="42" t="s">
        <v>3391</v>
      </c>
      <c r="E1613" s="203">
        <f>VLOOKUP(A1613,'System TB'!$A:$C,3,FALSE)</f>
        <v>13440</v>
      </c>
      <c r="F1613" s="44">
        <v>13440</v>
      </c>
      <c r="G1613" s="44">
        <f t="shared" si="28"/>
        <v>0</v>
      </c>
      <c r="H1613" s="55"/>
      <c r="I1613" s="55"/>
      <c r="J1613" s="55"/>
    </row>
    <row r="1614" spans="1:10">
      <c r="A1614" s="42" t="s">
        <v>3118</v>
      </c>
      <c r="B1614" s="43" t="s">
        <v>1409</v>
      </c>
      <c r="C1614" s="92" t="s">
        <v>5239</v>
      </c>
      <c r="D1614" s="42" t="s">
        <v>3119</v>
      </c>
      <c r="E1614" s="203">
        <f>VLOOKUP(A1614,'System TB'!$A:$C,3,FALSE)</f>
        <v>0</v>
      </c>
      <c r="F1614" s="44">
        <v>0</v>
      </c>
      <c r="G1614" s="44">
        <f t="shared" si="28"/>
        <v>0</v>
      </c>
      <c r="H1614" s="55"/>
      <c r="I1614" s="55"/>
      <c r="J1614" s="55"/>
    </row>
    <row r="1615" spans="1:10">
      <c r="A1615" s="42" t="s">
        <v>1243</v>
      </c>
      <c r="B1615" s="43" t="s">
        <v>978</v>
      </c>
      <c r="C1615" s="92" t="s">
        <v>5233</v>
      </c>
      <c r="D1615" s="42" t="s">
        <v>1244</v>
      </c>
      <c r="E1615" s="203">
        <f>VLOOKUP(A1615,'System TB'!$A:$C,3,FALSE)</f>
        <v>27572</v>
      </c>
      <c r="F1615" s="44">
        <v>24372</v>
      </c>
      <c r="G1615" s="44">
        <f t="shared" si="28"/>
        <v>3200</v>
      </c>
      <c r="H1615" s="55"/>
      <c r="I1615" s="55"/>
      <c r="J1615" s="55"/>
    </row>
    <row r="1616" spans="1:10">
      <c r="A1616" s="42" t="s">
        <v>1084</v>
      </c>
      <c r="B1616" s="43" t="s">
        <v>978</v>
      </c>
      <c r="C1616" s="92" t="s">
        <v>5233</v>
      </c>
      <c r="D1616" s="42" t="s">
        <v>1085</v>
      </c>
      <c r="E1616" s="203">
        <f>VLOOKUP(A1616,'System TB'!$A:$C,3,FALSE)</f>
        <v>185292</v>
      </c>
      <c r="F1616" s="44">
        <v>130722</v>
      </c>
      <c r="G1616" s="44">
        <f t="shared" si="28"/>
        <v>54570</v>
      </c>
      <c r="H1616" s="55"/>
      <c r="I1616" s="55"/>
      <c r="J1616" s="55"/>
    </row>
    <row r="1617" spans="1:10">
      <c r="A1617" s="42" t="s">
        <v>1589</v>
      </c>
      <c r="B1617" s="43" t="s">
        <v>1409</v>
      </c>
      <c r="C1617" s="92" t="s">
        <v>5238</v>
      </c>
      <c r="D1617" s="42" t="s">
        <v>1590</v>
      </c>
      <c r="E1617" s="203">
        <f>VLOOKUP(A1617,'System TB'!$A:$C,3,FALSE)</f>
        <v>159734.41</v>
      </c>
      <c r="F1617" s="44">
        <v>119444.66999999998</v>
      </c>
      <c r="G1617" s="44">
        <f t="shared" si="28"/>
        <v>40289.74000000002</v>
      </c>
      <c r="H1617" s="55"/>
      <c r="I1617" s="55"/>
      <c r="J1617" s="55"/>
    </row>
    <row r="1618" spans="1:10">
      <c r="A1618" s="42" t="s">
        <v>2598</v>
      </c>
      <c r="B1618" s="43" t="s">
        <v>1409</v>
      </c>
      <c r="C1618" s="92" t="s">
        <v>5238</v>
      </c>
      <c r="D1618" s="42" t="s">
        <v>2599</v>
      </c>
      <c r="E1618" s="203">
        <f>VLOOKUP(A1618,'System TB'!$A:$C,3,FALSE)</f>
        <v>2898.87</v>
      </c>
      <c r="F1618" s="44">
        <v>2131.869999999999</v>
      </c>
      <c r="G1618" s="44">
        <f t="shared" si="28"/>
        <v>767.00000000000091</v>
      </c>
      <c r="H1618" s="55"/>
      <c r="I1618" s="55"/>
      <c r="J1618" s="55"/>
    </row>
    <row r="1619" spans="1:10">
      <c r="A1619" s="42" t="s">
        <v>2600</v>
      </c>
      <c r="B1619" s="43" t="s">
        <v>1409</v>
      </c>
      <c r="C1619" s="92" t="s">
        <v>5238</v>
      </c>
      <c r="D1619" s="42" t="s">
        <v>2601</v>
      </c>
      <c r="E1619" s="203">
        <f>VLOOKUP(A1619,'System TB'!$A:$C,3,FALSE)</f>
        <v>0</v>
      </c>
      <c r="F1619" s="44">
        <v>0</v>
      </c>
      <c r="G1619" s="44">
        <f t="shared" si="28"/>
        <v>0</v>
      </c>
      <c r="H1619" s="55"/>
      <c r="I1619" s="55"/>
      <c r="J1619" s="55"/>
    </row>
    <row r="1620" spans="1:10">
      <c r="A1620" s="42" t="s">
        <v>525</v>
      </c>
      <c r="B1620" s="43">
        <v>26</v>
      </c>
      <c r="C1620" s="204" t="s">
        <v>5205</v>
      </c>
      <c r="D1620" s="42" t="s">
        <v>526</v>
      </c>
      <c r="E1620" s="203">
        <f>VLOOKUP(A1620,'System TB'!$A:$C,3,FALSE)</f>
        <v>0</v>
      </c>
      <c r="F1620" s="44">
        <v>0</v>
      </c>
      <c r="G1620" s="44">
        <f t="shared" si="28"/>
        <v>0</v>
      </c>
      <c r="H1620" s="55"/>
      <c r="I1620" s="55"/>
      <c r="J1620" s="55"/>
    </row>
    <row r="1621" spans="1:10">
      <c r="A1621" s="42" t="s">
        <v>553</v>
      </c>
      <c r="B1621" s="43">
        <v>26</v>
      </c>
      <c r="C1621" s="204" t="s">
        <v>5205</v>
      </c>
      <c r="D1621" s="42" t="s">
        <v>554</v>
      </c>
      <c r="E1621" s="203">
        <f>VLOOKUP(A1621,'System TB'!$A:$C,3,FALSE)</f>
        <v>0</v>
      </c>
      <c r="F1621" s="44">
        <v>0</v>
      </c>
      <c r="G1621" s="44">
        <f t="shared" si="28"/>
        <v>0</v>
      </c>
      <c r="H1621" s="55"/>
      <c r="I1621" s="55"/>
      <c r="J1621" s="55"/>
    </row>
    <row r="1622" spans="1:10">
      <c r="A1622" s="42" t="s">
        <v>495</v>
      </c>
      <c r="B1622" s="43">
        <v>26</v>
      </c>
      <c r="C1622" s="204" t="s">
        <v>5205</v>
      </c>
      <c r="D1622" s="42" t="s">
        <v>496</v>
      </c>
      <c r="E1622" s="203">
        <f>VLOOKUP(A1622,'System TB'!$A:$C,3,FALSE)</f>
        <v>0</v>
      </c>
      <c r="F1622" s="44">
        <v>0</v>
      </c>
      <c r="G1622" s="44">
        <f t="shared" si="28"/>
        <v>0</v>
      </c>
      <c r="H1622" s="55"/>
      <c r="I1622" s="55"/>
      <c r="J1622" s="55"/>
    </row>
    <row r="1623" spans="1:10">
      <c r="A1623" s="42" t="s">
        <v>497</v>
      </c>
      <c r="B1623" s="43">
        <v>26</v>
      </c>
      <c r="C1623" s="204" t="s">
        <v>5205</v>
      </c>
      <c r="D1623" s="42" t="s">
        <v>498</v>
      </c>
      <c r="E1623" s="203">
        <f>VLOOKUP(A1623,'System TB'!$A:$C,3,FALSE)</f>
        <v>0</v>
      </c>
      <c r="F1623" s="44">
        <v>0</v>
      </c>
      <c r="G1623" s="44">
        <f t="shared" si="28"/>
        <v>0</v>
      </c>
      <c r="H1623" s="55"/>
      <c r="I1623" s="55"/>
      <c r="J1623" s="55"/>
    </row>
    <row r="1624" spans="1:10">
      <c r="A1624" s="42" t="s">
        <v>575</v>
      </c>
      <c r="B1624" s="43">
        <v>26</v>
      </c>
      <c r="C1624" s="204" t="s">
        <v>5205</v>
      </c>
      <c r="D1624" s="42" t="s">
        <v>576</v>
      </c>
      <c r="E1624" s="203">
        <f>VLOOKUP(A1624,'System TB'!$A:$C,3,FALSE)</f>
        <v>0</v>
      </c>
      <c r="F1624" s="44">
        <v>0</v>
      </c>
      <c r="G1624" s="44">
        <f t="shared" si="28"/>
        <v>0</v>
      </c>
      <c r="H1624" s="55"/>
      <c r="I1624" s="55"/>
      <c r="J1624" s="55"/>
    </row>
    <row r="1625" spans="1:10">
      <c r="A1625" s="42" t="s">
        <v>1819</v>
      </c>
      <c r="B1625" s="43" t="s">
        <v>1409</v>
      </c>
      <c r="C1625" s="92" t="s">
        <v>5238</v>
      </c>
      <c r="D1625" s="42" t="s">
        <v>1820</v>
      </c>
      <c r="E1625" s="203">
        <f>VLOOKUP(A1625,'System TB'!$A:$C,3,FALSE)</f>
        <v>12014367.560000001</v>
      </c>
      <c r="F1625" s="44">
        <v>9003033.8700000048</v>
      </c>
      <c r="G1625" s="44">
        <f t="shared" si="28"/>
        <v>3011333.6899999958</v>
      </c>
      <c r="H1625" s="55"/>
      <c r="I1625" s="55"/>
      <c r="J1625" s="55"/>
    </row>
    <row r="1626" spans="1:10">
      <c r="A1626" s="42" t="s">
        <v>467</v>
      </c>
      <c r="B1626" s="43">
        <v>26</v>
      </c>
      <c r="C1626" s="204" t="s">
        <v>5205</v>
      </c>
      <c r="D1626" s="42" t="s">
        <v>468</v>
      </c>
      <c r="E1626" s="203">
        <f>VLOOKUP(A1626,'System TB'!$A:$C,3,FALSE)</f>
        <v>0</v>
      </c>
      <c r="F1626" s="44">
        <v>0</v>
      </c>
      <c r="G1626" s="44">
        <f t="shared" si="28"/>
        <v>0</v>
      </c>
      <c r="H1626" s="55"/>
      <c r="I1626" s="55"/>
      <c r="J1626" s="55"/>
    </row>
    <row r="1627" spans="1:10">
      <c r="A1627" s="42" t="s">
        <v>3579</v>
      </c>
      <c r="B1627" s="43" t="s">
        <v>3557</v>
      </c>
      <c r="C1627" s="92" t="s">
        <v>5240</v>
      </c>
      <c r="D1627" s="42" t="s">
        <v>3580</v>
      </c>
      <c r="E1627" s="203">
        <f>VLOOKUP(A1627,'System TB'!$A:$C,3,FALSE)</f>
        <v>0</v>
      </c>
      <c r="F1627" s="44">
        <v>0</v>
      </c>
      <c r="G1627" s="44">
        <f t="shared" si="28"/>
        <v>0</v>
      </c>
      <c r="H1627" s="55"/>
      <c r="I1627" s="55"/>
      <c r="J1627" s="55"/>
    </row>
    <row r="1628" spans="1:10">
      <c r="A1628" s="42" t="s">
        <v>4690</v>
      </c>
      <c r="B1628" s="43" t="s">
        <v>4688</v>
      </c>
      <c r="C1628" s="92" t="str">
        <f>IF(E1628&gt;=0,"BS-1.1.18.0.0.0","BS-1.2.11.0.0.0")</f>
        <v>BS-1.2.11.0.0.0</v>
      </c>
      <c r="D1628" s="42" t="s">
        <v>4691</v>
      </c>
      <c r="E1628" s="203">
        <f>VLOOKUP(A1628,'System TB'!$A:$C,3,FALSE)</f>
        <v>-11002.57</v>
      </c>
      <c r="F1628" s="44">
        <v>-11002.57</v>
      </c>
      <c r="G1628" s="44">
        <f t="shared" si="28"/>
        <v>0</v>
      </c>
      <c r="H1628" s="55"/>
      <c r="I1628" s="55"/>
      <c r="J1628" s="55"/>
    </row>
    <row r="1629" spans="1:10">
      <c r="A1629" s="42" t="s">
        <v>929</v>
      </c>
      <c r="B1629" s="43" t="s">
        <v>895</v>
      </c>
      <c r="C1629" s="92" t="s">
        <v>5233</v>
      </c>
      <c r="D1629" s="42" t="s">
        <v>930</v>
      </c>
      <c r="E1629" s="203">
        <f>VLOOKUP(A1629,'System TB'!$A:$C,3,FALSE)</f>
        <v>0</v>
      </c>
      <c r="F1629" s="44">
        <v>0</v>
      </c>
      <c r="G1629" s="44">
        <f t="shared" si="28"/>
        <v>0</v>
      </c>
      <c r="H1629" s="55"/>
      <c r="I1629" s="55"/>
      <c r="J1629" s="55"/>
    </row>
    <row r="1630" spans="1:10">
      <c r="A1630" s="42" t="s">
        <v>921</v>
      </c>
      <c r="B1630" s="43" t="s">
        <v>895</v>
      </c>
      <c r="C1630" s="92" t="s">
        <v>5233</v>
      </c>
      <c r="D1630" s="42" t="s">
        <v>922</v>
      </c>
      <c r="E1630" s="203">
        <f>VLOOKUP(A1630,'System TB'!$A:$C,3,FALSE)</f>
        <v>1987</v>
      </c>
      <c r="F1630" s="44">
        <v>1987</v>
      </c>
      <c r="G1630" s="44">
        <f t="shared" si="28"/>
        <v>0</v>
      </c>
      <c r="H1630" s="55"/>
      <c r="I1630" s="55"/>
      <c r="J1630" s="55"/>
    </row>
    <row r="1631" spans="1:10">
      <c r="A1631" s="42" t="s">
        <v>3398</v>
      </c>
      <c r="B1631" s="43" t="s">
        <v>1409</v>
      </c>
      <c r="C1631" s="92" t="s">
        <v>5238</v>
      </c>
      <c r="D1631" s="42" t="s">
        <v>3399</v>
      </c>
      <c r="E1631" s="203">
        <f>VLOOKUP(A1631,'System TB'!$A:$C,3,FALSE)</f>
        <v>0</v>
      </c>
      <c r="F1631" s="44">
        <v>0</v>
      </c>
      <c r="G1631" s="44">
        <f t="shared" si="28"/>
        <v>0</v>
      </c>
      <c r="H1631" s="55"/>
      <c r="I1631" s="55"/>
      <c r="J1631" s="55"/>
    </row>
    <row r="1632" spans="1:10">
      <c r="A1632" s="42" t="s">
        <v>3815</v>
      </c>
      <c r="B1632" s="43" t="s">
        <v>3557</v>
      </c>
      <c r="C1632" s="92" t="s">
        <v>5240</v>
      </c>
      <c r="D1632" s="42" t="s">
        <v>3816</v>
      </c>
      <c r="E1632" s="203">
        <f>VLOOKUP(A1632,'System TB'!$A:$C,3,FALSE)</f>
        <v>16940</v>
      </c>
      <c r="F1632" s="44">
        <v>16940</v>
      </c>
      <c r="G1632" s="44">
        <f t="shared" si="28"/>
        <v>0</v>
      </c>
      <c r="H1632" s="55"/>
      <c r="I1632" s="55"/>
      <c r="J1632" s="55"/>
    </row>
    <row r="1633" spans="1:10">
      <c r="A1633" s="42" t="s">
        <v>549</v>
      </c>
      <c r="B1633" s="43">
        <v>26</v>
      </c>
      <c r="C1633" s="204" t="s">
        <v>5205</v>
      </c>
      <c r="D1633" s="42" t="s">
        <v>550</v>
      </c>
      <c r="E1633" s="203">
        <f>VLOOKUP(A1633,'System TB'!$A:$C,3,FALSE)</f>
        <v>0</v>
      </c>
      <c r="F1633" s="44">
        <v>0</v>
      </c>
      <c r="G1633" s="44">
        <f t="shared" si="28"/>
        <v>0</v>
      </c>
      <c r="H1633" s="55"/>
      <c r="I1633" s="55"/>
      <c r="J1633" s="55"/>
    </row>
    <row r="1634" spans="1:10">
      <c r="A1634" s="42" t="s">
        <v>2602</v>
      </c>
      <c r="B1634" s="43" t="s">
        <v>1409</v>
      </c>
      <c r="C1634" s="92" t="s">
        <v>5238</v>
      </c>
      <c r="D1634" s="42" t="s">
        <v>2603</v>
      </c>
      <c r="E1634" s="203">
        <f>VLOOKUP(A1634,'System TB'!$A:$C,3,FALSE)</f>
        <v>0</v>
      </c>
      <c r="F1634" s="44">
        <v>0</v>
      </c>
      <c r="G1634" s="44">
        <f t="shared" si="28"/>
        <v>0</v>
      </c>
      <c r="H1634" s="55"/>
      <c r="I1634" s="55"/>
      <c r="J1634" s="55"/>
    </row>
    <row r="1635" spans="1:10">
      <c r="A1635" s="42" t="s">
        <v>4122</v>
      </c>
      <c r="B1635" s="43" t="s">
        <v>4106</v>
      </c>
      <c r="C1635" s="92" t="s">
        <v>5340</v>
      </c>
      <c r="D1635" s="42" t="s">
        <v>4123</v>
      </c>
      <c r="E1635" s="203">
        <f>VLOOKUP(A1635,'System TB'!$A:$C,3,FALSE)</f>
        <v>0.01</v>
      </c>
      <c r="F1635" s="44">
        <v>0.01</v>
      </c>
      <c r="G1635" s="44">
        <f t="shared" si="28"/>
        <v>0</v>
      </c>
      <c r="H1635" s="55"/>
      <c r="I1635" s="55"/>
      <c r="J1635" s="55"/>
    </row>
    <row r="1636" spans="1:10">
      <c r="A1636" s="42" t="s">
        <v>469</v>
      </c>
      <c r="B1636" s="43">
        <v>26</v>
      </c>
      <c r="C1636" s="204" t="s">
        <v>5205</v>
      </c>
      <c r="D1636" s="42" t="s">
        <v>470</v>
      </c>
      <c r="E1636" s="203">
        <f>VLOOKUP(A1636,'System TB'!$A:$C,3,FALSE)</f>
        <v>0</v>
      </c>
      <c r="F1636" s="44">
        <v>0</v>
      </c>
      <c r="G1636" s="44">
        <f t="shared" si="28"/>
        <v>0</v>
      </c>
      <c r="H1636" s="55"/>
      <c r="I1636" s="55"/>
      <c r="J1636" s="55"/>
    </row>
    <row r="1637" spans="1:10">
      <c r="A1637" s="42" t="s">
        <v>2634</v>
      </c>
      <c r="B1637" s="43" t="s">
        <v>1409</v>
      </c>
      <c r="C1637" s="92" t="s">
        <v>5238</v>
      </c>
      <c r="D1637" s="42" t="s">
        <v>2635</v>
      </c>
      <c r="E1637" s="203">
        <f>VLOOKUP(A1637,'System TB'!$A:$C,3,FALSE)</f>
        <v>0</v>
      </c>
      <c r="F1637" s="44">
        <v>0</v>
      </c>
      <c r="G1637" s="44">
        <f t="shared" si="28"/>
        <v>0</v>
      </c>
      <c r="H1637" s="55"/>
      <c r="I1637" s="55"/>
      <c r="J1637" s="55"/>
    </row>
    <row r="1638" spans="1:10">
      <c r="A1638" s="42" t="s">
        <v>2616</v>
      </c>
      <c r="B1638" s="43" t="s">
        <v>1409</v>
      </c>
      <c r="C1638" s="92" t="s">
        <v>5238</v>
      </c>
      <c r="D1638" s="42" t="s">
        <v>2617</v>
      </c>
      <c r="E1638" s="203">
        <f>VLOOKUP(A1638,'System TB'!$A:$C,3,FALSE)</f>
        <v>83423.009999999995</v>
      </c>
      <c r="F1638" s="44">
        <v>57723.00999999998</v>
      </c>
      <c r="G1638" s="44">
        <f t="shared" si="28"/>
        <v>25700.000000000015</v>
      </c>
      <c r="H1638" s="55"/>
      <c r="I1638" s="55"/>
      <c r="J1638" s="55"/>
    </row>
    <row r="1639" spans="1:10">
      <c r="A1639" s="42" t="s">
        <v>3112</v>
      </c>
      <c r="B1639" s="43" t="s">
        <v>1409</v>
      </c>
      <c r="C1639" s="92" t="s">
        <v>5238</v>
      </c>
      <c r="D1639" s="42" t="s">
        <v>3113</v>
      </c>
      <c r="E1639" s="203">
        <f>VLOOKUP(A1639,'System TB'!$A:$C,3,FALSE)</f>
        <v>0</v>
      </c>
      <c r="F1639" s="44">
        <v>0</v>
      </c>
      <c r="G1639" s="44">
        <f t="shared" si="28"/>
        <v>0</v>
      </c>
      <c r="H1639" s="55"/>
      <c r="I1639" s="55"/>
      <c r="J1639" s="55"/>
    </row>
    <row r="1640" spans="1:10">
      <c r="A1640" s="42" t="s">
        <v>2073</v>
      </c>
      <c r="B1640" s="43" t="s">
        <v>1409</v>
      </c>
      <c r="C1640" s="92" t="s">
        <v>5238</v>
      </c>
      <c r="D1640" s="42" t="s">
        <v>2074</v>
      </c>
      <c r="E1640" s="203">
        <f>VLOOKUP(A1640,'System TB'!$A:$C,3,FALSE)</f>
        <v>946041.13</v>
      </c>
      <c r="F1640" s="44">
        <v>711113.39000000013</v>
      </c>
      <c r="G1640" s="44">
        <f t="shared" si="28"/>
        <v>234927.73999999987</v>
      </c>
      <c r="H1640" s="55"/>
      <c r="I1640" s="55"/>
      <c r="J1640" s="55"/>
    </row>
    <row r="1641" spans="1:10">
      <c r="A1641" s="42" t="s">
        <v>4712</v>
      </c>
      <c r="B1641" s="43" t="s">
        <v>4688</v>
      </c>
      <c r="C1641" s="92" t="str">
        <f t="shared" ref="C1641:C1648" si="29">IF(E1641&gt;=0,"BS-1.1.18.0.0.0","BS-1.2.11.0.0.0")</f>
        <v>BS-1.2.11.0.0.0</v>
      </c>
      <c r="D1641" s="42" t="s">
        <v>4713</v>
      </c>
      <c r="E1641" s="203">
        <f>VLOOKUP(A1641,'System TB'!$A:$C,3,FALSE)</f>
        <v>-693306.63</v>
      </c>
      <c r="F1641" s="44">
        <v>-693306.63</v>
      </c>
      <c r="G1641" s="44">
        <f t="shared" si="28"/>
        <v>0</v>
      </c>
      <c r="H1641" s="55"/>
      <c r="I1641" s="55"/>
      <c r="J1641" s="55"/>
    </row>
    <row r="1642" spans="1:10">
      <c r="A1642" s="42" t="s">
        <v>4769</v>
      </c>
      <c r="B1642" s="43" t="s">
        <v>4638</v>
      </c>
      <c r="C1642" s="92" t="str">
        <f t="shared" si="29"/>
        <v>BS-1.2.11.0.0.0</v>
      </c>
      <c r="D1642" s="42" t="s">
        <v>4770</v>
      </c>
      <c r="E1642" s="203">
        <f>VLOOKUP(A1642,'System TB'!$A:$C,3,FALSE)</f>
        <v>-947466.32</v>
      </c>
      <c r="F1642" s="44">
        <v>-8915142.8000000007</v>
      </c>
      <c r="G1642" s="44">
        <f t="shared" si="28"/>
        <v>7967676.4800000004</v>
      </c>
      <c r="H1642" s="55"/>
      <c r="I1642" s="55"/>
      <c r="J1642" s="55"/>
    </row>
    <row r="1643" spans="1:10">
      <c r="A1643" s="42" t="s">
        <v>4710</v>
      </c>
      <c r="B1643" s="43" t="s">
        <v>4688</v>
      </c>
      <c r="C1643" s="92" t="str">
        <f t="shared" si="29"/>
        <v>BS-1.2.11.0.0.0</v>
      </c>
      <c r="D1643" s="42" t="s">
        <v>4711</v>
      </c>
      <c r="E1643" s="203">
        <f>VLOOKUP(A1643,'System TB'!$A:$C,3,FALSE)</f>
        <v>-12055737.66</v>
      </c>
      <c r="F1643" s="44">
        <v>-10795405.689999999</v>
      </c>
      <c r="G1643" s="44">
        <f t="shared" si="28"/>
        <v>-1260331.9700000007</v>
      </c>
      <c r="H1643" s="55"/>
      <c r="I1643" s="55"/>
      <c r="J1643" s="55"/>
    </row>
    <row r="1644" spans="1:10">
      <c r="A1644" s="42" t="s">
        <v>4545</v>
      </c>
      <c r="B1644" s="43" t="s">
        <v>4491</v>
      </c>
      <c r="C1644" s="92" t="str">
        <f t="shared" si="29"/>
        <v>BS-1.1.18.0.0.0</v>
      </c>
      <c r="D1644" s="42" t="s">
        <v>4546</v>
      </c>
      <c r="E1644" s="203">
        <f>VLOOKUP(A1644,'System TB'!$A:$C,3,FALSE)</f>
        <v>0</v>
      </c>
      <c r="F1644" s="44">
        <v>0</v>
      </c>
      <c r="G1644" s="44">
        <f t="shared" si="28"/>
        <v>0</v>
      </c>
      <c r="H1644" s="55"/>
      <c r="I1644" s="55"/>
      <c r="J1644" s="55"/>
    </row>
    <row r="1645" spans="1:10">
      <c r="A1645" s="42" t="s">
        <v>4569</v>
      </c>
      <c r="B1645" s="43" t="s">
        <v>4491</v>
      </c>
      <c r="C1645" s="92" t="str">
        <f t="shared" si="29"/>
        <v>BS-1.1.18.0.0.0</v>
      </c>
      <c r="D1645" s="42" t="s">
        <v>4570</v>
      </c>
      <c r="E1645" s="203">
        <f>VLOOKUP(A1645,'System TB'!$A:$C,3,FALSE)</f>
        <v>0</v>
      </c>
      <c r="F1645" s="44">
        <v>0</v>
      </c>
      <c r="G1645" s="44">
        <f t="shared" si="28"/>
        <v>0</v>
      </c>
      <c r="H1645" s="55"/>
      <c r="I1645" s="55"/>
      <c r="J1645" s="55"/>
    </row>
    <row r="1646" spans="1:10">
      <c r="A1646" s="42" t="s">
        <v>4611</v>
      </c>
      <c r="B1646" s="43" t="s">
        <v>4491</v>
      </c>
      <c r="C1646" s="92" t="str">
        <f t="shared" si="29"/>
        <v>BS-1.1.18.0.0.0</v>
      </c>
      <c r="D1646" s="42" t="s">
        <v>4612</v>
      </c>
      <c r="E1646" s="203">
        <f>VLOOKUP(A1646,'System TB'!$A:$C,3,FALSE)</f>
        <v>0</v>
      </c>
      <c r="F1646" s="44">
        <v>0</v>
      </c>
      <c r="G1646" s="44">
        <f t="shared" si="28"/>
        <v>0</v>
      </c>
      <c r="H1646" s="55"/>
      <c r="I1646" s="55"/>
      <c r="J1646" s="55"/>
    </row>
    <row r="1647" spans="1:10">
      <c r="A1647" s="42" t="s">
        <v>4501</v>
      </c>
      <c r="B1647" s="43" t="s">
        <v>4491</v>
      </c>
      <c r="C1647" s="92" t="str">
        <f t="shared" si="29"/>
        <v>BS-1.1.18.0.0.0</v>
      </c>
      <c r="D1647" s="42" t="s">
        <v>4502</v>
      </c>
      <c r="E1647" s="203">
        <f>VLOOKUP(A1647,'System TB'!$A:$C,3,FALSE)</f>
        <v>2500</v>
      </c>
      <c r="F1647" s="44">
        <v>2500</v>
      </c>
      <c r="G1647" s="44">
        <f t="shared" si="28"/>
        <v>0</v>
      </c>
      <c r="H1647" s="55"/>
      <c r="I1647" s="55"/>
      <c r="J1647" s="55"/>
    </row>
    <row r="1648" spans="1:10">
      <c r="A1648" s="42" t="s">
        <v>4503</v>
      </c>
      <c r="B1648" s="43" t="s">
        <v>4491</v>
      </c>
      <c r="C1648" s="92" t="str">
        <f t="shared" si="29"/>
        <v>BS-1.1.18.0.0.0</v>
      </c>
      <c r="D1648" s="42" t="s">
        <v>4504</v>
      </c>
      <c r="E1648" s="203">
        <f>VLOOKUP(A1648,'System TB'!$A:$C,3,FALSE)</f>
        <v>0</v>
      </c>
      <c r="F1648" s="44">
        <v>0</v>
      </c>
      <c r="G1648" s="44">
        <f t="shared" si="28"/>
        <v>0</v>
      </c>
      <c r="H1648" s="55"/>
      <c r="I1648" s="55"/>
      <c r="J1648" s="55"/>
    </row>
    <row r="1649" spans="1:10">
      <c r="A1649" s="42" t="s">
        <v>3120</v>
      </c>
      <c r="B1649" s="43" t="s">
        <v>1409</v>
      </c>
      <c r="C1649" s="92" t="s">
        <v>5238</v>
      </c>
      <c r="D1649" s="42" t="s">
        <v>3121</v>
      </c>
      <c r="E1649" s="203">
        <f>VLOOKUP(A1649,'System TB'!$A:$C,3,FALSE)</f>
        <v>360000</v>
      </c>
      <c r="F1649" s="44">
        <v>270000</v>
      </c>
      <c r="G1649" s="44">
        <f t="shared" si="28"/>
        <v>90000</v>
      </c>
      <c r="H1649" s="55"/>
      <c r="I1649" s="55"/>
      <c r="J1649" s="55"/>
    </row>
    <row r="1650" spans="1:10">
      <c r="A1650" s="42" t="s">
        <v>4547</v>
      </c>
      <c r="B1650" s="43" t="s">
        <v>4491</v>
      </c>
      <c r="C1650" s="92" t="str">
        <f>IF(E1650&gt;=0,"BS-1.1.18.0.0.0","BS-1.2.11.0.0.0")</f>
        <v>BS-1.1.18.0.0.0</v>
      </c>
      <c r="D1650" s="42" t="s">
        <v>4548</v>
      </c>
      <c r="E1650" s="203">
        <f>VLOOKUP(A1650,'System TB'!$A:$C,3,FALSE)</f>
        <v>0</v>
      </c>
      <c r="F1650" s="44">
        <v>0</v>
      </c>
      <c r="G1650" s="44">
        <f t="shared" si="28"/>
        <v>0</v>
      </c>
      <c r="H1650" s="55"/>
      <c r="I1650" s="55"/>
      <c r="J1650" s="55"/>
    </row>
    <row r="1651" spans="1:10">
      <c r="A1651" s="42" t="s">
        <v>2865</v>
      </c>
      <c r="B1651" s="43" t="s">
        <v>1409</v>
      </c>
      <c r="C1651" s="92" t="s">
        <v>5238</v>
      </c>
      <c r="D1651" s="42" t="s">
        <v>2866</v>
      </c>
      <c r="E1651" s="203">
        <f>VLOOKUP(A1651,'System TB'!$A:$C,3,FALSE)</f>
        <v>20695</v>
      </c>
      <c r="F1651" s="44">
        <v>13460</v>
      </c>
      <c r="G1651" s="44">
        <f t="shared" si="28"/>
        <v>7235</v>
      </c>
      <c r="H1651" s="55"/>
      <c r="I1651" s="55"/>
      <c r="J1651" s="55"/>
    </row>
    <row r="1652" spans="1:10">
      <c r="A1652" s="42" t="s">
        <v>1567</v>
      </c>
      <c r="B1652" s="43" t="s">
        <v>1409</v>
      </c>
      <c r="C1652" s="92" t="s">
        <v>5238</v>
      </c>
      <c r="D1652" s="42" t="s">
        <v>1568</v>
      </c>
      <c r="E1652" s="203">
        <f>VLOOKUP(A1652,'System TB'!$A:$C,3,FALSE)</f>
        <v>88910.84</v>
      </c>
      <c r="F1652" s="44">
        <v>66683.129999999976</v>
      </c>
      <c r="G1652" s="44">
        <f t="shared" si="28"/>
        <v>22227.710000000021</v>
      </c>
      <c r="H1652" s="55"/>
      <c r="I1652" s="55"/>
      <c r="J1652" s="55"/>
    </row>
    <row r="1653" spans="1:10">
      <c r="A1653" s="42" t="s">
        <v>2334</v>
      </c>
      <c r="B1653" s="43" t="s">
        <v>1409</v>
      </c>
      <c r="C1653" s="92" t="s">
        <v>5238</v>
      </c>
      <c r="D1653" s="42" t="s">
        <v>2335</v>
      </c>
      <c r="E1653" s="203">
        <f>VLOOKUP(A1653,'System TB'!$A:$C,3,FALSE)</f>
        <v>90665.68</v>
      </c>
      <c r="F1653" s="44">
        <v>67999.97000000003</v>
      </c>
      <c r="G1653" s="44">
        <f t="shared" si="28"/>
        <v>22665.709999999963</v>
      </c>
      <c r="H1653" s="55"/>
      <c r="I1653" s="55"/>
      <c r="J1653" s="55"/>
    </row>
    <row r="1654" spans="1:10">
      <c r="A1654" s="42" t="s">
        <v>2887</v>
      </c>
      <c r="B1654" s="43" t="s">
        <v>1409</v>
      </c>
      <c r="C1654" s="92" t="s">
        <v>5238</v>
      </c>
      <c r="D1654" s="42" t="s">
        <v>2888</v>
      </c>
      <c r="E1654" s="203">
        <f>VLOOKUP(A1654,'System TB'!$A:$C,3,FALSE)</f>
        <v>87709.25</v>
      </c>
      <c r="F1654" s="44">
        <v>60536.5</v>
      </c>
      <c r="G1654" s="44">
        <f t="shared" si="28"/>
        <v>27172.75</v>
      </c>
      <c r="H1654" s="55"/>
      <c r="I1654" s="55"/>
      <c r="J1654" s="55"/>
    </row>
    <row r="1655" spans="1:10">
      <c r="A1655" s="42" t="s">
        <v>1569</v>
      </c>
      <c r="B1655" s="43" t="s">
        <v>1409</v>
      </c>
      <c r="C1655" s="92" t="s">
        <v>5238</v>
      </c>
      <c r="D1655" s="42" t="s">
        <v>1570</v>
      </c>
      <c r="E1655" s="203">
        <f>VLOOKUP(A1655,'System TB'!$A:$C,3,FALSE)</f>
        <v>197721.45</v>
      </c>
      <c r="F1655" s="44">
        <v>143046.15000000002</v>
      </c>
      <c r="G1655" s="44">
        <f t="shared" si="28"/>
        <v>54675.299999999988</v>
      </c>
      <c r="H1655" s="55"/>
      <c r="I1655" s="55"/>
      <c r="J1655" s="55"/>
    </row>
    <row r="1656" spans="1:10">
      <c r="A1656" s="42" t="s">
        <v>2867</v>
      </c>
      <c r="B1656" s="43" t="s">
        <v>1409</v>
      </c>
      <c r="C1656" s="92" t="s">
        <v>5238</v>
      </c>
      <c r="D1656" s="42" t="s">
        <v>2868</v>
      </c>
      <c r="E1656" s="203">
        <f>VLOOKUP(A1656,'System TB'!$A:$C,3,FALSE)</f>
        <v>111277</v>
      </c>
      <c r="F1656" s="44">
        <v>78439.999999999985</v>
      </c>
      <c r="G1656" s="44">
        <f t="shared" si="28"/>
        <v>32837.000000000015</v>
      </c>
      <c r="H1656" s="55"/>
      <c r="I1656" s="55"/>
      <c r="J1656" s="55"/>
    </row>
    <row r="1657" spans="1:10">
      <c r="A1657" s="42" t="s">
        <v>1002</v>
      </c>
      <c r="B1657" s="43" t="s">
        <v>978</v>
      </c>
      <c r="C1657" s="92" t="s">
        <v>5233</v>
      </c>
      <c r="D1657" s="42" t="s">
        <v>1003</v>
      </c>
      <c r="E1657" s="203">
        <f>VLOOKUP(A1657,'System TB'!$A:$C,3,FALSE)</f>
        <v>184667</v>
      </c>
      <c r="F1657" s="44">
        <v>136312</v>
      </c>
      <c r="G1657" s="44">
        <f t="shared" si="28"/>
        <v>48355</v>
      </c>
      <c r="H1657" s="55"/>
      <c r="I1657" s="55"/>
      <c r="J1657" s="55"/>
    </row>
    <row r="1658" spans="1:10">
      <c r="A1658" s="42" t="s">
        <v>2322</v>
      </c>
      <c r="B1658" s="43" t="s">
        <v>1409</v>
      </c>
      <c r="C1658" s="92" t="s">
        <v>5238</v>
      </c>
      <c r="D1658" s="42" t="s">
        <v>2323</v>
      </c>
      <c r="E1658" s="203">
        <f>VLOOKUP(A1658,'System TB'!$A:$C,3,FALSE)</f>
        <v>59582.17</v>
      </c>
      <c r="F1658" s="44">
        <v>42401.670000000013</v>
      </c>
      <c r="G1658" s="44">
        <f t="shared" si="28"/>
        <v>17180.499999999985</v>
      </c>
      <c r="H1658" s="55"/>
      <c r="I1658" s="55"/>
      <c r="J1658" s="55"/>
    </row>
    <row r="1659" spans="1:10">
      <c r="A1659" s="42" t="s">
        <v>3392</v>
      </c>
      <c r="B1659" s="43" t="s">
        <v>1409</v>
      </c>
      <c r="C1659" s="92" t="s">
        <v>5238</v>
      </c>
      <c r="D1659" s="42" t="s">
        <v>3393</v>
      </c>
      <c r="E1659" s="203">
        <f>VLOOKUP(A1659,'System TB'!$A:$C,3,FALSE)</f>
        <v>0</v>
      </c>
      <c r="F1659" s="44">
        <v>0</v>
      </c>
      <c r="G1659" s="44">
        <f t="shared" si="28"/>
        <v>0</v>
      </c>
      <c r="H1659" s="55"/>
      <c r="I1659" s="55"/>
      <c r="J1659" s="55"/>
    </row>
    <row r="1660" spans="1:10">
      <c r="A1660" s="42" t="s">
        <v>3394</v>
      </c>
      <c r="B1660" s="43" t="s">
        <v>1409</v>
      </c>
      <c r="C1660" s="92" t="s">
        <v>5238</v>
      </c>
      <c r="D1660" s="42" t="s">
        <v>3395</v>
      </c>
      <c r="E1660" s="203">
        <f>VLOOKUP(A1660,'System TB'!$A:$C,3,FALSE)</f>
        <v>138840</v>
      </c>
      <c r="F1660" s="44">
        <v>101739.99999999994</v>
      </c>
      <c r="G1660" s="44">
        <f t="shared" si="28"/>
        <v>37100.000000000058</v>
      </c>
      <c r="H1660" s="55"/>
      <c r="I1660" s="55"/>
      <c r="J1660" s="55"/>
    </row>
    <row r="1661" spans="1:10">
      <c r="A1661" s="42" t="s">
        <v>2899</v>
      </c>
      <c r="B1661" s="43" t="s">
        <v>1409</v>
      </c>
      <c r="C1661" s="92" t="s">
        <v>5238</v>
      </c>
      <c r="D1661" s="42" t="s">
        <v>2900</v>
      </c>
      <c r="E1661" s="203">
        <f>VLOOKUP(A1661,'System TB'!$A:$C,3,FALSE)</f>
        <v>229164</v>
      </c>
      <c r="F1661" s="44">
        <v>172788</v>
      </c>
      <c r="G1661" s="44">
        <f t="shared" si="28"/>
        <v>56376</v>
      </c>
      <c r="H1661" s="55"/>
      <c r="I1661" s="55"/>
      <c r="J1661" s="55"/>
    </row>
    <row r="1662" spans="1:10">
      <c r="A1662" s="42" t="s">
        <v>3114</v>
      </c>
      <c r="B1662" s="43" t="s">
        <v>1409</v>
      </c>
      <c r="C1662" s="92" t="s">
        <v>5239</v>
      </c>
      <c r="D1662" s="42" t="s">
        <v>3115</v>
      </c>
      <c r="E1662" s="203">
        <f>VLOOKUP(A1662,'System TB'!$A:$C,3,FALSE)</f>
        <v>0</v>
      </c>
      <c r="F1662" s="44">
        <v>0</v>
      </c>
      <c r="G1662" s="44">
        <f t="shared" si="28"/>
        <v>0</v>
      </c>
      <c r="H1662" s="55"/>
      <c r="I1662" s="55"/>
      <c r="J1662" s="55"/>
    </row>
    <row r="1663" spans="1:10">
      <c r="A1663" s="42" t="s">
        <v>1204</v>
      </c>
      <c r="B1663" s="43" t="s">
        <v>978</v>
      </c>
      <c r="C1663" s="92" t="s">
        <v>5233</v>
      </c>
      <c r="D1663" s="42" t="s">
        <v>1205</v>
      </c>
      <c r="E1663" s="203">
        <f>VLOOKUP(A1663,'System TB'!$A:$C,3,FALSE)</f>
        <v>15510</v>
      </c>
      <c r="F1663" s="44">
        <v>12310</v>
      </c>
      <c r="G1663" s="44">
        <f t="shared" si="28"/>
        <v>3200</v>
      </c>
      <c r="H1663" s="55"/>
      <c r="I1663" s="55"/>
      <c r="J1663" s="55"/>
    </row>
    <row r="1664" spans="1:10">
      <c r="A1664" s="42" t="s">
        <v>3422</v>
      </c>
      <c r="B1664" s="43" t="s">
        <v>1409</v>
      </c>
      <c r="C1664" s="92" t="s">
        <v>5238</v>
      </c>
      <c r="D1664" s="42" t="s">
        <v>3423</v>
      </c>
      <c r="E1664" s="203">
        <f>VLOOKUP(A1664,'System TB'!$A:$C,3,FALSE)</f>
        <v>122746.19</v>
      </c>
      <c r="F1664" s="44">
        <v>91431.410000000033</v>
      </c>
      <c r="G1664" s="44">
        <f t="shared" si="28"/>
        <v>31314.77999999997</v>
      </c>
      <c r="H1664" s="55"/>
      <c r="I1664" s="55"/>
      <c r="J1664" s="55"/>
    </row>
    <row r="1665" spans="1:10">
      <c r="A1665" s="42" t="s">
        <v>2889</v>
      </c>
      <c r="B1665" s="43" t="s">
        <v>1409</v>
      </c>
      <c r="C1665" s="92" t="s">
        <v>5238</v>
      </c>
      <c r="D1665" s="42" t="s">
        <v>2890</v>
      </c>
      <c r="E1665" s="203">
        <f>VLOOKUP(A1665,'System TB'!$A:$C,3,FALSE)</f>
        <v>0</v>
      </c>
      <c r="F1665" s="44">
        <v>0</v>
      </c>
      <c r="G1665" s="44">
        <f t="shared" si="28"/>
        <v>0</v>
      </c>
      <c r="H1665" s="55"/>
      <c r="I1665" s="55"/>
      <c r="J1665" s="55"/>
    </row>
    <row r="1666" spans="1:10">
      <c r="A1666" s="42" t="s">
        <v>4041</v>
      </c>
      <c r="B1666" s="91" t="str">
        <f>IF(E1666&gt;=0,"15b","OD")</f>
        <v>15b</v>
      </c>
      <c r="C1666" s="92" t="str">
        <f>IF(E1666&gt;=0,"BS-1.1.1.3.0.0","BS-1.2.1.1.0.0")</f>
        <v>BS-1.1.1.3.0.0</v>
      </c>
      <c r="D1666" s="42" t="s">
        <v>4042</v>
      </c>
      <c r="E1666" s="203">
        <f>VLOOKUP(A1666,'System TB'!$A:$C,3,FALSE)</f>
        <v>1524093.77</v>
      </c>
      <c r="F1666" s="44">
        <v>5522453.7699999996</v>
      </c>
      <c r="G1666" s="44">
        <f t="shared" ref="G1666:G1729" si="30">E1666-F1666</f>
        <v>-3998359.9999999995</v>
      </c>
      <c r="H1666" s="55"/>
      <c r="I1666" s="55"/>
      <c r="J1666" s="55"/>
    </row>
    <row r="1667" spans="1:10">
      <c r="A1667" s="42" t="s">
        <v>4767</v>
      </c>
      <c r="B1667" s="43" t="s">
        <v>4638</v>
      </c>
      <c r="C1667" s="92" t="str">
        <f>IF(E1667&gt;=0,"BS-1.1.18.0.0.0","BS-1.2.11.0.0.0")</f>
        <v>BS-1.1.18.0.0.0</v>
      </c>
      <c r="D1667" s="42" t="s">
        <v>4768</v>
      </c>
      <c r="E1667" s="203">
        <f>VLOOKUP(A1667,'System TB'!$A:$C,3,FALSE)</f>
        <v>0</v>
      </c>
      <c r="F1667" s="44">
        <v>0</v>
      </c>
      <c r="G1667" s="44">
        <f t="shared" si="30"/>
        <v>0</v>
      </c>
      <c r="H1667" s="55"/>
      <c r="I1667" s="55"/>
      <c r="J1667" s="55"/>
    </row>
    <row r="1668" spans="1:10">
      <c r="A1668" s="42" t="s">
        <v>4807</v>
      </c>
      <c r="B1668" s="43" t="s">
        <v>4638</v>
      </c>
      <c r="C1668" s="92" t="str">
        <f>IF(E1668&gt;=0,"BS-1.1.18.0.0.0","BS-1.2.11.0.0.0")</f>
        <v>BS-1.1.18.0.0.0</v>
      </c>
      <c r="D1668" s="42" t="s">
        <v>4808</v>
      </c>
      <c r="E1668" s="203">
        <f>VLOOKUP(A1668,'System TB'!$A:$C,3,FALSE)</f>
        <v>0</v>
      </c>
      <c r="F1668" s="44">
        <v>0</v>
      </c>
      <c r="G1668" s="44">
        <f t="shared" si="30"/>
        <v>0</v>
      </c>
      <c r="H1668" s="55"/>
      <c r="I1668" s="55"/>
      <c r="J1668" s="55"/>
    </row>
    <row r="1669" spans="1:10">
      <c r="A1669" s="42" t="s">
        <v>2075</v>
      </c>
      <c r="B1669" s="43" t="s">
        <v>1409</v>
      </c>
      <c r="C1669" s="92" t="s">
        <v>5238</v>
      </c>
      <c r="D1669" s="42" t="s">
        <v>2076</v>
      </c>
      <c r="E1669" s="203">
        <f>VLOOKUP(A1669,'System TB'!$A:$C,3,FALSE)</f>
        <v>9400.67</v>
      </c>
      <c r="F1669" s="44">
        <v>7040.6699999999983</v>
      </c>
      <c r="G1669" s="44">
        <f t="shared" si="30"/>
        <v>2360.0000000000018</v>
      </c>
      <c r="H1669" s="55"/>
      <c r="I1669" s="55"/>
      <c r="J1669" s="55"/>
    </row>
    <row r="1670" spans="1:10">
      <c r="A1670" s="42" t="s">
        <v>2077</v>
      </c>
      <c r="B1670" s="43" t="s">
        <v>1409</v>
      </c>
      <c r="C1670" s="92" t="s">
        <v>5239</v>
      </c>
      <c r="D1670" s="42" t="s">
        <v>2078</v>
      </c>
      <c r="E1670" s="203">
        <f>VLOOKUP(A1670,'System TB'!$A:$C,3,FALSE)</f>
        <v>0</v>
      </c>
      <c r="F1670" s="44">
        <v>0</v>
      </c>
      <c r="G1670" s="44">
        <f t="shared" si="30"/>
        <v>0</v>
      </c>
      <c r="H1670" s="55"/>
      <c r="I1670" s="55"/>
      <c r="J1670" s="55"/>
    </row>
    <row r="1671" spans="1:10">
      <c r="A1671" s="42" t="s">
        <v>2618</v>
      </c>
      <c r="B1671" s="43" t="s">
        <v>1409</v>
      </c>
      <c r="C1671" s="92" t="s">
        <v>5238</v>
      </c>
      <c r="D1671" s="42" t="s">
        <v>2619</v>
      </c>
      <c r="E1671" s="203">
        <f>VLOOKUP(A1671,'System TB'!$A:$C,3,FALSE)</f>
        <v>0</v>
      </c>
      <c r="F1671" s="44">
        <v>0</v>
      </c>
      <c r="G1671" s="44">
        <f t="shared" si="30"/>
        <v>0</v>
      </c>
      <c r="H1671" s="55"/>
      <c r="I1671" s="55"/>
      <c r="J1671" s="55"/>
    </row>
    <row r="1672" spans="1:10">
      <c r="A1672" s="42" t="s">
        <v>2873</v>
      </c>
      <c r="B1672" s="43" t="s">
        <v>1409</v>
      </c>
      <c r="C1672" s="92" t="s">
        <v>5238</v>
      </c>
      <c r="D1672" s="42" t="s">
        <v>2874</v>
      </c>
      <c r="E1672" s="203">
        <f>VLOOKUP(A1672,'System TB'!$A:$C,3,FALSE)</f>
        <v>35163</v>
      </c>
      <c r="F1672" s="44">
        <v>35163</v>
      </c>
      <c r="G1672" s="44">
        <f t="shared" si="30"/>
        <v>0</v>
      </c>
      <c r="H1672" s="55"/>
      <c r="I1672" s="55"/>
      <c r="J1672" s="55"/>
    </row>
    <row r="1673" spans="1:10">
      <c r="A1673" s="42" t="s">
        <v>1851</v>
      </c>
      <c r="B1673" s="43" t="s">
        <v>1409</v>
      </c>
      <c r="C1673" s="92" t="s">
        <v>5238</v>
      </c>
      <c r="D1673" s="42" t="s">
        <v>1852</v>
      </c>
      <c r="E1673" s="203">
        <f>VLOOKUP(A1673,'System TB'!$A:$C,3,FALSE)</f>
        <v>0</v>
      </c>
      <c r="F1673" s="44">
        <v>0</v>
      </c>
      <c r="G1673" s="44">
        <f t="shared" si="30"/>
        <v>0</v>
      </c>
      <c r="H1673" s="55"/>
      <c r="I1673" s="55"/>
      <c r="J1673" s="55"/>
    </row>
    <row r="1674" spans="1:10">
      <c r="A1674" s="42" t="s">
        <v>3400</v>
      </c>
      <c r="B1674" s="43" t="s">
        <v>1409</v>
      </c>
      <c r="C1674" s="92" t="s">
        <v>5238</v>
      </c>
      <c r="D1674" s="42" t="s">
        <v>3401</v>
      </c>
      <c r="E1674" s="203">
        <f>VLOOKUP(A1674,'System TB'!$A:$C,3,FALSE)</f>
        <v>0</v>
      </c>
      <c r="F1674" s="44">
        <v>0</v>
      </c>
      <c r="G1674" s="44">
        <f t="shared" si="30"/>
        <v>0</v>
      </c>
      <c r="H1674" s="55"/>
      <c r="I1674" s="55"/>
      <c r="J1674" s="55"/>
    </row>
    <row r="1675" spans="1:10">
      <c r="A1675" s="42" t="s">
        <v>1591</v>
      </c>
      <c r="B1675" s="43" t="s">
        <v>1409</v>
      </c>
      <c r="C1675" s="92" t="s">
        <v>5238</v>
      </c>
      <c r="D1675" s="42" t="s">
        <v>1592</v>
      </c>
      <c r="E1675" s="203">
        <f>VLOOKUP(A1675,'System TB'!$A:$C,3,FALSE)</f>
        <v>255265.95</v>
      </c>
      <c r="F1675" s="44">
        <v>193615.95000000007</v>
      </c>
      <c r="G1675" s="44">
        <f t="shared" si="30"/>
        <v>61649.999999999942</v>
      </c>
      <c r="H1675" s="55"/>
      <c r="I1675" s="55"/>
      <c r="J1675" s="55"/>
    </row>
    <row r="1676" spans="1:10">
      <c r="A1676" s="42" t="s">
        <v>2620</v>
      </c>
      <c r="B1676" s="43" t="s">
        <v>1409</v>
      </c>
      <c r="C1676" s="92" t="s">
        <v>5238</v>
      </c>
      <c r="D1676" s="42" t="s">
        <v>2621</v>
      </c>
      <c r="E1676" s="203">
        <f>VLOOKUP(A1676,'System TB'!$A:$C,3,FALSE)</f>
        <v>0</v>
      </c>
      <c r="F1676" s="44">
        <v>0</v>
      </c>
      <c r="G1676" s="44">
        <f t="shared" si="30"/>
        <v>0</v>
      </c>
      <c r="H1676" s="55"/>
      <c r="I1676" s="55"/>
      <c r="J1676" s="55"/>
    </row>
    <row r="1677" spans="1:10">
      <c r="A1677" s="42" t="s">
        <v>2342</v>
      </c>
      <c r="B1677" s="43" t="s">
        <v>1409</v>
      </c>
      <c r="C1677" s="92" t="s">
        <v>5238</v>
      </c>
      <c r="D1677" s="42" t="s">
        <v>2343</v>
      </c>
      <c r="E1677" s="203">
        <f>VLOOKUP(A1677,'System TB'!$A:$C,3,FALSE)</f>
        <v>0</v>
      </c>
      <c r="F1677" s="44">
        <v>0</v>
      </c>
      <c r="G1677" s="44">
        <f t="shared" si="30"/>
        <v>0</v>
      </c>
      <c r="H1677" s="55"/>
      <c r="I1677" s="55"/>
      <c r="J1677" s="55"/>
    </row>
    <row r="1678" spans="1:10">
      <c r="A1678" s="42" t="s">
        <v>3412</v>
      </c>
      <c r="B1678" s="43" t="s">
        <v>1409</v>
      </c>
      <c r="C1678" s="92" t="s">
        <v>5238</v>
      </c>
      <c r="D1678" s="42" t="s">
        <v>3413</v>
      </c>
      <c r="E1678" s="203">
        <f>VLOOKUP(A1678,'System TB'!$A:$C,3,FALSE)</f>
        <v>0</v>
      </c>
      <c r="F1678" s="44">
        <v>0</v>
      </c>
      <c r="G1678" s="44">
        <f t="shared" si="30"/>
        <v>0</v>
      </c>
      <c r="H1678" s="55"/>
      <c r="I1678" s="55"/>
      <c r="J1678" s="55"/>
    </row>
    <row r="1679" spans="1:10">
      <c r="A1679" s="42" t="s">
        <v>2628</v>
      </c>
      <c r="B1679" s="43" t="s">
        <v>1409</v>
      </c>
      <c r="C1679" s="92" t="s">
        <v>5238</v>
      </c>
      <c r="D1679" s="42" t="s">
        <v>2629</v>
      </c>
      <c r="E1679" s="203">
        <f>VLOOKUP(A1679,'System TB'!$A:$C,3,FALSE)</f>
        <v>0</v>
      </c>
      <c r="F1679" s="44">
        <v>0</v>
      </c>
      <c r="G1679" s="44">
        <f t="shared" si="30"/>
        <v>0</v>
      </c>
      <c r="H1679" s="55"/>
      <c r="I1679" s="55"/>
      <c r="J1679" s="55"/>
    </row>
    <row r="1680" spans="1:10">
      <c r="A1680" s="42" t="s">
        <v>2636</v>
      </c>
      <c r="B1680" s="43" t="s">
        <v>1409</v>
      </c>
      <c r="C1680" s="92" t="s">
        <v>5238</v>
      </c>
      <c r="D1680" s="42" t="s">
        <v>2637</v>
      </c>
      <c r="E1680" s="203">
        <f>VLOOKUP(A1680,'System TB'!$A:$C,3,FALSE)</f>
        <v>284893.75</v>
      </c>
      <c r="F1680" s="44">
        <v>217418</v>
      </c>
      <c r="G1680" s="44">
        <f t="shared" si="30"/>
        <v>67475.75</v>
      </c>
      <c r="H1680" s="55"/>
      <c r="I1680" s="55"/>
      <c r="J1680" s="55"/>
    </row>
    <row r="1681" spans="1:10">
      <c r="A1681" s="42" t="s">
        <v>2891</v>
      </c>
      <c r="B1681" s="43" t="s">
        <v>1409</v>
      </c>
      <c r="C1681" s="92" t="s">
        <v>5238</v>
      </c>
      <c r="D1681" s="42" t="s">
        <v>2892</v>
      </c>
      <c r="E1681" s="203">
        <f>VLOOKUP(A1681,'System TB'!$A:$C,3,FALSE)</f>
        <v>0</v>
      </c>
      <c r="F1681" s="44">
        <v>0</v>
      </c>
      <c r="G1681" s="44">
        <f t="shared" si="30"/>
        <v>0</v>
      </c>
      <c r="H1681" s="55"/>
      <c r="I1681" s="55"/>
      <c r="J1681" s="55"/>
    </row>
    <row r="1682" spans="1:10">
      <c r="A1682" s="42" t="s">
        <v>1835</v>
      </c>
      <c r="B1682" s="43" t="s">
        <v>1409</v>
      </c>
      <c r="C1682" s="92" t="s">
        <v>5238</v>
      </c>
      <c r="D1682" s="42" t="s">
        <v>1836</v>
      </c>
      <c r="E1682" s="203">
        <f>VLOOKUP(A1682,'System TB'!$A:$C,3,FALSE)</f>
        <v>0</v>
      </c>
      <c r="F1682" s="44">
        <v>0</v>
      </c>
      <c r="G1682" s="44">
        <f t="shared" si="30"/>
        <v>0</v>
      </c>
      <c r="H1682" s="55"/>
      <c r="I1682" s="55"/>
      <c r="J1682" s="55"/>
    </row>
    <row r="1683" spans="1:10">
      <c r="A1683" s="42" t="s">
        <v>2113</v>
      </c>
      <c r="B1683" s="43" t="s">
        <v>1409</v>
      </c>
      <c r="C1683" s="92" t="s">
        <v>5238</v>
      </c>
      <c r="D1683" s="42" t="s">
        <v>2114</v>
      </c>
      <c r="E1683" s="203">
        <f>VLOOKUP(A1683,'System TB'!$A:$C,3,FALSE)</f>
        <v>529703.93999999994</v>
      </c>
      <c r="F1683" s="44">
        <v>402583.93999999994</v>
      </c>
      <c r="G1683" s="44">
        <f t="shared" si="30"/>
        <v>127120</v>
      </c>
      <c r="H1683" s="55"/>
      <c r="I1683" s="55"/>
      <c r="J1683" s="55"/>
    </row>
    <row r="1684" spans="1:10">
      <c r="A1684" s="42" t="s">
        <v>2875</v>
      </c>
      <c r="B1684" s="43" t="s">
        <v>1409</v>
      </c>
      <c r="C1684" s="92" t="s">
        <v>5238</v>
      </c>
      <c r="D1684" s="42" t="s">
        <v>2876</v>
      </c>
      <c r="E1684" s="203">
        <f>VLOOKUP(A1684,'System TB'!$A:$C,3,FALSE)</f>
        <v>0</v>
      </c>
      <c r="F1684" s="44">
        <v>0</v>
      </c>
      <c r="G1684" s="44">
        <f t="shared" si="30"/>
        <v>0</v>
      </c>
      <c r="H1684" s="55"/>
      <c r="I1684" s="55"/>
      <c r="J1684" s="55"/>
    </row>
    <row r="1685" spans="1:10">
      <c r="A1685" s="42" t="s">
        <v>3424</v>
      </c>
      <c r="B1685" s="43" t="s">
        <v>1409</v>
      </c>
      <c r="C1685" s="92" t="s">
        <v>5238</v>
      </c>
      <c r="D1685" s="42" t="s">
        <v>3425</v>
      </c>
      <c r="E1685" s="203">
        <f>VLOOKUP(A1685,'System TB'!$A:$C,3,FALSE)</f>
        <v>0</v>
      </c>
      <c r="F1685" s="44">
        <v>0</v>
      </c>
      <c r="G1685" s="44">
        <f t="shared" si="30"/>
        <v>0</v>
      </c>
      <c r="H1685" s="55"/>
      <c r="I1685" s="55"/>
      <c r="J1685" s="55"/>
    </row>
    <row r="1686" spans="1:10">
      <c r="A1686" s="42" t="s">
        <v>2901</v>
      </c>
      <c r="B1686" s="43" t="s">
        <v>1409</v>
      </c>
      <c r="C1686" s="92" t="s">
        <v>5238</v>
      </c>
      <c r="D1686" s="42" t="s">
        <v>2902</v>
      </c>
      <c r="E1686" s="203">
        <f>VLOOKUP(A1686,'System TB'!$A:$C,3,FALSE)</f>
        <v>0</v>
      </c>
      <c r="F1686" s="44">
        <v>0</v>
      </c>
      <c r="G1686" s="44">
        <f t="shared" si="30"/>
        <v>0</v>
      </c>
      <c r="H1686" s="55"/>
      <c r="I1686" s="55"/>
      <c r="J1686" s="55"/>
    </row>
    <row r="1687" spans="1:10">
      <c r="A1687" s="42" t="s">
        <v>2358</v>
      </c>
      <c r="B1687" s="43" t="s">
        <v>1409</v>
      </c>
      <c r="C1687" s="92" t="s">
        <v>5238</v>
      </c>
      <c r="D1687" s="42" t="s">
        <v>2359</v>
      </c>
      <c r="E1687" s="203">
        <f>VLOOKUP(A1687,'System TB'!$A:$C,3,FALSE)</f>
        <v>388520.27</v>
      </c>
      <c r="F1687" s="44">
        <v>294357.77</v>
      </c>
      <c r="G1687" s="44">
        <f t="shared" si="30"/>
        <v>94162.5</v>
      </c>
      <c r="H1687" s="55"/>
      <c r="I1687" s="55"/>
      <c r="J1687" s="55"/>
    </row>
    <row r="1688" spans="1:10">
      <c r="A1688" s="42" t="s">
        <v>2638</v>
      </c>
      <c r="B1688" s="43" t="s">
        <v>1409</v>
      </c>
      <c r="C1688" s="92" t="s">
        <v>5238</v>
      </c>
      <c r="D1688" s="42" t="s">
        <v>2639</v>
      </c>
      <c r="E1688" s="203">
        <f>VLOOKUP(A1688,'System TB'!$A:$C,3,FALSE)</f>
        <v>409827.45</v>
      </c>
      <c r="F1688" s="44">
        <v>314002.75999999989</v>
      </c>
      <c r="G1688" s="44">
        <f t="shared" si="30"/>
        <v>95824.690000000119</v>
      </c>
      <c r="H1688" s="55"/>
      <c r="I1688" s="55"/>
      <c r="J1688" s="55"/>
    </row>
    <row r="1689" spans="1:10">
      <c r="A1689" s="42" t="s">
        <v>2344</v>
      </c>
      <c r="B1689" s="43" t="s">
        <v>1409</v>
      </c>
      <c r="C1689" s="92" t="s">
        <v>5238</v>
      </c>
      <c r="D1689" s="42" t="s">
        <v>2345</v>
      </c>
      <c r="E1689" s="203">
        <f>VLOOKUP(A1689,'System TB'!$A:$C,3,FALSE)</f>
        <v>0</v>
      </c>
      <c r="F1689" s="44">
        <v>0</v>
      </c>
      <c r="G1689" s="44">
        <f t="shared" si="30"/>
        <v>0</v>
      </c>
      <c r="H1689" s="55"/>
      <c r="I1689" s="55"/>
      <c r="J1689" s="55"/>
    </row>
    <row r="1690" spans="1:10">
      <c r="A1690" s="42" t="s">
        <v>3414</v>
      </c>
      <c r="B1690" s="43" t="s">
        <v>1409</v>
      </c>
      <c r="C1690" s="92" t="s">
        <v>5238</v>
      </c>
      <c r="D1690" s="42" t="s">
        <v>3415</v>
      </c>
      <c r="E1690" s="203">
        <f>VLOOKUP(A1690,'System TB'!$A:$C,3,FALSE)</f>
        <v>0</v>
      </c>
      <c r="F1690" s="44">
        <v>0</v>
      </c>
      <c r="G1690" s="44">
        <f t="shared" si="30"/>
        <v>0</v>
      </c>
      <c r="H1690" s="55"/>
      <c r="I1690" s="55"/>
      <c r="J1690" s="55"/>
    </row>
    <row r="1691" spans="1:10">
      <c r="A1691" s="42" t="s">
        <v>661</v>
      </c>
      <c r="B1691" s="43">
        <v>26</v>
      </c>
      <c r="C1691" s="204" t="s">
        <v>5205</v>
      </c>
      <c r="D1691" s="42" t="s">
        <v>662</v>
      </c>
      <c r="E1691" s="203">
        <f>VLOOKUP(A1691,'System TB'!$A:$C,3,FALSE)</f>
        <v>0</v>
      </c>
      <c r="F1691" s="44">
        <v>0</v>
      </c>
      <c r="G1691" s="44">
        <f t="shared" si="30"/>
        <v>0</v>
      </c>
      <c r="H1691" s="55"/>
      <c r="I1691" s="55"/>
      <c r="J1691" s="55"/>
    </row>
    <row r="1692" spans="1:10">
      <c r="A1692" s="42" t="s">
        <v>3868</v>
      </c>
      <c r="B1692" s="43" t="s">
        <v>3844</v>
      </c>
      <c r="C1692" s="92" t="s">
        <v>5238</v>
      </c>
      <c r="D1692" s="42" t="s">
        <v>3869</v>
      </c>
      <c r="E1692" s="203">
        <f>VLOOKUP(A1692,'System TB'!$A:$C,3,FALSE)</f>
        <v>106367.27</v>
      </c>
      <c r="F1692" s="44">
        <v>80778.179999999993</v>
      </c>
      <c r="G1692" s="44">
        <f t="shared" si="30"/>
        <v>25589.090000000011</v>
      </c>
      <c r="H1692" s="55"/>
      <c r="I1692" s="55"/>
      <c r="J1692" s="55"/>
    </row>
    <row r="1693" spans="1:10">
      <c r="A1693" s="42" t="s">
        <v>4870</v>
      </c>
      <c r="B1693" s="92" t="str">
        <f>IF(E1693&gt;=0,"21b","28b")</f>
        <v>21b</v>
      </c>
      <c r="C1693" s="92" t="str">
        <f>IF(E1693&gt;=0,"BS-1.1.18.0.0.0","BS-1.2.11.0.0.0")</f>
        <v>BS-1.1.18.0.0.0</v>
      </c>
      <c r="D1693" s="42" t="s">
        <v>4871</v>
      </c>
      <c r="E1693" s="203">
        <f>VLOOKUP(A1693,'System TB'!$A:$C,3,FALSE)</f>
        <v>0</v>
      </c>
      <c r="F1693" s="44">
        <v>0</v>
      </c>
      <c r="G1693" s="44">
        <f t="shared" si="30"/>
        <v>0</v>
      </c>
      <c r="H1693" s="55"/>
      <c r="I1693" s="55"/>
      <c r="J1693" s="55"/>
    </row>
    <row r="1694" spans="1:10">
      <c r="A1694" s="42" t="s">
        <v>4527</v>
      </c>
      <c r="B1694" s="43" t="s">
        <v>4491</v>
      </c>
      <c r="C1694" s="92" t="str">
        <f>IF(E1694&gt;=0,"BS-1.1.18.0.0.0","BS-1.2.11.0.0.0")</f>
        <v>BS-1.1.18.0.0.0</v>
      </c>
      <c r="D1694" s="42" t="s">
        <v>4528</v>
      </c>
      <c r="E1694" s="203">
        <f>VLOOKUP(A1694,'System TB'!$A:$C,3,FALSE)</f>
        <v>0</v>
      </c>
      <c r="F1694" s="44">
        <v>0</v>
      </c>
      <c r="G1694" s="44">
        <f t="shared" si="30"/>
        <v>0</v>
      </c>
      <c r="H1694" s="55"/>
      <c r="I1694" s="55"/>
      <c r="J1694" s="55"/>
    </row>
    <row r="1695" spans="1:10">
      <c r="A1695" s="42" t="s">
        <v>4692</v>
      </c>
      <c r="B1695" s="43" t="s">
        <v>4688</v>
      </c>
      <c r="C1695" s="92" t="str">
        <f>IF(E1695&gt;=0,"BS-1.1.18.0.0.0","BS-1.2.11.0.0.0")</f>
        <v>BS-1.1.18.0.0.0</v>
      </c>
      <c r="D1695" s="42" t="s">
        <v>4693</v>
      </c>
      <c r="E1695" s="203">
        <f>VLOOKUP(A1695,'System TB'!$A:$C,3,FALSE)</f>
        <v>0</v>
      </c>
      <c r="F1695" s="44">
        <v>0</v>
      </c>
      <c r="G1695" s="44">
        <f t="shared" si="30"/>
        <v>0</v>
      </c>
      <c r="H1695" s="55"/>
      <c r="I1695" s="55"/>
      <c r="J1695" s="55"/>
    </row>
    <row r="1696" spans="1:10">
      <c r="A1696" s="42" t="s">
        <v>4065</v>
      </c>
      <c r="B1696" s="91" t="str">
        <f>IF(E1696&gt;=0,"15b","OD")</f>
        <v>OD</v>
      </c>
      <c r="C1696" s="92" t="str">
        <f>IF(E1696&gt;=0,"BS-1.1.1.3.0.0","BS-1.2.1.1.0.0")</f>
        <v>BS-1.2.1.1.0.0</v>
      </c>
      <c r="D1696" s="42" t="s">
        <v>4066</v>
      </c>
      <c r="E1696" s="203">
        <f>VLOOKUP(A1696,'System TB'!$A:$C,3,FALSE)</f>
        <v>-150690999.94999999</v>
      </c>
      <c r="F1696" s="44">
        <v>-194231653.72</v>
      </c>
      <c r="G1696" s="44">
        <f t="shared" si="30"/>
        <v>43540653.770000011</v>
      </c>
      <c r="H1696" s="55"/>
      <c r="I1696" s="55"/>
      <c r="J1696" s="55"/>
    </row>
    <row r="1697" spans="1:10">
      <c r="A1697" s="42" t="s">
        <v>607</v>
      </c>
      <c r="B1697" s="43">
        <v>26</v>
      </c>
      <c r="C1697" s="204" t="s">
        <v>5205</v>
      </c>
      <c r="D1697" s="42" t="s">
        <v>608</v>
      </c>
      <c r="E1697" s="203">
        <f>VLOOKUP(A1697,'System TB'!$A:$C,3,FALSE)</f>
        <v>0</v>
      </c>
      <c r="F1697" s="44">
        <v>0</v>
      </c>
      <c r="G1697" s="44">
        <f t="shared" si="30"/>
        <v>0</v>
      </c>
      <c r="H1697" s="55"/>
      <c r="I1697" s="55"/>
      <c r="J1697" s="55"/>
    </row>
    <row r="1698" spans="1:10">
      <c r="A1698" s="42" t="s">
        <v>1585</v>
      </c>
      <c r="B1698" s="43" t="s">
        <v>1409</v>
      </c>
      <c r="C1698" s="92" t="s">
        <v>5238</v>
      </c>
      <c r="D1698" s="42" t="s">
        <v>1586</v>
      </c>
      <c r="E1698" s="203">
        <f>VLOOKUP(A1698,'System TB'!$A:$C,3,FALSE)</f>
        <v>0</v>
      </c>
      <c r="F1698" s="44">
        <v>0</v>
      </c>
      <c r="G1698" s="44">
        <f t="shared" si="30"/>
        <v>0</v>
      </c>
      <c r="H1698" s="55"/>
      <c r="I1698" s="55"/>
      <c r="J1698" s="55"/>
    </row>
    <row r="1699" spans="1:10">
      <c r="A1699" s="42" t="s">
        <v>2630</v>
      </c>
      <c r="B1699" s="43" t="s">
        <v>1409</v>
      </c>
      <c r="C1699" s="92" t="s">
        <v>5238</v>
      </c>
      <c r="D1699" s="42" t="s">
        <v>2631</v>
      </c>
      <c r="E1699" s="203">
        <f>VLOOKUP(A1699,'System TB'!$A:$C,3,FALSE)</f>
        <v>0</v>
      </c>
      <c r="F1699" s="44">
        <v>0</v>
      </c>
      <c r="G1699" s="44">
        <f t="shared" si="30"/>
        <v>0</v>
      </c>
      <c r="H1699" s="55"/>
      <c r="I1699" s="55"/>
      <c r="J1699" s="55"/>
    </row>
    <row r="1700" spans="1:10">
      <c r="A1700" s="42" t="s">
        <v>3402</v>
      </c>
      <c r="B1700" s="43" t="s">
        <v>1409</v>
      </c>
      <c r="C1700" s="92" t="s">
        <v>5238</v>
      </c>
      <c r="D1700" s="42" t="s">
        <v>3403</v>
      </c>
      <c r="E1700" s="203">
        <f>VLOOKUP(A1700,'System TB'!$A:$C,3,FALSE)</f>
        <v>5060</v>
      </c>
      <c r="F1700" s="44">
        <v>5060</v>
      </c>
      <c r="G1700" s="44">
        <f t="shared" si="30"/>
        <v>0</v>
      </c>
      <c r="H1700" s="55"/>
      <c r="I1700" s="55"/>
      <c r="J1700" s="55"/>
    </row>
    <row r="1701" spans="1:10">
      <c r="A1701" s="42" t="s">
        <v>2346</v>
      </c>
      <c r="B1701" s="43" t="s">
        <v>1409</v>
      </c>
      <c r="C1701" s="92" t="s">
        <v>5238</v>
      </c>
      <c r="D1701" s="42" t="s">
        <v>2347</v>
      </c>
      <c r="E1701" s="203">
        <f>VLOOKUP(A1701,'System TB'!$A:$C,3,FALSE)</f>
        <v>0</v>
      </c>
      <c r="F1701" s="44">
        <v>0</v>
      </c>
      <c r="G1701" s="44">
        <f t="shared" si="30"/>
        <v>0</v>
      </c>
      <c r="H1701" s="55"/>
      <c r="I1701" s="55"/>
      <c r="J1701" s="55"/>
    </row>
    <row r="1702" spans="1:10">
      <c r="A1702" s="42" t="s">
        <v>2079</v>
      </c>
      <c r="B1702" s="43" t="s">
        <v>1409</v>
      </c>
      <c r="C1702" s="92" t="s">
        <v>5238</v>
      </c>
      <c r="D1702" s="42" t="s">
        <v>2080</v>
      </c>
      <c r="E1702" s="203">
        <f>VLOOKUP(A1702,'System TB'!$A:$C,3,FALSE)</f>
        <v>0</v>
      </c>
      <c r="F1702" s="44">
        <v>0</v>
      </c>
      <c r="G1702" s="44">
        <f t="shared" si="30"/>
        <v>0</v>
      </c>
      <c r="H1702" s="55"/>
      <c r="I1702" s="55"/>
      <c r="J1702" s="55"/>
    </row>
    <row r="1703" spans="1:10">
      <c r="A1703" s="42" t="s">
        <v>2903</v>
      </c>
      <c r="B1703" s="43" t="s">
        <v>1409</v>
      </c>
      <c r="C1703" s="92" t="s">
        <v>5238</v>
      </c>
      <c r="D1703" s="42" t="s">
        <v>2904</v>
      </c>
      <c r="E1703" s="203">
        <f>VLOOKUP(A1703,'System TB'!$A:$C,3,FALSE)</f>
        <v>8525</v>
      </c>
      <c r="F1703" s="44">
        <v>8525</v>
      </c>
      <c r="G1703" s="44">
        <f t="shared" si="30"/>
        <v>0</v>
      </c>
      <c r="H1703" s="55"/>
      <c r="I1703" s="55"/>
      <c r="J1703" s="55"/>
    </row>
    <row r="1704" spans="1:10">
      <c r="A1704" s="42" t="s">
        <v>3416</v>
      </c>
      <c r="B1704" s="43" t="s">
        <v>1409</v>
      </c>
      <c r="C1704" s="92" t="s">
        <v>5238</v>
      </c>
      <c r="D1704" s="42" t="s">
        <v>3417</v>
      </c>
      <c r="E1704" s="203">
        <f>VLOOKUP(A1704,'System TB'!$A:$C,3,FALSE)</f>
        <v>0</v>
      </c>
      <c r="F1704" s="44">
        <v>0</v>
      </c>
      <c r="G1704" s="44">
        <f t="shared" si="30"/>
        <v>0</v>
      </c>
      <c r="H1704" s="55"/>
      <c r="I1704" s="55"/>
      <c r="J1704" s="55"/>
    </row>
    <row r="1705" spans="1:10">
      <c r="A1705" s="42" t="s">
        <v>2877</v>
      </c>
      <c r="B1705" s="43" t="s">
        <v>1409</v>
      </c>
      <c r="C1705" s="92" t="s">
        <v>5238</v>
      </c>
      <c r="D1705" s="42" t="s">
        <v>2878</v>
      </c>
      <c r="E1705" s="203">
        <f>VLOOKUP(A1705,'System TB'!$A:$C,3,FALSE)</f>
        <v>307054</v>
      </c>
      <c r="F1705" s="44">
        <v>307054.00000000006</v>
      </c>
      <c r="G1705" s="44">
        <f t="shared" si="30"/>
        <v>0</v>
      </c>
      <c r="H1705" s="55"/>
      <c r="I1705" s="55"/>
      <c r="J1705" s="55"/>
    </row>
    <row r="1706" spans="1:10">
      <c r="A1706" s="42" t="s">
        <v>1603</v>
      </c>
      <c r="B1706" s="43" t="s">
        <v>1409</v>
      </c>
      <c r="C1706" s="92" t="s">
        <v>5238</v>
      </c>
      <c r="D1706" s="42" t="s">
        <v>1604</v>
      </c>
      <c r="E1706" s="203">
        <f>VLOOKUP(A1706,'System TB'!$A:$C,3,FALSE)</f>
        <v>0</v>
      </c>
      <c r="F1706" s="44">
        <v>0</v>
      </c>
      <c r="G1706" s="44">
        <f t="shared" si="30"/>
        <v>0</v>
      </c>
      <c r="H1706" s="55"/>
      <c r="I1706" s="55"/>
      <c r="J1706" s="55"/>
    </row>
    <row r="1707" spans="1:10">
      <c r="A1707" s="42" t="s">
        <v>3426</v>
      </c>
      <c r="B1707" s="43" t="s">
        <v>1409</v>
      </c>
      <c r="C1707" s="92" t="s">
        <v>5238</v>
      </c>
      <c r="D1707" s="42" t="s">
        <v>3427</v>
      </c>
      <c r="E1707" s="203">
        <f>VLOOKUP(A1707,'System TB'!$A:$C,3,FALSE)</f>
        <v>4667238.08</v>
      </c>
      <c r="F1707" s="44">
        <v>3175892.290000001</v>
      </c>
      <c r="G1707" s="44">
        <f t="shared" si="30"/>
        <v>1491345.7899999991</v>
      </c>
      <c r="H1707" s="55"/>
      <c r="I1707" s="55"/>
      <c r="J1707" s="55"/>
    </row>
    <row r="1708" spans="1:10">
      <c r="A1708" s="42" t="s">
        <v>4648</v>
      </c>
      <c r="B1708" s="43" t="s">
        <v>4491</v>
      </c>
      <c r="C1708" s="92" t="str">
        <f>IF(E1708&gt;=0,"BS-1.1.18.0.0.0","BS-1.2.11.0.0.0")</f>
        <v>BS-1.1.18.0.0.0</v>
      </c>
      <c r="D1708" s="42" t="s">
        <v>4649</v>
      </c>
      <c r="E1708" s="203">
        <f>VLOOKUP(A1708,'System TB'!$A:$C,3,FALSE)</f>
        <v>0</v>
      </c>
      <c r="F1708" s="44">
        <v>0</v>
      </c>
      <c r="G1708" s="44">
        <f t="shared" si="30"/>
        <v>0</v>
      </c>
      <c r="H1708" s="55"/>
      <c r="I1708" s="55"/>
      <c r="J1708" s="55"/>
    </row>
    <row r="1709" spans="1:10">
      <c r="A1709" s="42" t="s">
        <v>3132</v>
      </c>
      <c r="B1709" s="43" t="s">
        <v>1409</v>
      </c>
      <c r="C1709" s="92" t="s">
        <v>5238</v>
      </c>
      <c r="D1709" s="42" t="s">
        <v>3133</v>
      </c>
      <c r="E1709" s="203">
        <f>VLOOKUP(A1709,'System TB'!$A:$C,3,FALSE)</f>
        <v>1558.65</v>
      </c>
      <c r="F1709" s="44">
        <v>1558.6499999999942</v>
      </c>
      <c r="G1709" s="44">
        <f t="shared" si="30"/>
        <v>5.9117155615240335E-12</v>
      </c>
      <c r="H1709" s="55"/>
      <c r="I1709" s="55"/>
      <c r="J1709" s="55"/>
    </row>
    <row r="1710" spans="1:10">
      <c r="A1710" s="42" t="s">
        <v>3116</v>
      </c>
      <c r="B1710" s="43" t="s">
        <v>1409</v>
      </c>
      <c r="C1710" s="92" t="s">
        <v>5238</v>
      </c>
      <c r="D1710" s="42" t="s">
        <v>3117</v>
      </c>
      <c r="E1710" s="203">
        <f>VLOOKUP(A1710,'System TB'!$A:$C,3,FALSE)</f>
        <v>853259.21</v>
      </c>
      <c r="F1710" s="44">
        <v>612850.25999999978</v>
      </c>
      <c r="G1710" s="44">
        <f t="shared" si="30"/>
        <v>240408.95000000019</v>
      </c>
      <c r="H1710" s="55"/>
      <c r="I1710" s="55"/>
      <c r="J1710" s="55"/>
    </row>
    <row r="1711" spans="1:10">
      <c r="A1711" s="42" t="s">
        <v>2879</v>
      </c>
      <c r="B1711" s="43" t="s">
        <v>1409</v>
      </c>
      <c r="C1711" s="92" t="s">
        <v>5238</v>
      </c>
      <c r="D1711" s="42" t="s">
        <v>2880</v>
      </c>
      <c r="E1711" s="203">
        <f>VLOOKUP(A1711,'System TB'!$A:$C,3,FALSE)</f>
        <v>0</v>
      </c>
      <c r="F1711" s="44">
        <v>0</v>
      </c>
      <c r="G1711" s="44">
        <f t="shared" si="30"/>
        <v>0</v>
      </c>
      <c r="H1711" s="55"/>
      <c r="I1711" s="55"/>
      <c r="J1711" s="55"/>
    </row>
    <row r="1712" spans="1:10">
      <c r="A1712" s="42" t="s">
        <v>1593</v>
      </c>
      <c r="B1712" s="43" t="s">
        <v>1409</v>
      </c>
      <c r="C1712" s="92" t="s">
        <v>5238</v>
      </c>
      <c r="D1712" s="42" t="s">
        <v>1594</v>
      </c>
      <c r="E1712" s="203">
        <f>VLOOKUP(A1712,'System TB'!$A:$C,3,FALSE)</f>
        <v>52601</v>
      </c>
      <c r="F1712" s="44">
        <v>52601</v>
      </c>
      <c r="G1712" s="44">
        <f t="shared" si="30"/>
        <v>0</v>
      </c>
      <c r="H1712" s="55"/>
      <c r="I1712" s="55"/>
      <c r="J1712" s="55"/>
    </row>
    <row r="1713" spans="1:10">
      <c r="A1713" s="42" t="s">
        <v>2905</v>
      </c>
      <c r="B1713" s="43" t="s">
        <v>1409</v>
      </c>
      <c r="C1713" s="92" t="s">
        <v>5238</v>
      </c>
      <c r="D1713" s="42" t="s">
        <v>2906</v>
      </c>
      <c r="E1713" s="203">
        <f>VLOOKUP(A1713,'System TB'!$A:$C,3,FALSE)</f>
        <v>0</v>
      </c>
      <c r="F1713" s="44">
        <v>0</v>
      </c>
      <c r="G1713" s="44">
        <f t="shared" si="30"/>
        <v>0</v>
      </c>
      <c r="H1713" s="55"/>
      <c r="I1713" s="55"/>
      <c r="J1713" s="55"/>
    </row>
    <row r="1714" spans="1:10">
      <c r="A1714" s="42" t="s">
        <v>3418</v>
      </c>
      <c r="B1714" s="43" t="s">
        <v>1409</v>
      </c>
      <c r="C1714" s="92" t="s">
        <v>5238</v>
      </c>
      <c r="D1714" s="42" t="s">
        <v>3419</v>
      </c>
      <c r="E1714" s="203">
        <f>VLOOKUP(A1714,'System TB'!$A:$C,3,FALSE)</f>
        <v>8525</v>
      </c>
      <c r="F1714" s="44">
        <v>8525</v>
      </c>
      <c r="G1714" s="44">
        <f t="shared" si="30"/>
        <v>0</v>
      </c>
      <c r="H1714" s="55"/>
      <c r="I1714" s="55"/>
      <c r="J1714" s="55"/>
    </row>
    <row r="1715" spans="1:10">
      <c r="A1715" s="42" t="s">
        <v>1605</v>
      </c>
      <c r="B1715" s="43" t="s">
        <v>1409</v>
      </c>
      <c r="C1715" s="92" t="s">
        <v>5238</v>
      </c>
      <c r="D1715" s="42" t="s">
        <v>1606</v>
      </c>
      <c r="E1715" s="203">
        <f>VLOOKUP(A1715,'System TB'!$A:$C,3,FALSE)</f>
        <v>0</v>
      </c>
      <c r="F1715" s="44">
        <v>0</v>
      </c>
      <c r="G1715" s="44">
        <f t="shared" si="30"/>
        <v>0</v>
      </c>
      <c r="H1715" s="55"/>
      <c r="I1715" s="55"/>
      <c r="J1715" s="55"/>
    </row>
    <row r="1716" spans="1:10">
      <c r="A1716" s="42" t="s">
        <v>4262</v>
      </c>
      <c r="B1716" s="43" t="s">
        <v>4263</v>
      </c>
      <c r="C1716" s="92" t="s">
        <v>5220</v>
      </c>
      <c r="D1716" s="42" t="s">
        <v>4264</v>
      </c>
      <c r="E1716" s="203">
        <f>VLOOKUP(A1716,'System TB'!$A:$C,3,FALSE)</f>
        <v>2424111945.2800002</v>
      </c>
      <c r="F1716" s="44">
        <v>2142937798.0799999</v>
      </c>
      <c r="G1716" s="44">
        <f t="shared" si="30"/>
        <v>281174147.20000029</v>
      </c>
      <c r="H1716" s="55"/>
      <c r="I1716" s="55"/>
      <c r="J1716" s="55"/>
    </row>
    <row r="1717" spans="1:10">
      <c r="A1717" s="42" t="s">
        <v>4181</v>
      </c>
      <c r="B1717" s="43" t="s">
        <v>4128</v>
      </c>
      <c r="C1717" s="92"/>
      <c r="D1717" s="42" t="s">
        <v>4182</v>
      </c>
      <c r="E1717" s="203">
        <f>VLOOKUP(A1717,'System TB'!$A:$C,3,FALSE)</f>
        <v>0</v>
      </c>
      <c r="F1717" s="44">
        <v>0</v>
      </c>
      <c r="G1717" s="44">
        <f t="shared" si="30"/>
        <v>0</v>
      </c>
      <c r="H1717" s="55"/>
      <c r="I1717" s="55"/>
      <c r="J1717" s="55"/>
    </row>
    <row r="1718" spans="1:10">
      <c r="A1718" s="42" t="s">
        <v>4134</v>
      </c>
      <c r="B1718" s="43" t="s">
        <v>4128</v>
      </c>
      <c r="C1718" s="92"/>
      <c r="D1718" s="42" t="s">
        <v>4135</v>
      </c>
      <c r="E1718" s="203">
        <f>VLOOKUP(A1718,'System TB'!$A:$C,3,FALSE)</f>
        <v>0</v>
      </c>
      <c r="F1718" s="44">
        <v>0</v>
      </c>
      <c r="G1718" s="44">
        <f t="shared" si="30"/>
        <v>0</v>
      </c>
      <c r="H1718" s="55"/>
      <c r="I1718" s="55"/>
      <c r="J1718" s="55"/>
    </row>
    <row r="1719" spans="1:10">
      <c r="A1719" s="42" t="s">
        <v>4203</v>
      </c>
      <c r="B1719" s="43" t="s">
        <v>4128</v>
      </c>
      <c r="C1719" s="92"/>
      <c r="D1719" s="42" t="s">
        <v>4204</v>
      </c>
      <c r="E1719" s="203">
        <f>VLOOKUP(A1719,'System TB'!$A:$C,3,FALSE)</f>
        <v>0</v>
      </c>
      <c r="F1719" s="44">
        <v>0</v>
      </c>
      <c r="G1719" s="44">
        <f t="shared" si="30"/>
        <v>0</v>
      </c>
      <c r="H1719" s="55"/>
      <c r="I1719" s="55"/>
      <c r="J1719" s="55"/>
    </row>
    <row r="1720" spans="1:10">
      <c r="A1720" s="42" t="s">
        <v>2622</v>
      </c>
      <c r="B1720" s="43" t="s">
        <v>1409</v>
      </c>
      <c r="C1720" s="92" t="s">
        <v>5238</v>
      </c>
      <c r="D1720" s="42" t="s">
        <v>2623</v>
      </c>
      <c r="E1720" s="203">
        <f>VLOOKUP(A1720,'System TB'!$A:$C,3,FALSE)</f>
        <v>53525</v>
      </c>
      <c r="F1720" s="44">
        <v>53525</v>
      </c>
      <c r="G1720" s="44">
        <f t="shared" si="30"/>
        <v>0</v>
      </c>
      <c r="H1720" s="55"/>
      <c r="I1720" s="55"/>
      <c r="J1720" s="55"/>
    </row>
    <row r="1721" spans="1:10">
      <c r="A1721" s="42" t="s">
        <v>5120</v>
      </c>
      <c r="B1721" s="43"/>
      <c r="C1721" s="43"/>
      <c r="D1721" s="42" t="s">
        <v>5121</v>
      </c>
      <c r="E1721" s="203">
        <f>VLOOKUP(A1721,'System TB'!$A:$C,3,FALSE)</f>
        <v>0</v>
      </c>
      <c r="F1721" s="44">
        <v>0</v>
      </c>
      <c r="G1721" s="44">
        <f t="shared" si="30"/>
        <v>0</v>
      </c>
      <c r="H1721" s="55"/>
      <c r="I1721" s="55"/>
      <c r="J1721" s="55"/>
    </row>
    <row r="1722" spans="1:10">
      <c r="A1722" s="42" t="s">
        <v>1827</v>
      </c>
      <c r="B1722" s="43" t="s">
        <v>1409</v>
      </c>
      <c r="C1722" s="92" t="s">
        <v>5238</v>
      </c>
      <c r="D1722" s="42" t="s">
        <v>1828</v>
      </c>
      <c r="E1722" s="203">
        <f>VLOOKUP(A1722,'System TB'!$A:$C,3,FALSE)</f>
        <v>0</v>
      </c>
      <c r="F1722" s="44">
        <v>0</v>
      </c>
      <c r="G1722" s="44">
        <f t="shared" si="30"/>
        <v>0</v>
      </c>
      <c r="H1722" s="55"/>
      <c r="I1722" s="55"/>
      <c r="J1722" s="55"/>
    </row>
    <row r="1723" spans="1:10">
      <c r="A1723" s="42" t="s">
        <v>2907</v>
      </c>
      <c r="B1723" s="43" t="s">
        <v>1409</v>
      </c>
      <c r="C1723" s="92" t="s">
        <v>5238</v>
      </c>
      <c r="D1723" s="42" t="s">
        <v>2908</v>
      </c>
      <c r="E1723" s="203">
        <f>VLOOKUP(A1723,'System TB'!$A:$C,3,FALSE)</f>
        <v>8525</v>
      </c>
      <c r="F1723" s="44">
        <v>8525</v>
      </c>
      <c r="G1723" s="44">
        <f t="shared" si="30"/>
        <v>0</v>
      </c>
      <c r="H1723" s="55"/>
      <c r="I1723" s="55"/>
      <c r="J1723" s="55"/>
    </row>
    <row r="1724" spans="1:10">
      <c r="A1724" s="42" t="s">
        <v>4441</v>
      </c>
      <c r="B1724" s="43" t="s">
        <v>4420</v>
      </c>
      <c r="C1724" s="92" t="s">
        <v>5222</v>
      </c>
      <c r="D1724" s="42" t="s">
        <v>4442</v>
      </c>
      <c r="E1724" s="203">
        <f>VLOOKUP(A1724,'System TB'!$A:$C,3,FALSE)</f>
        <v>375</v>
      </c>
      <c r="F1724" s="44">
        <v>375</v>
      </c>
      <c r="G1724" s="44">
        <f t="shared" si="30"/>
        <v>0</v>
      </c>
      <c r="H1724" s="55"/>
      <c r="I1724" s="55"/>
      <c r="J1724" s="55"/>
    </row>
    <row r="1725" spans="1:10">
      <c r="A1725" s="42" t="s">
        <v>4597</v>
      </c>
      <c r="B1725" s="43" t="s">
        <v>4491</v>
      </c>
      <c r="C1725" s="92" t="str">
        <f>IF(E1725&gt;=0,"BS-1.1.18.0.0.0","BS-1.2.11.0.0.0")</f>
        <v>BS-1.2.11.0.0.0</v>
      </c>
      <c r="D1725" s="42" t="s">
        <v>4598</v>
      </c>
      <c r="E1725" s="203">
        <f>VLOOKUP(A1725,'System TB'!$A:$C,3,FALSE)</f>
        <v>-14700</v>
      </c>
      <c r="F1725" s="44">
        <v>0</v>
      </c>
      <c r="G1725" s="44">
        <f t="shared" si="30"/>
        <v>-14700</v>
      </c>
      <c r="H1725" s="55"/>
      <c r="I1725" s="55"/>
      <c r="J1725" s="55"/>
    </row>
    <row r="1726" spans="1:10">
      <c r="A1726" s="42" t="s">
        <v>2101</v>
      </c>
      <c r="B1726" s="43" t="s">
        <v>1409</v>
      </c>
      <c r="C1726" s="92" t="s">
        <v>5238</v>
      </c>
      <c r="D1726" s="42" t="s">
        <v>2102</v>
      </c>
      <c r="E1726" s="203">
        <f>VLOOKUP(A1726,'System TB'!$A:$C,3,FALSE)</f>
        <v>0</v>
      </c>
      <c r="F1726" s="44">
        <v>0</v>
      </c>
      <c r="G1726" s="44">
        <f t="shared" si="30"/>
        <v>0</v>
      </c>
      <c r="H1726" s="55"/>
      <c r="I1726" s="55"/>
      <c r="J1726" s="55"/>
    </row>
    <row r="1727" spans="1:10">
      <c r="A1727" s="42" t="s">
        <v>5191</v>
      </c>
      <c r="B1727" s="43"/>
      <c r="C1727" s="43" t="s">
        <v>5459</v>
      </c>
      <c r="D1727" s="42" t="s">
        <v>5192</v>
      </c>
      <c r="E1727" s="203">
        <f>VLOOKUP(A1727,'System TB'!$A:$C,3,FALSE)</f>
        <v>-38692822.539999999</v>
      </c>
      <c r="F1727" s="44">
        <v>-38692822.539999999</v>
      </c>
      <c r="G1727" s="44">
        <f t="shared" si="30"/>
        <v>0</v>
      </c>
      <c r="H1727" s="55"/>
      <c r="I1727" s="55"/>
      <c r="J1727" s="55"/>
    </row>
    <row r="1728" spans="1:10">
      <c r="A1728" s="42" t="s">
        <v>760</v>
      </c>
      <c r="B1728" s="43" t="s">
        <v>688</v>
      </c>
      <c r="C1728" s="92" t="s">
        <v>5231</v>
      </c>
      <c r="D1728" s="42" t="s">
        <v>761</v>
      </c>
      <c r="E1728" s="203">
        <f>VLOOKUP(A1728,'System TB'!$A:$C,3,FALSE)</f>
        <v>9600000</v>
      </c>
      <c r="F1728" s="44">
        <v>7200000</v>
      </c>
      <c r="G1728" s="44">
        <f t="shared" si="30"/>
        <v>2400000</v>
      </c>
      <c r="H1728" s="55"/>
      <c r="I1728" s="55"/>
      <c r="J1728" s="55"/>
    </row>
    <row r="1729" spans="1:10">
      <c r="A1729" s="42" t="s">
        <v>4057</v>
      </c>
      <c r="B1729" s="91" t="str">
        <f>IF(E1729&gt;=0,"15b","OD")</f>
        <v>15b</v>
      </c>
      <c r="C1729" s="92" t="str">
        <f>IF(E1729&gt;=0,"BS-1.1.1.3.0.0","BS-1.2.1.1.0.0")</f>
        <v>BS-1.1.1.3.0.0</v>
      </c>
      <c r="D1729" s="42" t="s">
        <v>4058</v>
      </c>
      <c r="E1729" s="203">
        <f>VLOOKUP(A1729,'System TB'!$A:$C,3,FALSE)</f>
        <v>0</v>
      </c>
      <c r="F1729" s="44">
        <v>0</v>
      </c>
      <c r="G1729" s="44">
        <f t="shared" si="30"/>
        <v>0</v>
      </c>
      <c r="H1729" s="55"/>
      <c r="I1729" s="55"/>
      <c r="J1729" s="55"/>
    </row>
    <row r="1730" spans="1:10">
      <c r="A1730" s="42" t="s">
        <v>579</v>
      </c>
      <c r="B1730" s="43">
        <v>26</v>
      </c>
      <c r="C1730" s="204" t="s">
        <v>5205</v>
      </c>
      <c r="D1730" s="42" t="s">
        <v>580</v>
      </c>
      <c r="E1730" s="203">
        <f>VLOOKUP(A1730,'System TB'!$A:$C,3,FALSE)</f>
        <v>0</v>
      </c>
      <c r="F1730" s="44">
        <v>0</v>
      </c>
      <c r="G1730" s="44">
        <f t="shared" ref="G1730:G1793" si="31">E1730-F1730</f>
        <v>0</v>
      </c>
      <c r="H1730" s="55"/>
      <c r="I1730" s="55"/>
      <c r="J1730" s="55"/>
    </row>
    <row r="1731" spans="1:10">
      <c r="A1731" s="42" t="s">
        <v>4932</v>
      </c>
      <c r="B1731" s="43" t="s">
        <v>4933</v>
      </c>
      <c r="C1731" s="9" t="s">
        <v>5244</v>
      </c>
      <c r="D1731" s="42" t="s">
        <v>4934</v>
      </c>
      <c r="E1731" s="203">
        <f>VLOOKUP(A1731,'System TB'!$A:$C,3,FALSE)</f>
        <v>-69462531.469999999</v>
      </c>
      <c r="F1731" s="44">
        <v>-50307552.510000005</v>
      </c>
      <c r="G1731" s="44">
        <f t="shared" si="31"/>
        <v>-19154978.959999993</v>
      </c>
      <c r="H1731" s="55"/>
      <c r="I1731" s="55"/>
      <c r="J1731" s="55"/>
    </row>
    <row r="1732" spans="1:10">
      <c r="A1732" s="42" t="s">
        <v>2336</v>
      </c>
      <c r="B1732" s="43" t="s">
        <v>1409</v>
      </c>
      <c r="C1732" s="92" t="s">
        <v>5238</v>
      </c>
      <c r="D1732" s="42" t="s">
        <v>2337</v>
      </c>
      <c r="E1732" s="203">
        <f>VLOOKUP(A1732,'System TB'!$A:$C,3,FALSE)</f>
        <v>0</v>
      </c>
      <c r="F1732" s="44">
        <v>0</v>
      </c>
      <c r="G1732" s="44">
        <f t="shared" si="31"/>
        <v>0</v>
      </c>
      <c r="H1732" s="55"/>
      <c r="I1732" s="55"/>
      <c r="J1732" s="55"/>
    </row>
    <row r="1733" spans="1:10">
      <c r="A1733" s="42" t="s">
        <v>2081</v>
      </c>
      <c r="B1733" s="43" t="s">
        <v>1409</v>
      </c>
      <c r="C1733" s="92" t="s">
        <v>5238</v>
      </c>
      <c r="D1733" s="42" t="s">
        <v>2082</v>
      </c>
      <c r="E1733" s="203">
        <f>VLOOKUP(A1733,'System TB'!$A:$C,3,FALSE)</f>
        <v>0</v>
      </c>
      <c r="F1733" s="44">
        <v>0</v>
      </c>
      <c r="G1733" s="44">
        <f t="shared" si="31"/>
        <v>0</v>
      </c>
      <c r="H1733" s="55"/>
      <c r="I1733" s="55"/>
      <c r="J1733" s="55"/>
    </row>
    <row r="1734" spans="1:10">
      <c r="A1734" s="42" t="s">
        <v>3404</v>
      </c>
      <c r="B1734" s="43" t="s">
        <v>1409</v>
      </c>
      <c r="C1734" s="92" t="s">
        <v>5238</v>
      </c>
      <c r="D1734" s="42" t="s">
        <v>3405</v>
      </c>
      <c r="E1734" s="203">
        <f>VLOOKUP(A1734,'System TB'!$A:$C,3,FALSE)</f>
        <v>0</v>
      </c>
      <c r="F1734" s="44">
        <v>0</v>
      </c>
      <c r="G1734" s="44">
        <f t="shared" si="31"/>
        <v>0</v>
      </c>
      <c r="H1734" s="55"/>
      <c r="I1734" s="55"/>
      <c r="J1734" s="55"/>
    </row>
    <row r="1735" spans="1:10">
      <c r="A1735" s="42" t="s">
        <v>3420</v>
      </c>
      <c r="B1735" s="43" t="s">
        <v>1409</v>
      </c>
      <c r="C1735" s="92" t="s">
        <v>5238</v>
      </c>
      <c r="D1735" s="42" t="s">
        <v>3421</v>
      </c>
      <c r="E1735" s="203">
        <f>VLOOKUP(A1735,'System TB'!$A:$C,3,FALSE)</f>
        <v>0</v>
      </c>
      <c r="F1735" s="44">
        <v>0</v>
      </c>
      <c r="G1735" s="44">
        <f t="shared" si="31"/>
        <v>0</v>
      </c>
      <c r="H1735" s="55"/>
      <c r="I1735" s="55"/>
      <c r="J1735" s="55"/>
    </row>
    <row r="1736" spans="1:10">
      <c r="A1736" s="42" t="s">
        <v>2083</v>
      </c>
      <c r="B1736" s="43" t="s">
        <v>1409</v>
      </c>
      <c r="C1736" s="92" t="s">
        <v>5238</v>
      </c>
      <c r="D1736" s="42" t="s">
        <v>2084</v>
      </c>
      <c r="E1736" s="203">
        <f>VLOOKUP(A1736,'System TB'!$A:$C,3,FALSE)</f>
        <v>0</v>
      </c>
      <c r="F1736" s="44">
        <v>0</v>
      </c>
      <c r="G1736" s="44">
        <f t="shared" si="31"/>
        <v>0</v>
      </c>
      <c r="H1736" s="55"/>
      <c r="I1736" s="55"/>
      <c r="J1736" s="55"/>
    </row>
    <row r="1737" spans="1:10">
      <c r="A1737" s="42" t="s">
        <v>2085</v>
      </c>
      <c r="B1737" s="43" t="s">
        <v>1409</v>
      </c>
      <c r="C1737" s="92" t="s">
        <v>5238</v>
      </c>
      <c r="D1737" s="42" t="s">
        <v>2086</v>
      </c>
      <c r="E1737" s="203">
        <f>VLOOKUP(A1737,'System TB'!$A:$C,3,FALSE)</f>
        <v>0</v>
      </c>
      <c r="F1737" s="44">
        <v>0</v>
      </c>
      <c r="G1737" s="44">
        <f t="shared" si="31"/>
        <v>0</v>
      </c>
      <c r="H1737" s="55"/>
      <c r="I1737" s="55"/>
      <c r="J1737" s="55"/>
    </row>
    <row r="1738" spans="1:10">
      <c r="A1738" s="42" t="s">
        <v>2087</v>
      </c>
      <c r="B1738" s="43" t="s">
        <v>1409</v>
      </c>
      <c r="C1738" s="92" t="s">
        <v>5238</v>
      </c>
      <c r="D1738" s="42" t="s">
        <v>2088</v>
      </c>
      <c r="E1738" s="203">
        <f>VLOOKUP(A1738,'System TB'!$A:$C,3,FALSE)</f>
        <v>0</v>
      </c>
      <c r="F1738" s="44">
        <v>0</v>
      </c>
      <c r="G1738" s="44">
        <f t="shared" si="31"/>
        <v>0</v>
      </c>
      <c r="H1738" s="55"/>
      <c r="I1738" s="55"/>
      <c r="J1738" s="55"/>
    </row>
    <row r="1739" spans="1:10">
      <c r="A1739" s="42" t="s">
        <v>3134</v>
      </c>
      <c r="B1739" s="43" t="s">
        <v>1409</v>
      </c>
      <c r="C1739" s="92" t="s">
        <v>5238</v>
      </c>
      <c r="D1739" s="42" t="s">
        <v>3135</v>
      </c>
      <c r="E1739" s="203">
        <f>VLOOKUP(A1739,'System TB'!$A:$C,3,FALSE)</f>
        <v>0</v>
      </c>
      <c r="F1739" s="44">
        <v>0</v>
      </c>
      <c r="G1739" s="44">
        <f t="shared" si="31"/>
        <v>0</v>
      </c>
      <c r="H1739" s="55"/>
      <c r="I1739" s="55"/>
      <c r="J1739" s="55"/>
    </row>
    <row r="1740" spans="1:10">
      <c r="A1740" s="42" t="s">
        <v>2881</v>
      </c>
      <c r="B1740" s="43" t="s">
        <v>1409</v>
      </c>
      <c r="C1740" s="92" t="s">
        <v>5238</v>
      </c>
      <c r="D1740" s="42" t="s">
        <v>2882</v>
      </c>
      <c r="E1740" s="203">
        <f>VLOOKUP(A1740,'System TB'!$A:$C,3,FALSE)</f>
        <v>0</v>
      </c>
      <c r="F1740" s="44">
        <v>0</v>
      </c>
      <c r="G1740" s="44">
        <f t="shared" si="31"/>
        <v>0</v>
      </c>
      <c r="H1740" s="55"/>
      <c r="I1740" s="55"/>
      <c r="J1740" s="55"/>
    </row>
    <row r="1741" spans="1:10">
      <c r="A1741" s="42" t="s">
        <v>3428</v>
      </c>
      <c r="B1741" s="43" t="s">
        <v>1409</v>
      </c>
      <c r="C1741" s="92" t="s">
        <v>5238</v>
      </c>
      <c r="D1741" s="42" t="s">
        <v>3429</v>
      </c>
      <c r="E1741" s="203">
        <f>VLOOKUP(A1741,'System TB'!$A:$C,3,FALSE)</f>
        <v>0</v>
      </c>
      <c r="F1741" s="44">
        <v>0</v>
      </c>
      <c r="G1741" s="44">
        <f t="shared" si="31"/>
        <v>0</v>
      </c>
      <c r="H1741" s="55"/>
      <c r="I1741" s="55"/>
      <c r="J1741" s="55"/>
    </row>
    <row r="1742" spans="1:10">
      <c r="A1742" s="42" t="s">
        <v>1607</v>
      </c>
      <c r="B1742" s="43" t="s">
        <v>1409</v>
      </c>
      <c r="C1742" s="92" t="s">
        <v>5238</v>
      </c>
      <c r="D1742" s="42" t="s">
        <v>1608</v>
      </c>
      <c r="E1742" s="203">
        <f>VLOOKUP(A1742,'System TB'!$A:$C,3,FALSE)</f>
        <v>0</v>
      </c>
      <c r="F1742" s="44">
        <v>0</v>
      </c>
      <c r="G1742" s="44">
        <f t="shared" si="31"/>
        <v>0</v>
      </c>
      <c r="H1742" s="55"/>
      <c r="I1742" s="55"/>
      <c r="J1742" s="55"/>
    </row>
    <row r="1743" spans="1:10">
      <c r="A1743" s="42" t="s">
        <v>3406</v>
      </c>
      <c r="B1743" s="43" t="s">
        <v>1409</v>
      </c>
      <c r="C1743" s="92" t="s">
        <v>5238</v>
      </c>
      <c r="D1743" s="42" t="s">
        <v>3407</v>
      </c>
      <c r="E1743" s="203">
        <f>VLOOKUP(A1743,'System TB'!$A:$C,3,FALSE)</f>
        <v>0</v>
      </c>
      <c r="F1743" s="44">
        <v>0</v>
      </c>
      <c r="G1743" s="44">
        <f t="shared" si="31"/>
        <v>0</v>
      </c>
      <c r="H1743" s="55"/>
      <c r="I1743" s="55"/>
      <c r="J1743" s="55"/>
    </row>
    <row r="1744" spans="1:10">
      <c r="A1744" s="42" t="s">
        <v>1829</v>
      </c>
      <c r="B1744" s="43" t="s">
        <v>1409</v>
      </c>
      <c r="C1744" s="92" t="s">
        <v>5238</v>
      </c>
      <c r="D1744" s="42" t="s">
        <v>1830</v>
      </c>
      <c r="E1744" s="203">
        <f>VLOOKUP(A1744,'System TB'!$A:$C,3,FALSE)</f>
        <v>0</v>
      </c>
      <c r="F1744" s="44">
        <v>0</v>
      </c>
      <c r="G1744" s="44">
        <f t="shared" si="31"/>
        <v>0</v>
      </c>
      <c r="H1744" s="55"/>
      <c r="I1744" s="55"/>
      <c r="J1744" s="55"/>
    </row>
    <row r="1745" spans="1:10">
      <c r="A1745" s="42" t="s">
        <v>3122</v>
      </c>
      <c r="B1745" s="43" t="s">
        <v>1409</v>
      </c>
      <c r="C1745" s="92" t="s">
        <v>5238</v>
      </c>
      <c r="D1745" s="42" t="s">
        <v>3123</v>
      </c>
      <c r="E1745" s="203">
        <f>VLOOKUP(A1745,'System TB'!$A:$C,3,FALSE)</f>
        <v>0</v>
      </c>
      <c r="F1745" s="44">
        <v>0</v>
      </c>
      <c r="G1745" s="44">
        <f t="shared" si="31"/>
        <v>0</v>
      </c>
      <c r="H1745" s="55"/>
      <c r="I1745" s="55"/>
      <c r="J1745" s="55"/>
    </row>
    <row r="1746" spans="1:10">
      <c r="A1746" s="42" t="s">
        <v>3136</v>
      </c>
      <c r="B1746" s="43" t="s">
        <v>1409</v>
      </c>
      <c r="C1746" s="92" t="s">
        <v>5238</v>
      </c>
      <c r="D1746" s="42" t="s">
        <v>3137</v>
      </c>
      <c r="E1746" s="203">
        <f>VLOOKUP(A1746,'System TB'!$A:$C,3,FALSE)</f>
        <v>0</v>
      </c>
      <c r="F1746" s="44">
        <v>0</v>
      </c>
      <c r="G1746" s="44">
        <f t="shared" si="31"/>
        <v>0</v>
      </c>
      <c r="H1746" s="55"/>
      <c r="I1746" s="55"/>
      <c r="J1746" s="55"/>
    </row>
    <row r="1747" spans="1:10">
      <c r="A1747" s="42" t="s">
        <v>2624</v>
      </c>
      <c r="B1747" s="43" t="s">
        <v>1409</v>
      </c>
      <c r="C1747" s="92" t="s">
        <v>5238</v>
      </c>
      <c r="D1747" s="42" t="s">
        <v>2625</v>
      </c>
      <c r="E1747" s="203">
        <f>VLOOKUP(A1747,'System TB'!$A:$C,3,FALSE)</f>
        <v>0</v>
      </c>
      <c r="F1747" s="44">
        <v>0</v>
      </c>
      <c r="G1747" s="44">
        <f t="shared" si="31"/>
        <v>0</v>
      </c>
      <c r="H1747" s="55"/>
      <c r="I1747" s="55"/>
      <c r="J1747" s="55"/>
    </row>
    <row r="1748" spans="1:10">
      <c r="A1748" s="42" t="s">
        <v>3124</v>
      </c>
      <c r="B1748" s="43" t="s">
        <v>1409</v>
      </c>
      <c r="C1748" s="92" t="s">
        <v>5238</v>
      </c>
      <c r="D1748" s="42" t="s">
        <v>3125</v>
      </c>
      <c r="E1748" s="203">
        <f>VLOOKUP(A1748,'System TB'!$A:$C,3,FALSE)</f>
        <v>0</v>
      </c>
      <c r="F1748" s="44">
        <v>0</v>
      </c>
      <c r="G1748" s="44">
        <f t="shared" si="31"/>
        <v>0</v>
      </c>
      <c r="H1748" s="55"/>
      <c r="I1748" s="55"/>
      <c r="J1748" s="55"/>
    </row>
    <row r="1749" spans="1:10">
      <c r="A1749" s="42" t="s">
        <v>1837</v>
      </c>
      <c r="B1749" s="43" t="s">
        <v>1409</v>
      </c>
      <c r="C1749" s="92" t="s">
        <v>5238</v>
      </c>
      <c r="D1749" s="42" t="s">
        <v>1838</v>
      </c>
      <c r="E1749" s="203">
        <f>VLOOKUP(A1749,'System TB'!$A:$C,3,FALSE)</f>
        <v>0</v>
      </c>
      <c r="F1749" s="44">
        <v>0</v>
      </c>
      <c r="G1749" s="44">
        <f t="shared" si="31"/>
        <v>0</v>
      </c>
      <c r="H1749" s="55"/>
      <c r="I1749" s="55"/>
      <c r="J1749" s="55"/>
    </row>
    <row r="1750" spans="1:10">
      <c r="A1750" s="42" t="s">
        <v>2348</v>
      </c>
      <c r="B1750" s="43" t="s">
        <v>1409</v>
      </c>
      <c r="C1750" s="92" t="s">
        <v>5238</v>
      </c>
      <c r="D1750" s="42" t="s">
        <v>2349</v>
      </c>
      <c r="E1750" s="203">
        <f>VLOOKUP(A1750,'System TB'!$A:$C,3,FALSE)</f>
        <v>0</v>
      </c>
      <c r="F1750" s="44">
        <v>0</v>
      </c>
      <c r="G1750" s="44">
        <f t="shared" si="31"/>
        <v>0</v>
      </c>
      <c r="H1750" s="55"/>
      <c r="I1750" s="55"/>
      <c r="J1750" s="55"/>
    </row>
    <row r="1751" spans="1:10">
      <c r="A1751" s="42" t="s">
        <v>1853</v>
      </c>
      <c r="B1751" s="43" t="s">
        <v>1409</v>
      </c>
      <c r="C1751" s="92" t="s">
        <v>5238</v>
      </c>
      <c r="D1751" s="42" t="s">
        <v>1854</v>
      </c>
      <c r="E1751" s="203">
        <f>VLOOKUP(A1751,'System TB'!$A:$C,3,FALSE)</f>
        <v>0</v>
      </c>
      <c r="F1751" s="44">
        <v>0</v>
      </c>
      <c r="G1751" s="44">
        <f t="shared" si="31"/>
        <v>0</v>
      </c>
      <c r="H1751" s="55"/>
      <c r="I1751" s="55"/>
      <c r="J1751" s="55"/>
    </row>
    <row r="1752" spans="1:10">
      <c r="A1752" s="42" t="s">
        <v>2632</v>
      </c>
      <c r="B1752" s="43" t="s">
        <v>1409</v>
      </c>
      <c r="C1752" s="92" t="s">
        <v>5238</v>
      </c>
      <c r="D1752" s="42" t="s">
        <v>2633</v>
      </c>
      <c r="E1752" s="203">
        <f>VLOOKUP(A1752,'System TB'!$A:$C,3,FALSE)</f>
        <v>0</v>
      </c>
      <c r="F1752" s="44">
        <v>0</v>
      </c>
      <c r="G1752" s="44">
        <f t="shared" si="31"/>
        <v>0</v>
      </c>
      <c r="H1752" s="55"/>
      <c r="I1752" s="55"/>
      <c r="J1752" s="55"/>
    </row>
    <row r="1753" spans="1:10">
      <c r="A1753" s="42" t="s">
        <v>2893</v>
      </c>
      <c r="B1753" s="43" t="s">
        <v>1409</v>
      </c>
      <c r="C1753" s="92" t="s">
        <v>5238</v>
      </c>
      <c r="D1753" s="42" t="s">
        <v>2894</v>
      </c>
      <c r="E1753" s="203">
        <f>VLOOKUP(A1753,'System TB'!$A:$C,3,FALSE)</f>
        <v>0</v>
      </c>
      <c r="F1753" s="44">
        <v>0</v>
      </c>
      <c r="G1753" s="44">
        <f t="shared" si="31"/>
        <v>0</v>
      </c>
      <c r="H1753" s="55"/>
      <c r="I1753" s="55"/>
      <c r="J1753" s="55"/>
    </row>
    <row r="1754" spans="1:10">
      <c r="A1754" s="42" t="s">
        <v>2350</v>
      </c>
      <c r="B1754" s="43" t="s">
        <v>1409</v>
      </c>
      <c r="C1754" s="92" t="s">
        <v>5238</v>
      </c>
      <c r="D1754" s="42" t="s">
        <v>2351</v>
      </c>
      <c r="E1754" s="203">
        <f>VLOOKUP(A1754,'System TB'!$A:$C,3,FALSE)</f>
        <v>0</v>
      </c>
      <c r="F1754" s="44">
        <v>0</v>
      </c>
      <c r="G1754" s="44">
        <f t="shared" si="31"/>
        <v>0</v>
      </c>
      <c r="H1754" s="55"/>
      <c r="I1754" s="55"/>
      <c r="J1754" s="55"/>
    </row>
    <row r="1755" spans="1:10">
      <c r="A1755" s="42" t="s">
        <v>2640</v>
      </c>
      <c r="B1755" s="43" t="s">
        <v>1409</v>
      </c>
      <c r="C1755" s="92" t="s">
        <v>5238</v>
      </c>
      <c r="D1755" s="42" t="s">
        <v>2641</v>
      </c>
      <c r="E1755" s="203">
        <f>VLOOKUP(A1755,'System TB'!$A:$C,3,FALSE)</f>
        <v>0</v>
      </c>
      <c r="F1755" s="44">
        <v>0</v>
      </c>
      <c r="G1755" s="44">
        <f t="shared" si="31"/>
        <v>0</v>
      </c>
      <c r="H1755" s="55"/>
      <c r="I1755" s="55"/>
      <c r="J1755" s="55"/>
    </row>
    <row r="1756" spans="1:10">
      <c r="A1756" s="42" t="s">
        <v>2642</v>
      </c>
      <c r="B1756" s="43" t="s">
        <v>1409</v>
      </c>
      <c r="C1756" s="92" t="s">
        <v>5238</v>
      </c>
      <c r="D1756" s="42" t="s">
        <v>2643</v>
      </c>
      <c r="E1756" s="203">
        <f>VLOOKUP(A1756,'System TB'!$A:$C,3,FALSE)</f>
        <v>0</v>
      </c>
      <c r="F1756" s="44">
        <v>0</v>
      </c>
      <c r="G1756" s="44">
        <f t="shared" si="31"/>
        <v>0</v>
      </c>
      <c r="H1756" s="55"/>
      <c r="I1756" s="55"/>
      <c r="J1756" s="55"/>
    </row>
    <row r="1757" spans="1:10">
      <c r="A1757" s="42" t="s">
        <v>1839</v>
      </c>
      <c r="B1757" s="43" t="s">
        <v>1409</v>
      </c>
      <c r="C1757" s="92" t="s">
        <v>5238</v>
      </c>
      <c r="D1757" s="42" t="s">
        <v>1840</v>
      </c>
      <c r="E1757" s="203">
        <f>VLOOKUP(A1757,'System TB'!$A:$C,3,FALSE)</f>
        <v>0</v>
      </c>
      <c r="F1757" s="44">
        <v>0</v>
      </c>
      <c r="G1757" s="44">
        <f t="shared" si="31"/>
        <v>0</v>
      </c>
      <c r="H1757" s="55"/>
      <c r="I1757" s="55"/>
      <c r="J1757" s="55"/>
    </row>
    <row r="1758" spans="1:10">
      <c r="A1758" s="42" t="s">
        <v>2360</v>
      </c>
      <c r="B1758" s="43" t="s">
        <v>1409</v>
      </c>
      <c r="C1758" s="92" t="s">
        <v>5238</v>
      </c>
      <c r="D1758" s="42" t="s">
        <v>2361</v>
      </c>
      <c r="E1758" s="203">
        <f>VLOOKUP(A1758,'System TB'!$A:$C,3,FALSE)</f>
        <v>0</v>
      </c>
      <c r="F1758" s="44">
        <v>0</v>
      </c>
      <c r="G1758" s="44">
        <f t="shared" si="31"/>
        <v>0</v>
      </c>
      <c r="H1758" s="55"/>
      <c r="I1758" s="55"/>
      <c r="J1758" s="55"/>
    </row>
    <row r="1759" spans="1:10">
      <c r="A1759" s="42" t="s">
        <v>2103</v>
      </c>
      <c r="B1759" s="43" t="s">
        <v>1409</v>
      </c>
      <c r="C1759" s="92" t="s">
        <v>5238</v>
      </c>
      <c r="D1759" s="42" t="s">
        <v>2104</v>
      </c>
      <c r="E1759" s="203">
        <f>VLOOKUP(A1759,'System TB'!$A:$C,3,FALSE)</f>
        <v>0</v>
      </c>
      <c r="F1759" s="44">
        <v>0</v>
      </c>
      <c r="G1759" s="44">
        <f t="shared" si="31"/>
        <v>0</v>
      </c>
      <c r="H1759" s="55"/>
      <c r="I1759" s="55"/>
      <c r="J1759" s="55"/>
    </row>
    <row r="1760" spans="1:10">
      <c r="A1760" s="42" t="s">
        <v>4379</v>
      </c>
      <c r="B1760" s="43" t="s">
        <v>4380</v>
      </c>
      <c r="C1760" s="92" t="str">
        <f>IF(E1760&gt;0,"BS-1.1.17.0.0.0","BS-1.2.10.0.0.0")</f>
        <v>BS-1.1.17.0.0.0</v>
      </c>
      <c r="D1760" s="42" t="s">
        <v>4381</v>
      </c>
      <c r="E1760" s="203">
        <f>VLOOKUP(A1760,'System TB'!$A:$C,3,FALSE)</f>
        <v>74412.72</v>
      </c>
      <c r="F1760" s="44">
        <v>74412.72</v>
      </c>
      <c r="G1760" s="44">
        <f t="shared" si="31"/>
        <v>0</v>
      </c>
      <c r="H1760" s="55"/>
      <c r="I1760" s="55"/>
      <c r="J1760" s="55"/>
    </row>
    <row r="1761" spans="1:10">
      <c r="A1761" s="42" t="s">
        <v>1609</v>
      </c>
      <c r="B1761" s="43" t="s">
        <v>1409</v>
      </c>
      <c r="C1761" s="92" t="s">
        <v>5238</v>
      </c>
      <c r="D1761" s="42" t="s">
        <v>1610</v>
      </c>
      <c r="E1761" s="203">
        <f>VLOOKUP(A1761,'System TB'!$A:$C,3,FALSE)</f>
        <v>0</v>
      </c>
      <c r="F1761" s="44">
        <v>0</v>
      </c>
      <c r="G1761" s="44">
        <f t="shared" si="31"/>
        <v>0</v>
      </c>
      <c r="H1761" s="55"/>
      <c r="I1761" s="55"/>
      <c r="J1761" s="55"/>
    </row>
    <row r="1762" spans="1:10">
      <c r="A1762" s="42" t="s">
        <v>2105</v>
      </c>
      <c r="B1762" s="43" t="s">
        <v>1409</v>
      </c>
      <c r="C1762" s="92" t="s">
        <v>5238</v>
      </c>
      <c r="D1762" s="42" t="s">
        <v>2106</v>
      </c>
      <c r="E1762" s="203">
        <f>VLOOKUP(A1762,'System TB'!$A:$C,3,FALSE)</f>
        <v>0</v>
      </c>
      <c r="F1762" s="44">
        <v>0</v>
      </c>
      <c r="G1762" s="44">
        <f t="shared" si="31"/>
        <v>0</v>
      </c>
      <c r="H1762" s="55"/>
      <c r="I1762" s="55"/>
      <c r="J1762" s="55"/>
    </row>
    <row r="1763" spans="1:10">
      <c r="A1763" s="42" t="s">
        <v>555</v>
      </c>
      <c r="B1763" s="43">
        <v>26</v>
      </c>
      <c r="C1763" s="204" t="s">
        <v>5205</v>
      </c>
      <c r="D1763" s="42" t="s">
        <v>556</v>
      </c>
      <c r="E1763" s="203">
        <f>VLOOKUP(A1763,'System TB'!$A:$C,3,FALSE)</f>
        <v>0</v>
      </c>
      <c r="F1763" s="44">
        <v>0</v>
      </c>
      <c r="G1763" s="44">
        <f t="shared" si="31"/>
        <v>0</v>
      </c>
      <c r="H1763" s="55"/>
      <c r="I1763" s="55"/>
      <c r="J1763" s="55"/>
    </row>
    <row r="1764" spans="1:10">
      <c r="A1764" s="42" t="s">
        <v>4079</v>
      </c>
      <c r="B1764" s="91" t="str">
        <f>IF(E1764&gt;=0,"15b","OD")</f>
        <v>15b</v>
      </c>
      <c r="C1764" s="92" t="str">
        <f>IF(E1764&gt;=0,"BS-1.1.1.3.0.0","BS-1.2.1.1.0.0")</f>
        <v>BS-1.1.1.3.0.0</v>
      </c>
      <c r="D1764" s="42" t="s">
        <v>4080</v>
      </c>
      <c r="E1764" s="203">
        <f>VLOOKUP(A1764,'System TB'!$A:$C,3,FALSE)</f>
        <v>0</v>
      </c>
      <c r="F1764" s="44">
        <v>0</v>
      </c>
      <c r="G1764" s="44">
        <f t="shared" si="31"/>
        <v>0</v>
      </c>
      <c r="H1764" s="55"/>
      <c r="I1764" s="55"/>
      <c r="J1764" s="55"/>
    </row>
    <row r="1765" spans="1:10">
      <c r="A1765" s="42" t="s">
        <v>2909</v>
      </c>
      <c r="B1765" s="43" t="s">
        <v>1409</v>
      </c>
      <c r="C1765" s="92" t="s">
        <v>5239</v>
      </c>
      <c r="D1765" s="42" t="s">
        <v>2910</v>
      </c>
      <c r="E1765" s="203">
        <f>VLOOKUP(A1765,'System TB'!$A:$C,3,FALSE)</f>
        <v>0</v>
      </c>
      <c r="F1765" s="44">
        <v>0</v>
      </c>
      <c r="G1765" s="44">
        <f t="shared" si="31"/>
        <v>0</v>
      </c>
      <c r="H1765" s="55"/>
      <c r="I1765" s="55"/>
      <c r="J1765" s="55"/>
    </row>
    <row r="1766" spans="1:10">
      <c r="A1766" s="42" t="s">
        <v>4730</v>
      </c>
      <c r="B1766" s="43" t="s">
        <v>4688</v>
      </c>
      <c r="C1766" s="92" t="str">
        <f>IF(E1766&gt;=0,"BS-1.1.18.0.0.0","BS-1.2.11.0.0.0")</f>
        <v>BS-1.1.18.0.0.0</v>
      </c>
      <c r="D1766" s="42" t="s">
        <v>4731</v>
      </c>
      <c r="E1766" s="203">
        <f>VLOOKUP(A1766,'System TB'!$A:$C,3,FALSE)</f>
        <v>0</v>
      </c>
      <c r="F1766" s="44">
        <v>0</v>
      </c>
      <c r="G1766" s="44">
        <f t="shared" si="31"/>
        <v>0</v>
      </c>
      <c r="H1766" s="55"/>
      <c r="I1766" s="55"/>
      <c r="J1766" s="55"/>
    </row>
    <row r="1767" spans="1:10">
      <c r="A1767" s="42" t="s">
        <v>5197</v>
      </c>
      <c r="B1767" s="43"/>
      <c r="C1767" s="43"/>
      <c r="D1767" s="42" t="s">
        <v>5198</v>
      </c>
      <c r="E1767" s="203">
        <f>VLOOKUP(A1767,'System TB'!$A:$C,3,FALSE)</f>
        <v>-0.01</v>
      </c>
      <c r="F1767" s="44">
        <v>-0.01</v>
      </c>
      <c r="G1767" s="44">
        <f t="shared" si="31"/>
        <v>0</v>
      </c>
      <c r="H1767" s="55"/>
      <c r="I1767" s="55"/>
      <c r="J1767" s="55"/>
    </row>
    <row r="1768" spans="1:10">
      <c r="A1768" s="42" t="s">
        <v>1323</v>
      </c>
      <c r="B1768" s="43" t="s">
        <v>1267</v>
      </c>
      <c r="C1768" s="92" t="s">
        <v>5235</v>
      </c>
      <c r="D1768" s="42" t="s">
        <v>5477</v>
      </c>
      <c r="E1768" s="203">
        <f>VLOOKUP(A1768,'System TB'!$A:$C,3,FALSE)</f>
        <v>0</v>
      </c>
      <c r="F1768" s="44">
        <v>0</v>
      </c>
      <c r="G1768" s="44">
        <f t="shared" si="31"/>
        <v>0</v>
      </c>
      <c r="H1768" s="55"/>
      <c r="I1768" s="55"/>
      <c r="J1768" s="55"/>
    </row>
    <row r="1769" spans="1:10">
      <c r="A1769" s="42" t="s">
        <v>5171</v>
      </c>
      <c r="B1769" s="43"/>
      <c r="C1769" s="43"/>
      <c r="D1769" s="42" t="s">
        <v>5172</v>
      </c>
      <c r="E1769" s="203">
        <f>VLOOKUP(A1769,'System TB'!$A:$C,3,FALSE)</f>
        <v>0</v>
      </c>
      <c r="F1769" s="44">
        <v>0</v>
      </c>
      <c r="G1769" s="44">
        <f t="shared" si="31"/>
        <v>0</v>
      </c>
      <c r="H1769" s="55"/>
      <c r="I1769" s="55"/>
      <c r="J1769" s="55"/>
    </row>
    <row r="1770" spans="1:10">
      <c r="A1770" s="42" t="s">
        <v>4391</v>
      </c>
      <c r="B1770" s="43" t="s">
        <v>4392</v>
      </c>
      <c r="C1770" s="92" t="str">
        <f>IF(E1770&gt;0,"BS-1.1.17.0.0.0","BS-1.2.10.0.0.0")</f>
        <v>BS-1.1.17.0.0.0</v>
      </c>
      <c r="D1770" s="42" t="s">
        <v>4393</v>
      </c>
      <c r="E1770" s="203">
        <f>VLOOKUP(A1770,'System TB'!$A:$C,3,FALSE)</f>
        <v>526.64</v>
      </c>
      <c r="F1770" s="44">
        <v>526.64</v>
      </c>
      <c r="G1770" s="44">
        <f t="shared" si="31"/>
        <v>0</v>
      </c>
      <c r="H1770" s="55"/>
      <c r="I1770" s="55"/>
      <c r="J1770" s="55"/>
    </row>
    <row r="1771" spans="1:10">
      <c r="A1771" s="42" t="s">
        <v>5161</v>
      </c>
      <c r="B1771" s="43"/>
      <c r="C1771" s="92" t="str">
        <f>IF(E1771&gt;0,"BS-1.1.17.0.0.0","BS-1.2.10.0.0.0")</f>
        <v>BS-1.1.17.0.0.0</v>
      </c>
      <c r="D1771" s="42" t="s">
        <v>5162</v>
      </c>
      <c r="E1771" s="203">
        <f>VLOOKUP(A1771,'System TB'!$A:$C,3,FALSE)</f>
        <v>0.37</v>
      </c>
      <c r="F1771" s="44">
        <v>0.37</v>
      </c>
      <c r="G1771" s="44">
        <f t="shared" si="31"/>
        <v>0</v>
      </c>
      <c r="H1771" s="55"/>
      <c r="I1771" s="55"/>
      <c r="J1771" s="55"/>
    </row>
    <row r="1772" spans="1:10">
      <c r="A1772" s="42" t="s">
        <v>5122</v>
      </c>
      <c r="B1772" s="43" t="s">
        <v>4680</v>
      </c>
      <c r="C1772" s="92" t="str">
        <f>IF(E1772&gt;0,"BS-1.1.17.0.0.0","BS-1.2.10.0.0.0")</f>
        <v>BS-1.2.10.0.0.0</v>
      </c>
      <c r="D1772" s="42" t="s">
        <v>5123</v>
      </c>
      <c r="E1772" s="203">
        <f>VLOOKUP(A1772,'System TB'!$A:$C,3,FALSE)</f>
        <v>-1.28</v>
      </c>
      <c r="F1772" s="44">
        <v>-1.28</v>
      </c>
      <c r="G1772" s="44">
        <f t="shared" si="31"/>
        <v>0</v>
      </c>
      <c r="H1772" s="55"/>
      <c r="I1772" s="55"/>
      <c r="J1772" s="55"/>
    </row>
    <row r="1773" spans="1:10">
      <c r="A1773" s="42" t="s">
        <v>4881</v>
      </c>
      <c r="B1773" s="43" t="s">
        <v>4459</v>
      </c>
      <c r="C1773" s="92" t="str">
        <f>IF(E1773&gt;=0,"BS-1.1.18.0.0.0","BS-1.2.11.0.0.0")</f>
        <v>BS-1.1.18.0.0.0</v>
      </c>
      <c r="D1773" s="42" t="s">
        <v>4882</v>
      </c>
      <c r="E1773" s="203">
        <f>VLOOKUP(A1773,'System TB'!$A:$C,3,FALSE)</f>
        <v>0</v>
      </c>
      <c r="F1773" s="44">
        <v>0</v>
      </c>
      <c r="G1773" s="44">
        <f t="shared" si="31"/>
        <v>0</v>
      </c>
      <c r="H1773" s="55"/>
      <c r="I1773" s="55"/>
      <c r="J1773" s="55"/>
    </row>
    <row r="1774" spans="1:10">
      <c r="A1774" s="42" t="s">
        <v>2362</v>
      </c>
      <c r="B1774" s="43" t="s">
        <v>1409</v>
      </c>
      <c r="C1774" s="92" t="s">
        <v>5238</v>
      </c>
      <c r="D1774" s="42" t="s">
        <v>2363</v>
      </c>
      <c r="E1774" s="203">
        <f>VLOOKUP(A1774,'System TB'!$A:$C,3,FALSE)</f>
        <v>0</v>
      </c>
      <c r="F1774" s="44">
        <v>0</v>
      </c>
      <c r="G1774" s="44">
        <f t="shared" si="31"/>
        <v>0</v>
      </c>
      <c r="H1774" s="55"/>
      <c r="I1774" s="55"/>
      <c r="J1774" s="55"/>
    </row>
    <row r="1775" spans="1:10">
      <c r="A1775" s="42" t="s">
        <v>2115</v>
      </c>
      <c r="B1775" s="43" t="s">
        <v>1409</v>
      </c>
      <c r="C1775" s="92" t="s">
        <v>5238</v>
      </c>
      <c r="D1775" s="42" t="s">
        <v>2116</v>
      </c>
      <c r="E1775" s="203">
        <f>VLOOKUP(A1775,'System TB'!$A:$C,3,FALSE)</f>
        <v>0</v>
      </c>
      <c r="F1775" s="44">
        <v>0</v>
      </c>
      <c r="G1775" s="44">
        <f t="shared" si="31"/>
        <v>0</v>
      </c>
      <c r="H1775" s="55"/>
      <c r="I1775" s="55"/>
      <c r="J1775" s="55"/>
    </row>
    <row r="1776" spans="1:10">
      <c r="A1776" s="42" t="s">
        <v>3430</v>
      </c>
      <c r="B1776" s="43" t="s">
        <v>1409</v>
      </c>
      <c r="C1776" s="92" t="s">
        <v>5238</v>
      </c>
      <c r="D1776" s="42" t="s">
        <v>3431</v>
      </c>
      <c r="E1776" s="203">
        <f>VLOOKUP(A1776,'System TB'!$A:$C,3,FALSE)</f>
        <v>0</v>
      </c>
      <c r="F1776" s="44">
        <v>0</v>
      </c>
      <c r="G1776" s="44">
        <f t="shared" si="31"/>
        <v>0</v>
      </c>
      <c r="H1776" s="55"/>
      <c r="I1776" s="55"/>
      <c r="J1776" s="55"/>
    </row>
    <row r="1777" spans="1:10">
      <c r="A1777" s="42" t="s">
        <v>3138</v>
      </c>
      <c r="B1777" s="43" t="s">
        <v>1409</v>
      </c>
      <c r="C1777" s="92" t="s">
        <v>5238</v>
      </c>
      <c r="D1777" s="42" t="s">
        <v>3139</v>
      </c>
      <c r="E1777" s="203">
        <f>VLOOKUP(A1777,'System TB'!$A:$C,3,FALSE)</f>
        <v>0</v>
      </c>
      <c r="F1777" s="44">
        <v>0</v>
      </c>
      <c r="G1777" s="44">
        <f t="shared" si="31"/>
        <v>0</v>
      </c>
      <c r="H1777" s="55"/>
      <c r="I1777" s="55"/>
      <c r="J1777" s="55"/>
    </row>
    <row r="1778" spans="1:10">
      <c r="A1778" s="42" t="s">
        <v>975</v>
      </c>
      <c r="B1778" s="43" t="s">
        <v>895</v>
      </c>
      <c r="C1778" s="92" t="s">
        <v>5233</v>
      </c>
      <c r="D1778" s="42" t="s">
        <v>976</v>
      </c>
      <c r="E1778" s="203">
        <f>VLOOKUP(A1778,'System TB'!$A:$C,3,FALSE)</f>
        <v>0</v>
      </c>
      <c r="F1778" s="44">
        <v>0</v>
      </c>
      <c r="G1778" s="44">
        <f t="shared" si="31"/>
        <v>0</v>
      </c>
      <c r="H1778" s="55"/>
      <c r="I1778" s="55"/>
      <c r="J1778" s="55"/>
    </row>
    <row r="1779" spans="1:10">
      <c r="A1779" s="42" t="s">
        <v>963</v>
      </c>
      <c r="B1779" s="43" t="s">
        <v>895</v>
      </c>
      <c r="C1779" s="92" t="s">
        <v>5233</v>
      </c>
      <c r="D1779" s="42" t="s">
        <v>964</v>
      </c>
      <c r="E1779" s="203">
        <f>VLOOKUP(A1779,'System TB'!$A:$C,3,FALSE)</f>
        <v>6140</v>
      </c>
      <c r="F1779" s="44">
        <v>6140</v>
      </c>
      <c r="G1779" s="44">
        <f t="shared" si="31"/>
        <v>0</v>
      </c>
      <c r="H1779" s="55"/>
      <c r="I1779" s="55"/>
      <c r="J1779" s="55"/>
    </row>
    <row r="1780" spans="1:10">
      <c r="A1780" s="42" t="s">
        <v>965</v>
      </c>
      <c r="B1780" s="43" t="s">
        <v>895</v>
      </c>
      <c r="C1780" s="92" t="s">
        <v>5233</v>
      </c>
      <c r="D1780" s="42" t="s">
        <v>966</v>
      </c>
      <c r="E1780" s="203">
        <f>VLOOKUP(A1780,'System TB'!$A:$C,3,FALSE)</f>
        <v>0</v>
      </c>
      <c r="F1780" s="44">
        <v>0</v>
      </c>
      <c r="G1780" s="44">
        <f t="shared" si="31"/>
        <v>0</v>
      </c>
      <c r="H1780" s="55"/>
      <c r="I1780" s="55"/>
      <c r="J1780" s="55"/>
    </row>
    <row r="1781" spans="1:10">
      <c r="A1781" s="42" t="s">
        <v>941</v>
      </c>
      <c r="B1781" s="43" t="s">
        <v>895</v>
      </c>
      <c r="C1781" s="92" t="s">
        <v>5233</v>
      </c>
      <c r="D1781" s="42" t="s">
        <v>942</v>
      </c>
      <c r="E1781" s="203">
        <f>VLOOKUP(A1781,'System TB'!$A:$C,3,FALSE)</f>
        <v>0</v>
      </c>
      <c r="F1781" s="44">
        <v>0</v>
      </c>
      <c r="G1781" s="44">
        <f t="shared" si="31"/>
        <v>0</v>
      </c>
      <c r="H1781" s="55"/>
      <c r="I1781" s="55"/>
      <c r="J1781" s="55"/>
    </row>
    <row r="1782" spans="1:10">
      <c r="A1782" s="42" t="s">
        <v>3140</v>
      </c>
      <c r="B1782" s="43" t="s">
        <v>1409</v>
      </c>
      <c r="C1782" s="92" t="s">
        <v>5238</v>
      </c>
      <c r="D1782" s="42" t="s">
        <v>3141</v>
      </c>
      <c r="E1782" s="203">
        <f>VLOOKUP(A1782,'System TB'!$A:$C,3,FALSE)</f>
        <v>0</v>
      </c>
      <c r="F1782" s="44">
        <v>0</v>
      </c>
      <c r="G1782" s="44">
        <f t="shared" si="31"/>
        <v>0</v>
      </c>
      <c r="H1782" s="55"/>
      <c r="I1782" s="55"/>
      <c r="J1782" s="55"/>
    </row>
    <row r="1783" spans="1:10">
      <c r="A1783" s="42" t="s">
        <v>2117</v>
      </c>
      <c r="B1783" s="43" t="s">
        <v>1409</v>
      </c>
      <c r="C1783" s="92" t="s">
        <v>5238</v>
      </c>
      <c r="D1783" s="42" t="s">
        <v>2118</v>
      </c>
      <c r="E1783" s="203">
        <f>VLOOKUP(A1783,'System TB'!$A:$C,3,FALSE)</f>
        <v>0</v>
      </c>
      <c r="F1783" s="44">
        <v>0</v>
      </c>
      <c r="G1783" s="44">
        <f t="shared" si="31"/>
        <v>0</v>
      </c>
      <c r="H1783" s="55"/>
      <c r="I1783" s="55"/>
      <c r="J1783" s="55"/>
    </row>
    <row r="1784" spans="1:10">
      <c r="A1784" s="42" t="s">
        <v>1611</v>
      </c>
      <c r="B1784" s="43" t="s">
        <v>1409</v>
      </c>
      <c r="C1784" s="92" t="s">
        <v>5238</v>
      </c>
      <c r="D1784" s="42" t="s">
        <v>1612</v>
      </c>
      <c r="E1784" s="203">
        <f>VLOOKUP(A1784,'System TB'!$A:$C,3,FALSE)</f>
        <v>0</v>
      </c>
      <c r="F1784" s="44">
        <v>0</v>
      </c>
      <c r="G1784" s="44">
        <f t="shared" si="31"/>
        <v>0</v>
      </c>
      <c r="H1784" s="55"/>
      <c r="I1784" s="55"/>
      <c r="J1784" s="55"/>
    </row>
    <row r="1785" spans="1:10">
      <c r="A1785" s="42" t="s">
        <v>5101</v>
      </c>
      <c r="B1785" s="43"/>
      <c r="C1785" s="43"/>
      <c r="D1785" s="42" t="s">
        <v>5102</v>
      </c>
      <c r="E1785" s="203">
        <f>VLOOKUP(A1785,'System TB'!$A:$C,3,FALSE)</f>
        <v>0</v>
      </c>
      <c r="F1785" s="44">
        <v>0</v>
      </c>
      <c r="G1785" s="44">
        <f t="shared" si="31"/>
        <v>0</v>
      </c>
      <c r="H1785" s="55"/>
      <c r="I1785" s="55"/>
      <c r="J1785" s="55"/>
    </row>
    <row r="1786" spans="1:10">
      <c r="A1786" s="42" t="s">
        <v>431</v>
      </c>
      <c r="B1786" s="43">
        <v>22</v>
      </c>
      <c r="C1786" s="2" t="s">
        <v>5397</v>
      </c>
      <c r="D1786" s="42" t="s">
        <v>432</v>
      </c>
      <c r="E1786" s="203">
        <f>VLOOKUP(A1786,'System TB'!$A:$C,3,FALSE)</f>
        <v>21199999.699999999</v>
      </c>
      <c r="F1786" s="44">
        <v>21199999.699999999</v>
      </c>
      <c r="G1786" s="44">
        <f t="shared" si="31"/>
        <v>0</v>
      </c>
      <c r="H1786" s="55"/>
      <c r="I1786" s="55"/>
      <c r="J1786" s="55"/>
    </row>
    <row r="1787" spans="1:10">
      <c r="A1787" s="42" t="s">
        <v>4138</v>
      </c>
      <c r="B1787" s="43" t="s">
        <v>4128</v>
      </c>
      <c r="C1787" s="92"/>
      <c r="D1787" s="42" t="s">
        <v>4139</v>
      </c>
      <c r="E1787" s="203">
        <f>VLOOKUP(A1787,'System TB'!$A:$C,3,FALSE)</f>
        <v>0</v>
      </c>
      <c r="F1787" s="44">
        <v>0</v>
      </c>
      <c r="G1787" s="44">
        <f t="shared" si="31"/>
        <v>0</v>
      </c>
      <c r="H1787" s="55"/>
      <c r="I1787" s="55"/>
      <c r="J1787" s="55"/>
    </row>
    <row r="1788" spans="1:10">
      <c r="A1788" s="42" t="s">
        <v>4531</v>
      </c>
      <c r="B1788" s="43" t="s">
        <v>4491</v>
      </c>
      <c r="C1788" s="92" t="str">
        <f>IF(E1788&gt;=0,"BS-1.1.18.0.0.0","BS-1.2.11.0.0.0")</f>
        <v>BS-1.1.18.0.0.0</v>
      </c>
      <c r="D1788" s="42" t="s">
        <v>4532</v>
      </c>
      <c r="E1788" s="203">
        <f>VLOOKUP(A1788,'System TB'!$A:$C,3,FALSE)</f>
        <v>0</v>
      </c>
      <c r="F1788" s="44">
        <v>0</v>
      </c>
      <c r="G1788" s="44">
        <f t="shared" si="31"/>
        <v>0</v>
      </c>
      <c r="H1788" s="55"/>
      <c r="I1788" s="55"/>
      <c r="J1788" s="55"/>
    </row>
    <row r="1789" spans="1:10">
      <c r="A1789" s="42" t="s">
        <v>4083</v>
      </c>
      <c r="B1789" s="91" t="str">
        <f>IF(E1789&gt;=0,"15b","OD")</f>
        <v>15b</v>
      </c>
      <c r="C1789" s="92" t="str">
        <f>IF(E1789&gt;=0,"BS-1.1.1.3.0.0","BS-1.2.1.1.0.0")</f>
        <v>BS-1.1.1.3.0.0</v>
      </c>
      <c r="D1789" s="42" t="s">
        <v>4084</v>
      </c>
      <c r="E1789" s="203">
        <f>VLOOKUP(A1789,'System TB'!$A:$C,3,FALSE)</f>
        <v>0</v>
      </c>
      <c r="F1789" s="44">
        <v>0</v>
      </c>
      <c r="G1789" s="44">
        <f t="shared" si="31"/>
        <v>0</v>
      </c>
      <c r="H1789" s="55"/>
      <c r="I1789" s="55"/>
      <c r="J1789" s="55"/>
    </row>
    <row r="1790" spans="1:10">
      <c r="A1790" s="42" t="s">
        <v>4043</v>
      </c>
      <c r="B1790" s="91" t="str">
        <f>IF(E1790&gt;=0,"15b","OD")</f>
        <v>15b</v>
      </c>
      <c r="C1790" s="92" t="str">
        <f>IF(E1790&gt;=0,"BS-1.1.1.3.0.0","BS-1.2.1.1.0.0")</f>
        <v>BS-1.1.1.3.0.0</v>
      </c>
      <c r="D1790" s="42" t="s">
        <v>4044</v>
      </c>
      <c r="E1790" s="203">
        <f>VLOOKUP(A1790,'System TB'!$A:$C,3,FALSE)</f>
        <v>0</v>
      </c>
      <c r="F1790" s="44">
        <v>0</v>
      </c>
      <c r="G1790" s="44">
        <f t="shared" si="31"/>
        <v>0</v>
      </c>
      <c r="H1790" s="55"/>
      <c r="I1790" s="55"/>
      <c r="J1790" s="55"/>
    </row>
    <row r="1791" spans="1:10">
      <c r="A1791" s="42" t="s">
        <v>4081</v>
      </c>
      <c r="B1791" s="91" t="str">
        <f>IF(E1791&gt;=0,"15b","OD")</f>
        <v>15b</v>
      </c>
      <c r="C1791" s="92" t="str">
        <f>IF(E1791&gt;=0,"BS-1.1.1.3.0.0","BS-1.2.1.1.0.0")</f>
        <v>BS-1.1.1.3.0.0</v>
      </c>
      <c r="D1791" s="42" t="s">
        <v>4082</v>
      </c>
      <c r="E1791" s="203">
        <f>VLOOKUP(A1791,'System TB'!$A:$C,3,FALSE)</f>
        <v>0</v>
      </c>
      <c r="F1791" s="44">
        <v>0</v>
      </c>
      <c r="G1791" s="44">
        <f t="shared" si="31"/>
        <v>0</v>
      </c>
      <c r="H1791" s="55"/>
      <c r="I1791" s="55"/>
      <c r="J1791" s="55"/>
    </row>
    <row r="1792" spans="1:10">
      <c r="A1792" s="42" t="s">
        <v>4067</v>
      </c>
      <c r="B1792" s="91" t="str">
        <f>IF(E1792&gt;=0,"15b","OD")</f>
        <v>15b</v>
      </c>
      <c r="C1792" s="92" t="str">
        <f>IF(E1792&gt;=0,"BS-1.1.1.3.0.0","BS-1.2.1.1.0.0")</f>
        <v>BS-1.1.1.3.0.0</v>
      </c>
      <c r="D1792" s="42" t="s">
        <v>4068</v>
      </c>
      <c r="E1792" s="203">
        <f>VLOOKUP(A1792,'System TB'!$A:$C,3,FALSE)</f>
        <v>0</v>
      </c>
      <c r="F1792" s="44">
        <v>0</v>
      </c>
      <c r="G1792" s="44">
        <f t="shared" si="31"/>
        <v>0</v>
      </c>
      <c r="H1792" s="55"/>
      <c r="I1792" s="55"/>
      <c r="J1792" s="55"/>
    </row>
    <row r="1793" spans="1:10">
      <c r="A1793" s="42" t="s">
        <v>4047</v>
      </c>
      <c r="B1793" s="43" t="s">
        <v>4011</v>
      </c>
      <c r="C1793" s="92" t="s">
        <v>5335</v>
      </c>
      <c r="D1793" s="42" t="s">
        <v>4048</v>
      </c>
      <c r="E1793" s="203">
        <f>VLOOKUP(A1793,'System TB'!$A:$C,3,FALSE)</f>
        <v>0</v>
      </c>
      <c r="F1793" s="44">
        <v>0</v>
      </c>
      <c r="G1793" s="44">
        <f t="shared" si="31"/>
        <v>0</v>
      </c>
      <c r="H1793" s="55"/>
      <c r="I1793" s="55"/>
      <c r="J1793" s="55"/>
    </row>
    <row r="1794" spans="1:10">
      <c r="A1794" s="42" t="s">
        <v>4045</v>
      </c>
      <c r="B1794" s="43" t="s">
        <v>4011</v>
      </c>
      <c r="C1794" s="92" t="s">
        <v>5335</v>
      </c>
      <c r="D1794" s="42" t="s">
        <v>4046</v>
      </c>
      <c r="E1794" s="203">
        <f>VLOOKUP(A1794,'System TB'!$A:$C,3,FALSE)</f>
        <v>0</v>
      </c>
      <c r="F1794" s="44">
        <v>0</v>
      </c>
      <c r="G1794" s="44">
        <f t="shared" ref="G1794:G1857" si="32">E1794-F1794</f>
        <v>0</v>
      </c>
      <c r="H1794" s="55"/>
      <c r="I1794" s="55"/>
      <c r="J1794" s="55"/>
    </row>
    <row r="1795" spans="1:10">
      <c r="A1795" s="42" t="s">
        <v>4029</v>
      </c>
      <c r="B1795" s="43" t="s">
        <v>4011</v>
      </c>
      <c r="C1795" s="92" t="s">
        <v>5335</v>
      </c>
      <c r="D1795" s="42" t="s">
        <v>4030</v>
      </c>
      <c r="E1795" s="203">
        <f>VLOOKUP(A1795,'System TB'!$A:$C,3,FALSE)</f>
        <v>0</v>
      </c>
      <c r="F1795" s="44">
        <v>0</v>
      </c>
      <c r="G1795" s="44">
        <f t="shared" si="32"/>
        <v>0</v>
      </c>
      <c r="H1795" s="55"/>
      <c r="I1795" s="55"/>
      <c r="J1795" s="55"/>
    </row>
    <row r="1796" spans="1:10">
      <c r="A1796" s="42" t="s">
        <v>4061</v>
      </c>
      <c r="B1796" s="43" t="s">
        <v>4011</v>
      </c>
      <c r="C1796" s="92" t="s">
        <v>5335</v>
      </c>
      <c r="D1796" s="42" t="s">
        <v>4062</v>
      </c>
      <c r="E1796" s="203">
        <f>VLOOKUP(A1796,'System TB'!$A:$C,3,FALSE)</f>
        <v>164108.07999999999</v>
      </c>
      <c r="F1796" s="126">
        <v>164108.07999999999</v>
      </c>
      <c r="G1796" s="44">
        <f t="shared" si="32"/>
        <v>0</v>
      </c>
      <c r="H1796" s="55"/>
      <c r="I1796" s="55"/>
      <c r="J1796" s="55"/>
    </row>
    <row r="1797" spans="1:10">
      <c r="A1797" s="42" t="s">
        <v>4085</v>
      </c>
      <c r="B1797" s="91" t="str">
        <f>IF(E1797&gt;=0,"15b","OD")</f>
        <v>15b</v>
      </c>
      <c r="C1797" s="92" t="str">
        <f>IF(E1797&gt;=0,"BS-1.1.1.3.0.0","BS-1.2.1.1.0.0")</f>
        <v>BS-1.1.1.3.0.0</v>
      </c>
      <c r="D1797" s="42" t="s">
        <v>4086</v>
      </c>
      <c r="E1797" s="203">
        <f>VLOOKUP(A1797,'System TB'!$A:$C,3,FALSE)</f>
        <v>0</v>
      </c>
      <c r="F1797" s="44">
        <v>0</v>
      </c>
      <c r="G1797" s="44">
        <f t="shared" si="32"/>
        <v>0</v>
      </c>
      <c r="H1797" s="55"/>
      <c r="I1797" s="55"/>
      <c r="J1797" s="55"/>
    </row>
    <row r="1798" spans="1:10">
      <c r="A1798" s="42" t="s">
        <v>459</v>
      </c>
      <c r="B1798" s="43">
        <v>25</v>
      </c>
      <c r="C1798" s="3" t="s">
        <v>5407</v>
      </c>
      <c r="D1798" s="42" t="s">
        <v>460</v>
      </c>
      <c r="E1798" s="203">
        <f>VLOOKUP(A1798,'System TB'!$A:$C,3,FALSE)</f>
        <v>380646447.58999997</v>
      </c>
      <c r="F1798" s="44">
        <v>379886937.44</v>
      </c>
      <c r="G1798" s="44">
        <f t="shared" si="32"/>
        <v>759510.14999997616</v>
      </c>
      <c r="H1798" s="55"/>
      <c r="I1798" s="55"/>
      <c r="J1798" s="55"/>
    </row>
    <row r="1799" spans="1:10">
      <c r="A1799" s="42" t="s">
        <v>4795</v>
      </c>
      <c r="B1799" s="43" t="s">
        <v>4638</v>
      </c>
      <c r="C1799" s="92" t="str">
        <f>IF(E1799&gt;=0,"BS-1.1.18.0.0.0","BS-1.2.11.0.0.0")</f>
        <v>BS-1.1.18.0.0.0</v>
      </c>
      <c r="D1799" s="42" t="s">
        <v>4796</v>
      </c>
      <c r="E1799" s="203">
        <f>VLOOKUP(A1799,'System TB'!$A:$C,3,FALSE)</f>
        <v>0</v>
      </c>
      <c r="F1799" s="44">
        <v>0</v>
      </c>
      <c r="G1799" s="44">
        <f t="shared" si="32"/>
        <v>0</v>
      </c>
      <c r="H1799" s="55"/>
      <c r="I1799" s="55"/>
      <c r="J1799" s="55"/>
    </row>
    <row r="1800" spans="1:10">
      <c r="A1800" s="42" t="s">
        <v>4759</v>
      </c>
      <c r="B1800" s="43" t="s">
        <v>4760</v>
      </c>
      <c r="C1800" s="3" t="s">
        <v>5454</v>
      </c>
      <c r="D1800" s="42" t="s">
        <v>4761</v>
      </c>
      <c r="E1800" s="203">
        <f>VLOOKUP(A1800,'System TB'!$A:$C,3,FALSE)</f>
        <v>-212569186.28999999</v>
      </c>
      <c r="F1800" s="44">
        <v>-211701398.49000001</v>
      </c>
      <c r="G1800" s="44">
        <f t="shared" si="32"/>
        <v>-867787.79999998212</v>
      </c>
      <c r="H1800" s="55"/>
      <c r="I1800" s="55"/>
      <c r="J1800" s="55"/>
    </row>
    <row r="1801" spans="1:10">
      <c r="A1801" s="42" t="s">
        <v>5173</v>
      </c>
      <c r="B1801" s="43"/>
      <c r="C1801" s="43"/>
      <c r="D1801" s="42" t="s">
        <v>5174</v>
      </c>
      <c r="E1801" s="203">
        <f>VLOOKUP(A1801,'System TB'!$A:$C,3,FALSE)</f>
        <v>0</v>
      </c>
      <c r="F1801" s="44">
        <v>0</v>
      </c>
      <c r="G1801" s="44">
        <f t="shared" si="32"/>
        <v>0</v>
      </c>
      <c r="H1801" s="55"/>
      <c r="I1801" s="55"/>
      <c r="J1801" s="55"/>
    </row>
    <row r="1802" spans="1:10">
      <c r="A1802" s="42" t="s">
        <v>4843</v>
      </c>
      <c r="B1802" s="92" t="str">
        <f>IF(E1802&gt;=0,"21b","28b")</f>
        <v>21b</v>
      </c>
      <c r="C1802" s="92" t="str">
        <f>IF(E1802&gt;=0,"BS-1.1.18.0.0.0","BS-1.2.11.0.0.0")</f>
        <v>BS-1.1.18.0.0.0</v>
      </c>
      <c r="D1802" s="42" t="s">
        <v>4844</v>
      </c>
      <c r="E1802" s="203">
        <f>VLOOKUP(A1802,'System TB'!$A:$C,3,FALSE)</f>
        <v>0</v>
      </c>
      <c r="F1802" s="44">
        <v>0</v>
      </c>
      <c r="G1802" s="44">
        <f t="shared" si="32"/>
        <v>0</v>
      </c>
      <c r="H1802" s="55"/>
      <c r="I1802" s="55"/>
      <c r="J1802" s="55"/>
    </row>
    <row r="1803" spans="1:10">
      <c r="A1803" s="42" t="s">
        <v>457</v>
      </c>
      <c r="B1803" s="43">
        <v>24</v>
      </c>
      <c r="C1803" s="3" t="s">
        <v>5410</v>
      </c>
      <c r="D1803" s="42" t="s">
        <v>458</v>
      </c>
      <c r="E1803" s="203">
        <f>VLOOKUP(A1803,'System TB'!$A:$C,3,FALSE)</f>
        <v>400000000</v>
      </c>
      <c r="F1803" s="44">
        <v>400000000</v>
      </c>
      <c r="G1803" s="44">
        <f t="shared" si="32"/>
        <v>0</v>
      </c>
      <c r="H1803" s="55"/>
      <c r="I1803" s="55"/>
      <c r="J1803" s="55"/>
    </row>
    <row r="1804" spans="1:10">
      <c r="A1804" s="42" t="s">
        <v>5132</v>
      </c>
      <c r="B1804" s="43"/>
      <c r="C1804" s="43"/>
      <c r="D1804" s="42" t="s">
        <v>5133</v>
      </c>
      <c r="E1804" s="203">
        <f>VLOOKUP(A1804,'System TB'!$A:$C,3,FALSE)</f>
        <v>0</v>
      </c>
      <c r="F1804" s="44">
        <v>0</v>
      </c>
      <c r="G1804" s="44">
        <f t="shared" si="32"/>
        <v>0</v>
      </c>
      <c r="H1804" s="55"/>
      <c r="I1804" s="55"/>
      <c r="J1804" s="55"/>
    </row>
    <row r="1805" spans="1:10">
      <c r="A1805" s="42" t="s">
        <v>5053</v>
      </c>
      <c r="B1805" s="43" t="s">
        <v>5051</v>
      </c>
      <c r="C1805" s="8" t="s">
        <v>5254</v>
      </c>
      <c r="D1805" s="42" t="s">
        <v>5054</v>
      </c>
      <c r="E1805" s="203">
        <f>VLOOKUP(A1805,'System TB'!$A:$C,3,FALSE)</f>
        <v>0</v>
      </c>
      <c r="F1805" s="44">
        <v>0</v>
      </c>
      <c r="G1805" s="44">
        <f t="shared" si="32"/>
        <v>0</v>
      </c>
      <c r="H1805" s="55"/>
      <c r="I1805" s="55"/>
      <c r="J1805" s="55"/>
    </row>
    <row r="1806" spans="1:10">
      <c r="A1806" s="42" t="s">
        <v>1623</v>
      </c>
      <c r="B1806" s="43" t="s">
        <v>1409</v>
      </c>
      <c r="C1806" s="92" t="s">
        <v>5238</v>
      </c>
      <c r="D1806" s="42" t="s">
        <v>1624</v>
      </c>
      <c r="E1806" s="203">
        <f>VLOOKUP(A1806,'System TB'!$A:$C,3,FALSE)</f>
        <v>61000</v>
      </c>
      <c r="F1806" s="44">
        <v>46000</v>
      </c>
      <c r="G1806" s="44">
        <f t="shared" si="32"/>
        <v>15000</v>
      </c>
      <c r="H1806" s="55"/>
      <c r="I1806" s="55"/>
      <c r="J1806" s="55"/>
    </row>
    <row r="1807" spans="1:10">
      <c r="A1807" s="42" t="s">
        <v>2378</v>
      </c>
      <c r="B1807" s="43" t="s">
        <v>1409</v>
      </c>
      <c r="C1807" s="92" t="s">
        <v>5238</v>
      </c>
      <c r="D1807" s="42" t="s">
        <v>2379</v>
      </c>
      <c r="E1807" s="203">
        <f>VLOOKUP(A1807,'System TB'!$A:$C,3,FALSE)</f>
        <v>6000</v>
      </c>
      <c r="F1807" s="44">
        <v>4000</v>
      </c>
      <c r="G1807" s="44">
        <f t="shared" si="32"/>
        <v>2000</v>
      </c>
      <c r="H1807" s="55"/>
      <c r="I1807" s="55"/>
      <c r="J1807" s="55"/>
    </row>
    <row r="1808" spans="1:10">
      <c r="A1808" s="42" t="s">
        <v>503</v>
      </c>
      <c r="B1808" s="43">
        <v>26</v>
      </c>
      <c r="C1808" s="204" t="s">
        <v>5205</v>
      </c>
      <c r="D1808" s="42" t="s">
        <v>504</v>
      </c>
      <c r="E1808" s="203">
        <f>VLOOKUP(A1808,'System TB'!$A:$C,3,FALSE)</f>
        <v>0</v>
      </c>
      <c r="F1808" s="44">
        <v>0</v>
      </c>
      <c r="G1808" s="44">
        <f t="shared" si="32"/>
        <v>0</v>
      </c>
      <c r="H1808" s="55"/>
      <c r="I1808" s="55"/>
      <c r="J1808" s="55"/>
    </row>
    <row r="1809" spans="1:10">
      <c r="A1809" s="42" t="s">
        <v>501</v>
      </c>
      <c r="B1809" s="43">
        <v>26</v>
      </c>
      <c r="C1809" s="204" t="s">
        <v>5205</v>
      </c>
      <c r="D1809" s="42" t="s">
        <v>502</v>
      </c>
      <c r="E1809" s="203">
        <f>VLOOKUP(A1809,'System TB'!$A:$C,3,FALSE)</f>
        <v>0</v>
      </c>
      <c r="F1809" s="44">
        <v>0</v>
      </c>
      <c r="G1809" s="44">
        <f t="shared" si="32"/>
        <v>0</v>
      </c>
      <c r="H1809" s="55"/>
      <c r="I1809" s="55"/>
      <c r="J1809" s="55"/>
    </row>
    <row r="1810" spans="1:10">
      <c r="A1810" s="42" t="s">
        <v>3440</v>
      </c>
      <c r="B1810" s="43" t="s">
        <v>1409</v>
      </c>
      <c r="C1810" s="92" t="s">
        <v>5238</v>
      </c>
      <c r="D1810" s="42" t="s">
        <v>3441</v>
      </c>
      <c r="E1810" s="203">
        <f>VLOOKUP(A1810,'System TB'!$A:$C,3,FALSE)</f>
        <v>31000</v>
      </c>
      <c r="F1810" s="44">
        <v>31000</v>
      </c>
      <c r="G1810" s="44">
        <f t="shared" si="32"/>
        <v>0</v>
      </c>
      <c r="H1810" s="55"/>
      <c r="I1810" s="55"/>
      <c r="J1810" s="55"/>
    </row>
    <row r="1811" spans="1:10">
      <c r="A1811" s="42" t="s">
        <v>3168</v>
      </c>
      <c r="B1811" s="43" t="s">
        <v>1409</v>
      </c>
      <c r="C1811" s="92" t="s">
        <v>5238</v>
      </c>
      <c r="D1811" s="42" t="s">
        <v>3169</v>
      </c>
      <c r="E1811" s="203">
        <f>VLOOKUP(A1811,'System TB'!$A:$C,3,FALSE)</f>
        <v>30044</v>
      </c>
      <c r="F1811" s="44">
        <v>17044</v>
      </c>
      <c r="G1811" s="44">
        <f t="shared" si="32"/>
        <v>13000</v>
      </c>
      <c r="H1811" s="55"/>
      <c r="I1811" s="55"/>
      <c r="J1811" s="55"/>
    </row>
    <row r="1812" spans="1:10">
      <c r="A1812" s="42" t="s">
        <v>2927</v>
      </c>
      <c r="B1812" s="43" t="s">
        <v>1409</v>
      </c>
      <c r="C1812" s="92" t="s">
        <v>5239</v>
      </c>
      <c r="D1812" s="42" t="s">
        <v>2928</v>
      </c>
      <c r="E1812" s="203">
        <f>VLOOKUP(A1812,'System TB'!$A:$C,3,FALSE)</f>
        <v>0</v>
      </c>
      <c r="F1812" s="44">
        <v>0</v>
      </c>
      <c r="G1812" s="44">
        <f t="shared" si="32"/>
        <v>0</v>
      </c>
      <c r="H1812" s="55"/>
      <c r="I1812" s="55"/>
      <c r="J1812" s="55"/>
    </row>
    <row r="1813" spans="1:10">
      <c r="A1813" s="42" t="s">
        <v>3452</v>
      </c>
      <c r="B1813" s="43" t="s">
        <v>1409</v>
      </c>
      <c r="C1813" s="92" t="s">
        <v>5238</v>
      </c>
      <c r="D1813" s="42" t="s">
        <v>3453</v>
      </c>
      <c r="E1813" s="203">
        <f>VLOOKUP(A1813,'System TB'!$A:$C,3,FALSE)</f>
        <v>334396.48</v>
      </c>
      <c r="F1813" s="44">
        <v>251803.15999999992</v>
      </c>
      <c r="G1813" s="44">
        <f t="shared" si="32"/>
        <v>82593.320000000065</v>
      </c>
      <c r="H1813" s="55"/>
      <c r="I1813" s="55"/>
      <c r="J1813" s="55"/>
    </row>
    <row r="1814" spans="1:10">
      <c r="A1814" s="42" t="s">
        <v>4650</v>
      </c>
      <c r="B1814" s="43" t="s">
        <v>4491</v>
      </c>
      <c r="C1814" s="92" t="str">
        <f>IF(E1814&gt;=0,"BS-1.1.18.0.0.0","BS-1.2.11.0.0.0")</f>
        <v>BS-1.1.18.0.0.0</v>
      </c>
      <c r="D1814" s="42" t="s">
        <v>4651</v>
      </c>
      <c r="E1814" s="203">
        <f>VLOOKUP(A1814,'System TB'!$A:$C,3,FALSE)</f>
        <v>0</v>
      </c>
      <c r="F1814" s="44">
        <v>0</v>
      </c>
      <c r="G1814" s="44">
        <f t="shared" si="32"/>
        <v>0</v>
      </c>
      <c r="H1814" s="55"/>
      <c r="I1814" s="55"/>
      <c r="J1814" s="55"/>
    </row>
    <row r="1815" spans="1:10">
      <c r="A1815" s="42" t="s">
        <v>561</v>
      </c>
      <c r="B1815" s="43">
        <v>26</v>
      </c>
      <c r="C1815" s="204" t="s">
        <v>5205</v>
      </c>
      <c r="D1815" s="42" t="s">
        <v>562</v>
      </c>
      <c r="E1815" s="203">
        <f>VLOOKUP(A1815,'System TB'!$A:$C,3,FALSE)</f>
        <v>0</v>
      </c>
      <c r="F1815" s="44">
        <v>0</v>
      </c>
      <c r="G1815" s="44">
        <f t="shared" si="32"/>
        <v>0</v>
      </c>
      <c r="H1815" s="55"/>
      <c r="I1815" s="55"/>
      <c r="J1815" s="55"/>
    </row>
    <row r="1816" spans="1:10">
      <c r="A1816" s="42" t="s">
        <v>1120</v>
      </c>
      <c r="B1816" s="43" t="s">
        <v>978</v>
      </c>
      <c r="C1816" s="92" t="s">
        <v>5233</v>
      </c>
      <c r="D1816" s="42" t="s">
        <v>1121</v>
      </c>
      <c r="E1816" s="203">
        <f>VLOOKUP(A1816,'System TB'!$A:$C,3,FALSE)</f>
        <v>288268</v>
      </c>
      <c r="F1816" s="44">
        <v>213512.99999999994</v>
      </c>
      <c r="G1816" s="44">
        <f t="shared" si="32"/>
        <v>74755.000000000058</v>
      </c>
      <c r="H1816" s="55"/>
      <c r="I1816" s="55"/>
      <c r="J1816" s="55"/>
    </row>
    <row r="1817" spans="1:10">
      <c r="A1817" s="42" t="s">
        <v>1162</v>
      </c>
      <c r="B1817" s="43" t="s">
        <v>978</v>
      </c>
      <c r="C1817" s="92" t="s">
        <v>5233</v>
      </c>
      <c r="D1817" s="42" t="s">
        <v>1163</v>
      </c>
      <c r="E1817" s="203">
        <f>VLOOKUP(A1817,'System TB'!$A:$C,3,FALSE)</f>
        <v>418465</v>
      </c>
      <c r="F1817" s="44">
        <v>299479</v>
      </c>
      <c r="G1817" s="44">
        <f t="shared" si="32"/>
        <v>118986</v>
      </c>
      <c r="H1817" s="55"/>
      <c r="I1817" s="55"/>
      <c r="J1817" s="55"/>
    </row>
    <row r="1818" spans="1:10">
      <c r="A1818" s="42" t="s">
        <v>1208</v>
      </c>
      <c r="B1818" s="43" t="s">
        <v>978</v>
      </c>
      <c r="C1818" s="92" t="s">
        <v>5233</v>
      </c>
      <c r="D1818" s="42" t="s">
        <v>1209</v>
      </c>
      <c r="E1818" s="203">
        <f>VLOOKUP(A1818,'System TB'!$A:$C,3,FALSE)</f>
        <v>25423</v>
      </c>
      <c r="F1818" s="44">
        <v>21375</v>
      </c>
      <c r="G1818" s="44">
        <f t="shared" si="32"/>
        <v>4048</v>
      </c>
      <c r="H1818" s="55"/>
      <c r="I1818" s="55"/>
      <c r="J1818" s="55"/>
    </row>
    <row r="1819" spans="1:10">
      <c r="A1819" s="42" t="s">
        <v>1050</v>
      </c>
      <c r="B1819" s="43" t="s">
        <v>978</v>
      </c>
      <c r="C1819" s="92" t="s">
        <v>5233</v>
      </c>
      <c r="D1819" s="42" t="s">
        <v>1051</v>
      </c>
      <c r="E1819" s="203">
        <f>VLOOKUP(A1819,'System TB'!$A:$C,3,FALSE)</f>
        <v>160750</v>
      </c>
      <c r="F1819" s="44">
        <v>116750</v>
      </c>
      <c r="G1819" s="44">
        <f t="shared" si="32"/>
        <v>44000</v>
      </c>
      <c r="H1819" s="55"/>
      <c r="I1819" s="55"/>
      <c r="J1819" s="55"/>
    </row>
    <row r="1820" spans="1:10">
      <c r="A1820" s="42" t="s">
        <v>2388</v>
      </c>
      <c r="B1820" s="43" t="s">
        <v>1409</v>
      </c>
      <c r="C1820" s="92" t="s">
        <v>5238</v>
      </c>
      <c r="D1820" s="42" t="s">
        <v>2389</v>
      </c>
      <c r="E1820" s="203">
        <f>VLOOKUP(A1820,'System TB'!$A:$C,3,FALSE)</f>
        <v>45300</v>
      </c>
      <c r="F1820" s="44">
        <v>45300.000000000015</v>
      </c>
      <c r="G1820" s="44">
        <f t="shared" si="32"/>
        <v>0</v>
      </c>
      <c r="H1820" s="55"/>
      <c r="I1820" s="55"/>
      <c r="J1820" s="55"/>
    </row>
    <row r="1821" spans="1:10">
      <c r="A1821" s="42" t="s">
        <v>1877</v>
      </c>
      <c r="B1821" s="43" t="s">
        <v>1409</v>
      </c>
      <c r="C1821" s="92" t="s">
        <v>5238</v>
      </c>
      <c r="D1821" s="42" t="s">
        <v>1878</v>
      </c>
      <c r="E1821" s="203">
        <f>VLOOKUP(A1821,'System TB'!$A:$C,3,FALSE)</f>
        <v>4640</v>
      </c>
      <c r="F1821" s="44">
        <v>2440</v>
      </c>
      <c r="G1821" s="44">
        <f t="shared" si="32"/>
        <v>2200</v>
      </c>
      <c r="H1821" s="55"/>
      <c r="I1821" s="55"/>
      <c r="J1821" s="55"/>
    </row>
    <row r="1822" spans="1:10">
      <c r="A1822" s="42" t="s">
        <v>2137</v>
      </c>
      <c r="B1822" s="43" t="s">
        <v>1409</v>
      </c>
      <c r="C1822" s="92" t="s">
        <v>5238</v>
      </c>
      <c r="D1822" s="42" t="s">
        <v>2138</v>
      </c>
      <c r="E1822" s="203">
        <f>VLOOKUP(A1822,'System TB'!$A:$C,3,FALSE)</f>
        <v>38751.39</v>
      </c>
      <c r="F1822" s="44">
        <v>38751.390000000014</v>
      </c>
      <c r="G1822" s="44">
        <f t="shared" si="32"/>
        <v>0</v>
      </c>
      <c r="H1822" s="55"/>
      <c r="I1822" s="55"/>
      <c r="J1822" s="55"/>
    </row>
    <row r="1823" spans="1:10">
      <c r="A1823" s="42" t="s">
        <v>1048</v>
      </c>
      <c r="B1823" s="43" t="s">
        <v>978</v>
      </c>
      <c r="C1823" s="92" t="s">
        <v>5233</v>
      </c>
      <c r="D1823" s="42" t="s">
        <v>1049</v>
      </c>
      <c r="E1823" s="203">
        <f>VLOOKUP(A1823,'System TB'!$A:$C,3,FALSE)</f>
        <v>218222</v>
      </c>
      <c r="F1823" s="44">
        <v>153522</v>
      </c>
      <c r="G1823" s="44">
        <f t="shared" si="32"/>
        <v>64700</v>
      </c>
      <c r="H1823" s="55"/>
      <c r="I1823" s="55"/>
      <c r="J1823" s="55"/>
    </row>
    <row r="1824" spans="1:10">
      <c r="A1824" s="42" t="s">
        <v>3172</v>
      </c>
      <c r="B1824" s="43" t="s">
        <v>1409</v>
      </c>
      <c r="C1824" s="92" t="s">
        <v>5238</v>
      </c>
      <c r="D1824" s="42" t="s">
        <v>3173</v>
      </c>
      <c r="E1824" s="203">
        <f>VLOOKUP(A1824,'System TB'!$A:$C,3,FALSE)</f>
        <v>100539.4</v>
      </c>
      <c r="F1824" s="44">
        <v>76543.989999999991</v>
      </c>
      <c r="G1824" s="44">
        <f t="shared" si="32"/>
        <v>23995.410000000003</v>
      </c>
      <c r="H1824" s="55"/>
      <c r="I1824" s="55"/>
      <c r="J1824" s="55"/>
    </row>
    <row r="1825" spans="1:10">
      <c r="A1825" s="42" t="s">
        <v>2656</v>
      </c>
      <c r="B1825" s="43" t="s">
        <v>1409</v>
      </c>
      <c r="C1825" s="92" t="s">
        <v>5238</v>
      </c>
      <c r="D1825" s="42" t="s">
        <v>2657</v>
      </c>
      <c r="E1825" s="203">
        <f>VLOOKUP(A1825,'System TB'!$A:$C,3,FALSE)</f>
        <v>79783.16</v>
      </c>
      <c r="F1825" s="44">
        <v>59838.079999999987</v>
      </c>
      <c r="G1825" s="44">
        <f t="shared" si="32"/>
        <v>19945.080000000016</v>
      </c>
      <c r="H1825" s="55"/>
      <c r="I1825" s="55"/>
      <c r="J1825" s="55"/>
    </row>
    <row r="1826" spans="1:10">
      <c r="A1826" s="42" t="s">
        <v>2923</v>
      </c>
      <c r="B1826" s="43" t="s">
        <v>1409</v>
      </c>
      <c r="C1826" s="92" t="s">
        <v>5238</v>
      </c>
      <c r="D1826" s="42" t="s">
        <v>2924</v>
      </c>
      <c r="E1826" s="203">
        <f>VLOOKUP(A1826,'System TB'!$A:$C,3,FALSE)</f>
        <v>0</v>
      </c>
      <c r="F1826" s="44">
        <v>0</v>
      </c>
      <c r="G1826" s="44">
        <f t="shared" si="32"/>
        <v>0</v>
      </c>
      <c r="H1826" s="55"/>
      <c r="I1826" s="55"/>
      <c r="J1826" s="55"/>
    </row>
    <row r="1827" spans="1:10">
      <c r="A1827" s="42" t="s">
        <v>2664</v>
      </c>
      <c r="B1827" s="43" t="s">
        <v>1409</v>
      </c>
      <c r="C1827" s="92" t="s">
        <v>5238</v>
      </c>
      <c r="D1827" s="42" t="s">
        <v>2665</v>
      </c>
      <c r="E1827" s="203">
        <f>VLOOKUP(A1827,'System TB'!$A:$C,3,FALSE)</f>
        <v>100325.43</v>
      </c>
      <c r="F1827" s="44">
        <v>69473.460000000021</v>
      </c>
      <c r="G1827" s="44">
        <f t="shared" si="32"/>
        <v>30851.969999999972</v>
      </c>
      <c r="H1827" s="55"/>
      <c r="I1827" s="55"/>
      <c r="J1827" s="55"/>
    </row>
    <row r="1828" spans="1:10">
      <c r="A1828" s="42" t="s">
        <v>2131</v>
      </c>
      <c r="B1828" s="43" t="s">
        <v>1409</v>
      </c>
      <c r="C1828" s="92" t="s">
        <v>5238</v>
      </c>
      <c r="D1828" s="42" t="s">
        <v>2132</v>
      </c>
      <c r="E1828" s="203">
        <f>VLOOKUP(A1828,'System TB'!$A:$C,3,FALSE)</f>
        <v>16509</v>
      </c>
      <c r="F1828" s="44">
        <v>13952.330000000002</v>
      </c>
      <c r="G1828" s="44">
        <f t="shared" si="32"/>
        <v>2556.6699999999983</v>
      </c>
      <c r="H1828" s="55"/>
      <c r="I1828" s="55"/>
      <c r="J1828" s="55"/>
    </row>
    <row r="1829" spans="1:10">
      <c r="A1829" s="42" t="s">
        <v>3174</v>
      </c>
      <c r="B1829" s="43" t="s">
        <v>1409</v>
      </c>
      <c r="C1829" s="92" t="s">
        <v>5238</v>
      </c>
      <c r="D1829" s="42" t="s">
        <v>3175</v>
      </c>
      <c r="E1829" s="203">
        <f>VLOOKUP(A1829,'System TB'!$A:$C,3,FALSE)</f>
        <v>88910.84</v>
      </c>
      <c r="F1829" s="44">
        <v>66683.129999999976</v>
      </c>
      <c r="G1829" s="44">
        <f t="shared" si="32"/>
        <v>22227.710000000021</v>
      </c>
      <c r="H1829" s="55"/>
      <c r="I1829" s="55"/>
      <c r="J1829" s="55"/>
    </row>
    <row r="1830" spans="1:10">
      <c r="A1830" s="42" t="s">
        <v>2141</v>
      </c>
      <c r="B1830" s="43" t="s">
        <v>1409</v>
      </c>
      <c r="C1830" s="92" t="s">
        <v>5238</v>
      </c>
      <c r="D1830" s="42" t="s">
        <v>2142</v>
      </c>
      <c r="E1830" s="203">
        <f>VLOOKUP(A1830,'System TB'!$A:$C,3,FALSE)</f>
        <v>64913.25</v>
      </c>
      <c r="F1830" s="44">
        <v>42968</v>
      </c>
      <c r="G1830" s="44">
        <f t="shared" si="32"/>
        <v>21945.25</v>
      </c>
      <c r="H1830" s="55"/>
      <c r="I1830" s="55"/>
      <c r="J1830" s="55"/>
    </row>
    <row r="1831" spans="1:10">
      <c r="A1831" s="42" t="s">
        <v>931</v>
      </c>
      <c r="B1831" s="43" t="s">
        <v>895</v>
      </c>
      <c r="C1831" s="92" t="s">
        <v>5233</v>
      </c>
      <c r="D1831" s="42" t="s">
        <v>932</v>
      </c>
      <c r="E1831" s="203">
        <f>VLOOKUP(A1831,'System TB'!$A:$C,3,FALSE)</f>
        <v>0</v>
      </c>
      <c r="F1831" s="44">
        <v>0</v>
      </c>
      <c r="G1831" s="44">
        <f t="shared" si="32"/>
        <v>0</v>
      </c>
      <c r="H1831" s="55"/>
      <c r="I1831" s="55"/>
      <c r="J1831" s="55"/>
    </row>
    <row r="1832" spans="1:10">
      <c r="A1832" s="42" t="s">
        <v>4173</v>
      </c>
      <c r="B1832" s="43" t="s">
        <v>4128</v>
      </c>
      <c r="C1832" s="92" t="s">
        <v>5471</v>
      </c>
      <c r="D1832" s="42" t="s">
        <v>4174</v>
      </c>
      <c r="E1832" s="203">
        <f>VLOOKUP(A1832,'System TB'!$A:$C,3,FALSE)</f>
        <v>56173901.399999999</v>
      </c>
      <c r="F1832" s="44">
        <v>56257002.399999999</v>
      </c>
      <c r="G1832" s="44">
        <f t="shared" si="32"/>
        <v>-83101</v>
      </c>
      <c r="H1832" s="55"/>
      <c r="I1832" s="55"/>
      <c r="J1832" s="55"/>
    </row>
    <row r="1833" spans="1:10">
      <c r="A1833" s="42" t="s">
        <v>4185</v>
      </c>
      <c r="B1833" s="43" t="s">
        <v>4128</v>
      </c>
      <c r="C1833" s="92" t="s">
        <v>5471</v>
      </c>
      <c r="D1833" s="42" t="s">
        <v>4186</v>
      </c>
      <c r="E1833" s="203">
        <f>VLOOKUP(A1833,'System TB'!$A:$C,3,FALSE)</f>
        <v>0</v>
      </c>
      <c r="F1833" s="44">
        <v>255087</v>
      </c>
      <c r="G1833" s="44">
        <f t="shared" si="32"/>
        <v>-255087</v>
      </c>
      <c r="H1833" s="55"/>
      <c r="I1833" s="55"/>
      <c r="J1833" s="55"/>
    </row>
    <row r="1834" spans="1:10">
      <c r="A1834" s="42" t="s">
        <v>4227</v>
      </c>
      <c r="B1834" s="43" t="s">
        <v>4128</v>
      </c>
      <c r="C1834" s="92" t="s">
        <v>5471</v>
      </c>
      <c r="D1834" s="42" t="s">
        <v>4228</v>
      </c>
      <c r="E1834" s="203">
        <f>VLOOKUP(A1834,'System TB'!$A:$C,3,FALSE)</f>
        <v>-2333901.7000000002</v>
      </c>
      <c r="F1834" s="44">
        <v>-2417002.7000000002</v>
      </c>
      <c r="G1834" s="44">
        <f t="shared" si="32"/>
        <v>83101</v>
      </c>
      <c r="H1834" s="55"/>
      <c r="I1834" s="55"/>
      <c r="J1834" s="55"/>
    </row>
    <row r="1835" spans="1:10">
      <c r="A1835" s="42" t="s">
        <v>4229</v>
      </c>
      <c r="B1835" s="43" t="s">
        <v>4128</v>
      </c>
      <c r="C1835" s="92" t="s">
        <v>5471</v>
      </c>
      <c r="D1835" s="42" t="s">
        <v>4230</v>
      </c>
      <c r="E1835" s="203">
        <f>VLOOKUP(A1835,'System TB'!$A:$C,3,FALSE)</f>
        <v>0.4</v>
      </c>
      <c r="F1835" s="44">
        <v>0.4</v>
      </c>
      <c r="G1835" s="44">
        <f t="shared" si="32"/>
        <v>0</v>
      </c>
      <c r="H1835" s="55"/>
      <c r="I1835" s="55"/>
      <c r="J1835" s="55"/>
    </row>
    <row r="1836" spans="1:10">
      <c r="A1836" s="42" t="s">
        <v>4207</v>
      </c>
      <c r="B1836" s="43" t="s">
        <v>4128</v>
      </c>
      <c r="C1836" s="92" t="s">
        <v>5471</v>
      </c>
      <c r="D1836" s="42" t="s">
        <v>4208</v>
      </c>
      <c r="E1836" s="203">
        <f>VLOOKUP(A1836,'System TB'!$A:$C,3,FALSE)</f>
        <v>1135121.29</v>
      </c>
      <c r="F1836" s="44">
        <v>1299105.29</v>
      </c>
      <c r="G1836" s="44">
        <f t="shared" si="32"/>
        <v>-163984</v>
      </c>
      <c r="H1836" s="55"/>
      <c r="I1836" s="55"/>
      <c r="J1836" s="55"/>
    </row>
    <row r="1837" spans="1:10">
      <c r="A1837" s="42" t="s">
        <v>4157</v>
      </c>
      <c r="B1837" s="43" t="s">
        <v>4128</v>
      </c>
      <c r="C1837" s="92" t="s">
        <v>5471</v>
      </c>
      <c r="D1837" s="42" t="s">
        <v>4158</v>
      </c>
      <c r="E1837" s="203">
        <f>VLOOKUP(A1837,'System TB'!$A:$C,3,FALSE)</f>
        <v>0.7</v>
      </c>
      <c r="F1837" s="44">
        <v>0.7</v>
      </c>
      <c r="G1837" s="44">
        <f t="shared" si="32"/>
        <v>0</v>
      </c>
      <c r="H1837" s="55"/>
      <c r="I1837" s="55"/>
      <c r="J1837" s="55"/>
    </row>
    <row r="1838" spans="1:10">
      <c r="A1838" s="42" t="s">
        <v>4928</v>
      </c>
      <c r="B1838" s="43" t="s">
        <v>4913</v>
      </c>
      <c r="C1838" s="9" t="s">
        <v>5244</v>
      </c>
      <c r="D1838" s="42" t="s">
        <v>4929</v>
      </c>
      <c r="E1838" s="203">
        <f>VLOOKUP(A1838,'System TB'!$A:$C,3,FALSE)</f>
        <v>-13539</v>
      </c>
      <c r="F1838" s="44">
        <v>-8471</v>
      </c>
      <c r="G1838" s="44">
        <f t="shared" si="32"/>
        <v>-5068</v>
      </c>
      <c r="H1838" s="55"/>
      <c r="I1838" s="55"/>
      <c r="J1838" s="55"/>
    </row>
    <row r="1839" spans="1:10">
      <c r="A1839" s="42" t="s">
        <v>4915</v>
      </c>
      <c r="B1839" s="43" t="s">
        <v>4913</v>
      </c>
      <c r="C1839" s="9" t="s">
        <v>5244</v>
      </c>
      <c r="D1839" s="42" t="s">
        <v>4916</v>
      </c>
      <c r="E1839" s="203">
        <f>VLOOKUP(A1839,'System TB'!$A:$C,3,FALSE)</f>
        <v>0</v>
      </c>
      <c r="F1839" s="44">
        <v>0</v>
      </c>
      <c r="G1839" s="44">
        <f t="shared" si="32"/>
        <v>0</v>
      </c>
      <c r="H1839" s="55"/>
      <c r="I1839" s="55"/>
      <c r="J1839" s="55"/>
    </row>
    <row r="1840" spans="1:10">
      <c r="A1840" s="42" t="s">
        <v>4696</v>
      </c>
      <c r="B1840" s="43" t="s">
        <v>4688</v>
      </c>
      <c r="C1840" s="92" t="str">
        <f>IF(E1840&gt;=0,"BS-1.1.18.0.0.0","BS-1.2.11.0.0.0")</f>
        <v>BS-1.2.11.0.0.0</v>
      </c>
      <c r="D1840" s="42" t="s">
        <v>4697</v>
      </c>
      <c r="E1840" s="203">
        <f>VLOOKUP(A1840,'System TB'!$A:$C,3,FALSE)</f>
        <v>-3891175.21</v>
      </c>
      <c r="F1840" s="44">
        <v>-3981325.21</v>
      </c>
      <c r="G1840" s="44">
        <f t="shared" si="32"/>
        <v>90150</v>
      </c>
      <c r="H1840" s="55"/>
      <c r="I1840" s="55"/>
      <c r="J1840" s="55"/>
    </row>
    <row r="1841" spans="1:10">
      <c r="A1841" s="42" t="s">
        <v>4702</v>
      </c>
      <c r="B1841" s="43" t="s">
        <v>4688</v>
      </c>
      <c r="C1841" s="92" t="str">
        <f>IF(E1841&gt;=0,"BS-1.1.18.0.0.0","BS-1.2.11.0.0.0")</f>
        <v>BS-1.2.11.0.0.0</v>
      </c>
      <c r="D1841" s="42" t="s">
        <v>4703</v>
      </c>
      <c r="E1841" s="203">
        <f>VLOOKUP(A1841,'System TB'!$A:$C,3,FALSE)</f>
        <v>-12684.59</v>
      </c>
      <c r="F1841" s="44">
        <v>-12684.59</v>
      </c>
      <c r="G1841" s="44">
        <f t="shared" si="32"/>
        <v>0</v>
      </c>
      <c r="H1841" s="55"/>
      <c r="I1841" s="55"/>
      <c r="J1841" s="55"/>
    </row>
    <row r="1842" spans="1:10">
      <c r="A1842" s="42" t="s">
        <v>4463</v>
      </c>
      <c r="B1842" s="43" t="s">
        <v>4420</v>
      </c>
      <c r="C1842" s="92" t="s">
        <v>5222</v>
      </c>
      <c r="D1842" s="42" t="s">
        <v>4464</v>
      </c>
      <c r="E1842" s="203">
        <f>VLOOKUP(A1842,'System TB'!$A:$C,3,FALSE)</f>
        <v>0</v>
      </c>
      <c r="F1842" s="44">
        <v>0</v>
      </c>
      <c r="G1842" s="44">
        <f t="shared" si="32"/>
        <v>0</v>
      </c>
      <c r="H1842" s="55"/>
      <c r="I1842" s="55"/>
      <c r="J1842" s="55"/>
    </row>
    <row r="1843" spans="1:10">
      <c r="A1843" s="42" t="s">
        <v>4785</v>
      </c>
      <c r="B1843" s="43" t="s">
        <v>4638</v>
      </c>
      <c r="C1843" s="92" t="str">
        <f>IF(E1843&gt;=0,"BS-1.1.18.0.0.0","BS-1.2.11.0.0.0")</f>
        <v>BS-1.2.11.0.0.0</v>
      </c>
      <c r="D1843" s="42" t="s">
        <v>4786</v>
      </c>
      <c r="E1843" s="203">
        <f>VLOOKUP(A1843,'System TB'!$A:$C,3,FALSE)</f>
        <v>-96388.55</v>
      </c>
      <c r="F1843" s="44">
        <v>-96388.55</v>
      </c>
      <c r="G1843" s="44">
        <f t="shared" si="32"/>
        <v>0</v>
      </c>
      <c r="H1843" s="55"/>
      <c r="I1843" s="55"/>
      <c r="J1843" s="55"/>
    </row>
    <row r="1844" spans="1:10">
      <c r="A1844" s="42" t="s">
        <v>4254</v>
      </c>
      <c r="B1844" s="43" t="s">
        <v>4128</v>
      </c>
      <c r="C1844" s="92" t="s">
        <v>5471</v>
      </c>
      <c r="D1844" s="42" t="s">
        <v>4255</v>
      </c>
      <c r="E1844" s="203">
        <f>VLOOKUP(A1844,'System TB'!$A:$C,3,FALSE)</f>
        <v>0</v>
      </c>
      <c r="F1844" s="44">
        <v>0</v>
      </c>
      <c r="G1844" s="44">
        <f t="shared" si="32"/>
        <v>0</v>
      </c>
      <c r="H1844" s="55"/>
      <c r="I1844" s="55"/>
      <c r="J1844" s="55"/>
    </row>
    <row r="1845" spans="1:10">
      <c r="A1845" s="42" t="s">
        <v>4209</v>
      </c>
      <c r="B1845" s="43" t="s">
        <v>4128</v>
      </c>
      <c r="C1845" s="92" t="s">
        <v>5471</v>
      </c>
      <c r="D1845" s="42" t="s">
        <v>4210</v>
      </c>
      <c r="E1845" s="203">
        <f>VLOOKUP(A1845,'System TB'!$A:$C,3,FALSE)</f>
        <v>0.02</v>
      </c>
      <c r="F1845" s="44">
        <v>0.02</v>
      </c>
      <c r="G1845" s="44">
        <f t="shared" si="32"/>
        <v>0</v>
      </c>
      <c r="H1845" s="55"/>
      <c r="I1845" s="55"/>
      <c r="J1845" s="55"/>
    </row>
    <row r="1846" spans="1:10">
      <c r="A1846" s="42" t="s">
        <v>2925</v>
      </c>
      <c r="B1846" s="43" t="s">
        <v>1409</v>
      </c>
      <c r="C1846" s="92" t="s">
        <v>5238</v>
      </c>
      <c r="D1846" s="42" t="s">
        <v>2926</v>
      </c>
      <c r="E1846" s="203">
        <f>VLOOKUP(A1846,'System TB'!$A:$C,3,FALSE)</f>
        <v>252747.38</v>
      </c>
      <c r="F1846" s="44">
        <v>188952.77000000002</v>
      </c>
      <c r="G1846" s="44">
        <f t="shared" si="32"/>
        <v>63794.609999999986</v>
      </c>
      <c r="H1846" s="55"/>
      <c r="I1846" s="55"/>
      <c r="J1846" s="55"/>
    </row>
    <row r="1847" spans="1:10">
      <c r="A1847" s="42" t="s">
        <v>1887</v>
      </c>
      <c r="B1847" s="43" t="s">
        <v>1409</v>
      </c>
      <c r="C1847" s="92" t="s">
        <v>5238</v>
      </c>
      <c r="D1847" s="42" t="s">
        <v>1888</v>
      </c>
      <c r="E1847" s="203">
        <f>VLOOKUP(A1847,'System TB'!$A:$C,3,FALSE)</f>
        <v>1386504</v>
      </c>
      <c r="F1847" s="44">
        <v>1039878</v>
      </c>
      <c r="G1847" s="44">
        <f t="shared" si="32"/>
        <v>346626</v>
      </c>
      <c r="H1847" s="55"/>
      <c r="I1847" s="55"/>
      <c r="J1847" s="55"/>
    </row>
    <row r="1848" spans="1:10">
      <c r="A1848" s="42" t="s">
        <v>581</v>
      </c>
      <c r="B1848" s="43">
        <v>26</v>
      </c>
      <c r="C1848" s="204" t="s">
        <v>5205</v>
      </c>
      <c r="D1848" s="42" t="s">
        <v>582</v>
      </c>
      <c r="E1848" s="203">
        <f>VLOOKUP(A1848,'System TB'!$A:$C,3,FALSE)</f>
        <v>0</v>
      </c>
      <c r="F1848" s="44">
        <v>0</v>
      </c>
      <c r="G1848" s="44">
        <f t="shared" si="32"/>
        <v>0</v>
      </c>
      <c r="H1848" s="55"/>
      <c r="I1848" s="55"/>
      <c r="J1848" s="55"/>
    </row>
    <row r="1849" spans="1:10">
      <c r="A1849" s="42" t="s">
        <v>2652</v>
      </c>
      <c r="B1849" s="43" t="s">
        <v>1409</v>
      </c>
      <c r="C1849" s="92" t="s">
        <v>5238</v>
      </c>
      <c r="D1849" s="42" t="s">
        <v>2653</v>
      </c>
      <c r="E1849" s="203">
        <f>VLOOKUP(A1849,'System TB'!$A:$C,3,FALSE)</f>
        <v>0</v>
      </c>
      <c r="F1849" s="44">
        <v>0</v>
      </c>
      <c r="G1849" s="44">
        <f t="shared" si="32"/>
        <v>0</v>
      </c>
      <c r="H1849" s="55"/>
      <c r="I1849" s="55"/>
      <c r="J1849" s="55"/>
    </row>
    <row r="1850" spans="1:10">
      <c r="A1850" s="42" t="s">
        <v>2145</v>
      </c>
      <c r="B1850" s="43" t="s">
        <v>1409</v>
      </c>
      <c r="C1850" s="92" t="s">
        <v>5238</v>
      </c>
      <c r="D1850" s="42" t="s">
        <v>2146</v>
      </c>
      <c r="E1850" s="203">
        <f>VLOOKUP(A1850,'System TB'!$A:$C,3,FALSE)</f>
        <v>0</v>
      </c>
      <c r="F1850" s="44">
        <v>0</v>
      </c>
      <c r="G1850" s="44">
        <f t="shared" si="32"/>
        <v>0</v>
      </c>
      <c r="H1850" s="55"/>
      <c r="I1850" s="55"/>
      <c r="J1850" s="55"/>
    </row>
    <row r="1851" spans="1:10">
      <c r="A1851" s="42" t="s">
        <v>1631</v>
      </c>
      <c r="B1851" s="43" t="s">
        <v>1409</v>
      </c>
      <c r="C1851" s="92" t="s">
        <v>5238</v>
      </c>
      <c r="D1851" s="42" t="s">
        <v>1632</v>
      </c>
      <c r="E1851" s="203">
        <f>VLOOKUP(A1851,'System TB'!$A:$C,3,FALSE)</f>
        <v>0</v>
      </c>
      <c r="F1851" s="44">
        <v>0</v>
      </c>
      <c r="G1851" s="44">
        <f t="shared" si="32"/>
        <v>0</v>
      </c>
      <c r="H1851" s="55"/>
      <c r="I1851" s="55"/>
      <c r="J1851" s="55"/>
    </row>
    <row r="1852" spans="1:10">
      <c r="A1852" s="42" t="s">
        <v>2133</v>
      </c>
      <c r="B1852" s="43" t="s">
        <v>1409</v>
      </c>
      <c r="C1852" s="92" t="s">
        <v>5238</v>
      </c>
      <c r="D1852" s="42" t="s">
        <v>2134</v>
      </c>
      <c r="E1852" s="203">
        <f>VLOOKUP(A1852,'System TB'!$A:$C,3,FALSE)</f>
        <v>87350.73</v>
      </c>
      <c r="F1852" s="44">
        <v>59377.629999999976</v>
      </c>
      <c r="G1852" s="44">
        <f t="shared" si="32"/>
        <v>27973.10000000002</v>
      </c>
      <c r="H1852" s="55"/>
      <c r="I1852" s="55"/>
      <c r="J1852" s="55"/>
    </row>
    <row r="1853" spans="1:10">
      <c r="A1853" s="42" t="s">
        <v>2408</v>
      </c>
      <c r="B1853" s="43" t="s">
        <v>1409</v>
      </c>
      <c r="C1853" s="92" t="s">
        <v>5238</v>
      </c>
      <c r="D1853" s="42" t="s">
        <v>2409</v>
      </c>
      <c r="E1853" s="203">
        <f>VLOOKUP(A1853,'System TB'!$A:$C,3,FALSE)</f>
        <v>57997.85</v>
      </c>
      <c r="F1853" s="44">
        <v>44597.850000000035</v>
      </c>
      <c r="G1853" s="44">
        <f t="shared" si="32"/>
        <v>13399.999999999964</v>
      </c>
      <c r="H1853" s="55"/>
      <c r="I1853" s="55"/>
      <c r="J1853" s="55"/>
    </row>
    <row r="1854" spans="1:10">
      <c r="A1854" s="42" t="s">
        <v>2666</v>
      </c>
      <c r="B1854" s="43" t="s">
        <v>1409</v>
      </c>
      <c r="C1854" s="92" t="s">
        <v>5238</v>
      </c>
      <c r="D1854" s="42" t="s">
        <v>2667</v>
      </c>
      <c r="E1854" s="203">
        <f>VLOOKUP(A1854,'System TB'!$A:$C,3,FALSE)</f>
        <v>6115</v>
      </c>
      <c r="F1854" s="44">
        <v>6115</v>
      </c>
      <c r="G1854" s="44">
        <f t="shared" si="32"/>
        <v>0</v>
      </c>
      <c r="H1854" s="55"/>
      <c r="I1854" s="55"/>
      <c r="J1854" s="55"/>
    </row>
    <row r="1855" spans="1:10">
      <c r="A1855" s="42" t="s">
        <v>3182</v>
      </c>
      <c r="B1855" s="43" t="s">
        <v>1409</v>
      </c>
      <c r="C1855" s="92" t="s">
        <v>5238</v>
      </c>
      <c r="D1855" s="42" t="s">
        <v>3183</v>
      </c>
      <c r="E1855" s="203">
        <f>VLOOKUP(A1855,'System TB'!$A:$C,3,FALSE)</f>
        <v>93788.56</v>
      </c>
      <c r="F1855" s="44">
        <v>72219.429999999964</v>
      </c>
      <c r="G1855" s="44">
        <f t="shared" si="32"/>
        <v>21569.130000000034</v>
      </c>
      <c r="H1855" s="55"/>
      <c r="I1855" s="55"/>
      <c r="J1855" s="55"/>
    </row>
    <row r="1856" spans="1:10">
      <c r="A1856" s="42" t="s">
        <v>3154</v>
      </c>
      <c r="B1856" s="43" t="s">
        <v>1409</v>
      </c>
      <c r="C1856" s="92" t="s">
        <v>5238</v>
      </c>
      <c r="D1856" s="42" t="s">
        <v>3155</v>
      </c>
      <c r="E1856" s="203">
        <f>VLOOKUP(A1856,'System TB'!$A:$C,3,FALSE)</f>
        <v>601656.06999999995</v>
      </c>
      <c r="F1856" s="44">
        <v>443243.6100000001</v>
      </c>
      <c r="G1856" s="44">
        <f t="shared" si="32"/>
        <v>158412.45999999985</v>
      </c>
      <c r="H1856" s="55"/>
      <c r="I1856" s="55"/>
      <c r="J1856" s="55"/>
    </row>
    <row r="1857" spans="1:10">
      <c r="A1857" s="42" t="s">
        <v>2410</v>
      </c>
      <c r="B1857" s="43" t="s">
        <v>1409</v>
      </c>
      <c r="C1857" s="92" t="s">
        <v>5238</v>
      </c>
      <c r="D1857" s="42" t="s">
        <v>2411</v>
      </c>
      <c r="E1857" s="203">
        <f>VLOOKUP(A1857,'System TB'!$A:$C,3,FALSE)</f>
        <v>321895.5</v>
      </c>
      <c r="F1857" s="44">
        <v>240725.92000000004</v>
      </c>
      <c r="G1857" s="44">
        <f t="shared" si="32"/>
        <v>81169.579999999958</v>
      </c>
      <c r="H1857" s="55"/>
      <c r="I1857" s="55"/>
      <c r="J1857" s="55"/>
    </row>
    <row r="1858" spans="1:10">
      <c r="A1858" s="42" t="s">
        <v>2933</v>
      </c>
      <c r="B1858" s="43" t="s">
        <v>1409</v>
      </c>
      <c r="C1858" s="92" t="s">
        <v>5238</v>
      </c>
      <c r="D1858" s="42" t="s">
        <v>2934</v>
      </c>
      <c r="E1858" s="203">
        <f>VLOOKUP(A1858,'System TB'!$A:$C,3,FALSE)</f>
        <v>31965</v>
      </c>
      <c r="F1858" s="44">
        <v>31965</v>
      </c>
      <c r="G1858" s="44">
        <f t="shared" ref="G1858:G1921" si="33">E1858-F1858</f>
        <v>0</v>
      </c>
      <c r="H1858" s="55"/>
      <c r="I1858" s="55"/>
      <c r="J1858" s="55"/>
    </row>
    <row r="1859" spans="1:10">
      <c r="A1859" s="42" t="s">
        <v>3438</v>
      </c>
      <c r="B1859" s="43" t="s">
        <v>1409</v>
      </c>
      <c r="C1859" s="92" t="s">
        <v>5238</v>
      </c>
      <c r="D1859" s="42" t="s">
        <v>3439</v>
      </c>
      <c r="E1859" s="203">
        <f>VLOOKUP(A1859,'System TB'!$A:$C,3,FALSE)</f>
        <v>311691</v>
      </c>
      <c r="F1859" s="44">
        <v>210622</v>
      </c>
      <c r="G1859" s="44">
        <f t="shared" si="33"/>
        <v>101069</v>
      </c>
      <c r="H1859" s="55"/>
      <c r="I1859" s="55"/>
      <c r="J1859" s="55"/>
    </row>
    <row r="1860" spans="1:10">
      <c r="A1860" s="42" t="s">
        <v>2660</v>
      </c>
      <c r="B1860" s="43" t="s">
        <v>1409</v>
      </c>
      <c r="C1860" s="92" t="s">
        <v>5238</v>
      </c>
      <c r="D1860" s="42" t="s">
        <v>2661</v>
      </c>
      <c r="E1860" s="203">
        <f>VLOOKUP(A1860,'System TB'!$A:$C,3,FALSE)</f>
        <v>478318.5</v>
      </c>
      <c r="F1860" s="44">
        <v>357227</v>
      </c>
      <c r="G1860" s="44">
        <f t="shared" si="33"/>
        <v>121091.5</v>
      </c>
      <c r="H1860" s="55"/>
      <c r="I1860" s="55"/>
      <c r="J1860" s="55"/>
    </row>
    <row r="1861" spans="1:10">
      <c r="A1861" s="42" t="s">
        <v>635</v>
      </c>
      <c r="B1861" s="43">
        <v>26</v>
      </c>
      <c r="C1861" s="204" t="s">
        <v>5205</v>
      </c>
      <c r="D1861" s="42" t="s">
        <v>636</v>
      </c>
      <c r="E1861" s="203">
        <f>VLOOKUP(A1861,'System TB'!$A:$C,3,FALSE)</f>
        <v>0</v>
      </c>
      <c r="F1861" s="44">
        <v>0</v>
      </c>
      <c r="G1861" s="44">
        <f t="shared" si="33"/>
        <v>0</v>
      </c>
      <c r="H1861" s="55"/>
      <c r="I1861" s="55"/>
      <c r="J1861" s="55"/>
    </row>
    <row r="1862" spans="1:10">
      <c r="A1862" s="42" t="s">
        <v>4241</v>
      </c>
      <c r="B1862" s="43" t="s">
        <v>4128</v>
      </c>
      <c r="C1862" s="92" t="s">
        <v>5471</v>
      </c>
      <c r="D1862" s="42" t="s">
        <v>4242</v>
      </c>
      <c r="E1862" s="203">
        <f>VLOOKUP(A1862,'System TB'!$A:$C,3,FALSE)</f>
        <v>0.33</v>
      </c>
      <c r="F1862" s="44">
        <v>0.33</v>
      </c>
      <c r="G1862" s="44">
        <f t="shared" si="33"/>
        <v>0</v>
      </c>
      <c r="H1862" s="55"/>
      <c r="I1862" s="55"/>
      <c r="J1862" s="55"/>
    </row>
    <row r="1863" spans="1:10">
      <c r="A1863" s="42" t="s">
        <v>4093</v>
      </c>
      <c r="B1863" s="91" t="str">
        <f>IF(E1863&gt;=0,"15b","OD")</f>
        <v>15b</v>
      </c>
      <c r="C1863" s="92" t="str">
        <f>IF(E1863&gt;=0,"BS-1.1.1.3.0.0","BS-1.2.1.1.0.0")</f>
        <v>BS-1.1.1.3.0.0</v>
      </c>
      <c r="D1863" s="42" t="s">
        <v>4094</v>
      </c>
      <c r="E1863" s="203">
        <f>VLOOKUP(A1863,'System TB'!$A:$C,3,FALSE)</f>
        <v>33500.36</v>
      </c>
      <c r="F1863" s="44">
        <v>33500.36</v>
      </c>
      <c r="G1863" s="44">
        <f t="shared" si="33"/>
        <v>0</v>
      </c>
      <c r="H1863" s="55"/>
      <c r="I1863" s="55"/>
      <c r="J1863" s="55"/>
    </row>
    <row r="1864" spans="1:10">
      <c r="A1864" s="42" t="s">
        <v>1633</v>
      </c>
      <c r="B1864" s="43" t="s">
        <v>1409</v>
      </c>
      <c r="C1864" s="92" t="s">
        <v>5238</v>
      </c>
      <c r="D1864" s="42" t="s">
        <v>1634</v>
      </c>
      <c r="E1864" s="203">
        <f>VLOOKUP(A1864,'System TB'!$A:$C,3,FALSE)</f>
        <v>108668.8</v>
      </c>
      <c r="F1864" s="44">
        <v>81501.599999999977</v>
      </c>
      <c r="G1864" s="44">
        <f t="shared" si="33"/>
        <v>27167.200000000026</v>
      </c>
      <c r="H1864" s="55"/>
      <c r="I1864" s="55"/>
      <c r="J1864" s="55"/>
    </row>
    <row r="1865" spans="1:10">
      <c r="A1865" s="42" t="s">
        <v>1879</v>
      </c>
      <c r="B1865" s="43" t="s">
        <v>1409</v>
      </c>
      <c r="C1865" s="92" t="s">
        <v>5238</v>
      </c>
      <c r="D1865" s="42" t="s">
        <v>1880</v>
      </c>
      <c r="E1865" s="203">
        <f>VLOOKUP(A1865,'System TB'!$A:$C,3,FALSE)</f>
        <v>81395.25</v>
      </c>
      <c r="F1865" s="44">
        <v>48697.75</v>
      </c>
      <c r="G1865" s="44">
        <f t="shared" si="33"/>
        <v>32697.5</v>
      </c>
      <c r="H1865" s="55"/>
      <c r="I1865" s="55"/>
      <c r="J1865" s="55"/>
    </row>
    <row r="1866" spans="1:10">
      <c r="A1866" s="42" t="s">
        <v>2386</v>
      </c>
      <c r="B1866" s="43" t="s">
        <v>1409</v>
      </c>
      <c r="C1866" s="92" t="s">
        <v>5238</v>
      </c>
      <c r="D1866" s="42" t="s">
        <v>2387</v>
      </c>
      <c r="E1866" s="203">
        <f>VLOOKUP(A1866,'System TB'!$A:$C,3,FALSE)</f>
        <v>0</v>
      </c>
      <c r="F1866" s="44">
        <v>0</v>
      </c>
      <c r="G1866" s="44">
        <f t="shared" si="33"/>
        <v>0</v>
      </c>
      <c r="H1866" s="55"/>
      <c r="I1866" s="55"/>
      <c r="J1866" s="55"/>
    </row>
    <row r="1867" spans="1:10">
      <c r="A1867" s="42" t="s">
        <v>4942</v>
      </c>
      <c r="B1867" s="43" t="s">
        <v>4938</v>
      </c>
      <c r="C1867" s="9" t="s">
        <v>5244</v>
      </c>
      <c r="D1867" s="42" t="s">
        <v>4943</v>
      </c>
      <c r="E1867" s="203">
        <f>VLOOKUP(A1867,'System TB'!$A:$C,3,FALSE)</f>
        <v>-305757.07</v>
      </c>
      <c r="F1867" s="44">
        <v>-242520.07000000007</v>
      </c>
      <c r="G1867" s="44">
        <f t="shared" si="33"/>
        <v>-63236.999999999942</v>
      </c>
      <c r="H1867" s="55"/>
      <c r="I1867" s="55"/>
      <c r="J1867" s="55"/>
    </row>
    <row r="1868" spans="1:10">
      <c r="A1868" s="42" t="s">
        <v>4940</v>
      </c>
      <c r="B1868" s="43" t="s">
        <v>4938</v>
      </c>
      <c r="C1868" s="9" t="s">
        <v>5244</v>
      </c>
      <c r="D1868" s="42" t="s">
        <v>4941</v>
      </c>
      <c r="E1868" s="203">
        <f>VLOOKUP(A1868,'System TB'!$A:$C,3,FALSE)</f>
        <v>-25238</v>
      </c>
      <c r="F1868" s="44">
        <v>-9222</v>
      </c>
      <c r="G1868" s="44">
        <f t="shared" si="33"/>
        <v>-16016</v>
      </c>
      <c r="H1868" s="55"/>
      <c r="I1868" s="55"/>
      <c r="J1868" s="55"/>
    </row>
    <row r="1869" spans="1:10">
      <c r="A1869" s="42" t="s">
        <v>4964</v>
      </c>
      <c r="B1869" s="43" t="s">
        <v>4938</v>
      </c>
      <c r="C1869" s="9" t="s">
        <v>5244</v>
      </c>
      <c r="D1869" s="42" t="s">
        <v>4965</v>
      </c>
      <c r="E1869" s="203">
        <f>VLOOKUP(A1869,'System TB'!$A:$C,3,FALSE)</f>
        <v>0</v>
      </c>
      <c r="F1869" s="44">
        <v>0</v>
      </c>
      <c r="G1869" s="44">
        <f t="shared" si="33"/>
        <v>0</v>
      </c>
      <c r="H1869" s="55"/>
      <c r="I1869" s="55"/>
      <c r="J1869" s="55"/>
    </row>
    <row r="1870" spans="1:10">
      <c r="A1870" s="42" t="s">
        <v>4505</v>
      </c>
      <c r="B1870" s="43" t="s">
        <v>4491</v>
      </c>
      <c r="C1870" s="92" t="str">
        <f>IF(E1870&gt;=0,"BS-1.1.18.0.0.0","BS-1.2.11.0.0.0")</f>
        <v>BS-1.1.18.0.0.0</v>
      </c>
      <c r="D1870" s="42" t="s">
        <v>4506</v>
      </c>
      <c r="E1870" s="203">
        <f>VLOOKUP(A1870,'System TB'!$A:$C,3,FALSE)</f>
        <v>0</v>
      </c>
      <c r="F1870" s="44">
        <v>0</v>
      </c>
      <c r="G1870" s="44">
        <f t="shared" si="33"/>
        <v>0</v>
      </c>
      <c r="H1870" s="55"/>
      <c r="I1870" s="55"/>
      <c r="J1870" s="55"/>
    </row>
    <row r="1871" spans="1:10">
      <c r="A1871" s="42" t="s">
        <v>499</v>
      </c>
      <c r="B1871" s="43">
        <v>26</v>
      </c>
      <c r="C1871" s="204" t="s">
        <v>5205</v>
      </c>
      <c r="D1871" s="42" t="s">
        <v>500</v>
      </c>
      <c r="E1871" s="203">
        <f>VLOOKUP(A1871,'System TB'!$A:$C,3,FALSE)</f>
        <v>0</v>
      </c>
      <c r="F1871" s="44">
        <v>0</v>
      </c>
      <c r="G1871" s="44">
        <f t="shared" si="33"/>
        <v>0</v>
      </c>
      <c r="H1871" s="55"/>
      <c r="I1871" s="55"/>
      <c r="J1871" s="55"/>
    </row>
    <row r="1872" spans="1:10">
      <c r="A1872" s="42" t="s">
        <v>3156</v>
      </c>
      <c r="B1872" s="43" t="s">
        <v>1409</v>
      </c>
      <c r="C1872" s="92" t="s">
        <v>5238</v>
      </c>
      <c r="D1872" s="42" t="s">
        <v>3157</v>
      </c>
      <c r="E1872" s="203">
        <f>VLOOKUP(A1872,'System TB'!$A:$C,3,FALSE)</f>
        <v>536130.56000000006</v>
      </c>
      <c r="F1872" s="44">
        <v>402097.91999999993</v>
      </c>
      <c r="G1872" s="44">
        <f t="shared" si="33"/>
        <v>134032.64000000013</v>
      </c>
      <c r="H1872" s="55"/>
      <c r="I1872" s="55"/>
      <c r="J1872" s="55"/>
    </row>
    <row r="1873" spans="1:10">
      <c r="A1873" s="42" t="s">
        <v>3176</v>
      </c>
      <c r="B1873" s="43" t="s">
        <v>1409</v>
      </c>
      <c r="C1873" s="92" t="s">
        <v>5238</v>
      </c>
      <c r="D1873" s="42" t="s">
        <v>3177</v>
      </c>
      <c r="E1873" s="203">
        <f>VLOOKUP(A1873,'System TB'!$A:$C,3,FALSE)</f>
        <v>25396.06</v>
      </c>
      <c r="F1873" s="44">
        <v>19576.589999999997</v>
      </c>
      <c r="G1873" s="44">
        <f t="shared" si="33"/>
        <v>5819.4700000000048</v>
      </c>
      <c r="H1873" s="55"/>
      <c r="I1873" s="55"/>
      <c r="J1873" s="55"/>
    </row>
    <row r="1874" spans="1:10">
      <c r="A1874" s="42" t="s">
        <v>3162</v>
      </c>
      <c r="B1874" s="43" t="s">
        <v>1409</v>
      </c>
      <c r="C1874" s="92" t="s">
        <v>5238</v>
      </c>
      <c r="D1874" s="42" t="s">
        <v>3163</v>
      </c>
      <c r="E1874" s="203">
        <f>VLOOKUP(A1874,'System TB'!$A:$C,3,FALSE)</f>
        <v>551410.1</v>
      </c>
      <c r="F1874" s="44">
        <v>418518.85000000009</v>
      </c>
      <c r="G1874" s="44">
        <f t="shared" si="33"/>
        <v>132891.24999999988</v>
      </c>
      <c r="H1874" s="55"/>
      <c r="I1874" s="55"/>
      <c r="J1874" s="55"/>
    </row>
    <row r="1875" spans="1:10">
      <c r="A1875" s="42" t="s">
        <v>1160</v>
      </c>
      <c r="B1875" s="43" t="s">
        <v>978</v>
      </c>
      <c r="C1875" s="92" t="s">
        <v>5233</v>
      </c>
      <c r="D1875" s="42" t="s">
        <v>1161</v>
      </c>
      <c r="E1875" s="203">
        <f>VLOOKUP(A1875,'System TB'!$A:$C,3,FALSE)</f>
        <v>24130</v>
      </c>
      <c r="F1875" s="44">
        <v>24130</v>
      </c>
      <c r="G1875" s="44">
        <f t="shared" si="33"/>
        <v>0</v>
      </c>
      <c r="H1875" s="55"/>
      <c r="I1875" s="55"/>
      <c r="J1875" s="55"/>
    </row>
    <row r="1876" spans="1:10">
      <c r="A1876" s="42" t="s">
        <v>1008</v>
      </c>
      <c r="B1876" s="43" t="s">
        <v>978</v>
      </c>
      <c r="C1876" s="92" t="s">
        <v>5233</v>
      </c>
      <c r="D1876" s="42" t="s">
        <v>1009</v>
      </c>
      <c r="E1876" s="203">
        <f>VLOOKUP(A1876,'System TB'!$A:$C,3,FALSE)</f>
        <v>17115</v>
      </c>
      <c r="F1876" s="44">
        <v>17115</v>
      </c>
      <c r="G1876" s="44">
        <f t="shared" si="33"/>
        <v>0</v>
      </c>
      <c r="H1876" s="55"/>
      <c r="I1876" s="55"/>
      <c r="J1876" s="55"/>
    </row>
    <row r="1877" spans="1:10">
      <c r="A1877" s="42" t="s">
        <v>1245</v>
      </c>
      <c r="B1877" s="43" t="s">
        <v>978</v>
      </c>
      <c r="C1877" s="92" t="s">
        <v>5233</v>
      </c>
      <c r="D1877" s="42" t="s">
        <v>1246</v>
      </c>
      <c r="E1877" s="203">
        <f>VLOOKUP(A1877,'System TB'!$A:$C,3,FALSE)</f>
        <v>41175</v>
      </c>
      <c r="F1877" s="44">
        <v>34175</v>
      </c>
      <c r="G1877" s="44">
        <f t="shared" si="33"/>
        <v>7000</v>
      </c>
      <c r="H1877" s="55"/>
      <c r="I1877" s="55"/>
      <c r="J1877" s="55"/>
    </row>
    <row r="1878" spans="1:10">
      <c r="A1878" s="42" t="s">
        <v>665</v>
      </c>
      <c r="B1878" s="43">
        <v>26</v>
      </c>
      <c r="C1878" s="204" t="s">
        <v>5205</v>
      </c>
      <c r="D1878" s="42" t="s">
        <v>666</v>
      </c>
      <c r="E1878" s="203">
        <f>VLOOKUP(A1878,'System TB'!$A:$C,3,FALSE)</f>
        <v>0</v>
      </c>
      <c r="F1878" s="44">
        <v>0</v>
      </c>
      <c r="G1878" s="44">
        <f t="shared" si="33"/>
        <v>0</v>
      </c>
      <c r="H1878" s="55"/>
      <c r="I1878" s="55"/>
      <c r="J1878" s="55"/>
    </row>
    <row r="1879" spans="1:10">
      <c r="A1879" s="42" t="s">
        <v>2129</v>
      </c>
      <c r="B1879" s="43" t="s">
        <v>1409</v>
      </c>
      <c r="C1879" s="92" t="s">
        <v>5238</v>
      </c>
      <c r="D1879" s="42" t="s">
        <v>2130</v>
      </c>
      <c r="E1879" s="203">
        <f>VLOOKUP(A1879,'System TB'!$A:$C,3,FALSE)</f>
        <v>128804.09</v>
      </c>
      <c r="F1879" s="44">
        <v>89446.140000000014</v>
      </c>
      <c r="G1879" s="44">
        <f t="shared" si="33"/>
        <v>39357.949999999983</v>
      </c>
      <c r="H1879" s="55"/>
      <c r="I1879" s="55"/>
      <c r="J1879" s="55"/>
    </row>
    <row r="1880" spans="1:10">
      <c r="A1880" s="42" t="s">
        <v>2147</v>
      </c>
      <c r="B1880" s="43" t="s">
        <v>1409</v>
      </c>
      <c r="C1880" s="92" t="s">
        <v>5238</v>
      </c>
      <c r="D1880" s="42" t="s">
        <v>2148</v>
      </c>
      <c r="E1880" s="203">
        <f>VLOOKUP(A1880,'System TB'!$A:$C,3,FALSE)</f>
        <v>168175</v>
      </c>
      <c r="F1880" s="44">
        <v>118025</v>
      </c>
      <c r="G1880" s="44">
        <f t="shared" si="33"/>
        <v>50150</v>
      </c>
      <c r="H1880" s="55"/>
      <c r="I1880" s="55"/>
      <c r="J1880" s="55"/>
    </row>
    <row r="1881" spans="1:10">
      <c r="A1881" s="42" t="s">
        <v>1889</v>
      </c>
      <c r="B1881" s="43" t="s">
        <v>1409</v>
      </c>
      <c r="C1881" s="92" t="s">
        <v>5238</v>
      </c>
      <c r="D1881" s="42" t="s">
        <v>1890</v>
      </c>
      <c r="E1881" s="203">
        <f>VLOOKUP(A1881,'System TB'!$A:$C,3,FALSE)</f>
        <v>46787.360000000001</v>
      </c>
      <c r="F1881" s="44">
        <v>31239.360000000001</v>
      </c>
      <c r="G1881" s="44">
        <f t="shared" si="33"/>
        <v>15548</v>
      </c>
      <c r="H1881" s="55"/>
      <c r="I1881" s="55"/>
      <c r="J1881" s="55"/>
    </row>
    <row r="1882" spans="1:10">
      <c r="A1882" s="42" t="s">
        <v>1869</v>
      </c>
      <c r="B1882" s="43" t="s">
        <v>1409</v>
      </c>
      <c r="C1882" s="92" t="s">
        <v>5238</v>
      </c>
      <c r="D1882" s="42" t="s">
        <v>1870</v>
      </c>
      <c r="E1882" s="203">
        <f>VLOOKUP(A1882,'System TB'!$A:$C,3,FALSE)</f>
        <v>43500</v>
      </c>
      <c r="F1882" s="44">
        <v>1650</v>
      </c>
      <c r="G1882" s="44">
        <f t="shared" si="33"/>
        <v>41850</v>
      </c>
      <c r="H1882" s="55"/>
      <c r="I1882" s="55"/>
      <c r="J1882" s="55"/>
    </row>
    <row r="1883" spans="1:10">
      <c r="A1883" s="42" t="s">
        <v>2662</v>
      </c>
      <c r="B1883" s="43" t="s">
        <v>1409</v>
      </c>
      <c r="C1883" s="92" t="s">
        <v>5238</v>
      </c>
      <c r="D1883" s="42" t="s">
        <v>2663</v>
      </c>
      <c r="E1883" s="203">
        <f>VLOOKUP(A1883,'System TB'!$A:$C,3,FALSE)</f>
        <v>905512.32</v>
      </c>
      <c r="F1883" s="44">
        <v>680291.34000000008</v>
      </c>
      <c r="G1883" s="44">
        <f t="shared" si="33"/>
        <v>225220.97999999986</v>
      </c>
      <c r="H1883" s="55"/>
      <c r="I1883" s="55"/>
      <c r="J1883" s="55"/>
    </row>
    <row r="1884" spans="1:10">
      <c r="A1884" s="42" t="s">
        <v>4549</v>
      </c>
      <c r="B1884" s="43" t="s">
        <v>4491</v>
      </c>
      <c r="C1884" s="92" t="str">
        <f>IF(E1884&gt;=0,"BS-1.1.18.0.0.0","BS-1.2.11.0.0.0")</f>
        <v>BS-1.1.18.0.0.0</v>
      </c>
      <c r="D1884" s="42" t="s">
        <v>4550</v>
      </c>
      <c r="E1884" s="203">
        <f>VLOOKUP(A1884,'System TB'!$A:$C,3,FALSE)</f>
        <v>0</v>
      </c>
      <c r="F1884" s="44">
        <v>0</v>
      </c>
      <c r="G1884" s="44">
        <f t="shared" si="33"/>
        <v>0</v>
      </c>
      <c r="H1884" s="55"/>
      <c r="I1884" s="55"/>
      <c r="J1884" s="55"/>
    </row>
    <row r="1885" spans="1:10">
      <c r="A1885" s="42" t="s">
        <v>2406</v>
      </c>
      <c r="B1885" s="43" t="s">
        <v>1409</v>
      </c>
      <c r="C1885" s="92" t="s">
        <v>5238</v>
      </c>
      <c r="D1885" s="42" t="s">
        <v>2407</v>
      </c>
      <c r="E1885" s="203">
        <f>VLOOKUP(A1885,'System TB'!$A:$C,3,FALSE)</f>
        <v>1500</v>
      </c>
      <c r="F1885" s="44">
        <v>1500</v>
      </c>
      <c r="G1885" s="44">
        <f t="shared" si="33"/>
        <v>0</v>
      </c>
      <c r="H1885" s="55"/>
      <c r="I1885" s="55"/>
      <c r="J1885" s="55"/>
    </row>
    <row r="1886" spans="1:10">
      <c r="A1886" s="42" t="s">
        <v>2935</v>
      </c>
      <c r="B1886" s="43" t="s">
        <v>1409</v>
      </c>
      <c r="C1886" s="92" t="s">
        <v>5238</v>
      </c>
      <c r="D1886" s="42" t="s">
        <v>2936</v>
      </c>
      <c r="E1886" s="203">
        <f>VLOOKUP(A1886,'System TB'!$A:$C,3,FALSE)</f>
        <v>0</v>
      </c>
      <c r="F1886" s="44">
        <v>0</v>
      </c>
      <c r="G1886" s="44">
        <f t="shared" si="33"/>
        <v>0</v>
      </c>
      <c r="H1886" s="55"/>
      <c r="I1886" s="55"/>
      <c r="J1886" s="55"/>
    </row>
    <row r="1887" spans="1:10">
      <c r="A1887" s="42" t="s">
        <v>2396</v>
      </c>
      <c r="B1887" s="43" t="s">
        <v>1409</v>
      </c>
      <c r="C1887" s="92" t="s">
        <v>5238</v>
      </c>
      <c r="D1887" s="42" t="s">
        <v>2397</v>
      </c>
      <c r="E1887" s="203">
        <f>VLOOKUP(A1887,'System TB'!$A:$C,3,FALSE)</f>
        <v>161916</v>
      </c>
      <c r="F1887" s="44">
        <v>3600</v>
      </c>
      <c r="G1887" s="44">
        <f t="shared" si="33"/>
        <v>158316</v>
      </c>
      <c r="H1887" s="55"/>
      <c r="I1887" s="55"/>
      <c r="J1887" s="55"/>
    </row>
    <row r="1888" spans="1:10">
      <c r="A1888" s="42" t="s">
        <v>2917</v>
      </c>
      <c r="B1888" s="43" t="s">
        <v>1409</v>
      </c>
      <c r="C1888" s="92" t="s">
        <v>5238</v>
      </c>
      <c r="D1888" s="42" t="s">
        <v>2918</v>
      </c>
      <c r="E1888" s="203">
        <f>VLOOKUP(A1888,'System TB'!$A:$C,3,FALSE)</f>
        <v>0</v>
      </c>
      <c r="F1888" s="44">
        <v>0</v>
      </c>
      <c r="G1888" s="44">
        <f t="shared" si="33"/>
        <v>0</v>
      </c>
      <c r="H1888" s="55"/>
      <c r="I1888" s="55"/>
      <c r="J1888" s="55"/>
    </row>
    <row r="1889" spans="1:10">
      <c r="A1889" s="42" t="s">
        <v>2143</v>
      </c>
      <c r="B1889" s="43" t="s">
        <v>1409</v>
      </c>
      <c r="C1889" s="92" t="s">
        <v>5238</v>
      </c>
      <c r="D1889" s="42" t="s">
        <v>2144</v>
      </c>
      <c r="E1889" s="203">
        <f>VLOOKUP(A1889,'System TB'!$A:$C,3,FALSE)</f>
        <v>69875</v>
      </c>
      <c r="F1889" s="44">
        <v>25245</v>
      </c>
      <c r="G1889" s="44">
        <f t="shared" si="33"/>
        <v>44630</v>
      </c>
      <c r="H1889" s="55"/>
      <c r="I1889" s="55"/>
      <c r="J1889" s="55"/>
    </row>
    <row r="1890" spans="1:10">
      <c r="A1890" s="42" t="s">
        <v>3444</v>
      </c>
      <c r="B1890" s="43" t="s">
        <v>1409</v>
      </c>
      <c r="C1890" s="92" t="s">
        <v>5238</v>
      </c>
      <c r="D1890" s="42" t="s">
        <v>3445</v>
      </c>
      <c r="E1890" s="203">
        <f>VLOOKUP(A1890,'System TB'!$A:$C,3,FALSE)</f>
        <v>152532</v>
      </c>
      <c r="F1890" s="44">
        <v>139532</v>
      </c>
      <c r="G1890" s="44">
        <f t="shared" si="33"/>
        <v>13000</v>
      </c>
      <c r="H1890" s="55"/>
      <c r="I1890" s="55"/>
      <c r="J1890" s="55"/>
    </row>
    <row r="1891" spans="1:10">
      <c r="A1891" s="42" t="s">
        <v>2398</v>
      </c>
      <c r="B1891" s="43" t="s">
        <v>1409</v>
      </c>
      <c r="C1891" s="92" t="s">
        <v>5238</v>
      </c>
      <c r="D1891" s="42" t="s">
        <v>2399</v>
      </c>
      <c r="E1891" s="203">
        <f>VLOOKUP(A1891,'System TB'!$A:$C,3,FALSE)</f>
        <v>11571.12</v>
      </c>
      <c r="F1891" s="44">
        <v>11571.119999999995</v>
      </c>
      <c r="G1891" s="44">
        <f t="shared" si="33"/>
        <v>0</v>
      </c>
      <c r="H1891" s="55"/>
      <c r="I1891" s="55"/>
      <c r="J1891" s="55"/>
    </row>
    <row r="1892" spans="1:10">
      <c r="A1892" s="42" t="s">
        <v>3446</v>
      </c>
      <c r="B1892" s="43" t="s">
        <v>1409</v>
      </c>
      <c r="C1892" s="92" t="s">
        <v>5238</v>
      </c>
      <c r="D1892" s="42" t="s">
        <v>3447</v>
      </c>
      <c r="E1892" s="203">
        <f>VLOOKUP(A1892,'System TB'!$A:$C,3,FALSE)</f>
        <v>96940</v>
      </c>
      <c r="F1892" s="44">
        <v>96940</v>
      </c>
      <c r="G1892" s="44">
        <f t="shared" si="33"/>
        <v>0</v>
      </c>
      <c r="H1892" s="55"/>
      <c r="I1892" s="55"/>
      <c r="J1892" s="55"/>
    </row>
    <row r="1893" spans="1:10">
      <c r="A1893" s="42" t="s">
        <v>2658</v>
      </c>
      <c r="B1893" s="43" t="s">
        <v>1409</v>
      </c>
      <c r="C1893" s="92" t="s">
        <v>5238</v>
      </c>
      <c r="D1893" s="42" t="s">
        <v>2659</v>
      </c>
      <c r="E1893" s="203">
        <f>VLOOKUP(A1893,'System TB'!$A:$C,3,FALSE)</f>
        <v>0</v>
      </c>
      <c r="F1893" s="44">
        <v>0</v>
      </c>
      <c r="G1893" s="44">
        <f t="shared" si="33"/>
        <v>0</v>
      </c>
      <c r="H1893" s="55"/>
      <c r="I1893" s="55"/>
      <c r="J1893" s="55"/>
    </row>
    <row r="1894" spans="1:10">
      <c r="A1894" s="42" t="s">
        <v>1247</v>
      </c>
      <c r="B1894" s="43" t="s">
        <v>978</v>
      </c>
      <c r="C1894" s="92" t="s">
        <v>5233</v>
      </c>
      <c r="D1894" s="42" t="s">
        <v>1248</v>
      </c>
      <c r="E1894" s="203">
        <f>VLOOKUP(A1894,'System TB'!$A:$C,3,FALSE)</f>
        <v>278430</v>
      </c>
      <c r="F1894" s="44">
        <v>207210</v>
      </c>
      <c r="G1894" s="44">
        <f t="shared" si="33"/>
        <v>71220</v>
      </c>
      <c r="H1894" s="55"/>
      <c r="I1894" s="55"/>
      <c r="J1894" s="55"/>
    </row>
    <row r="1895" spans="1:10">
      <c r="A1895" s="42" t="s">
        <v>1629</v>
      </c>
      <c r="B1895" s="43" t="s">
        <v>1409</v>
      </c>
      <c r="C1895" s="92" t="s">
        <v>5238</v>
      </c>
      <c r="D1895" s="42" t="s">
        <v>1630</v>
      </c>
      <c r="E1895" s="203">
        <f>VLOOKUP(A1895,'System TB'!$A:$C,3,FALSE)</f>
        <v>0</v>
      </c>
      <c r="F1895" s="44">
        <v>0</v>
      </c>
      <c r="G1895" s="44">
        <f t="shared" si="33"/>
        <v>0</v>
      </c>
      <c r="H1895" s="55"/>
      <c r="I1895" s="55"/>
      <c r="J1895" s="55"/>
    </row>
    <row r="1896" spans="1:10">
      <c r="A1896" s="42" t="s">
        <v>1627</v>
      </c>
      <c r="B1896" s="43" t="s">
        <v>1409</v>
      </c>
      <c r="C1896" s="92" t="s">
        <v>5238</v>
      </c>
      <c r="D1896" s="42" t="s">
        <v>1628</v>
      </c>
      <c r="E1896" s="203">
        <f>VLOOKUP(A1896,'System TB'!$A:$C,3,FALSE)</f>
        <v>414970</v>
      </c>
      <c r="F1896" s="44">
        <v>301727</v>
      </c>
      <c r="G1896" s="44">
        <f t="shared" si="33"/>
        <v>113243</v>
      </c>
      <c r="H1896" s="55"/>
      <c r="I1896" s="55"/>
      <c r="J1896" s="55"/>
    </row>
    <row r="1897" spans="1:10">
      <c r="A1897" s="42" t="s">
        <v>2937</v>
      </c>
      <c r="B1897" s="43" t="s">
        <v>1409</v>
      </c>
      <c r="C1897" s="92" t="s">
        <v>5238</v>
      </c>
      <c r="D1897" s="42" t="s">
        <v>2938</v>
      </c>
      <c r="E1897" s="203">
        <f>VLOOKUP(A1897,'System TB'!$A:$C,3,FALSE)</f>
        <v>7571.68</v>
      </c>
      <c r="F1897" s="44">
        <v>6785.0099999999984</v>
      </c>
      <c r="G1897" s="44">
        <f t="shared" si="33"/>
        <v>786.67000000000189</v>
      </c>
      <c r="H1897" s="55"/>
      <c r="I1897" s="55"/>
      <c r="J1897" s="55"/>
    </row>
    <row r="1898" spans="1:10">
      <c r="A1898" s="42" t="s">
        <v>2668</v>
      </c>
      <c r="B1898" s="43" t="s">
        <v>1409</v>
      </c>
      <c r="C1898" s="92" t="s">
        <v>5238</v>
      </c>
      <c r="D1898" s="42" t="s">
        <v>2669</v>
      </c>
      <c r="E1898" s="203">
        <f>VLOOKUP(A1898,'System TB'!$A:$C,3,FALSE)</f>
        <v>121561.02</v>
      </c>
      <c r="F1898" s="44">
        <v>77907.69</v>
      </c>
      <c r="G1898" s="44">
        <f t="shared" si="33"/>
        <v>43653.33</v>
      </c>
      <c r="H1898" s="55"/>
      <c r="I1898" s="55"/>
      <c r="J1898" s="55"/>
    </row>
    <row r="1899" spans="1:10">
      <c r="A1899" s="42" t="s">
        <v>2135</v>
      </c>
      <c r="B1899" s="43" t="s">
        <v>1409</v>
      </c>
      <c r="C1899" s="92" t="s">
        <v>5238</v>
      </c>
      <c r="D1899" s="42" t="s">
        <v>2136</v>
      </c>
      <c r="E1899" s="203">
        <f>VLOOKUP(A1899,'System TB'!$A:$C,3,FALSE)</f>
        <v>191656.4</v>
      </c>
      <c r="F1899" s="44">
        <v>131753.84000000008</v>
      </c>
      <c r="G1899" s="44">
        <f t="shared" si="33"/>
        <v>59902.55999999991</v>
      </c>
      <c r="H1899" s="55"/>
      <c r="I1899" s="55"/>
      <c r="J1899" s="55"/>
    </row>
    <row r="1900" spans="1:10">
      <c r="A1900" s="42" t="s">
        <v>1881</v>
      </c>
      <c r="B1900" s="43" t="s">
        <v>1409</v>
      </c>
      <c r="C1900" s="92" t="s">
        <v>5238</v>
      </c>
      <c r="D1900" s="42" t="s">
        <v>1882</v>
      </c>
      <c r="E1900" s="203">
        <f>VLOOKUP(A1900,'System TB'!$A:$C,3,FALSE)</f>
        <v>0</v>
      </c>
      <c r="F1900" s="44">
        <v>0</v>
      </c>
      <c r="G1900" s="44">
        <f t="shared" si="33"/>
        <v>0</v>
      </c>
      <c r="H1900" s="55"/>
      <c r="I1900" s="55"/>
      <c r="J1900" s="55"/>
    </row>
    <row r="1901" spans="1:10">
      <c r="A1901" s="42" t="s">
        <v>3436</v>
      </c>
      <c r="B1901" s="43" t="s">
        <v>1409</v>
      </c>
      <c r="C1901" s="92" t="s">
        <v>5238</v>
      </c>
      <c r="D1901" s="42" t="s">
        <v>3437</v>
      </c>
      <c r="E1901" s="203">
        <f>VLOOKUP(A1901,'System TB'!$A:$C,3,FALSE)</f>
        <v>0</v>
      </c>
      <c r="F1901" s="44">
        <v>0</v>
      </c>
      <c r="G1901" s="44">
        <f t="shared" si="33"/>
        <v>0</v>
      </c>
      <c r="H1901" s="55"/>
      <c r="I1901" s="55"/>
      <c r="J1901" s="55"/>
    </row>
    <row r="1902" spans="1:10">
      <c r="A1902" s="42" t="s">
        <v>1088</v>
      </c>
      <c r="B1902" s="43" t="s">
        <v>978</v>
      </c>
      <c r="C1902" s="92" t="s">
        <v>5233</v>
      </c>
      <c r="D1902" s="42" t="s">
        <v>1089</v>
      </c>
      <c r="E1902" s="203">
        <f>VLOOKUP(A1902,'System TB'!$A:$C,3,FALSE)</f>
        <v>164782</v>
      </c>
      <c r="F1902" s="44">
        <v>128650</v>
      </c>
      <c r="G1902" s="44">
        <f t="shared" si="33"/>
        <v>36132</v>
      </c>
      <c r="H1902" s="55"/>
      <c r="I1902" s="55"/>
      <c r="J1902" s="55"/>
    </row>
    <row r="1903" spans="1:10">
      <c r="A1903" s="42" t="s">
        <v>2412</v>
      </c>
      <c r="B1903" s="43" t="s">
        <v>1409</v>
      </c>
      <c r="C1903" s="92" t="s">
        <v>5238</v>
      </c>
      <c r="D1903" s="42" t="s">
        <v>2413</v>
      </c>
      <c r="E1903" s="203">
        <f>VLOOKUP(A1903,'System TB'!$A:$C,3,FALSE)</f>
        <v>55229.33</v>
      </c>
      <c r="F1903" s="44">
        <v>45629.330000000016</v>
      </c>
      <c r="G1903" s="44">
        <f t="shared" si="33"/>
        <v>9599.9999999999854</v>
      </c>
      <c r="H1903" s="55"/>
      <c r="I1903" s="55"/>
      <c r="J1903" s="55"/>
    </row>
    <row r="1904" spans="1:10">
      <c r="A1904" s="42" t="s">
        <v>2670</v>
      </c>
      <c r="B1904" s="43" t="s">
        <v>1409</v>
      </c>
      <c r="C1904" s="92" t="s">
        <v>5238</v>
      </c>
      <c r="D1904" s="42" t="s">
        <v>2671</v>
      </c>
      <c r="E1904" s="203">
        <f>VLOOKUP(A1904,'System TB'!$A:$C,3,FALSE)</f>
        <v>3000</v>
      </c>
      <c r="F1904" s="44">
        <v>3000</v>
      </c>
      <c r="G1904" s="44">
        <f t="shared" si="33"/>
        <v>0</v>
      </c>
      <c r="H1904" s="55"/>
      <c r="I1904" s="55"/>
      <c r="J1904" s="55"/>
    </row>
    <row r="1905" spans="1:10">
      <c r="A1905" s="42" t="s">
        <v>2929</v>
      </c>
      <c r="B1905" s="43" t="s">
        <v>1409</v>
      </c>
      <c r="C1905" s="92" t="s">
        <v>5238</v>
      </c>
      <c r="D1905" s="42" t="s">
        <v>2930</v>
      </c>
      <c r="E1905" s="203">
        <f>VLOOKUP(A1905,'System TB'!$A:$C,3,FALSE)</f>
        <v>75019.19</v>
      </c>
      <c r="F1905" s="44">
        <v>56515.66</v>
      </c>
      <c r="G1905" s="44">
        <f t="shared" si="33"/>
        <v>18503.53</v>
      </c>
      <c r="H1905" s="55"/>
      <c r="I1905" s="55"/>
      <c r="J1905" s="55"/>
    </row>
    <row r="1906" spans="1:10">
      <c r="A1906" s="42" t="s">
        <v>1885</v>
      </c>
      <c r="B1906" s="43" t="s">
        <v>1409</v>
      </c>
      <c r="C1906" s="92" t="s">
        <v>5238</v>
      </c>
      <c r="D1906" s="42" t="s">
        <v>1886</v>
      </c>
      <c r="E1906" s="203">
        <f>VLOOKUP(A1906,'System TB'!$A:$C,3,FALSE)</f>
        <v>88238.720000000001</v>
      </c>
      <c r="F1906" s="44">
        <v>66179.749999999971</v>
      </c>
      <c r="G1906" s="44">
        <f t="shared" si="33"/>
        <v>22058.97000000003</v>
      </c>
      <c r="H1906" s="55"/>
      <c r="I1906" s="55"/>
      <c r="J1906" s="55"/>
    </row>
    <row r="1907" spans="1:10">
      <c r="A1907" s="42" t="s">
        <v>2390</v>
      </c>
      <c r="B1907" s="43" t="s">
        <v>1409</v>
      </c>
      <c r="C1907" s="92" t="s">
        <v>5238</v>
      </c>
      <c r="D1907" s="42" t="s">
        <v>2391</v>
      </c>
      <c r="E1907" s="203">
        <f>VLOOKUP(A1907,'System TB'!$A:$C,3,FALSE)</f>
        <v>9609.6299999999992</v>
      </c>
      <c r="F1907" s="44">
        <v>7853.8000000000466</v>
      </c>
      <c r="G1907" s="44">
        <f t="shared" si="33"/>
        <v>1755.8299999999526</v>
      </c>
      <c r="H1907" s="55"/>
      <c r="I1907" s="55"/>
      <c r="J1907" s="55"/>
    </row>
    <row r="1908" spans="1:10">
      <c r="A1908" s="42" t="s">
        <v>3184</v>
      </c>
      <c r="B1908" s="43" t="s">
        <v>1409</v>
      </c>
      <c r="C1908" s="92" t="s">
        <v>5238</v>
      </c>
      <c r="D1908" s="42" t="s">
        <v>3185</v>
      </c>
      <c r="E1908" s="203">
        <f>VLOOKUP(A1908,'System TB'!$A:$C,3,FALSE)</f>
        <v>0</v>
      </c>
      <c r="F1908" s="44">
        <v>0</v>
      </c>
      <c r="G1908" s="44">
        <f t="shared" si="33"/>
        <v>0</v>
      </c>
      <c r="H1908" s="55"/>
      <c r="I1908" s="55"/>
      <c r="J1908" s="55"/>
    </row>
    <row r="1909" spans="1:10">
      <c r="A1909" s="42" t="s">
        <v>3158</v>
      </c>
      <c r="B1909" s="43" t="s">
        <v>1409</v>
      </c>
      <c r="C1909" s="92" t="s">
        <v>5238</v>
      </c>
      <c r="D1909" s="42" t="s">
        <v>3159</v>
      </c>
      <c r="E1909" s="203">
        <f>VLOOKUP(A1909,'System TB'!$A:$C,3,FALSE)</f>
        <v>222833</v>
      </c>
      <c r="F1909" s="44">
        <v>165416.5</v>
      </c>
      <c r="G1909" s="44">
        <f t="shared" si="33"/>
        <v>57416.5</v>
      </c>
      <c r="H1909" s="55"/>
      <c r="I1909" s="55"/>
      <c r="J1909" s="55"/>
    </row>
    <row r="1910" spans="1:10">
      <c r="A1910" s="42" t="s">
        <v>2919</v>
      </c>
      <c r="B1910" s="43" t="s">
        <v>1409</v>
      </c>
      <c r="C1910" s="92" t="s">
        <v>5238</v>
      </c>
      <c r="D1910" s="42" t="s">
        <v>2920</v>
      </c>
      <c r="E1910" s="203">
        <f>VLOOKUP(A1910,'System TB'!$A:$C,3,FALSE)</f>
        <v>140933</v>
      </c>
      <c r="F1910" s="44">
        <v>103757</v>
      </c>
      <c r="G1910" s="44">
        <f t="shared" si="33"/>
        <v>37176</v>
      </c>
      <c r="H1910" s="55"/>
      <c r="I1910" s="55"/>
      <c r="J1910" s="55"/>
    </row>
    <row r="1911" spans="1:10">
      <c r="A1911" s="42" t="s">
        <v>1871</v>
      </c>
      <c r="B1911" s="43" t="s">
        <v>1409</v>
      </c>
      <c r="C1911" s="92" t="s">
        <v>5238</v>
      </c>
      <c r="D1911" s="42" t="s">
        <v>1872</v>
      </c>
      <c r="E1911" s="203">
        <f>VLOOKUP(A1911,'System TB'!$A:$C,3,FALSE)</f>
        <v>0</v>
      </c>
      <c r="F1911" s="44">
        <v>0</v>
      </c>
      <c r="G1911" s="44">
        <f t="shared" si="33"/>
        <v>0</v>
      </c>
      <c r="H1911" s="55"/>
      <c r="I1911" s="55"/>
      <c r="J1911" s="55"/>
    </row>
    <row r="1912" spans="1:10">
      <c r="A1912" s="42" t="s">
        <v>2400</v>
      </c>
      <c r="B1912" s="43" t="s">
        <v>1409</v>
      </c>
      <c r="C1912" s="92" t="s">
        <v>5238</v>
      </c>
      <c r="D1912" s="42" t="s">
        <v>2401</v>
      </c>
      <c r="E1912" s="203">
        <f>VLOOKUP(A1912,'System TB'!$A:$C,3,FALSE)</f>
        <v>28500</v>
      </c>
      <c r="F1912" s="44">
        <v>15000</v>
      </c>
      <c r="G1912" s="44">
        <f t="shared" si="33"/>
        <v>13500</v>
      </c>
      <c r="H1912" s="55"/>
      <c r="I1912" s="55"/>
      <c r="J1912" s="55"/>
    </row>
    <row r="1913" spans="1:10">
      <c r="A1913" s="42" t="s">
        <v>3773</v>
      </c>
      <c r="B1913" s="43" t="s">
        <v>3557</v>
      </c>
      <c r="C1913" s="92" t="s">
        <v>5240</v>
      </c>
      <c r="D1913" s="42" t="s">
        <v>3774</v>
      </c>
      <c r="E1913" s="203">
        <f>VLOOKUP(A1913,'System TB'!$A:$C,3,FALSE)</f>
        <v>0</v>
      </c>
      <c r="F1913" s="44">
        <v>0</v>
      </c>
      <c r="G1913" s="44">
        <f t="shared" si="33"/>
        <v>0</v>
      </c>
      <c r="H1913" s="55"/>
      <c r="I1913" s="55"/>
      <c r="J1913" s="55"/>
    </row>
    <row r="1914" spans="1:10">
      <c r="A1914" s="42" t="s">
        <v>2392</v>
      </c>
      <c r="B1914" s="43" t="s">
        <v>1409</v>
      </c>
      <c r="C1914" s="92" t="s">
        <v>5238</v>
      </c>
      <c r="D1914" s="42" t="s">
        <v>2393</v>
      </c>
      <c r="E1914" s="203">
        <f>VLOOKUP(A1914,'System TB'!$A:$C,3,FALSE)</f>
        <v>84833.12</v>
      </c>
      <c r="F1914" s="44">
        <v>63625.550000000017</v>
      </c>
      <c r="G1914" s="44">
        <f t="shared" si="33"/>
        <v>21207.569999999978</v>
      </c>
      <c r="H1914" s="55"/>
      <c r="I1914" s="55"/>
      <c r="J1914" s="55"/>
    </row>
    <row r="1915" spans="1:10">
      <c r="A1915" s="42" t="s">
        <v>3454</v>
      </c>
      <c r="B1915" s="43" t="s">
        <v>1409</v>
      </c>
      <c r="C1915" s="92" t="s">
        <v>5238</v>
      </c>
      <c r="D1915" s="42" t="s">
        <v>3455</v>
      </c>
      <c r="E1915" s="203">
        <f>VLOOKUP(A1915,'System TB'!$A:$C,3,FALSE)</f>
        <v>39660.36</v>
      </c>
      <c r="F1915" s="44">
        <v>29745.26999999999</v>
      </c>
      <c r="G1915" s="44">
        <f t="shared" si="33"/>
        <v>9915.0900000000111</v>
      </c>
      <c r="H1915" s="55"/>
      <c r="I1915" s="55"/>
      <c r="J1915" s="55"/>
    </row>
    <row r="1916" spans="1:10">
      <c r="A1916" s="42" t="s">
        <v>3442</v>
      </c>
      <c r="B1916" s="43" t="s">
        <v>1409</v>
      </c>
      <c r="C1916" s="92" t="s">
        <v>5238</v>
      </c>
      <c r="D1916" s="42" t="s">
        <v>3443</v>
      </c>
      <c r="E1916" s="203">
        <f>VLOOKUP(A1916,'System TB'!$A:$C,3,FALSE)</f>
        <v>88910.84</v>
      </c>
      <c r="F1916" s="44">
        <v>66683.129999999976</v>
      </c>
      <c r="G1916" s="44">
        <f t="shared" si="33"/>
        <v>22227.710000000021</v>
      </c>
      <c r="H1916" s="55"/>
      <c r="I1916" s="55"/>
      <c r="J1916" s="55"/>
    </row>
    <row r="1917" spans="1:10">
      <c r="A1917" s="42" t="s">
        <v>2380</v>
      </c>
      <c r="B1917" s="43" t="s">
        <v>1409</v>
      </c>
      <c r="C1917" s="92" t="s">
        <v>5238</v>
      </c>
      <c r="D1917" s="42" t="s">
        <v>2381</v>
      </c>
      <c r="E1917" s="203">
        <f>VLOOKUP(A1917,'System TB'!$A:$C,3,FALSE)</f>
        <v>88910.84</v>
      </c>
      <c r="F1917" s="44">
        <v>66683.129999999976</v>
      </c>
      <c r="G1917" s="44">
        <f t="shared" si="33"/>
        <v>22227.710000000021</v>
      </c>
      <c r="H1917" s="55"/>
      <c r="I1917" s="55"/>
      <c r="J1917" s="55"/>
    </row>
    <row r="1918" spans="1:10">
      <c r="A1918" s="42" t="s">
        <v>2394</v>
      </c>
      <c r="B1918" s="43" t="s">
        <v>1409</v>
      </c>
      <c r="C1918" s="92" t="s">
        <v>5238</v>
      </c>
      <c r="D1918" s="42" t="s">
        <v>2395</v>
      </c>
      <c r="E1918" s="203">
        <f>VLOOKUP(A1918,'System TB'!$A:$C,3,FALSE)</f>
        <v>79031.88</v>
      </c>
      <c r="F1918" s="44">
        <v>59273.91</v>
      </c>
      <c r="G1918" s="44">
        <f t="shared" si="33"/>
        <v>19757.97</v>
      </c>
      <c r="H1918" s="55"/>
      <c r="I1918" s="55"/>
      <c r="J1918" s="55"/>
    </row>
    <row r="1919" spans="1:10">
      <c r="A1919" s="42" t="s">
        <v>4480</v>
      </c>
      <c r="B1919" s="43" t="s">
        <v>4470</v>
      </c>
      <c r="C1919" s="92" t="str">
        <f>IF(E1919&gt;=0,"BS-1.1.18.0.0.0","BS-1.2.11.0.0.0")</f>
        <v>BS-1.1.18.0.0.0</v>
      </c>
      <c r="D1919" s="42" t="s">
        <v>4481</v>
      </c>
      <c r="E1919" s="203">
        <f>VLOOKUP(A1919,'System TB'!$A:$C,3,FALSE)</f>
        <v>0</v>
      </c>
      <c r="F1919" s="44">
        <v>0</v>
      </c>
      <c r="G1919" s="44">
        <f t="shared" si="33"/>
        <v>0</v>
      </c>
      <c r="H1919" s="55"/>
      <c r="I1919" s="55"/>
      <c r="J1919" s="55"/>
    </row>
    <row r="1920" spans="1:10">
      <c r="A1920" s="42" t="s">
        <v>1883</v>
      </c>
      <c r="B1920" s="43" t="s">
        <v>1409</v>
      </c>
      <c r="C1920" s="92" t="s">
        <v>5238</v>
      </c>
      <c r="D1920" s="42" t="s">
        <v>1884</v>
      </c>
      <c r="E1920" s="203">
        <f>VLOOKUP(A1920,'System TB'!$A:$C,3,FALSE)</f>
        <v>46330</v>
      </c>
      <c r="F1920" s="44">
        <v>35024.25</v>
      </c>
      <c r="G1920" s="44">
        <f t="shared" si="33"/>
        <v>11305.75</v>
      </c>
      <c r="H1920" s="55"/>
      <c r="I1920" s="55"/>
      <c r="J1920" s="55"/>
    </row>
    <row r="1921" spans="1:10">
      <c r="A1921" s="42" t="s">
        <v>3178</v>
      </c>
      <c r="B1921" s="43" t="s">
        <v>1409</v>
      </c>
      <c r="C1921" s="92" t="s">
        <v>5238</v>
      </c>
      <c r="D1921" s="42" t="s">
        <v>3179</v>
      </c>
      <c r="E1921" s="203">
        <f>VLOOKUP(A1921,'System TB'!$A:$C,3,FALSE)</f>
        <v>119535.5</v>
      </c>
      <c r="F1921" s="44">
        <v>90046.25</v>
      </c>
      <c r="G1921" s="44">
        <f t="shared" si="33"/>
        <v>29489.25</v>
      </c>
      <c r="H1921" s="55"/>
      <c r="I1921" s="55"/>
      <c r="J1921" s="55"/>
    </row>
    <row r="1922" spans="1:10">
      <c r="A1922" s="42" t="s">
        <v>2382</v>
      </c>
      <c r="B1922" s="43" t="s">
        <v>1409</v>
      </c>
      <c r="C1922" s="92" t="s">
        <v>5238</v>
      </c>
      <c r="D1922" s="42" t="s">
        <v>2383</v>
      </c>
      <c r="E1922" s="203">
        <f>VLOOKUP(A1922,'System TB'!$A:$C,3,FALSE)</f>
        <v>58097</v>
      </c>
      <c r="F1922" s="44">
        <v>41194.75</v>
      </c>
      <c r="G1922" s="44">
        <f t="shared" ref="G1922:G1985" si="34">E1922-F1922</f>
        <v>16902.25</v>
      </c>
      <c r="H1922" s="55"/>
      <c r="I1922" s="55"/>
      <c r="J1922" s="55"/>
    </row>
    <row r="1923" spans="1:10">
      <c r="A1923" s="42" t="s">
        <v>2384</v>
      </c>
      <c r="B1923" s="43" t="s">
        <v>1409</v>
      </c>
      <c r="C1923" s="92" t="s">
        <v>5238</v>
      </c>
      <c r="D1923" s="42" t="s">
        <v>2385</v>
      </c>
      <c r="E1923" s="203">
        <f>VLOOKUP(A1923,'System TB'!$A:$C,3,FALSE)</f>
        <v>221469.68</v>
      </c>
      <c r="F1923" s="44">
        <v>166102.26</v>
      </c>
      <c r="G1923" s="44">
        <f t="shared" si="34"/>
        <v>55367.419999999984</v>
      </c>
      <c r="H1923" s="55"/>
      <c r="I1923" s="55"/>
      <c r="J1923" s="55"/>
    </row>
    <row r="1924" spans="1:10">
      <c r="A1924" s="42" t="s">
        <v>2139</v>
      </c>
      <c r="B1924" s="43" t="s">
        <v>1409</v>
      </c>
      <c r="C1924" s="92" t="s">
        <v>5238</v>
      </c>
      <c r="D1924" s="42" t="s">
        <v>2140</v>
      </c>
      <c r="E1924" s="203">
        <f>VLOOKUP(A1924,'System TB'!$A:$C,3,FALSE)</f>
        <v>183690</v>
      </c>
      <c r="F1924" s="44">
        <v>165190</v>
      </c>
      <c r="G1924" s="44">
        <f t="shared" si="34"/>
        <v>18500</v>
      </c>
      <c r="H1924" s="55"/>
      <c r="I1924" s="55"/>
      <c r="J1924" s="55"/>
    </row>
    <row r="1925" spans="1:10">
      <c r="A1925" s="42" t="s">
        <v>5057</v>
      </c>
      <c r="B1925" s="43" t="s">
        <v>5058</v>
      </c>
      <c r="C1925" s="8" t="s">
        <v>5254</v>
      </c>
      <c r="D1925" s="42" t="s">
        <v>5059</v>
      </c>
      <c r="E1925" s="203">
        <f>VLOOKUP(A1925,'System TB'!$A:$C,3,FALSE)</f>
        <v>-538944.29</v>
      </c>
      <c r="F1925" s="44">
        <v>-446141.43999999948</v>
      </c>
      <c r="G1925" s="44">
        <f t="shared" si="34"/>
        <v>-92802.850000000559</v>
      </c>
      <c r="H1925" s="55"/>
      <c r="I1925" s="55"/>
      <c r="J1925" s="55"/>
    </row>
    <row r="1926" spans="1:10">
      <c r="A1926" s="42" t="s">
        <v>4652</v>
      </c>
      <c r="B1926" s="43" t="s">
        <v>4653</v>
      </c>
      <c r="C1926" s="43"/>
      <c r="D1926" s="42" t="s">
        <v>4654</v>
      </c>
      <c r="E1926" s="203">
        <f>VLOOKUP(A1926,'System TB'!$A:$C,3,FALSE)</f>
        <v>0</v>
      </c>
      <c r="F1926" s="44">
        <v>0</v>
      </c>
      <c r="G1926" s="44">
        <f t="shared" si="34"/>
        <v>0</v>
      </c>
      <c r="H1926" s="55"/>
      <c r="I1926" s="55"/>
      <c r="J1926" s="55"/>
    </row>
    <row r="1927" spans="1:10">
      <c r="A1927" s="42" t="s">
        <v>1635</v>
      </c>
      <c r="B1927" s="43" t="s">
        <v>1409</v>
      </c>
      <c r="C1927" s="92" t="s">
        <v>5238</v>
      </c>
      <c r="D1927" s="42" t="s">
        <v>1636</v>
      </c>
      <c r="E1927" s="203">
        <f>VLOOKUP(A1927,'System TB'!$A:$C,3,FALSE)</f>
        <v>89099.15</v>
      </c>
      <c r="F1927" s="44">
        <v>67524.669999999984</v>
      </c>
      <c r="G1927" s="44">
        <f t="shared" si="34"/>
        <v>21574.48000000001</v>
      </c>
      <c r="H1927" s="55"/>
      <c r="I1927" s="55"/>
      <c r="J1927" s="55"/>
    </row>
    <row r="1928" spans="1:10">
      <c r="A1928" s="42" t="s">
        <v>4935</v>
      </c>
      <c r="B1928" s="43" t="s">
        <v>4933</v>
      </c>
      <c r="C1928" s="9" t="s">
        <v>5250</v>
      </c>
      <c r="D1928" s="42" t="s">
        <v>4936</v>
      </c>
      <c r="E1928" s="203">
        <f>VLOOKUP(A1928,'System TB'!$A:$C,3,FALSE)</f>
        <v>0</v>
      </c>
      <c r="F1928" s="44">
        <v>0</v>
      </c>
      <c r="G1928" s="44">
        <f t="shared" si="34"/>
        <v>0</v>
      </c>
      <c r="H1928" s="55"/>
      <c r="I1928" s="55"/>
      <c r="J1928" s="55"/>
    </row>
    <row r="1929" spans="1:10">
      <c r="A1929" s="42" t="s">
        <v>4771</v>
      </c>
      <c r="B1929" s="43" t="s">
        <v>4638</v>
      </c>
      <c r="C1929" s="92" t="str">
        <f>IF(E1929&gt;=0,"BS-1.1.18.0.0.0","BS-1.2.11.0.0.0")</f>
        <v>BS-1.1.18.0.0.0</v>
      </c>
      <c r="D1929" s="42" t="s">
        <v>4772</v>
      </c>
      <c r="E1929" s="203">
        <f>VLOOKUP(A1929,'System TB'!$A:$C,3,FALSE)</f>
        <v>0</v>
      </c>
      <c r="F1929" s="44">
        <v>0</v>
      </c>
      <c r="G1929" s="44">
        <f t="shared" si="34"/>
        <v>0</v>
      </c>
      <c r="H1929" s="55"/>
      <c r="I1929" s="55"/>
      <c r="J1929" s="55"/>
    </row>
    <row r="1930" spans="1:10">
      <c r="A1930" s="42" t="s">
        <v>683</v>
      </c>
      <c r="B1930" s="43">
        <v>31</v>
      </c>
      <c r="C1930" s="92"/>
      <c r="D1930" s="42" t="s">
        <v>684</v>
      </c>
      <c r="E1930" s="203">
        <f>VLOOKUP(A1930,'System TB'!$A:$C,3,FALSE)</f>
        <v>0</v>
      </c>
      <c r="F1930" s="44">
        <v>9085731.0899999999</v>
      </c>
      <c r="G1930" s="44">
        <f t="shared" si="34"/>
        <v>-9085731.0899999999</v>
      </c>
      <c r="H1930" s="55"/>
      <c r="I1930" s="55"/>
      <c r="J1930" s="55"/>
    </row>
    <row r="1931" spans="1:10">
      <c r="A1931" s="42" t="s">
        <v>2402</v>
      </c>
      <c r="B1931" s="43" t="s">
        <v>1409</v>
      </c>
      <c r="C1931" s="92" t="s">
        <v>5238</v>
      </c>
      <c r="D1931" s="42" t="s">
        <v>2403</v>
      </c>
      <c r="E1931" s="203">
        <f>VLOOKUP(A1931,'System TB'!$A:$C,3,FALSE)</f>
        <v>51690</v>
      </c>
      <c r="F1931" s="44">
        <v>42440</v>
      </c>
      <c r="G1931" s="44">
        <f t="shared" si="34"/>
        <v>9250</v>
      </c>
      <c r="H1931" s="55"/>
      <c r="I1931" s="55"/>
      <c r="J1931" s="55"/>
    </row>
    <row r="1932" spans="1:10">
      <c r="A1932" s="42" t="s">
        <v>3164</v>
      </c>
      <c r="B1932" s="43" t="s">
        <v>1409</v>
      </c>
      <c r="C1932" s="8" t="s">
        <v>5233</v>
      </c>
      <c r="D1932" s="42" t="s">
        <v>3165</v>
      </c>
      <c r="E1932" s="203">
        <f>VLOOKUP(A1932,'System TB'!$A:$C,3,FALSE)</f>
        <v>3325960.35</v>
      </c>
      <c r="F1932" s="44">
        <v>2471165.4299999997</v>
      </c>
      <c r="G1932" s="44">
        <f t="shared" si="34"/>
        <v>854794.92000000039</v>
      </c>
      <c r="H1932" s="55"/>
      <c r="I1932" s="55"/>
      <c r="J1932" s="55"/>
    </row>
    <row r="1933" spans="1:10">
      <c r="A1933" s="42" t="s">
        <v>3180</v>
      </c>
      <c r="B1933" s="43" t="s">
        <v>1409</v>
      </c>
      <c r="C1933" s="92" t="s">
        <v>5238</v>
      </c>
      <c r="D1933" s="42" t="s">
        <v>3181</v>
      </c>
      <c r="E1933" s="203">
        <f>VLOOKUP(A1933,'System TB'!$A:$C,3,FALSE)</f>
        <v>74655.679999999993</v>
      </c>
      <c r="F1933" s="44">
        <v>55494.03</v>
      </c>
      <c r="G1933" s="44">
        <f t="shared" si="34"/>
        <v>19161.649999999994</v>
      </c>
      <c r="H1933" s="55"/>
      <c r="I1933" s="55"/>
      <c r="J1933" s="55"/>
    </row>
    <row r="1934" spans="1:10">
      <c r="A1934" s="42" t="s">
        <v>3166</v>
      </c>
      <c r="B1934" s="43" t="s">
        <v>1409</v>
      </c>
      <c r="C1934" s="92" t="s">
        <v>5238</v>
      </c>
      <c r="D1934" s="42" t="s">
        <v>3167</v>
      </c>
      <c r="E1934" s="203">
        <f>VLOOKUP(A1934,'System TB'!$A:$C,3,FALSE)</f>
        <v>149630</v>
      </c>
      <c r="F1934" s="44">
        <v>109940</v>
      </c>
      <c r="G1934" s="44">
        <f t="shared" si="34"/>
        <v>39690</v>
      </c>
      <c r="H1934" s="55"/>
      <c r="I1934" s="55"/>
      <c r="J1934" s="55"/>
    </row>
    <row r="1935" spans="1:10">
      <c r="A1935" s="42" t="s">
        <v>2654</v>
      </c>
      <c r="B1935" s="43" t="s">
        <v>1409</v>
      </c>
      <c r="C1935" s="92" t="s">
        <v>5238</v>
      </c>
      <c r="D1935" s="42" t="s">
        <v>2655</v>
      </c>
      <c r="E1935" s="203">
        <f>VLOOKUP(A1935,'System TB'!$A:$C,3,FALSE)</f>
        <v>0</v>
      </c>
      <c r="F1935" s="44">
        <v>0</v>
      </c>
      <c r="G1935" s="44">
        <f t="shared" si="34"/>
        <v>0</v>
      </c>
      <c r="H1935" s="55"/>
      <c r="I1935" s="55"/>
      <c r="J1935" s="55"/>
    </row>
    <row r="1936" spans="1:10">
      <c r="A1936" s="42" t="s">
        <v>4986</v>
      </c>
      <c r="B1936" s="43" t="s">
        <v>4987</v>
      </c>
      <c r="C1936" s="9" t="s">
        <v>5250</v>
      </c>
      <c r="D1936" s="42" t="s">
        <v>4988</v>
      </c>
      <c r="E1936" s="203">
        <f>VLOOKUP(A1936,'System TB'!$A:$C,3,FALSE)</f>
        <v>0</v>
      </c>
      <c r="F1936" s="44">
        <v>0</v>
      </c>
      <c r="G1936" s="44">
        <f t="shared" si="34"/>
        <v>0</v>
      </c>
      <c r="H1936" s="55"/>
      <c r="I1936" s="55"/>
      <c r="J1936" s="55"/>
    </row>
    <row r="1937" spans="1:10">
      <c r="A1937" s="42" t="s">
        <v>563</v>
      </c>
      <c r="B1937" s="43">
        <v>26</v>
      </c>
      <c r="C1937" s="204" t="s">
        <v>5205</v>
      </c>
      <c r="D1937" s="42" t="s">
        <v>564</v>
      </c>
      <c r="E1937" s="203">
        <f>VLOOKUP(A1937,'System TB'!$A:$C,3,FALSE)</f>
        <v>0</v>
      </c>
      <c r="F1937" s="44">
        <v>0</v>
      </c>
      <c r="G1937" s="44">
        <f t="shared" si="34"/>
        <v>0</v>
      </c>
      <c r="H1937" s="55"/>
      <c r="I1937" s="55"/>
      <c r="J1937" s="55"/>
    </row>
    <row r="1938" spans="1:10">
      <c r="A1938" s="42" t="s">
        <v>609</v>
      </c>
      <c r="B1938" s="43">
        <v>26</v>
      </c>
      <c r="C1938" s="204" t="s">
        <v>5205</v>
      </c>
      <c r="D1938" s="42" t="s">
        <v>610</v>
      </c>
      <c r="E1938" s="203">
        <f>VLOOKUP(A1938,'System TB'!$A:$C,3,FALSE)</f>
        <v>0</v>
      </c>
      <c r="F1938" s="44">
        <v>0</v>
      </c>
      <c r="G1938" s="44">
        <f t="shared" si="34"/>
        <v>0</v>
      </c>
      <c r="H1938" s="55"/>
      <c r="I1938" s="55"/>
      <c r="J1938" s="55"/>
    </row>
    <row r="1939" spans="1:10">
      <c r="A1939" s="42" t="s">
        <v>475</v>
      </c>
      <c r="B1939" s="43">
        <v>26</v>
      </c>
      <c r="C1939" s="204" t="s">
        <v>5205</v>
      </c>
      <c r="D1939" s="42" t="s">
        <v>476</v>
      </c>
      <c r="E1939" s="203">
        <f>VLOOKUP(A1939,'System TB'!$A:$C,3,FALSE)</f>
        <v>0</v>
      </c>
      <c r="F1939" s="44">
        <v>0</v>
      </c>
      <c r="G1939" s="44">
        <f t="shared" si="34"/>
        <v>0</v>
      </c>
      <c r="H1939" s="55"/>
      <c r="I1939" s="55"/>
      <c r="J1939" s="55"/>
    </row>
    <row r="1940" spans="1:10">
      <c r="A1940" s="42" t="s">
        <v>4977</v>
      </c>
      <c r="B1940" s="43" t="s">
        <v>4975</v>
      </c>
      <c r="C1940" s="9"/>
      <c r="D1940" s="42" t="s">
        <v>4978</v>
      </c>
      <c r="E1940" s="203">
        <f>VLOOKUP(A1940,'System TB'!$A:$C,3,FALSE)</f>
        <v>0</v>
      </c>
      <c r="F1940" s="44">
        <v>0</v>
      </c>
      <c r="G1940" s="44">
        <f t="shared" si="34"/>
        <v>0</v>
      </c>
      <c r="H1940" s="55"/>
      <c r="I1940" s="55"/>
      <c r="J1940" s="55"/>
    </row>
    <row r="1941" spans="1:10">
      <c r="A1941" s="42" t="s">
        <v>4974</v>
      </c>
      <c r="B1941" s="43" t="s">
        <v>4975</v>
      </c>
      <c r="C1941" s="9"/>
      <c r="D1941" s="42" t="s">
        <v>4976</v>
      </c>
      <c r="E1941" s="203">
        <f>VLOOKUP(A1941,'System TB'!$A:$C,3,FALSE)</f>
        <v>0</v>
      </c>
      <c r="F1941" s="44">
        <v>0</v>
      </c>
      <c r="G1941" s="44">
        <f t="shared" si="34"/>
        <v>0</v>
      </c>
      <c r="H1941" s="55"/>
      <c r="I1941" s="55"/>
      <c r="J1941" s="55"/>
    </row>
    <row r="1942" spans="1:10">
      <c r="A1942" s="42" t="s">
        <v>4969</v>
      </c>
      <c r="B1942" s="43" t="s">
        <v>4970</v>
      </c>
      <c r="C1942" s="9" t="s">
        <v>5245</v>
      </c>
      <c r="D1942" s="42" t="s">
        <v>4971</v>
      </c>
      <c r="E1942" s="203">
        <f>VLOOKUP(A1942,'System TB'!$A:$C,3,FALSE)</f>
        <v>0</v>
      </c>
      <c r="F1942" s="44">
        <v>0</v>
      </c>
      <c r="G1942" s="44">
        <f t="shared" si="34"/>
        <v>0</v>
      </c>
      <c r="H1942" s="55"/>
      <c r="I1942" s="55"/>
      <c r="J1942" s="55"/>
    </row>
    <row r="1943" spans="1:10">
      <c r="A1943" s="42" t="s">
        <v>2404</v>
      </c>
      <c r="B1943" s="43" t="s">
        <v>1409</v>
      </c>
      <c r="C1943" s="92" t="s">
        <v>5238</v>
      </c>
      <c r="D1943" s="42" t="s">
        <v>2405</v>
      </c>
      <c r="E1943" s="203">
        <f>VLOOKUP(A1943,'System TB'!$A:$C,3,FALSE)</f>
        <v>13831437.26</v>
      </c>
      <c r="F1943" s="44">
        <v>9515198.4900000021</v>
      </c>
      <c r="G1943" s="44">
        <f t="shared" si="34"/>
        <v>4316238.7699999977</v>
      </c>
      <c r="H1943" s="55"/>
      <c r="I1943" s="55"/>
      <c r="J1943" s="55"/>
    </row>
    <row r="1944" spans="1:10">
      <c r="A1944" s="42" t="s">
        <v>4893</v>
      </c>
      <c r="B1944" s="43" t="s">
        <v>4894</v>
      </c>
      <c r="C1944" s="9"/>
      <c r="D1944" s="42" t="s">
        <v>4895</v>
      </c>
      <c r="E1944" s="203">
        <f>VLOOKUP(A1944,'System TB'!$A:$C,3,FALSE)</f>
        <v>0</v>
      </c>
      <c r="F1944" s="44">
        <v>-2725719.33</v>
      </c>
      <c r="G1944" s="44">
        <f t="shared" si="34"/>
        <v>2725719.33</v>
      </c>
      <c r="H1944" s="55"/>
      <c r="I1944" s="55"/>
      <c r="J1944" s="55"/>
    </row>
    <row r="1945" spans="1:10">
      <c r="A1945" s="42" t="s">
        <v>2931</v>
      </c>
      <c r="B1945" s="43" t="s">
        <v>1409</v>
      </c>
      <c r="C1945" s="92" t="s">
        <v>5238</v>
      </c>
      <c r="D1945" s="42" t="s">
        <v>2932</v>
      </c>
      <c r="E1945" s="203">
        <f>VLOOKUP(A1945,'System TB'!$A:$C,3,FALSE)</f>
        <v>719154</v>
      </c>
      <c r="F1945" s="44">
        <v>521002</v>
      </c>
      <c r="G1945" s="44">
        <f t="shared" si="34"/>
        <v>198152</v>
      </c>
      <c r="H1945" s="55"/>
      <c r="I1945" s="55"/>
      <c r="J1945" s="55"/>
    </row>
    <row r="1946" spans="1:10">
      <c r="A1946" s="42" t="s">
        <v>1873</v>
      </c>
      <c r="B1946" s="43" t="s">
        <v>1409</v>
      </c>
      <c r="C1946" s="92" t="s">
        <v>5238</v>
      </c>
      <c r="D1946" s="42" t="s">
        <v>1874</v>
      </c>
      <c r="E1946" s="203">
        <f>VLOOKUP(A1946,'System TB'!$A:$C,3,FALSE)</f>
        <v>118023</v>
      </c>
      <c r="F1946" s="44">
        <v>98828</v>
      </c>
      <c r="G1946" s="44">
        <f t="shared" si="34"/>
        <v>19195</v>
      </c>
      <c r="H1946" s="55"/>
      <c r="I1946" s="55"/>
      <c r="J1946" s="55"/>
    </row>
    <row r="1947" spans="1:10">
      <c r="A1947" s="42" t="s">
        <v>4243</v>
      </c>
      <c r="B1947" s="43" t="s">
        <v>4128</v>
      </c>
      <c r="C1947" s="92"/>
      <c r="D1947" s="42" t="s">
        <v>4244</v>
      </c>
      <c r="E1947" s="203">
        <f>VLOOKUP(A1947,'System TB'!$A:$C,3,FALSE)</f>
        <v>0</v>
      </c>
      <c r="F1947" s="44">
        <v>0</v>
      </c>
      <c r="G1947" s="44">
        <f t="shared" si="34"/>
        <v>0</v>
      </c>
      <c r="H1947" s="55"/>
      <c r="I1947" s="55"/>
      <c r="J1947" s="55"/>
    </row>
    <row r="1948" spans="1:10">
      <c r="A1948" s="42" t="s">
        <v>4958</v>
      </c>
      <c r="B1948" s="43" t="s">
        <v>4938</v>
      </c>
      <c r="C1948" s="9" t="s">
        <v>5244</v>
      </c>
      <c r="D1948" s="42" t="s">
        <v>4959</v>
      </c>
      <c r="E1948" s="203">
        <f>VLOOKUP(A1948,'System TB'!$A:$C,3,FALSE)</f>
        <v>0</v>
      </c>
      <c r="F1948" s="44">
        <v>0</v>
      </c>
      <c r="G1948" s="44">
        <f t="shared" si="34"/>
        <v>0</v>
      </c>
      <c r="H1948" s="55"/>
      <c r="I1948" s="55"/>
      <c r="J1948" s="55"/>
    </row>
    <row r="1949" spans="1:10">
      <c r="A1949" s="42" t="s">
        <v>4918</v>
      </c>
      <c r="B1949" s="43" t="s">
        <v>4913</v>
      </c>
      <c r="C1949" s="9" t="s">
        <v>5244</v>
      </c>
      <c r="D1949" s="42" t="s">
        <v>4919</v>
      </c>
      <c r="E1949" s="203">
        <f>VLOOKUP(A1949,'System TB'!$A:$C,3,FALSE)</f>
        <v>0</v>
      </c>
      <c r="F1949" s="44">
        <v>0</v>
      </c>
      <c r="G1949" s="44">
        <f t="shared" si="34"/>
        <v>0</v>
      </c>
      <c r="H1949" s="55"/>
      <c r="I1949" s="55"/>
      <c r="J1949" s="55"/>
    </row>
    <row r="1950" spans="1:10">
      <c r="A1950" s="42" t="s">
        <v>4256</v>
      </c>
      <c r="B1950" s="43" t="s">
        <v>4128</v>
      </c>
      <c r="C1950" s="92" t="s">
        <v>5471</v>
      </c>
      <c r="D1950" s="42" t="s">
        <v>4257</v>
      </c>
      <c r="E1950" s="203">
        <f>VLOOKUP(A1950,'System TB'!$A:$C,3,FALSE)</f>
        <v>0</v>
      </c>
      <c r="F1950" s="44">
        <v>0</v>
      </c>
      <c r="G1950" s="44">
        <f t="shared" si="34"/>
        <v>0</v>
      </c>
      <c r="H1950" s="55"/>
      <c r="I1950" s="55"/>
      <c r="J1950" s="55"/>
    </row>
    <row r="1951" spans="1:10">
      <c r="A1951" s="42" t="s">
        <v>4615</v>
      </c>
      <c r="B1951" s="43" t="s">
        <v>4491</v>
      </c>
      <c r="C1951" s="92" t="str">
        <f>IF(E1951&gt;=0,"BS-1.1.18.0.0.0","BS-1.2.11.0.0.0")</f>
        <v>BS-1.1.18.0.0.0</v>
      </c>
      <c r="D1951" s="42" t="s">
        <v>4616</v>
      </c>
      <c r="E1951" s="203">
        <f>VLOOKUP(A1951,'System TB'!$A:$C,3,FALSE)</f>
        <v>0</v>
      </c>
      <c r="F1951" s="44">
        <v>0</v>
      </c>
      <c r="G1951" s="44">
        <f t="shared" si="34"/>
        <v>0</v>
      </c>
      <c r="H1951" s="55"/>
      <c r="I1951" s="55"/>
      <c r="J1951" s="55"/>
    </row>
    <row r="1952" spans="1:10">
      <c r="A1952" s="42" t="s">
        <v>4436</v>
      </c>
      <c r="B1952" s="43" t="s">
        <v>4420</v>
      </c>
      <c r="C1952" s="92" t="s">
        <v>5222</v>
      </c>
      <c r="D1952" s="42" t="s">
        <v>4437</v>
      </c>
      <c r="E1952" s="203">
        <f>VLOOKUP(A1952,'System TB'!$A:$C,3,FALSE)</f>
        <v>0</v>
      </c>
      <c r="F1952" s="44">
        <v>0</v>
      </c>
      <c r="G1952" s="44">
        <f t="shared" si="34"/>
        <v>0</v>
      </c>
      <c r="H1952" s="55"/>
      <c r="I1952" s="55"/>
      <c r="J1952" s="55"/>
    </row>
    <row r="1953" spans="1:10">
      <c r="A1953" s="42" t="s">
        <v>4694</v>
      </c>
      <c r="B1953" s="43" t="s">
        <v>4688</v>
      </c>
      <c r="C1953" s="92" t="str">
        <f>IF(E1953&gt;=0,"BS-1.1.18.0.0.0","BS-1.2.11.0.0.0")</f>
        <v>BS-1.1.18.0.0.0</v>
      </c>
      <c r="D1953" s="42" t="s">
        <v>4695</v>
      </c>
      <c r="E1953" s="203">
        <f>VLOOKUP(A1953,'System TB'!$A:$C,3,FALSE)</f>
        <v>0</v>
      </c>
      <c r="F1953" s="44">
        <v>0</v>
      </c>
      <c r="G1953" s="44">
        <f t="shared" si="34"/>
        <v>0</v>
      </c>
      <c r="H1953" s="55"/>
      <c r="I1953" s="55"/>
      <c r="J1953" s="55"/>
    </row>
    <row r="1954" spans="1:10">
      <c r="A1954" s="42" t="s">
        <v>4187</v>
      </c>
      <c r="B1954" s="43" t="s">
        <v>4128</v>
      </c>
      <c r="C1954" s="92" t="s">
        <v>5471</v>
      </c>
      <c r="D1954" s="42" t="s">
        <v>4188</v>
      </c>
      <c r="E1954" s="203">
        <f>VLOOKUP(A1954,'System TB'!$A:$C,3,FALSE)</f>
        <v>0</v>
      </c>
      <c r="F1954" s="44">
        <v>0</v>
      </c>
      <c r="G1954" s="44">
        <f t="shared" si="34"/>
        <v>0</v>
      </c>
      <c r="H1954" s="55"/>
      <c r="I1954" s="55"/>
      <c r="J1954" s="55"/>
    </row>
    <row r="1955" spans="1:10">
      <c r="A1955" s="42" t="s">
        <v>4245</v>
      </c>
      <c r="B1955" s="43" t="s">
        <v>4128</v>
      </c>
      <c r="C1955" s="92" t="s">
        <v>5471</v>
      </c>
      <c r="D1955" s="42" t="s">
        <v>4246</v>
      </c>
      <c r="E1955" s="203">
        <f>VLOOKUP(A1955,'System TB'!$A:$C,3,FALSE)</f>
        <v>0</v>
      </c>
      <c r="F1955" s="44">
        <v>0</v>
      </c>
      <c r="G1955" s="44">
        <f t="shared" si="34"/>
        <v>0</v>
      </c>
      <c r="H1955" s="55"/>
      <c r="I1955" s="55"/>
      <c r="J1955" s="55"/>
    </row>
    <row r="1956" spans="1:10">
      <c r="A1956" s="42" t="s">
        <v>5016</v>
      </c>
      <c r="B1956" s="43" t="s">
        <v>5010</v>
      </c>
      <c r="C1956" s="8" t="s">
        <v>5251</v>
      </c>
      <c r="D1956" s="42" t="s">
        <v>5017</v>
      </c>
      <c r="E1956" s="203">
        <f>VLOOKUP(A1956,'System TB'!$A:$C,3,FALSE)</f>
        <v>0</v>
      </c>
      <c r="F1956" s="44">
        <v>0</v>
      </c>
      <c r="G1956" s="44">
        <f t="shared" si="34"/>
        <v>0</v>
      </c>
      <c r="H1956" s="55"/>
      <c r="I1956" s="55"/>
      <c r="J1956" s="55"/>
    </row>
    <row r="1957" spans="1:10">
      <c r="A1957" s="42" t="s">
        <v>4211</v>
      </c>
      <c r="B1957" s="43" t="s">
        <v>4128</v>
      </c>
      <c r="C1957" s="92" t="s">
        <v>5471</v>
      </c>
      <c r="D1957" s="42" t="s">
        <v>4212</v>
      </c>
      <c r="E1957" s="203">
        <f>VLOOKUP(A1957,'System TB'!$A:$C,3,FALSE)</f>
        <v>0</v>
      </c>
      <c r="F1957" s="44">
        <v>0</v>
      </c>
      <c r="G1957" s="44">
        <f t="shared" si="34"/>
        <v>0</v>
      </c>
      <c r="H1957" s="55"/>
      <c r="I1957" s="55"/>
      <c r="J1957" s="55"/>
    </row>
    <row r="1958" spans="1:10">
      <c r="A1958" s="42" t="s">
        <v>1625</v>
      </c>
      <c r="B1958" s="43" t="s">
        <v>1409</v>
      </c>
      <c r="C1958" s="92" t="s">
        <v>5238</v>
      </c>
      <c r="D1958" s="42" t="s">
        <v>1626</v>
      </c>
      <c r="E1958" s="203">
        <f>VLOOKUP(A1958,'System TB'!$A:$C,3,FALSE)</f>
        <v>0</v>
      </c>
      <c r="F1958" s="44">
        <v>0</v>
      </c>
      <c r="G1958" s="44">
        <f t="shared" si="34"/>
        <v>0</v>
      </c>
      <c r="H1958" s="55"/>
      <c r="I1958" s="55"/>
      <c r="J1958" s="55"/>
    </row>
    <row r="1959" spans="1:10">
      <c r="A1959" s="42" t="s">
        <v>559</v>
      </c>
      <c r="B1959" s="43">
        <v>26</v>
      </c>
      <c r="C1959" s="204" t="s">
        <v>5205</v>
      </c>
      <c r="D1959" s="42" t="s">
        <v>560</v>
      </c>
      <c r="E1959" s="203">
        <f>VLOOKUP(A1959,'System TB'!$A:$C,3,FALSE)</f>
        <v>0</v>
      </c>
      <c r="F1959" s="44">
        <v>0</v>
      </c>
      <c r="G1959" s="44">
        <f t="shared" si="34"/>
        <v>0</v>
      </c>
      <c r="H1959" s="55"/>
      <c r="I1959" s="55"/>
      <c r="J1959" s="55"/>
    </row>
    <row r="1960" spans="1:10">
      <c r="A1960" s="42" t="s">
        <v>5130</v>
      </c>
      <c r="B1960" s="43"/>
      <c r="C1960" s="43"/>
      <c r="D1960" s="42" t="s">
        <v>5131</v>
      </c>
      <c r="E1960" s="203">
        <f>VLOOKUP(A1960,'System TB'!$A:$C,3,FALSE)</f>
        <v>0</v>
      </c>
      <c r="F1960" s="44">
        <v>0</v>
      </c>
      <c r="G1960" s="44">
        <f t="shared" si="34"/>
        <v>0</v>
      </c>
      <c r="H1960" s="55"/>
      <c r="I1960" s="55"/>
      <c r="J1960" s="55"/>
    </row>
    <row r="1961" spans="1:10">
      <c r="A1961" s="42" t="s">
        <v>2672</v>
      </c>
      <c r="B1961" s="43" t="s">
        <v>1409</v>
      </c>
      <c r="C1961" s="92" t="s">
        <v>5238</v>
      </c>
      <c r="D1961" s="42" t="s">
        <v>2673</v>
      </c>
      <c r="E1961" s="203">
        <f>VLOOKUP(A1961,'System TB'!$A:$C,3,FALSE)</f>
        <v>581319.19999999995</v>
      </c>
      <c r="F1961" s="44">
        <v>443459.26</v>
      </c>
      <c r="G1961" s="44">
        <f t="shared" si="34"/>
        <v>137859.93999999994</v>
      </c>
      <c r="H1961" s="55"/>
      <c r="I1961" s="55"/>
      <c r="J1961" s="55"/>
    </row>
    <row r="1962" spans="1:10">
      <c r="A1962" s="42" t="s">
        <v>1875</v>
      </c>
      <c r="B1962" s="43" t="s">
        <v>1409</v>
      </c>
      <c r="C1962" s="92" t="s">
        <v>5238</v>
      </c>
      <c r="D1962" s="42" t="s">
        <v>1876</v>
      </c>
      <c r="E1962" s="203">
        <f>VLOOKUP(A1962,'System TB'!$A:$C,3,FALSE)</f>
        <v>5000</v>
      </c>
      <c r="F1962" s="44">
        <v>5000</v>
      </c>
      <c r="G1962" s="44">
        <f t="shared" si="34"/>
        <v>0</v>
      </c>
      <c r="H1962" s="55"/>
      <c r="I1962" s="55"/>
      <c r="J1962" s="55"/>
    </row>
    <row r="1963" spans="1:10">
      <c r="A1963" s="42" t="s">
        <v>3450</v>
      </c>
      <c r="B1963" s="43" t="s">
        <v>1409</v>
      </c>
      <c r="C1963" s="92" t="s">
        <v>5238</v>
      </c>
      <c r="D1963" s="42" t="s">
        <v>3451</v>
      </c>
      <c r="E1963" s="203">
        <f>VLOOKUP(A1963,'System TB'!$A:$C,3,FALSE)</f>
        <v>0</v>
      </c>
      <c r="F1963" s="44">
        <v>0</v>
      </c>
      <c r="G1963" s="44">
        <f t="shared" si="34"/>
        <v>0</v>
      </c>
      <c r="H1963" s="55"/>
      <c r="I1963" s="55"/>
      <c r="J1963" s="55"/>
    </row>
    <row r="1964" spans="1:10">
      <c r="A1964" s="42" t="s">
        <v>4601</v>
      </c>
      <c r="B1964" s="43" t="s">
        <v>4491</v>
      </c>
      <c r="C1964" s="92" t="str">
        <f>IF(E1964&gt;=0,"BS-1.1.18.0.0.0","BS-1.2.11.0.0.0")</f>
        <v>BS-1.1.18.0.0.0</v>
      </c>
      <c r="D1964" s="42" t="s">
        <v>4602</v>
      </c>
      <c r="E1964" s="203">
        <f>VLOOKUP(A1964,'System TB'!$A:$C,3,FALSE)</f>
        <v>0</v>
      </c>
      <c r="F1964" s="44">
        <v>0</v>
      </c>
      <c r="G1964" s="44">
        <f t="shared" si="34"/>
        <v>0</v>
      </c>
      <c r="H1964" s="55"/>
      <c r="I1964" s="55"/>
      <c r="J1964" s="55"/>
    </row>
    <row r="1965" spans="1:10">
      <c r="A1965" s="42" t="s">
        <v>3170</v>
      </c>
      <c r="B1965" s="43" t="s">
        <v>1409</v>
      </c>
      <c r="C1965" s="92" t="s">
        <v>5238</v>
      </c>
      <c r="D1965" s="42" t="s">
        <v>3171</v>
      </c>
      <c r="E1965" s="203">
        <f>VLOOKUP(A1965,'System TB'!$A:$C,3,FALSE)</f>
        <v>6400</v>
      </c>
      <c r="F1965" s="44">
        <v>6400</v>
      </c>
      <c r="G1965" s="44">
        <f t="shared" si="34"/>
        <v>0</v>
      </c>
      <c r="H1965" s="55"/>
      <c r="I1965" s="55"/>
      <c r="J1965" s="55"/>
    </row>
    <row r="1966" spans="1:10">
      <c r="A1966" s="42" t="s">
        <v>2921</v>
      </c>
      <c r="B1966" s="43" t="s">
        <v>1409</v>
      </c>
      <c r="C1966" s="92" t="s">
        <v>5238</v>
      </c>
      <c r="D1966" s="42" t="s">
        <v>2922</v>
      </c>
      <c r="E1966" s="203">
        <f>VLOOKUP(A1966,'System TB'!$A:$C,3,FALSE)</f>
        <v>1400</v>
      </c>
      <c r="F1966" s="44">
        <v>1400</v>
      </c>
      <c r="G1966" s="44">
        <f t="shared" si="34"/>
        <v>0</v>
      </c>
      <c r="H1966" s="55"/>
      <c r="I1966" s="55"/>
      <c r="J1966" s="55"/>
    </row>
    <row r="1967" spans="1:10">
      <c r="A1967" s="42" t="s">
        <v>527</v>
      </c>
      <c r="B1967" s="43">
        <v>26</v>
      </c>
      <c r="C1967" s="204" t="s">
        <v>5205</v>
      </c>
      <c r="D1967" s="42" t="s">
        <v>528</v>
      </c>
      <c r="E1967" s="203">
        <f>VLOOKUP(A1967,'System TB'!$A:$C,3,FALSE)</f>
        <v>0</v>
      </c>
      <c r="F1967" s="44">
        <v>0</v>
      </c>
      <c r="G1967" s="44">
        <f t="shared" si="34"/>
        <v>0</v>
      </c>
      <c r="H1967" s="55"/>
      <c r="I1967" s="55"/>
      <c r="J1967" s="55"/>
    </row>
    <row r="1968" spans="1:10">
      <c r="A1968" s="42" t="s">
        <v>3160</v>
      </c>
      <c r="B1968" s="43" t="s">
        <v>1409</v>
      </c>
      <c r="C1968" s="92" t="s">
        <v>5238</v>
      </c>
      <c r="D1968" s="42" t="s">
        <v>3161</v>
      </c>
      <c r="E1968" s="203">
        <f>VLOOKUP(A1968,'System TB'!$A:$C,3,FALSE)</f>
        <v>161279.19</v>
      </c>
      <c r="F1968" s="44">
        <v>125744.82999999996</v>
      </c>
      <c r="G1968" s="44">
        <f t="shared" si="34"/>
        <v>35534.360000000044</v>
      </c>
      <c r="H1968" s="55"/>
      <c r="I1968" s="55"/>
      <c r="J1968" s="55"/>
    </row>
    <row r="1969" spans="1:10">
      <c r="A1969" s="42" t="s">
        <v>3448</v>
      </c>
      <c r="B1969" s="43" t="s">
        <v>1409</v>
      </c>
      <c r="C1969" s="92" t="s">
        <v>5238</v>
      </c>
      <c r="D1969" s="42" t="s">
        <v>3449</v>
      </c>
      <c r="E1969" s="203">
        <f>VLOOKUP(A1969,'System TB'!$A:$C,3,FALSE)</f>
        <v>0</v>
      </c>
      <c r="F1969" s="44">
        <v>0</v>
      </c>
      <c r="G1969" s="44">
        <f t="shared" si="34"/>
        <v>0</v>
      </c>
      <c r="H1969" s="55"/>
      <c r="I1969" s="55"/>
      <c r="J1969" s="55"/>
    </row>
    <row r="1970" spans="1:10">
      <c r="A1970" s="42" t="s">
        <v>4833</v>
      </c>
      <c r="B1970" s="43" t="s">
        <v>4638</v>
      </c>
      <c r="C1970" s="92" t="str">
        <f>IF(E1970&gt;=0,"BS-1.1.18.0.0.0","BS-1.2.11.0.0.0")</f>
        <v>BS-1.1.18.0.0.0</v>
      </c>
      <c r="D1970" s="42" t="s">
        <v>4834</v>
      </c>
      <c r="E1970" s="203">
        <f>VLOOKUP(A1970,'System TB'!$A:$C,3,FALSE)</f>
        <v>0</v>
      </c>
      <c r="F1970" s="44">
        <v>0</v>
      </c>
      <c r="G1970" s="44">
        <f t="shared" si="34"/>
        <v>0</v>
      </c>
      <c r="H1970" s="55"/>
      <c r="I1970" s="55"/>
      <c r="J1970" s="55"/>
    </row>
    <row r="1971" spans="1:10">
      <c r="A1971" s="42" t="s">
        <v>2674</v>
      </c>
      <c r="B1971" s="43" t="s">
        <v>1409</v>
      </c>
      <c r="C1971" s="92" t="s">
        <v>5238</v>
      </c>
      <c r="D1971" s="42" t="s">
        <v>2675</v>
      </c>
      <c r="E1971" s="203">
        <f>VLOOKUP(A1971,'System TB'!$A:$C,3,FALSE)</f>
        <v>0</v>
      </c>
      <c r="F1971" s="44">
        <v>0</v>
      </c>
      <c r="G1971" s="44">
        <f t="shared" si="34"/>
        <v>0</v>
      </c>
      <c r="H1971" s="55"/>
      <c r="I1971" s="55"/>
      <c r="J1971" s="55"/>
    </row>
    <row r="1972" spans="1:10">
      <c r="A1972" s="42" t="s">
        <v>1641</v>
      </c>
      <c r="B1972" s="43" t="s">
        <v>1409</v>
      </c>
      <c r="C1972" s="92" t="s">
        <v>5238</v>
      </c>
      <c r="D1972" s="42" t="s">
        <v>1642</v>
      </c>
      <c r="E1972" s="203">
        <f>VLOOKUP(A1972,'System TB'!$A:$C,3,FALSE)</f>
        <v>0</v>
      </c>
      <c r="F1972" s="44">
        <v>0</v>
      </c>
      <c r="G1972" s="44">
        <f t="shared" si="34"/>
        <v>0</v>
      </c>
      <c r="H1972" s="55"/>
      <c r="I1972" s="55"/>
      <c r="J1972" s="55"/>
    </row>
    <row r="1973" spans="1:10">
      <c r="A1973" s="42" t="s">
        <v>2416</v>
      </c>
      <c r="B1973" s="43" t="s">
        <v>1409</v>
      </c>
      <c r="C1973" s="92" t="s">
        <v>5238</v>
      </c>
      <c r="D1973" s="42" t="s">
        <v>2417</v>
      </c>
      <c r="E1973" s="203">
        <f>VLOOKUP(A1973,'System TB'!$A:$C,3,FALSE)</f>
        <v>0</v>
      </c>
      <c r="F1973" s="44">
        <v>0</v>
      </c>
      <c r="G1973" s="44">
        <f t="shared" si="34"/>
        <v>0</v>
      </c>
      <c r="H1973" s="55"/>
      <c r="I1973" s="55"/>
      <c r="J1973" s="55"/>
    </row>
    <row r="1974" spans="1:10">
      <c r="A1974" s="42" t="s">
        <v>2418</v>
      </c>
      <c r="B1974" s="43" t="s">
        <v>1409</v>
      </c>
      <c r="C1974" s="92" t="s">
        <v>5238</v>
      </c>
      <c r="D1974" s="42" t="s">
        <v>2419</v>
      </c>
      <c r="E1974" s="203">
        <f>VLOOKUP(A1974,'System TB'!$A:$C,3,FALSE)</f>
        <v>0</v>
      </c>
      <c r="F1974" s="44">
        <v>0</v>
      </c>
      <c r="G1974" s="44">
        <f t="shared" si="34"/>
        <v>0</v>
      </c>
      <c r="H1974" s="55"/>
      <c r="I1974" s="55"/>
      <c r="J1974" s="55"/>
    </row>
    <row r="1975" spans="1:10">
      <c r="A1975" s="42" t="s">
        <v>3466</v>
      </c>
      <c r="B1975" s="43" t="s">
        <v>1409</v>
      </c>
      <c r="C1975" s="92" t="s">
        <v>5238</v>
      </c>
      <c r="D1975" s="42" t="s">
        <v>3467</v>
      </c>
      <c r="E1975" s="203">
        <f>VLOOKUP(A1975,'System TB'!$A:$C,3,FALSE)</f>
        <v>0</v>
      </c>
      <c r="F1975" s="44">
        <v>0</v>
      </c>
      <c r="G1975" s="44">
        <f t="shared" si="34"/>
        <v>0</v>
      </c>
      <c r="H1975" s="55"/>
      <c r="I1975" s="55"/>
      <c r="J1975" s="55"/>
    </row>
    <row r="1976" spans="1:10">
      <c r="A1976" s="42" t="s">
        <v>4394</v>
      </c>
      <c r="B1976" s="43" t="s">
        <v>4392</v>
      </c>
      <c r="C1976" s="92" t="str">
        <f>IF(E1976&gt;0,"BS-1.1.17.0.0.0","BS-1.2.10.0.0.0")</f>
        <v>BS-1.2.10.0.0.0</v>
      </c>
      <c r="D1976" s="42" t="s">
        <v>4395</v>
      </c>
      <c r="E1976" s="203">
        <f>VLOOKUP(A1976,'System TB'!$A:$C,3,FALSE)</f>
        <v>0</v>
      </c>
      <c r="F1976" s="44">
        <v>0</v>
      </c>
      <c r="G1976" s="44">
        <f t="shared" si="34"/>
        <v>0</v>
      </c>
      <c r="H1976" s="55"/>
      <c r="I1976" s="55"/>
      <c r="J1976" s="55"/>
    </row>
    <row r="1977" spans="1:10">
      <c r="A1977" s="42" t="s">
        <v>4116</v>
      </c>
      <c r="B1977" s="43" t="s">
        <v>4106</v>
      </c>
      <c r="C1977" s="92" t="s">
        <v>5340</v>
      </c>
      <c r="D1977" s="42" t="s">
        <v>4117</v>
      </c>
      <c r="E1977" s="203">
        <f>VLOOKUP(A1977,'System TB'!$A:$C,3,FALSE)</f>
        <v>0</v>
      </c>
      <c r="F1977" s="44">
        <v>0</v>
      </c>
      <c r="G1977" s="44">
        <f t="shared" si="34"/>
        <v>0</v>
      </c>
      <c r="H1977" s="55"/>
      <c r="I1977" s="55"/>
      <c r="J1977" s="55"/>
    </row>
    <row r="1978" spans="1:10">
      <c r="A1978" s="42" t="s">
        <v>4335</v>
      </c>
      <c r="B1978" s="43" t="s">
        <v>4281</v>
      </c>
      <c r="C1978" s="92" t="s">
        <v>5470</v>
      </c>
      <c r="D1978" s="42" t="s">
        <v>4336</v>
      </c>
      <c r="E1978" s="203">
        <f>VLOOKUP(A1978,'System TB'!$A:$C,3,FALSE)</f>
        <v>0</v>
      </c>
      <c r="F1978" s="44">
        <v>0</v>
      </c>
      <c r="G1978" s="44">
        <f t="shared" si="34"/>
        <v>0</v>
      </c>
      <c r="H1978" s="55"/>
      <c r="I1978" s="55"/>
      <c r="J1978" s="55"/>
    </row>
    <row r="1979" spans="1:10">
      <c r="A1979" s="42" t="s">
        <v>4120</v>
      </c>
      <c r="B1979" s="43" t="s">
        <v>4106</v>
      </c>
      <c r="C1979" s="92" t="s">
        <v>5340</v>
      </c>
      <c r="D1979" s="42" t="s">
        <v>4121</v>
      </c>
      <c r="E1979" s="203">
        <f>VLOOKUP(A1979,'System TB'!$A:$C,3,FALSE)</f>
        <v>0</v>
      </c>
      <c r="F1979" s="44">
        <v>0</v>
      </c>
      <c r="G1979" s="44">
        <f t="shared" si="34"/>
        <v>0</v>
      </c>
      <c r="H1979" s="55"/>
      <c r="I1979" s="55"/>
      <c r="J1979" s="55"/>
    </row>
    <row r="1980" spans="1:10">
      <c r="A1980" s="42" t="s">
        <v>1643</v>
      </c>
      <c r="B1980" s="43" t="s">
        <v>1409</v>
      </c>
      <c r="C1980" s="92" t="s">
        <v>5238</v>
      </c>
      <c r="D1980" s="42" t="s">
        <v>1644</v>
      </c>
      <c r="E1980" s="203">
        <f>VLOOKUP(A1980,'System TB'!$A:$C,3,FALSE)</f>
        <v>0</v>
      </c>
      <c r="F1980" s="44">
        <v>0</v>
      </c>
      <c r="G1980" s="44">
        <f t="shared" si="34"/>
        <v>0</v>
      </c>
      <c r="H1980" s="55"/>
      <c r="I1980" s="55"/>
      <c r="J1980" s="55"/>
    </row>
    <row r="1981" spans="1:10">
      <c r="A1981" s="42" t="s">
        <v>1657</v>
      </c>
      <c r="B1981" s="43" t="s">
        <v>1409</v>
      </c>
      <c r="C1981" s="92" t="s">
        <v>5238</v>
      </c>
      <c r="D1981" s="42" t="s">
        <v>1658</v>
      </c>
      <c r="E1981" s="203">
        <f>VLOOKUP(A1981,'System TB'!$A:$C,3,FALSE)</f>
        <v>77877</v>
      </c>
      <c r="F1981" s="44">
        <v>77877</v>
      </c>
      <c r="G1981" s="44">
        <f t="shared" si="34"/>
        <v>0</v>
      </c>
      <c r="H1981" s="55"/>
      <c r="I1981" s="55"/>
      <c r="J1981" s="55"/>
    </row>
    <row r="1982" spans="1:10">
      <c r="A1982" s="42" t="s">
        <v>1344</v>
      </c>
      <c r="B1982" s="43" t="s">
        <v>1267</v>
      </c>
      <c r="C1982" s="92" t="s">
        <v>5235</v>
      </c>
      <c r="D1982" s="42" t="s">
        <v>1345</v>
      </c>
      <c r="E1982" s="203">
        <f>VLOOKUP(A1982,'System TB'!$A:$C,3,FALSE)</f>
        <v>0</v>
      </c>
      <c r="F1982" s="44">
        <v>0</v>
      </c>
      <c r="G1982" s="44">
        <f t="shared" si="34"/>
        <v>0</v>
      </c>
      <c r="H1982" s="55"/>
      <c r="I1982" s="55"/>
      <c r="J1982" s="55"/>
    </row>
    <row r="1983" spans="1:10">
      <c r="A1983" s="42" t="s">
        <v>5163</v>
      </c>
      <c r="B1983" s="43"/>
      <c r="C1983" s="43" t="s">
        <v>5288</v>
      </c>
      <c r="D1983" s="42" t="s">
        <v>5164</v>
      </c>
      <c r="E1983" s="203">
        <f>VLOOKUP(A1983,'System TB'!$A:$C,3,FALSE)</f>
        <v>0</v>
      </c>
      <c r="F1983" s="44">
        <v>0</v>
      </c>
      <c r="G1983" s="44">
        <f t="shared" si="34"/>
        <v>0</v>
      </c>
      <c r="H1983" s="55"/>
      <c r="I1983" s="55"/>
      <c r="J1983" s="55"/>
    </row>
    <row r="1984" spans="1:10">
      <c r="A1984" s="42" t="s">
        <v>1637</v>
      </c>
      <c r="B1984" s="43" t="s">
        <v>1409</v>
      </c>
      <c r="C1984" s="92" t="s">
        <v>5238</v>
      </c>
      <c r="D1984" s="42" t="s">
        <v>1638</v>
      </c>
      <c r="E1984" s="203">
        <f>VLOOKUP(A1984,'System TB'!$A:$C,3,FALSE)</f>
        <v>800</v>
      </c>
      <c r="F1984" s="44">
        <v>800</v>
      </c>
      <c r="G1984" s="44">
        <f t="shared" si="34"/>
        <v>0</v>
      </c>
      <c r="H1984" s="55"/>
      <c r="I1984" s="55"/>
      <c r="J1984" s="55"/>
    </row>
    <row r="1985" spans="1:10">
      <c r="A1985" s="42" t="s">
        <v>3470</v>
      </c>
      <c r="B1985" s="43" t="s">
        <v>1409</v>
      </c>
      <c r="C1985" s="92" t="s">
        <v>5238</v>
      </c>
      <c r="D1985" s="42" t="s">
        <v>3471</v>
      </c>
      <c r="E1985" s="203">
        <f>VLOOKUP(A1985,'System TB'!$A:$C,3,FALSE)</f>
        <v>0</v>
      </c>
      <c r="F1985" s="44">
        <v>0</v>
      </c>
      <c r="G1985" s="44">
        <f t="shared" si="34"/>
        <v>0</v>
      </c>
      <c r="H1985" s="55"/>
      <c r="I1985" s="55"/>
      <c r="J1985" s="55"/>
    </row>
    <row r="1986" spans="1:10">
      <c r="A1986" s="42" t="s">
        <v>4484</v>
      </c>
      <c r="B1986" s="43" t="s">
        <v>4470</v>
      </c>
      <c r="C1986" s="92" t="str">
        <f>IF(E1986&gt;=0,"BS-1.1.18.0.0.0","BS-1.2.11.0.0.0")</f>
        <v>BS-1.1.18.0.0.0</v>
      </c>
      <c r="D1986" s="42" t="s">
        <v>5478</v>
      </c>
      <c r="E1986" s="203">
        <f>VLOOKUP(A1986,'System TB'!$A:$C,3,FALSE)</f>
        <v>565528.48</v>
      </c>
      <c r="F1986" s="44">
        <v>1609087.39</v>
      </c>
      <c r="G1986" s="44">
        <f t="shared" ref="G1986:G2049" si="35">E1986-F1986</f>
        <v>-1043558.9099999999</v>
      </c>
      <c r="H1986" s="55"/>
      <c r="I1986" s="55"/>
      <c r="J1986" s="55"/>
    </row>
    <row r="1987" spans="1:10">
      <c r="A1987" s="42" t="s">
        <v>4105</v>
      </c>
      <c r="B1987" s="43" t="s">
        <v>4106</v>
      </c>
      <c r="C1987" s="92" t="s">
        <v>5340</v>
      </c>
      <c r="D1987" s="42" t="s">
        <v>4107</v>
      </c>
      <c r="E1987" s="203">
        <f>VLOOKUP(A1987,'System TB'!$A:$C,3,FALSE)</f>
        <v>0</v>
      </c>
      <c r="F1987" s="44">
        <v>0</v>
      </c>
      <c r="G1987" s="44">
        <f t="shared" si="35"/>
        <v>0</v>
      </c>
      <c r="H1987" s="55"/>
      <c r="I1987" s="55"/>
      <c r="J1987" s="55"/>
    </row>
    <row r="1988" spans="1:10">
      <c r="A1988" s="42" t="s">
        <v>3468</v>
      </c>
      <c r="B1988" s="43" t="s">
        <v>1409</v>
      </c>
      <c r="C1988" s="92" t="s">
        <v>5238</v>
      </c>
      <c r="D1988" s="42" t="s">
        <v>3469</v>
      </c>
      <c r="E1988" s="203">
        <f>VLOOKUP(A1988,'System TB'!$A:$C,3,FALSE)</f>
        <v>0</v>
      </c>
      <c r="F1988" s="44">
        <v>0</v>
      </c>
      <c r="G1988" s="44">
        <f t="shared" si="35"/>
        <v>0</v>
      </c>
      <c r="H1988" s="55"/>
      <c r="I1988" s="55"/>
      <c r="J1988" s="55"/>
    </row>
    <row r="1989" spans="1:10">
      <c r="A1989" s="42" t="s">
        <v>2414</v>
      </c>
      <c r="B1989" s="43" t="s">
        <v>1409</v>
      </c>
      <c r="C1989" s="92" t="s">
        <v>5238</v>
      </c>
      <c r="D1989" s="42" t="s">
        <v>2415</v>
      </c>
      <c r="E1989" s="203">
        <f>VLOOKUP(A1989,'System TB'!$A:$C,3,FALSE)</f>
        <v>2000</v>
      </c>
      <c r="F1989" s="44">
        <v>0</v>
      </c>
      <c r="G1989" s="44">
        <f t="shared" si="35"/>
        <v>2000</v>
      </c>
      <c r="H1989" s="55"/>
      <c r="I1989" s="55"/>
      <c r="J1989" s="55"/>
    </row>
    <row r="1990" spans="1:10">
      <c r="A1990" s="42" t="s">
        <v>2426</v>
      </c>
      <c r="B1990" s="43" t="s">
        <v>1409</v>
      </c>
      <c r="C1990" s="92" t="s">
        <v>5238</v>
      </c>
      <c r="D1990" s="42" t="s">
        <v>2427</v>
      </c>
      <c r="E1990" s="203">
        <f>VLOOKUP(A1990,'System TB'!$A:$C,3,FALSE)</f>
        <v>0</v>
      </c>
      <c r="F1990" s="44">
        <v>0</v>
      </c>
      <c r="G1990" s="44">
        <f t="shared" si="35"/>
        <v>0</v>
      </c>
      <c r="H1990" s="55"/>
      <c r="I1990" s="55"/>
      <c r="J1990" s="55"/>
    </row>
    <row r="1991" spans="1:10">
      <c r="A1991" s="42" t="s">
        <v>667</v>
      </c>
      <c r="B1991" s="43">
        <v>26</v>
      </c>
      <c r="C1991" s="204" t="s">
        <v>5205</v>
      </c>
      <c r="D1991" s="42" t="s">
        <v>668</v>
      </c>
      <c r="E1991" s="203">
        <f>VLOOKUP(A1991,'System TB'!$A:$C,3,FALSE)</f>
        <v>0</v>
      </c>
      <c r="F1991" s="44">
        <v>0</v>
      </c>
      <c r="G1991" s="44">
        <f t="shared" si="35"/>
        <v>0</v>
      </c>
      <c r="H1991" s="55"/>
      <c r="I1991" s="55"/>
      <c r="J1991" s="55"/>
    </row>
    <row r="1992" spans="1:10">
      <c r="A1992" s="42" t="s">
        <v>4849</v>
      </c>
      <c r="B1992" s="92" t="str">
        <f>IF(E1992&gt;=0,"21b","28b")</f>
        <v>28b</v>
      </c>
      <c r="C1992" s="92" t="str">
        <f>IF(E1992&gt;=0,"BS-1.1.18.0.0.0","BS-1.2.11.0.0.0")</f>
        <v>BS-1.2.11.0.0.0</v>
      </c>
      <c r="D1992" s="42" t="s">
        <v>5630</v>
      </c>
      <c r="E1992" s="203">
        <f>VLOOKUP(A1992,'System TB'!$A:$C,3,FALSE)</f>
        <v>-13745470.02</v>
      </c>
      <c r="F1992" s="44">
        <v>-14034473.23</v>
      </c>
      <c r="G1992" s="44">
        <f t="shared" si="35"/>
        <v>289003.21000000089</v>
      </c>
      <c r="H1992" s="55"/>
      <c r="I1992" s="55"/>
      <c r="J1992" s="55"/>
    </row>
    <row r="1993" spans="1:10">
      <c r="A1993" s="42" t="s">
        <v>3995</v>
      </c>
      <c r="B1993" s="43" t="s">
        <v>3996</v>
      </c>
      <c r="C1993" s="9" t="s">
        <v>5243</v>
      </c>
      <c r="D1993" s="42" t="s">
        <v>5631</v>
      </c>
      <c r="E1993" s="203">
        <f>VLOOKUP(A1993,'System TB'!$A:$C,3,FALSE)</f>
        <v>51096398</v>
      </c>
      <c r="F1993" s="44">
        <v>37364312</v>
      </c>
      <c r="G1993" s="44">
        <f t="shared" si="35"/>
        <v>13732086</v>
      </c>
      <c r="H1993" s="55"/>
      <c r="I1993" s="55"/>
      <c r="J1993" s="55"/>
    </row>
    <row r="1994" spans="1:10">
      <c r="A1994" s="42" t="s">
        <v>3194</v>
      </c>
      <c r="B1994" s="43" t="s">
        <v>1409</v>
      </c>
      <c r="C1994" s="92" t="s">
        <v>5238</v>
      </c>
      <c r="D1994" s="42" t="s">
        <v>3195</v>
      </c>
      <c r="E1994" s="203">
        <f>VLOOKUP(A1994,'System TB'!$A:$C,3,FALSE)</f>
        <v>0</v>
      </c>
      <c r="F1994" s="44">
        <v>0</v>
      </c>
      <c r="G1994" s="44">
        <f t="shared" si="35"/>
        <v>0</v>
      </c>
      <c r="H1994" s="55"/>
      <c r="I1994" s="55"/>
      <c r="J1994" s="55"/>
    </row>
    <row r="1995" spans="1:10">
      <c r="A1995" s="42" t="s">
        <v>1897</v>
      </c>
      <c r="B1995" s="43" t="s">
        <v>1409</v>
      </c>
      <c r="C1995" s="92" t="s">
        <v>5239</v>
      </c>
      <c r="D1995" s="42" t="s">
        <v>1898</v>
      </c>
      <c r="E1995" s="203">
        <f>VLOOKUP(A1995,'System TB'!$A:$C,3,FALSE)</f>
        <v>0</v>
      </c>
      <c r="F1995" s="44">
        <v>0</v>
      </c>
      <c r="G1995" s="44">
        <f t="shared" si="35"/>
        <v>0</v>
      </c>
      <c r="H1995" s="55"/>
      <c r="I1995" s="55"/>
      <c r="J1995" s="55"/>
    </row>
    <row r="1996" spans="1:10">
      <c r="A1996" s="42" t="s">
        <v>3739</v>
      </c>
      <c r="B1996" s="43" t="s">
        <v>3557</v>
      </c>
      <c r="C1996" s="92" t="s">
        <v>5240</v>
      </c>
      <c r="D1996" s="42" t="s">
        <v>3740</v>
      </c>
      <c r="E1996" s="203">
        <f>VLOOKUP(A1996,'System TB'!$A:$C,3,FALSE)</f>
        <v>0</v>
      </c>
      <c r="F1996" s="44">
        <v>0</v>
      </c>
      <c r="G1996" s="44">
        <f t="shared" si="35"/>
        <v>0</v>
      </c>
      <c r="H1996" s="55"/>
      <c r="I1996" s="55"/>
      <c r="J1996" s="55"/>
    </row>
    <row r="1997" spans="1:10">
      <c r="A1997" s="42" t="s">
        <v>4749</v>
      </c>
      <c r="B1997" s="43" t="s">
        <v>4688</v>
      </c>
      <c r="C1997" s="92" t="str">
        <f>IF(E1997&gt;=0,"BS-1.1.18.0.0.0","BS-1.2.11.0.0.0")</f>
        <v>BS-1.2.11.0.0.0</v>
      </c>
      <c r="D1997" s="42" t="s">
        <v>4750</v>
      </c>
      <c r="E1997" s="203">
        <f>VLOOKUP(A1997,'System TB'!$A:$C,3,FALSE)</f>
        <v>-8593375.3699999992</v>
      </c>
      <c r="F1997" s="44">
        <v>-10876802.68</v>
      </c>
      <c r="G1997" s="44">
        <f t="shared" si="35"/>
        <v>2283427.3100000005</v>
      </c>
      <c r="H1997" s="55"/>
      <c r="I1997" s="55"/>
      <c r="J1997" s="55"/>
    </row>
    <row r="1998" spans="1:10">
      <c r="A1998" s="42" t="s">
        <v>4069</v>
      </c>
      <c r="B1998" s="91" t="str">
        <f>IF(E1998&gt;=0,"15b","OD")</f>
        <v>15b</v>
      </c>
      <c r="C1998" s="92" t="str">
        <f>IF(E1998&gt;=0,"BS-1.1.1.3.0.0","BS-1.2.1.1.0.0")</f>
        <v>BS-1.1.1.3.0.0</v>
      </c>
      <c r="D1998" s="42" t="s">
        <v>4070</v>
      </c>
      <c r="E1998" s="203">
        <f>VLOOKUP(A1998,'System TB'!$A:$C,3,FALSE)</f>
        <v>124000</v>
      </c>
      <c r="F1998" s="44">
        <v>680488</v>
      </c>
      <c r="G1998" s="44">
        <f t="shared" si="35"/>
        <v>-556488</v>
      </c>
      <c r="H1998" s="55"/>
      <c r="I1998" s="55"/>
      <c r="J1998" s="55"/>
    </row>
    <row r="1999" spans="1:10">
      <c r="A1999" s="42" t="s">
        <v>3208</v>
      </c>
      <c r="B1999" s="43" t="s">
        <v>1409</v>
      </c>
      <c r="C1999" s="92" t="s">
        <v>5239</v>
      </c>
      <c r="D1999" s="42" t="s">
        <v>3209</v>
      </c>
      <c r="E1999" s="203">
        <f>VLOOKUP(A1999,'System TB'!$A:$C,3,FALSE)</f>
        <v>0</v>
      </c>
      <c r="F1999" s="44">
        <v>0</v>
      </c>
      <c r="G1999" s="44">
        <f t="shared" si="35"/>
        <v>0</v>
      </c>
      <c r="H1999" s="55"/>
      <c r="I1999" s="55"/>
      <c r="J1999" s="55"/>
    </row>
    <row r="2000" spans="1:10">
      <c r="A2000" s="42" t="s">
        <v>4140</v>
      </c>
      <c r="B2000" s="43" t="s">
        <v>4128</v>
      </c>
      <c r="C2000" s="92" t="s">
        <v>5471</v>
      </c>
      <c r="D2000" s="42" t="s">
        <v>5479</v>
      </c>
      <c r="E2000" s="203">
        <f>VLOOKUP(A2000,'System TB'!$A:$C,3,FALSE)</f>
        <v>7684995960.4899998</v>
      </c>
      <c r="F2000" s="44">
        <v>6579639886.96</v>
      </c>
      <c r="G2000" s="44">
        <f t="shared" si="35"/>
        <v>1105356073.5299997</v>
      </c>
      <c r="H2000" s="55"/>
      <c r="I2000" s="55"/>
      <c r="J2000" s="55"/>
    </row>
    <row r="2001" spans="1:10">
      <c r="A2001" s="42" t="s">
        <v>5028</v>
      </c>
      <c r="B2001" s="43" t="s">
        <v>5010</v>
      </c>
      <c r="C2001" s="8" t="s">
        <v>5251</v>
      </c>
      <c r="D2001" s="42" t="s">
        <v>5480</v>
      </c>
      <c r="E2001" s="203">
        <f>VLOOKUP(A2001,'System TB'!$A:$C,3,FALSE)</f>
        <v>-12330583.84</v>
      </c>
      <c r="F2001" s="44">
        <v>-9073143.0799999982</v>
      </c>
      <c r="G2001" s="44">
        <f t="shared" si="35"/>
        <v>-3257440.7600000016</v>
      </c>
      <c r="H2001" s="55"/>
      <c r="I2001" s="55"/>
      <c r="J2001" s="55"/>
    </row>
    <row r="2002" spans="1:10">
      <c r="A2002" s="42" t="s">
        <v>4449</v>
      </c>
      <c r="B2002" s="43" t="s">
        <v>4420</v>
      </c>
      <c r="C2002" s="92" t="s">
        <v>5222</v>
      </c>
      <c r="D2002" s="42" t="s">
        <v>5481</v>
      </c>
      <c r="E2002" s="203">
        <f>VLOOKUP(A2002,'System TB'!$A:$C,3,FALSE)</f>
        <v>102470.82</v>
      </c>
      <c r="F2002" s="44">
        <v>45379.24</v>
      </c>
      <c r="G2002" s="44">
        <f t="shared" si="35"/>
        <v>57091.580000000009</v>
      </c>
      <c r="H2002" s="55"/>
      <c r="I2002" s="55"/>
      <c r="J2002" s="55"/>
    </row>
    <row r="2003" spans="1:10">
      <c r="A2003" s="42" t="s">
        <v>4438</v>
      </c>
      <c r="B2003" s="43" t="s">
        <v>4420</v>
      </c>
      <c r="C2003" s="92" t="s">
        <v>5222</v>
      </c>
      <c r="D2003" s="42" t="s">
        <v>5482</v>
      </c>
      <c r="E2003" s="203">
        <f>VLOOKUP(A2003,'System TB'!$A:$C,3,FALSE)</f>
        <v>288498.27</v>
      </c>
      <c r="F2003" s="44">
        <v>97998.5</v>
      </c>
      <c r="G2003" s="44">
        <f t="shared" si="35"/>
        <v>190499.77000000002</v>
      </c>
      <c r="H2003" s="55"/>
      <c r="I2003" s="55"/>
      <c r="J2003" s="55"/>
    </row>
    <row r="2004" spans="1:10">
      <c r="A2004" s="42" t="s">
        <v>4835</v>
      </c>
      <c r="B2004" s="43" t="s">
        <v>4638</v>
      </c>
      <c r="C2004" s="92" t="str">
        <f>IF(E2004&gt;=0,"BS-1.1.18.0.0.0","BS-1.2.11.0.0.0")</f>
        <v>BS-1.2.11.0.0.0</v>
      </c>
      <c r="D2004" s="42" t="s">
        <v>4836</v>
      </c>
      <c r="E2004" s="203">
        <f>VLOOKUP(A2004,'System TB'!$A:$C,3,FALSE)</f>
        <v>-1848465.18</v>
      </c>
      <c r="F2004" s="44">
        <v>-3640689.58</v>
      </c>
      <c r="G2004" s="44">
        <f t="shared" si="35"/>
        <v>1792224.4000000001</v>
      </c>
      <c r="H2004" s="55"/>
      <c r="I2004" s="55"/>
      <c r="J2004" s="55"/>
    </row>
    <row r="2005" spans="1:10">
      <c r="A2005" s="42" t="s">
        <v>4917</v>
      </c>
      <c r="B2005" s="43" t="s">
        <v>4913</v>
      </c>
      <c r="C2005" s="9" t="s">
        <v>5244</v>
      </c>
      <c r="D2005" s="42" t="s">
        <v>5483</v>
      </c>
      <c r="E2005" s="203">
        <f>VLOOKUP(A2005,'System TB'!$A:$C,3,FALSE)</f>
        <v>-260984426.58000001</v>
      </c>
      <c r="F2005" s="44">
        <v>-183077384.22000003</v>
      </c>
      <c r="G2005" s="44">
        <f t="shared" si="35"/>
        <v>-77907042.359999985</v>
      </c>
      <c r="H2005" s="55"/>
      <c r="I2005" s="55"/>
      <c r="J2005" s="55"/>
    </row>
    <row r="2006" spans="1:10">
      <c r="A2006" s="42" t="s">
        <v>4141</v>
      </c>
      <c r="B2006" s="43" t="s">
        <v>4128</v>
      </c>
      <c r="C2006" s="92" t="s">
        <v>5471</v>
      </c>
      <c r="D2006" s="42" t="s">
        <v>5484</v>
      </c>
      <c r="E2006" s="203">
        <f>VLOOKUP(A2006,'System TB'!$A:$C,3,FALSE)</f>
        <v>11023579.890000001</v>
      </c>
      <c r="F2006" s="44">
        <v>14727399.779999999</v>
      </c>
      <c r="G2006" s="44">
        <f t="shared" si="35"/>
        <v>-3703819.8899999987</v>
      </c>
      <c r="H2006" s="55"/>
      <c r="I2006" s="55"/>
      <c r="J2006" s="55"/>
    </row>
    <row r="2007" spans="1:10">
      <c r="A2007" s="42" t="s">
        <v>4748</v>
      </c>
      <c r="B2007" s="43" t="s">
        <v>4688</v>
      </c>
      <c r="C2007" s="92" t="str">
        <f>IF(E2007&gt;=0,"BS-1.1.18.0.0.0","BS-1.2.11.0.0.0")</f>
        <v>BS-1.2.11.0.0.0</v>
      </c>
      <c r="D2007" s="42" t="s">
        <v>5485</v>
      </c>
      <c r="E2007" s="203">
        <f>VLOOKUP(A2007,'System TB'!$A:$C,3,FALSE)</f>
        <v>-715810.05</v>
      </c>
      <c r="F2007" s="44">
        <v>-792943.91</v>
      </c>
      <c r="G2007" s="44">
        <f t="shared" si="35"/>
        <v>77133.859999999986</v>
      </c>
      <c r="H2007" s="55"/>
      <c r="I2007" s="55"/>
      <c r="J2007" s="55"/>
    </row>
    <row r="2008" spans="1:10">
      <c r="A2008" s="42" t="s">
        <v>4960</v>
      </c>
      <c r="B2008" s="43" t="s">
        <v>4938</v>
      </c>
      <c r="C2008" s="9" t="s">
        <v>5244</v>
      </c>
      <c r="D2008" s="42" t="s">
        <v>5486</v>
      </c>
      <c r="E2008" s="203">
        <f>VLOOKUP(A2008,'System TB'!$A:$C,3,FALSE)</f>
        <v>-2048326.42</v>
      </c>
      <c r="F2008" s="44">
        <v>-1520357.58</v>
      </c>
      <c r="G2008" s="44">
        <f t="shared" si="35"/>
        <v>-527968.83999999985</v>
      </c>
      <c r="H2008" s="55"/>
      <c r="I2008" s="55"/>
      <c r="J2008" s="55"/>
    </row>
    <row r="2009" spans="1:10">
      <c r="A2009" s="42" t="s">
        <v>4142</v>
      </c>
      <c r="B2009" s="43" t="s">
        <v>4128</v>
      </c>
      <c r="C2009" s="92" t="s">
        <v>5471</v>
      </c>
      <c r="D2009" s="42" t="s">
        <v>5487</v>
      </c>
      <c r="E2009" s="203">
        <f>VLOOKUP(A2009,'System TB'!$A:$C,3,FALSE)</f>
        <v>1601.9</v>
      </c>
      <c r="F2009" s="44">
        <v>1601.9</v>
      </c>
      <c r="G2009" s="44">
        <f t="shared" si="35"/>
        <v>0</v>
      </c>
      <c r="H2009" s="55"/>
      <c r="I2009" s="55"/>
      <c r="J2009" s="55"/>
    </row>
    <row r="2010" spans="1:10">
      <c r="A2010" s="42" t="s">
        <v>5062</v>
      </c>
      <c r="B2010" s="43" t="s">
        <v>5058</v>
      </c>
      <c r="C2010" s="8" t="s">
        <v>5254</v>
      </c>
      <c r="D2010" s="42" t="s">
        <v>5063</v>
      </c>
      <c r="E2010" s="203">
        <f>VLOOKUP(A2010,'System TB'!$A:$C,3,FALSE)</f>
        <v>-2654450</v>
      </c>
      <c r="F2010" s="44">
        <v>-1810130</v>
      </c>
      <c r="G2010" s="44">
        <f t="shared" si="35"/>
        <v>-844320</v>
      </c>
      <c r="H2010" s="55"/>
      <c r="I2010" s="55"/>
      <c r="J2010" s="55"/>
    </row>
    <row r="2011" spans="1:10">
      <c r="A2011" s="42" t="s">
        <v>583</v>
      </c>
      <c r="B2011" s="43">
        <v>26</v>
      </c>
      <c r="C2011" s="204" t="s">
        <v>5205</v>
      </c>
      <c r="D2011" s="42" t="s">
        <v>584</v>
      </c>
      <c r="E2011" s="203">
        <f>VLOOKUP(A2011,'System TB'!$A:$C,3,FALSE)</f>
        <v>0</v>
      </c>
      <c r="F2011" s="44">
        <v>0</v>
      </c>
      <c r="G2011" s="44">
        <f t="shared" si="35"/>
        <v>0</v>
      </c>
      <c r="H2011" s="55"/>
      <c r="I2011" s="55"/>
      <c r="J2011" s="55"/>
    </row>
    <row r="2012" spans="1:10">
      <c r="A2012" s="42" t="s">
        <v>4716</v>
      </c>
      <c r="B2012" s="43" t="s">
        <v>4688</v>
      </c>
      <c r="C2012" s="92" t="str">
        <f>IF(E2012&gt;=0,"BS-1.1.18.0.0.0","BS-1.2.11.0.0.0")</f>
        <v>BS-1.2.11.0.0.0</v>
      </c>
      <c r="D2012" s="42" t="s">
        <v>4717</v>
      </c>
      <c r="E2012" s="203">
        <f>VLOOKUP(A2012,'System TB'!$A:$C,3,FALSE)</f>
        <v>-3079812.77</v>
      </c>
      <c r="F2012" s="44">
        <v>-3232632.77</v>
      </c>
      <c r="G2012" s="44">
        <f t="shared" si="35"/>
        <v>152820</v>
      </c>
      <c r="H2012" s="55"/>
      <c r="I2012" s="55"/>
      <c r="J2012" s="55"/>
    </row>
    <row r="2013" spans="1:10">
      <c r="A2013" s="42" t="s">
        <v>4249</v>
      </c>
      <c r="B2013" s="43" t="s">
        <v>4128</v>
      </c>
      <c r="C2013" s="92" t="s">
        <v>5471</v>
      </c>
      <c r="D2013" s="42" t="s">
        <v>5488</v>
      </c>
      <c r="E2013" s="203">
        <f>VLOOKUP(A2013,'System TB'!$A:$C,3,FALSE)</f>
        <v>0</v>
      </c>
      <c r="F2013" s="44">
        <v>0</v>
      </c>
      <c r="G2013" s="44">
        <f t="shared" si="35"/>
        <v>0</v>
      </c>
      <c r="H2013" s="55"/>
      <c r="I2013" s="55"/>
      <c r="J2013" s="55"/>
    </row>
    <row r="2014" spans="1:10">
      <c r="A2014" s="42" t="s">
        <v>3829</v>
      </c>
      <c r="B2014" s="43" t="s">
        <v>3557</v>
      </c>
      <c r="C2014" s="92" t="s">
        <v>5240</v>
      </c>
      <c r="D2014" s="42" t="s">
        <v>3830</v>
      </c>
      <c r="E2014" s="203">
        <f>VLOOKUP(A2014,'System TB'!$A:$C,3,FALSE)</f>
        <v>18000</v>
      </c>
      <c r="F2014" s="44">
        <v>18000</v>
      </c>
      <c r="G2014" s="44">
        <f t="shared" si="35"/>
        <v>0</v>
      </c>
      <c r="H2014" s="55"/>
      <c r="I2014" s="55"/>
      <c r="J2014" s="55"/>
    </row>
    <row r="2015" spans="1:10">
      <c r="A2015" s="42" t="s">
        <v>3613</v>
      </c>
      <c r="B2015" s="43" t="s">
        <v>3557</v>
      </c>
      <c r="C2015" s="92" t="s">
        <v>5240</v>
      </c>
      <c r="D2015" s="42" t="s">
        <v>3614</v>
      </c>
      <c r="E2015" s="203">
        <f>VLOOKUP(A2015,'System TB'!$A:$C,3,FALSE)</f>
        <v>0</v>
      </c>
      <c r="F2015" s="44">
        <v>0</v>
      </c>
      <c r="G2015" s="44">
        <f t="shared" si="35"/>
        <v>0</v>
      </c>
      <c r="H2015" s="55"/>
      <c r="I2015" s="55"/>
      <c r="J2015" s="55"/>
    </row>
    <row r="2016" spans="1:10">
      <c r="A2016" s="42" t="s">
        <v>3747</v>
      </c>
      <c r="B2016" s="43" t="s">
        <v>3557</v>
      </c>
      <c r="C2016" s="92" t="s">
        <v>5240</v>
      </c>
      <c r="D2016" s="42" t="s">
        <v>3748</v>
      </c>
      <c r="E2016" s="203">
        <f>VLOOKUP(A2016,'System TB'!$A:$C,3,FALSE)</f>
        <v>7000</v>
      </c>
      <c r="F2016" s="44">
        <v>7000</v>
      </c>
      <c r="G2016" s="44">
        <f t="shared" si="35"/>
        <v>0</v>
      </c>
      <c r="H2016" s="55"/>
      <c r="I2016" s="55"/>
      <c r="J2016" s="55"/>
    </row>
    <row r="2017" spans="1:10">
      <c r="A2017" s="42" t="s">
        <v>3683</v>
      </c>
      <c r="B2017" s="43" t="s">
        <v>3557</v>
      </c>
      <c r="C2017" s="92" t="s">
        <v>5240</v>
      </c>
      <c r="D2017" s="42" t="s">
        <v>3684</v>
      </c>
      <c r="E2017" s="203">
        <f>VLOOKUP(A2017,'System TB'!$A:$C,3,FALSE)</f>
        <v>57200</v>
      </c>
      <c r="F2017" s="44">
        <v>42800</v>
      </c>
      <c r="G2017" s="44">
        <f t="shared" si="35"/>
        <v>14400</v>
      </c>
      <c r="H2017" s="55"/>
      <c r="I2017" s="55"/>
      <c r="J2017" s="55"/>
    </row>
    <row r="2018" spans="1:10">
      <c r="A2018" s="42" t="s">
        <v>3587</v>
      </c>
      <c r="B2018" s="43" t="s">
        <v>3557</v>
      </c>
      <c r="C2018" s="92" t="s">
        <v>5240</v>
      </c>
      <c r="D2018" s="42" t="s">
        <v>3588</v>
      </c>
      <c r="E2018" s="203">
        <f>VLOOKUP(A2018,'System TB'!$A:$C,3,FALSE)</f>
        <v>916</v>
      </c>
      <c r="F2018" s="44">
        <v>0</v>
      </c>
      <c r="G2018" s="44">
        <f t="shared" si="35"/>
        <v>916</v>
      </c>
      <c r="H2018" s="55"/>
      <c r="I2018" s="55"/>
      <c r="J2018" s="55"/>
    </row>
    <row r="2019" spans="1:10">
      <c r="A2019" s="42" t="s">
        <v>3781</v>
      </c>
      <c r="B2019" s="43" t="s">
        <v>3557</v>
      </c>
      <c r="C2019" s="92" t="s">
        <v>5240</v>
      </c>
      <c r="D2019" s="42" t="s">
        <v>3782</v>
      </c>
      <c r="E2019" s="203">
        <f>VLOOKUP(A2019,'System TB'!$A:$C,3,FALSE)</f>
        <v>65000</v>
      </c>
      <c r="F2019" s="44">
        <v>18000</v>
      </c>
      <c r="G2019" s="44">
        <f t="shared" si="35"/>
        <v>47000</v>
      </c>
      <c r="H2019" s="55"/>
      <c r="I2019" s="55"/>
      <c r="J2019" s="55"/>
    </row>
    <row r="2020" spans="1:10">
      <c r="A2020" s="42" t="s">
        <v>3733</v>
      </c>
      <c r="B2020" s="43" t="s">
        <v>3557</v>
      </c>
      <c r="C2020" s="92" t="s">
        <v>5240</v>
      </c>
      <c r="D2020" s="42" t="s">
        <v>3734</v>
      </c>
      <c r="E2020" s="203">
        <f>VLOOKUP(A2020,'System TB'!$A:$C,3,FALSE)</f>
        <v>17336</v>
      </c>
      <c r="F2020" s="44">
        <v>0</v>
      </c>
      <c r="G2020" s="44">
        <f t="shared" si="35"/>
        <v>17336</v>
      </c>
      <c r="H2020" s="55"/>
      <c r="I2020" s="55"/>
      <c r="J2020" s="55"/>
    </row>
    <row r="2021" spans="1:10">
      <c r="A2021" s="42" t="s">
        <v>3585</v>
      </c>
      <c r="B2021" s="43" t="s">
        <v>3557</v>
      </c>
      <c r="C2021" s="92" t="s">
        <v>5240</v>
      </c>
      <c r="D2021" s="42" t="s">
        <v>3586</v>
      </c>
      <c r="E2021" s="203">
        <f>VLOOKUP(A2021,'System TB'!$A:$C,3,FALSE)</f>
        <v>178939.28</v>
      </c>
      <c r="F2021" s="44">
        <v>178939.28</v>
      </c>
      <c r="G2021" s="44">
        <f t="shared" si="35"/>
        <v>0</v>
      </c>
      <c r="H2021" s="55"/>
      <c r="I2021" s="55"/>
      <c r="J2021" s="55"/>
    </row>
    <row r="2022" spans="1:10">
      <c r="A2022" s="42" t="s">
        <v>3615</v>
      </c>
      <c r="B2022" s="43" t="s">
        <v>3557</v>
      </c>
      <c r="C2022" s="92" t="s">
        <v>5240</v>
      </c>
      <c r="D2022" s="42" t="s">
        <v>3616</v>
      </c>
      <c r="E2022" s="203">
        <f>VLOOKUP(A2022,'System TB'!$A:$C,3,FALSE)</f>
        <v>0</v>
      </c>
      <c r="F2022" s="44">
        <v>0</v>
      </c>
      <c r="G2022" s="44">
        <f t="shared" si="35"/>
        <v>0</v>
      </c>
      <c r="H2022" s="55"/>
      <c r="I2022" s="55"/>
      <c r="J2022" s="55"/>
    </row>
    <row r="2023" spans="1:10">
      <c r="A2023" s="42" t="s">
        <v>3649</v>
      </c>
      <c r="B2023" s="43" t="s">
        <v>3557</v>
      </c>
      <c r="C2023" s="92" t="s">
        <v>5240</v>
      </c>
      <c r="D2023" s="42" t="s">
        <v>3650</v>
      </c>
      <c r="E2023" s="203">
        <f>VLOOKUP(A2023,'System TB'!$A:$C,3,FALSE)</f>
        <v>0</v>
      </c>
      <c r="F2023" s="44">
        <v>0</v>
      </c>
      <c r="G2023" s="44">
        <f t="shared" si="35"/>
        <v>0</v>
      </c>
      <c r="H2023" s="55"/>
      <c r="I2023" s="55"/>
      <c r="J2023" s="55"/>
    </row>
    <row r="2024" spans="1:10">
      <c r="A2024" s="42" t="s">
        <v>3645</v>
      </c>
      <c r="B2024" s="43" t="s">
        <v>3557</v>
      </c>
      <c r="C2024" s="92" t="s">
        <v>5240</v>
      </c>
      <c r="D2024" s="42" t="s">
        <v>3646</v>
      </c>
      <c r="E2024" s="203">
        <f>VLOOKUP(A2024,'System TB'!$A:$C,3,FALSE)</f>
        <v>47628.800000000003</v>
      </c>
      <c r="F2024" s="44">
        <v>47628.799999999988</v>
      </c>
      <c r="G2024" s="44">
        <f t="shared" si="35"/>
        <v>0</v>
      </c>
      <c r="H2024" s="55"/>
      <c r="I2024" s="55"/>
      <c r="J2024" s="55"/>
    </row>
    <row r="2025" spans="1:10">
      <c r="A2025" s="42" t="s">
        <v>3819</v>
      </c>
      <c r="B2025" s="43" t="s">
        <v>3557</v>
      </c>
      <c r="C2025" s="92" t="s">
        <v>5240</v>
      </c>
      <c r="D2025" s="42" t="s">
        <v>3820</v>
      </c>
      <c r="E2025" s="203">
        <f>VLOOKUP(A2025,'System TB'!$A:$C,3,FALSE)</f>
        <v>0</v>
      </c>
      <c r="F2025" s="44">
        <v>0</v>
      </c>
      <c r="G2025" s="44">
        <f t="shared" si="35"/>
        <v>0</v>
      </c>
      <c r="H2025" s="55"/>
      <c r="I2025" s="55"/>
      <c r="J2025" s="55"/>
    </row>
    <row r="2026" spans="1:10">
      <c r="A2026" s="42" t="s">
        <v>3823</v>
      </c>
      <c r="B2026" s="43" t="s">
        <v>3557</v>
      </c>
      <c r="C2026" s="92" t="s">
        <v>5240</v>
      </c>
      <c r="D2026" s="42" t="s">
        <v>3824</v>
      </c>
      <c r="E2026" s="203">
        <f>VLOOKUP(A2026,'System TB'!$A:$C,3,FALSE)</f>
        <v>22641</v>
      </c>
      <c r="F2026" s="44">
        <v>19600</v>
      </c>
      <c r="G2026" s="44">
        <f t="shared" si="35"/>
        <v>3041</v>
      </c>
      <c r="H2026" s="55"/>
      <c r="I2026" s="55"/>
      <c r="J2026" s="55"/>
    </row>
    <row r="2027" spans="1:10">
      <c r="A2027" s="42" t="s">
        <v>3793</v>
      </c>
      <c r="B2027" s="43" t="s">
        <v>3557</v>
      </c>
      <c r="C2027" s="92" t="s">
        <v>5240</v>
      </c>
      <c r="D2027" s="42" t="s">
        <v>3794</v>
      </c>
      <c r="E2027" s="203">
        <f>VLOOKUP(A2027,'System TB'!$A:$C,3,FALSE)</f>
        <v>12000</v>
      </c>
      <c r="F2027" s="44">
        <v>0</v>
      </c>
      <c r="G2027" s="44">
        <f t="shared" si="35"/>
        <v>12000</v>
      </c>
      <c r="H2027" s="55"/>
      <c r="I2027" s="55"/>
      <c r="J2027" s="55"/>
    </row>
    <row r="2028" spans="1:10">
      <c r="A2028" s="42" t="s">
        <v>3589</v>
      </c>
      <c r="B2028" s="43" t="s">
        <v>3557</v>
      </c>
      <c r="C2028" s="92" t="s">
        <v>5240</v>
      </c>
      <c r="D2028" s="42" t="s">
        <v>3590</v>
      </c>
      <c r="E2028" s="203">
        <f>VLOOKUP(A2028,'System TB'!$A:$C,3,FALSE)</f>
        <v>16830</v>
      </c>
      <c r="F2028" s="44">
        <v>11830</v>
      </c>
      <c r="G2028" s="44">
        <f t="shared" si="35"/>
        <v>5000</v>
      </c>
      <c r="H2028" s="55"/>
      <c r="I2028" s="55"/>
      <c r="J2028" s="55"/>
    </row>
    <row r="2029" spans="1:10">
      <c r="A2029" s="42" t="s">
        <v>3783</v>
      </c>
      <c r="B2029" s="43" t="s">
        <v>3557</v>
      </c>
      <c r="C2029" s="92" t="s">
        <v>5240</v>
      </c>
      <c r="D2029" s="42" t="s">
        <v>3784</v>
      </c>
      <c r="E2029" s="203">
        <f>VLOOKUP(A2029,'System TB'!$A:$C,3,FALSE)</f>
        <v>7200</v>
      </c>
      <c r="F2029" s="44">
        <v>7200</v>
      </c>
      <c r="G2029" s="44">
        <f t="shared" si="35"/>
        <v>0</v>
      </c>
      <c r="H2029" s="55"/>
      <c r="I2029" s="55"/>
      <c r="J2029" s="55"/>
    </row>
    <row r="2030" spans="1:10">
      <c r="A2030" s="42" t="s">
        <v>3639</v>
      </c>
      <c r="B2030" s="43" t="s">
        <v>3557</v>
      </c>
      <c r="C2030" s="92" t="s">
        <v>5240</v>
      </c>
      <c r="D2030" s="42" t="s">
        <v>3640</v>
      </c>
      <c r="E2030" s="203">
        <f>VLOOKUP(A2030,'System TB'!$A:$C,3,FALSE)</f>
        <v>110300</v>
      </c>
      <c r="F2030" s="44">
        <v>18300</v>
      </c>
      <c r="G2030" s="44">
        <f t="shared" si="35"/>
        <v>92000</v>
      </c>
      <c r="H2030" s="55"/>
      <c r="I2030" s="55"/>
      <c r="J2030" s="55"/>
    </row>
    <row r="2031" spans="1:10">
      <c r="A2031" s="42" t="s">
        <v>3785</v>
      </c>
      <c r="B2031" s="43" t="s">
        <v>3557</v>
      </c>
      <c r="C2031" s="92" t="s">
        <v>5240</v>
      </c>
      <c r="D2031" s="42" t="s">
        <v>3786</v>
      </c>
      <c r="E2031" s="203">
        <f>VLOOKUP(A2031,'System TB'!$A:$C,3,FALSE)</f>
        <v>0</v>
      </c>
      <c r="F2031" s="44">
        <v>0</v>
      </c>
      <c r="G2031" s="44">
        <f t="shared" si="35"/>
        <v>0</v>
      </c>
      <c r="H2031" s="55"/>
      <c r="I2031" s="55"/>
      <c r="J2031" s="55"/>
    </row>
    <row r="2032" spans="1:10">
      <c r="A2032" s="42" t="s">
        <v>3581</v>
      </c>
      <c r="B2032" s="43" t="s">
        <v>3557</v>
      </c>
      <c r="C2032" s="92" t="s">
        <v>5240</v>
      </c>
      <c r="D2032" s="42" t="s">
        <v>3582</v>
      </c>
      <c r="E2032" s="203">
        <f>VLOOKUP(A2032,'System TB'!$A:$C,3,FALSE)</f>
        <v>97300</v>
      </c>
      <c r="F2032" s="44">
        <v>79000</v>
      </c>
      <c r="G2032" s="44">
        <f t="shared" si="35"/>
        <v>18300</v>
      </c>
      <c r="H2032" s="55"/>
      <c r="I2032" s="55"/>
      <c r="J2032" s="55"/>
    </row>
    <row r="2033" spans="1:10">
      <c r="A2033" s="42" t="s">
        <v>3685</v>
      </c>
      <c r="B2033" s="43" t="s">
        <v>3557</v>
      </c>
      <c r="C2033" s="92" t="s">
        <v>5240</v>
      </c>
      <c r="D2033" s="42" t="s">
        <v>3686</v>
      </c>
      <c r="E2033" s="203">
        <f>VLOOKUP(A2033,'System TB'!$A:$C,3,FALSE)</f>
        <v>0</v>
      </c>
      <c r="F2033" s="44">
        <v>0</v>
      </c>
      <c r="G2033" s="44">
        <f t="shared" si="35"/>
        <v>0</v>
      </c>
      <c r="H2033" s="55"/>
      <c r="I2033" s="55"/>
      <c r="J2033" s="55"/>
    </row>
    <row r="2034" spans="1:10">
      <c r="A2034" s="42" t="s">
        <v>3687</v>
      </c>
      <c r="B2034" s="43" t="s">
        <v>3557</v>
      </c>
      <c r="C2034" s="92" t="s">
        <v>5240</v>
      </c>
      <c r="D2034" s="42" t="s">
        <v>3688</v>
      </c>
      <c r="E2034" s="203">
        <f>VLOOKUP(A2034,'System TB'!$A:$C,3,FALSE)</f>
        <v>164710</v>
      </c>
      <c r="F2034" s="44">
        <v>58310</v>
      </c>
      <c r="G2034" s="44">
        <f t="shared" si="35"/>
        <v>106400</v>
      </c>
      <c r="H2034" s="55"/>
      <c r="I2034" s="55"/>
      <c r="J2034" s="55"/>
    </row>
    <row r="2035" spans="1:10">
      <c r="A2035" s="42" t="s">
        <v>3749</v>
      </c>
      <c r="B2035" s="43" t="s">
        <v>3557</v>
      </c>
      <c r="C2035" s="92" t="s">
        <v>5240</v>
      </c>
      <c r="D2035" s="42" t="s">
        <v>3750</v>
      </c>
      <c r="E2035" s="203">
        <f>VLOOKUP(A2035,'System TB'!$A:$C,3,FALSE)</f>
        <v>48516</v>
      </c>
      <c r="F2035" s="44">
        <v>18200</v>
      </c>
      <c r="G2035" s="44">
        <f t="shared" si="35"/>
        <v>30316</v>
      </c>
      <c r="H2035" s="55"/>
      <c r="I2035" s="55"/>
      <c r="J2035" s="55"/>
    </row>
    <row r="2036" spans="1:10">
      <c r="A2036" s="42" t="s">
        <v>3623</v>
      </c>
      <c r="B2036" s="43" t="s">
        <v>3557</v>
      </c>
      <c r="C2036" s="92" t="s">
        <v>5240</v>
      </c>
      <c r="D2036" s="42" t="s">
        <v>3624</v>
      </c>
      <c r="E2036" s="203">
        <f>VLOOKUP(A2036,'System TB'!$A:$C,3,FALSE)</f>
        <v>20000</v>
      </c>
      <c r="F2036" s="44">
        <v>20000</v>
      </c>
      <c r="G2036" s="44">
        <f t="shared" si="35"/>
        <v>0</v>
      </c>
      <c r="H2036" s="55"/>
      <c r="I2036" s="55"/>
      <c r="J2036" s="55"/>
    </row>
    <row r="2037" spans="1:10">
      <c r="A2037" s="42" t="s">
        <v>3583</v>
      </c>
      <c r="B2037" s="43" t="s">
        <v>3557</v>
      </c>
      <c r="C2037" s="92" t="s">
        <v>5240</v>
      </c>
      <c r="D2037" s="42" t="s">
        <v>3584</v>
      </c>
      <c r="E2037" s="203">
        <f>VLOOKUP(A2037,'System TB'!$A:$C,3,FALSE)</f>
        <v>0</v>
      </c>
      <c r="F2037" s="44">
        <v>0</v>
      </c>
      <c r="G2037" s="44">
        <f t="shared" si="35"/>
        <v>0</v>
      </c>
      <c r="H2037" s="55"/>
      <c r="I2037" s="55"/>
      <c r="J2037" s="55"/>
    </row>
    <row r="2038" spans="1:10">
      <c r="A2038" s="42" t="s">
        <v>3787</v>
      </c>
      <c r="B2038" s="43" t="s">
        <v>3557</v>
      </c>
      <c r="C2038" s="92" t="s">
        <v>5240</v>
      </c>
      <c r="D2038" s="42" t="s">
        <v>3788</v>
      </c>
      <c r="E2038" s="203">
        <f>VLOOKUP(A2038,'System TB'!$A:$C,3,FALSE)</f>
        <v>38740</v>
      </c>
      <c r="F2038" s="44">
        <v>21600</v>
      </c>
      <c r="G2038" s="44">
        <f t="shared" si="35"/>
        <v>17140</v>
      </c>
      <c r="H2038" s="55"/>
      <c r="I2038" s="55"/>
      <c r="J2038" s="55"/>
    </row>
    <row r="2039" spans="1:10">
      <c r="A2039" s="42" t="s">
        <v>3703</v>
      </c>
      <c r="B2039" s="43" t="s">
        <v>3557</v>
      </c>
      <c r="C2039" s="92" t="s">
        <v>5240</v>
      </c>
      <c r="D2039" s="42" t="s">
        <v>3704</v>
      </c>
      <c r="E2039" s="203">
        <f>VLOOKUP(A2039,'System TB'!$A:$C,3,FALSE)</f>
        <v>16440</v>
      </c>
      <c r="F2039" s="44">
        <v>9000</v>
      </c>
      <c r="G2039" s="44">
        <f t="shared" si="35"/>
        <v>7440</v>
      </c>
      <c r="H2039" s="55"/>
      <c r="I2039" s="55"/>
      <c r="J2039" s="55"/>
    </row>
    <row r="2040" spans="1:10">
      <c r="A2040" s="42" t="s">
        <v>3741</v>
      </c>
      <c r="B2040" s="43" t="s">
        <v>3557</v>
      </c>
      <c r="C2040" s="92" t="s">
        <v>5240</v>
      </c>
      <c r="D2040" s="42" t="s">
        <v>3742</v>
      </c>
      <c r="E2040" s="203">
        <f>VLOOKUP(A2040,'System TB'!$A:$C,3,FALSE)</f>
        <v>0</v>
      </c>
      <c r="F2040" s="44">
        <v>0</v>
      </c>
      <c r="G2040" s="44">
        <f t="shared" si="35"/>
        <v>0</v>
      </c>
      <c r="H2040" s="55"/>
      <c r="I2040" s="55"/>
      <c r="J2040" s="55"/>
    </row>
    <row r="2041" spans="1:10">
      <c r="A2041" s="42" t="s">
        <v>3689</v>
      </c>
      <c r="B2041" s="43" t="s">
        <v>3557</v>
      </c>
      <c r="C2041" s="92" t="s">
        <v>5240</v>
      </c>
      <c r="D2041" s="42" t="s">
        <v>3690</v>
      </c>
      <c r="E2041" s="203">
        <f>VLOOKUP(A2041,'System TB'!$A:$C,3,FALSE)</f>
        <v>29250</v>
      </c>
      <c r="F2041" s="44">
        <v>2550</v>
      </c>
      <c r="G2041" s="44">
        <f t="shared" si="35"/>
        <v>26700</v>
      </c>
      <c r="H2041" s="55"/>
      <c r="I2041" s="55"/>
      <c r="J2041" s="55"/>
    </row>
    <row r="2042" spans="1:10">
      <c r="A2042" s="42" t="s">
        <v>3789</v>
      </c>
      <c r="B2042" s="43" t="s">
        <v>3557</v>
      </c>
      <c r="C2042" s="92" t="s">
        <v>5240</v>
      </c>
      <c r="D2042" s="42" t="s">
        <v>3790</v>
      </c>
      <c r="E2042" s="203">
        <f>VLOOKUP(A2042,'System TB'!$A:$C,3,FALSE)</f>
        <v>10850</v>
      </c>
      <c r="F2042" s="44">
        <v>0</v>
      </c>
      <c r="G2042" s="44">
        <f t="shared" si="35"/>
        <v>10850</v>
      </c>
      <c r="H2042" s="55"/>
      <c r="I2042" s="55"/>
      <c r="J2042" s="55"/>
    </row>
    <row r="2043" spans="1:10">
      <c r="A2043" s="42" t="s">
        <v>3617</v>
      </c>
      <c r="B2043" s="43" t="s">
        <v>3557</v>
      </c>
      <c r="C2043" s="92" t="s">
        <v>5240</v>
      </c>
      <c r="D2043" s="42" t="s">
        <v>3618</v>
      </c>
      <c r="E2043" s="203">
        <f>VLOOKUP(A2043,'System TB'!$A:$C,3,FALSE)</f>
        <v>0</v>
      </c>
      <c r="F2043" s="44">
        <v>0</v>
      </c>
      <c r="G2043" s="44">
        <f t="shared" si="35"/>
        <v>0</v>
      </c>
      <c r="H2043" s="55"/>
      <c r="I2043" s="55"/>
      <c r="J2043" s="55"/>
    </row>
    <row r="2044" spans="1:10">
      <c r="A2044" s="42" t="s">
        <v>3693</v>
      </c>
      <c r="B2044" s="43" t="s">
        <v>3557</v>
      </c>
      <c r="C2044" s="92" t="s">
        <v>5240</v>
      </c>
      <c r="D2044" s="42" t="s">
        <v>3694</v>
      </c>
      <c r="E2044" s="203">
        <f>VLOOKUP(A2044,'System TB'!$A:$C,3,FALSE)</f>
        <v>2400</v>
      </c>
      <c r="F2044" s="44">
        <v>2400</v>
      </c>
      <c r="G2044" s="44">
        <f t="shared" si="35"/>
        <v>0</v>
      </c>
      <c r="H2044" s="55"/>
      <c r="I2044" s="55"/>
      <c r="J2044" s="55"/>
    </row>
    <row r="2045" spans="1:10">
      <c r="A2045" s="42" t="s">
        <v>3791</v>
      </c>
      <c r="B2045" s="43" t="s">
        <v>3557</v>
      </c>
      <c r="C2045" s="92" t="s">
        <v>5240</v>
      </c>
      <c r="D2045" s="42" t="s">
        <v>3792</v>
      </c>
      <c r="E2045" s="203">
        <f>VLOOKUP(A2045,'System TB'!$A:$C,3,FALSE)</f>
        <v>55650</v>
      </c>
      <c r="F2045" s="44">
        <v>24000</v>
      </c>
      <c r="G2045" s="44">
        <f t="shared" si="35"/>
        <v>31650</v>
      </c>
      <c r="H2045" s="55"/>
      <c r="I2045" s="55"/>
      <c r="J2045" s="55"/>
    </row>
    <row r="2046" spans="1:10">
      <c r="A2046" s="42" t="s">
        <v>3591</v>
      </c>
      <c r="B2046" s="43" t="s">
        <v>3557</v>
      </c>
      <c r="C2046" s="92" t="s">
        <v>5240</v>
      </c>
      <c r="D2046" s="42" t="s">
        <v>3592</v>
      </c>
      <c r="E2046" s="203">
        <f>VLOOKUP(A2046,'System TB'!$A:$C,3,FALSE)</f>
        <v>0</v>
      </c>
      <c r="F2046" s="44">
        <v>0</v>
      </c>
      <c r="G2046" s="44">
        <f t="shared" si="35"/>
        <v>0</v>
      </c>
      <c r="H2046" s="55"/>
      <c r="I2046" s="55"/>
      <c r="J2046" s="55"/>
    </row>
    <row r="2047" spans="1:10">
      <c r="A2047" s="42" t="s">
        <v>3831</v>
      </c>
      <c r="B2047" s="43" t="s">
        <v>3557</v>
      </c>
      <c r="C2047" s="92" t="s">
        <v>5240</v>
      </c>
      <c r="D2047" s="42" t="s">
        <v>3832</v>
      </c>
      <c r="E2047" s="203">
        <f>VLOOKUP(A2047,'System TB'!$A:$C,3,FALSE)</f>
        <v>22940</v>
      </c>
      <c r="F2047" s="44">
        <v>0</v>
      </c>
      <c r="G2047" s="44">
        <f t="shared" si="35"/>
        <v>22940</v>
      </c>
      <c r="H2047" s="55"/>
      <c r="I2047" s="55"/>
      <c r="J2047" s="55"/>
    </row>
    <row r="2048" spans="1:10">
      <c r="A2048" s="42" t="s">
        <v>3777</v>
      </c>
      <c r="B2048" s="43" t="s">
        <v>3557</v>
      </c>
      <c r="C2048" s="92" t="s">
        <v>5240</v>
      </c>
      <c r="D2048" s="42" t="s">
        <v>3778</v>
      </c>
      <c r="E2048" s="203">
        <f>VLOOKUP(A2048,'System TB'!$A:$C,3,FALSE)</f>
        <v>54160</v>
      </c>
      <c r="F2048" s="44">
        <v>54160</v>
      </c>
      <c r="G2048" s="44">
        <f t="shared" si="35"/>
        <v>0</v>
      </c>
      <c r="H2048" s="55"/>
      <c r="I2048" s="55"/>
      <c r="J2048" s="55"/>
    </row>
    <row r="2049" spans="1:10">
      <c r="A2049" s="42" t="s">
        <v>3775</v>
      </c>
      <c r="B2049" s="43" t="s">
        <v>3557</v>
      </c>
      <c r="C2049" s="92" t="s">
        <v>5240</v>
      </c>
      <c r="D2049" s="42" t="s">
        <v>3776</v>
      </c>
      <c r="E2049" s="203">
        <f>VLOOKUP(A2049,'System TB'!$A:$C,3,FALSE)</f>
        <v>56890</v>
      </c>
      <c r="F2049" s="44">
        <v>37990</v>
      </c>
      <c r="G2049" s="44">
        <f t="shared" si="35"/>
        <v>18900</v>
      </c>
      <c r="H2049" s="55"/>
      <c r="I2049" s="55"/>
      <c r="J2049" s="55"/>
    </row>
    <row r="2050" spans="1:10">
      <c r="A2050" s="42" t="s">
        <v>3735</v>
      </c>
      <c r="B2050" s="43" t="s">
        <v>3557</v>
      </c>
      <c r="C2050" s="92" t="s">
        <v>5240</v>
      </c>
      <c r="D2050" s="42" t="s">
        <v>3736</v>
      </c>
      <c r="E2050" s="203">
        <f>VLOOKUP(A2050,'System TB'!$A:$C,3,FALSE)</f>
        <v>11424</v>
      </c>
      <c r="F2050" s="44">
        <v>11424</v>
      </c>
      <c r="G2050" s="44">
        <f t="shared" ref="G2050:G2113" si="36">E2050-F2050</f>
        <v>0</v>
      </c>
      <c r="H2050" s="55"/>
      <c r="I2050" s="55"/>
      <c r="J2050" s="55"/>
    </row>
    <row r="2051" spans="1:10">
      <c r="A2051" s="42" t="s">
        <v>3651</v>
      </c>
      <c r="B2051" s="43" t="s">
        <v>3557</v>
      </c>
      <c r="C2051" s="92" t="s">
        <v>5240</v>
      </c>
      <c r="D2051" s="42" t="s">
        <v>3652</v>
      </c>
      <c r="E2051" s="203">
        <f>VLOOKUP(A2051,'System TB'!$A:$C,3,FALSE)</f>
        <v>91560</v>
      </c>
      <c r="F2051" s="44">
        <v>47500</v>
      </c>
      <c r="G2051" s="44">
        <f t="shared" si="36"/>
        <v>44060</v>
      </c>
      <c r="H2051" s="55"/>
      <c r="I2051" s="55"/>
      <c r="J2051" s="55"/>
    </row>
    <row r="2052" spans="1:10">
      <c r="A2052" s="42" t="s">
        <v>3695</v>
      </c>
      <c r="B2052" s="43" t="s">
        <v>3557</v>
      </c>
      <c r="C2052" s="92" t="s">
        <v>5240</v>
      </c>
      <c r="D2052" s="42" t="s">
        <v>3696</v>
      </c>
      <c r="E2052" s="203">
        <f>VLOOKUP(A2052,'System TB'!$A:$C,3,FALSE)</f>
        <v>388482</v>
      </c>
      <c r="F2052" s="44">
        <v>-1317</v>
      </c>
      <c r="G2052" s="44">
        <f t="shared" si="36"/>
        <v>389799</v>
      </c>
      <c r="H2052" s="55"/>
      <c r="I2052" s="55"/>
      <c r="J2052" s="55"/>
    </row>
    <row r="2053" spans="1:10">
      <c r="A2053" s="42" t="s">
        <v>3821</v>
      </c>
      <c r="B2053" s="43" t="s">
        <v>3557</v>
      </c>
      <c r="C2053" s="92" t="s">
        <v>5240</v>
      </c>
      <c r="D2053" s="42" t="s">
        <v>3822</v>
      </c>
      <c r="E2053" s="203">
        <f>VLOOKUP(A2053,'System TB'!$A:$C,3,FALSE)</f>
        <v>42500</v>
      </c>
      <c r="F2053" s="44">
        <v>42500</v>
      </c>
      <c r="G2053" s="44">
        <f t="shared" si="36"/>
        <v>0</v>
      </c>
      <c r="H2053" s="55"/>
      <c r="I2053" s="55"/>
      <c r="J2053" s="55"/>
    </row>
    <row r="2054" spans="1:10">
      <c r="A2054" s="42" t="s">
        <v>3737</v>
      </c>
      <c r="B2054" s="43" t="s">
        <v>3557</v>
      </c>
      <c r="C2054" s="92" t="s">
        <v>5240</v>
      </c>
      <c r="D2054" s="42" t="s">
        <v>3738</v>
      </c>
      <c r="E2054" s="203">
        <f>VLOOKUP(A2054,'System TB'!$A:$C,3,FALSE)</f>
        <v>41300</v>
      </c>
      <c r="F2054" s="44">
        <v>12900</v>
      </c>
      <c r="G2054" s="44">
        <f t="shared" si="36"/>
        <v>28400</v>
      </c>
      <c r="H2054" s="55"/>
      <c r="I2054" s="55"/>
      <c r="J2054" s="55"/>
    </row>
    <row r="2055" spans="1:10">
      <c r="A2055" s="42" t="s">
        <v>3779</v>
      </c>
      <c r="B2055" s="43" t="s">
        <v>3557</v>
      </c>
      <c r="C2055" s="92" t="s">
        <v>5240</v>
      </c>
      <c r="D2055" s="42" t="s">
        <v>3780</v>
      </c>
      <c r="E2055" s="203">
        <f>VLOOKUP(A2055,'System TB'!$A:$C,3,FALSE)</f>
        <v>0</v>
      </c>
      <c r="F2055" s="44">
        <v>0</v>
      </c>
      <c r="G2055" s="44">
        <f t="shared" si="36"/>
        <v>0</v>
      </c>
      <c r="H2055" s="55"/>
      <c r="I2055" s="55"/>
      <c r="J2055" s="55"/>
    </row>
    <row r="2056" spans="1:10">
      <c r="A2056" s="42" t="s">
        <v>3641</v>
      </c>
      <c r="B2056" s="43" t="s">
        <v>3557</v>
      </c>
      <c r="C2056" s="92" t="s">
        <v>5240</v>
      </c>
      <c r="D2056" s="42" t="s">
        <v>3642</v>
      </c>
      <c r="E2056" s="203">
        <f>VLOOKUP(A2056,'System TB'!$A:$C,3,FALSE)</f>
        <v>0</v>
      </c>
      <c r="F2056" s="44">
        <v>0</v>
      </c>
      <c r="G2056" s="44">
        <f t="shared" si="36"/>
        <v>0</v>
      </c>
      <c r="H2056" s="55"/>
      <c r="I2056" s="55"/>
      <c r="J2056" s="55"/>
    </row>
    <row r="2057" spans="1:10">
      <c r="A2057" s="42" t="s">
        <v>3705</v>
      </c>
      <c r="B2057" s="43" t="s">
        <v>3557</v>
      </c>
      <c r="C2057" s="92" t="s">
        <v>5240</v>
      </c>
      <c r="D2057" s="42" t="s">
        <v>3706</v>
      </c>
      <c r="E2057" s="203">
        <f>VLOOKUP(A2057,'System TB'!$A:$C,3,FALSE)</f>
        <v>52908</v>
      </c>
      <c r="F2057" s="44">
        <v>52907.999999999993</v>
      </c>
      <c r="G2057" s="44">
        <f t="shared" si="36"/>
        <v>0</v>
      </c>
      <c r="H2057" s="55"/>
      <c r="I2057" s="55"/>
      <c r="J2057" s="55"/>
    </row>
    <row r="2058" spans="1:10">
      <c r="A2058" s="42" t="s">
        <v>3619</v>
      </c>
      <c r="B2058" s="43" t="s">
        <v>3557</v>
      </c>
      <c r="C2058" s="92" t="s">
        <v>5240</v>
      </c>
      <c r="D2058" s="42" t="s">
        <v>3620</v>
      </c>
      <c r="E2058" s="203">
        <f>VLOOKUP(A2058,'System TB'!$A:$C,3,FALSE)</f>
        <v>29970</v>
      </c>
      <c r="F2058" s="44">
        <v>29970</v>
      </c>
      <c r="G2058" s="44">
        <f t="shared" si="36"/>
        <v>0</v>
      </c>
      <c r="H2058" s="55"/>
      <c r="I2058" s="55"/>
      <c r="J2058" s="55"/>
    </row>
    <row r="2059" spans="1:10">
      <c r="A2059" s="42" t="s">
        <v>3743</v>
      </c>
      <c r="B2059" s="43" t="s">
        <v>3557</v>
      </c>
      <c r="C2059" s="92" t="s">
        <v>5240</v>
      </c>
      <c r="D2059" s="42" t="s">
        <v>3744</v>
      </c>
      <c r="E2059" s="203">
        <f>VLOOKUP(A2059,'System TB'!$A:$C,3,FALSE)</f>
        <v>3000</v>
      </c>
      <c r="F2059" s="44">
        <v>3000</v>
      </c>
      <c r="G2059" s="44">
        <f t="shared" si="36"/>
        <v>0</v>
      </c>
      <c r="H2059" s="55"/>
      <c r="I2059" s="55"/>
      <c r="J2059" s="55"/>
    </row>
    <row r="2060" spans="1:10">
      <c r="A2060" s="42" t="s">
        <v>3593</v>
      </c>
      <c r="B2060" s="43" t="s">
        <v>3557</v>
      </c>
      <c r="C2060" s="92" t="s">
        <v>5240</v>
      </c>
      <c r="D2060" s="42" t="s">
        <v>3594</v>
      </c>
      <c r="E2060" s="203">
        <f>VLOOKUP(A2060,'System TB'!$A:$C,3,FALSE)</f>
        <v>16050</v>
      </c>
      <c r="F2060" s="44">
        <v>16050</v>
      </c>
      <c r="G2060" s="44">
        <f t="shared" si="36"/>
        <v>0</v>
      </c>
      <c r="H2060" s="55"/>
      <c r="I2060" s="55"/>
      <c r="J2060" s="55"/>
    </row>
    <row r="2061" spans="1:10">
      <c r="A2061" s="42" t="s">
        <v>1263</v>
      </c>
      <c r="B2061" s="43" t="s">
        <v>1264</v>
      </c>
      <c r="C2061" s="92" t="s">
        <v>5234</v>
      </c>
      <c r="D2061" s="42" t="s">
        <v>1265</v>
      </c>
      <c r="E2061" s="203">
        <f>VLOOKUP(A2061,'System TB'!$A:$C,3,FALSE)</f>
        <v>0</v>
      </c>
      <c r="F2061" s="44">
        <v>0</v>
      </c>
      <c r="G2061" s="44">
        <f t="shared" si="36"/>
        <v>0</v>
      </c>
      <c r="H2061" s="55"/>
      <c r="I2061" s="55"/>
      <c r="J2061" s="55"/>
    </row>
    <row r="2062" spans="1:10">
      <c r="A2062" s="42" t="s">
        <v>5134</v>
      </c>
      <c r="B2062" s="43"/>
      <c r="C2062" s="43"/>
      <c r="D2062" s="42" t="s">
        <v>4111</v>
      </c>
      <c r="E2062" s="203">
        <f>VLOOKUP(A2062,'System TB'!$A:$C,3,FALSE)</f>
        <v>0</v>
      </c>
      <c r="F2062" s="44">
        <v>0</v>
      </c>
      <c r="G2062" s="44">
        <f t="shared" si="36"/>
        <v>0</v>
      </c>
      <c r="H2062" s="55"/>
      <c r="I2062" s="55"/>
      <c r="J2062" s="55"/>
    </row>
    <row r="2063" spans="1:10">
      <c r="A2063" s="42" t="s">
        <v>911</v>
      </c>
      <c r="B2063" s="43" t="s">
        <v>895</v>
      </c>
      <c r="C2063" s="92" t="s">
        <v>5233</v>
      </c>
      <c r="D2063" s="42" t="s">
        <v>912</v>
      </c>
      <c r="E2063" s="203">
        <f>VLOOKUP(A2063,'System TB'!$A:$C,3,FALSE)</f>
        <v>0</v>
      </c>
      <c r="F2063" s="44">
        <v>0</v>
      </c>
      <c r="G2063" s="44">
        <f t="shared" si="36"/>
        <v>0</v>
      </c>
      <c r="H2063" s="55"/>
      <c r="I2063" s="55"/>
      <c r="J2063" s="55"/>
    </row>
    <row r="2064" spans="1:10">
      <c r="A2064" s="42" t="s">
        <v>923</v>
      </c>
      <c r="B2064" s="43" t="s">
        <v>895</v>
      </c>
      <c r="C2064" s="92" t="s">
        <v>5233</v>
      </c>
      <c r="D2064" s="42" t="s">
        <v>924</v>
      </c>
      <c r="E2064" s="203">
        <f>VLOOKUP(A2064,'System TB'!$A:$C,3,FALSE)</f>
        <v>0</v>
      </c>
      <c r="F2064" s="44">
        <v>0</v>
      </c>
      <c r="G2064" s="44">
        <f t="shared" si="36"/>
        <v>0</v>
      </c>
      <c r="H2064" s="55"/>
      <c r="I2064" s="55"/>
      <c r="J2064" s="55"/>
    </row>
    <row r="2065" spans="1:10">
      <c r="A2065" s="42" t="s">
        <v>3188</v>
      </c>
      <c r="B2065" s="43" t="s">
        <v>1409</v>
      </c>
      <c r="C2065" s="92" t="s">
        <v>5239</v>
      </c>
      <c r="D2065" s="42" t="s">
        <v>3189</v>
      </c>
      <c r="E2065" s="203">
        <f>VLOOKUP(A2065,'System TB'!$A:$C,3,FALSE)</f>
        <v>0</v>
      </c>
      <c r="F2065" s="44">
        <v>0</v>
      </c>
      <c r="G2065" s="44">
        <f t="shared" si="36"/>
        <v>0</v>
      </c>
      <c r="H2065" s="55"/>
      <c r="I2065" s="55"/>
      <c r="J2065" s="55"/>
    </row>
    <row r="2066" spans="1:10">
      <c r="A2066" s="42" t="s">
        <v>4779</v>
      </c>
      <c r="B2066" s="43" t="s">
        <v>4638</v>
      </c>
      <c r="C2066" s="92" t="str">
        <f>IF(E2066&gt;=0,"BS-1.1.18.0.0.0","BS-1.2.11.0.0.0")</f>
        <v>BS-1.2.11.0.0.0</v>
      </c>
      <c r="D2066" s="42" t="s">
        <v>4780</v>
      </c>
      <c r="E2066" s="203">
        <f>VLOOKUP(A2066,'System TB'!$A:$C,3,FALSE)</f>
        <v>-2828220.88</v>
      </c>
      <c r="F2066" s="44">
        <v>-3130638.88</v>
      </c>
      <c r="G2066" s="44">
        <f t="shared" si="36"/>
        <v>302418</v>
      </c>
      <c r="H2066" s="55"/>
      <c r="I2066" s="55"/>
      <c r="J2066" s="55"/>
    </row>
    <row r="2067" spans="1:10">
      <c r="A2067" s="42" t="s">
        <v>3214</v>
      </c>
      <c r="B2067" s="43" t="s">
        <v>1409</v>
      </c>
      <c r="C2067" s="92" t="s">
        <v>5238</v>
      </c>
      <c r="D2067" s="42" t="s">
        <v>3215</v>
      </c>
      <c r="E2067" s="203">
        <f>VLOOKUP(A2067,'System TB'!$A:$C,3,FALSE)</f>
        <v>0</v>
      </c>
      <c r="F2067" s="44">
        <v>0</v>
      </c>
      <c r="G2067" s="44">
        <f t="shared" si="36"/>
        <v>0</v>
      </c>
      <c r="H2067" s="55"/>
      <c r="I2067" s="55"/>
      <c r="J2067" s="55"/>
    </row>
    <row r="2068" spans="1:10">
      <c r="A2068" s="42" t="s">
        <v>1655</v>
      </c>
      <c r="B2068" s="43" t="s">
        <v>1409</v>
      </c>
      <c r="C2068" s="92" t="s">
        <v>5238</v>
      </c>
      <c r="D2068" s="42" t="s">
        <v>1656</v>
      </c>
      <c r="E2068" s="203">
        <f>VLOOKUP(A2068,'System TB'!$A:$C,3,FALSE)</f>
        <v>0</v>
      </c>
      <c r="F2068" s="44">
        <v>0</v>
      </c>
      <c r="G2068" s="44">
        <f t="shared" si="36"/>
        <v>0</v>
      </c>
      <c r="H2068" s="55"/>
      <c r="I2068" s="55"/>
      <c r="J2068" s="55"/>
    </row>
    <row r="2069" spans="1:10">
      <c r="A2069" s="42" t="s">
        <v>1659</v>
      </c>
      <c r="B2069" s="43" t="s">
        <v>1409</v>
      </c>
      <c r="C2069" s="92" t="s">
        <v>5238</v>
      </c>
      <c r="D2069" s="42" t="s">
        <v>1660</v>
      </c>
      <c r="E2069" s="203">
        <f>VLOOKUP(A2069,'System TB'!$A:$C,3,FALSE)</f>
        <v>0</v>
      </c>
      <c r="F2069" s="44">
        <v>0</v>
      </c>
      <c r="G2069" s="44">
        <f t="shared" si="36"/>
        <v>0</v>
      </c>
      <c r="H2069" s="55"/>
      <c r="I2069" s="55"/>
      <c r="J2069" s="55"/>
    </row>
    <row r="2070" spans="1:10">
      <c r="A2070" s="42" t="s">
        <v>4507</v>
      </c>
      <c r="B2070" s="92" t="str">
        <f>IF(E2070&gt;=0,"21b","28b")</f>
        <v>21b</v>
      </c>
      <c r="C2070" s="92" t="str">
        <f>IF(E2070&gt;=0,"BS-1.1.18.0.0.0","BS-1.2.11.0.0.0")</f>
        <v>BS-1.1.18.0.0.0</v>
      </c>
      <c r="D2070" s="42" t="s">
        <v>4508</v>
      </c>
      <c r="E2070" s="203">
        <f>VLOOKUP(A2070,'System TB'!$A:$C,3,FALSE)</f>
        <v>0</v>
      </c>
      <c r="F2070" s="44">
        <v>0</v>
      </c>
      <c r="G2070" s="44">
        <f t="shared" si="36"/>
        <v>0</v>
      </c>
      <c r="H2070" s="55"/>
      <c r="I2070" s="55"/>
      <c r="J2070" s="55"/>
    </row>
    <row r="2071" spans="1:10">
      <c r="A2071" s="42" t="s">
        <v>1645</v>
      </c>
      <c r="B2071" s="43" t="s">
        <v>1409</v>
      </c>
      <c r="C2071" s="92" t="s">
        <v>5238</v>
      </c>
      <c r="D2071" s="42" t="s">
        <v>1646</v>
      </c>
      <c r="E2071" s="203">
        <f>VLOOKUP(A2071,'System TB'!$A:$C,3,FALSE)</f>
        <v>8525</v>
      </c>
      <c r="F2071" s="44">
        <v>8525</v>
      </c>
      <c r="G2071" s="44">
        <f t="shared" si="36"/>
        <v>0</v>
      </c>
      <c r="H2071" s="55"/>
      <c r="I2071" s="55"/>
      <c r="J2071" s="55"/>
    </row>
    <row r="2072" spans="1:10">
      <c r="A2072" s="42" t="s">
        <v>531</v>
      </c>
      <c r="B2072" s="43">
        <v>26</v>
      </c>
      <c r="C2072" s="204" t="s">
        <v>5205</v>
      </c>
      <c r="D2072" s="42" t="s">
        <v>532</v>
      </c>
      <c r="E2072" s="203">
        <f>VLOOKUP(A2072,'System TB'!$A:$C,3,FALSE)</f>
        <v>0</v>
      </c>
      <c r="F2072" s="44">
        <v>0</v>
      </c>
      <c r="G2072" s="44">
        <f t="shared" si="36"/>
        <v>0</v>
      </c>
      <c r="H2072" s="55"/>
      <c r="I2072" s="55"/>
      <c r="J2072" s="55"/>
    </row>
    <row r="2073" spans="1:10">
      <c r="A2073" s="42" t="s">
        <v>1056</v>
      </c>
      <c r="B2073" s="43" t="s">
        <v>978</v>
      </c>
      <c r="C2073" s="92" t="s">
        <v>5233</v>
      </c>
      <c r="D2073" s="42" t="s">
        <v>1057</v>
      </c>
      <c r="E2073" s="203">
        <f>VLOOKUP(A2073,'System TB'!$A:$C,3,FALSE)</f>
        <v>13745</v>
      </c>
      <c r="F2073" s="44">
        <v>13745</v>
      </c>
      <c r="G2073" s="44">
        <f t="shared" si="36"/>
        <v>0</v>
      </c>
      <c r="H2073" s="55"/>
      <c r="I2073" s="55"/>
      <c r="J2073" s="55"/>
    </row>
    <row r="2074" spans="1:10">
      <c r="A2074" s="42" t="s">
        <v>4777</v>
      </c>
      <c r="B2074" s="43" t="s">
        <v>4638</v>
      </c>
      <c r="C2074" s="92" t="str">
        <f>IF(E2074&gt;=0,"BS-1.1.18.0.0.0","BS-1.2.11.0.0.0")</f>
        <v>BS-1.1.18.0.0.0</v>
      </c>
      <c r="D2074" s="42" t="s">
        <v>4778</v>
      </c>
      <c r="E2074" s="203">
        <f>VLOOKUP(A2074,'System TB'!$A:$C,3,FALSE)</f>
        <v>0</v>
      </c>
      <c r="F2074" s="44">
        <v>0</v>
      </c>
      <c r="G2074" s="44">
        <f t="shared" si="36"/>
        <v>0</v>
      </c>
      <c r="H2074" s="55"/>
      <c r="I2074" s="55"/>
      <c r="J2074" s="55"/>
    </row>
    <row r="2075" spans="1:10">
      <c r="A2075" s="42" t="s">
        <v>5128</v>
      </c>
      <c r="B2075" s="43"/>
      <c r="C2075" s="43"/>
      <c r="D2075" s="42" t="s">
        <v>5129</v>
      </c>
      <c r="E2075" s="203">
        <f>VLOOKUP(A2075,'System TB'!$A:$C,3,FALSE)</f>
        <v>0</v>
      </c>
      <c r="F2075" s="44">
        <v>0</v>
      </c>
      <c r="G2075" s="44">
        <f t="shared" si="36"/>
        <v>0</v>
      </c>
      <c r="H2075" s="55"/>
      <c r="I2075" s="55"/>
      <c r="J2075" s="55"/>
    </row>
    <row r="2076" spans="1:10">
      <c r="A2076" s="42" t="s">
        <v>5104</v>
      </c>
      <c r="B2076" s="43"/>
      <c r="C2076" s="43"/>
      <c r="D2076" s="42" t="s">
        <v>5105</v>
      </c>
      <c r="E2076" s="203">
        <f>VLOOKUP(A2076,'System TB'!$A:$C,3,FALSE)</f>
        <v>0</v>
      </c>
      <c r="F2076" s="44">
        <v>0</v>
      </c>
      <c r="G2076" s="44">
        <f t="shared" si="36"/>
        <v>0</v>
      </c>
      <c r="H2076" s="55"/>
      <c r="I2076" s="55"/>
      <c r="J2076" s="55"/>
    </row>
    <row r="2077" spans="1:10">
      <c r="A2077" s="42" t="s">
        <v>3653</v>
      </c>
      <c r="B2077" s="43" t="s">
        <v>3557</v>
      </c>
      <c r="C2077" s="92" t="s">
        <v>5240</v>
      </c>
      <c r="D2077" s="42" t="s">
        <v>3654</v>
      </c>
      <c r="E2077" s="203">
        <f>VLOOKUP(A2077,'System TB'!$A:$C,3,FALSE)</f>
        <v>110510.99</v>
      </c>
      <c r="F2077" s="44">
        <v>100010.98999999999</v>
      </c>
      <c r="G2077" s="44">
        <f t="shared" si="36"/>
        <v>10500.000000000015</v>
      </c>
      <c r="H2077" s="55"/>
      <c r="I2077" s="55"/>
      <c r="J2077" s="55"/>
    </row>
    <row r="2078" spans="1:10">
      <c r="A2078" s="42" t="s">
        <v>505</v>
      </c>
      <c r="B2078" s="43">
        <v>26</v>
      </c>
      <c r="C2078" s="204" t="s">
        <v>5205</v>
      </c>
      <c r="D2078" s="42" t="s">
        <v>506</v>
      </c>
      <c r="E2078" s="203">
        <f>VLOOKUP(A2078,'System TB'!$A:$C,3,FALSE)</f>
        <v>0</v>
      </c>
      <c r="F2078" s="44">
        <v>0</v>
      </c>
      <c r="G2078" s="44">
        <f t="shared" si="36"/>
        <v>0</v>
      </c>
      <c r="H2078" s="55"/>
      <c r="I2078" s="55"/>
      <c r="J2078" s="55"/>
    </row>
    <row r="2079" spans="1:10">
      <c r="A2079" s="42" t="s">
        <v>507</v>
      </c>
      <c r="B2079" s="43">
        <v>26</v>
      </c>
      <c r="C2079" s="204" t="s">
        <v>5205</v>
      </c>
      <c r="D2079" s="42" t="s">
        <v>508</v>
      </c>
      <c r="E2079" s="203">
        <f>VLOOKUP(A2079,'System TB'!$A:$C,3,FALSE)</f>
        <v>0</v>
      </c>
      <c r="F2079" s="44">
        <v>0</v>
      </c>
      <c r="G2079" s="44">
        <f t="shared" si="36"/>
        <v>0</v>
      </c>
      <c r="H2079" s="55"/>
      <c r="I2079" s="55"/>
      <c r="J2079" s="55"/>
    </row>
    <row r="2080" spans="1:10">
      <c r="A2080" s="42" t="s">
        <v>477</v>
      </c>
      <c r="B2080" s="43">
        <v>26</v>
      </c>
      <c r="C2080" s="204" t="s">
        <v>5205</v>
      </c>
      <c r="D2080" s="42" t="s">
        <v>478</v>
      </c>
      <c r="E2080" s="203">
        <f>VLOOKUP(A2080,'System TB'!$A:$C,3,FALSE)</f>
        <v>0</v>
      </c>
      <c r="F2080" s="44">
        <v>0</v>
      </c>
      <c r="G2080" s="44">
        <f t="shared" si="36"/>
        <v>0</v>
      </c>
      <c r="H2080" s="55"/>
      <c r="I2080" s="55"/>
      <c r="J2080" s="55"/>
    </row>
    <row r="2081" spans="1:10">
      <c r="A2081" s="42" t="s">
        <v>509</v>
      </c>
      <c r="B2081" s="43">
        <v>26</v>
      </c>
      <c r="C2081" s="204" t="s">
        <v>5205</v>
      </c>
      <c r="D2081" s="42" t="s">
        <v>510</v>
      </c>
      <c r="E2081" s="203">
        <f>VLOOKUP(A2081,'System TB'!$A:$C,3,FALSE)</f>
        <v>0</v>
      </c>
      <c r="F2081" s="44">
        <v>0</v>
      </c>
      <c r="G2081" s="44">
        <f t="shared" si="36"/>
        <v>0</v>
      </c>
      <c r="H2081" s="55"/>
      <c r="I2081" s="55"/>
      <c r="J2081" s="55"/>
    </row>
    <row r="2082" spans="1:10">
      <c r="A2082" s="42" t="s">
        <v>565</v>
      </c>
      <c r="B2082" s="43">
        <v>26</v>
      </c>
      <c r="C2082" s="204" t="s">
        <v>5205</v>
      </c>
      <c r="D2082" s="42" t="s">
        <v>566</v>
      </c>
      <c r="E2082" s="203">
        <f>VLOOKUP(A2082,'System TB'!$A:$C,3,FALSE)</f>
        <v>0</v>
      </c>
      <c r="F2082" s="44">
        <v>0</v>
      </c>
      <c r="G2082" s="44">
        <f t="shared" si="36"/>
        <v>0</v>
      </c>
      <c r="H2082" s="55"/>
      <c r="I2082" s="55"/>
      <c r="J2082" s="55"/>
    </row>
    <row r="2083" spans="1:10">
      <c r="A2083" s="42" t="s">
        <v>611</v>
      </c>
      <c r="B2083" s="43">
        <v>26</v>
      </c>
      <c r="C2083" s="204" t="s">
        <v>5205</v>
      </c>
      <c r="D2083" s="42" t="s">
        <v>612</v>
      </c>
      <c r="E2083" s="203">
        <f>VLOOKUP(A2083,'System TB'!$A:$C,3,FALSE)</f>
        <v>0</v>
      </c>
      <c r="F2083" s="44">
        <v>0</v>
      </c>
      <c r="G2083" s="44">
        <f t="shared" si="36"/>
        <v>0</v>
      </c>
      <c r="H2083" s="55"/>
      <c r="I2083" s="55"/>
      <c r="J2083" s="55"/>
    </row>
    <row r="2084" spans="1:10">
      <c r="A2084" s="42" t="s">
        <v>593</v>
      </c>
      <c r="B2084" s="43">
        <v>26</v>
      </c>
      <c r="C2084" s="204" t="s">
        <v>5205</v>
      </c>
      <c r="D2084" s="42" t="s">
        <v>594</v>
      </c>
      <c r="E2084" s="203">
        <f>VLOOKUP(A2084,'System TB'!$A:$C,3,FALSE)</f>
        <v>0</v>
      </c>
      <c r="F2084" s="44">
        <v>0</v>
      </c>
      <c r="G2084" s="44">
        <f t="shared" si="36"/>
        <v>0</v>
      </c>
      <c r="H2084" s="55"/>
      <c r="I2084" s="55"/>
      <c r="J2084" s="55"/>
    </row>
    <row r="2085" spans="1:10">
      <c r="A2085" s="42" t="s">
        <v>537</v>
      </c>
      <c r="B2085" s="43">
        <v>26</v>
      </c>
      <c r="C2085" s="204" t="s">
        <v>5205</v>
      </c>
      <c r="D2085" s="42" t="s">
        <v>538</v>
      </c>
      <c r="E2085" s="203">
        <f>VLOOKUP(A2085,'System TB'!$A:$C,3,FALSE)</f>
        <v>0</v>
      </c>
      <c r="F2085" s="44">
        <v>0</v>
      </c>
      <c r="G2085" s="44">
        <f t="shared" si="36"/>
        <v>0</v>
      </c>
      <c r="H2085" s="55"/>
      <c r="I2085" s="55"/>
      <c r="J2085" s="55"/>
    </row>
    <row r="2086" spans="1:10">
      <c r="A2086" s="42" t="s">
        <v>589</v>
      </c>
      <c r="B2086" s="43">
        <v>26</v>
      </c>
      <c r="C2086" s="204" t="s">
        <v>5205</v>
      </c>
      <c r="D2086" s="42" t="s">
        <v>590</v>
      </c>
      <c r="E2086" s="203">
        <f>VLOOKUP(A2086,'System TB'!$A:$C,3,FALSE)</f>
        <v>0</v>
      </c>
      <c r="F2086" s="44">
        <v>0</v>
      </c>
      <c r="G2086" s="44">
        <f t="shared" si="36"/>
        <v>0</v>
      </c>
      <c r="H2086" s="55"/>
      <c r="I2086" s="55"/>
      <c r="J2086" s="55"/>
    </row>
    <row r="2087" spans="1:10">
      <c r="A2087" s="42" t="s">
        <v>619</v>
      </c>
      <c r="B2087" s="43">
        <v>26</v>
      </c>
      <c r="C2087" s="204" t="s">
        <v>5205</v>
      </c>
      <c r="D2087" s="42" t="s">
        <v>620</v>
      </c>
      <c r="E2087" s="203">
        <f>VLOOKUP(A2087,'System TB'!$A:$C,3,FALSE)</f>
        <v>0</v>
      </c>
      <c r="F2087" s="44">
        <v>0</v>
      </c>
      <c r="G2087" s="44">
        <f t="shared" si="36"/>
        <v>0</v>
      </c>
      <c r="H2087" s="55"/>
      <c r="I2087" s="55"/>
      <c r="J2087" s="55"/>
    </row>
    <row r="2088" spans="1:10">
      <c r="A2088" s="42" t="s">
        <v>617</v>
      </c>
      <c r="B2088" s="43">
        <v>26</v>
      </c>
      <c r="C2088" s="204" t="s">
        <v>5205</v>
      </c>
      <c r="D2088" s="42" t="s">
        <v>618</v>
      </c>
      <c r="E2088" s="203">
        <f>VLOOKUP(A2088,'System TB'!$A:$C,3,FALSE)</f>
        <v>0</v>
      </c>
      <c r="F2088" s="44">
        <v>0</v>
      </c>
      <c r="G2088" s="44">
        <f t="shared" si="36"/>
        <v>0</v>
      </c>
      <c r="H2088" s="55"/>
      <c r="I2088" s="55"/>
      <c r="J2088" s="55"/>
    </row>
    <row r="2089" spans="1:10">
      <c r="A2089" s="42" t="s">
        <v>595</v>
      </c>
      <c r="B2089" s="43">
        <v>26</v>
      </c>
      <c r="C2089" s="204" t="s">
        <v>5205</v>
      </c>
      <c r="D2089" s="42" t="s">
        <v>596</v>
      </c>
      <c r="E2089" s="203">
        <f>VLOOKUP(A2089,'System TB'!$A:$C,3,FALSE)</f>
        <v>0</v>
      </c>
      <c r="F2089" s="44">
        <v>0</v>
      </c>
      <c r="G2089" s="44">
        <f t="shared" si="36"/>
        <v>0</v>
      </c>
      <c r="H2089" s="55"/>
      <c r="I2089" s="55"/>
      <c r="J2089" s="55"/>
    </row>
    <row r="2090" spans="1:10">
      <c r="A2090" s="42" t="s">
        <v>483</v>
      </c>
      <c r="B2090" s="43">
        <v>26</v>
      </c>
      <c r="C2090" s="204" t="s">
        <v>5205</v>
      </c>
      <c r="D2090" s="42" t="s">
        <v>484</v>
      </c>
      <c r="E2090" s="203">
        <f>VLOOKUP(A2090,'System TB'!$A:$C,3,FALSE)</f>
        <v>0</v>
      </c>
      <c r="F2090" s="44">
        <v>0</v>
      </c>
      <c r="G2090" s="44">
        <f t="shared" si="36"/>
        <v>0</v>
      </c>
      <c r="H2090" s="55"/>
      <c r="I2090" s="55"/>
      <c r="J2090" s="55"/>
    </row>
    <row r="2091" spans="1:10">
      <c r="A2091" s="42" t="s">
        <v>675</v>
      </c>
      <c r="B2091" s="43">
        <v>26</v>
      </c>
      <c r="C2091" s="204" t="s">
        <v>5205</v>
      </c>
      <c r="D2091" s="42" t="s">
        <v>676</v>
      </c>
      <c r="E2091" s="203">
        <f>VLOOKUP(A2091,'System TB'!$A:$C,3,FALSE)</f>
        <v>0</v>
      </c>
      <c r="F2091" s="44">
        <v>0</v>
      </c>
      <c r="G2091" s="44">
        <f t="shared" si="36"/>
        <v>0</v>
      </c>
      <c r="H2091" s="55"/>
      <c r="I2091" s="55"/>
      <c r="J2091" s="55"/>
    </row>
    <row r="2092" spans="1:10">
      <c r="A2092" s="42" t="s">
        <v>567</v>
      </c>
      <c r="B2092" s="43">
        <v>26</v>
      </c>
      <c r="C2092" s="204" t="s">
        <v>5205</v>
      </c>
      <c r="D2092" s="42" t="s">
        <v>568</v>
      </c>
      <c r="E2092" s="203">
        <f>VLOOKUP(A2092,'System TB'!$A:$C,3,FALSE)</f>
        <v>0</v>
      </c>
      <c r="F2092" s="44">
        <v>0</v>
      </c>
      <c r="G2092" s="44">
        <f t="shared" si="36"/>
        <v>0</v>
      </c>
      <c r="H2092" s="55"/>
      <c r="I2092" s="55"/>
      <c r="J2092" s="55"/>
    </row>
    <row r="2093" spans="1:10">
      <c r="A2093" s="42" t="s">
        <v>533</v>
      </c>
      <c r="B2093" s="43">
        <v>26</v>
      </c>
      <c r="C2093" s="204" t="s">
        <v>5205</v>
      </c>
      <c r="D2093" s="42" t="s">
        <v>534</v>
      </c>
      <c r="E2093" s="203">
        <f>VLOOKUP(A2093,'System TB'!$A:$C,3,FALSE)</f>
        <v>0</v>
      </c>
      <c r="F2093" s="44">
        <v>0</v>
      </c>
      <c r="G2093" s="44">
        <f t="shared" si="36"/>
        <v>0</v>
      </c>
      <c r="H2093" s="55"/>
      <c r="I2093" s="55"/>
      <c r="J2093" s="55"/>
    </row>
    <row r="2094" spans="1:10">
      <c r="A2094" s="42" t="s">
        <v>615</v>
      </c>
      <c r="B2094" s="43">
        <v>26</v>
      </c>
      <c r="C2094" s="204" t="s">
        <v>5205</v>
      </c>
      <c r="D2094" s="42" t="s">
        <v>616</v>
      </c>
      <c r="E2094" s="203">
        <f>VLOOKUP(A2094,'System TB'!$A:$C,3,FALSE)</f>
        <v>0</v>
      </c>
      <c r="F2094" s="44">
        <v>0</v>
      </c>
      <c r="G2094" s="44">
        <f t="shared" si="36"/>
        <v>0</v>
      </c>
      <c r="H2094" s="55"/>
      <c r="I2094" s="55"/>
      <c r="J2094" s="55"/>
    </row>
    <row r="2095" spans="1:10">
      <c r="A2095" s="42" t="s">
        <v>481</v>
      </c>
      <c r="B2095" s="43">
        <v>26</v>
      </c>
      <c r="C2095" s="204" t="s">
        <v>5205</v>
      </c>
      <c r="D2095" s="42" t="s">
        <v>482</v>
      </c>
      <c r="E2095" s="203">
        <f>VLOOKUP(A2095,'System TB'!$A:$C,3,FALSE)</f>
        <v>0</v>
      </c>
      <c r="F2095" s="44">
        <v>0</v>
      </c>
      <c r="G2095" s="44">
        <f t="shared" si="36"/>
        <v>0</v>
      </c>
      <c r="H2095" s="55"/>
      <c r="I2095" s="55"/>
      <c r="J2095" s="55"/>
    </row>
    <row r="2096" spans="1:10">
      <c r="A2096" s="42" t="s">
        <v>3210</v>
      </c>
      <c r="B2096" s="43" t="s">
        <v>1409</v>
      </c>
      <c r="C2096" s="92" t="s">
        <v>5238</v>
      </c>
      <c r="D2096" s="42" t="s">
        <v>3211</v>
      </c>
      <c r="E2096" s="203">
        <f>VLOOKUP(A2096,'System TB'!$A:$C,3,FALSE)</f>
        <v>0</v>
      </c>
      <c r="F2096" s="44">
        <v>0</v>
      </c>
      <c r="G2096" s="44">
        <f t="shared" si="36"/>
        <v>0</v>
      </c>
      <c r="H2096" s="55"/>
      <c r="I2096" s="55"/>
      <c r="J2096" s="55"/>
    </row>
    <row r="2097" spans="1:10">
      <c r="A2097" s="42" t="s">
        <v>1913</v>
      </c>
      <c r="B2097" s="43" t="s">
        <v>1409</v>
      </c>
      <c r="C2097" s="92" t="s">
        <v>5238</v>
      </c>
      <c r="D2097" s="42" t="s">
        <v>1914</v>
      </c>
      <c r="E2097" s="203">
        <f>VLOOKUP(A2097,'System TB'!$A:$C,3,FALSE)</f>
        <v>0</v>
      </c>
      <c r="F2097" s="44">
        <v>0</v>
      </c>
      <c r="G2097" s="44">
        <f t="shared" si="36"/>
        <v>0</v>
      </c>
      <c r="H2097" s="55"/>
      <c r="I2097" s="55"/>
      <c r="J2097" s="55"/>
    </row>
    <row r="2098" spans="1:10">
      <c r="A2098" s="42" t="s">
        <v>4635</v>
      </c>
      <c r="B2098" s="43" t="s">
        <v>4491</v>
      </c>
      <c r="C2098" s="92" t="str">
        <f>IF(E2098&gt;=0,"BS-1.1.18.0.0.0","BS-1.2.11.0.0.0")</f>
        <v>BS-1.1.18.0.0.0</v>
      </c>
      <c r="D2098" s="42" t="s">
        <v>4636</v>
      </c>
      <c r="E2098" s="203">
        <f>VLOOKUP(A2098,'System TB'!$A:$C,3,FALSE)</f>
        <v>0</v>
      </c>
      <c r="F2098" s="44">
        <v>0</v>
      </c>
      <c r="G2098" s="44">
        <f t="shared" si="36"/>
        <v>0</v>
      </c>
      <c r="H2098" s="55"/>
      <c r="I2098" s="55"/>
      <c r="J2098" s="55"/>
    </row>
    <row r="2099" spans="1:10">
      <c r="A2099" s="42" t="s">
        <v>4467</v>
      </c>
      <c r="B2099" s="43" t="s">
        <v>4420</v>
      </c>
      <c r="C2099" s="92" t="s">
        <v>5222</v>
      </c>
      <c r="D2099" s="42" t="s">
        <v>4468</v>
      </c>
      <c r="E2099" s="203">
        <f>VLOOKUP(A2099,'System TB'!$A:$C,3,FALSE)</f>
        <v>155350.10999999999</v>
      </c>
      <c r="F2099" s="44">
        <v>178441.29</v>
      </c>
      <c r="G2099" s="44">
        <f t="shared" si="36"/>
        <v>-23091.180000000022</v>
      </c>
      <c r="H2099" s="55"/>
      <c r="I2099" s="55"/>
      <c r="J2099" s="55"/>
    </row>
    <row r="2100" spans="1:10">
      <c r="A2100" s="42" t="s">
        <v>4450</v>
      </c>
      <c r="B2100" s="43" t="s">
        <v>4420</v>
      </c>
      <c r="C2100" s="92" t="s">
        <v>5222</v>
      </c>
      <c r="D2100" s="42" t="s">
        <v>4451</v>
      </c>
      <c r="E2100" s="203">
        <f>VLOOKUP(A2100,'System TB'!$A:$C,3,FALSE)</f>
        <v>0</v>
      </c>
      <c r="F2100" s="44">
        <v>0</v>
      </c>
      <c r="G2100" s="44">
        <f t="shared" si="36"/>
        <v>0</v>
      </c>
      <c r="H2100" s="55"/>
      <c r="I2100" s="55"/>
      <c r="J2100" s="55"/>
    </row>
    <row r="2101" spans="1:10">
      <c r="A2101" s="42" t="s">
        <v>4781</v>
      </c>
      <c r="B2101" s="43" t="s">
        <v>4638</v>
      </c>
      <c r="C2101" s="92" t="str">
        <f>IF(E2101&gt;=0,"BS-1.1.18.0.0.0","BS-1.2.11.0.0.0")</f>
        <v>BS-1.2.11.0.0.0</v>
      </c>
      <c r="D2101" s="42" t="s">
        <v>4782</v>
      </c>
      <c r="E2101" s="203">
        <f>VLOOKUP(A2101,'System TB'!$A:$C,3,FALSE)</f>
        <v>-16120</v>
      </c>
      <c r="F2101" s="44">
        <v>-16120</v>
      </c>
      <c r="G2101" s="44">
        <f t="shared" si="36"/>
        <v>0</v>
      </c>
      <c r="H2101" s="55"/>
      <c r="I2101" s="55"/>
      <c r="J2101" s="55"/>
    </row>
    <row r="2102" spans="1:10">
      <c r="A2102" s="42" t="s">
        <v>3462</v>
      </c>
      <c r="B2102" s="43" t="s">
        <v>1409</v>
      </c>
      <c r="C2102" s="92" t="s">
        <v>5239</v>
      </c>
      <c r="D2102" s="42" t="s">
        <v>3463</v>
      </c>
      <c r="E2102" s="203">
        <f>VLOOKUP(A2102,'System TB'!$A:$C,3,FALSE)</f>
        <v>0</v>
      </c>
      <c r="F2102" s="44">
        <v>0</v>
      </c>
      <c r="G2102" s="44">
        <f t="shared" si="36"/>
        <v>0</v>
      </c>
      <c r="H2102" s="55"/>
      <c r="I2102" s="55"/>
      <c r="J2102" s="55"/>
    </row>
    <row r="2103" spans="1:10">
      <c r="A2103" s="42" t="s">
        <v>4019</v>
      </c>
      <c r="B2103" s="43" t="s">
        <v>4011</v>
      </c>
      <c r="C2103" s="92" t="s">
        <v>5335</v>
      </c>
      <c r="D2103" s="42" t="s">
        <v>4020</v>
      </c>
      <c r="E2103" s="203">
        <f>VLOOKUP(A2103,'System TB'!$A:$C,3,FALSE)</f>
        <v>0</v>
      </c>
      <c r="F2103" s="44">
        <v>0</v>
      </c>
      <c r="G2103" s="44">
        <f t="shared" si="36"/>
        <v>0</v>
      </c>
      <c r="H2103" s="55"/>
      <c r="I2103" s="55"/>
      <c r="J2103" s="55"/>
    </row>
    <row r="2104" spans="1:10">
      <c r="A2104" s="42" t="s">
        <v>3196</v>
      </c>
      <c r="B2104" s="43" t="s">
        <v>1409</v>
      </c>
      <c r="C2104" s="92" t="s">
        <v>5238</v>
      </c>
      <c r="D2104" s="42" t="s">
        <v>3197</v>
      </c>
      <c r="E2104" s="203">
        <f>VLOOKUP(A2104,'System TB'!$A:$C,3,FALSE)</f>
        <v>0</v>
      </c>
      <c r="F2104" s="44">
        <v>0</v>
      </c>
      <c r="G2104" s="44">
        <f t="shared" si="36"/>
        <v>0</v>
      </c>
      <c r="H2104" s="55"/>
      <c r="I2104" s="55"/>
      <c r="J2104" s="55"/>
    </row>
    <row r="2105" spans="1:10">
      <c r="A2105" s="42" t="s">
        <v>2945</v>
      </c>
      <c r="B2105" s="43" t="s">
        <v>1409</v>
      </c>
      <c r="C2105" s="92" t="s">
        <v>5238</v>
      </c>
      <c r="D2105" s="42" t="s">
        <v>2946</v>
      </c>
      <c r="E2105" s="203">
        <f>VLOOKUP(A2105,'System TB'!$A:$C,3,FALSE)</f>
        <v>0</v>
      </c>
      <c r="F2105" s="44">
        <v>0</v>
      </c>
      <c r="G2105" s="44">
        <f t="shared" si="36"/>
        <v>0</v>
      </c>
      <c r="H2105" s="55"/>
      <c r="I2105" s="55"/>
      <c r="J2105" s="55"/>
    </row>
    <row r="2106" spans="1:10">
      <c r="A2106" s="42" t="s">
        <v>1661</v>
      </c>
      <c r="B2106" s="43" t="s">
        <v>1409</v>
      </c>
      <c r="C2106" s="92" t="s">
        <v>5238</v>
      </c>
      <c r="D2106" s="42" t="s">
        <v>1662</v>
      </c>
      <c r="E2106" s="203">
        <f>VLOOKUP(A2106,'System TB'!$A:$C,3,FALSE)</f>
        <v>0</v>
      </c>
      <c r="F2106" s="44">
        <v>0</v>
      </c>
      <c r="G2106" s="44">
        <f t="shared" si="36"/>
        <v>0</v>
      </c>
      <c r="H2106" s="55"/>
      <c r="I2106" s="55"/>
      <c r="J2106" s="55"/>
    </row>
    <row r="2107" spans="1:10">
      <c r="A2107" s="42" t="s">
        <v>2676</v>
      </c>
      <c r="B2107" s="43" t="s">
        <v>1409</v>
      </c>
      <c r="C2107" s="92" t="s">
        <v>5238</v>
      </c>
      <c r="D2107" s="42" t="s">
        <v>2677</v>
      </c>
      <c r="E2107" s="203">
        <f>VLOOKUP(A2107,'System TB'!$A:$C,3,FALSE)</f>
        <v>11860</v>
      </c>
      <c r="F2107" s="44">
        <v>11860</v>
      </c>
      <c r="G2107" s="44">
        <f t="shared" si="36"/>
        <v>0</v>
      </c>
      <c r="H2107" s="55"/>
      <c r="I2107" s="55"/>
      <c r="J2107" s="55"/>
    </row>
    <row r="2108" spans="1:10">
      <c r="A2108" s="42" t="s">
        <v>5135</v>
      </c>
      <c r="B2108" s="43"/>
      <c r="C2108" s="92" t="str">
        <f>IF(E2108&gt;0,"BS-1.1.17.0.0.0","BS-1.2.10.0.0.0")</f>
        <v>BS-1.2.10.0.0.0</v>
      </c>
      <c r="D2108" s="42" t="s">
        <v>5136</v>
      </c>
      <c r="E2108" s="203">
        <f>VLOOKUP(A2108,'System TB'!$A:$C,3,FALSE)</f>
        <v>0</v>
      </c>
      <c r="F2108" s="44">
        <v>0</v>
      </c>
      <c r="G2108" s="44">
        <f t="shared" si="36"/>
        <v>0</v>
      </c>
      <c r="H2108" s="55"/>
      <c r="I2108" s="55"/>
      <c r="J2108" s="55"/>
    </row>
    <row r="2109" spans="1:10">
      <c r="A2109" s="42" t="s">
        <v>2163</v>
      </c>
      <c r="B2109" s="43" t="s">
        <v>1409</v>
      </c>
      <c r="C2109" s="92" t="s">
        <v>5238</v>
      </c>
      <c r="D2109" s="42" t="s">
        <v>2164</v>
      </c>
      <c r="E2109" s="203">
        <f>VLOOKUP(A2109,'System TB'!$A:$C,3,FALSE)</f>
        <v>557014.11</v>
      </c>
      <c r="F2109" s="44">
        <v>426711.55000000028</v>
      </c>
      <c r="G2109" s="44">
        <f t="shared" si="36"/>
        <v>130302.55999999971</v>
      </c>
      <c r="H2109" s="55"/>
      <c r="I2109" s="55"/>
      <c r="J2109" s="55"/>
    </row>
    <row r="2110" spans="1:10">
      <c r="A2110" s="42" t="s">
        <v>4864</v>
      </c>
      <c r="B2110" s="92" t="str">
        <f>IF(E2110&gt;=0,"21b","28b")</f>
        <v>21b</v>
      </c>
      <c r="C2110" s="92" t="str">
        <f>IF(E2110&gt;=0,"BS-1.1.18.0.0.0","BS-1.2.11.0.0.0")</f>
        <v>BS-1.1.18.0.0.0</v>
      </c>
      <c r="D2110" s="42" t="s">
        <v>4865</v>
      </c>
      <c r="E2110" s="203">
        <f>VLOOKUP(A2110,'System TB'!$A:$C,3,FALSE)</f>
        <v>0.41</v>
      </c>
      <c r="F2110" s="44">
        <v>0.41</v>
      </c>
      <c r="G2110" s="44">
        <f t="shared" si="36"/>
        <v>0</v>
      </c>
      <c r="H2110" s="55"/>
      <c r="I2110" s="55"/>
      <c r="J2110" s="55"/>
    </row>
    <row r="2111" spans="1:10">
      <c r="A2111" s="42" t="s">
        <v>4087</v>
      </c>
      <c r="B2111" s="43" t="s">
        <v>4011</v>
      </c>
      <c r="C2111" s="92" t="s">
        <v>5335</v>
      </c>
      <c r="D2111" s="42" t="s">
        <v>4088</v>
      </c>
      <c r="E2111" s="203">
        <f>VLOOKUP(A2111,'System TB'!$A:$C,3,FALSE)</f>
        <v>0</v>
      </c>
      <c r="F2111" s="44">
        <v>0</v>
      </c>
      <c r="G2111" s="44">
        <f t="shared" si="36"/>
        <v>0</v>
      </c>
      <c r="H2111" s="55"/>
      <c r="I2111" s="55"/>
      <c r="J2111" s="55"/>
    </row>
    <row r="2112" spans="1:10">
      <c r="A2112" s="42" t="s">
        <v>953</v>
      </c>
      <c r="B2112" s="43" t="s">
        <v>895</v>
      </c>
      <c r="C2112" s="92" t="s">
        <v>5233</v>
      </c>
      <c r="D2112" s="42" t="s">
        <v>954</v>
      </c>
      <c r="E2112" s="203">
        <f>VLOOKUP(A2112,'System TB'!$A:$C,3,FALSE)</f>
        <v>0</v>
      </c>
      <c r="F2112" s="44">
        <v>0</v>
      </c>
      <c r="G2112" s="44">
        <f t="shared" si="36"/>
        <v>0</v>
      </c>
      <c r="H2112" s="55"/>
      <c r="I2112" s="55"/>
      <c r="J2112" s="55"/>
    </row>
    <row r="2113" spans="1:10">
      <c r="A2113" s="42" t="s">
        <v>4734</v>
      </c>
      <c r="B2113" s="43" t="s">
        <v>4688</v>
      </c>
      <c r="C2113" s="92" t="str">
        <f>IF(E2113&gt;=0,"BS-1.1.18.0.0.0","BS-1.2.11.0.0.0")</f>
        <v>BS-1.2.11.0.0.0</v>
      </c>
      <c r="D2113" s="42" t="s">
        <v>4735</v>
      </c>
      <c r="E2113" s="203">
        <f>VLOOKUP(A2113,'System TB'!$A:$C,3,FALSE)</f>
        <v>-3190379.58</v>
      </c>
      <c r="F2113" s="44">
        <v>-3341620.67</v>
      </c>
      <c r="G2113" s="44">
        <f t="shared" si="36"/>
        <v>151241.08999999985</v>
      </c>
      <c r="H2113" s="55"/>
      <c r="I2113" s="55"/>
      <c r="J2113" s="55"/>
    </row>
    <row r="2114" spans="1:10">
      <c r="A2114" s="42" t="s">
        <v>5024</v>
      </c>
      <c r="B2114" s="43" t="s">
        <v>5010</v>
      </c>
      <c r="C2114" s="8" t="s">
        <v>5251</v>
      </c>
      <c r="D2114" s="42" t="s">
        <v>5025</v>
      </c>
      <c r="E2114" s="203">
        <f>VLOOKUP(A2114,'System TB'!$A:$C,3,FALSE)</f>
        <v>0</v>
      </c>
      <c r="F2114" s="44">
        <v>0</v>
      </c>
      <c r="G2114" s="44">
        <f t="shared" ref="G2114:G2177" si="37">E2114-F2114</f>
        <v>0</v>
      </c>
      <c r="H2114" s="55"/>
      <c r="I2114" s="55"/>
      <c r="J2114" s="55"/>
    </row>
    <row r="2115" spans="1:10">
      <c r="A2115" s="42" t="s">
        <v>5026</v>
      </c>
      <c r="B2115" s="43" t="s">
        <v>5010</v>
      </c>
      <c r="C2115" s="8" t="s">
        <v>5251</v>
      </c>
      <c r="D2115" s="42" t="s">
        <v>5027</v>
      </c>
      <c r="E2115" s="203">
        <f>VLOOKUP(A2115,'System TB'!$A:$C,3,FALSE)</f>
        <v>0</v>
      </c>
      <c r="F2115" s="44">
        <v>0</v>
      </c>
      <c r="G2115" s="44">
        <f t="shared" si="37"/>
        <v>0</v>
      </c>
      <c r="H2115" s="55"/>
      <c r="I2115" s="55"/>
      <c r="J2115" s="55"/>
    </row>
    <row r="2116" spans="1:10">
      <c r="A2116" s="42" t="s">
        <v>5060</v>
      </c>
      <c r="B2116" s="43" t="s">
        <v>5058</v>
      </c>
      <c r="C2116" s="8" t="s">
        <v>5254</v>
      </c>
      <c r="D2116" s="42" t="s">
        <v>5061</v>
      </c>
      <c r="E2116" s="203">
        <f>VLOOKUP(A2116,'System TB'!$A:$C,3,FALSE)</f>
        <v>0</v>
      </c>
      <c r="F2116" s="44">
        <v>0</v>
      </c>
      <c r="G2116" s="44">
        <f t="shared" si="37"/>
        <v>0</v>
      </c>
      <c r="H2116" s="55"/>
      <c r="I2116" s="55"/>
      <c r="J2116" s="55"/>
    </row>
    <row r="2117" spans="1:10">
      <c r="A2117" s="42" t="s">
        <v>4008</v>
      </c>
      <c r="B2117" s="43" t="s">
        <v>3998</v>
      </c>
      <c r="C2117" s="92" t="s">
        <v>5333</v>
      </c>
      <c r="D2117" s="42" t="s">
        <v>4009</v>
      </c>
      <c r="E2117" s="203">
        <f>VLOOKUP(A2117,'System TB'!$A:$C,3,FALSE)</f>
        <v>0</v>
      </c>
      <c r="F2117" s="44">
        <v>0</v>
      </c>
      <c r="G2117" s="44">
        <f t="shared" si="37"/>
        <v>0</v>
      </c>
      <c r="H2117" s="55"/>
      <c r="I2117" s="55"/>
      <c r="J2117" s="55"/>
    </row>
    <row r="2118" spans="1:10">
      <c r="A2118" s="42" t="s">
        <v>2688</v>
      </c>
      <c r="B2118" s="43" t="s">
        <v>1409</v>
      </c>
      <c r="C2118" s="92" t="s">
        <v>5238</v>
      </c>
      <c r="D2118" s="42" t="s">
        <v>2689</v>
      </c>
      <c r="E2118" s="203">
        <f>VLOOKUP(A2118,'System TB'!$A:$C,3,FALSE)</f>
        <v>560000</v>
      </c>
      <c r="F2118" s="44">
        <v>420000</v>
      </c>
      <c r="G2118" s="44">
        <f t="shared" si="37"/>
        <v>140000</v>
      </c>
      <c r="H2118" s="55"/>
      <c r="I2118" s="55"/>
      <c r="J2118" s="55"/>
    </row>
    <row r="2119" spans="1:10">
      <c r="A2119" s="42" t="s">
        <v>5005</v>
      </c>
      <c r="B2119" s="43" t="s">
        <v>4997</v>
      </c>
      <c r="C2119" s="9" t="s">
        <v>5250</v>
      </c>
      <c r="D2119" s="42" t="s">
        <v>5006</v>
      </c>
      <c r="E2119" s="203">
        <f>VLOOKUP(A2119,'System TB'!$A:$C,3,FALSE)</f>
        <v>2014366.82</v>
      </c>
      <c r="F2119" s="44">
        <v>1880018.2999999998</v>
      </c>
      <c r="G2119" s="44">
        <f t="shared" si="37"/>
        <v>134348.52000000025</v>
      </c>
      <c r="H2119" s="55"/>
      <c r="I2119" s="55"/>
      <c r="J2119" s="55"/>
    </row>
    <row r="2120" spans="1:10">
      <c r="A2120" s="42" t="s">
        <v>1010</v>
      </c>
      <c r="B2120" s="43" t="s">
        <v>978</v>
      </c>
      <c r="C2120" s="92" t="s">
        <v>5233</v>
      </c>
      <c r="D2120" s="42" t="s">
        <v>1011</v>
      </c>
      <c r="E2120" s="203">
        <f>VLOOKUP(A2120,'System TB'!$A:$C,3,FALSE)</f>
        <v>207168</v>
      </c>
      <c r="F2120" s="44">
        <v>149302</v>
      </c>
      <c r="G2120" s="44">
        <f t="shared" si="37"/>
        <v>57866</v>
      </c>
      <c r="H2120" s="55"/>
      <c r="I2120" s="55"/>
      <c r="J2120" s="55"/>
    </row>
    <row r="2121" spans="1:10">
      <c r="A2121" s="42" t="s">
        <v>1052</v>
      </c>
      <c r="B2121" s="43" t="s">
        <v>978</v>
      </c>
      <c r="C2121" s="92" t="s">
        <v>5233</v>
      </c>
      <c r="D2121" s="42" t="s">
        <v>1053</v>
      </c>
      <c r="E2121" s="203">
        <f>VLOOKUP(A2121,'System TB'!$A:$C,3,FALSE)</f>
        <v>23706.66</v>
      </c>
      <c r="F2121" s="44">
        <v>23706.660000000003</v>
      </c>
      <c r="G2121" s="44">
        <f t="shared" si="37"/>
        <v>0</v>
      </c>
      <c r="H2121" s="55"/>
      <c r="I2121" s="55"/>
      <c r="J2121" s="55"/>
    </row>
    <row r="2122" spans="1:10">
      <c r="A2122" s="42" t="s">
        <v>1891</v>
      </c>
      <c r="B2122" s="43" t="s">
        <v>1409</v>
      </c>
      <c r="C2122" s="92" t="s">
        <v>5238</v>
      </c>
      <c r="D2122" s="42" t="s">
        <v>1892</v>
      </c>
      <c r="E2122" s="203">
        <f>VLOOKUP(A2122,'System TB'!$A:$C,3,FALSE)</f>
        <v>9800</v>
      </c>
      <c r="F2122" s="44">
        <v>800</v>
      </c>
      <c r="G2122" s="44">
        <f t="shared" si="37"/>
        <v>9000</v>
      </c>
      <c r="H2122" s="55"/>
      <c r="I2122" s="55"/>
      <c r="J2122" s="55"/>
    </row>
    <row r="2123" spans="1:10">
      <c r="A2123" s="42" t="s">
        <v>3456</v>
      </c>
      <c r="B2123" s="43" t="s">
        <v>1409</v>
      </c>
      <c r="C2123" s="92" t="s">
        <v>5238</v>
      </c>
      <c r="D2123" s="42" t="s">
        <v>3457</v>
      </c>
      <c r="E2123" s="203">
        <f>VLOOKUP(A2123,'System TB'!$A:$C,3,FALSE)</f>
        <v>503808</v>
      </c>
      <c r="F2123" s="44">
        <v>344645.5</v>
      </c>
      <c r="G2123" s="44">
        <f t="shared" si="37"/>
        <v>159162.5</v>
      </c>
      <c r="H2123" s="55"/>
      <c r="I2123" s="55"/>
      <c r="J2123" s="55"/>
    </row>
    <row r="2124" spans="1:10">
      <c r="A2124" s="42" t="s">
        <v>4352</v>
      </c>
      <c r="B2124" s="43" t="s">
        <v>4353</v>
      </c>
      <c r="C2124" s="92" t="s">
        <v>5362</v>
      </c>
      <c r="D2124" s="42" t="s">
        <v>4354</v>
      </c>
      <c r="E2124" s="203">
        <f>VLOOKUP(A2124,'System TB'!$A:$C,3,FALSE)</f>
        <v>0</v>
      </c>
      <c r="F2124" s="44">
        <v>0</v>
      </c>
      <c r="G2124" s="44">
        <f t="shared" si="37"/>
        <v>0</v>
      </c>
      <c r="H2124" s="55"/>
      <c r="I2124" s="55"/>
      <c r="J2124" s="55"/>
    </row>
    <row r="2125" spans="1:10">
      <c r="A2125" s="42" t="s">
        <v>4357</v>
      </c>
      <c r="B2125" s="43" t="s">
        <v>4353</v>
      </c>
      <c r="C2125" s="92" t="s">
        <v>5362</v>
      </c>
      <c r="D2125" s="42" t="s">
        <v>4358</v>
      </c>
      <c r="E2125" s="203">
        <f>VLOOKUP(A2125,'System TB'!$A:$C,3,FALSE)</f>
        <v>0</v>
      </c>
      <c r="F2125" s="44">
        <v>0</v>
      </c>
      <c r="G2125" s="44">
        <f t="shared" si="37"/>
        <v>0</v>
      </c>
      <c r="H2125" s="55"/>
      <c r="I2125" s="55"/>
      <c r="J2125" s="55"/>
    </row>
    <row r="2126" spans="1:10">
      <c r="A2126" s="42" t="s">
        <v>2682</v>
      </c>
      <c r="B2126" s="43" t="s">
        <v>1409</v>
      </c>
      <c r="C2126" s="92" t="s">
        <v>5238</v>
      </c>
      <c r="D2126" s="42" t="s">
        <v>2683</v>
      </c>
      <c r="E2126" s="203">
        <f>VLOOKUP(A2126,'System TB'!$A:$C,3,FALSE)</f>
        <v>935683.65</v>
      </c>
      <c r="F2126" s="44">
        <v>704873.73999999976</v>
      </c>
      <c r="G2126" s="44">
        <f t="shared" si="37"/>
        <v>230809.91000000027</v>
      </c>
      <c r="H2126" s="55"/>
      <c r="I2126" s="55"/>
      <c r="J2126" s="55"/>
    </row>
    <row r="2127" spans="1:10">
      <c r="A2127" s="42" t="s">
        <v>2684</v>
      </c>
      <c r="B2127" s="43" t="s">
        <v>1409</v>
      </c>
      <c r="C2127" s="92" t="s">
        <v>5238</v>
      </c>
      <c r="D2127" s="42" t="s">
        <v>2685</v>
      </c>
      <c r="E2127" s="203">
        <f>VLOOKUP(A2127,'System TB'!$A:$C,3,FALSE)</f>
        <v>1060056.82</v>
      </c>
      <c r="F2127" s="44">
        <v>796297.37000000011</v>
      </c>
      <c r="G2127" s="44">
        <f t="shared" si="37"/>
        <v>263759.44999999995</v>
      </c>
      <c r="H2127" s="55"/>
      <c r="I2127" s="55"/>
      <c r="J2127" s="55"/>
    </row>
    <row r="2128" spans="1:10">
      <c r="A2128" s="42" t="s">
        <v>1651</v>
      </c>
      <c r="B2128" s="43" t="s">
        <v>1409</v>
      </c>
      <c r="C2128" s="92" t="s">
        <v>5238</v>
      </c>
      <c r="D2128" s="42" t="s">
        <v>1652</v>
      </c>
      <c r="E2128" s="203">
        <f>VLOOKUP(A2128,'System TB'!$A:$C,3,FALSE)</f>
        <v>295397.5</v>
      </c>
      <c r="F2128" s="44">
        <v>241158.5</v>
      </c>
      <c r="G2128" s="44">
        <f t="shared" si="37"/>
        <v>54239</v>
      </c>
      <c r="H2128" s="55"/>
      <c r="I2128" s="55"/>
      <c r="J2128" s="55"/>
    </row>
    <row r="2129" spans="1:10">
      <c r="A2129" s="42" t="s">
        <v>2949</v>
      </c>
      <c r="B2129" s="43" t="s">
        <v>1409</v>
      </c>
      <c r="C2129" s="92" t="s">
        <v>5238</v>
      </c>
      <c r="D2129" s="42" t="s">
        <v>2950</v>
      </c>
      <c r="E2129" s="203">
        <f>VLOOKUP(A2129,'System TB'!$A:$C,3,FALSE)</f>
        <v>4750</v>
      </c>
      <c r="F2129" s="44">
        <v>0</v>
      </c>
      <c r="G2129" s="44">
        <f t="shared" si="37"/>
        <v>4750</v>
      </c>
      <c r="H2129" s="55"/>
      <c r="I2129" s="55"/>
      <c r="J2129" s="55"/>
    </row>
    <row r="2130" spans="1:10">
      <c r="A2130" s="42" t="s">
        <v>2153</v>
      </c>
      <c r="B2130" s="43" t="s">
        <v>1409</v>
      </c>
      <c r="C2130" s="92" t="s">
        <v>5238</v>
      </c>
      <c r="D2130" s="42" t="s">
        <v>2154</v>
      </c>
      <c r="E2130" s="203">
        <f>VLOOKUP(A2130,'System TB'!$A:$C,3,FALSE)</f>
        <v>7240</v>
      </c>
      <c r="F2130" s="44">
        <v>7240</v>
      </c>
      <c r="G2130" s="44">
        <f t="shared" si="37"/>
        <v>0</v>
      </c>
      <c r="H2130" s="55"/>
      <c r="I2130" s="55"/>
      <c r="J2130" s="55"/>
    </row>
    <row r="2131" spans="1:10">
      <c r="A2131" s="42" t="s">
        <v>3198</v>
      </c>
      <c r="B2131" s="43" t="s">
        <v>1409</v>
      </c>
      <c r="C2131" s="92" t="s">
        <v>5238</v>
      </c>
      <c r="D2131" s="42" t="s">
        <v>3199</v>
      </c>
      <c r="E2131" s="203">
        <f>VLOOKUP(A2131,'System TB'!$A:$C,3,FALSE)</f>
        <v>88910.84</v>
      </c>
      <c r="F2131" s="44">
        <v>66683.129999999976</v>
      </c>
      <c r="G2131" s="44">
        <f t="shared" si="37"/>
        <v>22227.710000000021</v>
      </c>
      <c r="H2131" s="55"/>
      <c r="I2131" s="55"/>
      <c r="J2131" s="55"/>
    </row>
    <row r="2132" spans="1:10">
      <c r="A2132" s="42" t="s">
        <v>2422</v>
      </c>
      <c r="B2132" s="43" t="s">
        <v>1409</v>
      </c>
      <c r="C2132" s="92" t="s">
        <v>5238</v>
      </c>
      <c r="D2132" s="42" t="s">
        <v>2423</v>
      </c>
      <c r="E2132" s="203">
        <f>VLOOKUP(A2132,'System TB'!$A:$C,3,FALSE)</f>
        <v>139935.31</v>
      </c>
      <c r="F2132" s="44">
        <v>104719.57</v>
      </c>
      <c r="G2132" s="44">
        <f t="shared" si="37"/>
        <v>35215.739999999991</v>
      </c>
      <c r="H2132" s="55"/>
      <c r="I2132" s="55"/>
      <c r="J2132" s="55"/>
    </row>
    <row r="2133" spans="1:10">
      <c r="A2133" s="42" t="s">
        <v>2678</v>
      </c>
      <c r="B2133" s="43" t="s">
        <v>1409</v>
      </c>
      <c r="C2133" s="92" t="s">
        <v>5238</v>
      </c>
      <c r="D2133" s="42" t="s">
        <v>2679</v>
      </c>
      <c r="E2133" s="203">
        <f>VLOOKUP(A2133,'System TB'!$A:$C,3,FALSE)</f>
        <v>90489.96</v>
      </c>
      <c r="F2133" s="44">
        <v>67868.179999999993</v>
      </c>
      <c r="G2133" s="44">
        <f t="shared" si="37"/>
        <v>22621.780000000013</v>
      </c>
      <c r="H2133" s="55"/>
      <c r="I2133" s="55"/>
      <c r="J2133" s="55"/>
    </row>
    <row r="2134" spans="1:10">
      <c r="A2134" s="42" t="s">
        <v>2947</v>
      </c>
      <c r="B2134" s="43" t="s">
        <v>1409</v>
      </c>
      <c r="C2134" s="92" t="s">
        <v>5238</v>
      </c>
      <c r="D2134" s="42" t="s">
        <v>2948</v>
      </c>
      <c r="E2134" s="203">
        <f>VLOOKUP(A2134,'System TB'!$A:$C,3,FALSE)</f>
        <v>151759.21</v>
      </c>
      <c r="F2134" s="44">
        <v>111096.65000000002</v>
      </c>
      <c r="G2134" s="44">
        <f t="shared" si="37"/>
        <v>40662.559999999969</v>
      </c>
      <c r="H2134" s="55"/>
      <c r="I2134" s="55"/>
      <c r="J2134" s="55"/>
    </row>
    <row r="2135" spans="1:10">
      <c r="A2135" s="42" t="s">
        <v>2155</v>
      </c>
      <c r="B2135" s="43" t="s">
        <v>1409</v>
      </c>
      <c r="C2135" s="92" t="s">
        <v>5238</v>
      </c>
      <c r="D2135" s="42" t="s">
        <v>2156</v>
      </c>
      <c r="E2135" s="203">
        <f>VLOOKUP(A2135,'System TB'!$A:$C,3,FALSE)</f>
        <v>22660.799999999999</v>
      </c>
      <c r="F2135" s="44">
        <v>16183.800000000003</v>
      </c>
      <c r="G2135" s="44">
        <f t="shared" si="37"/>
        <v>6476.9999999999964</v>
      </c>
      <c r="H2135" s="55"/>
      <c r="I2135" s="55"/>
      <c r="J2135" s="55"/>
    </row>
    <row r="2136" spans="1:10">
      <c r="A2136" s="42" t="s">
        <v>2157</v>
      </c>
      <c r="B2136" s="43" t="s">
        <v>1409</v>
      </c>
      <c r="C2136" s="92" t="s">
        <v>5238</v>
      </c>
      <c r="D2136" s="42" t="s">
        <v>2158</v>
      </c>
      <c r="E2136" s="203">
        <f>VLOOKUP(A2136,'System TB'!$A:$C,3,FALSE)</f>
        <v>138952.62</v>
      </c>
      <c r="F2136" s="44">
        <v>104162.62</v>
      </c>
      <c r="G2136" s="44">
        <f t="shared" si="37"/>
        <v>34790</v>
      </c>
      <c r="H2136" s="55"/>
      <c r="I2136" s="55"/>
      <c r="J2136" s="55"/>
    </row>
    <row r="2137" spans="1:10">
      <c r="A2137" s="42" t="s">
        <v>2151</v>
      </c>
      <c r="B2137" s="43" t="s">
        <v>1409</v>
      </c>
      <c r="C2137" s="92" t="s">
        <v>5238</v>
      </c>
      <c r="D2137" s="42" t="s">
        <v>2152</v>
      </c>
      <c r="E2137" s="203">
        <f>VLOOKUP(A2137,'System TB'!$A:$C,3,FALSE)</f>
        <v>0</v>
      </c>
      <c r="F2137" s="44">
        <v>0</v>
      </c>
      <c r="G2137" s="44">
        <f t="shared" si="37"/>
        <v>0</v>
      </c>
      <c r="H2137" s="55"/>
      <c r="I2137" s="55"/>
      <c r="J2137" s="55"/>
    </row>
    <row r="2138" spans="1:10">
      <c r="A2138" s="42" t="s">
        <v>2424</v>
      </c>
      <c r="B2138" s="43" t="s">
        <v>1409</v>
      </c>
      <c r="C2138" s="92" t="s">
        <v>5238</v>
      </c>
      <c r="D2138" s="42" t="s">
        <v>2425</v>
      </c>
      <c r="E2138" s="203">
        <f>VLOOKUP(A2138,'System TB'!$A:$C,3,FALSE)</f>
        <v>81821.14</v>
      </c>
      <c r="F2138" s="44">
        <v>57970.640000000014</v>
      </c>
      <c r="G2138" s="44">
        <f t="shared" si="37"/>
        <v>23850.499999999985</v>
      </c>
      <c r="H2138" s="55"/>
      <c r="I2138" s="55"/>
      <c r="J2138" s="55"/>
    </row>
    <row r="2139" spans="1:10">
      <c r="A2139" s="42" t="s">
        <v>3825</v>
      </c>
      <c r="B2139" s="43" t="s">
        <v>3557</v>
      </c>
      <c r="C2139" s="92" t="s">
        <v>5240</v>
      </c>
      <c r="D2139" s="42" t="s">
        <v>3826</v>
      </c>
      <c r="E2139" s="203">
        <f>VLOOKUP(A2139,'System TB'!$A:$C,3,FALSE)</f>
        <v>78187</v>
      </c>
      <c r="F2139" s="44">
        <v>37157</v>
      </c>
      <c r="G2139" s="44">
        <f t="shared" si="37"/>
        <v>41030</v>
      </c>
      <c r="H2139" s="55"/>
      <c r="I2139" s="55"/>
      <c r="J2139" s="55"/>
    </row>
    <row r="2140" spans="1:10">
      <c r="A2140" s="42" t="s">
        <v>2159</v>
      </c>
      <c r="B2140" s="43" t="s">
        <v>1409</v>
      </c>
      <c r="C2140" s="92" t="s">
        <v>5238</v>
      </c>
      <c r="D2140" s="42" t="s">
        <v>2160</v>
      </c>
      <c r="E2140" s="203">
        <f>VLOOKUP(A2140,'System TB'!$A:$C,3,FALSE)</f>
        <v>506555.13</v>
      </c>
      <c r="F2140" s="44">
        <v>381720.42999999993</v>
      </c>
      <c r="G2140" s="44">
        <f t="shared" si="37"/>
        <v>124834.70000000007</v>
      </c>
      <c r="H2140" s="55"/>
      <c r="I2140" s="55"/>
      <c r="J2140" s="55"/>
    </row>
    <row r="2141" spans="1:10">
      <c r="A2141" s="42" t="s">
        <v>1653</v>
      </c>
      <c r="B2141" s="43" t="s">
        <v>1409</v>
      </c>
      <c r="C2141" s="92" t="s">
        <v>5238</v>
      </c>
      <c r="D2141" s="42" t="s">
        <v>1654</v>
      </c>
      <c r="E2141" s="203">
        <f>VLOOKUP(A2141,'System TB'!$A:$C,3,FALSE)</f>
        <v>0</v>
      </c>
      <c r="F2141" s="44">
        <v>0</v>
      </c>
      <c r="G2141" s="44">
        <f t="shared" si="37"/>
        <v>0</v>
      </c>
      <c r="H2141" s="55"/>
      <c r="I2141" s="55"/>
      <c r="J2141" s="55"/>
    </row>
    <row r="2142" spans="1:10">
      <c r="A2142" s="42" t="s">
        <v>967</v>
      </c>
      <c r="B2142" s="43" t="s">
        <v>895</v>
      </c>
      <c r="C2142" s="92" t="s">
        <v>5233</v>
      </c>
      <c r="D2142" s="42" t="s">
        <v>968</v>
      </c>
      <c r="E2142" s="203">
        <f>VLOOKUP(A2142,'System TB'!$A:$C,3,FALSE)</f>
        <v>0</v>
      </c>
      <c r="F2142" s="44">
        <v>0</v>
      </c>
      <c r="G2142" s="44">
        <f t="shared" si="37"/>
        <v>0</v>
      </c>
      <c r="H2142" s="55"/>
      <c r="I2142" s="55"/>
      <c r="J2142" s="55"/>
    </row>
    <row r="2143" spans="1:10">
      <c r="A2143" s="42" t="s">
        <v>1647</v>
      </c>
      <c r="B2143" s="43" t="s">
        <v>1409</v>
      </c>
      <c r="C2143" s="92" t="s">
        <v>5238</v>
      </c>
      <c r="D2143" s="42" t="s">
        <v>1648</v>
      </c>
      <c r="E2143" s="203">
        <f>VLOOKUP(A2143,'System TB'!$A:$C,3,FALSE)</f>
        <v>1200</v>
      </c>
      <c r="F2143" s="44">
        <v>1200</v>
      </c>
      <c r="G2143" s="44">
        <f t="shared" si="37"/>
        <v>0</v>
      </c>
      <c r="H2143" s="55"/>
      <c r="I2143" s="55"/>
      <c r="J2143" s="55"/>
    </row>
    <row r="2144" spans="1:10">
      <c r="A2144" s="42" t="s">
        <v>4533</v>
      </c>
      <c r="B2144" s="43" t="s">
        <v>4491</v>
      </c>
      <c r="C2144" s="92" t="str">
        <f>IF(E2144&gt;=0,"BS-1.1.18.0.0.0","BS-1.2.11.0.0.0")</f>
        <v>BS-1.1.18.0.0.0</v>
      </c>
      <c r="D2144" s="42" t="s">
        <v>4534</v>
      </c>
      <c r="E2144" s="203">
        <f>VLOOKUP(A2144,'System TB'!$A:$C,3,FALSE)</f>
        <v>0</v>
      </c>
      <c r="F2144" s="44">
        <v>0</v>
      </c>
      <c r="G2144" s="44">
        <f t="shared" si="37"/>
        <v>0</v>
      </c>
      <c r="H2144" s="55"/>
      <c r="I2144" s="55"/>
      <c r="J2144" s="55"/>
    </row>
    <row r="2145" spans="1:10">
      <c r="A2145" s="42" t="s">
        <v>1907</v>
      </c>
      <c r="B2145" s="43" t="s">
        <v>1409</v>
      </c>
      <c r="C2145" s="92" t="s">
        <v>5238</v>
      </c>
      <c r="D2145" s="42" t="s">
        <v>1908</v>
      </c>
      <c r="E2145" s="203">
        <f>VLOOKUP(A2145,'System TB'!$A:$C,3,FALSE)</f>
        <v>48670.9</v>
      </c>
      <c r="F2145" s="44">
        <v>48670.900000000023</v>
      </c>
      <c r="G2145" s="44">
        <f t="shared" si="37"/>
        <v>0</v>
      </c>
      <c r="H2145" s="55"/>
      <c r="I2145" s="55"/>
      <c r="J2145" s="55"/>
    </row>
    <row r="2146" spans="1:10">
      <c r="A2146" s="42" t="s">
        <v>1124</v>
      </c>
      <c r="B2146" s="43" t="s">
        <v>978</v>
      </c>
      <c r="C2146" s="92" t="s">
        <v>5233</v>
      </c>
      <c r="D2146" s="42" t="s">
        <v>1125</v>
      </c>
      <c r="E2146" s="203">
        <f>VLOOKUP(A2146,'System TB'!$A:$C,3,FALSE)</f>
        <v>169171</v>
      </c>
      <c r="F2146" s="44">
        <v>119551</v>
      </c>
      <c r="G2146" s="44">
        <f t="shared" si="37"/>
        <v>49620</v>
      </c>
      <c r="H2146" s="55"/>
      <c r="I2146" s="55"/>
      <c r="J2146" s="55"/>
    </row>
    <row r="2147" spans="1:10">
      <c r="A2147" s="42" t="s">
        <v>3691</v>
      </c>
      <c r="B2147" s="43" t="s">
        <v>3557</v>
      </c>
      <c r="C2147" s="92" t="s">
        <v>5240</v>
      </c>
      <c r="D2147" s="42" t="s">
        <v>3692</v>
      </c>
      <c r="E2147" s="203">
        <f>VLOOKUP(A2147,'System TB'!$A:$C,3,FALSE)</f>
        <v>28500</v>
      </c>
      <c r="F2147" s="44">
        <v>28500</v>
      </c>
      <c r="G2147" s="44">
        <f t="shared" si="37"/>
        <v>0</v>
      </c>
      <c r="H2147" s="55"/>
      <c r="I2147" s="55"/>
      <c r="J2147" s="55"/>
    </row>
    <row r="2148" spans="1:10">
      <c r="A2148" s="42" t="s">
        <v>3200</v>
      </c>
      <c r="B2148" s="43" t="s">
        <v>1409</v>
      </c>
      <c r="C2148" s="92" t="s">
        <v>5238</v>
      </c>
      <c r="D2148" s="42" t="s">
        <v>3201</v>
      </c>
      <c r="E2148" s="203">
        <f>VLOOKUP(A2148,'System TB'!$A:$C,3,FALSE)</f>
        <v>30242.5</v>
      </c>
      <c r="F2148" s="44">
        <v>19615</v>
      </c>
      <c r="G2148" s="44">
        <f t="shared" si="37"/>
        <v>10627.5</v>
      </c>
      <c r="H2148" s="55"/>
      <c r="I2148" s="55"/>
      <c r="J2148" s="55"/>
    </row>
    <row r="2149" spans="1:10">
      <c r="A2149" s="42" t="s">
        <v>3186</v>
      </c>
      <c r="B2149" s="43" t="s">
        <v>1409</v>
      </c>
      <c r="C2149" s="92" t="s">
        <v>5238</v>
      </c>
      <c r="D2149" s="42" t="s">
        <v>3187</v>
      </c>
      <c r="E2149" s="203">
        <f>VLOOKUP(A2149,'System TB'!$A:$C,3,FALSE)</f>
        <v>0</v>
      </c>
      <c r="F2149" s="44">
        <v>0</v>
      </c>
      <c r="G2149" s="44">
        <f t="shared" si="37"/>
        <v>0</v>
      </c>
      <c r="H2149" s="55"/>
      <c r="I2149" s="55"/>
      <c r="J2149" s="55"/>
    </row>
    <row r="2150" spans="1:10">
      <c r="A2150" s="42" t="s">
        <v>4017</v>
      </c>
      <c r="B2150" s="43" t="s">
        <v>4011</v>
      </c>
      <c r="C2150" s="92" t="s">
        <v>5335</v>
      </c>
      <c r="D2150" s="42" t="s">
        <v>4018</v>
      </c>
      <c r="E2150" s="203">
        <f>VLOOKUP(A2150,'System TB'!$A:$C,3,FALSE)</f>
        <v>52605177.07</v>
      </c>
      <c r="F2150" s="44">
        <v>55448467.340000004</v>
      </c>
      <c r="G2150" s="44">
        <f t="shared" si="37"/>
        <v>-2843290.2700000033</v>
      </c>
      <c r="H2150" s="55"/>
      <c r="I2150" s="55"/>
      <c r="J2150" s="55"/>
    </row>
    <row r="2151" spans="1:10">
      <c r="A2151" s="42" t="s">
        <v>1639</v>
      </c>
      <c r="B2151" s="43" t="s">
        <v>1409</v>
      </c>
      <c r="C2151" s="92" t="s">
        <v>5238</v>
      </c>
      <c r="D2151" s="42" t="s">
        <v>1640</v>
      </c>
      <c r="E2151" s="203">
        <f>VLOOKUP(A2151,'System TB'!$A:$C,3,FALSE)</f>
        <v>94630.38</v>
      </c>
      <c r="F2151" s="44">
        <v>70456.919999999984</v>
      </c>
      <c r="G2151" s="44">
        <f t="shared" si="37"/>
        <v>24173.460000000021</v>
      </c>
      <c r="H2151" s="55"/>
      <c r="I2151" s="55"/>
      <c r="J2151" s="55"/>
    </row>
    <row r="2152" spans="1:10">
      <c r="A2152" s="42" t="s">
        <v>4329</v>
      </c>
      <c r="B2152" s="43" t="s">
        <v>4281</v>
      </c>
      <c r="C2152" s="92" t="s">
        <v>5470</v>
      </c>
      <c r="D2152" s="42" t="s">
        <v>4330</v>
      </c>
      <c r="E2152" s="203">
        <f>VLOOKUP(A2152,'System TB'!$A:$C,3,FALSE)</f>
        <v>505517008.07999998</v>
      </c>
      <c r="F2152" s="44">
        <v>484142960.69</v>
      </c>
      <c r="G2152" s="44">
        <f t="shared" si="37"/>
        <v>21374047.389999986</v>
      </c>
      <c r="H2152" s="55"/>
      <c r="I2152" s="55"/>
      <c r="J2152" s="55"/>
    </row>
    <row r="2153" spans="1:10">
      <c r="A2153" s="42" t="s">
        <v>4250</v>
      </c>
      <c r="B2153" s="43" t="s">
        <v>4128</v>
      </c>
      <c r="C2153" s="92"/>
      <c r="D2153" s="42" t="s">
        <v>4251</v>
      </c>
      <c r="E2153" s="203">
        <f>VLOOKUP(A2153,'System TB'!$A:$C,3,FALSE)</f>
        <v>0</v>
      </c>
      <c r="F2153" s="44">
        <v>0</v>
      </c>
      <c r="G2153" s="44">
        <f t="shared" si="37"/>
        <v>0</v>
      </c>
      <c r="H2153" s="55"/>
      <c r="I2153" s="55"/>
      <c r="J2153" s="55"/>
    </row>
    <row r="2154" spans="1:10">
      <c r="A2154" s="42" t="s">
        <v>4311</v>
      </c>
      <c r="B2154" s="43" t="s">
        <v>4281</v>
      </c>
      <c r="C2154" s="92"/>
      <c r="D2154" s="42" t="s">
        <v>4312</v>
      </c>
      <c r="E2154" s="203">
        <f>VLOOKUP(A2154,'System TB'!$A:$C,3,FALSE)</f>
        <v>0</v>
      </c>
      <c r="F2154" s="44">
        <v>0</v>
      </c>
      <c r="G2154" s="44">
        <f t="shared" si="37"/>
        <v>0</v>
      </c>
      <c r="H2154" s="55"/>
      <c r="I2154" s="55"/>
      <c r="J2154" s="55"/>
    </row>
    <row r="2155" spans="1:10">
      <c r="A2155" s="42" t="s">
        <v>4147</v>
      </c>
      <c r="B2155" s="43" t="s">
        <v>4128</v>
      </c>
      <c r="C2155" s="92" t="s">
        <v>5471</v>
      </c>
      <c r="D2155" s="42" t="s">
        <v>4148</v>
      </c>
      <c r="E2155" s="203">
        <f>VLOOKUP(A2155,'System TB'!$A:$C,3,FALSE)</f>
        <v>7489.03</v>
      </c>
      <c r="F2155" s="44">
        <v>61534.21</v>
      </c>
      <c r="G2155" s="44">
        <f t="shared" si="37"/>
        <v>-54045.18</v>
      </c>
      <c r="H2155" s="55"/>
      <c r="I2155" s="55"/>
      <c r="J2155" s="55"/>
    </row>
    <row r="2156" spans="1:10">
      <c r="A2156" s="42" t="s">
        <v>4149</v>
      </c>
      <c r="B2156" s="43" t="s">
        <v>4128</v>
      </c>
      <c r="C2156" s="92" t="s">
        <v>5471</v>
      </c>
      <c r="D2156" s="42" t="s">
        <v>4150</v>
      </c>
      <c r="E2156" s="203">
        <f>VLOOKUP(A2156,'System TB'!$A:$C,3,FALSE)</f>
        <v>68986867.189999998</v>
      </c>
      <c r="F2156" s="44">
        <v>64012793.109999999</v>
      </c>
      <c r="G2156" s="44">
        <f t="shared" si="37"/>
        <v>4974074.0799999982</v>
      </c>
      <c r="H2156" s="55"/>
      <c r="I2156" s="55"/>
      <c r="J2156" s="55"/>
    </row>
    <row r="2157" spans="1:10">
      <c r="A2157" s="42" t="s">
        <v>4260</v>
      </c>
      <c r="B2157" s="43" t="s">
        <v>4128</v>
      </c>
      <c r="C2157" s="92" t="s">
        <v>5471</v>
      </c>
      <c r="D2157" s="42" t="s">
        <v>4261</v>
      </c>
      <c r="E2157" s="203">
        <f>VLOOKUP(A2157,'System TB'!$A:$C,3,FALSE)</f>
        <v>0</v>
      </c>
      <c r="F2157" s="44">
        <v>0</v>
      </c>
      <c r="G2157" s="44">
        <f t="shared" si="37"/>
        <v>0</v>
      </c>
      <c r="H2157" s="55"/>
      <c r="I2157" s="55"/>
      <c r="J2157" s="55"/>
    </row>
    <row r="2158" spans="1:10">
      <c r="A2158" s="42" t="s">
        <v>4189</v>
      </c>
      <c r="B2158" s="43" t="s">
        <v>4128</v>
      </c>
      <c r="C2158" s="92" t="s">
        <v>5471</v>
      </c>
      <c r="D2158" s="42" t="s">
        <v>4190</v>
      </c>
      <c r="E2158" s="203">
        <f>VLOOKUP(A2158,'System TB'!$A:$C,3,FALSE)</f>
        <v>1174343.23</v>
      </c>
      <c r="F2158" s="44">
        <v>706376.71</v>
      </c>
      <c r="G2158" s="44">
        <f t="shared" si="37"/>
        <v>467966.52</v>
      </c>
      <c r="H2158" s="55"/>
      <c r="I2158" s="55"/>
      <c r="J2158" s="55"/>
    </row>
    <row r="2159" spans="1:10">
      <c r="A2159" s="42" t="s">
        <v>4231</v>
      </c>
      <c r="B2159" s="43" t="s">
        <v>4128</v>
      </c>
      <c r="C2159" s="92" t="s">
        <v>5471</v>
      </c>
      <c r="D2159" s="42" t="s">
        <v>4232</v>
      </c>
      <c r="E2159" s="203">
        <f>VLOOKUP(A2159,'System TB'!$A:$C,3,FALSE)</f>
        <v>-0.01</v>
      </c>
      <c r="F2159" s="44">
        <v>-0.01</v>
      </c>
      <c r="G2159" s="44">
        <f t="shared" si="37"/>
        <v>0</v>
      </c>
      <c r="H2159" s="55"/>
      <c r="I2159" s="55"/>
      <c r="J2159" s="55"/>
    </row>
    <row r="2160" spans="1:10">
      <c r="A2160" s="42" t="s">
        <v>2167</v>
      </c>
      <c r="B2160" s="43" t="s">
        <v>1409</v>
      </c>
      <c r="C2160" s="92" t="s">
        <v>5238</v>
      </c>
      <c r="D2160" s="42" t="s">
        <v>2168</v>
      </c>
      <c r="E2160" s="203">
        <f>VLOOKUP(A2160,'System TB'!$A:$C,3,FALSE)</f>
        <v>0</v>
      </c>
      <c r="F2160" s="44">
        <v>0</v>
      </c>
      <c r="G2160" s="44">
        <f t="shared" si="37"/>
        <v>0</v>
      </c>
      <c r="H2160" s="55"/>
      <c r="I2160" s="55"/>
      <c r="J2160" s="55"/>
    </row>
    <row r="2161" spans="1:10">
      <c r="A2161" s="42" t="s">
        <v>1214</v>
      </c>
      <c r="B2161" s="43" t="s">
        <v>978</v>
      </c>
      <c r="C2161" s="92" t="s">
        <v>5233</v>
      </c>
      <c r="D2161" s="42" t="s">
        <v>1213</v>
      </c>
      <c r="E2161" s="203">
        <f>VLOOKUP(A2161,'System TB'!$A:$C,3,FALSE)</f>
        <v>310666</v>
      </c>
      <c r="F2161" s="44">
        <v>225866</v>
      </c>
      <c r="G2161" s="44">
        <f t="shared" si="37"/>
        <v>84800</v>
      </c>
      <c r="H2161" s="55"/>
      <c r="I2161" s="55"/>
      <c r="J2161" s="55"/>
    </row>
    <row r="2162" spans="1:10">
      <c r="A2162" s="42" t="s">
        <v>1058</v>
      </c>
      <c r="B2162" s="43" t="s">
        <v>978</v>
      </c>
      <c r="C2162" s="92" t="s">
        <v>5233</v>
      </c>
      <c r="D2162" s="42" t="s">
        <v>1059</v>
      </c>
      <c r="E2162" s="203">
        <f>VLOOKUP(A2162,'System TB'!$A:$C,3,FALSE)</f>
        <v>197200.3</v>
      </c>
      <c r="F2162" s="44">
        <v>175750.3</v>
      </c>
      <c r="G2162" s="44">
        <f t="shared" si="37"/>
        <v>21450</v>
      </c>
      <c r="H2162" s="55"/>
      <c r="I2162" s="55"/>
      <c r="J2162" s="55"/>
    </row>
    <row r="2163" spans="1:10">
      <c r="A2163" s="42" t="s">
        <v>1212</v>
      </c>
      <c r="B2163" s="43" t="s">
        <v>978</v>
      </c>
      <c r="C2163" s="92" t="s">
        <v>5233</v>
      </c>
      <c r="D2163" s="42" t="s">
        <v>1213</v>
      </c>
      <c r="E2163" s="203">
        <f>VLOOKUP(A2163,'System TB'!$A:$C,3,FALSE)</f>
        <v>43093</v>
      </c>
      <c r="F2163" s="44">
        <v>36483</v>
      </c>
      <c r="G2163" s="44">
        <f t="shared" si="37"/>
        <v>6610</v>
      </c>
      <c r="H2163" s="55"/>
      <c r="I2163" s="55"/>
      <c r="J2163" s="55"/>
    </row>
    <row r="2164" spans="1:10">
      <c r="A2164" s="42" t="s">
        <v>4033</v>
      </c>
      <c r="B2164" s="91" t="str">
        <f>IF(E2164&gt;=0,"15b","OD")</f>
        <v>15b</v>
      </c>
      <c r="C2164" s="92" t="str">
        <f>IF(E2164&gt;=0,"BS-1.1.1.3.0.0","BS-1.2.1.1.0.0")</f>
        <v>BS-1.1.1.3.0.0</v>
      </c>
      <c r="D2164" s="42" t="s">
        <v>4034</v>
      </c>
      <c r="E2164" s="203">
        <f>VLOOKUP(A2164,'System TB'!$A:$C,3,FALSE)</f>
        <v>2434980.71</v>
      </c>
      <c r="F2164" s="44">
        <v>2701026.89</v>
      </c>
      <c r="G2164" s="44">
        <f t="shared" si="37"/>
        <v>-266046.18000000017</v>
      </c>
      <c r="H2164" s="55"/>
      <c r="I2164" s="55"/>
      <c r="J2164" s="55"/>
    </row>
    <row r="2165" spans="1:10">
      <c r="A2165" s="42" t="s">
        <v>4714</v>
      </c>
      <c r="B2165" s="43" t="s">
        <v>4688</v>
      </c>
      <c r="C2165" s="92" t="str">
        <f>IF(E2165&gt;=0,"BS-1.1.18.0.0.0","BS-1.2.11.0.0.0")</f>
        <v>BS-1.2.11.0.0.0</v>
      </c>
      <c r="D2165" s="42" t="s">
        <v>4715</v>
      </c>
      <c r="E2165" s="203">
        <f>VLOOKUP(A2165,'System TB'!$A:$C,3,FALSE)</f>
        <v>-8749628.1099999994</v>
      </c>
      <c r="F2165" s="44">
        <v>-7113692.1100000003</v>
      </c>
      <c r="G2165" s="44">
        <f t="shared" si="37"/>
        <v>-1635935.9999999991</v>
      </c>
      <c r="H2165" s="55"/>
      <c r="I2165" s="55"/>
      <c r="J2165" s="55"/>
    </row>
    <row r="2166" spans="1:10">
      <c r="A2166" s="42" t="s">
        <v>2420</v>
      </c>
      <c r="B2166" s="43" t="s">
        <v>1409</v>
      </c>
      <c r="C2166" s="92" t="s">
        <v>5238</v>
      </c>
      <c r="D2166" s="42" t="s">
        <v>2421</v>
      </c>
      <c r="E2166" s="203">
        <f>VLOOKUP(A2166,'System TB'!$A:$C,3,FALSE)</f>
        <v>91331.91</v>
      </c>
      <c r="F2166" s="44">
        <v>68276.03</v>
      </c>
      <c r="G2166" s="44">
        <f t="shared" si="37"/>
        <v>23055.880000000005</v>
      </c>
      <c r="H2166" s="55"/>
      <c r="I2166" s="55"/>
      <c r="J2166" s="55"/>
    </row>
    <row r="2167" spans="1:10">
      <c r="A2167" s="42" t="s">
        <v>2680</v>
      </c>
      <c r="B2167" s="43" t="s">
        <v>1409</v>
      </c>
      <c r="C2167" s="92" t="s">
        <v>5238</v>
      </c>
      <c r="D2167" s="42" t="s">
        <v>2681</v>
      </c>
      <c r="E2167" s="203">
        <f>VLOOKUP(A2167,'System TB'!$A:$C,3,FALSE)</f>
        <v>77920</v>
      </c>
      <c r="F2167" s="44">
        <v>24420</v>
      </c>
      <c r="G2167" s="44">
        <f t="shared" si="37"/>
        <v>53500</v>
      </c>
      <c r="H2167" s="55"/>
      <c r="I2167" s="55"/>
      <c r="J2167" s="55"/>
    </row>
    <row r="2168" spans="1:10">
      <c r="A2168" s="42" t="s">
        <v>2161</v>
      </c>
      <c r="B2168" s="43" t="s">
        <v>1409</v>
      </c>
      <c r="C2168" s="92" t="s">
        <v>5238</v>
      </c>
      <c r="D2168" s="42" t="s">
        <v>2162</v>
      </c>
      <c r="E2168" s="203">
        <f>VLOOKUP(A2168,'System TB'!$A:$C,3,FALSE)</f>
        <v>53431.79</v>
      </c>
      <c r="F2168" s="44">
        <v>30400</v>
      </c>
      <c r="G2168" s="44">
        <f t="shared" si="37"/>
        <v>23031.79</v>
      </c>
      <c r="H2168" s="55"/>
      <c r="I2168" s="55"/>
      <c r="J2168" s="55"/>
    </row>
    <row r="2169" spans="1:10">
      <c r="A2169" s="42" t="s">
        <v>3464</v>
      </c>
      <c r="B2169" s="43" t="s">
        <v>1409</v>
      </c>
      <c r="C2169" s="92" t="s">
        <v>5238</v>
      </c>
      <c r="D2169" s="42" t="s">
        <v>3465</v>
      </c>
      <c r="E2169" s="203">
        <f>VLOOKUP(A2169,'System TB'!$A:$C,3,FALSE)</f>
        <v>147000</v>
      </c>
      <c r="F2169" s="44">
        <v>104850.00000000006</v>
      </c>
      <c r="G2169" s="44">
        <f t="shared" si="37"/>
        <v>42149.999999999942</v>
      </c>
      <c r="H2169" s="55"/>
      <c r="I2169" s="55"/>
      <c r="J2169" s="55"/>
    </row>
    <row r="2170" spans="1:10">
      <c r="A2170" s="42" t="s">
        <v>1899</v>
      </c>
      <c r="B2170" s="43" t="s">
        <v>1409</v>
      </c>
      <c r="C2170" s="92" t="s">
        <v>5238</v>
      </c>
      <c r="D2170" s="42" t="s">
        <v>1900</v>
      </c>
      <c r="E2170" s="203">
        <f>VLOOKUP(A2170,'System TB'!$A:$C,3,FALSE)</f>
        <v>29300</v>
      </c>
      <c r="F2170" s="44">
        <v>21463.67</v>
      </c>
      <c r="G2170" s="44">
        <f t="shared" si="37"/>
        <v>7836.3300000000017</v>
      </c>
      <c r="H2170" s="55"/>
      <c r="I2170" s="55"/>
      <c r="J2170" s="55"/>
    </row>
    <row r="2171" spans="1:10">
      <c r="A2171" s="42" t="s">
        <v>1901</v>
      </c>
      <c r="B2171" s="43" t="s">
        <v>1409</v>
      </c>
      <c r="C2171" s="92" t="s">
        <v>5239</v>
      </c>
      <c r="D2171" s="42" t="s">
        <v>1902</v>
      </c>
      <c r="E2171" s="203">
        <f>VLOOKUP(A2171,'System TB'!$A:$C,3,FALSE)</f>
        <v>0</v>
      </c>
      <c r="F2171" s="44">
        <v>0</v>
      </c>
      <c r="G2171" s="44">
        <f t="shared" si="37"/>
        <v>0</v>
      </c>
      <c r="H2171" s="55"/>
      <c r="I2171" s="55"/>
      <c r="J2171" s="55"/>
    </row>
    <row r="2172" spans="1:10">
      <c r="A2172" s="42" t="s">
        <v>3202</v>
      </c>
      <c r="B2172" s="43" t="s">
        <v>1409</v>
      </c>
      <c r="C2172" s="92" t="s">
        <v>5238</v>
      </c>
      <c r="D2172" s="42" t="s">
        <v>3203</v>
      </c>
      <c r="E2172" s="203">
        <f>VLOOKUP(A2172,'System TB'!$A:$C,3,FALSE)</f>
        <v>2000</v>
      </c>
      <c r="F2172" s="44">
        <v>0</v>
      </c>
      <c r="G2172" s="44">
        <f t="shared" si="37"/>
        <v>2000</v>
      </c>
      <c r="H2172" s="55"/>
      <c r="I2172" s="55"/>
      <c r="J2172" s="55"/>
    </row>
    <row r="2173" spans="1:10">
      <c r="A2173" s="42" t="s">
        <v>3647</v>
      </c>
      <c r="B2173" s="43" t="s">
        <v>3557</v>
      </c>
      <c r="C2173" s="92" t="s">
        <v>5240</v>
      </c>
      <c r="D2173" s="42" t="s">
        <v>3648</v>
      </c>
      <c r="E2173" s="203">
        <f>VLOOKUP(A2173,'System TB'!$A:$C,3,FALSE)</f>
        <v>0</v>
      </c>
      <c r="F2173" s="44">
        <v>0</v>
      </c>
      <c r="G2173" s="44">
        <f t="shared" si="37"/>
        <v>0</v>
      </c>
      <c r="H2173" s="55"/>
      <c r="I2173" s="55"/>
      <c r="J2173" s="55"/>
    </row>
    <row r="2174" spans="1:10">
      <c r="A2174" s="42" t="s">
        <v>3643</v>
      </c>
      <c r="B2174" s="43" t="s">
        <v>3557</v>
      </c>
      <c r="C2174" s="92" t="s">
        <v>5240</v>
      </c>
      <c r="D2174" s="42" t="s">
        <v>3644</v>
      </c>
      <c r="E2174" s="203">
        <f>VLOOKUP(A2174,'System TB'!$A:$C,3,FALSE)</f>
        <v>8700</v>
      </c>
      <c r="F2174" s="44">
        <v>0</v>
      </c>
      <c r="G2174" s="44">
        <f t="shared" si="37"/>
        <v>8700</v>
      </c>
      <c r="H2174" s="55"/>
      <c r="I2174" s="55"/>
      <c r="J2174" s="55"/>
    </row>
    <row r="2175" spans="1:10">
      <c r="A2175" s="42" t="s">
        <v>1665</v>
      </c>
      <c r="B2175" s="43" t="s">
        <v>1409</v>
      </c>
      <c r="C2175" s="92" t="s">
        <v>5238</v>
      </c>
      <c r="D2175" s="42" t="s">
        <v>1666</v>
      </c>
      <c r="E2175" s="203">
        <f>VLOOKUP(A2175,'System TB'!$A:$C,3,FALSE)</f>
        <v>2379.67</v>
      </c>
      <c r="F2175" s="44">
        <v>1770</v>
      </c>
      <c r="G2175" s="44">
        <f t="shared" si="37"/>
        <v>609.67000000000007</v>
      </c>
      <c r="H2175" s="55"/>
      <c r="I2175" s="55"/>
      <c r="J2175" s="55"/>
    </row>
    <row r="2176" spans="1:10">
      <c r="A2176" s="42" t="s">
        <v>4108</v>
      </c>
      <c r="B2176" s="43" t="s">
        <v>4106</v>
      </c>
      <c r="C2176" s="92" t="s">
        <v>5340</v>
      </c>
      <c r="D2176" s="42" t="s">
        <v>4109</v>
      </c>
      <c r="E2176" s="203">
        <f>VLOOKUP(A2176,'System TB'!$A:$C,3,FALSE)</f>
        <v>0</v>
      </c>
      <c r="F2176" s="44">
        <v>0</v>
      </c>
      <c r="G2176" s="44">
        <f t="shared" si="37"/>
        <v>0</v>
      </c>
      <c r="H2176" s="55"/>
      <c r="I2176" s="55"/>
      <c r="J2176" s="55"/>
    </row>
    <row r="2177" spans="1:10">
      <c r="A2177" s="42" t="s">
        <v>4509</v>
      </c>
      <c r="B2177" s="92" t="str">
        <f>IF(E2177&gt;=0,"21b","28b")</f>
        <v>21b</v>
      </c>
      <c r="C2177" s="92" t="str">
        <f>IF(E2177&gt;=0,"BS-1.1.18.0.0.0","BS-1.2.11.0.0.0")</f>
        <v>BS-1.1.18.0.0.0</v>
      </c>
      <c r="D2177" s="42" t="s">
        <v>4510</v>
      </c>
      <c r="E2177" s="203">
        <f>VLOOKUP(A2177,'System TB'!$A:$C,3,FALSE)</f>
        <v>89893.88</v>
      </c>
      <c r="F2177" s="44">
        <v>51907.86</v>
      </c>
      <c r="G2177" s="44">
        <f t="shared" si="37"/>
        <v>37986.020000000004</v>
      </c>
      <c r="H2177" s="55"/>
      <c r="I2177" s="55"/>
      <c r="J2177" s="55"/>
    </row>
    <row r="2178" spans="1:10">
      <c r="A2178" s="42" t="s">
        <v>4553</v>
      </c>
      <c r="B2178" s="92" t="str">
        <f>IF(E2178&gt;=0,"21b","28b")</f>
        <v>21b</v>
      </c>
      <c r="C2178" s="92" t="str">
        <f>IF(E2178&gt;=0,"BS-1.1.18.0.0.0","BS-1.2.11.0.0.0")</f>
        <v>BS-1.1.18.0.0.0</v>
      </c>
      <c r="D2178" s="42" t="s">
        <v>4554</v>
      </c>
      <c r="E2178" s="203">
        <f>VLOOKUP(A2178,'System TB'!$A:$C,3,FALSE)</f>
        <v>0</v>
      </c>
      <c r="F2178" s="44">
        <v>0</v>
      </c>
      <c r="G2178" s="44">
        <f t="shared" ref="G2178:G2241" si="38">E2178-F2178</f>
        <v>0</v>
      </c>
      <c r="H2178" s="55"/>
      <c r="I2178" s="55"/>
      <c r="J2178" s="55"/>
    </row>
    <row r="2179" spans="1:10">
      <c r="A2179" s="42" t="s">
        <v>2165</v>
      </c>
      <c r="B2179" s="43" t="s">
        <v>1409</v>
      </c>
      <c r="C2179" s="92" t="s">
        <v>5238</v>
      </c>
      <c r="D2179" s="42" t="s">
        <v>2166</v>
      </c>
      <c r="E2179" s="203">
        <f>VLOOKUP(A2179,'System TB'!$A:$C,3,FALSE)</f>
        <v>83723.56</v>
      </c>
      <c r="F2179" s="44">
        <v>62793.380000000005</v>
      </c>
      <c r="G2179" s="44">
        <f t="shared" si="38"/>
        <v>20930.179999999993</v>
      </c>
      <c r="H2179" s="55"/>
      <c r="I2179" s="55"/>
      <c r="J2179" s="55"/>
    </row>
    <row r="2180" spans="1:10">
      <c r="A2180" s="42" t="s">
        <v>2686</v>
      </c>
      <c r="B2180" s="43" t="s">
        <v>1409</v>
      </c>
      <c r="C2180" s="92" t="s">
        <v>5238</v>
      </c>
      <c r="D2180" s="42" t="s">
        <v>2687</v>
      </c>
      <c r="E2180" s="203">
        <f>VLOOKUP(A2180,'System TB'!$A:$C,3,FALSE)</f>
        <v>154000</v>
      </c>
      <c r="F2180" s="44">
        <v>115500</v>
      </c>
      <c r="G2180" s="44">
        <f t="shared" si="38"/>
        <v>38500</v>
      </c>
      <c r="H2180" s="55"/>
      <c r="I2180" s="55"/>
      <c r="J2180" s="55"/>
    </row>
    <row r="2181" spans="1:10">
      <c r="A2181" s="42" t="s">
        <v>3474</v>
      </c>
      <c r="B2181" s="43" t="s">
        <v>1409</v>
      </c>
      <c r="C2181" s="92" t="s">
        <v>5238</v>
      </c>
      <c r="D2181" s="42" t="s">
        <v>3475</v>
      </c>
      <c r="E2181" s="203">
        <f>VLOOKUP(A2181,'System TB'!$A:$C,3,FALSE)</f>
        <v>62730</v>
      </c>
      <c r="F2181" s="44">
        <v>44956.5</v>
      </c>
      <c r="G2181" s="44">
        <f t="shared" si="38"/>
        <v>17773.5</v>
      </c>
      <c r="H2181" s="55"/>
      <c r="I2181" s="55"/>
      <c r="J2181" s="55"/>
    </row>
    <row r="2182" spans="1:10">
      <c r="A2182" s="42" t="s">
        <v>3476</v>
      </c>
      <c r="B2182" s="43" t="s">
        <v>1409</v>
      </c>
      <c r="C2182" s="92" t="s">
        <v>5238</v>
      </c>
      <c r="D2182" s="42" t="s">
        <v>3477</v>
      </c>
      <c r="E2182" s="203">
        <f>VLOOKUP(A2182,'System TB'!$A:$C,3,FALSE)</f>
        <v>88910.84</v>
      </c>
      <c r="F2182" s="44">
        <v>66683.129999999976</v>
      </c>
      <c r="G2182" s="44">
        <f t="shared" si="38"/>
        <v>22227.710000000021</v>
      </c>
      <c r="H2182" s="55"/>
      <c r="I2182" s="55"/>
      <c r="J2182" s="55"/>
    </row>
    <row r="2183" spans="1:10">
      <c r="A2183" s="42" t="s">
        <v>3190</v>
      </c>
      <c r="B2183" s="43" t="s">
        <v>1409</v>
      </c>
      <c r="C2183" s="92" t="s">
        <v>5238</v>
      </c>
      <c r="D2183" s="42" t="s">
        <v>3191</v>
      </c>
      <c r="E2183" s="203">
        <f>VLOOKUP(A2183,'System TB'!$A:$C,3,FALSE)</f>
        <v>1396061.14</v>
      </c>
      <c r="F2183" s="44">
        <v>1037238.1299999999</v>
      </c>
      <c r="G2183" s="44">
        <f t="shared" si="38"/>
        <v>358823.01</v>
      </c>
      <c r="H2183" s="55"/>
      <c r="I2183" s="55"/>
      <c r="J2183" s="55"/>
    </row>
    <row r="2184" spans="1:10">
      <c r="A2184" s="42" t="s">
        <v>3216</v>
      </c>
      <c r="B2184" s="43" t="s">
        <v>1409</v>
      </c>
      <c r="C2184" s="92" t="s">
        <v>5238</v>
      </c>
      <c r="D2184" s="42" t="s">
        <v>3217</v>
      </c>
      <c r="E2184" s="203">
        <f>VLOOKUP(A2184,'System TB'!$A:$C,3,FALSE)</f>
        <v>413979.87</v>
      </c>
      <c r="F2184" s="44">
        <v>316256.37</v>
      </c>
      <c r="G2184" s="44">
        <f t="shared" si="38"/>
        <v>97723.5</v>
      </c>
      <c r="H2184" s="55"/>
      <c r="I2184" s="55"/>
      <c r="J2184" s="55"/>
    </row>
    <row r="2185" spans="1:10">
      <c r="A2185" s="42" t="s">
        <v>3472</v>
      </c>
      <c r="B2185" s="43" t="s">
        <v>1409</v>
      </c>
      <c r="C2185" s="92" t="s">
        <v>5238</v>
      </c>
      <c r="D2185" s="42" t="s">
        <v>3473</v>
      </c>
      <c r="E2185" s="203">
        <f>VLOOKUP(A2185,'System TB'!$A:$C,3,FALSE)</f>
        <v>655904.5</v>
      </c>
      <c r="F2185" s="44">
        <v>456091.5</v>
      </c>
      <c r="G2185" s="44">
        <f t="shared" si="38"/>
        <v>199813</v>
      </c>
      <c r="H2185" s="55"/>
      <c r="I2185" s="55"/>
      <c r="J2185" s="55"/>
    </row>
    <row r="2186" spans="1:10">
      <c r="A2186" s="42" t="s">
        <v>641</v>
      </c>
      <c r="B2186" s="43">
        <v>26</v>
      </c>
      <c r="C2186" s="204" t="s">
        <v>5205</v>
      </c>
      <c r="D2186" s="42" t="s">
        <v>642</v>
      </c>
      <c r="E2186" s="203">
        <f>VLOOKUP(A2186,'System TB'!$A:$C,3,FALSE)</f>
        <v>0</v>
      </c>
      <c r="F2186" s="44">
        <v>0</v>
      </c>
      <c r="G2186" s="44">
        <f t="shared" si="38"/>
        <v>0</v>
      </c>
      <c r="H2186" s="55"/>
      <c r="I2186" s="55"/>
      <c r="J2186" s="55"/>
    </row>
    <row r="2187" spans="1:10">
      <c r="A2187" s="42" t="s">
        <v>621</v>
      </c>
      <c r="B2187" s="43">
        <v>26</v>
      </c>
      <c r="C2187" s="204" t="s">
        <v>5205</v>
      </c>
      <c r="D2187" s="42" t="s">
        <v>622</v>
      </c>
      <c r="E2187" s="203">
        <f>VLOOKUP(A2187,'System TB'!$A:$C,3,FALSE)</f>
        <v>0</v>
      </c>
      <c r="F2187" s="44">
        <v>0</v>
      </c>
      <c r="G2187" s="44">
        <f t="shared" si="38"/>
        <v>0</v>
      </c>
      <c r="H2187" s="55"/>
      <c r="I2187" s="55"/>
      <c r="J2187" s="55"/>
    </row>
    <row r="2188" spans="1:10">
      <c r="A2188" s="42" t="s">
        <v>4753</v>
      </c>
      <c r="B2188" s="43" t="s">
        <v>4688</v>
      </c>
      <c r="C2188" s="92" t="str">
        <f>IF(E2188&gt;=0,"BS-1.1.18.0.0.0","BS-1.2.11.0.0.0")</f>
        <v>BS-1.2.11.0.0.0</v>
      </c>
      <c r="D2188" s="42" t="s">
        <v>4754</v>
      </c>
      <c r="E2188" s="203">
        <f>VLOOKUP(A2188,'System TB'!$A:$C,3,FALSE)</f>
        <v>-6239161.3300000001</v>
      </c>
      <c r="F2188" s="44">
        <v>-11817970.93</v>
      </c>
      <c r="G2188" s="44">
        <f t="shared" si="38"/>
        <v>5578809.5999999996</v>
      </c>
      <c r="H2188" s="55"/>
      <c r="I2188" s="55"/>
      <c r="J2188" s="55"/>
    </row>
    <row r="2189" spans="1:10">
      <c r="A2189" s="42" t="s">
        <v>673</v>
      </c>
      <c r="B2189" s="43">
        <v>26</v>
      </c>
      <c r="C2189" s="204" t="s">
        <v>5205</v>
      </c>
      <c r="D2189" s="42" t="s">
        <v>674</v>
      </c>
      <c r="E2189" s="203">
        <f>VLOOKUP(A2189,'System TB'!$A:$C,3,FALSE)</f>
        <v>0</v>
      </c>
      <c r="F2189" s="44">
        <v>0</v>
      </c>
      <c r="G2189" s="44">
        <f t="shared" si="38"/>
        <v>0</v>
      </c>
      <c r="H2189" s="55"/>
      <c r="I2189" s="55"/>
      <c r="J2189" s="55"/>
    </row>
    <row r="2190" spans="1:10">
      <c r="A2190" s="42" t="s">
        <v>5112</v>
      </c>
      <c r="B2190" s="43"/>
      <c r="C2190" s="43"/>
      <c r="D2190" s="42" t="s">
        <v>5113</v>
      </c>
      <c r="E2190" s="203">
        <f>VLOOKUP(A2190,'System TB'!$A:$C,3,FALSE)</f>
        <v>0</v>
      </c>
      <c r="F2190" s="44">
        <v>0</v>
      </c>
      <c r="G2190" s="44">
        <f t="shared" si="38"/>
        <v>0</v>
      </c>
      <c r="H2190" s="55"/>
      <c r="I2190" s="55"/>
      <c r="J2190" s="55"/>
    </row>
    <row r="2191" spans="1:10">
      <c r="A2191" s="42" t="s">
        <v>455</v>
      </c>
      <c r="B2191" s="43">
        <v>24</v>
      </c>
      <c r="C2191" s="43"/>
      <c r="D2191" s="42" t="s">
        <v>456</v>
      </c>
      <c r="E2191" s="203">
        <f>VLOOKUP(A2191,'System TB'!$A:$C,3,FALSE)</f>
        <v>0</v>
      </c>
      <c r="F2191" s="44">
        <v>0</v>
      </c>
      <c r="G2191" s="44">
        <f t="shared" si="38"/>
        <v>0</v>
      </c>
      <c r="H2191" s="55"/>
      <c r="I2191" s="55"/>
      <c r="J2191" s="55"/>
    </row>
    <row r="2192" spans="1:10">
      <c r="A2192" s="42" t="s">
        <v>4862</v>
      </c>
      <c r="B2192" s="92" t="str">
        <f>IF(E2192&gt;=0,"21b","28b")</f>
        <v>21b</v>
      </c>
      <c r="C2192" s="92" t="str">
        <f>IF(E2192&gt;=0,"BS-1.1.18.0.0.0","BS-1.2.11.0.0.0")</f>
        <v>BS-1.1.18.0.0.0</v>
      </c>
      <c r="D2192" s="42" t="s">
        <v>4863</v>
      </c>
      <c r="E2192" s="203">
        <f>VLOOKUP(A2192,'System TB'!$A:$C,3,FALSE)</f>
        <v>0.04</v>
      </c>
      <c r="F2192" s="44">
        <v>0.04</v>
      </c>
      <c r="G2192" s="44">
        <f t="shared" si="38"/>
        <v>0</v>
      </c>
      <c r="H2192" s="55"/>
      <c r="I2192" s="55"/>
      <c r="J2192" s="55"/>
    </row>
    <row r="2193" spans="1:10">
      <c r="A2193" s="42" t="s">
        <v>4850</v>
      </c>
      <c r="B2193" s="92" t="str">
        <f>IF(E2193&gt;=0,"21b","28b")</f>
        <v>28b</v>
      </c>
      <c r="C2193" s="92" t="str">
        <f>IF(E2193&gt;=0,"BS-1.1.18.0.0.0","BS-1.2.11.0.0.0")</f>
        <v>BS-1.2.11.0.0.0</v>
      </c>
      <c r="D2193" s="42" t="s">
        <v>4851</v>
      </c>
      <c r="E2193" s="203">
        <f>VLOOKUP(A2193,'System TB'!$A:$C,3,FALSE)</f>
        <v>-4219380.87</v>
      </c>
      <c r="F2193" s="44">
        <v>-4343269.67</v>
      </c>
      <c r="G2193" s="44">
        <f t="shared" si="38"/>
        <v>123888.79999999981</v>
      </c>
      <c r="H2193" s="55"/>
      <c r="I2193" s="55"/>
      <c r="J2193" s="55"/>
    </row>
    <row r="2194" spans="1:10">
      <c r="A2194" s="42" t="s">
        <v>2952</v>
      </c>
      <c r="B2194" s="43" t="s">
        <v>1409</v>
      </c>
      <c r="C2194" s="92" t="s">
        <v>5238</v>
      </c>
      <c r="D2194" s="42" t="s">
        <v>2953</v>
      </c>
      <c r="E2194" s="203">
        <f>VLOOKUP(A2194,'System TB'!$A:$C,3,FALSE)</f>
        <v>0</v>
      </c>
      <c r="F2194" s="44">
        <v>0</v>
      </c>
      <c r="G2194" s="44">
        <f t="shared" si="38"/>
        <v>0</v>
      </c>
      <c r="H2194" s="55"/>
      <c r="I2194" s="55"/>
      <c r="J2194" s="55"/>
    </row>
    <row r="2195" spans="1:10">
      <c r="A2195" s="42" t="s">
        <v>1210</v>
      </c>
      <c r="B2195" s="43" t="s">
        <v>978</v>
      </c>
      <c r="C2195" s="92" t="s">
        <v>5233</v>
      </c>
      <c r="D2195" s="42" t="s">
        <v>1211</v>
      </c>
      <c r="E2195" s="203">
        <f>VLOOKUP(A2195,'System TB'!$A:$C,3,FALSE)</f>
        <v>20666666.68</v>
      </c>
      <c r="F2195" s="44">
        <v>15500000.010000002</v>
      </c>
      <c r="G2195" s="44">
        <f t="shared" si="38"/>
        <v>5166666.6699999981</v>
      </c>
      <c r="H2195" s="55"/>
      <c r="I2195" s="55"/>
      <c r="J2195" s="55"/>
    </row>
    <row r="2196" spans="1:10">
      <c r="A2196" s="42" t="s">
        <v>2951</v>
      </c>
      <c r="B2196" s="43" t="s">
        <v>1409</v>
      </c>
      <c r="C2196" s="92" t="s">
        <v>5238</v>
      </c>
      <c r="D2196" s="42" t="s">
        <v>5632</v>
      </c>
      <c r="E2196" s="203">
        <f>VLOOKUP(A2196,'System TB'!$A:$C,3,FALSE)</f>
        <v>72623.91</v>
      </c>
      <c r="F2196" s="44">
        <v>72623.91</v>
      </c>
      <c r="G2196" s="44">
        <f t="shared" si="38"/>
        <v>0</v>
      </c>
      <c r="H2196" s="55"/>
      <c r="I2196" s="55"/>
      <c r="J2196" s="55"/>
    </row>
    <row r="2197" spans="1:10">
      <c r="A2197" s="42" t="s">
        <v>4860</v>
      </c>
      <c r="B2197" s="92" t="str">
        <f>IF(E2197&gt;=0,"21b","28b")</f>
        <v>28b</v>
      </c>
      <c r="C2197" s="92" t="str">
        <f>IF(E2197&gt;=0,"BS-1.1.18.0.0.0","BS-1.2.11.0.0.0")</f>
        <v>BS-1.2.11.0.0.0</v>
      </c>
      <c r="D2197" s="42" t="s">
        <v>4861</v>
      </c>
      <c r="E2197" s="203">
        <f>VLOOKUP(A2197,'System TB'!$A:$C,3,FALSE)</f>
        <v>-1445226.89</v>
      </c>
      <c r="F2197" s="44">
        <v>-1475321.72</v>
      </c>
      <c r="G2197" s="44">
        <f t="shared" si="38"/>
        <v>30094.830000000075</v>
      </c>
      <c r="H2197" s="55"/>
      <c r="I2197" s="55"/>
      <c r="J2197" s="55"/>
    </row>
    <row r="2198" spans="1:10">
      <c r="A2198" s="42" t="s">
        <v>1054</v>
      </c>
      <c r="B2198" s="43" t="s">
        <v>978</v>
      </c>
      <c r="C2198" s="92" t="s">
        <v>5233</v>
      </c>
      <c r="D2198" s="42" t="s">
        <v>1055</v>
      </c>
      <c r="E2198" s="203">
        <f>VLOOKUP(A2198,'System TB'!$A:$C,3,FALSE)</f>
        <v>303608.5</v>
      </c>
      <c r="F2198" s="44">
        <v>226125</v>
      </c>
      <c r="G2198" s="44">
        <f t="shared" si="38"/>
        <v>77483.5</v>
      </c>
      <c r="H2198" s="55"/>
      <c r="I2198" s="55"/>
      <c r="J2198" s="55"/>
    </row>
    <row r="2199" spans="1:10">
      <c r="A2199" s="42" t="s">
        <v>1122</v>
      </c>
      <c r="B2199" s="43" t="s">
        <v>978</v>
      </c>
      <c r="C2199" s="92" t="s">
        <v>5233</v>
      </c>
      <c r="D2199" s="42" t="s">
        <v>1123</v>
      </c>
      <c r="E2199" s="203">
        <f>VLOOKUP(A2199,'System TB'!$A:$C,3,FALSE)</f>
        <v>9955</v>
      </c>
      <c r="F2199" s="44">
        <v>6050</v>
      </c>
      <c r="G2199" s="44">
        <f t="shared" si="38"/>
        <v>3905</v>
      </c>
      <c r="H2199" s="55"/>
      <c r="I2199" s="55"/>
      <c r="J2199" s="55"/>
    </row>
    <row r="2200" spans="1:10">
      <c r="A2200" s="42" t="s">
        <v>4071</v>
      </c>
      <c r="B2200" s="43" t="s">
        <v>4011</v>
      </c>
      <c r="C2200" s="92" t="s">
        <v>5335</v>
      </c>
      <c r="D2200" s="42" t="s">
        <v>4072</v>
      </c>
      <c r="E2200" s="203">
        <f>VLOOKUP(A2200,'System TB'!$A:$C,3,FALSE)</f>
        <v>902807.97</v>
      </c>
      <c r="F2200" s="126">
        <v>406814.86</v>
      </c>
      <c r="G2200" s="44">
        <f t="shared" si="38"/>
        <v>495993.11</v>
      </c>
      <c r="H2200" s="55"/>
      <c r="I2200" s="55"/>
      <c r="J2200" s="55"/>
    </row>
    <row r="2201" spans="1:10">
      <c r="A2201" s="42" t="s">
        <v>639</v>
      </c>
      <c r="B2201" s="43">
        <v>26</v>
      </c>
      <c r="C2201" s="204" t="s">
        <v>5205</v>
      </c>
      <c r="D2201" s="42" t="s">
        <v>640</v>
      </c>
      <c r="E2201" s="203">
        <f>VLOOKUP(A2201,'System TB'!$A:$C,3,FALSE)</f>
        <v>0</v>
      </c>
      <c r="F2201" s="44">
        <v>0</v>
      </c>
      <c r="G2201" s="44">
        <f t="shared" si="38"/>
        <v>0</v>
      </c>
      <c r="H2201" s="55"/>
      <c r="I2201" s="55"/>
      <c r="J2201" s="55"/>
    </row>
    <row r="2202" spans="1:10">
      <c r="A2202" s="42" t="s">
        <v>3460</v>
      </c>
      <c r="B2202" s="43" t="s">
        <v>1409</v>
      </c>
      <c r="C2202" s="92" t="s">
        <v>5238</v>
      </c>
      <c r="D2202" s="42" t="s">
        <v>3461</v>
      </c>
      <c r="E2202" s="203">
        <f>VLOOKUP(A2202,'System TB'!$A:$C,3,FALSE)</f>
        <v>71060</v>
      </c>
      <c r="F2202" s="44">
        <v>47810</v>
      </c>
      <c r="G2202" s="44">
        <f t="shared" si="38"/>
        <v>23250</v>
      </c>
      <c r="H2202" s="55"/>
      <c r="I2202" s="55"/>
      <c r="J2202" s="55"/>
    </row>
    <row r="2203" spans="1:10">
      <c r="A2203" s="42" t="s">
        <v>3827</v>
      </c>
      <c r="B2203" s="43" t="s">
        <v>3557</v>
      </c>
      <c r="C2203" s="92" t="s">
        <v>5240</v>
      </c>
      <c r="D2203" s="42" t="s">
        <v>3828</v>
      </c>
      <c r="E2203" s="203">
        <f>VLOOKUP(A2203,'System TB'!$A:$C,3,FALSE)</f>
        <v>0</v>
      </c>
      <c r="F2203" s="44">
        <v>0</v>
      </c>
      <c r="G2203" s="44">
        <f t="shared" si="38"/>
        <v>0</v>
      </c>
      <c r="H2203" s="55"/>
      <c r="I2203" s="55"/>
      <c r="J2203" s="55"/>
    </row>
    <row r="2204" spans="1:10">
      <c r="A2204" s="42" t="s">
        <v>3192</v>
      </c>
      <c r="B2204" s="43" t="s">
        <v>1409</v>
      </c>
      <c r="C2204" s="92" t="s">
        <v>5238</v>
      </c>
      <c r="D2204" s="42" t="s">
        <v>3193</v>
      </c>
      <c r="E2204" s="203">
        <f>VLOOKUP(A2204,'System TB'!$A:$C,3,FALSE)</f>
        <v>88910.84</v>
      </c>
      <c r="F2204" s="44">
        <v>66683.129999999976</v>
      </c>
      <c r="G2204" s="44">
        <f t="shared" si="38"/>
        <v>22227.710000000021</v>
      </c>
      <c r="H2204" s="55"/>
      <c r="I2204" s="55"/>
      <c r="J2204" s="55"/>
    </row>
    <row r="2205" spans="1:10">
      <c r="A2205" s="42" t="s">
        <v>1895</v>
      </c>
      <c r="B2205" s="43" t="s">
        <v>1409</v>
      </c>
      <c r="C2205" s="92" t="s">
        <v>5238</v>
      </c>
      <c r="D2205" s="42" t="s">
        <v>1896</v>
      </c>
      <c r="E2205" s="203">
        <f>VLOOKUP(A2205,'System TB'!$A:$C,3,FALSE)</f>
        <v>62170.96</v>
      </c>
      <c r="F2205" s="44">
        <v>46629.630000000005</v>
      </c>
      <c r="G2205" s="44">
        <f t="shared" si="38"/>
        <v>15541.329999999994</v>
      </c>
      <c r="H2205" s="55"/>
      <c r="I2205" s="55"/>
      <c r="J2205" s="55"/>
    </row>
    <row r="2206" spans="1:10">
      <c r="A2206" s="42" t="s">
        <v>1893</v>
      </c>
      <c r="B2206" s="43" t="s">
        <v>1409</v>
      </c>
      <c r="C2206" s="92" t="s">
        <v>5238</v>
      </c>
      <c r="D2206" s="42" t="s">
        <v>1894</v>
      </c>
      <c r="E2206" s="203">
        <f>VLOOKUP(A2206,'System TB'!$A:$C,3,FALSE)</f>
        <v>83650.25</v>
      </c>
      <c r="F2206" s="44">
        <v>57779.25</v>
      </c>
      <c r="G2206" s="44">
        <f t="shared" si="38"/>
        <v>25871</v>
      </c>
      <c r="H2206" s="55"/>
      <c r="I2206" s="55"/>
      <c r="J2206" s="55"/>
    </row>
    <row r="2207" spans="1:10">
      <c r="A2207" s="42" t="s">
        <v>2939</v>
      </c>
      <c r="B2207" s="43" t="s">
        <v>1409</v>
      </c>
      <c r="C2207" s="92" t="s">
        <v>5239</v>
      </c>
      <c r="D2207" s="42" t="s">
        <v>2940</v>
      </c>
      <c r="E2207" s="203">
        <f>VLOOKUP(A2207,'System TB'!$A:$C,3,FALSE)</f>
        <v>0</v>
      </c>
      <c r="F2207" s="44">
        <v>0</v>
      </c>
      <c r="G2207" s="44">
        <f t="shared" si="38"/>
        <v>0</v>
      </c>
      <c r="H2207" s="55"/>
      <c r="I2207" s="55"/>
      <c r="J2207" s="55"/>
    </row>
    <row r="2208" spans="1:10">
      <c r="A2208" s="42" t="s">
        <v>3745</v>
      </c>
      <c r="B2208" s="43" t="s">
        <v>3557</v>
      </c>
      <c r="C2208" s="92" t="s">
        <v>5240</v>
      </c>
      <c r="D2208" s="42" t="s">
        <v>3746</v>
      </c>
      <c r="E2208" s="203">
        <f>VLOOKUP(A2208,'System TB'!$A:$C,3,FALSE)</f>
        <v>916</v>
      </c>
      <c r="F2208" s="44">
        <v>0</v>
      </c>
      <c r="G2208" s="44">
        <f t="shared" si="38"/>
        <v>916</v>
      </c>
      <c r="H2208" s="55"/>
      <c r="I2208" s="55"/>
      <c r="J2208" s="55"/>
    </row>
    <row r="2209" spans="1:10">
      <c r="A2209" s="42" t="s">
        <v>2149</v>
      </c>
      <c r="B2209" s="43" t="s">
        <v>1409</v>
      </c>
      <c r="C2209" s="92" t="s">
        <v>5238</v>
      </c>
      <c r="D2209" s="42" t="s">
        <v>2150</v>
      </c>
      <c r="E2209" s="203">
        <f>VLOOKUP(A2209,'System TB'!$A:$C,3,FALSE)</f>
        <v>217708.79</v>
      </c>
      <c r="F2209" s="44">
        <v>143631.0199999999</v>
      </c>
      <c r="G2209" s="44">
        <f t="shared" si="38"/>
        <v>74077.770000000106</v>
      </c>
      <c r="H2209" s="55"/>
      <c r="I2209" s="55"/>
      <c r="J2209" s="55"/>
    </row>
    <row r="2210" spans="1:10">
      <c r="A2210" s="42" t="s">
        <v>1903</v>
      </c>
      <c r="B2210" s="43" t="s">
        <v>1409</v>
      </c>
      <c r="C2210" s="92" t="s">
        <v>5238</v>
      </c>
      <c r="D2210" s="42" t="s">
        <v>1904</v>
      </c>
      <c r="E2210" s="203">
        <f>VLOOKUP(A2210,'System TB'!$A:$C,3,FALSE)</f>
        <v>140425</v>
      </c>
      <c r="F2210" s="44">
        <v>100125</v>
      </c>
      <c r="G2210" s="44">
        <f t="shared" si="38"/>
        <v>40300</v>
      </c>
      <c r="H2210" s="55"/>
      <c r="I2210" s="55"/>
      <c r="J2210" s="55"/>
    </row>
    <row r="2211" spans="1:10">
      <c r="A2211" s="42" t="s">
        <v>1905</v>
      </c>
      <c r="B2211" s="43" t="s">
        <v>1409</v>
      </c>
      <c r="C2211" s="92" t="s">
        <v>5238</v>
      </c>
      <c r="D2211" s="42" t="s">
        <v>1906</v>
      </c>
      <c r="E2211" s="203">
        <f>VLOOKUP(A2211,'System TB'!$A:$C,3,FALSE)</f>
        <v>30843</v>
      </c>
      <c r="F2211" s="44">
        <v>23132.25</v>
      </c>
      <c r="G2211" s="44">
        <f t="shared" si="38"/>
        <v>7710.75</v>
      </c>
      <c r="H2211" s="55"/>
      <c r="I2211" s="55"/>
      <c r="J2211" s="55"/>
    </row>
    <row r="2212" spans="1:10">
      <c r="A2212" s="42" t="s">
        <v>3206</v>
      </c>
      <c r="B2212" s="43" t="s">
        <v>1409</v>
      </c>
      <c r="C2212" s="92" t="s">
        <v>5238</v>
      </c>
      <c r="D2212" s="42" t="s">
        <v>3207</v>
      </c>
      <c r="E2212" s="203">
        <f>VLOOKUP(A2212,'System TB'!$A:$C,3,FALSE)</f>
        <v>292250.5</v>
      </c>
      <c r="F2212" s="44">
        <v>222423</v>
      </c>
      <c r="G2212" s="44">
        <f t="shared" si="38"/>
        <v>69827.5</v>
      </c>
      <c r="H2212" s="55"/>
      <c r="I2212" s="55"/>
      <c r="J2212" s="55"/>
    </row>
    <row r="2213" spans="1:10">
      <c r="A2213" s="42" t="s">
        <v>1649</v>
      </c>
      <c r="B2213" s="43" t="s">
        <v>1409</v>
      </c>
      <c r="C2213" s="92" t="s">
        <v>5238</v>
      </c>
      <c r="D2213" s="42" t="s">
        <v>1650</v>
      </c>
      <c r="E2213" s="203">
        <f>VLOOKUP(A2213,'System TB'!$A:$C,3,FALSE)</f>
        <v>93920.57</v>
      </c>
      <c r="F2213" s="44">
        <v>69720.569999999978</v>
      </c>
      <c r="G2213" s="44">
        <f t="shared" si="38"/>
        <v>24200.000000000029</v>
      </c>
      <c r="H2213" s="55"/>
      <c r="I2213" s="55"/>
      <c r="J2213" s="55"/>
    </row>
    <row r="2214" spans="1:10">
      <c r="A2214" s="42" t="s">
        <v>3204</v>
      </c>
      <c r="B2214" s="43" t="s">
        <v>1409</v>
      </c>
      <c r="C2214" s="92" t="s">
        <v>5238</v>
      </c>
      <c r="D2214" s="42" t="s">
        <v>3205</v>
      </c>
      <c r="E2214" s="203">
        <f>VLOOKUP(A2214,'System TB'!$A:$C,3,FALSE)</f>
        <v>0</v>
      </c>
      <c r="F2214" s="44">
        <v>0</v>
      </c>
      <c r="G2214" s="44">
        <f t="shared" si="38"/>
        <v>0</v>
      </c>
      <c r="H2214" s="55"/>
      <c r="I2214" s="55"/>
      <c r="J2214" s="55"/>
    </row>
    <row r="2215" spans="1:10">
      <c r="A2215" s="42" t="s">
        <v>2943</v>
      </c>
      <c r="B2215" s="43" t="s">
        <v>1409</v>
      </c>
      <c r="C2215" s="92" t="s">
        <v>5238</v>
      </c>
      <c r="D2215" s="42" t="s">
        <v>2944</v>
      </c>
      <c r="E2215" s="203">
        <f>VLOOKUP(A2215,'System TB'!$A:$C,3,FALSE)</f>
        <v>0</v>
      </c>
      <c r="F2215" s="44">
        <v>0</v>
      </c>
      <c r="G2215" s="44">
        <f t="shared" si="38"/>
        <v>0</v>
      </c>
      <c r="H2215" s="55"/>
      <c r="I2215" s="55"/>
      <c r="J2215" s="55"/>
    </row>
    <row r="2216" spans="1:10">
      <c r="A2216" s="42" t="s">
        <v>585</v>
      </c>
      <c r="B2216" s="43">
        <v>26</v>
      </c>
      <c r="C2216" s="204" t="s">
        <v>5205</v>
      </c>
      <c r="D2216" s="42" t="s">
        <v>586</v>
      </c>
      <c r="E2216" s="203">
        <f>VLOOKUP(A2216,'System TB'!$A:$C,3,FALSE)</f>
        <v>0</v>
      </c>
      <c r="F2216" s="44">
        <v>0</v>
      </c>
      <c r="G2216" s="44">
        <f t="shared" si="38"/>
        <v>0</v>
      </c>
      <c r="H2216" s="55"/>
      <c r="I2216" s="55"/>
      <c r="J2216" s="55"/>
    </row>
    <row r="2217" spans="1:10">
      <c r="A2217" s="42" t="s">
        <v>479</v>
      </c>
      <c r="B2217" s="43">
        <v>26</v>
      </c>
      <c r="C2217" s="204" t="s">
        <v>5205</v>
      </c>
      <c r="D2217" s="42" t="s">
        <v>480</v>
      </c>
      <c r="E2217" s="203">
        <f>VLOOKUP(A2217,'System TB'!$A:$C,3,FALSE)</f>
        <v>0</v>
      </c>
      <c r="F2217" s="44">
        <v>0</v>
      </c>
      <c r="G2217" s="44">
        <f t="shared" si="38"/>
        <v>0</v>
      </c>
      <c r="H2217" s="55"/>
      <c r="I2217" s="55"/>
      <c r="J2217" s="55"/>
    </row>
    <row r="2218" spans="1:10">
      <c r="A2218" s="42" t="s">
        <v>529</v>
      </c>
      <c r="B2218" s="43">
        <v>26</v>
      </c>
      <c r="C2218" s="204" t="s">
        <v>5205</v>
      </c>
      <c r="D2218" s="42" t="s">
        <v>530</v>
      </c>
      <c r="E2218" s="203">
        <f>VLOOKUP(A2218,'System TB'!$A:$C,3,FALSE)</f>
        <v>0</v>
      </c>
      <c r="F2218" s="44">
        <v>0</v>
      </c>
      <c r="G2218" s="44">
        <f t="shared" si="38"/>
        <v>0</v>
      </c>
      <c r="H2218" s="55"/>
      <c r="I2218" s="55"/>
      <c r="J2218" s="55"/>
    </row>
    <row r="2219" spans="1:10">
      <c r="A2219" s="42" t="s">
        <v>613</v>
      </c>
      <c r="B2219" s="43">
        <v>26</v>
      </c>
      <c r="C2219" s="204" t="s">
        <v>5205</v>
      </c>
      <c r="D2219" s="42" t="s">
        <v>614</v>
      </c>
      <c r="E2219" s="203">
        <f>VLOOKUP(A2219,'System TB'!$A:$C,3,FALSE)</f>
        <v>0</v>
      </c>
      <c r="F2219" s="44">
        <v>0</v>
      </c>
      <c r="G2219" s="44">
        <f t="shared" si="38"/>
        <v>0</v>
      </c>
      <c r="H2219" s="55"/>
      <c r="I2219" s="55"/>
      <c r="J2219" s="55"/>
    </row>
    <row r="2220" spans="1:10">
      <c r="A2220" s="42" t="s">
        <v>637</v>
      </c>
      <c r="B2220" s="43">
        <v>26</v>
      </c>
      <c r="C2220" s="204" t="s">
        <v>5205</v>
      </c>
      <c r="D2220" s="42" t="s">
        <v>638</v>
      </c>
      <c r="E2220" s="203">
        <f>VLOOKUP(A2220,'System TB'!$A:$C,3,FALSE)</f>
        <v>0</v>
      </c>
      <c r="F2220" s="44">
        <v>0</v>
      </c>
      <c r="G2220" s="44">
        <f t="shared" si="38"/>
        <v>0</v>
      </c>
      <c r="H2220" s="55"/>
      <c r="I2220" s="55"/>
      <c r="J2220" s="55"/>
    </row>
    <row r="2221" spans="1:10">
      <c r="A2221" s="42" t="s">
        <v>1663</v>
      </c>
      <c r="B2221" s="43" t="s">
        <v>1409</v>
      </c>
      <c r="C2221" s="92" t="s">
        <v>5238</v>
      </c>
      <c r="D2221" s="42" t="s">
        <v>1664</v>
      </c>
      <c r="E2221" s="203">
        <f>VLOOKUP(A2221,'System TB'!$A:$C,3,FALSE)</f>
        <v>879241.65</v>
      </c>
      <c r="F2221" s="44">
        <v>660025.83999999985</v>
      </c>
      <c r="G2221" s="44">
        <f t="shared" si="38"/>
        <v>219215.81000000017</v>
      </c>
      <c r="H2221" s="55"/>
      <c r="I2221" s="55"/>
      <c r="J2221" s="55"/>
    </row>
    <row r="2222" spans="1:10">
      <c r="A2222" s="42" t="s">
        <v>3212</v>
      </c>
      <c r="B2222" s="43" t="s">
        <v>1409</v>
      </c>
      <c r="C2222" s="92" t="s">
        <v>5238</v>
      </c>
      <c r="D2222" s="42" t="s">
        <v>3213</v>
      </c>
      <c r="E2222" s="203">
        <f>VLOOKUP(A2222,'System TB'!$A:$C,3,FALSE)</f>
        <v>0</v>
      </c>
      <c r="F2222" s="44">
        <v>0</v>
      </c>
      <c r="G2222" s="44">
        <f t="shared" si="38"/>
        <v>0</v>
      </c>
      <c r="H2222" s="55"/>
      <c r="I2222" s="55"/>
      <c r="J2222" s="55"/>
    </row>
    <row r="2223" spans="1:10">
      <c r="A2223" s="42" t="s">
        <v>1909</v>
      </c>
      <c r="B2223" s="43" t="s">
        <v>1409</v>
      </c>
      <c r="C2223" s="92" t="s">
        <v>5238</v>
      </c>
      <c r="D2223" s="42" t="s">
        <v>1910</v>
      </c>
      <c r="E2223" s="203">
        <f>VLOOKUP(A2223,'System TB'!$A:$C,3,FALSE)</f>
        <v>0</v>
      </c>
      <c r="F2223" s="44">
        <v>0</v>
      </c>
      <c r="G2223" s="44">
        <f t="shared" si="38"/>
        <v>0</v>
      </c>
      <c r="H2223" s="55"/>
      <c r="I2223" s="55"/>
      <c r="J2223" s="55"/>
    </row>
    <row r="2224" spans="1:10">
      <c r="A2224" s="42" t="s">
        <v>4073</v>
      </c>
      <c r="B2224" s="91" t="str">
        <f>IF(E2224&gt;=0,"15b","OD")</f>
        <v>15b</v>
      </c>
      <c r="C2224" s="92" t="str">
        <f>IF(E2224&gt;=0,"BS-1.1.1.3.0.0","BS-1.2.1.1.0.0")</f>
        <v>BS-1.1.1.3.0.0</v>
      </c>
      <c r="D2224" s="42" t="s">
        <v>4074</v>
      </c>
      <c r="E2224" s="203">
        <f>VLOOKUP(A2224,'System TB'!$A:$C,3,FALSE)</f>
        <v>30581.89</v>
      </c>
      <c r="F2224" s="44">
        <v>30631.89</v>
      </c>
      <c r="G2224" s="44">
        <f t="shared" si="38"/>
        <v>-50</v>
      </c>
      <c r="H2224" s="55"/>
      <c r="I2224" s="55"/>
      <c r="J2224" s="55"/>
    </row>
    <row r="2225" spans="1:10">
      <c r="A2225" s="42" t="s">
        <v>511</v>
      </c>
      <c r="B2225" s="43">
        <v>26</v>
      </c>
      <c r="C2225" s="204" t="s">
        <v>5205</v>
      </c>
      <c r="D2225" s="42" t="s">
        <v>512</v>
      </c>
      <c r="E2225" s="203">
        <f>VLOOKUP(A2225,'System TB'!$A:$C,3,FALSE)</f>
        <v>0</v>
      </c>
      <c r="F2225" s="44">
        <v>0</v>
      </c>
      <c r="G2225" s="44">
        <f t="shared" si="38"/>
        <v>0</v>
      </c>
      <c r="H2225" s="55"/>
      <c r="I2225" s="55"/>
      <c r="J2225" s="55"/>
    </row>
    <row r="2226" spans="1:10">
      <c r="A2226" s="42" t="s">
        <v>4396</v>
      </c>
      <c r="B2226" s="43" t="s">
        <v>4397</v>
      </c>
      <c r="C2226" s="92" t="str">
        <f>IF(E2226&gt;0,"BS-1.1.17.0.0.0","BS-1.2.10.0.0.0")</f>
        <v>BS-1.1.17.0.0.0</v>
      </c>
      <c r="D2226" s="42" t="s">
        <v>4398</v>
      </c>
      <c r="E2226" s="203">
        <f>VLOOKUP(A2226,'System TB'!$A:$C,3,FALSE)</f>
        <v>484102.56</v>
      </c>
      <c r="F2226" s="44">
        <v>363076.92</v>
      </c>
      <c r="G2226" s="44">
        <f t="shared" si="38"/>
        <v>121025.64000000001</v>
      </c>
      <c r="H2226" s="55"/>
      <c r="I2226" s="55"/>
      <c r="J2226" s="55"/>
    </row>
    <row r="2227" spans="1:10">
      <c r="A2227" s="42" t="s">
        <v>2690</v>
      </c>
      <c r="B2227" s="43" t="s">
        <v>1409</v>
      </c>
      <c r="C2227" s="92" t="s">
        <v>5238</v>
      </c>
      <c r="D2227" s="42" t="s">
        <v>2691</v>
      </c>
      <c r="E2227" s="203">
        <f>VLOOKUP(A2227,'System TB'!$A:$C,3,FALSE)</f>
        <v>47623.1</v>
      </c>
      <c r="F2227" s="44">
        <v>29612.599999999991</v>
      </c>
      <c r="G2227" s="44">
        <f t="shared" si="38"/>
        <v>18010.500000000007</v>
      </c>
      <c r="H2227" s="55"/>
      <c r="I2227" s="55"/>
      <c r="J2227" s="55"/>
    </row>
    <row r="2228" spans="1:10">
      <c r="A2228" s="55" t="s">
        <v>5489</v>
      </c>
      <c r="B2228" s="43" t="s">
        <v>1409</v>
      </c>
      <c r="C2228" s="92" t="s">
        <v>5238</v>
      </c>
      <c r="D2228" s="42" t="s">
        <v>5490</v>
      </c>
      <c r="E2228" s="203">
        <f>VLOOKUP(A2228,'System TB'!$A:$C,3,FALSE)</f>
        <v>0</v>
      </c>
      <c r="F2228" s="44">
        <v>0</v>
      </c>
      <c r="G2228" s="44">
        <f t="shared" si="38"/>
        <v>0</v>
      </c>
      <c r="H2228" s="55"/>
      <c r="I2228" s="55"/>
      <c r="J2228" s="55"/>
    </row>
    <row r="2229" spans="1:10">
      <c r="A2229" s="42" t="s">
        <v>1667</v>
      </c>
      <c r="B2229" s="43" t="s">
        <v>1409</v>
      </c>
      <c r="C2229" s="92" t="s">
        <v>5238</v>
      </c>
      <c r="D2229" s="42" t="s">
        <v>1668</v>
      </c>
      <c r="E2229" s="203">
        <f>VLOOKUP(A2229,'System TB'!$A:$C,3,FALSE)</f>
        <v>84212.25</v>
      </c>
      <c r="F2229" s="44">
        <v>60463</v>
      </c>
      <c r="G2229" s="44">
        <f t="shared" si="38"/>
        <v>23749.25</v>
      </c>
      <c r="H2229" s="55"/>
      <c r="I2229" s="55"/>
      <c r="J2229" s="55"/>
    </row>
    <row r="2230" spans="1:10">
      <c r="A2230" s="42" t="s">
        <v>2428</v>
      </c>
      <c r="B2230" s="43" t="s">
        <v>1409</v>
      </c>
      <c r="C2230" s="92" t="s">
        <v>5238</v>
      </c>
      <c r="D2230" s="42" t="s">
        <v>2429</v>
      </c>
      <c r="E2230" s="203">
        <f>VLOOKUP(A2230,'System TB'!$A:$C,3,FALSE)</f>
        <v>3830.9</v>
      </c>
      <c r="F2230" s="44">
        <v>3830.9000000000015</v>
      </c>
      <c r="G2230" s="44">
        <f t="shared" si="38"/>
        <v>0</v>
      </c>
      <c r="H2230" s="55"/>
      <c r="I2230" s="55"/>
      <c r="J2230" s="55"/>
    </row>
    <row r="2231" spans="1:10">
      <c r="A2231" s="42" t="s">
        <v>3482</v>
      </c>
      <c r="B2231" s="43" t="s">
        <v>1409</v>
      </c>
      <c r="C2231" s="92" t="s">
        <v>5238</v>
      </c>
      <c r="D2231" s="42" t="s">
        <v>3483</v>
      </c>
      <c r="E2231" s="203">
        <f>VLOOKUP(A2231,'System TB'!$A:$C,3,FALSE)</f>
        <v>0</v>
      </c>
      <c r="F2231" s="44">
        <v>0</v>
      </c>
      <c r="G2231" s="44">
        <f t="shared" si="38"/>
        <v>0</v>
      </c>
      <c r="H2231" s="55"/>
      <c r="I2231" s="55"/>
      <c r="J2231" s="55"/>
    </row>
    <row r="2232" spans="1:10">
      <c r="A2232" s="42" t="s">
        <v>2956</v>
      </c>
      <c r="B2232" s="43" t="s">
        <v>1409</v>
      </c>
      <c r="C2232" s="92" t="s">
        <v>5238</v>
      </c>
      <c r="D2232" s="42" t="s">
        <v>2957</v>
      </c>
      <c r="E2232" s="203">
        <f>VLOOKUP(A2232,'System TB'!$A:$C,3,FALSE)</f>
        <v>0</v>
      </c>
      <c r="F2232" s="44">
        <v>0</v>
      </c>
      <c r="G2232" s="44">
        <f t="shared" si="38"/>
        <v>0</v>
      </c>
      <c r="H2232" s="55"/>
      <c r="I2232" s="55"/>
      <c r="J2232" s="55"/>
    </row>
    <row r="2233" spans="1:10">
      <c r="A2233" s="42" t="s">
        <v>4551</v>
      </c>
      <c r="B2233" s="92" t="str">
        <f>IF(E2233&gt;=0,"21b","28b")</f>
        <v>21b</v>
      </c>
      <c r="C2233" s="92" t="str">
        <f>IF(E2233&gt;=0,"BS-1.1.18.0.0.0","BS-1.2.11.0.0.0")</f>
        <v>BS-1.1.18.0.0.0</v>
      </c>
      <c r="D2233" s="42" t="s">
        <v>4552</v>
      </c>
      <c r="E2233" s="203">
        <f>VLOOKUP(A2233,'System TB'!$A:$C,3,FALSE)</f>
        <v>0</v>
      </c>
      <c r="F2233" s="44">
        <v>0</v>
      </c>
      <c r="G2233" s="44">
        <f t="shared" si="38"/>
        <v>0</v>
      </c>
      <c r="H2233" s="55"/>
      <c r="I2233" s="55"/>
      <c r="J2233" s="55"/>
    </row>
    <row r="2234" spans="1:10">
      <c r="A2234" s="42" t="s">
        <v>5031</v>
      </c>
      <c r="B2234" s="43" t="s">
        <v>5010</v>
      </c>
      <c r="C2234" s="8" t="s">
        <v>5251</v>
      </c>
      <c r="D2234" s="42" t="s">
        <v>5032</v>
      </c>
      <c r="E2234" s="203">
        <f>VLOOKUP(A2234,'System TB'!$A:$C,3,FALSE)</f>
        <v>0</v>
      </c>
      <c r="F2234" s="44">
        <v>0</v>
      </c>
      <c r="G2234" s="44">
        <f t="shared" si="38"/>
        <v>0</v>
      </c>
      <c r="H2234" s="55"/>
      <c r="I2234" s="55"/>
      <c r="J2234" s="55"/>
    </row>
    <row r="2235" spans="1:10">
      <c r="A2235" s="42" t="s">
        <v>4428</v>
      </c>
      <c r="B2235" s="43" t="s">
        <v>4420</v>
      </c>
      <c r="C2235" s="92" t="str">
        <f>IF(E2235&gt;=0,"BS-1.1.18.0.0.0","BS-1.2.11.0.0.0")</f>
        <v>BS-1.1.18.0.0.0</v>
      </c>
      <c r="D2235" s="42" t="s">
        <v>4429</v>
      </c>
      <c r="E2235" s="203">
        <f>VLOOKUP(A2235,'System TB'!$A:$C,3,FALSE)</f>
        <v>0</v>
      </c>
      <c r="F2235" s="44">
        <v>0</v>
      </c>
      <c r="G2235" s="44">
        <f t="shared" si="38"/>
        <v>0</v>
      </c>
      <c r="H2235" s="55"/>
      <c r="I2235" s="55"/>
      <c r="J2235" s="55"/>
    </row>
    <row r="2236" spans="1:10">
      <c r="A2236" s="42" t="s">
        <v>4452</v>
      </c>
      <c r="B2236" s="43" t="s">
        <v>4420</v>
      </c>
      <c r="C2236" s="92" t="s">
        <v>5222</v>
      </c>
      <c r="D2236" s="42" t="s">
        <v>4453</v>
      </c>
      <c r="E2236" s="203">
        <f>VLOOKUP(A2236,'System TB'!$A:$C,3,FALSE)</f>
        <v>0</v>
      </c>
      <c r="F2236" s="44">
        <v>0</v>
      </c>
      <c r="G2236" s="44">
        <f t="shared" si="38"/>
        <v>0</v>
      </c>
      <c r="H2236" s="55"/>
      <c r="I2236" s="55"/>
      <c r="J2236" s="55"/>
    </row>
    <row r="2237" spans="1:10">
      <c r="A2237" s="42" t="s">
        <v>2954</v>
      </c>
      <c r="B2237" s="43" t="s">
        <v>1409</v>
      </c>
      <c r="C2237" s="92" t="s">
        <v>5238</v>
      </c>
      <c r="D2237" s="42" t="s">
        <v>2955</v>
      </c>
      <c r="E2237" s="203">
        <f>VLOOKUP(A2237,'System TB'!$A:$C,3,FALSE)</f>
        <v>0</v>
      </c>
      <c r="F2237" s="44">
        <v>0</v>
      </c>
      <c r="G2237" s="44">
        <f t="shared" si="38"/>
        <v>0</v>
      </c>
      <c r="H2237" s="55"/>
      <c r="I2237" s="55"/>
      <c r="J2237" s="55"/>
    </row>
    <row r="2238" spans="1:10">
      <c r="A2238" s="42" t="s">
        <v>3484</v>
      </c>
      <c r="B2238" s="43" t="s">
        <v>1409</v>
      </c>
      <c r="C2238" s="92" t="s">
        <v>5238</v>
      </c>
      <c r="D2238" s="42" t="s">
        <v>3485</v>
      </c>
      <c r="E2238" s="203">
        <f>VLOOKUP(A2238,'System TB'!$A:$C,3,FALSE)</f>
        <v>0</v>
      </c>
      <c r="F2238" s="44">
        <v>0</v>
      </c>
      <c r="G2238" s="44">
        <f t="shared" si="38"/>
        <v>0</v>
      </c>
      <c r="H2238" s="55"/>
      <c r="I2238" s="55"/>
      <c r="J2238" s="55"/>
    </row>
    <row r="2239" spans="1:10">
      <c r="A2239" s="42" t="s">
        <v>5020</v>
      </c>
      <c r="B2239" s="43" t="s">
        <v>5010</v>
      </c>
      <c r="C2239" s="8" t="s">
        <v>5251</v>
      </c>
      <c r="D2239" s="42" t="s">
        <v>5021</v>
      </c>
      <c r="E2239" s="203">
        <f>VLOOKUP(A2239,'System TB'!$A:$C,3,FALSE)</f>
        <v>0</v>
      </c>
      <c r="F2239" s="44">
        <v>0</v>
      </c>
      <c r="G2239" s="44">
        <f t="shared" si="38"/>
        <v>0</v>
      </c>
      <c r="H2239" s="55"/>
      <c r="I2239" s="55"/>
      <c r="J2239" s="55"/>
    </row>
    <row r="2240" spans="1:10">
      <c r="A2240" s="42" t="s">
        <v>4891</v>
      </c>
      <c r="B2240" s="43" t="s">
        <v>4459</v>
      </c>
      <c r="C2240" s="92" t="str">
        <f>IF(E2240&gt;=0,"BS-1.1.18.0.0.0","BS-1.2.11.0.0.0")</f>
        <v>BS-1.1.18.0.0.0</v>
      </c>
      <c r="D2240" s="42" t="s">
        <v>4892</v>
      </c>
      <c r="E2240" s="203">
        <f>VLOOKUP(A2240,'System TB'!$A:$C,3,FALSE)</f>
        <v>0.1</v>
      </c>
      <c r="F2240" s="44">
        <v>0.1</v>
      </c>
      <c r="G2240" s="44">
        <f t="shared" si="38"/>
        <v>0</v>
      </c>
      <c r="H2240" s="55"/>
      <c r="I2240" s="55"/>
      <c r="J2240" s="55"/>
    </row>
    <row r="2241" spans="1:10">
      <c r="A2241" s="42" t="s">
        <v>4637</v>
      </c>
      <c r="B2241" s="45" t="s">
        <v>4638</v>
      </c>
      <c r="C2241" s="92" t="str">
        <f>IF(E2241&gt;=0,"BS-1.1.18.0.0.0","BS-1.2.11.0.0.0")</f>
        <v>BS-1.2.11.0.0.0</v>
      </c>
      <c r="D2241" s="42" t="s">
        <v>4639</v>
      </c>
      <c r="E2241" s="203">
        <f>VLOOKUP(A2241,'System TB'!$A:$C,3,FALSE)</f>
        <v>-53109264.509999998</v>
      </c>
      <c r="F2241" s="44">
        <v>-34661707.619999997</v>
      </c>
      <c r="G2241" s="44">
        <f t="shared" si="38"/>
        <v>-18447556.890000001</v>
      </c>
      <c r="H2241" s="55"/>
      <c r="I2241" s="55"/>
      <c r="J2241" s="55"/>
    </row>
    <row r="2242" spans="1:10">
      <c r="A2242" s="42" t="s">
        <v>4661</v>
      </c>
      <c r="B2242" s="43" t="s">
        <v>4662</v>
      </c>
      <c r="C2242" s="92" t="str">
        <f t="shared" ref="C2242:C2252" si="39">IF(E2242&gt;0,"BS-1.1.17.0.0.0","BS-1.2.10.0.0.0")</f>
        <v>BS-1.2.10.0.0.0</v>
      </c>
      <c r="D2242" s="42" t="s">
        <v>4663</v>
      </c>
      <c r="E2242" s="203">
        <f>VLOOKUP(A2242,'System TB'!$A:$C,3,FALSE)</f>
        <v>-49670108.469999999</v>
      </c>
      <c r="F2242" s="44">
        <v>-48387916.409999996</v>
      </c>
      <c r="G2242" s="44">
        <f t="shared" ref="G2242:G2305" si="40">E2242-F2242</f>
        <v>-1282192.0600000024</v>
      </c>
      <c r="H2242" s="55"/>
      <c r="I2242" s="55"/>
      <c r="J2242" s="55"/>
    </row>
    <row r="2243" spans="1:10">
      <c r="A2243" s="42" t="s">
        <v>4679</v>
      </c>
      <c r="B2243" s="43" t="s">
        <v>4680</v>
      </c>
      <c r="C2243" s="92" t="str">
        <f t="shared" si="39"/>
        <v>BS-1.1.17.0.0.0</v>
      </c>
      <c r="D2243" s="42" t="s">
        <v>4681</v>
      </c>
      <c r="E2243" s="203">
        <f>VLOOKUP(A2243,'System TB'!$A:$C,3,FALSE)</f>
        <v>0.55000000000000004</v>
      </c>
      <c r="F2243" s="44">
        <v>0.55000000000000004</v>
      </c>
      <c r="G2243" s="44">
        <f t="shared" si="40"/>
        <v>0</v>
      </c>
      <c r="H2243" s="55"/>
      <c r="I2243" s="55"/>
      <c r="J2243" s="55"/>
    </row>
    <row r="2244" spans="1:10">
      <c r="A2244" s="42" t="s">
        <v>4676</v>
      </c>
      <c r="B2244" s="43" t="s">
        <v>4677</v>
      </c>
      <c r="C2244" s="92" t="str">
        <f t="shared" si="39"/>
        <v>BS-1.2.10.0.0.0</v>
      </c>
      <c r="D2244" s="42" t="s">
        <v>4678</v>
      </c>
      <c r="E2244" s="203">
        <f>VLOOKUP(A2244,'System TB'!$A:$C,3,FALSE)</f>
        <v>-560038.1</v>
      </c>
      <c r="F2244" s="44">
        <v>-560038.1</v>
      </c>
      <c r="G2244" s="44">
        <f t="shared" si="40"/>
        <v>0</v>
      </c>
      <c r="H2244" s="55"/>
      <c r="I2244" s="55"/>
      <c r="J2244" s="55"/>
    </row>
    <row r="2245" spans="1:10">
      <c r="A2245" s="42" t="s">
        <v>4411</v>
      </c>
      <c r="B2245" s="43" t="s">
        <v>4409</v>
      </c>
      <c r="C2245" s="92" t="str">
        <f t="shared" si="39"/>
        <v>BS-1.1.17.0.0.0</v>
      </c>
      <c r="D2245" s="42" t="s">
        <v>4412</v>
      </c>
      <c r="E2245" s="203">
        <f>VLOOKUP(A2245,'System TB'!$A:$C,3,FALSE)</f>
        <v>13354</v>
      </c>
      <c r="F2245" s="44">
        <v>13354</v>
      </c>
      <c r="G2245" s="44">
        <f t="shared" si="40"/>
        <v>0</v>
      </c>
      <c r="H2245" s="55"/>
      <c r="I2245" s="55"/>
      <c r="J2245" s="55"/>
    </row>
    <row r="2246" spans="1:10">
      <c r="A2246" s="42" t="s">
        <v>4682</v>
      </c>
      <c r="B2246" s="43" t="s">
        <v>4406</v>
      </c>
      <c r="C2246" s="92" t="str">
        <f t="shared" si="39"/>
        <v>BS-1.1.17.0.0.0</v>
      </c>
      <c r="D2246" s="42" t="s">
        <v>4683</v>
      </c>
      <c r="E2246" s="203">
        <f>VLOOKUP(A2246,'System TB'!$A:$C,3,FALSE)</f>
        <v>1.23</v>
      </c>
      <c r="F2246" s="44">
        <v>1.23</v>
      </c>
      <c r="G2246" s="44">
        <f t="shared" si="40"/>
        <v>0</v>
      </c>
      <c r="H2246" s="55"/>
      <c r="I2246" s="55"/>
      <c r="J2246" s="55"/>
    </row>
    <row r="2247" spans="1:10">
      <c r="A2247" s="42" t="s">
        <v>5149</v>
      </c>
      <c r="B2247" s="43" t="s">
        <v>4680</v>
      </c>
      <c r="C2247" s="92" t="str">
        <f t="shared" si="39"/>
        <v>BS-1.2.10.0.0.0</v>
      </c>
      <c r="D2247" s="42" t="s">
        <v>5150</v>
      </c>
      <c r="E2247" s="203">
        <f>VLOOKUP(A2247,'System TB'!$A:$C,3,FALSE)</f>
        <v>-0.06</v>
      </c>
      <c r="F2247" s="44">
        <v>-0.06</v>
      </c>
      <c r="G2247" s="44">
        <f t="shared" si="40"/>
        <v>0</v>
      </c>
      <c r="H2247" s="55"/>
      <c r="I2247" s="55"/>
      <c r="J2247" s="55"/>
    </row>
    <row r="2248" spans="1:10">
      <c r="A2248" s="42" t="s">
        <v>4655</v>
      </c>
      <c r="B2248" s="43" t="s">
        <v>4656</v>
      </c>
      <c r="C2248" s="92" t="str">
        <f t="shared" si="39"/>
        <v>BS-1.2.10.0.0.0</v>
      </c>
      <c r="D2248" s="42" t="s">
        <v>4657</v>
      </c>
      <c r="E2248" s="203">
        <f>VLOOKUP(A2248,'System TB'!$A:$C,3,FALSE)</f>
        <v>-165565917.44</v>
      </c>
      <c r="F2248" s="44">
        <v>-154486401.88999999</v>
      </c>
      <c r="G2248" s="44">
        <f t="shared" si="40"/>
        <v>-11079515.550000012</v>
      </c>
      <c r="H2248" s="55"/>
      <c r="I2248" s="55"/>
      <c r="J2248" s="55"/>
    </row>
    <row r="2249" spans="1:10">
      <c r="A2249" s="42" t="s">
        <v>5126</v>
      </c>
      <c r="B2249" s="43"/>
      <c r="C2249" s="92" t="str">
        <f t="shared" si="39"/>
        <v>BS-1.1.17.0.0.0</v>
      </c>
      <c r="D2249" s="42" t="s">
        <v>5127</v>
      </c>
      <c r="E2249" s="203">
        <f>VLOOKUP(A2249,'System TB'!$A:$C,3,FALSE)</f>
        <v>0.15</v>
      </c>
      <c r="F2249" s="44">
        <v>0.15</v>
      </c>
      <c r="G2249" s="44">
        <f t="shared" si="40"/>
        <v>0</v>
      </c>
      <c r="H2249" s="55"/>
      <c r="I2249" s="55"/>
      <c r="J2249" s="55"/>
    </row>
    <row r="2250" spans="1:10">
      <c r="A2250" s="42" t="s">
        <v>4673</v>
      </c>
      <c r="B2250" s="43" t="s">
        <v>4674</v>
      </c>
      <c r="C2250" s="92" t="str">
        <f t="shared" si="39"/>
        <v>BS-1.1.17.0.0.0</v>
      </c>
      <c r="D2250" s="42" t="s">
        <v>4675</v>
      </c>
      <c r="E2250" s="203">
        <f>VLOOKUP(A2250,'System TB'!$A:$C,3,FALSE)</f>
        <v>78533.34</v>
      </c>
      <c r="F2250" s="44">
        <v>1382384.92</v>
      </c>
      <c r="G2250" s="44">
        <f t="shared" si="40"/>
        <v>-1303851.5799999998</v>
      </c>
      <c r="H2250" s="55"/>
      <c r="I2250" s="55"/>
      <c r="J2250" s="55"/>
    </row>
    <row r="2251" spans="1:10">
      <c r="A2251" s="42" t="s">
        <v>4658</v>
      </c>
      <c r="B2251" s="43" t="s">
        <v>4659</v>
      </c>
      <c r="C2251" s="92" t="str">
        <f t="shared" si="39"/>
        <v>BS-1.2.10.0.0.0</v>
      </c>
      <c r="D2251" s="42" t="s">
        <v>4660</v>
      </c>
      <c r="E2251" s="203">
        <f>VLOOKUP(A2251,'System TB'!$A:$C,3,FALSE)</f>
        <v>-0.65</v>
      </c>
      <c r="F2251" s="44">
        <v>-0.65</v>
      </c>
      <c r="G2251" s="44">
        <f t="shared" si="40"/>
        <v>0</v>
      </c>
      <c r="H2251" s="55"/>
      <c r="I2251" s="55"/>
      <c r="J2251" s="55"/>
    </row>
    <row r="2252" spans="1:10">
      <c r="A2252" s="42" t="s">
        <v>4664</v>
      </c>
      <c r="B2252" s="43" t="s">
        <v>4665</v>
      </c>
      <c r="C2252" s="92" t="str">
        <f t="shared" si="39"/>
        <v>BS-1.2.10.0.0.0</v>
      </c>
      <c r="D2252" s="42" t="s">
        <v>4666</v>
      </c>
      <c r="E2252" s="203">
        <f>VLOOKUP(A2252,'System TB'!$A:$C,3,FALSE)</f>
        <v>0</v>
      </c>
      <c r="F2252" s="44">
        <v>0</v>
      </c>
      <c r="G2252" s="44">
        <f t="shared" si="40"/>
        <v>0</v>
      </c>
      <c r="H2252" s="55"/>
      <c r="I2252" s="55"/>
      <c r="J2252" s="55"/>
    </row>
    <row r="2253" spans="1:10">
      <c r="A2253" s="42" t="s">
        <v>4350</v>
      </c>
      <c r="B2253" s="43" t="s">
        <v>4347</v>
      </c>
      <c r="C2253" s="92" t="s">
        <v>5472</v>
      </c>
      <c r="D2253" s="42" t="s">
        <v>4351</v>
      </c>
      <c r="E2253" s="203">
        <f>VLOOKUP(A2253,'System TB'!$A:$C,3,FALSE)</f>
        <v>0</v>
      </c>
      <c r="F2253" s="44">
        <v>0</v>
      </c>
      <c r="G2253" s="44">
        <f t="shared" si="40"/>
        <v>0</v>
      </c>
      <c r="H2253" s="55"/>
      <c r="I2253" s="55"/>
      <c r="J2253" s="55"/>
    </row>
    <row r="2254" spans="1:10">
      <c r="A2254" s="42" t="s">
        <v>4272</v>
      </c>
      <c r="B2254" s="43" t="s">
        <v>4266</v>
      </c>
      <c r="C2254" s="92" t="s">
        <v>5472</v>
      </c>
      <c r="D2254" s="42" t="s">
        <v>4273</v>
      </c>
      <c r="E2254" s="203">
        <f>VLOOKUP(A2254,'System TB'!$A:$C,3,FALSE)</f>
        <v>0</v>
      </c>
      <c r="F2254" s="44">
        <v>0</v>
      </c>
      <c r="G2254" s="44">
        <f t="shared" si="40"/>
        <v>0</v>
      </c>
      <c r="H2254" s="55"/>
      <c r="I2254" s="55"/>
      <c r="J2254" s="55"/>
    </row>
    <row r="2255" spans="1:10">
      <c r="A2255" s="42" t="s">
        <v>4021</v>
      </c>
      <c r="B2255" s="91" t="str">
        <f>IF(E2255&gt;=0,"15b","OD")</f>
        <v>15b</v>
      </c>
      <c r="C2255" s="92" t="str">
        <f>IF(E2255&gt;=0,"BS-1.1.1.3.0.0","BS-1.2.1.1.0.0")</f>
        <v>BS-1.1.1.3.0.0</v>
      </c>
      <c r="D2255" s="42" t="s">
        <v>4022</v>
      </c>
      <c r="E2255" s="203">
        <f>VLOOKUP(A2255,'System TB'!$A:$C,3,FALSE)</f>
        <v>68008.399999999994</v>
      </c>
      <c r="F2255" s="44">
        <v>68008.399999999994</v>
      </c>
      <c r="G2255" s="44">
        <f t="shared" si="40"/>
        <v>0</v>
      </c>
      <c r="H2255" s="55"/>
      <c r="I2255" s="55"/>
      <c r="J2255" s="55"/>
    </row>
    <row r="2256" spans="1:10">
      <c r="A2256" s="42" t="s">
        <v>4023</v>
      </c>
      <c r="B2256" s="43" t="s">
        <v>4011</v>
      </c>
      <c r="C2256" s="92" t="s">
        <v>5335</v>
      </c>
      <c r="D2256" s="42" t="s">
        <v>4024</v>
      </c>
      <c r="E2256" s="203">
        <f>VLOOKUP(A2256,'System TB'!$A:$C,3,FALSE)</f>
        <v>977214.55</v>
      </c>
      <c r="F2256" s="44">
        <v>0</v>
      </c>
      <c r="G2256" s="44">
        <f t="shared" si="40"/>
        <v>977214.55</v>
      </c>
      <c r="H2256" s="55"/>
      <c r="I2256" s="55"/>
      <c r="J2256" s="55"/>
    </row>
    <row r="2257" spans="1:10">
      <c r="A2257" s="42" t="s">
        <v>4670</v>
      </c>
      <c r="B2257" s="43" t="s">
        <v>4671</v>
      </c>
      <c r="C2257" s="92" t="str">
        <f>IF(E2257&gt;0,"BS-1.1.17.0.0.0","BS-1.2.10.0.0.0")</f>
        <v>BS-1.2.10.0.0.0</v>
      </c>
      <c r="D2257" s="42" t="s">
        <v>4672</v>
      </c>
      <c r="E2257" s="203">
        <f>VLOOKUP(A2257,'System TB'!$A:$C,3,FALSE)</f>
        <v>-1115972.0900000001</v>
      </c>
      <c r="F2257" s="44">
        <v>-890357.09</v>
      </c>
      <c r="G2257" s="44">
        <f t="shared" si="40"/>
        <v>-225615.00000000012</v>
      </c>
      <c r="H2257" s="55"/>
      <c r="I2257" s="55"/>
      <c r="J2257" s="55"/>
    </row>
    <row r="2258" spans="1:10">
      <c r="A2258" s="42" t="s">
        <v>4376</v>
      </c>
      <c r="B2258" s="43" t="s">
        <v>4377</v>
      </c>
      <c r="C2258" s="92" t="str">
        <f>IF(E2258&gt;0,"BS-1.1.17.0.0.0","BS-1.2.10.0.0.0")</f>
        <v>BS-1.1.17.0.0.0</v>
      </c>
      <c r="D2258" s="42" t="s">
        <v>4378</v>
      </c>
      <c r="E2258" s="203">
        <f>VLOOKUP(A2258,'System TB'!$A:$C,3,FALSE)</f>
        <v>2689302.6</v>
      </c>
      <c r="F2258" s="112">
        <v>2290938.9</v>
      </c>
      <c r="G2258" s="44">
        <f t="shared" si="40"/>
        <v>398363.70000000019</v>
      </c>
      <c r="H2258" s="55"/>
      <c r="I2258" s="55"/>
      <c r="J2258" s="55"/>
    </row>
    <row r="2259" spans="1:10">
      <c r="A2259" s="42" t="s">
        <v>4382</v>
      </c>
      <c r="B2259" s="43" t="s">
        <v>4383</v>
      </c>
      <c r="C2259" s="92" t="str">
        <f>IF(E2259&gt;0,"BS-1.1.17.0.0.0","BS-1.2.10.0.0.0")</f>
        <v>BS-1.1.17.0.0.0</v>
      </c>
      <c r="D2259" s="42" t="s">
        <v>4384</v>
      </c>
      <c r="E2259" s="203">
        <f>VLOOKUP(A2259,'System TB'!$A:$C,3,FALSE)</f>
        <v>7592608.3300000001</v>
      </c>
      <c r="F2259" s="112">
        <v>19252022.34</v>
      </c>
      <c r="G2259" s="44">
        <f t="shared" si="40"/>
        <v>-11659414.01</v>
      </c>
      <c r="H2259" s="55"/>
      <c r="I2259" s="55"/>
      <c r="J2259" s="55"/>
    </row>
    <row r="2260" spans="1:10">
      <c r="A2260" s="42" t="s">
        <v>4031</v>
      </c>
      <c r="B2260" s="43" t="s">
        <v>4011</v>
      </c>
      <c r="C2260" s="92" t="s">
        <v>5335</v>
      </c>
      <c r="D2260" s="42" t="s">
        <v>4032</v>
      </c>
      <c r="E2260" s="203">
        <f>VLOOKUP(A2260,'System TB'!$A:$C,3,FALSE)</f>
        <v>136048.29</v>
      </c>
      <c r="F2260" s="44">
        <v>1394030.4</v>
      </c>
      <c r="G2260" s="44">
        <f t="shared" si="40"/>
        <v>-1257982.1099999999</v>
      </c>
      <c r="H2260" s="55"/>
      <c r="I2260" s="55"/>
      <c r="J2260" s="55"/>
    </row>
    <row r="2261" spans="1:10">
      <c r="A2261" s="42" t="s">
        <v>4124</v>
      </c>
      <c r="B2261" s="43" t="s">
        <v>4125</v>
      </c>
      <c r="C2261" s="92" t="s">
        <v>5341</v>
      </c>
      <c r="D2261" s="42" t="s">
        <v>4126</v>
      </c>
      <c r="E2261" s="203">
        <f>VLOOKUP(A2261,'System TB'!$A:$C,3,FALSE)</f>
        <v>-164873.56</v>
      </c>
      <c r="F2261" s="44">
        <v>-164873.56</v>
      </c>
      <c r="G2261" s="44">
        <f t="shared" si="40"/>
        <v>0</v>
      </c>
      <c r="H2261" s="55"/>
      <c r="I2261" s="55"/>
      <c r="J2261" s="55"/>
    </row>
    <row r="2262" spans="1:10">
      <c r="A2262" s="42" t="s">
        <v>410</v>
      </c>
      <c r="B2262" s="43">
        <v>9</v>
      </c>
      <c r="C2262" s="204" t="s">
        <v>5228</v>
      </c>
      <c r="D2262" s="42" t="s">
        <v>411</v>
      </c>
      <c r="E2262" s="203">
        <f>VLOOKUP(A2262,'System TB'!$A:$C,3,FALSE)</f>
        <v>0</v>
      </c>
      <c r="F2262" s="44">
        <v>0</v>
      </c>
      <c r="G2262" s="44">
        <f t="shared" si="40"/>
        <v>0</v>
      </c>
      <c r="H2262" s="55"/>
      <c r="I2262" s="55"/>
      <c r="J2262" s="55"/>
    </row>
    <row r="2263" spans="1:10">
      <c r="A2263" s="42" t="s">
        <v>4416</v>
      </c>
      <c r="B2263" s="43" t="s">
        <v>4417</v>
      </c>
      <c r="C2263" s="92" t="str">
        <f>IF(E2263&gt;0,"BS-1.1.17.0.0.0","BS-1.2.10.0.0.0")</f>
        <v>BS-1.2.10.0.0.0</v>
      </c>
      <c r="D2263" s="42" t="s">
        <v>4418</v>
      </c>
      <c r="E2263" s="203">
        <f>VLOOKUP(A2263,'System TB'!$A:$C,3,FALSE)</f>
        <v>-3.96</v>
      </c>
      <c r="F2263" s="112">
        <v>-3.96</v>
      </c>
      <c r="G2263" s="44">
        <f t="shared" si="40"/>
        <v>0</v>
      </c>
      <c r="H2263" s="55"/>
      <c r="I2263" s="55"/>
      <c r="J2263" s="55"/>
    </row>
    <row r="2264" spans="1:10">
      <c r="A2264" s="42" t="s">
        <v>4667</v>
      </c>
      <c r="B2264" s="43" t="s">
        <v>4668</v>
      </c>
      <c r="C2264" s="92" t="str">
        <f>IF(E2264&gt;0,"BS-1.1.17.0.0.0","BS-1.2.10.0.0.0")</f>
        <v>BS-1.1.17.0.0.0</v>
      </c>
      <c r="D2264" s="42" t="s">
        <v>4669</v>
      </c>
      <c r="E2264" s="203">
        <f>VLOOKUP(A2264,'System TB'!$A:$C,3,FALSE)</f>
        <v>940245.9</v>
      </c>
      <c r="F2264" s="44">
        <v>692370.96</v>
      </c>
      <c r="G2264" s="44">
        <f t="shared" si="40"/>
        <v>247874.94000000006</v>
      </c>
      <c r="H2264" s="55"/>
      <c r="I2264" s="55"/>
      <c r="J2264" s="55"/>
    </row>
    <row r="2265" spans="1:10">
      <c r="A2265" s="42" t="s">
        <v>433</v>
      </c>
      <c r="B2265" s="43">
        <v>22</v>
      </c>
      <c r="C2265" s="2" t="s">
        <v>5397</v>
      </c>
      <c r="D2265" s="42" t="s">
        <v>434</v>
      </c>
      <c r="E2265" s="203">
        <f>VLOOKUP(A2265,'System TB'!$A:$C,3,FALSE)</f>
        <v>-21200000</v>
      </c>
      <c r="F2265" s="44">
        <v>-21200000</v>
      </c>
      <c r="G2265" s="44">
        <f t="shared" si="40"/>
        <v>0</v>
      </c>
      <c r="H2265" s="55"/>
      <c r="I2265" s="55"/>
      <c r="J2265" s="55"/>
    </row>
    <row r="2266" spans="1:10">
      <c r="A2266" s="42" t="s">
        <v>414</v>
      </c>
      <c r="B2266" s="43">
        <v>9</v>
      </c>
      <c r="C2266" s="204" t="s">
        <v>5228</v>
      </c>
      <c r="D2266" s="42" t="s">
        <v>415</v>
      </c>
      <c r="E2266" s="203">
        <f>VLOOKUP(A2266,'System TB'!$A:$C,3,FALSE)</f>
        <v>0</v>
      </c>
      <c r="F2266" s="44">
        <v>0</v>
      </c>
      <c r="G2266" s="44">
        <f t="shared" si="40"/>
        <v>0</v>
      </c>
      <c r="H2266" s="55"/>
      <c r="I2266" s="55"/>
      <c r="J2266" s="55"/>
    </row>
    <row r="2267" spans="1:10">
      <c r="A2267" s="42" t="s">
        <v>671</v>
      </c>
      <c r="B2267" s="43">
        <v>26</v>
      </c>
      <c r="C2267" s="204" t="s">
        <v>5205</v>
      </c>
      <c r="D2267" s="42" t="s">
        <v>672</v>
      </c>
      <c r="E2267" s="203">
        <f>VLOOKUP(A2267,'System TB'!$A:$C,3,FALSE)</f>
        <v>0</v>
      </c>
      <c r="F2267" s="44">
        <v>0</v>
      </c>
      <c r="G2267" s="44">
        <f t="shared" si="40"/>
        <v>0</v>
      </c>
      <c r="H2267" s="55"/>
      <c r="I2267" s="55"/>
      <c r="J2267" s="55"/>
    </row>
    <row r="2268" spans="1:10">
      <c r="A2268" s="42" t="s">
        <v>591</v>
      </c>
      <c r="B2268" s="43">
        <v>26</v>
      </c>
      <c r="C2268" s="204" t="s">
        <v>5205</v>
      </c>
      <c r="D2268" s="42" t="s">
        <v>592</v>
      </c>
      <c r="E2268" s="203">
        <f>VLOOKUP(A2268,'System TB'!$A:$C,3,FALSE)</f>
        <v>0</v>
      </c>
      <c r="F2268" s="44">
        <v>0</v>
      </c>
      <c r="G2268" s="44">
        <f t="shared" si="40"/>
        <v>0</v>
      </c>
      <c r="H2268" s="55"/>
      <c r="I2268" s="55"/>
      <c r="J2268" s="55"/>
    </row>
    <row r="2269" spans="1:10">
      <c r="A2269" s="42" t="s">
        <v>3846</v>
      </c>
      <c r="B2269" s="43" t="s">
        <v>3844</v>
      </c>
      <c r="C2269" s="92" t="s">
        <v>5238</v>
      </c>
      <c r="D2269" s="42" t="s">
        <v>3847</v>
      </c>
      <c r="E2269" s="203">
        <f>VLOOKUP(A2269,'System TB'!$A:$C,3,FALSE)</f>
        <v>525069.52</v>
      </c>
      <c r="F2269" s="44">
        <v>419761.68</v>
      </c>
      <c r="G2269" s="44">
        <f t="shared" si="40"/>
        <v>105307.84000000003</v>
      </c>
      <c r="H2269" s="55"/>
      <c r="I2269" s="55"/>
      <c r="J2269" s="55"/>
    </row>
    <row r="2270" spans="1:10">
      <c r="A2270" s="42" t="s">
        <v>4751</v>
      </c>
      <c r="B2270" s="43" t="s">
        <v>4688</v>
      </c>
      <c r="C2270" s="92" t="str">
        <f>IF(E2270&gt;=0,"BS-1.1.18.0.0.0","BS-1.2.11.0.0.0")</f>
        <v>BS-1.2.11.0.0.0</v>
      </c>
      <c r="D2270" s="42" t="s">
        <v>4752</v>
      </c>
      <c r="E2270" s="203">
        <f>VLOOKUP(A2270,'System TB'!$A:$C,3,FALSE)</f>
        <v>-13355589</v>
      </c>
      <c r="F2270" s="44">
        <v>-13051379</v>
      </c>
      <c r="G2270" s="44">
        <f t="shared" si="40"/>
        <v>-304210</v>
      </c>
      <c r="H2270" s="55"/>
      <c r="I2270" s="55"/>
      <c r="J2270" s="55"/>
    </row>
    <row r="2271" spans="1:10">
      <c r="A2271" s="42" t="s">
        <v>1911</v>
      </c>
      <c r="B2271" s="43" t="s">
        <v>1409</v>
      </c>
      <c r="C2271" s="92" t="s">
        <v>5238</v>
      </c>
      <c r="D2271" s="42" t="s">
        <v>1912</v>
      </c>
      <c r="E2271" s="203">
        <f>VLOOKUP(A2271,'System TB'!$A:$C,3,FALSE)</f>
        <v>14870.9</v>
      </c>
      <c r="F2271" s="44">
        <v>14870.899999999994</v>
      </c>
      <c r="G2271" s="44">
        <f t="shared" si="40"/>
        <v>0</v>
      </c>
      <c r="H2271" s="55"/>
      <c r="I2271" s="55"/>
      <c r="J2271" s="55"/>
    </row>
    <row r="2272" spans="1:10">
      <c r="A2272" s="42" t="s">
        <v>3458</v>
      </c>
      <c r="B2272" s="43" t="s">
        <v>1409</v>
      </c>
      <c r="C2272" s="92" t="s">
        <v>5238</v>
      </c>
      <c r="D2272" s="42" t="s">
        <v>3459</v>
      </c>
      <c r="E2272" s="203">
        <f>VLOOKUP(A2272,'System TB'!$A:$C,3,FALSE)</f>
        <v>88910.84</v>
      </c>
      <c r="F2272" s="44">
        <v>66683.129999999976</v>
      </c>
      <c r="G2272" s="44">
        <f t="shared" si="40"/>
        <v>22227.710000000021</v>
      </c>
      <c r="H2272" s="55"/>
      <c r="I2272" s="55"/>
      <c r="J2272" s="55"/>
    </row>
    <row r="2273" spans="1:10">
      <c r="A2273" s="42" t="s">
        <v>3478</v>
      </c>
      <c r="B2273" s="43" t="s">
        <v>1409</v>
      </c>
      <c r="C2273" s="92" t="s">
        <v>5238</v>
      </c>
      <c r="D2273" s="42" t="s">
        <v>3479</v>
      </c>
      <c r="E2273" s="203">
        <f>VLOOKUP(A2273,'System TB'!$A:$C,3,FALSE)</f>
        <v>356881.29</v>
      </c>
      <c r="F2273" s="44">
        <v>269941.29000000004</v>
      </c>
      <c r="G2273" s="44">
        <f t="shared" si="40"/>
        <v>86939.999999999942</v>
      </c>
      <c r="H2273" s="55"/>
      <c r="I2273" s="55"/>
      <c r="J2273" s="55"/>
    </row>
    <row r="2274" spans="1:10">
      <c r="A2274" s="42" t="s">
        <v>1361</v>
      </c>
      <c r="B2274" s="43" t="s">
        <v>1347</v>
      </c>
      <c r="C2274" s="92" t="s">
        <v>5236</v>
      </c>
      <c r="D2274" s="42" t="s">
        <v>1362</v>
      </c>
      <c r="E2274" s="203">
        <f>VLOOKUP(A2274,'System TB'!$A:$C,3,FALSE)</f>
        <v>0</v>
      </c>
      <c r="F2274" s="44">
        <v>0</v>
      </c>
      <c r="G2274" s="44">
        <f t="shared" si="40"/>
        <v>0</v>
      </c>
      <c r="H2274" s="55"/>
      <c r="I2274" s="55"/>
      <c r="J2274" s="55"/>
    </row>
    <row r="2275" spans="1:10">
      <c r="A2275" s="42" t="s">
        <v>5175</v>
      </c>
      <c r="B2275" s="43"/>
      <c r="C2275" s="43"/>
      <c r="D2275" s="42" t="s">
        <v>5176</v>
      </c>
      <c r="E2275" s="203">
        <f>VLOOKUP(A2275,'System TB'!$A:$C,3,FALSE)</f>
        <v>0</v>
      </c>
      <c r="F2275" s="44">
        <v>0</v>
      </c>
      <c r="G2275" s="44">
        <f t="shared" si="40"/>
        <v>0</v>
      </c>
      <c r="H2275" s="55"/>
      <c r="I2275" s="55"/>
      <c r="J2275" s="55"/>
    </row>
    <row r="2276" spans="1:10">
      <c r="A2276" s="42" t="s">
        <v>4247</v>
      </c>
      <c r="B2276" s="43" t="s">
        <v>4128</v>
      </c>
      <c r="C2276" s="92"/>
      <c r="D2276" s="42" t="s">
        <v>4248</v>
      </c>
      <c r="E2276" s="203">
        <f>VLOOKUP(A2276,'System TB'!$A:$C,3,FALSE)</f>
        <v>0</v>
      </c>
      <c r="F2276" s="44">
        <v>0</v>
      </c>
      <c r="G2276" s="44">
        <f t="shared" si="40"/>
        <v>0</v>
      </c>
      <c r="H2276" s="55"/>
      <c r="I2276" s="55"/>
      <c r="J2276" s="55"/>
    </row>
    <row r="2277" spans="1:10">
      <c r="A2277" s="42" t="s">
        <v>4346</v>
      </c>
      <c r="B2277" s="43" t="s">
        <v>4347</v>
      </c>
      <c r="C2277" s="92" t="s">
        <v>5472</v>
      </c>
      <c r="D2277" s="42" t="s">
        <v>5491</v>
      </c>
      <c r="E2277" s="203">
        <f>VLOOKUP(A2277,'System TB'!$A:$C,3,FALSE)</f>
        <v>-52843497</v>
      </c>
      <c r="F2277" s="44">
        <v>-50633983</v>
      </c>
      <c r="G2277" s="44">
        <f t="shared" si="40"/>
        <v>-2209514</v>
      </c>
      <c r="H2277" s="55"/>
      <c r="I2277" s="55"/>
      <c r="J2277" s="55"/>
    </row>
    <row r="2278" spans="1:10">
      <c r="A2278" s="42" t="s">
        <v>4327</v>
      </c>
      <c r="B2278" s="43" t="s">
        <v>4281</v>
      </c>
      <c r="C2278" s="92" t="s">
        <v>5219</v>
      </c>
      <c r="D2278" s="42" t="s">
        <v>4328</v>
      </c>
      <c r="E2278" s="203">
        <f>VLOOKUP(A2278,'System TB'!$A:$C,3,FALSE)</f>
        <v>14061070.890000001</v>
      </c>
      <c r="F2278" s="44">
        <v>16711983.890000001</v>
      </c>
      <c r="G2278" s="44">
        <f t="shared" si="40"/>
        <v>-2650913</v>
      </c>
      <c r="H2278" s="55"/>
      <c r="I2278" s="55"/>
      <c r="J2278" s="55"/>
    </row>
    <row r="2279" spans="1:10">
      <c r="A2279" s="42" t="s">
        <v>4258</v>
      </c>
      <c r="B2279" s="43" t="s">
        <v>4128</v>
      </c>
      <c r="C2279" s="92" t="s">
        <v>5219</v>
      </c>
      <c r="D2279" s="42" t="s">
        <v>4259</v>
      </c>
      <c r="E2279" s="203">
        <f>VLOOKUP(A2279,'System TB'!$A:$C,3,FALSE)</f>
        <v>949207.4</v>
      </c>
      <c r="F2279" s="44">
        <v>956037.4</v>
      </c>
      <c r="G2279" s="44">
        <f t="shared" si="40"/>
        <v>-6830</v>
      </c>
      <c r="H2279" s="55"/>
      <c r="I2279" s="55"/>
      <c r="J2279" s="55"/>
    </row>
    <row r="2280" spans="1:10">
      <c r="A2280" s="42" t="s">
        <v>461</v>
      </c>
      <c r="B2280" s="43">
        <v>25</v>
      </c>
      <c r="C2280" s="3" t="s">
        <v>5407</v>
      </c>
      <c r="D2280" s="42" t="s">
        <v>462</v>
      </c>
      <c r="E2280" s="203">
        <f>VLOOKUP(A2280,'System TB'!$A:$C,3,FALSE)</f>
        <v>-199053023.71000001</v>
      </c>
      <c r="F2280" s="44">
        <v>-196806697.46000001</v>
      </c>
      <c r="G2280" s="44">
        <f t="shared" si="40"/>
        <v>-2246326.25</v>
      </c>
      <c r="H2280" s="55"/>
      <c r="I2280" s="55"/>
      <c r="J2280" s="55"/>
    </row>
    <row r="2281" spans="1:10">
      <c r="A2281" s="42" t="s">
        <v>3480</v>
      </c>
      <c r="B2281" s="43" t="s">
        <v>1409</v>
      </c>
      <c r="C2281" s="92" t="s">
        <v>5238</v>
      </c>
      <c r="D2281" s="42" t="s">
        <v>3481</v>
      </c>
      <c r="E2281" s="203">
        <f>VLOOKUP(A2281,'System TB'!$A:$C,3,FALSE)</f>
        <v>0</v>
      </c>
      <c r="F2281" s="44">
        <v>0</v>
      </c>
      <c r="G2281" s="44">
        <f t="shared" si="40"/>
        <v>0</v>
      </c>
      <c r="H2281" s="55"/>
      <c r="I2281" s="55"/>
      <c r="J2281" s="55"/>
    </row>
    <row r="2282" spans="1:10">
      <c r="A2282" s="42" t="s">
        <v>4432</v>
      </c>
      <c r="B2282" s="43" t="s">
        <v>4420</v>
      </c>
      <c r="C2282" s="92" t="s">
        <v>5222</v>
      </c>
      <c r="D2282" s="42" t="s">
        <v>4433</v>
      </c>
      <c r="E2282" s="203">
        <f>VLOOKUP(A2282,'System TB'!$A:$C,3,FALSE)</f>
        <v>759348.5</v>
      </c>
      <c r="F2282" s="44">
        <v>551520.85</v>
      </c>
      <c r="G2282" s="44">
        <f t="shared" si="40"/>
        <v>207827.65000000002</v>
      </c>
      <c r="H2282" s="55"/>
      <c r="I2282" s="55"/>
      <c r="J2282" s="55"/>
    </row>
    <row r="2283" spans="1:10">
      <c r="A2283" s="42" t="s">
        <v>4291</v>
      </c>
      <c r="B2283" s="43" t="s">
        <v>4281</v>
      </c>
      <c r="C2283" s="92" t="s">
        <v>5219</v>
      </c>
      <c r="D2283" s="42" t="s">
        <v>4292</v>
      </c>
      <c r="E2283" s="203">
        <f>VLOOKUP(A2283,'System TB'!$A:$C,3,FALSE)</f>
        <v>-1256966.92</v>
      </c>
      <c r="F2283" s="44">
        <v>-1852238.2</v>
      </c>
      <c r="G2283" s="44">
        <f t="shared" si="40"/>
        <v>595271.28</v>
      </c>
      <c r="H2283" s="55"/>
      <c r="I2283" s="55"/>
      <c r="J2283" s="55"/>
    </row>
    <row r="2284" spans="1:10">
      <c r="A2284" s="42" t="s">
        <v>2958</v>
      </c>
      <c r="B2284" s="43" t="s">
        <v>1409</v>
      </c>
      <c r="C2284" s="92" t="s">
        <v>5238</v>
      </c>
      <c r="D2284" s="42" t="s">
        <v>2959</v>
      </c>
      <c r="E2284" s="203">
        <f>VLOOKUP(A2284,'System TB'!$A:$C,3,FALSE)</f>
        <v>0</v>
      </c>
      <c r="F2284" s="44">
        <v>0</v>
      </c>
      <c r="G2284" s="44">
        <f t="shared" si="40"/>
        <v>0</v>
      </c>
      <c r="H2284" s="55"/>
      <c r="I2284" s="55"/>
      <c r="J2284" s="55"/>
    </row>
    <row r="2285" spans="1:10">
      <c r="A2285" s="42" t="s">
        <v>5199</v>
      </c>
      <c r="B2285" s="43"/>
      <c r="C2285" s="43"/>
      <c r="D2285" s="42" t="s">
        <v>5200</v>
      </c>
      <c r="E2285" s="203">
        <f>VLOOKUP(A2285,'System TB'!$A:$C,3,FALSE)</f>
        <v>0</v>
      </c>
      <c r="F2285" s="44">
        <v>0</v>
      </c>
      <c r="G2285" s="44">
        <f t="shared" si="40"/>
        <v>0</v>
      </c>
      <c r="H2285" s="55"/>
      <c r="I2285" s="55"/>
      <c r="J2285" s="55"/>
    </row>
    <row r="2286" spans="1:10">
      <c r="A2286" s="42" t="s">
        <v>5114</v>
      </c>
      <c r="B2286" s="43"/>
      <c r="C2286" s="43"/>
      <c r="D2286" s="42" t="s">
        <v>5115</v>
      </c>
      <c r="E2286" s="203">
        <f>VLOOKUP(A2286,'System TB'!$A:$C,3,FALSE)</f>
        <v>0.01</v>
      </c>
      <c r="F2286" s="44">
        <v>0.01</v>
      </c>
      <c r="G2286" s="44">
        <f t="shared" si="40"/>
        <v>0</v>
      </c>
      <c r="H2286" s="55"/>
      <c r="I2286" s="55"/>
      <c r="J2286" s="55"/>
    </row>
    <row r="2287" spans="1:10">
      <c r="A2287" s="42" t="s">
        <v>5137</v>
      </c>
      <c r="B2287" s="43"/>
      <c r="C2287" s="43"/>
      <c r="D2287" s="42" t="s">
        <v>5138</v>
      </c>
      <c r="E2287" s="203">
        <f>VLOOKUP(A2287,'System TB'!$A:$C,3,FALSE)</f>
        <v>0</v>
      </c>
      <c r="F2287" s="44">
        <v>0</v>
      </c>
      <c r="G2287" s="44">
        <f t="shared" si="40"/>
        <v>0</v>
      </c>
      <c r="H2287" s="55"/>
      <c r="I2287" s="55"/>
      <c r="J2287" s="55"/>
    </row>
    <row r="2288" spans="1:10">
      <c r="A2288" s="42" t="s">
        <v>4365</v>
      </c>
      <c r="B2288" s="43" t="s">
        <v>4353</v>
      </c>
      <c r="C2288" s="92" t="s">
        <v>5362</v>
      </c>
      <c r="D2288" s="42" t="s">
        <v>4366</v>
      </c>
      <c r="E2288" s="203">
        <f>VLOOKUP(A2288,'System TB'!$A:$C,3,FALSE)</f>
        <v>1479936475.21</v>
      </c>
      <c r="F2288" s="112">
        <v>1538872394.5899999</v>
      </c>
      <c r="G2288" s="44">
        <f t="shared" si="40"/>
        <v>-58935919.379999876</v>
      </c>
      <c r="H2288" s="55"/>
      <c r="I2288" s="55"/>
      <c r="J2288" s="55"/>
    </row>
    <row r="2289" spans="1:10">
      <c r="A2289" s="42" t="s">
        <v>5193</v>
      </c>
      <c r="B2289" s="43"/>
      <c r="C2289" s="43"/>
      <c r="D2289" s="42" t="s">
        <v>5194</v>
      </c>
      <c r="E2289" s="203">
        <f>VLOOKUP(A2289,'System TB'!$A:$C,3,FALSE)</f>
        <v>0</v>
      </c>
      <c r="F2289" s="44">
        <v>0</v>
      </c>
      <c r="G2289" s="44">
        <f t="shared" si="40"/>
        <v>0</v>
      </c>
      <c r="H2289" s="55"/>
      <c r="I2289" s="55"/>
      <c r="J2289" s="55"/>
    </row>
    <row r="2290" spans="1:10">
      <c r="A2290" s="42" t="s">
        <v>4972</v>
      </c>
      <c r="B2290" s="43" t="s">
        <v>4970</v>
      </c>
      <c r="C2290" s="9" t="s">
        <v>5245</v>
      </c>
      <c r="D2290" s="42" t="s">
        <v>4973</v>
      </c>
      <c r="E2290" s="203">
        <f>VLOOKUP(A2290,'System TB'!$A:$C,3,FALSE)</f>
        <v>-38673560.939999998</v>
      </c>
      <c r="F2290" s="44">
        <v>-27571641.039999999</v>
      </c>
      <c r="G2290" s="44">
        <f t="shared" si="40"/>
        <v>-11101919.899999999</v>
      </c>
      <c r="H2290" s="55"/>
      <c r="I2290" s="55"/>
      <c r="J2290" s="55"/>
    </row>
    <row r="2291" spans="1:10">
      <c r="A2291" s="42" t="s">
        <v>5106</v>
      </c>
      <c r="B2291" s="43">
        <v>26</v>
      </c>
      <c r="C2291" s="43" t="s">
        <v>5205</v>
      </c>
      <c r="D2291" s="42" t="s">
        <v>5107</v>
      </c>
      <c r="E2291" s="203">
        <f>VLOOKUP(A2291,'System TB'!$A:$C,3,FALSE)</f>
        <v>-27004109.59</v>
      </c>
      <c r="F2291" s="44">
        <v>-27004109.59</v>
      </c>
      <c r="G2291" s="44">
        <f t="shared" si="40"/>
        <v>0</v>
      </c>
      <c r="H2291" s="55"/>
      <c r="I2291" s="55"/>
      <c r="J2291" s="55"/>
    </row>
    <row r="2292" spans="1:10">
      <c r="A2292" s="42" t="s">
        <v>5151</v>
      </c>
      <c r="B2292" s="43"/>
      <c r="C2292" s="43"/>
      <c r="D2292" s="42" t="s">
        <v>5152</v>
      </c>
      <c r="E2292" s="203">
        <f>VLOOKUP(A2292,'System TB'!$A:$C,3,FALSE)</f>
        <v>0</v>
      </c>
      <c r="F2292" s="44">
        <v>0</v>
      </c>
      <c r="G2292" s="44">
        <f t="shared" si="40"/>
        <v>0</v>
      </c>
      <c r="H2292" s="55"/>
      <c r="I2292" s="55"/>
      <c r="J2292" s="55"/>
    </row>
    <row r="2293" spans="1:10">
      <c r="A2293" s="42" t="s">
        <v>5201</v>
      </c>
      <c r="B2293" s="43"/>
      <c r="C2293" s="43"/>
      <c r="D2293" s="42" t="s">
        <v>5202</v>
      </c>
      <c r="E2293" s="203">
        <f>VLOOKUP(A2293,'System TB'!$A:$C,3,FALSE)</f>
        <v>0</v>
      </c>
      <c r="F2293" s="44">
        <v>0</v>
      </c>
      <c r="G2293" s="44">
        <f t="shared" si="40"/>
        <v>0</v>
      </c>
      <c r="H2293" s="55"/>
      <c r="I2293" s="55"/>
      <c r="J2293" s="55"/>
    </row>
    <row r="2294" spans="1:10">
      <c r="A2294" s="42" t="s">
        <v>5179</v>
      </c>
      <c r="B2294" s="43"/>
      <c r="C2294" s="43"/>
      <c r="D2294" s="42" t="s">
        <v>5180</v>
      </c>
      <c r="E2294" s="203">
        <f>VLOOKUP(A2294,'System TB'!$A:$C,3,FALSE)</f>
        <v>0.01</v>
      </c>
      <c r="F2294" s="44">
        <v>0.01</v>
      </c>
      <c r="G2294" s="44">
        <f t="shared" si="40"/>
        <v>0</v>
      </c>
      <c r="H2294" s="55"/>
      <c r="I2294" s="55"/>
      <c r="J2294" s="55"/>
    </row>
    <row r="2295" spans="1:10">
      <c r="A2295" s="42" t="s">
        <v>2941</v>
      </c>
      <c r="B2295" s="43" t="s">
        <v>1409</v>
      </c>
      <c r="C2295" s="92" t="s">
        <v>5238</v>
      </c>
      <c r="D2295" s="42" t="s">
        <v>2942</v>
      </c>
      <c r="E2295" s="203">
        <f>VLOOKUP(A2295,'System TB'!$A:$C,3,FALSE)</f>
        <v>166610</v>
      </c>
      <c r="F2295" s="44">
        <v>117850</v>
      </c>
      <c r="G2295" s="44">
        <f t="shared" si="40"/>
        <v>48760</v>
      </c>
      <c r="H2295" s="55"/>
      <c r="I2295" s="55"/>
      <c r="J2295" s="55"/>
    </row>
    <row r="2296" spans="1:10">
      <c r="A2296" s="42" t="s">
        <v>4991</v>
      </c>
      <c r="B2296" s="43" t="s">
        <v>4992</v>
      </c>
      <c r="C2296" s="9" t="s">
        <v>5224</v>
      </c>
      <c r="D2296" s="42" t="s">
        <v>4993</v>
      </c>
      <c r="E2296" s="203">
        <f>VLOOKUP(A2296,'System TB'!$A:$C,3,FALSE)</f>
        <v>912104544.94000006</v>
      </c>
      <c r="F2296" s="44">
        <v>666353809.46000004</v>
      </c>
      <c r="G2296" s="44">
        <f t="shared" si="40"/>
        <v>245750735.48000002</v>
      </c>
      <c r="H2296" s="55"/>
      <c r="I2296" s="55"/>
      <c r="J2296" s="55"/>
    </row>
    <row r="2297" spans="1:10">
      <c r="A2297" s="42" t="s">
        <v>4361</v>
      </c>
      <c r="B2297" s="43" t="s">
        <v>4353</v>
      </c>
      <c r="C2297" s="92" t="s">
        <v>5459</v>
      </c>
      <c r="D2297" s="42" t="s">
        <v>4362</v>
      </c>
      <c r="E2297" s="203">
        <f>VLOOKUP(A2297,'System TB'!$A:$C,3,FALSE)</f>
        <v>0</v>
      </c>
      <c r="F2297" s="203">
        <v>0</v>
      </c>
      <c r="G2297" s="203">
        <f t="shared" si="40"/>
        <v>0</v>
      </c>
      <c r="H2297" s="55"/>
      <c r="I2297" s="55"/>
      <c r="J2297" s="55"/>
    </row>
    <row r="2298" spans="1:10">
      <c r="A2298" s="42" t="s">
        <v>5079</v>
      </c>
      <c r="B2298" s="43" t="s">
        <v>5080</v>
      </c>
      <c r="C2298" s="43" t="s">
        <v>5473</v>
      </c>
      <c r="D2298" s="42" t="s">
        <v>5081</v>
      </c>
      <c r="E2298" s="203">
        <f>VLOOKUP(A2298,'System TB'!$A:$C,3,FALSE)</f>
        <v>-1485276070.21</v>
      </c>
      <c r="F2298" s="44">
        <v>-1544211989.5899999</v>
      </c>
      <c r="G2298" s="44">
        <f t="shared" si="40"/>
        <v>58935919.379999876</v>
      </c>
      <c r="H2298" s="55"/>
      <c r="I2298" s="55"/>
      <c r="J2298" s="55"/>
    </row>
    <row r="2299" spans="1:10">
      <c r="A2299" s="42" t="s">
        <v>5177</v>
      </c>
      <c r="B2299" s="43"/>
      <c r="C2299" s="43"/>
      <c r="D2299" s="42" t="s">
        <v>5178</v>
      </c>
      <c r="E2299" s="203">
        <f>VLOOKUP(A2299,'System TB'!$A:$C,3,FALSE)</f>
        <v>0</v>
      </c>
      <c r="F2299" s="44">
        <v>0</v>
      </c>
      <c r="G2299" s="44">
        <f t="shared" si="40"/>
        <v>0</v>
      </c>
      <c r="H2299" s="55"/>
      <c r="I2299" s="55"/>
      <c r="J2299" s="55"/>
    </row>
    <row r="2300" spans="1:10">
      <c r="A2300" s="42" t="s">
        <v>4979</v>
      </c>
      <c r="B2300" s="43" t="s">
        <v>4975</v>
      </c>
      <c r="C2300" s="9"/>
      <c r="D2300" s="42" t="s">
        <v>4980</v>
      </c>
      <c r="E2300" s="203">
        <f>VLOOKUP(A2300,'System TB'!$A:$C,3,FALSE)</f>
        <v>0</v>
      </c>
      <c r="F2300" s="44">
        <v>0</v>
      </c>
      <c r="G2300" s="44">
        <f t="shared" si="40"/>
        <v>0</v>
      </c>
      <c r="H2300" s="55"/>
      <c r="I2300" s="55"/>
      <c r="J2300" s="55"/>
    </row>
    <row r="2301" spans="1:10">
      <c r="A2301" s="42" t="s">
        <v>5108</v>
      </c>
      <c r="B2301" s="43"/>
      <c r="C2301" s="43"/>
      <c r="D2301" s="42" t="s">
        <v>5109</v>
      </c>
      <c r="E2301" s="203">
        <f>VLOOKUP(A2301,'System TB'!$A:$C,3,FALSE)</f>
        <v>0</v>
      </c>
      <c r="F2301" s="44">
        <v>0</v>
      </c>
      <c r="G2301" s="44">
        <f t="shared" si="40"/>
        <v>0</v>
      </c>
      <c r="H2301" s="55"/>
      <c r="I2301" s="55"/>
      <c r="J2301" s="55"/>
    </row>
    <row r="2302" spans="1:10">
      <c r="A2302" s="42" t="s">
        <v>4359</v>
      </c>
      <c r="B2302" s="43" t="s">
        <v>4353</v>
      </c>
      <c r="C2302" s="92" t="s">
        <v>5362</v>
      </c>
      <c r="D2302" s="42" t="s">
        <v>4360</v>
      </c>
      <c r="E2302" s="203">
        <f>VLOOKUP(A2302,'System TB'!$A:$C,3,FALSE)</f>
        <v>0</v>
      </c>
      <c r="F2302" s="44">
        <v>0</v>
      </c>
      <c r="G2302" s="44">
        <f t="shared" si="40"/>
        <v>0</v>
      </c>
      <c r="H2302" s="55"/>
      <c r="I2302" s="55"/>
      <c r="J2302" s="55"/>
    </row>
    <row r="2303" spans="1:10">
      <c r="A2303" s="42" t="s">
        <v>669</v>
      </c>
      <c r="B2303" s="43">
        <v>26</v>
      </c>
      <c r="C2303" s="204" t="s">
        <v>5205</v>
      </c>
      <c r="D2303" s="42" t="s">
        <v>670</v>
      </c>
      <c r="E2303" s="203">
        <f>VLOOKUP(A2303,'System TB'!$A:$C,3,FALSE)</f>
        <v>-73743364.840000004</v>
      </c>
      <c r="F2303" s="44">
        <v>-55615902.020000003</v>
      </c>
      <c r="G2303" s="44">
        <f t="shared" si="40"/>
        <v>-18127462.82</v>
      </c>
      <c r="H2303" s="55"/>
      <c r="I2303" s="55"/>
      <c r="J2303" s="55"/>
    </row>
    <row r="2304" spans="1:10">
      <c r="A2304" s="42" t="s">
        <v>587</v>
      </c>
      <c r="B2304" s="43">
        <v>26</v>
      </c>
      <c r="C2304" s="204" t="s">
        <v>5205</v>
      </c>
      <c r="D2304" s="42" t="s">
        <v>588</v>
      </c>
      <c r="E2304" s="203">
        <f>VLOOKUP(A2304,'System TB'!$A:$C,3,FALSE)</f>
        <v>-16469083541.5</v>
      </c>
      <c r="F2304" s="44">
        <v>-14064408587.299999</v>
      </c>
      <c r="G2304" s="44">
        <f t="shared" si="40"/>
        <v>-2404674954.2000008</v>
      </c>
      <c r="H2304" s="55"/>
      <c r="I2304" s="55"/>
      <c r="J2304" s="55"/>
    </row>
    <row r="2305" spans="1:10">
      <c r="A2305" s="42" t="s">
        <v>4110</v>
      </c>
      <c r="B2305" s="43" t="s">
        <v>4106</v>
      </c>
      <c r="C2305" s="92" t="s">
        <v>5341</v>
      </c>
      <c r="D2305" s="42" t="s">
        <v>4111</v>
      </c>
      <c r="E2305" s="203">
        <f>VLOOKUP(A2305,'System TB'!$A:$C,3,FALSE)</f>
        <v>1889961214.1099999</v>
      </c>
      <c r="F2305" s="44">
        <v>1882945553.1199999</v>
      </c>
      <c r="G2305" s="44">
        <f t="shared" si="40"/>
        <v>7015660.9900000095</v>
      </c>
      <c r="H2305" s="55"/>
      <c r="I2305" s="55"/>
      <c r="J2305" s="55"/>
    </row>
    <row r="2306" spans="1:10">
      <c r="A2306" s="42" t="s">
        <v>535</v>
      </c>
      <c r="B2306" s="43">
        <v>26</v>
      </c>
      <c r="C2306" s="204" t="s">
        <v>5205</v>
      </c>
      <c r="D2306" s="42" t="s">
        <v>536</v>
      </c>
      <c r="E2306" s="203">
        <f>VLOOKUP(A2306,'System TB'!$A:$C,3,FALSE)</f>
        <v>0</v>
      </c>
      <c r="F2306" s="44">
        <v>0</v>
      </c>
      <c r="G2306" s="44">
        <f t="shared" ref="G2306:G2369" si="41">E2306-F2306</f>
        <v>0</v>
      </c>
      <c r="H2306" s="55"/>
      <c r="I2306" s="55"/>
      <c r="J2306" s="55"/>
    </row>
    <row r="2307" spans="1:10">
      <c r="A2307" s="42" t="s">
        <v>5110</v>
      </c>
      <c r="B2307" s="43"/>
      <c r="C2307" s="43"/>
      <c r="D2307" s="42" t="s">
        <v>5111</v>
      </c>
      <c r="E2307" s="203">
        <f>VLOOKUP(A2307,'System TB'!$A:$C,3,FALSE)</f>
        <v>0</v>
      </c>
      <c r="F2307" s="44">
        <v>0</v>
      </c>
      <c r="G2307" s="44">
        <f t="shared" si="41"/>
        <v>0</v>
      </c>
      <c r="H2307" s="55"/>
      <c r="I2307" s="55"/>
      <c r="J2307" s="55"/>
    </row>
    <row r="2308" spans="1:10">
      <c r="A2308" s="42" t="s">
        <v>4363</v>
      </c>
      <c r="B2308" s="43" t="s">
        <v>4353</v>
      </c>
      <c r="C2308" s="92" t="s">
        <v>5362</v>
      </c>
      <c r="D2308" s="42" t="s">
        <v>4364</v>
      </c>
      <c r="E2308" s="203">
        <f>VLOOKUP(A2308,'System TB'!$A:$C,3,FALSE)</f>
        <v>5339595</v>
      </c>
      <c r="F2308" s="112">
        <v>5339595</v>
      </c>
      <c r="G2308" s="44">
        <f t="shared" si="41"/>
        <v>0</v>
      </c>
      <c r="H2308" s="55"/>
      <c r="I2308" s="55"/>
      <c r="J2308" s="55"/>
    </row>
    <row r="2309" spans="1:10">
      <c r="A2309" s="42" t="s">
        <v>1295</v>
      </c>
      <c r="B2309" s="43" t="s">
        <v>1267</v>
      </c>
      <c r="C2309" s="92" t="s">
        <v>5235</v>
      </c>
      <c r="D2309" s="42" t="s">
        <v>1296</v>
      </c>
      <c r="E2309" s="203">
        <f>VLOOKUP(A2309,'System TB'!$A:$C,3,FALSE)</f>
        <v>0</v>
      </c>
      <c r="F2309" s="44">
        <v>0</v>
      </c>
      <c r="G2309" s="44">
        <f t="shared" si="41"/>
        <v>0</v>
      </c>
      <c r="H2309" s="55"/>
      <c r="I2309" s="55"/>
      <c r="J2309" s="55"/>
    </row>
    <row r="2310" spans="1:10">
      <c r="A2310" s="42" t="s">
        <v>1271</v>
      </c>
      <c r="B2310" s="43" t="s">
        <v>1267</v>
      </c>
      <c r="C2310" s="92" t="s">
        <v>5235</v>
      </c>
      <c r="D2310" s="42" t="s">
        <v>1272</v>
      </c>
      <c r="E2310" s="203">
        <f>VLOOKUP(A2310,'System TB'!$A:$C,3,FALSE)</f>
        <v>0</v>
      </c>
      <c r="F2310" s="44">
        <v>0</v>
      </c>
      <c r="G2310" s="44">
        <f t="shared" si="41"/>
        <v>0</v>
      </c>
      <c r="H2310" s="55"/>
      <c r="I2310" s="55"/>
      <c r="J2310" s="55"/>
    </row>
    <row r="2311" spans="1:10">
      <c r="A2311" s="42" t="s">
        <v>4996</v>
      </c>
      <c r="B2311" s="43" t="s">
        <v>4997</v>
      </c>
      <c r="C2311" s="9" t="s">
        <v>5250</v>
      </c>
      <c r="D2311" s="42" t="s">
        <v>4998</v>
      </c>
      <c r="E2311" s="203">
        <f>VLOOKUP(A2311,'System TB'!$A:$C,3,FALSE)</f>
        <v>2226398.41</v>
      </c>
      <c r="F2311" s="44">
        <v>1744807.2000000002</v>
      </c>
      <c r="G2311" s="44">
        <f t="shared" si="41"/>
        <v>481591.20999999996</v>
      </c>
      <c r="H2311" s="55"/>
      <c r="I2311" s="55"/>
      <c r="J2311" s="55"/>
    </row>
    <row r="2312" spans="1:10">
      <c r="A2312" s="42" t="s">
        <v>4984</v>
      </c>
      <c r="B2312" s="43" t="s">
        <v>4982</v>
      </c>
      <c r="C2312" s="9" t="s">
        <v>5224</v>
      </c>
      <c r="D2312" s="42" t="s">
        <v>4985</v>
      </c>
      <c r="E2312" s="203">
        <f>VLOOKUP(A2312,'System TB'!$A:$C,3,FALSE)</f>
        <v>0</v>
      </c>
      <c r="F2312" s="44">
        <v>0</v>
      </c>
      <c r="G2312" s="44">
        <f t="shared" si="41"/>
        <v>0</v>
      </c>
      <c r="H2312" s="55"/>
      <c r="I2312" s="55"/>
      <c r="J2312" s="55"/>
    </row>
    <row r="2313" spans="1:10">
      <c r="A2313" s="42" t="s">
        <v>4145</v>
      </c>
      <c r="B2313" s="43" t="s">
        <v>4128</v>
      </c>
      <c r="C2313" s="92" t="s">
        <v>5471</v>
      </c>
      <c r="D2313" s="42" t="s">
        <v>4146</v>
      </c>
      <c r="E2313" s="203">
        <f>VLOOKUP(A2313,'System TB'!$A:$C,3,FALSE)</f>
        <v>-0.2</v>
      </c>
      <c r="F2313" s="44">
        <v>-0.2</v>
      </c>
      <c r="G2313" s="44">
        <f t="shared" si="41"/>
        <v>0</v>
      </c>
      <c r="H2313" s="55"/>
      <c r="I2313" s="55"/>
      <c r="J2313" s="55"/>
    </row>
    <row r="2314" spans="1:10">
      <c r="A2314" s="42" t="s">
        <v>1324</v>
      </c>
      <c r="B2314" s="43" t="s">
        <v>1267</v>
      </c>
      <c r="C2314" s="92" t="s">
        <v>5235</v>
      </c>
      <c r="D2314" s="42" t="s">
        <v>1325</v>
      </c>
      <c r="E2314" s="203">
        <f>VLOOKUP(A2314,'System TB'!$A:$C,3,FALSE)</f>
        <v>0</v>
      </c>
      <c r="F2314" s="44">
        <v>0</v>
      </c>
      <c r="G2314" s="44">
        <f t="shared" si="41"/>
        <v>0</v>
      </c>
      <c r="H2314" s="55"/>
      <c r="I2314" s="55"/>
      <c r="J2314" s="55"/>
    </row>
    <row r="2315" spans="1:10">
      <c r="A2315" s="42" t="s">
        <v>3621</v>
      </c>
      <c r="B2315" s="43" t="s">
        <v>3557</v>
      </c>
      <c r="C2315" s="92" t="s">
        <v>5240</v>
      </c>
      <c r="D2315" s="42" t="s">
        <v>3622</v>
      </c>
      <c r="E2315" s="203">
        <f>VLOOKUP(A2315,'System TB'!$A:$C,3,FALSE)</f>
        <v>0</v>
      </c>
      <c r="F2315" s="44">
        <v>0</v>
      </c>
      <c r="G2315" s="44">
        <f t="shared" si="41"/>
        <v>0</v>
      </c>
      <c r="H2315" s="55"/>
      <c r="I2315" s="55"/>
      <c r="J2315" s="55"/>
    </row>
    <row r="2316" spans="1:10">
      <c r="A2316" s="42" t="s">
        <v>4089</v>
      </c>
      <c r="B2316" s="91" t="str">
        <f>IF(E2316&gt;=0,"15b","OD")</f>
        <v>OD</v>
      </c>
      <c r="C2316" s="92" t="str">
        <f>IF(E2316&gt;=0,"BS-1.1.1.3.0.0","BS-1.2.1.1.0.0")</f>
        <v>BS-1.2.1.1.0.0</v>
      </c>
      <c r="D2316" s="42" t="s">
        <v>4090</v>
      </c>
      <c r="E2316" s="203">
        <f>VLOOKUP(A2316,'System TB'!$A:$C,3,FALSE)</f>
        <v>-599515.92000000004</v>
      </c>
      <c r="F2316" s="44">
        <v>-183007818.31999999</v>
      </c>
      <c r="G2316" s="44">
        <f t="shared" si="41"/>
        <v>182408302.40000001</v>
      </c>
      <c r="H2316" s="55"/>
      <c r="I2316" s="55"/>
      <c r="J2316" s="55"/>
    </row>
    <row r="2317" spans="1:10">
      <c r="A2317" s="42" t="s">
        <v>3526</v>
      </c>
      <c r="B2317" s="43" t="s">
        <v>1409</v>
      </c>
      <c r="C2317" s="92" t="s">
        <v>5238</v>
      </c>
      <c r="D2317" s="42" t="s">
        <v>3527</v>
      </c>
      <c r="E2317" s="203">
        <f>VLOOKUP(A2317,'System TB'!$A:$C,3,FALSE)</f>
        <v>408000</v>
      </c>
      <c r="F2317" s="44">
        <v>306000</v>
      </c>
      <c r="G2317" s="44">
        <f t="shared" si="41"/>
        <v>102000</v>
      </c>
      <c r="H2317" s="55"/>
      <c r="I2317" s="55"/>
      <c r="J2317" s="55"/>
    </row>
    <row r="2318" spans="1:10">
      <c r="A2318" s="42" t="s">
        <v>3552</v>
      </c>
      <c r="B2318" s="43" t="s">
        <v>1409</v>
      </c>
      <c r="C2318" s="92" t="s">
        <v>5238</v>
      </c>
      <c r="D2318" s="42" t="s">
        <v>3553</v>
      </c>
      <c r="E2318" s="203">
        <f>VLOOKUP(A2318,'System TB'!$A:$C,3,FALSE)</f>
        <v>17622.400000000001</v>
      </c>
      <c r="F2318" s="44">
        <v>12961.380000000005</v>
      </c>
      <c r="G2318" s="44">
        <f t="shared" si="41"/>
        <v>4661.0199999999968</v>
      </c>
      <c r="H2318" s="55"/>
      <c r="I2318" s="55"/>
      <c r="J2318" s="55"/>
    </row>
    <row r="2319" spans="1:10">
      <c r="A2319" s="42" t="s">
        <v>3538</v>
      </c>
      <c r="B2319" s="43" t="s">
        <v>1409</v>
      </c>
      <c r="C2319" s="92" t="s">
        <v>5238</v>
      </c>
      <c r="D2319" s="42" t="s">
        <v>3539</v>
      </c>
      <c r="E2319" s="203">
        <f>VLOOKUP(A2319,'System TB'!$A:$C,3,FALSE)</f>
        <v>382142.5</v>
      </c>
      <c r="F2319" s="44">
        <v>295912.5</v>
      </c>
      <c r="G2319" s="44">
        <f t="shared" si="41"/>
        <v>86230</v>
      </c>
      <c r="H2319" s="55"/>
      <c r="I2319" s="55"/>
      <c r="J2319" s="55"/>
    </row>
    <row r="2320" spans="1:10">
      <c r="A2320" s="42" t="s">
        <v>3534</v>
      </c>
      <c r="B2320" s="43" t="s">
        <v>1409</v>
      </c>
      <c r="C2320" s="92" t="s">
        <v>5239</v>
      </c>
      <c r="D2320" s="42" t="s">
        <v>3535</v>
      </c>
      <c r="E2320" s="203">
        <f>VLOOKUP(A2320,'System TB'!$A:$C,3,FALSE)</f>
        <v>0</v>
      </c>
      <c r="F2320" s="44">
        <v>0</v>
      </c>
      <c r="G2320" s="44">
        <f t="shared" si="41"/>
        <v>0</v>
      </c>
      <c r="H2320" s="55"/>
      <c r="I2320" s="55"/>
      <c r="J2320" s="55"/>
    </row>
    <row r="2321" spans="1:10">
      <c r="A2321" s="42" t="s">
        <v>3530</v>
      </c>
      <c r="B2321" s="43" t="s">
        <v>1409</v>
      </c>
      <c r="C2321" s="92" t="s">
        <v>5238</v>
      </c>
      <c r="D2321" s="42" t="s">
        <v>3531</v>
      </c>
      <c r="E2321" s="203">
        <f>VLOOKUP(A2321,'System TB'!$A:$C,3,FALSE)</f>
        <v>48126.1</v>
      </c>
      <c r="F2321" s="44">
        <v>36279.870000000024</v>
      </c>
      <c r="G2321" s="44">
        <f t="shared" si="41"/>
        <v>11846.229999999974</v>
      </c>
      <c r="H2321" s="55"/>
      <c r="I2321" s="55"/>
      <c r="J2321" s="55"/>
    </row>
    <row r="2322" spans="1:10">
      <c r="A2322" s="42" t="s">
        <v>1259</v>
      </c>
      <c r="B2322" s="43" t="s">
        <v>978</v>
      </c>
      <c r="C2322" s="92" t="s">
        <v>5233</v>
      </c>
      <c r="D2322" s="42" t="s">
        <v>1260</v>
      </c>
      <c r="E2322" s="203">
        <f>VLOOKUP(A2322,'System TB'!$A:$C,3,FALSE)</f>
        <v>194764.65</v>
      </c>
      <c r="F2322" s="44">
        <v>158113.21999999997</v>
      </c>
      <c r="G2322" s="44">
        <f t="shared" si="41"/>
        <v>36651.430000000022</v>
      </c>
      <c r="H2322" s="55"/>
      <c r="I2322" s="55"/>
      <c r="J2322" s="55"/>
    </row>
    <row r="2323" spans="1:10">
      <c r="A2323" s="42" t="s">
        <v>1255</v>
      </c>
      <c r="B2323" s="43" t="s">
        <v>978</v>
      </c>
      <c r="C2323" s="92" t="s">
        <v>5233</v>
      </c>
      <c r="D2323" s="42" t="s">
        <v>1256</v>
      </c>
      <c r="E2323" s="203">
        <f>VLOOKUP(A2323,'System TB'!$A:$C,3,FALSE)</f>
        <v>11912</v>
      </c>
      <c r="F2323" s="44">
        <v>11912</v>
      </c>
      <c r="G2323" s="44">
        <f t="shared" si="41"/>
        <v>0</v>
      </c>
      <c r="H2323" s="55"/>
      <c r="I2323" s="55"/>
      <c r="J2323" s="55"/>
    </row>
    <row r="2324" spans="1:10">
      <c r="A2324" s="42" t="s">
        <v>3528</v>
      </c>
      <c r="B2324" s="43" t="s">
        <v>1409</v>
      </c>
      <c r="C2324" s="92" t="s">
        <v>5238</v>
      </c>
      <c r="D2324" s="42" t="s">
        <v>3529</v>
      </c>
      <c r="E2324" s="203">
        <f>VLOOKUP(A2324,'System TB'!$A:$C,3,FALSE)</f>
        <v>278185.23</v>
      </c>
      <c r="F2324" s="44">
        <v>213138.7300000001</v>
      </c>
      <c r="G2324" s="44">
        <f t="shared" si="41"/>
        <v>65046.499999999884</v>
      </c>
      <c r="H2324" s="55"/>
      <c r="I2324" s="55"/>
      <c r="J2324" s="55"/>
    </row>
    <row r="2325" spans="1:10">
      <c r="A2325" s="42" t="s">
        <v>3835</v>
      </c>
      <c r="B2325" s="43" t="s">
        <v>3557</v>
      </c>
      <c r="C2325" s="92" t="s">
        <v>5240</v>
      </c>
      <c r="D2325" s="42" t="s">
        <v>3836</v>
      </c>
      <c r="E2325" s="203">
        <f>VLOOKUP(A2325,'System TB'!$A:$C,3,FALSE)</f>
        <v>0</v>
      </c>
      <c r="F2325" s="44">
        <v>0</v>
      </c>
      <c r="G2325" s="44">
        <f t="shared" si="41"/>
        <v>0</v>
      </c>
      <c r="H2325" s="55"/>
      <c r="I2325" s="55"/>
      <c r="J2325" s="55"/>
    </row>
    <row r="2326" spans="1:10">
      <c r="A2326" s="42" t="s">
        <v>3518</v>
      </c>
      <c r="B2326" s="43" t="s">
        <v>1409</v>
      </c>
      <c r="C2326" s="92" t="s">
        <v>5238</v>
      </c>
      <c r="D2326" s="42" t="s">
        <v>3519</v>
      </c>
      <c r="E2326" s="203">
        <f>VLOOKUP(A2326,'System TB'!$A:$C,3,FALSE)</f>
        <v>49912.05</v>
      </c>
      <c r="F2326" s="44">
        <v>25822.549999999988</v>
      </c>
      <c r="G2326" s="44">
        <f t="shared" si="41"/>
        <v>24089.500000000015</v>
      </c>
      <c r="H2326" s="55"/>
      <c r="I2326" s="55"/>
      <c r="J2326" s="55"/>
    </row>
    <row r="2327" spans="1:10">
      <c r="A2327" s="42" t="s">
        <v>3516</v>
      </c>
      <c r="B2327" s="43" t="s">
        <v>1409</v>
      </c>
      <c r="C2327" s="92" t="s">
        <v>5238</v>
      </c>
      <c r="D2327" s="42" t="s">
        <v>3517</v>
      </c>
      <c r="E2327" s="203">
        <f>VLOOKUP(A2327,'System TB'!$A:$C,3,FALSE)</f>
        <v>4504</v>
      </c>
      <c r="F2327" s="44">
        <v>4504</v>
      </c>
      <c r="G2327" s="44">
        <f t="shared" si="41"/>
        <v>0</v>
      </c>
      <c r="H2327" s="55"/>
      <c r="I2327" s="55"/>
      <c r="J2327" s="55"/>
    </row>
    <row r="2328" spans="1:10">
      <c r="A2328" s="42" t="s">
        <v>3510</v>
      </c>
      <c r="B2328" s="43" t="s">
        <v>1409</v>
      </c>
      <c r="C2328" s="92" t="s">
        <v>5238</v>
      </c>
      <c r="D2328" s="42" t="s">
        <v>3511</v>
      </c>
      <c r="E2328" s="203">
        <f>VLOOKUP(A2328,'System TB'!$A:$C,3,FALSE)</f>
        <v>125022.08</v>
      </c>
      <c r="F2328" s="44">
        <v>94707.06</v>
      </c>
      <c r="G2328" s="44">
        <f t="shared" si="41"/>
        <v>30315.020000000004</v>
      </c>
      <c r="H2328" s="55"/>
      <c r="I2328" s="55"/>
      <c r="J2328" s="55"/>
    </row>
    <row r="2329" spans="1:10">
      <c r="A2329" s="42" t="s">
        <v>3508</v>
      </c>
      <c r="B2329" s="43" t="s">
        <v>1409</v>
      </c>
      <c r="C2329" s="92" t="s">
        <v>5238</v>
      </c>
      <c r="D2329" s="42" t="s">
        <v>3509</v>
      </c>
      <c r="E2329" s="203">
        <f>VLOOKUP(A2329,'System TB'!$A:$C,3,FALSE)</f>
        <v>215064.95999999999</v>
      </c>
      <c r="F2329" s="44">
        <v>154848.71999999997</v>
      </c>
      <c r="G2329" s="44">
        <f t="shared" si="41"/>
        <v>60216.24000000002</v>
      </c>
      <c r="H2329" s="55"/>
      <c r="I2329" s="55"/>
      <c r="J2329" s="55"/>
    </row>
    <row r="2330" spans="1:10">
      <c r="A2330" s="42" t="s">
        <v>3502</v>
      </c>
      <c r="B2330" s="43" t="s">
        <v>1409</v>
      </c>
      <c r="C2330" s="92" t="s">
        <v>5238</v>
      </c>
      <c r="D2330" s="42" t="s">
        <v>3503</v>
      </c>
      <c r="E2330" s="203">
        <f>VLOOKUP(A2330,'System TB'!$A:$C,3,FALSE)</f>
        <v>69935.75</v>
      </c>
      <c r="F2330" s="44">
        <v>45182</v>
      </c>
      <c r="G2330" s="44">
        <f t="shared" si="41"/>
        <v>24753.75</v>
      </c>
      <c r="H2330" s="55"/>
      <c r="I2330" s="55"/>
      <c r="J2330" s="55"/>
    </row>
    <row r="2331" spans="1:10">
      <c r="A2331" s="42" t="s">
        <v>3492</v>
      </c>
      <c r="B2331" s="43" t="s">
        <v>1409</v>
      </c>
      <c r="C2331" s="92" t="s">
        <v>5238</v>
      </c>
      <c r="D2331" s="42" t="s">
        <v>3493</v>
      </c>
      <c r="E2331" s="203">
        <f>VLOOKUP(A2331,'System TB'!$A:$C,3,FALSE)</f>
        <v>44455.44</v>
      </c>
      <c r="F2331" s="44">
        <v>33341.58</v>
      </c>
      <c r="G2331" s="44">
        <f t="shared" si="41"/>
        <v>11113.86</v>
      </c>
      <c r="H2331" s="55"/>
      <c r="I2331" s="55"/>
      <c r="J2331" s="55"/>
    </row>
    <row r="2332" spans="1:10">
      <c r="A2332" s="42" t="s">
        <v>3500</v>
      </c>
      <c r="B2332" s="43" t="s">
        <v>1409</v>
      </c>
      <c r="C2332" s="92" t="s">
        <v>5238</v>
      </c>
      <c r="D2332" s="42" t="s">
        <v>3501</v>
      </c>
      <c r="E2332" s="203">
        <f>VLOOKUP(A2332,'System TB'!$A:$C,3,FALSE)</f>
        <v>51890.44</v>
      </c>
      <c r="F2332" s="44">
        <v>38918.539999999994</v>
      </c>
      <c r="G2332" s="44">
        <f t="shared" si="41"/>
        <v>12971.900000000009</v>
      </c>
      <c r="H2332" s="55"/>
      <c r="I2332" s="55"/>
      <c r="J2332" s="55"/>
    </row>
    <row r="2333" spans="1:10">
      <c r="A2333" s="42" t="s">
        <v>3488</v>
      </c>
      <c r="B2333" s="43" t="s">
        <v>1409</v>
      </c>
      <c r="C2333" s="92" t="s">
        <v>5238</v>
      </c>
      <c r="D2333" s="42" t="s">
        <v>3489</v>
      </c>
      <c r="E2333" s="203">
        <f>VLOOKUP(A2333,'System TB'!$A:$C,3,FALSE)</f>
        <v>37600</v>
      </c>
      <c r="F2333" s="44">
        <v>29600</v>
      </c>
      <c r="G2333" s="44">
        <f t="shared" si="41"/>
        <v>8000</v>
      </c>
      <c r="H2333" s="55"/>
      <c r="I2333" s="55"/>
      <c r="J2333" s="55"/>
    </row>
    <row r="2334" spans="1:10">
      <c r="A2334" s="42" t="s">
        <v>3839</v>
      </c>
      <c r="B2334" s="43" t="s">
        <v>3557</v>
      </c>
      <c r="C2334" s="92" t="s">
        <v>5240</v>
      </c>
      <c r="D2334" s="42" t="s">
        <v>3840</v>
      </c>
      <c r="E2334" s="203">
        <f>VLOOKUP(A2334,'System TB'!$A:$C,3,FALSE)</f>
        <v>0</v>
      </c>
      <c r="F2334" s="44">
        <v>0</v>
      </c>
      <c r="G2334" s="44">
        <f t="shared" si="41"/>
        <v>0</v>
      </c>
      <c r="H2334" s="55"/>
      <c r="I2334" s="55"/>
      <c r="J2334" s="55"/>
    </row>
    <row r="2335" spans="1:10">
      <c r="A2335" s="55" t="s">
        <v>5500</v>
      </c>
      <c r="B2335" s="43" t="s">
        <v>1267</v>
      </c>
      <c r="C2335" s="92" t="s">
        <v>5235</v>
      </c>
      <c r="D2335" s="42" t="s">
        <v>5501</v>
      </c>
      <c r="E2335" s="203">
        <f>VLOOKUP(A2335,'System TB'!$A:$C,3,FALSE)</f>
        <v>0</v>
      </c>
      <c r="F2335" s="44">
        <v>0</v>
      </c>
      <c r="G2335" s="44">
        <f t="shared" si="41"/>
        <v>0</v>
      </c>
      <c r="H2335" s="55"/>
      <c r="I2335" s="55"/>
      <c r="J2335" s="55"/>
    </row>
    <row r="2336" spans="1:10">
      <c r="A2336" s="42" t="s">
        <v>3540</v>
      </c>
      <c r="B2336" s="43" t="s">
        <v>1409</v>
      </c>
      <c r="C2336" s="92" t="s">
        <v>5239</v>
      </c>
      <c r="D2336" s="42" t="s">
        <v>3541</v>
      </c>
      <c r="E2336" s="203">
        <f>VLOOKUP(A2336,'System TB'!$A:$C,3,FALSE)</f>
        <v>0</v>
      </c>
      <c r="F2336" s="44">
        <v>0</v>
      </c>
      <c r="G2336" s="44">
        <f t="shared" si="41"/>
        <v>0</v>
      </c>
      <c r="H2336" s="55"/>
      <c r="I2336" s="55"/>
      <c r="J2336" s="55"/>
    </row>
    <row r="2337" spans="1:10">
      <c r="A2337" s="42" t="s">
        <v>1251</v>
      </c>
      <c r="B2337" s="43" t="s">
        <v>978</v>
      </c>
      <c r="C2337" s="92" t="s">
        <v>5233</v>
      </c>
      <c r="D2337" s="42" t="s">
        <v>1252</v>
      </c>
      <c r="E2337" s="203">
        <f>VLOOKUP(A2337,'System TB'!$A:$C,3,FALSE)</f>
        <v>0</v>
      </c>
      <c r="F2337" s="44">
        <v>0</v>
      </c>
      <c r="G2337" s="44">
        <f t="shared" si="41"/>
        <v>0</v>
      </c>
      <c r="H2337" s="55"/>
      <c r="I2337" s="55"/>
      <c r="J2337" s="55"/>
    </row>
    <row r="2338" spans="1:10">
      <c r="A2338" s="42" t="s">
        <v>4143</v>
      </c>
      <c r="B2338" s="43" t="s">
        <v>4128</v>
      </c>
      <c r="C2338" s="92" t="s">
        <v>5471</v>
      </c>
      <c r="D2338" s="42" t="s">
        <v>4144</v>
      </c>
      <c r="E2338" s="203">
        <f>VLOOKUP(A2338,'System TB'!$A:$C,3,FALSE)</f>
        <v>0</v>
      </c>
      <c r="F2338" s="44">
        <v>0</v>
      </c>
      <c r="G2338" s="44">
        <f t="shared" si="41"/>
        <v>0</v>
      </c>
      <c r="H2338" s="55"/>
      <c r="I2338" s="55"/>
      <c r="J2338" s="55"/>
    </row>
    <row r="2339" spans="1:10">
      <c r="A2339" s="42" t="s">
        <v>3522</v>
      </c>
      <c r="B2339" s="43" t="s">
        <v>1409</v>
      </c>
      <c r="C2339" s="92" t="s">
        <v>5238</v>
      </c>
      <c r="D2339" s="42" t="s">
        <v>3523</v>
      </c>
      <c r="E2339" s="203">
        <f>VLOOKUP(A2339,'System TB'!$A:$C,3,FALSE)</f>
        <v>29896.7</v>
      </c>
      <c r="F2339" s="44">
        <v>24163.5</v>
      </c>
      <c r="G2339" s="44">
        <f t="shared" si="41"/>
        <v>5733.2000000000007</v>
      </c>
      <c r="H2339" s="55"/>
      <c r="I2339" s="55"/>
      <c r="J2339" s="55"/>
    </row>
    <row r="2340" spans="1:10">
      <c r="A2340" s="42" t="s">
        <v>5097</v>
      </c>
      <c r="B2340" s="91" t="str">
        <f>IF(E2340&gt;=0,"15b","OD")</f>
        <v>OD</v>
      </c>
      <c r="C2340" s="91" t="str">
        <f>IF(E2340&gt;=0,"BS-1.1.1.3.0.0","BS-1.2.1.1.0.0")</f>
        <v>BS-1.2.1.1.0.0</v>
      </c>
      <c r="D2340" s="42" t="s">
        <v>5098</v>
      </c>
      <c r="E2340" s="203">
        <f>VLOOKUP(A2340,'System TB'!$A:$C,3,FALSE)</f>
        <v>-61120.31</v>
      </c>
      <c r="F2340" s="44">
        <v>163664.41</v>
      </c>
      <c r="G2340" s="44">
        <f t="shared" si="41"/>
        <v>-224784.72</v>
      </c>
      <c r="H2340" s="55"/>
      <c r="I2340" s="55"/>
      <c r="J2340" s="55"/>
    </row>
    <row r="2341" spans="1:10">
      <c r="A2341" s="42" t="s">
        <v>4099</v>
      </c>
      <c r="B2341" s="91" t="str">
        <f>IF(E2341&gt;=0,"15b","OD")</f>
        <v>15b</v>
      </c>
      <c r="C2341" s="92" t="str">
        <f>IF(E2341&gt;=0,"BS-1.1.1.3.0.0","BS-1.2.1.1.0.0")</f>
        <v>BS-1.1.1.3.0.0</v>
      </c>
      <c r="D2341" s="42" t="s">
        <v>4100</v>
      </c>
      <c r="E2341" s="203">
        <f>VLOOKUP(A2341,'System TB'!$A:$C,3,FALSE)</f>
        <v>31483.58</v>
      </c>
      <c r="F2341" s="44">
        <v>30961.61</v>
      </c>
      <c r="G2341" s="44">
        <f t="shared" si="41"/>
        <v>521.97000000000116</v>
      </c>
      <c r="H2341" s="55"/>
      <c r="I2341" s="55"/>
      <c r="J2341" s="55"/>
    </row>
    <row r="2342" spans="1:10">
      <c r="A2342" s="42" t="s">
        <v>4095</v>
      </c>
      <c r="B2342" s="91" t="str">
        <f>IF(E2342&gt;=0,"15b","OD")</f>
        <v>15b</v>
      </c>
      <c r="C2342" s="92" t="str">
        <f>IF(E2342&gt;=0,"BS-1.1.1.3.0.0","BS-1.2.1.1.0.0")</f>
        <v>BS-1.1.1.3.0.0</v>
      </c>
      <c r="D2342" s="42" t="s">
        <v>4096</v>
      </c>
      <c r="E2342" s="203">
        <f>VLOOKUP(A2342,'System TB'!$A:$C,3,FALSE)</f>
        <v>1100000</v>
      </c>
      <c r="F2342" s="44">
        <v>1000000</v>
      </c>
      <c r="G2342" s="44">
        <f t="shared" si="41"/>
        <v>100000</v>
      </c>
      <c r="H2342" s="55"/>
      <c r="I2342" s="55"/>
      <c r="J2342" s="55"/>
    </row>
    <row r="2343" spans="1:10">
      <c r="A2343" s="42" t="s">
        <v>4101</v>
      </c>
      <c r="B2343" s="43" t="s">
        <v>4011</v>
      </c>
      <c r="C2343" s="92" t="s">
        <v>5335</v>
      </c>
      <c r="D2343" s="42" t="s">
        <v>4102</v>
      </c>
      <c r="E2343" s="203">
        <f>VLOOKUP(A2343,'System TB'!$A:$C,3,FALSE)</f>
        <v>3836969.78</v>
      </c>
      <c r="F2343" s="44">
        <v>5952144.3700000001</v>
      </c>
      <c r="G2343" s="44">
        <f t="shared" si="41"/>
        <v>-2115174.5900000003</v>
      </c>
      <c r="H2343" s="55"/>
      <c r="I2343" s="55"/>
      <c r="J2343" s="55"/>
    </row>
    <row r="2344" spans="1:10">
      <c r="A2344" s="42" t="s">
        <v>4097</v>
      </c>
      <c r="B2344" s="91" t="str">
        <f>IF(E2344&gt;=0,"15b","OD")</f>
        <v>15b</v>
      </c>
      <c r="C2344" s="92" t="str">
        <f>IF(E2344&gt;=0,"BS-1.1.1.3.0.0","BS-1.2.1.1.0.0")</f>
        <v>BS-1.1.1.3.0.0</v>
      </c>
      <c r="D2344" s="42" t="s">
        <v>4098</v>
      </c>
      <c r="E2344" s="203">
        <f>VLOOKUP(A2344,'System TB'!$A:$C,3,FALSE)</f>
        <v>30000</v>
      </c>
      <c r="F2344" s="44">
        <v>30000</v>
      </c>
      <c r="G2344" s="44">
        <f t="shared" si="41"/>
        <v>0</v>
      </c>
      <c r="H2344" s="55"/>
      <c r="I2344" s="55"/>
      <c r="J2344" s="55"/>
    </row>
    <row r="2345" spans="1:10">
      <c r="A2345" s="42" t="s">
        <v>4103</v>
      </c>
      <c r="B2345" s="43" t="s">
        <v>4011</v>
      </c>
      <c r="C2345" s="92" t="s">
        <v>5335</v>
      </c>
      <c r="D2345" s="42" t="s">
        <v>4104</v>
      </c>
      <c r="E2345" s="203">
        <f>VLOOKUP(A2345,'System TB'!$A:$C,3,FALSE)</f>
        <v>27235.33</v>
      </c>
      <c r="F2345" s="44">
        <v>27238.49</v>
      </c>
      <c r="G2345" s="44">
        <f t="shared" si="41"/>
        <v>-3.1599999999998545</v>
      </c>
      <c r="H2345" s="55"/>
      <c r="I2345" s="55"/>
      <c r="J2345" s="55"/>
    </row>
    <row r="2346" spans="1:10">
      <c r="A2346" s="42" t="s">
        <v>5007</v>
      </c>
      <c r="B2346" s="43" t="s">
        <v>4997</v>
      </c>
      <c r="C2346" s="9" t="s">
        <v>5250</v>
      </c>
      <c r="D2346" s="42" t="s">
        <v>5008</v>
      </c>
      <c r="E2346" s="203">
        <f>VLOOKUP(A2346,'System TB'!$A:$C,3,FALSE)</f>
        <v>3933031.87</v>
      </c>
      <c r="F2346" s="44">
        <v>3355705.7600000002</v>
      </c>
      <c r="G2346" s="44">
        <f t="shared" si="41"/>
        <v>577326.10999999987</v>
      </c>
      <c r="H2346" s="55"/>
      <c r="I2346" s="55"/>
      <c r="J2346" s="55"/>
    </row>
    <row r="2347" spans="1:10">
      <c r="A2347" s="42" t="s">
        <v>3833</v>
      </c>
      <c r="B2347" s="43" t="s">
        <v>3557</v>
      </c>
      <c r="C2347" s="92" t="s">
        <v>5240</v>
      </c>
      <c r="D2347" s="42" t="s">
        <v>3834</v>
      </c>
      <c r="E2347" s="203">
        <f>VLOOKUP(A2347,'System TB'!$A:$C,3,FALSE)</f>
        <v>0</v>
      </c>
      <c r="F2347" s="44">
        <v>0</v>
      </c>
      <c r="G2347" s="44">
        <f t="shared" si="41"/>
        <v>0</v>
      </c>
      <c r="H2347" s="55"/>
      <c r="I2347" s="55"/>
      <c r="J2347" s="55"/>
    </row>
    <row r="2348" spans="1:10">
      <c r="A2348" s="42" t="s">
        <v>3490</v>
      </c>
      <c r="B2348" s="43" t="s">
        <v>1409</v>
      </c>
      <c r="C2348" s="92" t="s">
        <v>5238</v>
      </c>
      <c r="D2348" s="42" t="s">
        <v>3491</v>
      </c>
      <c r="E2348" s="203">
        <f>VLOOKUP(A2348,'System TB'!$A:$C,3,FALSE)</f>
        <v>351088.02</v>
      </c>
      <c r="F2348" s="44">
        <v>323088.02</v>
      </c>
      <c r="G2348" s="44">
        <f t="shared" si="41"/>
        <v>28000</v>
      </c>
      <c r="H2348" s="55"/>
      <c r="I2348" s="55"/>
      <c r="J2348" s="55"/>
    </row>
    <row r="2349" spans="1:10">
      <c r="A2349" s="42" t="s">
        <v>3498</v>
      </c>
      <c r="B2349" s="43" t="s">
        <v>1409</v>
      </c>
      <c r="C2349" s="92" t="s">
        <v>5238</v>
      </c>
      <c r="D2349" s="42" t="s">
        <v>3499</v>
      </c>
      <c r="E2349" s="203">
        <f>VLOOKUP(A2349,'System TB'!$A:$C,3,FALSE)</f>
        <v>40348.35</v>
      </c>
      <c r="F2349" s="44">
        <v>30265.850000000006</v>
      </c>
      <c r="G2349" s="44">
        <f t="shared" si="41"/>
        <v>10082.499999999993</v>
      </c>
      <c r="H2349" s="55"/>
      <c r="I2349" s="55"/>
      <c r="J2349" s="55"/>
    </row>
    <row r="2350" spans="1:10">
      <c r="A2350" s="42" t="s">
        <v>3494</v>
      </c>
      <c r="B2350" s="43" t="s">
        <v>1409</v>
      </c>
      <c r="C2350" s="92" t="s">
        <v>5238</v>
      </c>
      <c r="D2350" s="42" t="s">
        <v>3495</v>
      </c>
      <c r="E2350" s="203">
        <f>VLOOKUP(A2350,'System TB'!$A:$C,3,FALSE)</f>
        <v>88910.84</v>
      </c>
      <c r="F2350" s="44">
        <v>66683.129999999976</v>
      </c>
      <c r="G2350" s="44">
        <f t="shared" si="41"/>
        <v>22227.710000000021</v>
      </c>
      <c r="H2350" s="55"/>
      <c r="I2350" s="55"/>
      <c r="J2350" s="55"/>
    </row>
    <row r="2351" spans="1:10">
      <c r="A2351" s="42" t="s">
        <v>3504</v>
      </c>
      <c r="B2351" s="43" t="s">
        <v>1409</v>
      </c>
      <c r="C2351" s="92" t="s">
        <v>5238</v>
      </c>
      <c r="D2351" s="42" t="s">
        <v>3505</v>
      </c>
      <c r="E2351" s="203">
        <f>VLOOKUP(A2351,'System TB'!$A:$C,3,FALSE)</f>
        <v>64513.5</v>
      </c>
      <c r="F2351" s="44">
        <v>44064.75</v>
      </c>
      <c r="G2351" s="44">
        <f t="shared" si="41"/>
        <v>20448.75</v>
      </c>
      <c r="H2351" s="55"/>
      <c r="I2351" s="55"/>
      <c r="J2351" s="55"/>
    </row>
    <row r="2352" spans="1:10">
      <c r="A2352" s="42" t="s">
        <v>3506</v>
      </c>
      <c r="B2352" s="43" t="s">
        <v>1409</v>
      </c>
      <c r="C2352" s="92" t="s">
        <v>5238</v>
      </c>
      <c r="D2352" s="42" t="s">
        <v>3507</v>
      </c>
      <c r="E2352" s="203">
        <f>VLOOKUP(A2352,'System TB'!$A:$C,3,FALSE)</f>
        <v>10000</v>
      </c>
      <c r="F2352" s="44">
        <v>0</v>
      </c>
      <c r="G2352" s="44">
        <f t="shared" si="41"/>
        <v>10000</v>
      </c>
      <c r="H2352" s="55"/>
      <c r="I2352" s="55"/>
      <c r="J2352" s="55"/>
    </row>
    <row r="2353" spans="1:10">
      <c r="A2353" s="42" t="s">
        <v>3512</v>
      </c>
      <c r="B2353" s="43" t="s">
        <v>1409</v>
      </c>
      <c r="C2353" s="92" t="s">
        <v>5238</v>
      </c>
      <c r="D2353" s="42" t="s">
        <v>3513</v>
      </c>
      <c r="E2353" s="203">
        <f>VLOOKUP(A2353,'System TB'!$A:$C,3,FALSE)</f>
        <v>261496</v>
      </c>
      <c r="F2353" s="44">
        <v>183536</v>
      </c>
      <c r="G2353" s="44">
        <f t="shared" si="41"/>
        <v>77960</v>
      </c>
      <c r="H2353" s="55"/>
      <c r="I2353" s="55"/>
      <c r="J2353" s="55"/>
    </row>
    <row r="2354" spans="1:10">
      <c r="A2354" s="42" t="s">
        <v>3514</v>
      </c>
      <c r="B2354" s="43" t="s">
        <v>1409</v>
      </c>
      <c r="C2354" s="92" t="s">
        <v>5238</v>
      </c>
      <c r="D2354" s="42" t="s">
        <v>3515</v>
      </c>
      <c r="E2354" s="203">
        <f>VLOOKUP(A2354,'System TB'!$A:$C,3,FALSE)</f>
        <v>114240</v>
      </c>
      <c r="F2354" s="44">
        <v>81440</v>
      </c>
      <c r="G2354" s="44">
        <f t="shared" si="41"/>
        <v>32800</v>
      </c>
      <c r="H2354" s="55"/>
      <c r="I2354" s="55"/>
      <c r="J2354" s="55"/>
    </row>
    <row r="2355" spans="1:10">
      <c r="A2355" s="42" t="s">
        <v>3520</v>
      </c>
      <c r="B2355" s="43" t="s">
        <v>1409</v>
      </c>
      <c r="C2355" s="92" t="s">
        <v>5238</v>
      </c>
      <c r="D2355" s="42" t="s">
        <v>3521</v>
      </c>
      <c r="E2355" s="203">
        <f>VLOOKUP(A2355,'System TB'!$A:$C,3,FALSE)</f>
        <v>20711.59</v>
      </c>
      <c r="F2355" s="44">
        <v>20711.589999999997</v>
      </c>
      <c r="G2355" s="44">
        <f t="shared" si="41"/>
        <v>0</v>
      </c>
      <c r="H2355" s="55"/>
      <c r="I2355" s="55"/>
      <c r="J2355" s="55"/>
    </row>
    <row r="2356" spans="1:10">
      <c r="A2356" s="42" t="s">
        <v>3837</v>
      </c>
      <c r="B2356" s="43" t="s">
        <v>3557</v>
      </c>
      <c r="C2356" s="92" t="s">
        <v>5240</v>
      </c>
      <c r="D2356" s="42" t="s">
        <v>3838</v>
      </c>
      <c r="E2356" s="203">
        <f>VLOOKUP(A2356,'System TB'!$A:$C,3,FALSE)</f>
        <v>9000</v>
      </c>
      <c r="F2356" s="44">
        <v>4500</v>
      </c>
      <c r="G2356" s="44">
        <f t="shared" si="41"/>
        <v>4500</v>
      </c>
      <c r="H2356" s="55"/>
      <c r="I2356" s="55"/>
      <c r="J2356" s="55"/>
    </row>
    <row r="2357" spans="1:10">
      <c r="A2357" s="55" t="s">
        <v>5502</v>
      </c>
      <c r="B2357" s="43"/>
      <c r="C2357" s="8" t="s">
        <v>5233</v>
      </c>
      <c r="D2357" s="42" t="s">
        <v>5503</v>
      </c>
      <c r="E2357" s="203">
        <f>VLOOKUP(A2357,'System TB'!$A:$C,3,FALSE)</f>
        <v>0</v>
      </c>
      <c r="F2357" s="44">
        <v>0</v>
      </c>
      <c r="G2357" s="44">
        <f t="shared" si="41"/>
        <v>0</v>
      </c>
      <c r="H2357" s="55"/>
      <c r="I2357" s="55"/>
      <c r="J2357" s="55"/>
    </row>
    <row r="2358" spans="1:10">
      <c r="A2358" s="42" t="s">
        <v>1253</v>
      </c>
      <c r="B2358" s="43" t="s">
        <v>978</v>
      </c>
      <c r="C2358" s="92" t="s">
        <v>5233</v>
      </c>
      <c r="D2358" s="42" t="s">
        <v>1254</v>
      </c>
      <c r="E2358" s="203">
        <f>VLOOKUP(A2358,'System TB'!$A:$C,3,FALSE)</f>
        <v>3000</v>
      </c>
      <c r="F2358" s="44">
        <v>3000</v>
      </c>
      <c r="G2358" s="44">
        <f t="shared" si="41"/>
        <v>0</v>
      </c>
      <c r="H2358" s="55"/>
      <c r="I2358" s="55"/>
      <c r="J2358" s="55"/>
    </row>
    <row r="2359" spans="1:10">
      <c r="A2359" s="42" t="s">
        <v>1257</v>
      </c>
      <c r="B2359" s="43" t="s">
        <v>978</v>
      </c>
      <c r="C2359" s="92" t="s">
        <v>5233</v>
      </c>
      <c r="D2359" s="42" t="s">
        <v>1258</v>
      </c>
      <c r="E2359" s="203">
        <f>VLOOKUP(A2359,'System TB'!$A:$C,3,FALSE)</f>
        <v>72684</v>
      </c>
      <c r="F2359" s="44">
        <v>56507</v>
      </c>
      <c r="G2359" s="44">
        <f t="shared" si="41"/>
        <v>16177</v>
      </c>
      <c r="H2359" s="55"/>
      <c r="I2359" s="55"/>
      <c r="J2359" s="55"/>
    </row>
    <row r="2360" spans="1:10">
      <c r="A2360" s="42" t="s">
        <v>3532</v>
      </c>
      <c r="B2360" s="43" t="s">
        <v>1409</v>
      </c>
      <c r="C2360" s="92" t="s">
        <v>5238</v>
      </c>
      <c r="D2360" s="42" t="s">
        <v>3533</v>
      </c>
      <c r="E2360" s="203">
        <f>VLOOKUP(A2360,'System TB'!$A:$C,3,FALSE)</f>
        <v>110530.65</v>
      </c>
      <c r="F2360" s="44">
        <v>81560.260000000009</v>
      </c>
      <c r="G2360" s="44">
        <f t="shared" si="41"/>
        <v>28970.389999999985</v>
      </c>
      <c r="H2360" s="55"/>
      <c r="I2360" s="55"/>
      <c r="J2360" s="55"/>
    </row>
    <row r="2361" spans="1:10">
      <c r="A2361" s="202" t="s">
        <v>5640</v>
      </c>
      <c r="B2361" s="43" t="s">
        <v>1409</v>
      </c>
      <c r="C2361" s="92" t="s">
        <v>5239</v>
      </c>
      <c r="D2361" s="42" t="s">
        <v>5641</v>
      </c>
      <c r="E2361" s="203">
        <f>VLOOKUP(A2361,'System TB'!$A:$C,3,FALSE)</f>
        <v>0</v>
      </c>
      <c r="F2361" s="44">
        <v>0</v>
      </c>
      <c r="G2361" s="44">
        <f t="shared" si="41"/>
        <v>0</v>
      </c>
      <c r="H2361" s="55"/>
      <c r="I2361" s="55"/>
      <c r="J2361" s="55"/>
    </row>
    <row r="2362" spans="1:10">
      <c r="A2362" s="42" t="s">
        <v>3536</v>
      </c>
      <c r="B2362" s="43" t="s">
        <v>1409</v>
      </c>
      <c r="C2362" s="92" t="s">
        <v>5238</v>
      </c>
      <c r="D2362" s="42" t="s">
        <v>3537</v>
      </c>
      <c r="E2362" s="203">
        <f>VLOOKUP(A2362,'System TB'!$A:$C,3,FALSE)</f>
        <v>74801.5</v>
      </c>
      <c r="F2362" s="44">
        <v>64873.5</v>
      </c>
      <c r="G2362" s="44">
        <f t="shared" si="41"/>
        <v>9928</v>
      </c>
      <c r="H2362" s="55"/>
      <c r="I2362" s="55"/>
      <c r="J2362" s="55"/>
    </row>
    <row r="2363" spans="1:10">
      <c r="A2363" s="42" t="s">
        <v>3554</v>
      </c>
      <c r="B2363" s="43" t="s">
        <v>1409</v>
      </c>
      <c r="C2363" s="92" t="s">
        <v>5238</v>
      </c>
      <c r="D2363" s="42" t="s">
        <v>3555</v>
      </c>
      <c r="E2363" s="203">
        <f>VLOOKUP(A2363,'System TB'!$A:$C,3,FALSE)</f>
        <v>100892.66</v>
      </c>
      <c r="F2363" s="44">
        <v>73300.33</v>
      </c>
      <c r="G2363" s="44">
        <f t="shared" si="41"/>
        <v>27592.33</v>
      </c>
      <c r="H2363" s="55"/>
      <c r="I2363" s="55"/>
      <c r="J2363" s="55"/>
    </row>
    <row r="2364" spans="1:10">
      <c r="A2364" s="42" t="s">
        <v>3486</v>
      </c>
      <c r="B2364" s="43" t="s">
        <v>1409</v>
      </c>
      <c r="C2364" s="92" t="s">
        <v>5238</v>
      </c>
      <c r="D2364" s="42" t="s">
        <v>3487</v>
      </c>
      <c r="E2364" s="203">
        <f>VLOOKUP(A2364,'System TB'!$A:$C,3,FALSE)</f>
        <v>9000</v>
      </c>
      <c r="F2364" s="44">
        <v>3000</v>
      </c>
      <c r="G2364" s="44">
        <f t="shared" si="41"/>
        <v>6000</v>
      </c>
      <c r="H2364" s="55"/>
      <c r="I2364" s="55"/>
      <c r="J2364" s="55"/>
    </row>
    <row r="2365" spans="1:10">
      <c r="A2365" s="42" t="s">
        <v>3496</v>
      </c>
      <c r="B2365" s="43" t="s">
        <v>1409</v>
      </c>
      <c r="C2365" s="92" t="s">
        <v>5238</v>
      </c>
      <c r="D2365" s="42" t="s">
        <v>3497</v>
      </c>
      <c r="E2365" s="203">
        <f>VLOOKUP(A2365,'System TB'!$A:$C,3,FALSE)</f>
        <v>4245244.5999999996</v>
      </c>
      <c r="F2365" s="44">
        <v>2015607.2000000011</v>
      </c>
      <c r="G2365" s="44">
        <f t="shared" si="41"/>
        <v>2229637.3999999985</v>
      </c>
      <c r="H2365" s="55"/>
      <c r="I2365" s="55"/>
      <c r="J2365" s="55"/>
    </row>
    <row r="2366" spans="1:10">
      <c r="A2366" s="42" t="s">
        <v>4757</v>
      </c>
      <c r="B2366" s="43" t="s">
        <v>4688</v>
      </c>
      <c r="C2366" s="92" t="str">
        <f>IF(E2366&gt;=0,"BS-1.1.18.0.0.0","BS-1.2.11.0.0.0")</f>
        <v>BS-1.2.11.0.0.0</v>
      </c>
      <c r="D2366" s="42" t="s">
        <v>4758</v>
      </c>
      <c r="E2366" s="203">
        <f>VLOOKUP(A2366,'System TB'!$A:$C,3,FALSE)</f>
        <v>-4477187</v>
      </c>
      <c r="F2366" s="44">
        <v>-4691852</v>
      </c>
      <c r="G2366" s="44">
        <f t="shared" si="41"/>
        <v>214665</v>
      </c>
      <c r="H2366" s="55"/>
      <c r="I2366" s="55"/>
      <c r="J2366" s="55"/>
    </row>
    <row r="2367" spans="1:10">
      <c r="A2367" s="55" t="s">
        <v>5504</v>
      </c>
      <c r="B2367" s="43" t="s">
        <v>4128</v>
      </c>
      <c r="C2367" s="43" t="s">
        <v>5471</v>
      </c>
      <c r="D2367" s="42" t="s">
        <v>5505</v>
      </c>
      <c r="E2367" s="203">
        <f>VLOOKUP(A2367,'System TB'!$A:$C,3,FALSE)</f>
        <v>0.36</v>
      </c>
      <c r="F2367" s="44">
        <v>0</v>
      </c>
      <c r="G2367" s="44">
        <f t="shared" si="41"/>
        <v>0.36</v>
      </c>
      <c r="H2367" s="55"/>
      <c r="I2367" s="55"/>
      <c r="J2367" s="55"/>
    </row>
    <row r="2368" spans="1:10">
      <c r="A2368" s="55" t="s">
        <v>5506</v>
      </c>
      <c r="B2368" s="43" t="s">
        <v>4688</v>
      </c>
      <c r="C2368" s="92" t="str">
        <f>IF(E2368&gt;=0,"BS-1.1.18.0.0.0","BS-1.2.11.0.0.0")</f>
        <v>BS-1.2.11.0.0.0</v>
      </c>
      <c r="D2368" s="42" t="s">
        <v>5507</v>
      </c>
      <c r="E2368" s="203">
        <f>VLOOKUP(A2368,'System TB'!$A:$C,3,FALSE)</f>
        <v>-1765104.95</v>
      </c>
      <c r="F2368" s="44">
        <v>-393593.06</v>
      </c>
      <c r="G2368" s="44">
        <f t="shared" si="41"/>
        <v>-1371511.89</v>
      </c>
      <c r="H2368" s="55"/>
      <c r="I2368" s="55"/>
      <c r="J2368" s="55"/>
    </row>
    <row r="2369" spans="1:10">
      <c r="A2369" s="202" t="s">
        <v>5642</v>
      </c>
      <c r="B2369" s="43" t="s">
        <v>5010</v>
      </c>
      <c r="C2369" s="8" t="s">
        <v>5251</v>
      </c>
      <c r="D2369" s="42" t="s">
        <v>5643</v>
      </c>
      <c r="E2369" s="203">
        <f>VLOOKUP(A2369,'System TB'!$A:$C,3,FALSE)</f>
        <v>0</v>
      </c>
      <c r="F2369" s="44">
        <v>0</v>
      </c>
      <c r="G2369" s="44">
        <f t="shared" si="41"/>
        <v>0</v>
      </c>
      <c r="H2369" s="55"/>
      <c r="I2369" s="55"/>
      <c r="J2369" s="55"/>
    </row>
    <row r="2370" spans="1:10">
      <c r="A2370" s="55" t="s">
        <v>5508</v>
      </c>
      <c r="B2370" s="43" t="s">
        <v>4420</v>
      </c>
      <c r="C2370" s="92" t="s">
        <v>5222</v>
      </c>
      <c r="D2370" s="42" t="s">
        <v>5509</v>
      </c>
      <c r="E2370" s="203">
        <f>VLOOKUP(A2370,'System TB'!$A:$C,3,FALSE)</f>
        <v>0</v>
      </c>
      <c r="F2370" s="44">
        <v>0</v>
      </c>
      <c r="G2370" s="44">
        <f t="shared" ref="G2370:G2433" si="42">E2370-F2370</f>
        <v>0</v>
      </c>
      <c r="H2370" s="55"/>
      <c r="I2370" s="55"/>
      <c r="J2370" s="55"/>
    </row>
    <row r="2371" spans="1:10">
      <c r="A2371" s="42" t="s">
        <v>3542</v>
      </c>
      <c r="B2371" s="43" t="s">
        <v>1409</v>
      </c>
      <c r="C2371" s="92" t="s">
        <v>5238</v>
      </c>
      <c r="D2371" s="42" t="s">
        <v>3543</v>
      </c>
      <c r="E2371" s="203">
        <f>VLOOKUP(A2371,'System TB'!$A:$C,3,FALSE)</f>
        <v>183949</v>
      </c>
      <c r="F2371" s="44">
        <v>131523.5</v>
      </c>
      <c r="G2371" s="44">
        <f t="shared" si="42"/>
        <v>52425.5</v>
      </c>
      <c r="H2371" s="55"/>
      <c r="I2371" s="55"/>
      <c r="J2371" s="55"/>
    </row>
    <row r="2372" spans="1:10">
      <c r="A2372" s="55" t="s">
        <v>5510</v>
      </c>
      <c r="B2372" s="43" t="s">
        <v>1409</v>
      </c>
      <c r="C2372" s="92" t="s">
        <v>5239</v>
      </c>
      <c r="D2372" s="42" t="s">
        <v>5511</v>
      </c>
      <c r="E2372" s="203">
        <f>VLOOKUP(A2372,'System TB'!$A:$C,3,FALSE)</f>
        <v>0</v>
      </c>
      <c r="F2372" s="44">
        <v>0</v>
      </c>
      <c r="G2372" s="44">
        <f t="shared" si="42"/>
        <v>0</v>
      </c>
      <c r="H2372" s="55"/>
      <c r="I2372" s="55"/>
      <c r="J2372" s="55"/>
    </row>
    <row r="2373" spans="1:10">
      <c r="A2373" s="55" t="s">
        <v>5512</v>
      </c>
      <c r="B2373" s="43" t="s">
        <v>1409</v>
      </c>
      <c r="C2373" s="92" t="s">
        <v>5238</v>
      </c>
      <c r="D2373" s="42" t="s">
        <v>5513</v>
      </c>
      <c r="E2373" s="203">
        <f>VLOOKUP(A2373,'System TB'!$A:$C,3,FALSE)</f>
        <v>213013.08</v>
      </c>
      <c r="F2373" s="44">
        <v>160117.14000000007</v>
      </c>
      <c r="G2373" s="44">
        <f t="shared" si="42"/>
        <v>52895.939999999915</v>
      </c>
      <c r="H2373" s="55"/>
      <c r="I2373" s="55"/>
      <c r="J2373" s="55"/>
    </row>
    <row r="2374" spans="1:10">
      <c r="A2374" s="42" t="s">
        <v>1261</v>
      </c>
      <c r="B2374" s="43" t="s">
        <v>978</v>
      </c>
      <c r="C2374" s="92" t="s">
        <v>5233</v>
      </c>
      <c r="D2374" s="42" t="s">
        <v>1262</v>
      </c>
      <c r="E2374" s="203">
        <f>VLOOKUP(A2374,'System TB'!$A:$C,3,FALSE)</f>
        <v>127535.7</v>
      </c>
      <c r="F2374" s="44">
        <v>90279.599999999977</v>
      </c>
      <c r="G2374" s="44">
        <f t="shared" si="42"/>
        <v>37256.10000000002</v>
      </c>
      <c r="H2374" s="55"/>
      <c r="I2374" s="55"/>
      <c r="J2374" s="55"/>
    </row>
    <row r="2375" spans="1:10">
      <c r="A2375" s="55" t="s">
        <v>5514</v>
      </c>
      <c r="B2375" s="43" t="s">
        <v>978</v>
      </c>
      <c r="C2375" s="92" t="s">
        <v>5233</v>
      </c>
      <c r="D2375" s="42" t="s">
        <v>5515</v>
      </c>
      <c r="E2375" s="203">
        <f>VLOOKUP(A2375,'System TB'!$A:$C,3,FALSE)</f>
        <v>4500</v>
      </c>
      <c r="F2375" s="44">
        <v>4500</v>
      </c>
      <c r="G2375" s="44">
        <f t="shared" si="42"/>
        <v>0</v>
      </c>
      <c r="H2375" s="55"/>
      <c r="I2375" s="55"/>
      <c r="J2375" s="55"/>
    </row>
    <row r="2376" spans="1:10">
      <c r="A2376" s="42" t="s">
        <v>3544</v>
      </c>
      <c r="B2376" s="43" t="s">
        <v>1409</v>
      </c>
      <c r="C2376" s="92" t="s">
        <v>5238</v>
      </c>
      <c r="D2376" s="42" t="s">
        <v>3545</v>
      </c>
      <c r="E2376" s="203">
        <f>VLOOKUP(A2376,'System TB'!$A:$C,3,FALSE)</f>
        <v>1962474.73</v>
      </c>
      <c r="F2376" s="44">
        <v>1475390.3499999996</v>
      </c>
      <c r="G2376" s="44">
        <f t="shared" si="42"/>
        <v>487084.38000000035</v>
      </c>
      <c r="H2376" s="55"/>
      <c r="I2376" s="55"/>
      <c r="J2376" s="55"/>
    </row>
    <row r="2377" spans="1:10">
      <c r="A2377" s="42" t="s">
        <v>3841</v>
      </c>
      <c r="B2377" s="43" t="s">
        <v>3557</v>
      </c>
      <c r="C2377" s="92" t="s">
        <v>5240</v>
      </c>
      <c r="D2377" s="42" t="s">
        <v>3842</v>
      </c>
      <c r="E2377" s="203">
        <f>VLOOKUP(A2377,'System TB'!$A:$C,3,FALSE)</f>
        <v>3500</v>
      </c>
      <c r="F2377" s="44">
        <v>3500</v>
      </c>
      <c r="G2377" s="44">
        <f t="shared" si="42"/>
        <v>0</v>
      </c>
      <c r="H2377" s="55"/>
      <c r="I2377" s="55"/>
      <c r="J2377" s="55"/>
    </row>
    <row r="2378" spans="1:10">
      <c r="A2378" s="42" t="s">
        <v>3546</v>
      </c>
      <c r="B2378" s="43" t="s">
        <v>1409</v>
      </c>
      <c r="C2378" s="92" t="s">
        <v>5238</v>
      </c>
      <c r="D2378" s="42" t="s">
        <v>3547</v>
      </c>
      <c r="E2378" s="203">
        <f>VLOOKUP(A2378,'System TB'!$A:$C,3,FALSE)</f>
        <v>50653.82</v>
      </c>
      <c r="F2378" s="44">
        <v>46882.820000000007</v>
      </c>
      <c r="G2378" s="44">
        <f t="shared" si="42"/>
        <v>3770.9999999999927</v>
      </c>
      <c r="H2378" s="55"/>
      <c r="I2378" s="55"/>
      <c r="J2378" s="55"/>
    </row>
    <row r="2379" spans="1:10">
      <c r="A2379" s="42" t="s">
        <v>3548</v>
      </c>
      <c r="B2379" s="43" t="s">
        <v>1409</v>
      </c>
      <c r="C2379" s="92" t="s">
        <v>5238</v>
      </c>
      <c r="D2379" s="42" t="s">
        <v>3549</v>
      </c>
      <c r="E2379" s="203">
        <f>VLOOKUP(A2379,'System TB'!$A:$C,3,FALSE)</f>
        <v>80440</v>
      </c>
      <c r="F2379" s="44">
        <v>52990</v>
      </c>
      <c r="G2379" s="44">
        <f t="shared" si="42"/>
        <v>27450</v>
      </c>
      <c r="H2379" s="55"/>
      <c r="I2379" s="55"/>
      <c r="J2379" s="55"/>
    </row>
    <row r="2380" spans="1:10">
      <c r="A2380" s="55" t="s">
        <v>5516</v>
      </c>
      <c r="B2380" s="43" t="s">
        <v>1409</v>
      </c>
      <c r="C2380" s="92" t="s">
        <v>5238</v>
      </c>
      <c r="D2380" s="42" t="s">
        <v>5517</v>
      </c>
      <c r="E2380" s="203">
        <f>VLOOKUP(A2380,'System TB'!$A:$C,3,FALSE)</f>
        <v>214210</v>
      </c>
      <c r="F2380" s="44">
        <v>159310</v>
      </c>
      <c r="G2380" s="44">
        <f t="shared" si="42"/>
        <v>54900</v>
      </c>
      <c r="H2380" s="55"/>
      <c r="I2380" s="55"/>
      <c r="J2380" s="55"/>
    </row>
    <row r="2381" spans="1:10">
      <c r="A2381" s="42" t="s">
        <v>3550</v>
      </c>
      <c r="B2381" s="43" t="s">
        <v>1409</v>
      </c>
      <c r="C2381" s="92" t="s">
        <v>5238</v>
      </c>
      <c r="D2381" s="42" t="s">
        <v>3551</v>
      </c>
      <c r="E2381" s="203">
        <f>VLOOKUP(A2381,'System TB'!$A:$C,3,FALSE)</f>
        <v>213584.95</v>
      </c>
      <c r="F2381" s="44">
        <v>157969.22999999986</v>
      </c>
      <c r="G2381" s="44">
        <f t="shared" si="42"/>
        <v>55615.720000000147</v>
      </c>
      <c r="H2381" s="55"/>
      <c r="I2381" s="55"/>
      <c r="J2381" s="55"/>
    </row>
    <row r="2382" spans="1:10">
      <c r="A2382" s="55" t="s">
        <v>5518</v>
      </c>
      <c r="B2382" s="43" t="s">
        <v>1409</v>
      </c>
      <c r="C2382" s="92" t="s">
        <v>5238</v>
      </c>
      <c r="D2382" s="42" t="s">
        <v>5519</v>
      </c>
      <c r="E2382" s="203">
        <f>VLOOKUP(A2382,'System TB'!$A:$C,3,FALSE)</f>
        <v>98666.5</v>
      </c>
      <c r="F2382" s="44">
        <v>64154.75</v>
      </c>
      <c r="G2382" s="44">
        <f t="shared" si="42"/>
        <v>34511.75</v>
      </c>
      <c r="H2382" s="55"/>
      <c r="I2382" s="55"/>
      <c r="J2382" s="55"/>
    </row>
    <row r="2383" spans="1:10">
      <c r="A2383" s="55" t="s">
        <v>5613</v>
      </c>
      <c r="B2383" s="43" t="s">
        <v>3844</v>
      </c>
      <c r="C2383" s="92" t="s">
        <v>5238</v>
      </c>
      <c r="D2383" s="42" t="s">
        <v>5606</v>
      </c>
      <c r="E2383" s="203">
        <f>VLOOKUP(A2383,'System TB'!$A:$C,3,FALSE)</f>
        <v>88910.84</v>
      </c>
      <c r="F2383" s="44">
        <v>66683.129999999976</v>
      </c>
      <c r="G2383" s="44">
        <f t="shared" si="42"/>
        <v>22227.710000000021</v>
      </c>
      <c r="H2383" s="55"/>
      <c r="I2383" s="55"/>
      <c r="J2383" s="55"/>
    </row>
    <row r="2384" spans="1:10">
      <c r="A2384" s="55" t="s">
        <v>5520</v>
      </c>
      <c r="B2384" s="43" t="s">
        <v>1409</v>
      </c>
      <c r="C2384" s="92" t="s">
        <v>5238</v>
      </c>
      <c r="D2384" s="42" t="s">
        <v>5521</v>
      </c>
      <c r="E2384" s="203">
        <f>VLOOKUP(A2384,'System TB'!$A:$C,3,FALSE)</f>
        <v>25809.18</v>
      </c>
      <c r="F2384" s="44">
        <v>19359.820000000007</v>
      </c>
      <c r="G2384" s="44">
        <f t="shared" si="42"/>
        <v>6449.3599999999933</v>
      </c>
      <c r="H2384" s="55"/>
      <c r="I2384" s="55"/>
      <c r="J2384" s="55"/>
    </row>
    <row r="2385" spans="1:10">
      <c r="A2385" s="55" t="s">
        <v>5522</v>
      </c>
      <c r="B2385" s="43" t="s">
        <v>1409</v>
      </c>
      <c r="C2385" s="92" t="s">
        <v>5238</v>
      </c>
      <c r="D2385" s="42" t="s">
        <v>5523</v>
      </c>
      <c r="E2385" s="203">
        <f>VLOOKUP(A2385,'System TB'!$A:$C,3,FALSE)</f>
        <v>78380</v>
      </c>
      <c r="F2385" s="44">
        <v>48330</v>
      </c>
      <c r="G2385" s="44">
        <f t="shared" si="42"/>
        <v>30050</v>
      </c>
      <c r="H2385" s="55"/>
      <c r="I2385" s="55"/>
      <c r="J2385" s="55"/>
    </row>
    <row r="2386" spans="1:10">
      <c r="A2386" s="55" t="s">
        <v>5524</v>
      </c>
      <c r="B2386" s="43" t="s">
        <v>3557</v>
      </c>
      <c r="C2386" s="92" t="s">
        <v>5240</v>
      </c>
      <c r="D2386" s="42" t="s">
        <v>5525</v>
      </c>
      <c r="E2386" s="203">
        <f>VLOOKUP(A2386,'System TB'!$A:$C,3,FALSE)</f>
        <v>0</v>
      </c>
      <c r="F2386" s="44">
        <v>0</v>
      </c>
      <c r="G2386" s="44">
        <f t="shared" si="42"/>
        <v>0</v>
      </c>
      <c r="H2386" s="55"/>
      <c r="I2386" s="55"/>
      <c r="J2386" s="55"/>
    </row>
    <row r="2387" spans="1:10">
      <c r="A2387" s="42" t="s">
        <v>677</v>
      </c>
      <c r="B2387" s="43">
        <v>26</v>
      </c>
      <c r="C2387" s="204" t="s">
        <v>5205</v>
      </c>
      <c r="D2387" s="42" t="s">
        <v>678</v>
      </c>
      <c r="E2387" s="203">
        <f>VLOOKUP(A2387,'System TB'!$A:$C,3,FALSE)</f>
        <v>-66666628</v>
      </c>
      <c r="F2387" s="44">
        <v>-133333296</v>
      </c>
      <c r="G2387" s="44">
        <f t="shared" si="42"/>
        <v>66666668</v>
      </c>
      <c r="H2387" s="55"/>
      <c r="I2387" s="55"/>
      <c r="J2387" s="55"/>
    </row>
    <row r="2388" spans="1:10">
      <c r="A2388" s="55" t="s">
        <v>5526</v>
      </c>
      <c r="B2388" s="43" t="s">
        <v>1409</v>
      </c>
      <c r="C2388" s="92" t="s">
        <v>5238</v>
      </c>
      <c r="D2388" s="42" t="s">
        <v>5527</v>
      </c>
      <c r="E2388" s="203">
        <f>VLOOKUP(A2388,'System TB'!$A:$C,3,FALSE)</f>
        <v>302215.07</v>
      </c>
      <c r="F2388" s="44">
        <v>231835.07000000007</v>
      </c>
      <c r="G2388" s="44">
        <f t="shared" si="42"/>
        <v>70379.999999999942</v>
      </c>
      <c r="H2388" s="55"/>
      <c r="I2388" s="55"/>
      <c r="J2388" s="55"/>
    </row>
    <row r="2389" spans="1:10">
      <c r="A2389" s="55" t="s">
        <v>5528</v>
      </c>
      <c r="B2389" s="43"/>
      <c r="C2389" s="92" t="str">
        <f>IF(E2389&gt;=0,"BS-1.1.18.0.0.0","BS-1.2.11.0.0.0")</f>
        <v>BS-1.2.11.0.0.0</v>
      </c>
      <c r="D2389" s="42" t="s">
        <v>5529</v>
      </c>
      <c r="E2389" s="203">
        <f>VLOOKUP(A2389,'System TB'!$A:$C,3,FALSE)</f>
        <v>-0.05</v>
      </c>
      <c r="F2389" s="44">
        <v>-0.05</v>
      </c>
      <c r="G2389" s="44">
        <f t="shared" si="42"/>
        <v>0</v>
      </c>
      <c r="H2389" s="55"/>
      <c r="I2389" s="55"/>
      <c r="J2389" s="55"/>
    </row>
    <row r="2390" spans="1:10">
      <c r="A2390" s="55" t="s">
        <v>5530</v>
      </c>
      <c r="B2390" s="43"/>
      <c r="C2390" s="92" t="s">
        <v>5362</v>
      </c>
      <c r="D2390" s="42" t="s">
        <v>5531</v>
      </c>
      <c r="E2390" s="203">
        <f>VLOOKUP(A2390,'System TB'!$A:$C,3,FALSE)</f>
        <v>4352375682.7799997</v>
      </c>
      <c r="F2390" s="44">
        <v>4331753958.1300001</v>
      </c>
      <c r="G2390" s="44">
        <f t="shared" si="42"/>
        <v>20621724.649999619</v>
      </c>
      <c r="H2390" s="55"/>
      <c r="I2390" s="55"/>
      <c r="J2390" s="55"/>
    </row>
    <row r="2391" spans="1:10">
      <c r="A2391" s="55" t="s">
        <v>5532</v>
      </c>
      <c r="B2391" s="43"/>
      <c r="C2391" s="92" t="s">
        <v>5362</v>
      </c>
      <c r="D2391" s="42" t="s">
        <v>5533</v>
      </c>
      <c r="E2391" s="203">
        <f>VLOOKUP(A2391,'System TB'!$A:$C,3,FALSE)</f>
        <v>212762529.50999999</v>
      </c>
      <c r="F2391" s="44">
        <v>215065642.81</v>
      </c>
      <c r="G2391" s="44">
        <f t="shared" si="42"/>
        <v>-2303113.3000000119</v>
      </c>
      <c r="H2391" s="55"/>
      <c r="I2391" s="55"/>
      <c r="J2391" s="55"/>
    </row>
    <row r="2392" spans="1:10">
      <c r="A2392" s="55" t="s">
        <v>5534</v>
      </c>
      <c r="B2392" s="43"/>
      <c r="C2392" s="9" t="s">
        <v>5246</v>
      </c>
      <c r="D2392" s="42" t="s">
        <v>5535</v>
      </c>
      <c r="E2392" s="203">
        <f>VLOOKUP(A2392,'System TB'!$A:$C,3,FALSE)</f>
        <v>-424964267.89999998</v>
      </c>
      <c r="F2392" s="44">
        <v>-323145656.54999995</v>
      </c>
      <c r="G2392" s="44">
        <f t="shared" si="42"/>
        <v>-101818611.35000002</v>
      </c>
      <c r="H2392" s="55"/>
      <c r="I2392" s="55"/>
      <c r="J2392" s="55"/>
    </row>
    <row r="2393" spans="1:10">
      <c r="A2393" s="55" t="s">
        <v>5536</v>
      </c>
      <c r="B2393" s="91" t="str">
        <f>IF(E2393&gt;=0,"15b","OD")</f>
        <v>15b</v>
      </c>
      <c r="C2393" s="91" t="str">
        <f>IF(E2393&gt;=0,"BS-1.1.1.3.0.0","BS-1.2.1.1.0.0")</f>
        <v>BS-1.1.1.3.0.0</v>
      </c>
      <c r="D2393" s="42" t="s">
        <v>5537</v>
      </c>
      <c r="E2393" s="203">
        <f>VLOOKUP(A2393,'System TB'!$A:$C,3,FALSE)</f>
        <v>1010575.42</v>
      </c>
      <c r="F2393" s="44">
        <v>1010575.42</v>
      </c>
      <c r="G2393" s="44">
        <f t="shared" si="42"/>
        <v>0</v>
      </c>
      <c r="H2393" s="55"/>
      <c r="I2393" s="55"/>
      <c r="J2393" s="55"/>
    </row>
    <row r="2394" spans="1:10">
      <c r="A2394" s="55" t="s">
        <v>5538</v>
      </c>
      <c r="B2394" s="91" t="str">
        <f>IF(E2394&gt;=0,"15b","OD")</f>
        <v>15b</v>
      </c>
      <c r="C2394" s="91" t="str">
        <f>IF(E2394&gt;=0,"BS-1.1.1.3.0.0","BS-1.2.1.1.0.0")</f>
        <v>BS-1.1.1.3.0.0</v>
      </c>
      <c r="D2394" s="42" t="s">
        <v>5539</v>
      </c>
      <c r="E2394" s="203">
        <f>VLOOKUP(A2394,'System TB'!$A:$C,3,FALSE)</f>
        <v>168558.94</v>
      </c>
      <c r="F2394" s="44">
        <v>264830.55</v>
      </c>
      <c r="G2394" s="44">
        <f t="shared" si="42"/>
        <v>-96271.609999999986</v>
      </c>
      <c r="H2394" s="55"/>
      <c r="I2394" s="55"/>
      <c r="J2394" s="55"/>
    </row>
    <row r="2395" spans="1:10">
      <c r="A2395" s="55" t="s">
        <v>5540</v>
      </c>
      <c r="B2395" s="43" t="s">
        <v>1409</v>
      </c>
      <c r="C2395" s="92" t="s">
        <v>5238</v>
      </c>
      <c r="D2395" s="42" t="s">
        <v>5541</v>
      </c>
      <c r="E2395" s="203">
        <f>VLOOKUP(A2395,'System TB'!$A:$C,3,FALSE)</f>
        <v>0</v>
      </c>
      <c r="F2395" s="44">
        <v>0</v>
      </c>
      <c r="G2395" s="44">
        <f t="shared" si="42"/>
        <v>0</v>
      </c>
      <c r="H2395" s="55"/>
      <c r="I2395" s="55"/>
      <c r="J2395" s="55"/>
    </row>
    <row r="2396" spans="1:10">
      <c r="A2396" s="202" t="s">
        <v>5644</v>
      </c>
      <c r="B2396" s="43" t="s">
        <v>1409</v>
      </c>
      <c r="C2396" s="92" t="s">
        <v>5238</v>
      </c>
      <c r="D2396" s="42" t="s">
        <v>5645</v>
      </c>
      <c r="E2396" s="203">
        <f>VLOOKUP(A2396,'System TB'!$A:$C,3,FALSE)</f>
        <v>0</v>
      </c>
      <c r="F2396" s="44">
        <v>0</v>
      </c>
      <c r="G2396" s="44">
        <f t="shared" si="42"/>
        <v>0</v>
      </c>
      <c r="H2396" s="55"/>
      <c r="I2396" s="55"/>
      <c r="J2396" s="55"/>
    </row>
    <row r="2397" spans="1:10">
      <c r="A2397" s="55" t="s">
        <v>5542</v>
      </c>
      <c r="B2397" s="43"/>
      <c r="C2397" s="9" t="s">
        <v>5250</v>
      </c>
      <c r="D2397" s="42" t="s">
        <v>5543</v>
      </c>
      <c r="E2397" s="203">
        <f>VLOOKUP(A2397,'System TB'!$A:$C,3,FALSE)</f>
        <v>42165.53</v>
      </c>
      <c r="F2397" s="44">
        <v>34330.339999999967</v>
      </c>
      <c r="G2397" s="44">
        <f t="shared" si="42"/>
        <v>7835.1900000000314</v>
      </c>
      <c r="H2397" s="55"/>
      <c r="I2397" s="55"/>
      <c r="J2397" s="55"/>
    </row>
    <row r="2398" spans="1:10">
      <c r="A2398" s="55" t="s">
        <v>5544</v>
      </c>
      <c r="B2398" s="43"/>
      <c r="C2398" s="43" t="s">
        <v>5472</v>
      </c>
      <c r="D2398" s="42" t="s">
        <v>5545</v>
      </c>
      <c r="E2398" s="203">
        <f>VLOOKUP(A2398,'System TB'!$A:$C,3,FALSE)</f>
        <v>0</v>
      </c>
      <c r="F2398" s="44">
        <v>0</v>
      </c>
      <c r="G2398" s="44">
        <f t="shared" si="42"/>
        <v>0</v>
      </c>
      <c r="H2398" s="55"/>
      <c r="I2398" s="55"/>
      <c r="J2398" s="55"/>
    </row>
    <row r="2399" spans="1:10">
      <c r="A2399" s="55" t="s">
        <v>5546</v>
      </c>
      <c r="B2399" s="43"/>
      <c r="C2399" s="43" t="s">
        <v>5472</v>
      </c>
      <c r="D2399" s="42" t="s">
        <v>5547</v>
      </c>
      <c r="E2399" s="203">
        <f>VLOOKUP(A2399,'System TB'!$A:$C,3,FALSE)</f>
        <v>0</v>
      </c>
      <c r="F2399" s="44">
        <v>0</v>
      </c>
      <c r="G2399" s="44">
        <f t="shared" si="42"/>
        <v>0</v>
      </c>
      <c r="H2399" s="55"/>
      <c r="I2399" s="55"/>
      <c r="J2399" s="55"/>
    </row>
    <row r="2400" spans="1:10">
      <c r="A2400" s="55" t="s">
        <v>5548</v>
      </c>
      <c r="B2400" s="43"/>
      <c r="C2400" s="43" t="s">
        <v>5472</v>
      </c>
      <c r="D2400" s="42" t="s">
        <v>5549</v>
      </c>
      <c r="E2400" s="203">
        <f>VLOOKUP(A2400,'System TB'!$A:$C,3,FALSE)</f>
        <v>0</v>
      </c>
      <c r="F2400" s="44">
        <v>0</v>
      </c>
      <c r="G2400" s="44">
        <f t="shared" si="42"/>
        <v>0</v>
      </c>
      <c r="H2400" s="55"/>
      <c r="I2400" s="55"/>
      <c r="J2400" s="55"/>
    </row>
    <row r="2401" spans="1:10">
      <c r="A2401" s="55" t="s">
        <v>5550</v>
      </c>
      <c r="B2401" s="43"/>
      <c r="C2401" s="43" t="s">
        <v>5472</v>
      </c>
      <c r="D2401" s="42" t="s">
        <v>5551</v>
      </c>
      <c r="E2401" s="203">
        <f>VLOOKUP(A2401,'System TB'!$A:$C,3,FALSE)</f>
        <v>0</v>
      </c>
      <c r="F2401" s="44">
        <v>0</v>
      </c>
      <c r="G2401" s="44">
        <f t="shared" si="42"/>
        <v>0</v>
      </c>
      <c r="H2401" s="55"/>
      <c r="I2401" s="55"/>
      <c r="J2401" s="55"/>
    </row>
    <row r="2402" spans="1:10">
      <c r="A2402" s="55" t="s">
        <v>5552</v>
      </c>
      <c r="B2402" s="43">
        <v>9</v>
      </c>
      <c r="C2402" s="204" t="s">
        <v>5228</v>
      </c>
      <c r="D2402" s="42" t="s">
        <v>5553</v>
      </c>
      <c r="E2402" s="203">
        <f>VLOOKUP(A2402,'System TB'!$A:$C,3,FALSE)</f>
        <v>-34725667</v>
      </c>
      <c r="F2402" s="44">
        <v>-23975521</v>
      </c>
      <c r="G2402" s="44">
        <f t="shared" si="42"/>
        <v>-10750146</v>
      </c>
      <c r="H2402" s="55"/>
      <c r="I2402" s="55"/>
      <c r="J2402" s="55"/>
    </row>
    <row r="2403" spans="1:10">
      <c r="A2403" s="55" t="s">
        <v>5554</v>
      </c>
      <c r="B2403" s="43">
        <v>9</v>
      </c>
      <c r="C2403" s="204" t="s">
        <v>5228</v>
      </c>
      <c r="D2403" s="42" t="s">
        <v>5555</v>
      </c>
      <c r="E2403" s="203">
        <f>VLOOKUP(A2403,'System TB'!$A:$C,3,FALSE)</f>
        <v>0</v>
      </c>
      <c r="F2403" s="44">
        <v>0</v>
      </c>
      <c r="G2403" s="44">
        <f t="shared" si="42"/>
        <v>0</v>
      </c>
      <c r="H2403" s="55"/>
      <c r="I2403" s="55"/>
      <c r="J2403" s="55"/>
    </row>
    <row r="2404" spans="1:10">
      <c r="A2404" s="55" t="s">
        <v>5607</v>
      </c>
      <c r="B2404" s="43"/>
      <c r="C2404" s="9" t="s">
        <v>5243</v>
      </c>
      <c r="D2404" s="42" t="s">
        <v>5600</v>
      </c>
      <c r="E2404" s="203">
        <f>VLOOKUP(A2404,'System TB'!$A:$C,3,FALSE)</f>
        <v>4152695</v>
      </c>
      <c r="F2404" s="44">
        <v>2982608</v>
      </c>
      <c r="G2404" s="44">
        <f t="shared" si="42"/>
        <v>1170087</v>
      </c>
      <c r="H2404" s="55"/>
      <c r="I2404" s="55"/>
      <c r="J2404" s="55"/>
    </row>
    <row r="2405" spans="1:10">
      <c r="A2405" s="55" t="s">
        <v>5612</v>
      </c>
      <c r="B2405" s="43"/>
      <c r="C2405" s="204" t="s">
        <v>5459</v>
      </c>
      <c r="D2405" s="42" t="s">
        <v>5605</v>
      </c>
      <c r="E2405" s="203">
        <f>VLOOKUP(A2405,'System TB'!$A:$C,3,FALSE)</f>
        <v>-1171058.1000000001</v>
      </c>
      <c r="F2405" s="44">
        <v>-1076335.53</v>
      </c>
      <c r="G2405" s="44">
        <f t="shared" si="42"/>
        <v>-94722.570000000065</v>
      </c>
      <c r="H2405" s="55"/>
      <c r="I2405" s="55"/>
      <c r="J2405" s="55"/>
    </row>
    <row r="2406" spans="1:10">
      <c r="A2406" s="55" t="s">
        <v>5610</v>
      </c>
      <c r="B2406" s="43" t="s">
        <v>1409</v>
      </c>
      <c r="C2406" s="92" t="s">
        <v>5238</v>
      </c>
      <c r="D2406" s="42" t="s">
        <v>5603</v>
      </c>
      <c r="E2406" s="203">
        <f>VLOOKUP(A2406,'System TB'!$A:$C,3,FALSE)</f>
        <v>0</v>
      </c>
      <c r="F2406" s="44">
        <v>0</v>
      </c>
      <c r="G2406" s="44">
        <f t="shared" si="42"/>
        <v>0</v>
      </c>
      <c r="H2406" s="55"/>
      <c r="I2406" s="55"/>
      <c r="J2406" s="55"/>
    </row>
    <row r="2407" spans="1:10">
      <c r="A2407" s="55" t="s">
        <v>5611</v>
      </c>
      <c r="B2407" s="43"/>
      <c r="C2407" s="204" t="s">
        <v>5303</v>
      </c>
      <c r="D2407" s="42" t="s">
        <v>5604</v>
      </c>
      <c r="E2407" s="203">
        <f>VLOOKUP(A2407,'System TB'!$A:$C,3,FALSE)</f>
        <v>0</v>
      </c>
      <c r="F2407" s="44">
        <v>0</v>
      </c>
      <c r="G2407" s="44">
        <f t="shared" si="42"/>
        <v>0</v>
      </c>
      <c r="H2407" s="55"/>
      <c r="I2407" s="55"/>
      <c r="J2407" s="55"/>
    </row>
    <row r="2408" spans="1:10">
      <c r="A2408" s="55" t="s">
        <v>5609</v>
      </c>
      <c r="B2408" s="43"/>
      <c r="C2408" s="2" t="s">
        <v>5459</v>
      </c>
      <c r="D2408" s="42" t="s">
        <v>5602</v>
      </c>
      <c r="E2408" s="203">
        <f>VLOOKUP(A2408,'System TB'!$A:$C,3,FALSE)</f>
        <v>0</v>
      </c>
      <c r="F2408" s="44">
        <v>0</v>
      </c>
      <c r="G2408" s="44">
        <f t="shared" si="42"/>
        <v>0</v>
      </c>
      <c r="H2408" s="55"/>
      <c r="I2408" s="55"/>
      <c r="J2408" s="55"/>
    </row>
    <row r="2409" spans="1:10">
      <c r="A2409" s="55" t="s">
        <v>5475</v>
      </c>
      <c r="B2409" s="43"/>
      <c r="C2409" s="92"/>
      <c r="D2409" s="42" t="s">
        <v>5476</v>
      </c>
      <c r="E2409" s="203">
        <f>VLOOKUP(A2409,'System TB'!$A:$C,3,FALSE)</f>
        <v>0</v>
      </c>
      <c r="F2409" s="44">
        <v>0</v>
      </c>
      <c r="G2409" s="44">
        <f t="shared" si="42"/>
        <v>0</v>
      </c>
      <c r="H2409" s="55"/>
      <c r="I2409" s="55"/>
      <c r="J2409" s="55"/>
    </row>
    <row r="2410" spans="1:10">
      <c r="A2410" s="55" t="s">
        <v>5492</v>
      </c>
      <c r="B2410" s="43"/>
      <c r="C2410" s="92"/>
      <c r="D2410" s="42" t="s">
        <v>5493</v>
      </c>
      <c r="E2410" s="203">
        <f>VLOOKUP(A2410,'System TB'!$A:$C,3,FALSE)</f>
        <v>0</v>
      </c>
      <c r="F2410" s="44">
        <v>0</v>
      </c>
      <c r="G2410" s="44">
        <f t="shared" si="42"/>
        <v>0</v>
      </c>
      <c r="H2410" s="55"/>
      <c r="I2410" s="55"/>
      <c r="J2410" s="55"/>
    </row>
    <row r="2411" spans="1:10">
      <c r="A2411" s="55" t="s">
        <v>5494</v>
      </c>
      <c r="B2411" s="43"/>
      <c r="C2411" s="92"/>
      <c r="D2411" s="42" t="s">
        <v>5495</v>
      </c>
      <c r="E2411" s="203">
        <f>VLOOKUP(A2411,'System TB'!$A:$C,3,FALSE)</f>
        <v>0</v>
      </c>
      <c r="F2411" s="44">
        <v>0</v>
      </c>
      <c r="G2411" s="44">
        <f t="shared" si="42"/>
        <v>0</v>
      </c>
      <c r="H2411" s="55"/>
      <c r="I2411" s="55"/>
      <c r="J2411" s="55"/>
    </row>
    <row r="2412" spans="1:10">
      <c r="A2412" s="55" t="s">
        <v>5496</v>
      </c>
      <c r="B2412" s="43"/>
      <c r="C2412" s="92"/>
      <c r="D2412" s="42" t="s">
        <v>5497</v>
      </c>
      <c r="E2412" s="203">
        <f>VLOOKUP(A2412,'System TB'!$A:$C,3,FALSE)</f>
        <v>0</v>
      </c>
      <c r="F2412" s="44">
        <v>0</v>
      </c>
      <c r="G2412" s="44">
        <f t="shared" si="42"/>
        <v>0</v>
      </c>
      <c r="H2412" s="55"/>
      <c r="I2412" s="55"/>
      <c r="J2412" s="55"/>
    </row>
    <row r="2413" spans="1:10">
      <c r="A2413" s="55" t="s">
        <v>5498</v>
      </c>
      <c r="B2413" s="43"/>
      <c r="C2413" s="92"/>
      <c r="D2413" s="42" t="s">
        <v>5499</v>
      </c>
      <c r="E2413" s="203">
        <f>VLOOKUP(A2413,'System TB'!$A:$C,3,FALSE)</f>
        <v>0</v>
      </c>
      <c r="F2413" s="44">
        <v>0</v>
      </c>
      <c r="G2413" s="44">
        <f t="shared" si="42"/>
        <v>0</v>
      </c>
      <c r="H2413" s="55"/>
      <c r="I2413" s="55"/>
      <c r="J2413" s="55"/>
    </row>
    <row r="2414" spans="1:10">
      <c r="A2414" s="55" t="s">
        <v>5622</v>
      </c>
      <c r="B2414" s="43"/>
      <c r="C2414" s="92" t="s">
        <v>5238</v>
      </c>
      <c r="D2414" s="42" t="s">
        <v>5623</v>
      </c>
      <c r="E2414" s="203">
        <f>VLOOKUP(A2414,'System TB'!$A:$C,3,FALSE)</f>
        <v>0</v>
      </c>
      <c r="F2414" s="44">
        <v>0</v>
      </c>
      <c r="G2414" s="44">
        <f t="shared" si="42"/>
        <v>0</v>
      </c>
      <c r="H2414" s="55"/>
      <c r="I2414" s="55"/>
      <c r="J2414" s="55"/>
    </row>
    <row r="2415" spans="1:10">
      <c r="A2415" s="55" t="s">
        <v>5624</v>
      </c>
      <c r="B2415" s="43" t="s">
        <v>4688</v>
      </c>
      <c r="C2415" s="92" t="str">
        <f>IF(E2415&gt;=0,"BS-1.1.18.0.0.0","BS-1.2.11.0.0.0")</f>
        <v>BS-1.2.11.0.0.0</v>
      </c>
      <c r="D2415" s="42" t="s">
        <v>5625</v>
      </c>
      <c r="E2415" s="203">
        <f>VLOOKUP(A2415,'System TB'!$A:$C,3,FALSE)</f>
        <v>-13743105.310000001</v>
      </c>
      <c r="F2415" s="44">
        <v>-13743105.310000001</v>
      </c>
      <c r="G2415" s="44">
        <f t="shared" si="42"/>
        <v>0</v>
      </c>
      <c r="H2415" s="55"/>
      <c r="I2415" s="55"/>
      <c r="J2415" s="55"/>
    </row>
    <row r="2416" spans="1:10">
      <c r="A2416" s="55" t="s">
        <v>5626</v>
      </c>
      <c r="B2416" s="43"/>
      <c r="C2416" s="92" t="s">
        <v>5240</v>
      </c>
      <c r="D2416" s="42" t="s">
        <v>5627</v>
      </c>
      <c r="E2416" s="203">
        <f>VLOOKUP(A2416,'System TB'!$A:$C,3,FALSE)</f>
        <v>0</v>
      </c>
      <c r="F2416" s="44">
        <v>0</v>
      </c>
      <c r="G2416" s="44">
        <f t="shared" si="42"/>
        <v>0</v>
      </c>
      <c r="H2416" s="55"/>
      <c r="I2416" s="55"/>
      <c r="J2416" s="55"/>
    </row>
    <row r="2417" spans="1:10">
      <c r="A2417" s="55" t="s">
        <v>5633</v>
      </c>
      <c r="B2417" s="43"/>
      <c r="C2417" s="3" t="s">
        <v>5335</v>
      </c>
      <c r="D2417" s="42" t="s">
        <v>5634</v>
      </c>
      <c r="E2417" s="203">
        <f>VLOOKUP(A2417,'System TB'!$A:$C,3,FALSE)</f>
        <v>50</v>
      </c>
      <c r="F2417" s="44">
        <v>43.14</v>
      </c>
      <c r="G2417" s="44">
        <f t="shared" si="42"/>
        <v>6.8599999999999994</v>
      </c>
      <c r="H2417" s="55"/>
      <c r="I2417" s="55"/>
      <c r="J2417" s="55"/>
    </row>
    <row r="2418" spans="1:10">
      <c r="A2418" s="55" t="s">
        <v>5635</v>
      </c>
      <c r="B2418" s="43"/>
      <c r="C2418" s="2" t="s">
        <v>5428</v>
      </c>
      <c r="D2418" s="42" t="s">
        <v>5657</v>
      </c>
      <c r="E2418" s="203">
        <f>VLOOKUP(A2418,'System TB'!$A:$C,3,FALSE)</f>
        <v>0</v>
      </c>
      <c r="F2418" s="44">
        <v>0</v>
      </c>
      <c r="G2418" s="44">
        <f t="shared" si="42"/>
        <v>0</v>
      </c>
      <c r="H2418" s="55"/>
      <c r="I2418" s="55"/>
      <c r="J2418" s="55"/>
    </row>
    <row r="2419" spans="1:10">
      <c r="A2419" s="55" t="s">
        <v>5636</v>
      </c>
      <c r="B2419" s="43"/>
      <c r="C2419" s="2" t="s">
        <v>5428</v>
      </c>
      <c r="D2419" s="42" t="s">
        <v>5658</v>
      </c>
      <c r="E2419" s="203">
        <f>VLOOKUP(A2419,'System TB'!$A:$C,3,FALSE)</f>
        <v>0</v>
      </c>
      <c r="F2419" s="44">
        <v>0</v>
      </c>
      <c r="G2419" s="44">
        <f t="shared" si="42"/>
        <v>0</v>
      </c>
      <c r="H2419" s="55"/>
      <c r="I2419" s="55"/>
      <c r="J2419" s="55"/>
    </row>
    <row r="2420" spans="1:10">
      <c r="A2420" s="55" t="s">
        <v>5637</v>
      </c>
      <c r="B2420" s="43"/>
      <c r="C2420" s="9" t="s">
        <v>5268</v>
      </c>
      <c r="D2420" s="42" t="s">
        <v>5654</v>
      </c>
      <c r="E2420" s="203">
        <f>VLOOKUP(A2420,'System TB'!$A:$C,3,FALSE)</f>
        <v>0</v>
      </c>
      <c r="F2420" s="44">
        <v>0</v>
      </c>
      <c r="G2420" s="44">
        <f t="shared" si="42"/>
        <v>0</v>
      </c>
      <c r="H2420" s="55"/>
      <c r="I2420" s="55"/>
      <c r="J2420" s="55"/>
    </row>
    <row r="2421" spans="1:10">
      <c r="A2421" s="55" t="s">
        <v>5655</v>
      </c>
      <c r="B2421" s="43"/>
      <c r="C2421" s="9" t="s">
        <v>5268</v>
      </c>
      <c r="D2421" s="42" t="s">
        <v>5656</v>
      </c>
      <c r="E2421" s="203">
        <f>VLOOKUP(A2421,'System TB'!$A:$C,3,FALSE)</f>
        <v>0</v>
      </c>
      <c r="F2421" s="44">
        <v>0</v>
      </c>
      <c r="G2421" s="44">
        <f t="shared" si="42"/>
        <v>0</v>
      </c>
      <c r="H2421" s="55"/>
      <c r="I2421" s="55"/>
      <c r="J2421" s="55"/>
    </row>
    <row r="2422" spans="1:10">
      <c r="A2422" s="55" t="s">
        <v>5659</v>
      </c>
      <c r="B2422" s="43"/>
      <c r="C2422" s="2" t="s">
        <v>5429</v>
      </c>
      <c r="D2422" s="42" t="s">
        <v>5660</v>
      </c>
      <c r="E2422" s="203">
        <f>VLOOKUP(A2422,'System TB'!$A:$C,3,FALSE)</f>
        <v>-0.02</v>
      </c>
      <c r="F2422" s="44">
        <v>-0.02</v>
      </c>
      <c r="G2422" s="44">
        <f t="shared" si="42"/>
        <v>0</v>
      </c>
      <c r="H2422" s="55"/>
      <c r="I2422" s="55"/>
      <c r="J2422" s="55"/>
    </row>
    <row r="2423" spans="1:10">
      <c r="A2423" s="55" t="s">
        <v>5661</v>
      </c>
      <c r="B2423" s="43"/>
      <c r="C2423" s="2" t="s">
        <v>5429</v>
      </c>
      <c r="D2423" s="42" t="s">
        <v>5662</v>
      </c>
      <c r="E2423" s="203">
        <f>VLOOKUP(A2423,'System TB'!$A:$C,3,FALSE)</f>
        <v>0</v>
      </c>
      <c r="F2423" s="44">
        <v>0</v>
      </c>
      <c r="G2423" s="44">
        <f t="shared" si="42"/>
        <v>0</v>
      </c>
      <c r="H2423" s="55"/>
      <c r="I2423" s="55"/>
      <c r="J2423" s="55"/>
    </row>
    <row r="2424" spans="1:10">
      <c r="A2424" s="55" t="s">
        <v>5663</v>
      </c>
      <c r="B2424" s="43" t="s">
        <v>1409</v>
      </c>
      <c r="C2424" s="92" t="s">
        <v>5238</v>
      </c>
      <c r="D2424" s="42" t="s">
        <v>5664</v>
      </c>
      <c r="E2424" s="203">
        <f>VLOOKUP(A2424,'System TB'!$A:$C,3,FALSE)</f>
        <v>0</v>
      </c>
      <c r="F2424" s="44">
        <v>0</v>
      </c>
      <c r="G2424" s="44">
        <f t="shared" si="42"/>
        <v>0</v>
      </c>
      <c r="H2424" s="55"/>
      <c r="I2424" s="55"/>
      <c r="J2424" s="55"/>
    </row>
    <row r="2425" spans="1:10">
      <c r="A2425" s="55" t="s">
        <v>5628</v>
      </c>
      <c r="B2425" s="43" t="s">
        <v>4420</v>
      </c>
      <c r="C2425" s="92" t="s">
        <v>5222</v>
      </c>
      <c r="D2425" s="42" t="s">
        <v>5629</v>
      </c>
      <c r="E2425" s="203">
        <f>VLOOKUP(A2425,'System TB'!$A:$C,3,FALSE)</f>
        <v>0</v>
      </c>
      <c r="F2425" s="44">
        <v>0</v>
      </c>
      <c r="G2425" s="44">
        <f t="shared" si="42"/>
        <v>0</v>
      </c>
      <c r="H2425" s="55"/>
      <c r="I2425" s="55"/>
      <c r="J2425" s="55"/>
    </row>
    <row r="2426" spans="1:10">
      <c r="A2426" s="42" t="s">
        <v>5646</v>
      </c>
      <c r="B2426" s="43">
        <v>23</v>
      </c>
      <c r="C2426" s="3" t="s">
        <v>5401</v>
      </c>
      <c r="D2426" s="42" t="s">
        <v>5647</v>
      </c>
      <c r="E2426" s="203">
        <f>VLOOKUP(A2426,'System TB'!$A:$C,3,FALSE)</f>
        <v>83322932.469999999</v>
      </c>
      <c r="F2426" s="44">
        <v>83322932.469999999</v>
      </c>
      <c r="G2426" s="44">
        <f t="shared" si="42"/>
        <v>0</v>
      </c>
      <c r="H2426" s="55"/>
      <c r="I2426" s="55"/>
      <c r="J2426" s="55"/>
    </row>
    <row r="2427" spans="1:10">
      <c r="A2427" s="42" t="s">
        <v>5648</v>
      </c>
      <c r="B2427" s="43" t="s">
        <v>1347</v>
      </c>
      <c r="C2427" s="3" t="s">
        <v>5236</v>
      </c>
      <c r="D2427" s="42" t="s">
        <v>5649</v>
      </c>
      <c r="E2427" s="203">
        <f>VLOOKUP(A2427,'System TB'!$A:$C,3,FALSE)</f>
        <v>443001.88</v>
      </c>
      <c r="F2427" s="44">
        <v>327947.23</v>
      </c>
      <c r="G2427" s="44">
        <f t="shared" si="42"/>
        <v>115054.65000000002</v>
      </c>
      <c r="H2427" s="55"/>
      <c r="I2427" s="55"/>
      <c r="J2427" s="55"/>
    </row>
    <row r="2428" spans="1:10">
      <c r="A2428" s="42" t="s">
        <v>5650</v>
      </c>
      <c r="B2428" s="43">
        <v>23</v>
      </c>
      <c r="C2428" s="3" t="s">
        <v>5401</v>
      </c>
      <c r="D2428" s="42" t="s">
        <v>5651</v>
      </c>
      <c r="E2428" s="203">
        <f>VLOOKUP(A2428,'System TB'!$A:$C,3,FALSE)</f>
        <v>-443001.88</v>
      </c>
      <c r="F2428" s="44">
        <v>-327947.23</v>
      </c>
      <c r="G2428" s="44">
        <f t="shared" si="42"/>
        <v>-115054.65000000002</v>
      </c>
      <c r="H2428" s="55"/>
      <c r="I2428" s="55"/>
      <c r="J2428" s="55"/>
    </row>
    <row r="2429" spans="1:10">
      <c r="A2429" s="42" t="s">
        <v>5652</v>
      </c>
      <c r="B2429" s="43" t="s">
        <v>3844</v>
      </c>
      <c r="C2429" s="3" t="s">
        <v>5321</v>
      </c>
      <c r="D2429" s="42" t="s">
        <v>5653</v>
      </c>
      <c r="E2429" s="203">
        <f>VLOOKUP(A2429,'System TB'!$A:$C,3,FALSE)</f>
        <v>1933197.96</v>
      </c>
      <c r="F2429" s="44">
        <v>1442771.96</v>
      </c>
      <c r="G2429" s="44">
        <f t="shared" si="42"/>
        <v>490426</v>
      </c>
      <c r="H2429" s="55"/>
      <c r="I2429" s="55"/>
      <c r="J2429" s="55"/>
    </row>
    <row r="2430" spans="1:10">
      <c r="A2430" s="42" t="s">
        <v>5665</v>
      </c>
      <c r="B2430" s="43" t="s">
        <v>1409</v>
      </c>
      <c r="C2430" s="92" t="s">
        <v>5238</v>
      </c>
      <c r="D2430" s="42" t="s">
        <v>5666</v>
      </c>
      <c r="E2430" s="203">
        <f>VLOOKUP(A2430,'System TB'!$A:$C,3,FALSE)</f>
        <v>22287.51</v>
      </c>
      <c r="F2430" s="44">
        <v>10033.509999999995</v>
      </c>
      <c r="G2430" s="44">
        <f t="shared" si="42"/>
        <v>12254.000000000004</v>
      </c>
      <c r="H2430" s="55"/>
      <c r="I2430" s="55"/>
      <c r="J2430" s="55"/>
    </row>
    <row r="2431" spans="1:10">
      <c r="A2431" s="42" t="s">
        <v>5667</v>
      </c>
      <c r="B2431" s="43" t="s">
        <v>1409</v>
      </c>
      <c r="C2431" s="92" t="s">
        <v>5238</v>
      </c>
      <c r="D2431" s="42" t="s">
        <v>5668</v>
      </c>
      <c r="E2431" s="203">
        <f>VLOOKUP(A2431,'System TB'!$A:$C,3,FALSE)</f>
        <v>0</v>
      </c>
      <c r="F2431" s="44">
        <v>0</v>
      </c>
      <c r="G2431" s="44">
        <f t="shared" si="42"/>
        <v>0</v>
      </c>
      <c r="H2431" s="55"/>
      <c r="I2431" s="55"/>
      <c r="J2431" s="55"/>
    </row>
    <row r="2432" spans="1:10">
      <c r="A2432" s="42" t="s">
        <v>5804</v>
      </c>
      <c r="B2432" s="43" t="s">
        <v>1409</v>
      </c>
      <c r="C2432" s="92" t="s">
        <v>5238</v>
      </c>
      <c r="D2432" s="42" t="s">
        <v>5805</v>
      </c>
      <c r="E2432" s="203">
        <f>VLOOKUP(A2432,'System TB'!$A:$C,3,FALSE)</f>
        <v>0</v>
      </c>
      <c r="F2432" s="44">
        <v>0</v>
      </c>
      <c r="G2432" s="44">
        <f t="shared" si="42"/>
        <v>0</v>
      </c>
      <c r="H2432" s="55"/>
      <c r="I2432" s="55"/>
      <c r="J2432" s="55"/>
    </row>
    <row r="2433" spans="1:10">
      <c r="A2433" s="42" t="s">
        <v>5808</v>
      </c>
      <c r="B2433" s="43" t="s">
        <v>1409</v>
      </c>
      <c r="C2433" s="92" t="s">
        <v>5238</v>
      </c>
      <c r="D2433" s="42" t="s">
        <v>5809</v>
      </c>
      <c r="E2433" s="203">
        <f>VLOOKUP(A2433,'System TB'!$A:$C,3,FALSE)</f>
        <v>0</v>
      </c>
      <c r="F2433" s="44">
        <v>0</v>
      </c>
      <c r="G2433" s="44">
        <f t="shared" si="42"/>
        <v>0</v>
      </c>
      <c r="H2433" s="55"/>
      <c r="I2433" s="55"/>
      <c r="J2433" s="55"/>
    </row>
    <row r="2434" spans="1:10">
      <c r="A2434" s="42" t="s">
        <v>5673</v>
      </c>
      <c r="B2434" s="43" t="s">
        <v>1409</v>
      </c>
      <c r="C2434" s="92" t="s">
        <v>5238</v>
      </c>
      <c r="D2434" s="42" t="s">
        <v>5674</v>
      </c>
      <c r="E2434" s="203">
        <f>VLOOKUP(A2434,'System TB'!$A:$C,3,FALSE)</f>
        <v>13612</v>
      </c>
      <c r="F2434" s="44">
        <v>13612</v>
      </c>
      <c r="G2434" s="44">
        <f t="shared" ref="G2434:G2497" si="43">E2434-F2434</f>
        <v>0</v>
      </c>
      <c r="H2434" s="55"/>
      <c r="I2434" s="55"/>
      <c r="J2434" s="55"/>
    </row>
    <row r="2435" spans="1:10">
      <c r="A2435" s="42" t="s">
        <v>5675</v>
      </c>
      <c r="B2435" s="43"/>
      <c r="C2435" s="92" t="str">
        <f>IF(E2435&gt;0,"BS-1.1.17.0.0.0","BS-1.2.10.0.0.0")</f>
        <v>BS-1.1.17.0.0.0</v>
      </c>
      <c r="D2435" s="42" t="s">
        <v>5676</v>
      </c>
      <c r="E2435" s="203">
        <f>VLOOKUP(A2435,'System TB'!$A:$C,3,FALSE)</f>
        <v>367221.17</v>
      </c>
      <c r="F2435" s="44">
        <v>417247.63</v>
      </c>
      <c r="G2435" s="44">
        <f t="shared" si="43"/>
        <v>-50026.460000000021</v>
      </c>
      <c r="H2435" s="55"/>
      <c r="I2435" s="55"/>
      <c r="J2435" s="55"/>
    </row>
    <row r="2436" spans="1:10">
      <c r="A2436" s="127" t="s">
        <v>5690</v>
      </c>
      <c r="B2436" s="43"/>
      <c r="C2436" s="92" t="str">
        <f>IF(E2436&gt;=0,"BS-1.1.18.0.0.0","BS-1.2.11.0.0.0")</f>
        <v>BS-1.1.18.0.0.0</v>
      </c>
      <c r="D2436" s="42" t="s">
        <v>5691</v>
      </c>
      <c r="E2436" s="203">
        <f>VLOOKUP(A2436,'System TB'!$A:$C,3,FALSE)</f>
        <v>0</v>
      </c>
      <c r="F2436" s="44">
        <v>0</v>
      </c>
      <c r="G2436" s="44">
        <f t="shared" si="43"/>
        <v>0</v>
      </c>
      <c r="H2436" s="55"/>
      <c r="I2436" s="55"/>
      <c r="J2436" s="55"/>
    </row>
    <row r="2437" spans="1:10">
      <c r="A2437" s="127" t="s">
        <v>5692</v>
      </c>
      <c r="B2437" s="43" t="s">
        <v>3557</v>
      </c>
      <c r="C2437" s="92" t="s">
        <v>5240</v>
      </c>
      <c r="D2437" s="42" t="s">
        <v>5693</v>
      </c>
      <c r="E2437" s="203">
        <f>VLOOKUP(A2437,'System TB'!$A:$C,3,FALSE)</f>
        <v>188950</v>
      </c>
      <c r="F2437" s="44">
        <v>188950</v>
      </c>
      <c r="G2437" s="44">
        <f t="shared" si="43"/>
        <v>0</v>
      </c>
      <c r="H2437" s="55"/>
      <c r="I2437" s="55"/>
      <c r="J2437" s="55"/>
    </row>
    <row r="2438" spans="1:10">
      <c r="A2438" s="127" t="s">
        <v>5813</v>
      </c>
      <c r="B2438" s="43" t="s">
        <v>1409</v>
      </c>
      <c r="C2438" s="92" t="s">
        <v>5238</v>
      </c>
      <c r="D2438" s="42" t="s">
        <v>5814</v>
      </c>
      <c r="E2438" s="203">
        <f>VLOOKUP(A2438,'System TB'!$A:$C,3,FALSE)</f>
        <v>0</v>
      </c>
      <c r="F2438" s="44">
        <v>0</v>
      </c>
      <c r="G2438" s="44">
        <f t="shared" si="43"/>
        <v>0</v>
      </c>
      <c r="H2438" s="55"/>
      <c r="I2438" s="55"/>
      <c r="J2438" s="55"/>
    </row>
    <row r="2439" spans="1:10">
      <c r="A2439" s="127" t="s">
        <v>5815</v>
      </c>
      <c r="B2439" s="43" t="s">
        <v>895</v>
      </c>
      <c r="C2439" s="92" t="s">
        <v>5233</v>
      </c>
      <c r="D2439" s="42" t="s">
        <v>5816</v>
      </c>
      <c r="E2439" s="203">
        <f>VLOOKUP(A2439,'System TB'!$A:$C,3,FALSE)</f>
        <v>0</v>
      </c>
      <c r="F2439" s="44">
        <v>0</v>
      </c>
      <c r="G2439" s="44">
        <f t="shared" si="43"/>
        <v>0</v>
      </c>
      <c r="H2439" s="55"/>
      <c r="I2439" s="55"/>
      <c r="J2439" s="55"/>
    </row>
    <row r="2440" spans="1:10">
      <c r="A2440" s="127" t="s">
        <v>5811</v>
      </c>
      <c r="B2440" s="43" t="s">
        <v>1409</v>
      </c>
      <c r="C2440" s="92" t="s">
        <v>5238</v>
      </c>
      <c r="D2440" s="42" t="s">
        <v>5812</v>
      </c>
      <c r="E2440" s="203">
        <f>VLOOKUP(A2440,'System TB'!$A:$C,3,FALSE)</f>
        <v>0</v>
      </c>
      <c r="F2440" s="44">
        <v>0</v>
      </c>
      <c r="G2440" s="44">
        <f t="shared" si="43"/>
        <v>0</v>
      </c>
      <c r="H2440" s="55"/>
      <c r="I2440" s="55"/>
      <c r="J2440" s="55"/>
    </row>
    <row r="2441" spans="1:10">
      <c r="A2441" s="127" t="s">
        <v>5817</v>
      </c>
      <c r="B2441" s="43" t="s">
        <v>895</v>
      </c>
      <c r="C2441" s="92" t="s">
        <v>5233</v>
      </c>
      <c r="D2441" s="42" t="s">
        <v>5818</v>
      </c>
      <c r="E2441" s="203">
        <f>VLOOKUP(A2441,'System TB'!$A:$C,3,FALSE)</f>
        <v>0</v>
      </c>
      <c r="F2441" s="44">
        <v>0</v>
      </c>
      <c r="G2441" s="44">
        <f t="shared" si="43"/>
        <v>0</v>
      </c>
      <c r="H2441" s="55"/>
      <c r="I2441" s="55"/>
      <c r="J2441" s="55"/>
    </row>
    <row r="2442" spans="1:10">
      <c r="A2442" s="127" t="s">
        <v>5819</v>
      </c>
      <c r="B2442" s="43" t="s">
        <v>1409</v>
      </c>
      <c r="C2442" s="92" t="s">
        <v>5238</v>
      </c>
      <c r="D2442" s="42" t="s">
        <v>5820</v>
      </c>
      <c r="E2442" s="203">
        <f>VLOOKUP(A2442,'System TB'!$A:$C,3,FALSE)</f>
        <v>1350</v>
      </c>
      <c r="F2442" s="44">
        <v>1350</v>
      </c>
      <c r="G2442" s="44">
        <f t="shared" si="43"/>
        <v>0</v>
      </c>
      <c r="H2442" s="55"/>
      <c r="I2442" s="55"/>
      <c r="J2442" s="55"/>
    </row>
    <row r="2443" spans="1:10">
      <c r="A2443" s="127" t="s">
        <v>5821</v>
      </c>
      <c r="B2443" s="43"/>
      <c r="C2443" s="92" t="s">
        <v>5205</v>
      </c>
      <c r="D2443" s="42" t="s">
        <v>5822</v>
      </c>
      <c r="E2443" s="203">
        <f>VLOOKUP(A2443,'System TB'!$A:$C,3,FALSE)</f>
        <v>-2643400000</v>
      </c>
      <c r="F2443" s="44">
        <v>-3167300000</v>
      </c>
      <c r="G2443" s="44">
        <f t="shared" si="43"/>
        <v>523900000</v>
      </c>
      <c r="H2443" s="55"/>
      <c r="I2443" s="55"/>
      <c r="J2443" s="55"/>
    </row>
    <row r="2444" spans="1:10">
      <c r="A2444" s="127" t="s">
        <v>5806</v>
      </c>
      <c r="B2444" s="43"/>
      <c r="C2444" s="92"/>
      <c r="D2444" s="42" t="s">
        <v>5807</v>
      </c>
      <c r="E2444" s="203">
        <f>VLOOKUP(A2444,'System TB'!$A:$C,3,FALSE)</f>
        <v>0</v>
      </c>
      <c r="F2444" s="44">
        <v>0</v>
      </c>
      <c r="G2444" s="44">
        <f t="shared" si="43"/>
        <v>0</v>
      </c>
      <c r="H2444" s="55"/>
      <c r="I2444" s="55"/>
      <c r="J2444" s="55"/>
    </row>
    <row r="2445" spans="1:10">
      <c r="A2445" s="127" t="s">
        <v>5694</v>
      </c>
      <c r="B2445" s="43"/>
      <c r="C2445" s="92" t="str">
        <f>IF(E2445&gt;0,"BS-1.1.17.0.0.0","BS-1.2.10.0.0.0")</f>
        <v>BS-1.2.10.0.0.0</v>
      </c>
      <c r="D2445" s="42" t="s">
        <v>5695</v>
      </c>
      <c r="E2445" s="203">
        <f>VLOOKUP(A2445,'System TB'!$A:$C,3,FALSE)</f>
        <v>0</v>
      </c>
      <c r="F2445" s="44">
        <v>0</v>
      </c>
      <c r="G2445" s="44">
        <f t="shared" si="43"/>
        <v>0</v>
      </c>
      <c r="H2445" s="55"/>
      <c r="I2445" s="55"/>
      <c r="J2445" s="55"/>
    </row>
    <row r="2446" spans="1:10">
      <c r="A2446" s="127" t="s">
        <v>5696</v>
      </c>
      <c r="B2446" s="43" t="s">
        <v>1409</v>
      </c>
      <c r="C2446" s="92" t="s">
        <v>5238</v>
      </c>
      <c r="D2446" s="42" t="s">
        <v>5697</v>
      </c>
      <c r="E2446" s="203">
        <f>VLOOKUP(A2446,'System TB'!$A:$C,3,FALSE)</f>
        <v>990</v>
      </c>
      <c r="F2446" s="44">
        <v>990</v>
      </c>
      <c r="G2446" s="44">
        <f t="shared" si="43"/>
        <v>0</v>
      </c>
      <c r="H2446" s="55"/>
      <c r="I2446" s="55"/>
      <c r="J2446" s="55"/>
    </row>
    <row r="2447" spans="1:10">
      <c r="A2447" s="127" t="s">
        <v>5823</v>
      </c>
      <c r="B2447" s="43" t="s">
        <v>978</v>
      </c>
      <c r="C2447" s="92" t="s">
        <v>5233</v>
      </c>
      <c r="D2447" s="42" t="s">
        <v>5824</v>
      </c>
      <c r="E2447" s="203">
        <f>VLOOKUP(A2447,'System TB'!$A:$C,3,FALSE)</f>
        <v>18185</v>
      </c>
      <c r="F2447" s="44">
        <v>18185</v>
      </c>
      <c r="G2447" s="44">
        <f t="shared" si="43"/>
        <v>0</v>
      </c>
      <c r="H2447" s="55"/>
      <c r="I2447" s="55"/>
      <c r="J2447" s="55"/>
    </row>
    <row r="2448" spans="1:10">
      <c r="A2448" s="127" t="s">
        <v>5825</v>
      </c>
      <c r="B2448" s="43" t="s">
        <v>1409</v>
      </c>
      <c r="C2448" s="92" t="s">
        <v>5238</v>
      </c>
      <c r="D2448" s="42" t="s">
        <v>5826</v>
      </c>
      <c r="E2448" s="203">
        <f>VLOOKUP(A2448,'System TB'!$A:$C,3,FALSE)</f>
        <v>67209.25</v>
      </c>
      <c r="F2448" s="44">
        <v>46852.75</v>
      </c>
      <c r="G2448" s="44">
        <f t="shared" si="43"/>
        <v>20356.5</v>
      </c>
      <c r="H2448" s="55"/>
      <c r="I2448" s="55"/>
      <c r="J2448" s="55"/>
    </row>
    <row r="2449" spans="1:10">
      <c r="A2449" s="127" t="s">
        <v>5828</v>
      </c>
      <c r="B2449" s="43" t="s">
        <v>978</v>
      </c>
      <c r="C2449" s="92" t="s">
        <v>5233</v>
      </c>
      <c r="D2449" s="42" t="s">
        <v>5829</v>
      </c>
      <c r="E2449" s="203">
        <f>VLOOKUP(A2449,'System TB'!$A:$C,3,FALSE)</f>
        <v>116055.5</v>
      </c>
      <c r="F2449" s="44">
        <v>81092.5</v>
      </c>
      <c r="G2449" s="44">
        <f t="shared" si="43"/>
        <v>34963</v>
      </c>
      <c r="H2449" s="55"/>
      <c r="I2449" s="55"/>
      <c r="J2449" s="55"/>
    </row>
    <row r="2450" spans="1:10">
      <c r="A2450" s="127" t="s">
        <v>5830</v>
      </c>
      <c r="B2450" s="43" t="s">
        <v>1409</v>
      </c>
      <c r="C2450" s="92" t="s">
        <v>5238</v>
      </c>
      <c r="D2450" s="42" t="s">
        <v>5831</v>
      </c>
      <c r="E2450" s="203">
        <f>VLOOKUP(A2450,'System TB'!$A:$C,3,FALSE)</f>
        <v>44455.44</v>
      </c>
      <c r="F2450" s="44">
        <v>33341.579999999987</v>
      </c>
      <c r="G2450" s="44">
        <f t="shared" si="43"/>
        <v>11113.860000000015</v>
      </c>
      <c r="H2450" s="55"/>
      <c r="I2450" s="55"/>
      <c r="J2450" s="55"/>
    </row>
    <row r="2451" spans="1:10">
      <c r="A2451" s="127" t="s">
        <v>5832</v>
      </c>
      <c r="B2451" s="43" t="s">
        <v>1409</v>
      </c>
      <c r="C2451" s="92" t="s">
        <v>5238</v>
      </c>
      <c r="D2451" s="42" t="s">
        <v>5833</v>
      </c>
      <c r="E2451" s="203">
        <f>VLOOKUP(A2451,'System TB'!$A:$C,3,FALSE)</f>
        <v>1270320.8700000001</v>
      </c>
      <c r="F2451" s="44">
        <v>952127.55000000028</v>
      </c>
      <c r="G2451" s="44">
        <f t="shared" si="43"/>
        <v>318193.31999999983</v>
      </c>
      <c r="H2451" s="55"/>
      <c r="I2451" s="55"/>
      <c r="J2451" s="55"/>
    </row>
    <row r="2452" spans="1:10">
      <c r="A2452" s="127" t="s">
        <v>5834</v>
      </c>
      <c r="B2452" s="43" t="s">
        <v>1409</v>
      </c>
      <c r="C2452" s="92" t="s">
        <v>5238</v>
      </c>
      <c r="D2452" s="42" t="s">
        <v>5835</v>
      </c>
      <c r="E2452" s="203">
        <f>VLOOKUP(A2452,'System TB'!$A:$C,3,FALSE)</f>
        <v>0</v>
      </c>
      <c r="F2452" s="44">
        <v>0</v>
      </c>
      <c r="G2452" s="44">
        <f t="shared" si="43"/>
        <v>0</v>
      </c>
      <c r="H2452" s="55"/>
      <c r="I2452" s="55"/>
      <c r="J2452" s="55"/>
    </row>
    <row r="2453" spans="1:10">
      <c r="A2453" s="127" t="s">
        <v>5836</v>
      </c>
      <c r="B2453" s="43" t="s">
        <v>1409</v>
      </c>
      <c r="C2453" s="92" t="s">
        <v>5238</v>
      </c>
      <c r="D2453" s="42" t="s">
        <v>5837</v>
      </c>
      <c r="E2453" s="203">
        <f>VLOOKUP(A2453,'System TB'!$A:$C,3,FALSE)</f>
        <v>172162.5</v>
      </c>
      <c r="F2453" s="44">
        <v>117577.49999999994</v>
      </c>
      <c r="G2453" s="44">
        <f t="shared" si="43"/>
        <v>54585.000000000058</v>
      </c>
      <c r="H2453" s="55"/>
      <c r="I2453" s="55"/>
      <c r="J2453" s="55"/>
    </row>
    <row r="2454" spans="1:10">
      <c r="A2454" s="127" t="s">
        <v>5838</v>
      </c>
      <c r="B2454" s="43" t="s">
        <v>1409</v>
      </c>
      <c r="C2454" s="92" t="s">
        <v>5238</v>
      </c>
      <c r="D2454" s="42" t="s">
        <v>5839</v>
      </c>
      <c r="E2454" s="203">
        <f>VLOOKUP(A2454,'System TB'!$A:$C,3,FALSE)</f>
        <v>0</v>
      </c>
      <c r="F2454" s="44">
        <v>0</v>
      </c>
      <c r="G2454" s="44">
        <f t="shared" si="43"/>
        <v>0</v>
      </c>
      <c r="H2454" s="55"/>
      <c r="I2454" s="55"/>
      <c r="J2454" s="55"/>
    </row>
    <row r="2455" spans="1:10">
      <c r="A2455" s="127" t="s">
        <v>5842</v>
      </c>
      <c r="B2455" s="43" t="s">
        <v>1409</v>
      </c>
      <c r="C2455" s="92" t="s">
        <v>5239</v>
      </c>
      <c r="D2455" s="42" t="s">
        <v>5843</v>
      </c>
      <c r="E2455" s="203">
        <f>VLOOKUP(A2455,'System TB'!$A:$C,3,FALSE)</f>
        <v>0</v>
      </c>
      <c r="F2455" s="44">
        <v>0</v>
      </c>
      <c r="G2455" s="44">
        <f t="shared" si="43"/>
        <v>0</v>
      </c>
      <c r="H2455" s="55"/>
      <c r="I2455" s="55"/>
      <c r="J2455" s="55"/>
    </row>
    <row r="2456" spans="1:10">
      <c r="A2456" s="127" t="s">
        <v>5844</v>
      </c>
      <c r="B2456" s="43" t="s">
        <v>1409</v>
      </c>
      <c r="C2456" s="92" t="s">
        <v>5238</v>
      </c>
      <c r="D2456" s="42" t="s">
        <v>5845</v>
      </c>
      <c r="E2456" s="203">
        <f>VLOOKUP(A2456,'System TB'!$A:$C,3,FALSE)</f>
        <v>76946.39</v>
      </c>
      <c r="F2456" s="44">
        <v>55644.079999999987</v>
      </c>
      <c r="G2456" s="44">
        <f t="shared" si="43"/>
        <v>21302.310000000012</v>
      </c>
      <c r="H2456" s="55"/>
      <c r="I2456" s="55"/>
      <c r="J2456" s="55"/>
    </row>
    <row r="2457" spans="1:10">
      <c r="A2457" s="127" t="s">
        <v>5846</v>
      </c>
      <c r="B2457" s="43" t="s">
        <v>1409</v>
      </c>
      <c r="C2457" s="92" t="s">
        <v>5238</v>
      </c>
      <c r="D2457" s="42" t="s">
        <v>5847</v>
      </c>
      <c r="E2457" s="203">
        <f>VLOOKUP(A2457,'System TB'!$A:$C,3,FALSE)</f>
        <v>16850</v>
      </c>
      <c r="F2457" s="44">
        <v>16850</v>
      </c>
      <c r="G2457" s="44">
        <f t="shared" si="43"/>
        <v>0</v>
      </c>
      <c r="H2457" s="55"/>
      <c r="I2457" s="55"/>
      <c r="J2457" s="55"/>
    </row>
    <row r="2458" spans="1:10">
      <c r="A2458" s="127" t="s">
        <v>5850</v>
      </c>
      <c r="B2458" s="43"/>
      <c r="C2458" s="92" t="str">
        <f>IF(E2458&gt;=0,"BS-1.1.18.0.0.0","BS-1.2.11.0.0.0")</f>
        <v>BS-1.2.11.0.0.0</v>
      </c>
      <c r="D2458" s="42" t="s">
        <v>5851</v>
      </c>
      <c r="E2458" s="203">
        <f>VLOOKUP(A2458,'System TB'!$A:$C,3,FALSE)</f>
        <v>-1680520.8</v>
      </c>
      <c r="F2458" s="44">
        <v>-1940860.8</v>
      </c>
      <c r="G2458" s="44">
        <f t="shared" si="43"/>
        <v>260340</v>
      </c>
      <c r="H2458" s="55"/>
      <c r="I2458" s="55"/>
      <c r="J2458" s="55"/>
    </row>
    <row r="2459" spans="1:10">
      <c r="A2459" s="127" t="s">
        <v>5852</v>
      </c>
      <c r="B2459" s="43" t="s">
        <v>1409</v>
      </c>
      <c r="C2459" s="92" t="s">
        <v>5238</v>
      </c>
      <c r="D2459" s="42" t="s">
        <v>5853</v>
      </c>
      <c r="E2459" s="203">
        <f>VLOOKUP(A2459,'System TB'!$A:$C,3,FALSE)</f>
        <v>141613.37</v>
      </c>
      <c r="F2459" s="44">
        <v>100462.60000000003</v>
      </c>
      <c r="G2459" s="44">
        <f t="shared" si="43"/>
        <v>41150.76999999996</v>
      </c>
      <c r="H2459" s="55"/>
      <c r="I2459" s="55"/>
      <c r="J2459" s="55"/>
    </row>
    <row r="2460" spans="1:10">
      <c r="A2460" s="127" t="s">
        <v>5854</v>
      </c>
      <c r="B2460" s="43" t="s">
        <v>1409</v>
      </c>
      <c r="C2460" s="92" t="s">
        <v>5238</v>
      </c>
      <c r="D2460" s="42" t="s">
        <v>5855</v>
      </c>
      <c r="E2460" s="203">
        <f>VLOOKUP(A2460,'System TB'!$A:$C,3,FALSE)</f>
        <v>60230</v>
      </c>
      <c r="F2460" s="44">
        <v>50980</v>
      </c>
      <c r="G2460" s="44">
        <f t="shared" si="43"/>
        <v>9250</v>
      </c>
      <c r="H2460" s="55"/>
      <c r="I2460" s="55"/>
      <c r="J2460" s="55"/>
    </row>
    <row r="2461" spans="1:10">
      <c r="A2461" s="127" t="s">
        <v>5827</v>
      </c>
      <c r="B2461" s="43" t="s">
        <v>1409</v>
      </c>
      <c r="C2461" s="92" t="s">
        <v>5238</v>
      </c>
      <c r="D2461" s="42" t="s">
        <v>3521</v>
      </c>
      <c r="E2461" s="203">
        <f>VLOOKUP(A2461,'System TB'!$A:$C,3,FALSE)</f>
        <v>10797.1</v>
      </c>
      <c r="F2461" s="44">
        <v>1136.0999999999985</v>
      </c>
      <c r="G2461" s="44">
        <f t="shared" si="43"/>
        <v>9661.0000000000018</v>
      </c>
      <c r="H2461" s="55"/>
      <c r="I2461" s="55"/>
      <c r="J2461" s="55"/>
    </row>
    <row r="2462" spans="1:10">
      <c r="A2462" s="127" t="s">
        <v>5848</v>
      </c>
      <c r="B2462" s="43" t="s">
        <v>3557</v>
      </c>
      <c r="C2462" s="92" t="s">
        <v>5240</v>
      </c>
      <c r="D2462" s="42" t="s">
        <v>5849</v>
      </c>
      <c r="E2462" s="203">
        <f>VLOOKUP(A2462,'System TB'!$A:$C,3,FALSE)</f>
        <v>6340</v>
      </c>
      <c r="F2462" s="44">
        <v>6340</v>
      </c>
      <c r="G2462" s="44">
        <f t="shared" si="43"/>
        <v>0</v>
      </c>
      <c r="H2462" s="55"/>
      <c r="I2462" s="55"/>
      <c r="J2462" s="55"/>
    </row>
    <row r="2463" spans="1:10">
      <c r="A2463" s="127" t="s">
        <v>5840</v>
      </c>
      <c r="B2463" s="43" t="s">
        <v>1409</v>
      </c>
      <c r="C2463" s="92" t="s">
        <v>5238</v>
      </c>
      <c r="D2463" s="42" t="s">
        <v>5841</v>
      </c>
      <c r="E2463" s="203">
        <f>VLOOKUP(A2463,'System TB'!$A:$C,3,FALSE)</f>
        <v>304993</v>
      </c>
      <c r="F2463" s="44">
        <v>230926.5</v>
      </c>
      <c r="G2463" s="44">
        <f t="shared" si="43"/>
        <v>74066.5</v>
      </c>
      <c r="H2463" s="55"/>
      <c r="I2463" s="55"/>
      <c r="J2463" s="55"/>
    </row>
    <row r="2464" spans="1:10">
      <c r="A2464" s="127" t="s">
        <v>5857</v>
      </c>
      <c r="B2464" s="43"/>
      <c r="C2464" s="92" t="s">
        <v>5241</v>
      </c>
      <c r="D2464" s="42" t="s">
        <v>5858</v>
      </c>
      <c r="E2464" s="203">
        <f>VLOOKUP(A2464,'System TB'!$A:$C,3,FALSE)</f>
        <v>4052250</v>
      </c>
      <c r="F2464" s="44">
        <v>3000000</v>
      </c>
      <c r="G2464" s="44">
        <f t="shared" si="43"/>
        <v>1052250</v>
      </c>
      <c r="H2464" s="55"/>
      <c r="I2464" s="55"/>
      <c r="J2464" s="55"/>
    </row>
    <row r="2465" spans="1:10">
      <c r="A2465" s="127" t="s">
        <v>5859</v>
      </c>
      <c r="B2465" s="43" t="s">
        <v>1409</v>
      </c>
      <c r="C2465" s="92" t="s">
        <v>5238</v>
      </c>
      <c r="D2465" s="42" t="s">
        <v>5860</v>
      </c>
      <c r="E2465" s="203">
        <f>VLOOKUP(A2465,'System TB'!$A:$C,3,FALSE)</f>
        <v>71678.25</v>
      </c>
      <c r="F2465" s="44">
        <v>43408.75</v>
      </c>
      <c r="G2465" s="44">
        <f t="shared" si="43"/>
        <v>28269.5</v>
      </c>
      <c r="H2465" s="55"/>
      <c r="I2465" s="55"/>
      <c r="J2465" s="55"/>
    </row>
    <row r="2466" spans="1:10">
      <c r="A2466" s="172" t="s">
        <v>5869</v>
      </c>
      <c r="B2466" s="175"/>
      <c r="C2466" s="8" t="s">
        <v>5233</v>
      </c>
      <c r="D2466" s="173" t="s">
        <v>5870</v>
      </c>
      <c r="E2466" s="203">
        <f>VLOOKUP(A2466,'System TB'!$A:$C,3,FALSE)</f>
        <v>0</v>
      </c>
      <c r="F2466" s="176">
        <v>0</v>
      </c>
      <c r="G2466" s="44">
        <f t="shared" si="43"/>
        <v>0</v>
      </c>
      <c r="H2466" s="55"/>
      <c r="I2466" s="55"/>
      <c r="J2466" s="55"/>
    </row>
    <row r="2467" spans="1:10">
      <c r="A2467" s="172" t="s">
        <v>5871</v>
      </c>
      <c r="B2467" s="175"/>
      <c r="C2467" s="92" t="s">
        <v>5238</v>
      </c>
      <c r="D2467" s="173" t="s">
        <v>5872</v>
      </c>
      <c r="E2467" s="203">
        <f>VLOOKUP(A2467,'System TB'!$A:$C,3,FALSE)</f>
        <v>9666.76</v>
      </c>
      <c r="F2467" s="176">
        <v>7338.7599999999984</v>
      </c>
      <c r="G2467" s="44">
        <f t="shared" si="43"/>
        <v>2328.0000000000018</v>
      </c>
      <c r="H2467" s="55"/>
      <c r="I2467" s="55"/>
      <c r="J2467" s="55"/>
    </row>
    <row r="2468" spans="1:10">
      <c r="A2468" s="172" t="s">
        <v>5873</v>
      </c>
      <c r="B2468" s="175"/>
      <c r="C2468" s="91" t="str">
        <f>IF(E2468&gt;=0,"BS-1.1.1.3.0.0","BS-1.2.1.1.0.0")</f>
        <v>BS-1.1.1.3.0.0</v>
      </c>
      <c r="D2468" s="173" t="s">
        <v>5874</v>
      </c>
      <c r="E2468" s="203">
        <f>VLOOKUP(A2468,'System TB'!$A:$C,3,FALSE)</f>
        <v>0</v>
      </c>
      <c r="F2468" s="176">
        <v>0</v>
      </c>
      <c r="G2468" s="44">
        <f t="shared" si="43"/>
        <v>0</v>
      </c>
      <c r="H2468" s="55"/>
      <c r="I2468" s="55"/>
      <c r="J2468" s="55"/>
    </row>
    <row r="2469" spans="1:10">
      <c r="A2469" s="172" t="s">
        <v>5878</v>
      </c>
      <c r="B2469" s="43" t="s">
        <v>1409</v>
      </c>
      <c r="C2469" s="92" t="s">
        <v>5238</v>
      </c>
      <c r="D2469" s="173" t="s">
        <v>5879</v>
      </c>
      <c r="E2469" s="203">
        <f>VLOOKUP(A2469,'System TB'!$A:$C,3,FALSE)</f>
        <v>0</v>
      </c>
      <c r="F2469" s="176">
        <v>0</v>
      </c>
      <c r="G2469" s="44">
        <f t="shared" si="43"/>
        <v>0</v>
      </c>
      <c r="H2469" s="55"/>
      <c r="I2469" s="55"/>
      <c r="J2469" s="55"/>
    </row>
    <row r="2470" spans="1:10">
      <c r="A2470" s="172" t="s">
        <v>5880</v>
      </c>
      <c r="B2470" s="175"/>
      <c r="C2470" s="92" t="s">
        <v>5238</v>
      </c>
      <c r="D2470" s="173" t="s">
        <v>5881</v>
      </c>
      <c r="E2470" s="203">
        <f>VLOOKUP(A2470,'System TB'!$A:$C,3,FALSE)</f>
        <v>57812.45</v>
      </c>
      <c r="F2470" s="176">
        <v>43365.87999999999</v>
      </c>
      <c r="G2470" s="44">
        <f t="shared" si="43"/>
        <v>14446.570000000007</v>
      </c>
      <c r="H2470" s="55"/>
      <c r="I2470" s="55"/>
      <c r="J2470" s="55"/>
    </row>
    <row r="2471" spans="1:10">
      <c r="A2471" s="172" t="s">
        <v>5882</v>
      </c>
      <c r="B2471" s="43">
        <v>26</v>
      </c>
      <c r="C2471" s="204" t="s">
        <v>5205</v>
      </c>
      <c r="D2471" s="173" t="s">
        <v>5883</v>
      </c>
      <c r="E2471" s="203">
        <f>VLOOKUP(A2471,'System TB'!$A:$C,3,FALSE)</f>
        <v>-1175000000</v>
      </c>
      <c r="F2471" s="176">
        <v>-1241000000</v>
      </c>
      <c r="G2471" s="44">
        <f t="shared" si="43"/>
        <v>66000000</v>
      </c>
      <c r="H2471" s="55"/>
      <c r="I2471" s="55"/>
      <c r="J2471" s="55"/>
    </row>
    <row r="2472" spans="1:10">
      <c r="A2472" s="172" t="s">
        <v>5884</v>
      </c>
      <c r="B2472" s="43" t="s">
        <v>3557</v>
      </c>
      <c r="C2472" s="205" t="s">
        <v>5240</v>
      </c>
      <c r="D2472" s="173" t="s">
        <v>5885</v>
      </c>
      <c r="E2472" s="203">
        <f>VLOOKUP(A2472,'System TB'!$A:$C,3,FALSE)</f>
        <v>1100</v>
      </c>
      <c r="F2472" s="176">
        <v>1100</v>
      </c>
      <c r="G2472" s="44">
        <f t="shared" si="43"/>
        <v>0</v>
      </c>
      <c r="H2472" s="174"/>
      <c r="I2472" s="174"/>
      <c r="J2472" s="174"/>
    </row>
    <row r="2473" spans="1:10">
      <c r="A2473" s="172" t="s">
        <v>5886</v>
      </c>
      <c r="B2473" s="43" t="s">
        <v>978</v>
      </c>
      <c r="C2473" s="92" t="s">
        <v>5233</v>
      </c>
      <c r="D2473" s="173" t="s">
        <v>5887</v>
      </c>
      <c r="E2473" s="203">
        <f>VLOOKUP(A2473,'System TB'!$A:$C,3,FALSE)</f>
        <v>155460</v>
      </c>
      <c r="F2473" s="176">
        <v>105899</v>
      </c>
      <c r="G2473" s="44">
        <f t="shared" si="43"/>
        <v>49561</v>
      </c>
      <c r="H2473" s="174"/>
      <c r="I2473" s="174"/>
      <c r="J2473" s="174"/>
    </row>
    <row r="2474" spans="1:10">
      <c r="A2474" s="172" t="s">
        <v>5888</v>
      </c>
      <c r="B2474" s="43" t="s">
        <v>3557</v>
      </c>
      <c r="C2474" s="92" t="s">
        <v>5240</v>
      </c>
      <c r="D2474" s="173" t="s">
        <v>5889</v>
      </c>
      <c r="E2474" s="203">
        <f>VLOOKUP(A2474,'System TB'!$A:$C,3,FALSE)</f>
        <v>24590</v>
      </c>
      <c r="F2474" s="176">
        <v>14590</v>
      </c>
      <c r="G2474" s="44">
        <f t="shared" si="43"/>
        <v>10000</v>
      </c>
      <c r="H2474" s="174"/>
      <c r="I2474" s="174"/>
      <c r="J2474" s="174"/>
    </row>
    <row r="2475" spans="1:10">
      <c r="A2475" s="172" t="s">
        <v>5890</v>
      </c>
      <c r="B2475" s="43" t="s">
        <v>1409</v>
      </c>
      <c r="C2475" s="92" t="s">
        <v>5238</v>
      </c>
      <c r="D2475" s="173" t="s">
        <v>5891</v>
      </c>
      <c r="E2475" s="203">
        <f>VLOOKUP(A2475,'System TB'!$A:$C,3,FALSE)</f>
        <v>58452.01</v>
      </c>
      <c r="F2475" s="176">
        <v>45902.00999999998</v>
      </c>
      <c r="G2475" s="44">
        <f t="shared" si="43"/>
        <v>12550.000000000022</v>
      </c>
      <c r="H2475" s="174"/>
      <c r="I2475" s="174"/>
      <c r="J2475" s="174"/>
    </row>
    <row r="2476" spans="1:10">
      <c r="A2476" s="172" t="s">
        <v>5892</v>
      </c>
      <c r="B2476" s="43" t="s">
        <v>1409</v>
      </c>
      <c r="C2476" s="92" t="s">
        <v>5238</v>
      </c>
      <c r="D2476" s="173" t="s">
        <v>5893</v>
      </c>
      <c r="E2476" s="203">
        <f>VLOOKUP(A2476,'System TB'!$A:$C,3,FALSE)</f>
        <v>0</v>
      </c>
      <c r="F2476" s="176">
        <v>0</v>
      </c>
      <c r="G2476" s="44">
        <f t="shared" si="43"/>
        <v>0</v>
      </c>
      <c r="H2476" s="174"/>
      <c r="I2476" s="174"/>
      <c r="J2476" s="174"/>
    </row>
    <row r="2477" spans="1:10">
      <c r="A2477" s="172" t="s">
        <v>5894</v>
      </c>
      <c r="B2477" s="43" t="s">
        <v>3557</v>
      </c>
      <c r="C2477" s="205" t="s">
        <v>5240</v>
      </c>
      <c r="D2477" s="173" t="s">
        <v>5895</v>
      </c>
      <c r="E2477" s="203">
        <f>VLOOKUP(A2477,'System TB'!$A:$C,3,FALSE)</f>
        <v>0</v>
      </c>
      <c r="F2477" s="176">
        <v>0</v>
      </c>
      <c r="G2477" s="44">
        <f t="shared" si="43"/>
        <v>0</v>
      </c>
      <c r="H2477" s="174"/>
      <c r="I2477" s="174"/>
      <c r="J2477" s="174"/>
    </row>
    <row r="2478" spans="1:10">
      <c r="A2478" s="172" t="s">
        <v>5896</v>
      </c>
      <c r="B2478" s="43" t="s">
        <v>1409</v>
      </c>
      <c r="C2478" s="92" t="s">
        <v>5239</v>
      </c>
      <c r="D2478" s="173" t="s">
        <v>5897</v>
      </c>
      <c r="E2478" s="203">
        <f>VLOOKUP(A2478,'System TB'!$A:$C,3,FALSE)</f>
        <v>0</v>
      </c>
      <c r="F2478" s="176">
        <v>0</v>
      </c>
      <c r="G2478" s="44">
        <f t="shared" si="43"/>
        <v>0</v>
      </c>
      <c r="H2478" s="174"/>
      <c r="I2478" s="174"/>
      <c r="J2478" s="174"/>
    </row>
    <row r="2479" spans="1:10">
      <c r="A2479" s="172" t="s">
        <v>5898</v>
      </c>
      <c r="B2479" s="43" t="s">
        <v>1409</v>
      </c>
      <c r="C2479" s="92" t="s">
        <v>5238</v>
      </c>
      <c r="D2479" s="173" t="s">
        <v>5899</v>
      </c>
      <c r="E2479" s="203">
        <f>VLOOKUP(A2479,'System TB'!$A:$C,3,FALSE)</f>
        <v>20280</v>
      </c>
      <c r="F2479" s="176">
        <v>19780</v>
      </c>
      <c r="G2479" s="44">
        <f t="shared" si="43"/>
        <v>500</v>
      </c>
      <c r="H2479" s="174"/>
      <c r="I2479" s="174"/>
      <c r="J2479" s="174"/>
    </row>
    <row r="2480" spans="1:10">
      <c r="A2480" s="172" t="s">
        <v>5900</v>
      </c>
      <c r="B2480" s="43" t="s">
        <v>1409</v>
      </c>
      <c r="C2480" s="92" t="s">
        <v>5238</v>
      </c>
      <c r="D2480" s="173" t="s">
        <v>5901</v>
      </c>
      <c r="E2480" s="203">
        <f>VLOOKUP(A2480,'System TB'!$A:$C,3,FALSE)</f>
        <v>0</v>
      </c>
      <c r="F2480" s="176">
        <v>0</v>
      </c>
      <c r="G2480" s="44">
        <f t="shared" si="43"/>
        <v>0</v>
      </c>
      <c r="H2480" s="174"/>
      <c r="I2480" s="174"/>
      <c r="J2480" s="174"/>
    </row>
    <row r="2481" spans="1:10">
      <c r="A2481" s="172" t="s">
        <v>5902</v>
      </c>
      <c r="B2481" s="43" t="s">
        <v>1409</v>
      </c>
      <c r="C2481" s="92" t="s">
        <v>5238</v>
      </c>
      <c r="D2481" s="173" t="s">
        <v>5903</v>
      </c>
      <c r="E2481" s="203">
        <f>VLOOKUP(A2481,'System TB'!$A:$C,3,FALSE)</f>
        <v>208368</v>
      </c>
      <c r="F2481" s="176">
        <v>154767.99999999994</v>
      </c>
      <c r="G2481" s="44">
        <f t="shared" si="43"/>
        <v>53600.000000000058</v>
      </c>
      <c r="H2481" s="174"/>
      <c r="I2481" s="174"/>
      <c r="J2481" s="174"/>
    </row>
    <row r="2482" spans="1:10">
      <c r="A2482" s="172" t="s">
        <v>5904</v>
      </c>
      <c r="B2482" s="43" t="s">
        <v>1409</v>
      </c>
      <c r="C2482" s="92" t="s">
        <v>5238</v>
      </c>
      <c r="D2482" s="173" t="s">
        <v>5905</v>
      </c>
      <c r="E2482" s="203">
        <f>VLOOKUP(A2482,'System TB'!$A:$C,3,FALSE)</f>
        <v>147593.16</v>
      </c>
      <c r="F2482" s="176">
        <v>96903.25</v>
      </c>
      <c r="G2482" s="44">
        <f t="shared" si="43"/>
        <v>50689.91</v>
      </c>
      <c r="H2482" s="174"/>
      <c r="I2482" s="174"/>
      <c r="J2482" s="174"/>
    </row>
    <row r="2483" spans="1:10">
      <c r="A2483" s="172" t="s">
        <v>5906</v>
      </c>
      <c r="B2483" s="43" t="s">
        <v>1409</v>
      </c>
      <c r="C2483" s="92" t="s">
        <v>5238</v>
      </c>
      <c r="D2483" s="173" t="s">
        <v>5907</v>
      </c>
      <c r="E2483" s="203">
        <f>VLOOKUP(A2483,'System TB'!$A:$C,3,FALSE)</f>
        <v>20940</v>
      </c>
      <c r="F2483" s="176">
        <v>2440</v>
      </c>
      <c r="G2483" s="44">
        <f t="shared" si="43"/>
        <v>18500</v>
      </c>
      <c r="H2483" s="174"/>
      <c r="I2483" s="174"/>
      <c r="J2483" s="174"/>
    </row>
    <row r="2484" spans="1:10">
      <c r="A2484" s="172" t="s">
        <v>5908</v>
      </c>
      <c r="B2484" s="43" t="s">
        <v>1409</v>
      </c>
      <c r="C2484" s="92" t="s">
        <v>5238</v>
      </c>
      <c r="D2484" s="173" t="s">
        <v>5909</v>
      </c>
      <c r="E2484" s="203">
        <f>VLOOKUP(A2484,'System TB'!$A:$C,3,FALSE)</f>
        <v>184858.5</v>
      </c>
      <c r="F2484" s="176">
        <v>118716</v>
      </c>
      <c r="G2484" s="44">
        <f t="shared" si="43"/>
        <v>66142.5</v>
      </c>
      <c r="H2484" s="174"/>
      <c r="I2484" s="174"/>
      <c r="J2484" s="174"/>
    </row>
    <row r="2485" spans="1:10">
      <c r="A2485" s="172" t="s">
        <v>5910</v>
      </c>
      <c r="B2485" s="43" t="s">
        <v>1409</v>
      </c>
      <c r="C2485" s="92" t="s">
        <v>5238</v>
      </c>
      <c r="D2485" s="173" t="s">
        <v>5911</v>
      </c>
      <c r="E2485" s="203">
        <f>VLOOKUP(A2485,'System TB'!$A:$C,3,FALSE)</f>
        <v>2927229.85</v>
      </c>
      <c r="F2485" s="176">
        <v>2197343.88</v>
      </c>
      <c r="G2485" s="44">
        <f t="shared" si="43"/>
        <v>729885.9700000002</v>
      </c>
      <c r="H2485" s="174"/>
      <c r="I2485" s="174"/>
      <c r="J2485" s="174"/>
    </row>
    <row r="2486" spans="1:10">
      <c r="A2486" s="172" t="s">
        <v>5912</v>
      </c>
      <c r="B2486" s="43" t="s">
        <v>1409</v>
      </c>
      <c r="C2486" s="92" t="s">
        <v>5238</v>
      </c>
      <c r="D2486" s="173" t="s">
        <v>5913</v>
      </c>
      <c r="E2486" s="203">
        <f>VLOOKUP(A2486,'System TB'!$A:$C,3,FALSE)</f>
        <v>44455.44</v>
      </c>
      <c r="F2486" s="176">
        <v>33341.579999999987</v>
      </c>
      <c r="G2486" s="44">
        <f t="shared" si="43"/>
        <v>11113.860000000015</v>
      </c>
      <c r="H2486" s="174"/>
      <c r="I2486" s="174"/>
      <c r="J2486" s="174"/>
    </row>
    <row r="2487" spans="1:10">
      <c r="A2487" s="172" t="s">
        <v>5914</v>
      </c>
      <c r="B2487" s="43" t="s">
        <v>5051</v>
      </c>
      <c r="C2487" s="8" t="s">
        <v>5254</v>
      </c>
      <c r="D2487" s="173" t="s">
        <v>5915</v>
      </c>
      <c r="E2487" s="203">
        <f>VLOOKUP(A2487,'System TB'!$A:$C,3,FALSE)</f>
        <v>-274461.52</v>
      </c>
      <c r="F2487" s="176">
        <v>-205846.14</v>
      </c>
      <c r="G2487" s="44">
        <f t="shared" si="43"/>
        <v>-68615.38</v>
      </c>
      <c r="H2487" s="174"/>
      <c r="I2487" s="174"/>
      <c r="J2487" s="174"/>
    </row>
    <row r="2488" spans="1:10">
      <c r="A2488" s="172" t="s">
        <v>5916</v>
      </c>
      <c r="B2488" s="43" t="s">
        <v>5051</v>
      </c>
      <c r="C2488" s="8" t="s">
        <v>5254</v>
      </c>
      <c r="D2488" s="173" t="s">
        <v>5917</v>
      </c>
      <c r="E2488" s="203">
        <f>VLOOKUP(A2488,'System TB'!$A:$C,3,FALSE)</f>
        <v>-787671.84</v>
      </c>
      <c r="F2488" s="176">
        <v>-590753.88000000035</v>
      </c>
      <c r="G2488" s="44">
        <f t="shared" si="43"/>
        <v>-196917.95999999961</v>
      </c>
      <c r="H2488" s="174"/>
      <c r="I2488" s="174"/>
      <c r="J2488" s="174"/>
    </row>
    <row r="2489" spans="1:10">
      <c r="A2489" s="172" t="s">
        <v>5918</v>
      </c>
      <c r="B2489" s="43">
        <v>26</v>
      </c>
      <c r="C2489" s="204" t="s">
        <v>5205</v>
      </c>
      <c r="D2489" s="173" t="s">
        <v>5919</v>
      </c>
      <c r="E2489" s="203">
        <f>VLOOKUP(A2489,'System TB'!$A:$C,3,FALSE)</f>
        <v>-669686125.77999997</v>
      </c>
      <c r="F2489" s="176">
        <v>-700280052.48000002</v>
      </c>
      <c r="G2489" s="44">
        <f t="shared" si="43"/>
        <v>30593926.700000048</v>
      </c>
      <c r="H2489" s="174"/>
      <c r="I2489" s="174"/>
      <c r="J2489" s="174"/>
    </row>
    <row r="2490" spans="1:10">
      <c r="A2490" s="172" t="s">
        <v>5920</v>
      </c>
      <c r="B2490" s="43">
        <v>26</v>
      </c>
      <c r="C2490" s="204" t="s">
        <v>5205</v>
      </c>
      <c r="D2490" s="173" t="s">
        <v>5921</v>
      </c>
      <c r="E2490" s="203">
        <f>VLOOKUP(A2490,'System TB'!$A:$C,3,FALSE)</f>
        <v>-3800000000.3200002</v>
      </c>
      <c r="F2490" s="176">
        <v>-4075000000.2800002</v>
      </c>
      <c r="G2490" s="44">
        <f t="shared" si="43"/>
        <v>274999999.96000004</v>
      </c>
      <c r="H2490" s="174"/>
      <c r="I2490" s="174"/>
      <c r="J2490" s="174"/>
    </row>
    <row r="2491" spans="1:10">
      <c r="A2491" s="172" t="s">
        <v>5922</v>
      </c>
      <c r="B2491" s="43" t="s">
        <v>4128</v>
      </c>
      <c r="C2491" s="92" t="s">
        <v>5471</v>
      </c>
      <c r="D2491" s="173" t="s">
        <v>5923</v>
      </c>
      <c r="E2491" s="203">
        <f>VLOOKUP(A2491,'System TB'!$A:$C,3,FALSE)</f>
        <v>28170378.98</v>
      </c>
      <c r="F2491" s="176">
        <v>29498493.129999999</v>
      </c>
      <c r="G2491" s="44">
        <f t="shared" si="43"/>
        <v>-1328114.1499999985</v>
      </c>
      <c r="H2491" s="174"/>
      <c r="I2491" s="174"/>
      <c r="J2491" s="174"/>
    </row>
    <row r="2492" spans="1:10">
      <c r="A2492" s="172" t="s">
        <v>5924</v>
      </c>
      <c r="B2492" s="43" t="s">
        <v>1409</v>
      </c>
      <c r="C2492" s="92" t="s">
        <v>5238</v>
      </c>
      <c r="D2492" s="173" t="s">
        <v>5925</v>
      </c>
      <c r="E2492" s="203">
        <f>VLOOKUP(A2492,'System TB'!$A:$C,3,FALSE)</f>
        <v>89681.59</v>
      </c>
      <c r="F2492" s="176">
        <v>67831.66</v>
      </c>
      <c r="G2492" s="44">
        <f t="shared" si="43"/>
        <v>21849.929999999993</v>
      </c>
      <c r="H2492" s="174"/>
      <c r="I2492" s="174"/>
      <c r="J2492" s="174"/>
    </row>
    <row r="2493" spans="1:10">
      <c r="A2493" s="172" t="s">
        <v>5926</v>
      </c>
      <c r="B2493" s="43" t="s">
        <v>3557</v>
      </c>
      <c r="C2493" s="205" t="s">
        <v>5240</v>
      </c>
      <c r="D2493" s="173" t="s">
        <v>5927</v>
      </c>
      <c r="E2493" s="203">
        <f>VLOOKUP(A2493,'System TB'!$A:$C,3,FALSE)</f>
        <v>0</v>
      </c>
      <c r="F2493" s="176">
        <v>0</v>
      </c>
      <c r="G2493" s="44">
        <f t="shared" si="43"/>
        <v>0</v>
      </c>
      <c r="H2493" s="174"/>
      <c r="I2493" s="174"/>
      <c r="J2493" s="174"/>
    </row>
    <row r="2494" spans="1:10">
      <c r="A2494" s="172" t="s">
        <v>5928</v>
      </c>
      <c r="B2494" s="43" t="s">
        <v>978</v>
      </c>
      <c r="C2494" s="92" t="s">
        <v>5233</v>
      </c>
      <c r="D2494" s="173" t="s">
        <v>5929</v>
      </c>
      <c r="E2494" s="203">
        <f>VLOOKUP(A2494,'System TB'!$A:$C,3,FALSE)</f>
        <v>24950</v>
      </c>
      <c r="F2494" s="176">
        <v>5000</v>
      </c>
      <c r="G2494" s="44">
        <f t="shared" si="43"/>
        <v>19950</v>
      </c>
      <c r="H2494" s="174"/>
      <c r="I2494" s="174"/>
      <c r="J2494" s="174"/>
    </row>
    <row r="2495" spans="1:10">
      <c r="A2495" s="42" t="s">
        <v>5677</v>
      </c>
      <c r="B2495" s="43"/>
      <c r="C2495" s="92"/>
      <c r="D2495" s="42" t="s">
        <v>5678</v>
      </c>
      <c r="E2495" s="203">
        <f>VLOOKUP(A2495,'System TB'!$A:$C,3,FALSE)</f>
        <v>445607971.05000001</v>
      </c>
      <c r="F2495" s="44">
        <v>463288746.87</v>
      </c>
      <c r="G2495" s="44">
        <f t="shared" si="43"/>
        <v>-17680775.819999993</v>
      </c>
      <c r="H2495" s="55"/>
      <c r="I2495" s="55"/>
      <c r="J2495" s="55"/>
    </row>
    <row r="2496" spans="1:10">
      <c r="A2496" s="42" t="s">
        <v>5669</v>
      </c>
      <c r="B2496" s="43"/>
      <c r="C2496" s="92" t="str">
        <f>IF(E2496&gt;=0,"BS-1.1.18.0.0.0","BS-1.2.11.0.0.0")</f>
        <v>BS-1.1.18.0.0.0</v>
      </c>
      <c r="D2496" s="42" t="s">
        <v>5670</v>
      </c>
      <c r="E2496" s="203">
        <f>VLOOKUP(A2496,'System TB'!$A:$C,3,FALSE)</f>
        <v>22000</v>
      </c>
      <c r="F2496" s="44">
        <v>22000</v>
      </c>
      <c r="G2496" s="44">
        <f t="shared" si="43"/>
        <v>0</v>
      </c>
      <c r="H2496" s="55"/>
      <c r="I2496" s="55"/>
      <c r="J2496" s="55"/>
    </row>
    <row r="2497" spans="1:11">
      <c r="A2497" s="42" t="s">
        <v>5932</v>
      </c>
      <c r="B2497" s="43"/>
      <c r="C2497" s="205" t="s">
        <v>5240</v>
      </c>
      <c r="D2497" s="42" t="s">
        <v>5933</v>
      </c>
      <c r="E2497" s="203">
        <f>VLOOKUP(A2497,'System TB'!$A:$C,3,FALSE)</f>
        <v>5000</v>
      </c>
      <c r="F2497" s="44">
        <v>5000</v>
      </c>
      <c r="G2497" s="44">
        <f t="shared" si="43"/>
        <v>0</v>
      </c>
      <c r="H2497" s="55"/>
      <c r="I2497" s="55"/>
      <c r="J2497" s="55"/>
    </row>
    <row r="2498" spans="1:11">
      <c r="A2498" s="42" t="s">
        <v>5934</v>
      </c>
      <c r="B2498" s="43"/>
      <c r="C2498" s="92" t="s">
        <v>5238</v>
      </c>
      <c r="D2498" s="42" t="s">
        <v>5935</v>
      </c>
      <c r="E2498" s="203">
        <f>VLOOKUP(A2498,'System TB'!$A:$C,3,FALSE)</f>
        <v>8909</v>
      </c>
      <c r="F2498" s="44">
        <v>6706.3300000000017</v>
      </c>
      <c r="G2498" s="44">
        <f t="shared" ref="G2498:G2523" si="44">E2498-F2498</f>
        <v>2202.6699999999983</v>
      </c>
      <c r="H2498" s="55"/>
      <c r="I2498" s="55"/>
      <c r="J2498" s="55"/>
    </row>
    <row r="2499" spans="1:11">
      <c r="A2499" s="42" t="s">
        <v>5936</v>
      </c>
      <c r="B2499" s="43"/>
      <c r="C2499" s="92" t="s">
        <v>5471</v>
      </c>
      <c r="D2499" s="42" t="s">
        <v>5937</v>
      </c>
      <c r="E2499" s="203">
        <f>VLOOKUP(A2499,'System TB'!$A:$C,3,FALSE)</f>
        <v>403410.01</v>
      </c>
      <c r="F2499" s="44">
        <v>334398.34000000003</v>
      </c>
      <c r="G2499" s="44">
        <f t="shared" si="44"/>
        <v>69011.669999999984</v>
      </c>
      <c r="H2499" s="55"/>
      <c r="I2499" s="55"/>
      <c r="J2499" s="55"/>
    </row>
    <row r="2500" spans="1:11">
      <c r="A2500" s="42" t="s">
        <v>5938</v>
      </c>
      <c r="B2500" s="43"/>
      <c r="C2500" s="9" t="s">
        <v>5244</v>
      </c>
      <c r="D2500" s="42" t="s">
        <v>5939</v>
      </c>
      <c r="E2500" s="203">
        <f>VLOOKUP(A2500,'System TB'!$A:$C,3,FALSE)</f>
        <v>-1101255</v>
      </c>
      <c r="F2500" s="44">
        <v>-816261.09000000008</v>
      </c>
      <c r="G2500" s="44">
        <f t="shared" si="44"/>
        <v>-284993.90999999992</v>
      </c>
      <c r="H2500" s="55"/>
      <c r="I2500" s="55"/>
      <c r="J2500" s="55"/>
    </row>
    <row r="2501" spans="1:11">
      <c r="A2501" s="42" t="s">
        <v>5940</v>
      </c>
      <c r="B2501" s="43"/>
      <c r="C2501" s="92" t="s">
        <v>5238</v>
      </c>
      <c r="D2501" s="42" t="s">
        <v>5941</v>
      </c>
      <c r="E2501" s="203">
        <f>VLOOKUP(A2501,'System TB'!$A:$C,3,FALSE)</f>
        <v>40864.550000000003</v>
      </c>
      <c r="F2501" s="44">
        <v>30653.060000000005</v>
      </c>
      <c r="G2501" s="44">
        <f t="shared" si="44"/>
        <v>10211.489999999998</v>
      </c>
      <c r="H2501" s="55"/>
      <c r="I2501" s="55"/>
      <c r="J2501" s="55"/>
    </row>
    <row r="2502" spans="1:11">
      <c r="A2502" s="42" t="s">
        <v>5942</v>
      </c>
      <c r="B2502" s="43"/>
      <c r="C2502" s="92" t="s">
        <v>5238</v>
      </c>
      <c r="D2502" s="42" t="s">
        <v>5943</v>
      </c>
      <c r="E2502" s="203">
        <f>VLOOKUP(A2502,'System TB'!$A:$C,3,FALSE)</f>
        <v>44761.75</v>
      </c>
      <c r="F2502" s="44">
        <v>21935</v>
      </c>
      <c r="G2502" s="44">
        <f t="shared" si="44"/>
        <v>22826.75</v>
      </c>
      <c r="H2502" s="55"/>
      <c r="I2502" s="55"/>
      <c r="J2502" s="55"/>
    </row>
    <row r="2503" spans="1:11">
      <c r="A2503" s="42" t="s">
        <v>5951</v>
      </c>
      <c r="B2503" s="43"/>
      <c r="C2503" s="9" t="s">
        <v>5429</v>
      </c>
      <c r="D2503" s="42" t="s">
        <v>5952</v>
      </c>
      <c r="E2503" s="203">
        <f>VLOOKUP(A2503,'System TB'!$A:$C,3,FALSE)</f>
        <v>-8373940512.2700005</v>
      </c>
      <c r="F2503" s="44">
        <v>-8262237144.6999998</v>
      </c>
      <c r="G2503" s="44">
        <f>E2503-F2503</f>
        <v>-111703367.57000065</v>
      </c>
      <c r="H2503" s="55"/>
      <c r="I2503" s="55"/>
      <c r="J2503" s="55"/>
      <c r="K2503" s="17" t="s">
        <v>159</v>
      </c>
    </row>
    <row r="2504" spans="1:11">
      <c r="A2504" s="42" t="s">
        <v>5953</v>
      </c>
      <c r="B2504" s="43"/>
      <c r="C2504" s="92" t="s">
        <v>5429</v>
      </c>
      <c r="D2504" s="42" t="s">
        <v>5954</v>
      </c>
      <c r="E2504" s="203">
        <f>VLOOKUP(A2504,'System TB'!$A:$C,3,FALSE)</f>
        <v>-353795844.61000001</v>
      </c>
      <c r="F2504" s="44">
        <v>-308767449.38</v>
      </c>
      <c r="G2504" s="44">
        <f t="shared" si="44"/>
        <v>-45028395.230000019</v>
      </c>
      <c r="H2504" s="55"/>
      <c r="I2504" s="55"/>
      <c r="J2504" s="55"/>
      <c r="K2504" s="17" t="s">
        <v>159</v>
      </c>
    </row>
    <row r="2505" spans="1:11">
      <c r="A2505" s="42" t="s">
        <v>5955</v>
      </c>
      <c r="B2505" s="43"/>
      <c r="C2505" s="92" t="s">
        <v>5429</v>
      </c>
      <c r="D2505" s="42" t="s">
        <v>5956</v>
      </c>
      <c r="E2505" s="203">
        <f>VLOOKUP(A2505,'System TB'!$A:$C,3,FALSE)</f>
        <v>0</v>
      </c>
      <c r="F2505" s="44">
        <v>0</v>
      </c>
      <c r="G2505" s="44">
        <f t="shared" si="44"/>
        <v>0</v>
      </c>
      <c r="H2505" s="55"/>
      <c r="I2505" s="55"/>
      <c r="J2505" s="55"/>
      <c r="K2505" s="17" t="s">
        <v>159</v>
      </c>
    </row>
    <row r="2506" spans="1:11">
      <c r="A2506" s="42" t="s">
        <v>5957</v>
      </c>
      <c r="B2506" s="43"/>
      <c r="C2506" s="9" t="s">
        <v>5429</v>
      </c>
      <c r="D2506" s="42" t="s">
        <v>5958</v>
      </c>
      <c r="E2506" s="203">
        <f>VLOOKUP(A2506,'System TB'!$A:$C,3,FALSE)</f>
        <v>-1832973.29</v>
      </c>
      <c r="F2506" s="44">
        <v>-1560357.41</v>
      </c>
      <c r="G2506" s="44">
        <f t="shared" si="44"/>
        <v>-272615.88000000012</v>
      </c>
      <c r="H2506" s="55"/>
      <c r="I2506" s="55"/>
      <c r="J2506" s="55"/>
      <c r="K2506" s="17" t="s">
        <v>159</v>
      </c>
    </row>
    <row r="2507" spans="1:11">
      <c r="A2507" s="42" t="s">
        <v>5959</v>
      </c>
      <c r="B2507" s="43"/>
      <c r="C2507" s="92" t="s">
        <v>5459</v>
      </c>
      <c r="D2507" s="42" t="s">
        <v>5960</v>
      </c>
      <c r="E2507" s="203">
        <f>VLOOKUP(A2507,'System TB'!$A:$C,3,FALSE)</f>
        <v>-2534395.3199999998</v>
      </c>
      <c r="F2507" s="44">
        <v>-262866.65000000002</v>
      </c>
      <c r="G2507" s="44">
        <f t="shared" si="44"/>
        <v>-2271528.67</v>
      </c>
      <c r="H2507" s="55"/>
      <c r="I2507" s="55"/>
      <c r="J2507" s="55"/>
      <c r="K2507" s="17" t="s">
        <v>207</v>
      </c>
    </row>
    <row r="2508" spans="1:11">
      <c r="A2508" s="42" t="s">
        <v>5961</v>
      </c>
      <c r="B2508" s="43"/>
      <c r="C2508" s="92" t="s">
        <v>5238</v>
      </c>
      <c r="D2508" s="42" t="s">
        <v>5962</v>
      </c>
      <c r="E2508" s="203">
        <f>VLOOKUP(A2508,'System TB'!$A:$C,3,FALSE)</f>
        <v>0</v>
      </c>
      <c r="F2508" s="44">
        <v>0</v>
      </c>
      <c r="G2508" s="44">
        <f t="shared" si="44"/>
        <v>0</v>
      </c>
      <c r="H2508" s="55"/>
      <c r="I2508" s="55"/>
      <c r="J2508" s="55"/>
      <c r="K2508" s="17" t="s">
        <v>349</v>
      </c>
    </row>
    <row r="2509" spans="1:11">
      <c r="A2509" s="42" t="s">
        <v>5963</v>
      </c>
      <c r="B2509" s="43"/>
      <c r="C2509" s="9" t="s">
        <v>5268</v>
      </c>
      <c r="D2509" s="42" t="s">
        <v>5964</v>
      </c>
      <c r="E2509" s="203">
        <f>VLOOKUP(A2509,'System TB'!$A:$C,3,FALSE)</f>
        <v>5854655.9199999999</v>
      </c>
      <c r="F2509" s="44">
        <v>4145068.0799999996</v>
      </c>
      <c r="G2509" s="44">
        <f t="shared" si="44"/>
        <v>1709587.8400000003</v>
      </c>
      <c r="H2509" s="55"/>
      <c r="I2509" s="55"/>
      <c r="J2509" s="55"/>
      <c r="K2509" s="17" t="s">
        <v>242</v>
      </c>
    </row>
    <row r="2510" spans="1:11">
      <c r="A2510" s="42" t="s">
        <v>5965</v>
      </c>
      <c r="B2510" s="43"/>
      <c r="C2510" s="92" t="s">
        <v>5429</v>
      </c>
      <c r="D2510" s="42" t="s">
        <v>5966</v>
      </c>
      <c r="E2510" s="203">
        <f>VLOOKUP(A2510,'System TB'!$A:$C,3,FALSE)</f>
        <v>0</v>
      </c>
      <c r="F2510" s="44">
        <v>0</v>
      </c>
      <c r="G2510" s="44">
        <f t="shared" si="44"/>
        <v>0</v>
      </c>
      <c r="H2510" s="55"/>
      <c r="I2510" s="55"/>
      <c r="J2510" s="55"/>
      <c r="K2510" s="17" t="s">
        <v>159</v>
      </c>
    </row>
    <row r="2511" spans="1:11">
      <c r="A2511" s="42" t="s">
        <v>5967</v>
      </c>
      <c r="B2511" s="43"/>
      <c r="C2511" s="92" t="s">
        <v>5268</v>
      </c>
      <c r="D2511" s="42" t="s">
        <v>5968</v>
      </c>
      <c r="E2511" s="203">
        <f>VLOOKUP(A2511,'System TB'!$A:$C,3,FALSE)</f>
        <v>268705794.63</v>
      </c>
      <c r="F2511" s="44">
        <v>200079103.23999998</v>
      </c>
      <c r="G2511" s="44">
        <f t="shared" si="44"/>
        <v>68626691.390000015</v>
      </c>
      <c r="H2511" s="55"/>
      <c r="I2511" s="55"/>
      <c r="J2511" s="55"/>
      <c r="K2511" s="17" t="s">
        <v>242</v>
      </c>
    </row>
    <row r="2512" spans="1:11">
      <c r="A2512" s="42" t="s">
        <v>5969</v>
      </c>
      <c r="B2512" s="43"/>
      <c r="C2512" s="9"/>
      <c r="D2512" s="42" t="s">
        <v>5970</v>
      </c>
      <c r="E2512" s="203">
        <f>VLOOKUP(A2512,'System TB'!$A:$C,3,FALSE)</f>
        <v>0</v>
      </c>
      <c r="F2512" s="44">
        <v>0</v>
      </c>
      <c r="G2512" s="44">
        <f t="shared" si="44"/>
        <v>0</v>
      </c>
      <c r="H2512" s="55"/>
      <c r="I2512" s="55"/>
      <c r="J2512" s="55"/>
    </row>
    <row r="2513" spans="1:11">
      <c r="A2513" s="42" t="s">
        <v>5971</v>
      </c>
      <c r="B2513" s="43"/>
      <c r="C2513" s="92" t="str">
        <f>IF(E2513&gt;=0,"BS-1.1.18.0.0.0","BS-1.2.11.0.0.0")</f>
        <v>BS-1.1.18.0.0.0</v>
      </c>
      <c r="D2513" s="42" t="s">
        <v>5972</v>
      </c>
      <c r="E2513" s="203">
        <f>VLOOKUP(A2513,'System TB'!$A:$C,3,FALSE)</f>
        <v>0</v>
      </c>
      <c r="F2513" s="44">
        <v>0</v>
      </c>
      <c r="G2513" s="44">
        <f t="shared" si="44"/>
        <v>0</v>
      </c>
      <c r="H2513" s="55"/>
      <c r="I2513" s="55"/>
      <c r="J2513" s="55"/>
      <c r="K2513" s="17" t="s">
        <v>5992</v>
      </c>
    </row>
    <row r="2514" spans="1:11">
      <c r="A2514" s="42" t="s">
        <v>5973</v>
      </c>
      <c r="B2514" s="43"/>
      <c r="C2514" s="92" t="s">
        <v>5341</v>
      </c>
      <c r="D2514" s="42" t="s">
        <v>5974</v>
      </c>
      <c r="E2514" s="203">
        <f>VLOOKUP(A2514,'System TB'!$A:$C,3,FALSE)</f>
        <v>0</v>
      </c>
      <c r="F2514" s="44">
        <v>0</v>
      </c>
      <c r="G2514" s="44">
        <f t="shared" si="44"/>
        <v>0</v>
      </c>
      <c r="H2514" s="55"/>
      <c r="I2514" s="55"/>
      <c r="J2514" s="55"/>
      <c r="K2514" s="17" t="s">
        <v>17</v>
      </c>
    </row>
    <row r="2515" spans="1:11">
      <c r="A2515" s="42" t="s">
        <v>5975</v>
      </c>
      <c r="B2515" s="43"/>
      <c r="C2515" s="2" t="s">
        <v>5205</v>
      </c>
      <c r="D2515" s="42" t="s">
        <v>5976</v>
      </c>
      <c r="E2515" s="203">
        <f>VLOOKUP(A2515,'System TB'!$A:$C,3,FALSE)</f>
        <v>-898069500</v>
      </c>
      <c r="F2515" s="44">
        <v>-898069500</v>
      </c>
      <c r="G2515" s="44">
        <f t="shared" si="44"/>
        <v>0</v>
      </c>
      <c r="H2515" s="55"/>
      <c r="I2515" s="55"/>
      <c r="J2515" s="55"/>
    </row>
    <row r="2516" spans="1:11">
      <c r="A2516" s="42" t="s">
        <v>5977</v>
      </c>
      <c r="B2516" s="43"/>
      <c r="C2516" s="2" t="s">
        <v>5205</v>
      </c>
      <c r="D2516" s="42" t="s">
        <v>5978</v>
      </c>
      <c r="E2516" s="203">
        <f>VLOOKUP(A2516,'System TB'!$A:$C,3,FALSE)</f>
        <v>0</v>
      </c>
      <c r="F2516" s="44">
        <v>0</v>
      </c>
      <c r="G2516" s="44">
        <f t="shared" si="44"/>
        <v>0</v>
      </c>
      <c r="H2516" s="55"/>
      <c r="I2516" s="55"/>
      <c r="J2516" s="55"/>
    </row>
    <row r="2517" spans="1:11">
      <c r="A2517" s="42" t="s">
        <v>5979</v>
      </c>
      <c r="B2517" s="43"/>
      <c r="C2517" s="92" t="s">
        <v>5245</v>
      </c>
      <c r="D2517" s="42" t="s">
        <v>5980</v>
      </c>
      <c r="E2517" s="203">
        <f>VLOOKUP(A2517,'System TB'!$A:$C,3,FALSE)</f>
        <v>0</v>
      </c>
      <c r="F2517" s="44">
        <v>0</v>
      </c>
      <c r="G2517" s="44">
        <f t="shared" si="44"/>
        <v>0</v>
      </c>
      <c r="H2517" s="55"/>
      <c r="I2517" s="55"/>
      <c r="J2517" s="55"/>
      <c r="K2517" s="17" t="s">
        <v>8</v>
      </c>
    </row>
    <row r="2518" spans="1:11">
      <c r="A2518" s="42" t="s">
        <v>5981</v>
      </c>
      <c r="B2518" s="43"/>
      <c r="C2518" s="9" t="s">
        <v>5245</v>
      </c>
      <c r="D2518" s="42" t="s">
        <v>5982</v>
      </c>
      <c r="E2518" s="203">
        <f>VLOOKUP(A2518,'System TB'!$A:$C,3,FALSE)</f>
        <v>0</v>
      </c>
      <c r="F2518" s="44">
        <v>0</v>
      </c>
      <c r="G2518" s="44">
        <f t="shared" si="44"/>
        <v>0</v>
      </c>
      <c r="H2518" s="55"/>
      <c r="I2518" s="55"/>
      <c r="J2518" s="55"/>
      <c r="K2518" s="17" t="s">
        <v>225</v>
      </c>
    </row>
    <row r="2519" spans="1:11">
      <c r="A2519" s="42" t="s">
        <v>5983</v>
      </c>
      <c r="B2519" s="43"/>
      <c r="C2519" s="255" t="s">
        <v>5254</v>
      </c>
      <c r="D2519" s="42" t="s">
        <v>5984</v>
      </c>
      <c r="E2519" s="203">
        <f>VLOOKUP(A2519,'System TB'!$A:$C,3,FALSE)</f>
        <v>-1010480.77</v>
      </c>
      <c r="F2519" s="44">
        <v>-783189.77</v>
      </c>
      <c r="G2519" s="44">
        <f t="shared" si="44"/>
        <v>-227291</v>
      </c>
      <c r="H2519" s="55"/>
      <c r="I2519" s="55"/>
      <c r="J2519" s="55"/>
      <c r="K2519" s="17" t="s">
        <v>147</v>
      </c>
    </row>
    <row r="2520" spans="1:11">
      <c r="A2520" s="42" t="s">
        <v>5985</v>
      </c>
      <c r="B2520" s="43"/>
      <c r="C2520" s="92" t="s">
        <v>5341</v>
      </c>
      <c r="D2520" s="42" t="s">
        <v>5986</v>
      </c>
      <c r="E2520" s="203">
        <f>VLOOKUP(A2520,'System TB'!$A:$C,3,FALSE)</f>
        <v>0</v>
      </c>
      <c r="F2520" s="44">
        <v>0</v>
      </c>
      <c r="G2520" s="44">
        <f t="shared" si="44"/>
        <v>0</v>
      </c>
      <c r="H2520" s="55"/>
      <c r="I2520" s="55"/>
      <c r="J2520" s="55"/>
    </row>
    <row r="2521" spans="1:11">
      <c r="A2521" s="42" t="s">
        <v>5987</v>
      </c>
      <c r="B2521" s="43"/>
      <c r="C2521" s="9" t="s">
        <v>5224</v>
      </c>
      <c r="D2521" s="42" t="s">
        <v>5988</v>
      </c>
      <c r="E2521" s="203">
        <f>VLOOKUP(A2521,'System TB'!$A:$C,3,FALSE)</f>
        <v>1157893.24</v>
      </c>
      <c r="F2521" s="44">
        <v>868419.92999999993</v>
      </c>
      <c r="G2521" s="44">
        <f t="shared" si="44"/>
        <v>289473.31000000006</v>
      </c>
      <c r="H2521" s="55"/>
      <c r="I2521" s="55"/>
      <c r="J2521" s="55"/>
      <c r="K2521" s="17" t="s">
        <v>44</v>
      </c>
    </row>
    <row r="2522" spans="1:11">
      <c r="A2522" s="42" t="s">
        <v>5989</v>
      </c>
      <c r="B2522" s="43"/>
      <c r="C2522" s="9" t="s">
        <v>5336</v>
      </c>
      <c r="D2522" s="42" t="s">
        <v>5990</v>
      </c>
      <c r="E2522" s="203">
        <f>VLOOKUP(A2522,'System TB'!$A:$C,3,FALSE)</f>
        <v>17348492.309999999</v>
      </c>
      <c r="F2522" s="44">
        <v>12985981.699999999</v>
      </c>
      <c r="G2522" s="44">
        <f t="shared" si="44"/>
        <v>4362510.6099999994</v>
      </c>
      <c r="H2522" s="55"/>
      <c r="I2522" s="55"/>
      <c r="J2522" s="55"/>
    </row>
    <row r="2523" spans="1:11">
      <c r="A2523" s="42" t="s">
        <v>5993</v>
      </c>
      <c r="B2523" s="43"/>
      <c r="C2523" s="9"/>
      <c r="D2523" s="42" t="s">
        <v>5994</v>
      </c>
      <c r="E2523" s="203">
        <f>VLOOKUP(A2523,'System TB'!$A:$C,3,FALSE)</f>
        <v>0</v>
      </c>
      <c r="F2523" s="44">
        <v>0</v>
      </c>
      <c r="G2523" s="44">
        <f t="shared" si="44"/>
        <v>0</v>
      </c>
      <c r="H2523" s="55"/>
      <c r="I2523" s="55"/>
      <c r="J2523" s="55"/>
    </row>
    <row r="2524" spans="1:11">
      <c r="A2524" s="42" t="s">
        <v>5995</v>
      </c>
      <c r="B2524" s="43" t="s">
        <v>4106</v>
      </c>
      <c r="C2524" s="9" t="s">
        <v>5341</v>
      </c>
      <c r="D2524" s="42" t="s">
        <v>5996</v>
      </c>
      <c r="E2524" s="203">
        <f>VLOOKUP(A2524,'System TB'!$A:$C,3,FALSE)</f>
        <v>27789665.239999998</v>
      </c>
      <c r="F2524" s="44">
        <v>21122103.170000002</v>
      </c>
      <c r="G2524" s="44">
        <f t="shared" ref="G2524:G2531" si="45">E2524-F2524</f>
        <v>6667562.0699999966</v>
      </c>
      <c r="H2524" s="55"/>
      <c r="I2524" s="55"/>
      <c r="J2524" s="55"/>
    </row>
    <row r="2525" spans="1:11">
      <c r="A2525" s="42" t="s">
        <v>5997</v>
      </c>
      <c r="B2525" s="43"/>
      <c r="C2525" s="255" t="s">
        <v>5254</v>
      </c>
      <c r="D2525" s="42" t="s">
        <v>5998</v>
      </c>
      <c r="E2525" s="203">
        <f>VLOOKUP(A2525,'System TB'!$A:$C,3,FALSE)</f>
        <v>17578644.16</v>
      </c>
      <c r="F2525" s="44">
        <v>10877206.09</v>
      </c>
      <c r="G2525" s="44">
        <f t="shared" si="45"/>
        <v>6701438.0700000003</v>
      </c>
      <c r="H2525" s="55"/>
      <c r="I2525" s="55"/>
      <c r="J2525" s="55"/>
    </row>
    <row r="2526" spans="1:11">
      <c r="A2526" s="42" t="s">
        <v>5999</v>
      </c>
      <c r="B2526" s="43"/>
      <c r="C2526" s="255" t="s">
        <v>5254</v>
      </c>
      <c r="D2526" s="42" t="s">
        <v>6000</v>
      </c>
      <c r="E2526" s="203">
        <f>VLOOKUP(A2526,'System TB'!$A:$C,3,FALSE)</f>
        <v>287279.68</v>
      </c>
      <c r="F2526" s="44">
        <v>50642.77</v>
      </c>
      <c r="G2526" s="44">
        <f t="shared" si="45"/>
        <v>236636.91</v>
      </c>
      <c r="H2526" s="55"/>
      <c r="I2526" s="55"/>
      <c r="J2526" s="55"/>
    </row>
    <row r="2527" spans="1:11">
      <c r="A2527" s="42" t="s">
        <v>6001</v>
      </c>
      <c r="B2527" s="43">
        <v>26</v>
      </c>
      <c r="C2527" s="9" t="s">
        <v>5205</v>
      </c>
      <c r="D2527" s="42" t="s">
        <v>6002</v>
      </c>
      <c r="E2527" s="203">
        <f>VLOOKUP(A2527,'System TB'!$A:$C,3,FALSE)</f>
        <v>-285484.25</v>
      </c>
      <c r="F2527" s="44">
        <v>-48847.34</v>
      </c>
      <c r="G2527" s="44">
        <f t="shared" si="45"/>
        <v>-236636.91</v>
      </c>
      <c r="H2527" s="55"/>
      <c r="I2527" s="55"/>
      <c r="J2527" s="55"/>
    </row>
    <row r="2528" spans="1:11">
      <c r="A2528" s="42" t="s">
        <v>6003</v>
      </c>
      <c r="B2528" s="43">
        <v>26</v>
      </c>
      <c r="C2528" s="9" t="s">
        <v>5205</v>
      </c>
      <c r="D2528" s="42" t="s">
        <v>6004</v>
      </c>
      <c r="E2528" s="203">
        <f>VLOOKUP(A2528,'System TB'!$A:$C,3,FALSE)</f>
        <v>-8551475.3200000003</v>
      </c>
      <c r="F2528" s="44">
        <v>-1850037.25</v>
      </c>
      <c r="G2528" s="44">
        <f t="shared" si="45"/>
        <v>-6701438.0700000003</v>
      </c>
      <c r="H2528" s="55"/>
      <c r="I2528" s="55"/>
      <c r="J2528" s="55"/>
    </row>
    <row r="2529" spans="1:10">
      <c r="A2529" s="42" t="s">
        <v>6005</v>
      </c>
      <c r="B2529" s="43"/>
      <c r="C2529" s="255" t="s">
        <v>5254</v>
      </c>
      <c r="D2529" s="42" t="s">
        <v>6006</v>
      </c>
      <c r="E2529" s="203">
        <f>VLOOKUP(A2529,'System TB'!$A:$C,3,FALSE)</f>
        <v>-17434179.27</v>
      </c>
      <c r="F2529" s="44">
        <v>-10766617.199999999</v>
      </c>
      <c r="G2529" s="44">
        <f t="shared" si="45"/>
        <v>-6667562.0700000003</v>
      </c>
      <c r="H2529" s="55"/>
      <c r="I2529" s="55"/>
      <c r="J2529" s="55"/>
    </row>
    <row r="2530" spans="1:10">
      <c r="A2530" s="42" t="s">
        <v>6007</v>
      </c>
      <c r="B2530" s="43">
        <v>26</v>
      </c>
      <c r="C2530" s="9" t="s">
        <v>5205</v>
      </c>
      <c r="D2530" s="42" t="s">
        <v>6008</v>
      </c>
      <c r="E2530" s="203">
        <f>VLOOKUP(A2530,'System TB'!$A:$C,3,FALSE)</f>
        <v>-1953173750</v>
      </c>
      <c r="F2530" s="44">
        <v>-778173750</v>
      </c>
      <c r="G2530" s="44">
        <f t="shared" si="45"/>
        <v>-1175000000</v>
      </c>
      <c r="H2530" s="55"/>
      <c r="I2530" s="55"/>
      <c r="J2530" s="55"/>
    </row>
    <row r="2531" spans="1:10">
      <c r="A2531" s="42" t="s">
        <v>6011</v>
      </c>
      <c r="B2531" s="43"/>
      <c r="C2531" s="9" t="s">
        <v>5238</v>
      </c>
      <c r="D2531" s="42" t="s">
        <v>6012</v>
      </c>
      <c r="E2531" s="203">
        <f>VLOOKUP(A2531,'System TB'!$A:$C,3,FALSE)</f>
        <v>3148225.3</v>
      </c>
      <c r="F2531" s="44">
        <v>2363350.1</v>
      </c>
      <c r="G2531" s="44">
        <f t="shared" si="45"/>
        <v>784875.19999999972</v>
      </c>
      <c r="H2531" s="55"/>
      <c r="I2531" s="55"/>
      <c r="J2531" s="55"/>
    </row>
    <row r="2532" spans="1:10">
      <c r="A2532" s="42" t="s">
        <v>6015</v>
      </c>
      <c r="B2532" s="43"/>
      <c r="C2532" s="9" t="s">
        <v>5233</v>
      </c>
      <c r="D2532" s="42" t="s">
        <v>6016</v>
      </c>
      <c r="E2532" s="203">
        <f>VLOOKUP(A2532,'System TB'!$A:$C,3,FALSE)</f>
        <v>23284</v>
      </c>
      <c r="F2532" s="44">
        <v>20379</v>
      </c>
      <c r="G2532" s="44">
        <f t="shared" ref="G2532:G2550" si="46">E2532-F2532</f>
        <v>2905</v>
      </c>
      <c r="H2532" s="55"/>
      <c r="I2532" s="55"/>
      <c r="J2532" s="55"/>
    </row>
    <row r="2533" spans="1:10">
      <c r="A2533" s="42" t="s">
        <v>6032</v>
      </c>
      <c r="B2533" s="43"/>
      <c r="C2533" s="92" t="s">
        <v>5238</v>
      </c>
      <c r="D2533" s="42" t="s">
        <v>6033</v>
      </c>
      <c r="E2533" s="203">
        <f>VLOOKUP(A2533,'System TB'!$A:$C,3,FALSE)</f>
        <v>227110</v>
      </c>
      <c r="F2533" s="44">
        <v>163783</v>
      </c>
      <c r="G2533" s="44">
        <f t="shared" si="46"/>
        <v>63327</v>
      </c>
      <c r="H2533" s="55"/>
      <c r="I2533" s="55"/>
      <c r="J2533" s="55"/>
    </row>
    <row r="2534" spans="1:10">
      <c r="A2534" s="42" t="s">
        <v>6046</v>
      </c>
      <c r="B2534" s="43"/>
      <c r="C2534" s="9" t="s">
        <v>5238</v>
      </c>
      <c r="D2534" s="42" t="s">
        <v>6047</v>
      </c>
      <c r="E2534" s="203">
        <f>VLOOKUP(A2534,'System TB'!$A:$C,3,FALSE)</f>
        <v>156197.23000000001</v>
      </c>
      <c r="F2534" s="44">
        <v>147447.22999999998</v>
      </c>
      <c r="G2534" s="44">
        <f t="shared" si="46"/>
        <v>8750.0000000000291</v>
      </c>
      <c r="H2534" s="55"/>
      <c r="I2534" s="55"/>
      <c r="J2534" s="55"/>
    </row>
    <row r="2535" spans="1:10">
      <c r="A2535" s="42" t="s">
        <v>6048</v>
      </c>
      <c r="B2535" s="43"/>
      <c r="C2535" s="9" t="s">
        <v>5238</v>
      </c>
      <c r="D2535" s="42" t="s">
        <v>6049</v>
      </c>
      <c r="E2535" s="203">
        <f>VLOOKUP(A2535,'System TB'!$A:$C,3,FALSE)</f>
        <v>58515</v>
      </c>
      <c r="F2535" s="44">
        <v>49265</v>
      </c>
      <c r="G2535" s="44">
        <f t="shared" si="46"/>
        <v>9250</v>
      </c>
      <c r="H2535" s="55"/>
      <c r="I2535" s="55"/>
      <c r="J2535" s="55"/>
    </row>
    <row r="2536" spans="1:10">
      <c r="A2536" s="42" t="s">
        <v>6052</v>
      </c>
      <c r="B2536" s="43"/>
      <c r="C2536" s="9" t="s">
        <v>5233</v>
      </c>
      <c r="D2536" s="42" t="s">
        <v>6053</v>
      </c>
      <c r="E2536" s="203">
        <f>VLOOKUP(A2536,'System TB'!$A:$C,3,FALSE)</f>
        <v>100302</v>
      </c>
      <c r="F2536" s="44">
        <v>86286.999999999971</v>
      </c>
      <c r="G2536" s="44">
        <f t="shared" si="46"/>
        <v>14015.000000000029</v>
      </c>
      <c r="H2536" s="55"/>
      <c r="I2536" s="55"/>
      <c r="J2536" s="55"/>
    </row>
    <row r="2537" spans="1:10">
      <c r="A2537" s="42" t="s">
        <v>6062</v>
      </c>
      <c r="B2537" s="43"/>
      <c r="C2537" s="9" t="s">
        <v>5238</v>
      </c>
      <c r="D2537" s="42" t="s">
        <v>6063</v>
      </c>
      <c r="E2537" s="203">
        <f>VLOOKUP(A2537,'System TB'!$A:$C,3,FALSE)</f>
        <v>25900</v>
      </c>
      <c r="F2537" s="44">
        <v>19900</v>
      </c>
      <c r="G2537" s="44">
        <f t="shared" si="46"/>
        <v>6000</v>
      </c>
      <c r="H2537" s="55"/>
      <c r="I2537" s="55"/>
      <c r="J2537" s="55"/>
    </row>
    <row r="2538" spans="1:10">
      <c r="A2538" s="42" t="s">
        <v>6074</v>
      </c>
      <c r="B2538" s="43"/>
      <c r="C2538" s="92" t="s">
        <v>5238</v>
      </c>
      <c r="D2538" s="42" t="s">
        <v>6075</v>
      </c>
      <c r="E2538" s="203">
        <f>VLOOKUP(A2538,'System TB'!$A:$C,3,FALSE)</f>
        <v>177747.01</v>
      </c>
      <c r="F2538" s="44">
        <v>136492.30999999997</v>
      </c>
      <c r="G2538" s="44">
        <f t="shared" si="46"/>
        <v>41254.700000000041</v>
      </c>
      <c r="H2538" s="55"/>
      <c r="I2538" s="55"/>
      <c r="J2538" s="55"/>
    </row>
    <row r="2539" spans="1:10">
      <c r="A2539" s="42" t="s">
        <v>6080</v>
      </c>
      <c r="B2539" s="43"/>
      <c r="C2539" s="9" t="s">
        <v>5240</v>
      </c>
      <c r="D2539" s="42" t="s">
        <v>6081</v>
      </c>
      <c r="E2539" s="203">
        <f>VLOOKUP(A2539,'System TB'!$A:$C,3,FALSE)</f>
        <v>69399</v>
      </c>
      <c r="F2539" s="44">
        <v>5399</v>
      </c>
      <c r="G2539" s="44">
        <f t="shared" si="46"/>
        <v>64000</v>
      </c>
      <c r="H2539" s="55"/>
      <c r="I2539" s="55"/>
      <c r="J2539" s="55"/>
    </row>
    <row r="2540" spans="1:10">
      <c r="A2540" s="42" t="s">
        <v>6093</v>
      </c>
      <c r="B2540" s="43"/>
      <c r="C2540" s="9" t="s">
        <v>5238</v>
      </c>
      <c r="D2540" s="42" t="s">
        <v>6094</v>
      </c>
      <c r="E2540" s="203">
        <f>VLOOKUP(A2540,'System TB'!$A:$C,3,FALSE)</f>
        <v>33465.949999999997</v>
      </c>
      <c r="F2540" s="44">
        <v>16182.650000000009</v>
      </c>
      <c r="G2540" s="44">
        <f t="shared" si="46"/>
        <v>17283.299999999988</v>
      </c>
      <c r="H2540" s="55"/>
      <c r="I2540" s="55"/>
      <c r="J2540" s="55"/>
    </row>
    <row r="2541" spans="1:10">
      <c r="A2541" s="42" t="s">
        <v>6065</v>
      </c>
      <c r="B2541" s="43"/>
      <c r="C2541" s="92" t="s">
        <v>5239</v>
      </c>
      <c r="D2541" s="42" t="s">
        <v>6066</v>
      </c>
      <c r="E2541" s="203">
        <f>VLOOKUP(A2541,'System TB'!$A:$C,3,FALSE)</f>
        <v>0</v>
      </c>
      <c r="F2541" s="44">
        <v>0</v>
      </c>
      <c r="G2541" s="44">
        <f t="shared" si="46"/>
        <v>0</v>
      </c>
      <c r="H2541" s="55"/>
      <c r="I2541" s="55"/>
      <c r="J2541" s="55"/>
    </row>
    <row r="2542" spans="1:10">
      <c r="A2542" s="42" t="s">
        <v>6023</v>
      </c>
      <c r="B2542" s="43"/>
      <c r="C2542" s="205" t="s">
        <v>5240</v>
      </c>
      <c r="D2542" s="42" t="s">
        <v>6024</v>
      </c>
      <c r="E2542" s="203">
        <f>VLOOKUP(A2542,'System TB'!$A:$C,3,FALSE)</f>
        <v>0</v>
      </c>
      <c r="F2542" s="44">
        <v>0</v>
      </c>
      <c r="G2542" s="44">
        <f t="shared" si="46"/>
        <v>0</v>
      </c>
      <c r="H2542" s="55"/>
      <c r="I2542" s="55"/>
      <c r="J2542" s="55"/>
    </row>
    <row r="2543" spans="1:10">
      <c r="A2543" s="42" t="s">
        <v>6055</v>
      </c>
      <c r="B2543" s="43"/>
      <c r="C2543" s="92" t="s">
        <v>5238</v>
      </c>
      <c r="D2543" s="42" t="s">
        <v>6056</v>
      </c>
      <c r="E2543" s="203">
        <f>VLOOKUP(A2543,'System TB'!$A:$C,3,FALSE)</f>
        <v>44455.44</v>
      </c>
      <c r="F2543" s="44">
        <v>33341.58</v>
      </c>
      <c r="G2543" s="44">
        <f t="shared" si="46"/>
        <v>11113.86</v>
      </c>
      <c r="H2543" s="55"/>
      <c r="I2543" s="55"/>
      <c r="J2543" s="55"/>
    </row>
    <row r="2544" spans="1:10">
      <c r="A2544" s="42" t="s">
        <v>6088</v>
      </c>
      <c r="B2544" s="43"/>
      <c r="C2544" s="92" t="s">
        <v>5238</v>
      </c>
      <c r="D2544" s="42" t="s">
        <v>6089</v>
      </c>
      <c r="E2544" s="203">
        <f>VLOOKUP(A2544,'System TB'!$A:$C,3,FALSE)</f>
        <v>171830</v>
      </c>
      <c r="F2544" s="44">
        <v>126500</v>
      </c>
      <c r="G2544" s="44">
        <f t="shared" si="46"/>
        <v>45330</v>
      </c>
      <c r="H2544" s="55"/>
      <c r="I2544" s="55"/>
      <c r="J2544" s="55"/>
    </row>
    <row r="2545" spans="1:10">
      <c r="A2545" s="42" t="s">
        <v>6058</v>
      </c>
      <c r="B2545" s="43"/>
      <c r="C2545" s="92" t="s">
        <v>5239</v>
      </c>
      <c r="D2545" s="42" t="s">
        <v>6059</v>
      </c>
      <c r="E2545" s="203">
        <f>VLOOKUP(A2545,'System TB'!$A:$C,3,FALSE)</f>
        <v>0</v>
      </c>
      <c r="F2545" s="44">
        <v>0</v>
      </c>
      <c r="G2545" s="44">
        <f t="shared" si="46"/>
        <v>0</v>
      </c>
      <c r="H2545" s="55"/>
      <c r="I2545" s="55"/>
      <c r="J2545" s="55"/>
    </row>
    <row r="2546" spans="1:10">
      <c r="A2546" s="42" t="s">
        <v>6083</v>
      </c>
      <c r="B2546" s="43"/>
      <c r="C2546" s="92" t="s">
        <v>5238</v>
      </c>
      <c r="D2546" s="42" t="s">
        <v>6084</v>
      </c>
      <c r="E2546" s="203">
        <f>VLOOKUP(A2546,'System TB'!$A:$C,3,FALSE)</f>
        <v>12851.36</v>
      </c>
      <c r="F2546" s="44">
        <v>9455.5000000000018</v>
      </c>
      <c r="G2546" s="44">
        <f t="shared" si="46"/>
        <v>3395.8599999999988</v>
      </c>
      <c r="H2546" s="55"/>
      <c r="I2546" s="55"/>
      <c r="J2546" s="55"/>
    </row>
    <row r="2547" spans="1:10">
      <c r="A2547" s="42" t="s">
        <v>6109</v>
      </c>
      <c r="B2547" s="43"/>
      <c r="C2547" s="9" t="s">
        <v>5238</v>
      </c>
      <c r="D2547" s="42" t="s">
        <v>6110</v>
      </c>
      <c r="E2547" s="203">
        <f>VLOOKUP(A2547,'System TB'!$A:$C,3,FALSE)</f>
        <v>59283.3</v>
      </c>
      <c r="F2547" s="44">
        <v>36288.900000000009</v>
      </c>
      <c r="G2547" s="44">
        <f t="shared" si="46"/>
        <v>22994.399999999994</v>
      </c>
      <c r="H2547" s="55"/>
      <c r="I2547" s="55"/>
      <c r="J2547" s="55"/>
    </row>
    <row r="2548" spans="1:10">
      <c r="A2548" s="42" t="s">
        <v>6111</v>
      </c>
      <c r="B2548" s="43"/>
      <c r="C2548" s="9" t="s">
        <v>5250</v>
      </c>
      <c r="D2548" s="42" t="s">
        <v>6112</v>
      </c>
      <c r="E2548" s="203">
        <f>VLOOKUP(A2548,'System TB'!$A:$C,3,FALSE)</f>
        <v>760899.41</v>
      </c>
      <c r="F2548" s="44">
        <v>690754.95000000007</v>
      </c>
      <c r="G2548" s="44">
        <f t="shared" si="46"/>
        <v>70144.459999999963</v>
      </c>
      <c r="H2548" s="55"/>
      <c r="I2548" s="55"/>
      <c r="J2548" s="55"/>
    </row>
    <row r="2549" spans="1:10">
      <c r="A2549" s="42" t="s">
        <v>6013</v>
      </c>
      <c r="B2549" s="43" t="s">
        <v>1409</v>
      </c>
      <c r="C2549" s="92" t="s">
        <v>5238</v>
      </c>
      <c r="D2549" s="42" t="s">
        <v>6014</v>
      </c>
      <c r="E2549" s="203">
        <f>VLOOKUP(A2549,'System TB'!$A:$C,3,FALSE)</f>
        <v>31686.27</v>
      </c>
      <c r="F2549" s="44">
        <v>23745.040000000001</v>
      </c>
      <c r="G2549" s="44">
        <f t="shared" si="46"/>
        <v>7941.23</v>
      </c>
      <c r="H2549" s="55"/>
      <c r="I2549" s="55"/>
      <c r="J2549" s="55"/>
    </row>
    <row r="2550" spans="1:10">
      <c r="A2550" s="42" t="s">
        <v>6020</v>
      </c>
      <c r="B2550" s="43"/>
      <c r="C2550" s="92" t="s">
        <v>5233</v>
      </c>
      <c r="D2550" s="42" t="s">
        <v>6021</v>
      </c>
      <c r="E2550" s="203">
        <f>VLOOKUP(A2550,'System TB'!$A:$C,3,FALSE)</f>
        <v>0</v>
      </c>
      <c r="F2550" s="44">
        <v>0</v>
      </c>
      <c r="G2550" s="44">
        <f t="shared" si="46"/>
        <v>0</v>
      </c>
      <c r="H2550" s="55"/>
      <c r="I2550" s="55"/>
      <c r="J2550" s="55"/>
    </row>
    <row r="2551" spans="1:10">
      <c r="A2551" s="42" t="s">
        <v>6193</v>
      </c>
      <c r="B2551" s="43"/>
      <c r="C2551" s="8" t="s">
        <v>5233</v>
      </c>
      <c r="D2551" s="42" t="s">
        <v>6194</v>
      </c>
      <c r="E2551" s="203">
        <f>VLOOKUP(A2551,'System TB'!$A:$C,3,FALSE)</f>
        <v>0</v>
      </c>
      <c r="F2551" s="44">
        <v>0</v>
      </c>
      <c r="G2551" s="44">
        <f t="shared" ref="G2551:G2583" si="47">E2551-F2551</f>
        <v>0</v>
      </c>
      <c r="H2551" s="55"/>
      <c r="I2551" s="55"/>
      <c r="J2551" s="55"/>
    </row>
    <row r="2552" spans="1:10">
      <c r="A2552" s="42" t="s">
        <v>6195</v>
      </c>
      <c r="B2552" s="43"/>
      <c r="C2552" s="92" t="s">
        <v>5238</v>
      </c>
      <c r="D2552" s="42" t="s">
        <v>6196</v>
      </c>
      <c r="E2552" s="203">
        <f>VLOOKUP(A2552,'System TB'!$A:$C,3,FALSE)</f>
        <v>0</v>
      </c>
      <c r="F2552" s="44">
        <v>0</v>
      </c>
      <c r="G2552" s="44">
        <f t="shared" si="47"/>
        <v>0</v>
      </c>
      <c r="H2552" s="55"/>
      <c r="I2552" s="55"/>
      <c r="J2552" s="55"/>
    </row>
    <row r="2553" spans="1:10">
      <c r="A2553" s="42" t="s">
        <v>6197</v>
      </c>
      <c r="B2553" s="43"/>
      <c r="C2553" s="9" t="s">
        <v>5238</v>
      </c>
      <c r="D2553" s="42" t="s">
        <v>6198</v>
      </c>
      <c r="E2553" s="203">
        <f>VLOOKUP(A2553,'System TB'!$A:$C,3,FALSE)</f>
        <v>166303.01999999999</v>
      </c>
      <c r="F2553" s="44">
        <v>152807.65</v>
      </c>
      <c r="G2553" s="44">
        <f t="shared" si="47"/>
        <v>13495.369999999995</v>
      </c>
      <c r="H2553" s="55"/>
      <c r="I2553" s="55"/>
      <c r="J2553" s="55"/>
    </row>
    <row r="2554" spans="1:10">
      <c r="A2554" s="42" t="s">
        <v>6199</v>
      </c>
      <c r="B2554" s="43"/>
      <c r="C2554" s="9" t="s">
        <v>5238</v>
      </c>
      <c r="D2554" s="42" t="s">
        <v>6200</v>
      </c>
      <c r="E2554" s="203">
        <f>VLOOKUP(A2554,'System TB'!$A:$C,3,FALSE)</f>
        <v>153904.19</v>
      </c>
      <c r="F2554" s="44">
        <v>138954.19</v>
      </c>
      <c r="G2554" s="44">
        <f t="shared" si="47"/>
        <v>14950</v>
      </c>
      <c r="H2554" s="55"/>
      <c r="I2554" s="55"/>
      <c r="J2554" s="55"/>
    </row>
    <row r="2555" spans="1:10">
      <c r="A2555" s="42" t="s">
        <v>6201</v>
      </c>
      <c r="B2555" s="43"/>
      <c r="C2555" s="9" t="s">
        <v>5240</v>
      </c>
      <c r="D2555" s="42" t="s">
        <v>6202</v>
      </c>
      <c r="E2555" s="203">
        <f>VLOOKUP(A2555,'System TB'!$A:$C,3,FALSE)</f>
        <v>30000</v>
      </c>
      <c r="F2555" s="44">
        <v>15000</v>
      </c>
      <c r="G2555" s="44">
        <f t="shared" si="47"/>
        <v>15000</v>
      </c>
      <c r="H2555" s="55"/>
      <c r="I2555" s="55"/>
      <c r="J2555" s="55"/>
    </row>
    <row r="2556" spans="1:10">
      <c r="A2556" s="42" t="s">
        <v>6203</v>
      </c>
      <c r="B2556" s="43"/>
      <c r="C2556" s="9" t="s">
        <v>5238</v>
      </c>
      <c r="D2556" s="42" t="s">
        <v>6204</v>
      </c>
      <c r="E2556" s="203">
        <f>VLOOKUP(A2556,'System TB'!$A:$C,3,FALSE)</f>
        <v>2925381.66</v>
      </c>
      <c r="F2556" s="44">
        <v>2195579.9500000002</v>
      </c>
      <c r="G2556" s="44">
        <f t="shared" si="47"/>
        <v>729801.71</v>
      </c>
      <c r="H2556" s="55"/>
      <c r="I2556" s="55"/>
      <c r="J2556" s="55"/>
    </row>
    <row r="2557" spans="1:10">
      <c r="A2557" s="42" t="s">
        <v>6205</v>
      </c>
      <c r="B2557" s="43"/>
      <c r="C2557" s="9" t="s">
        <v>5259</v>
      </c>
      <c r="D2557" s="42" t="s">
        <v>6206</v>
      </c>
      <c r="E2557" s="203">
        <f>VLOOKUP(A2557,'System TB'!$A:$C,3,FALSE)</f>
        <v>0</v>
      </c>
      <c r="F2557" s="44">
        <v>0</v>
      </c>
      <c r="G2557" s="44">
        <f t="shared" si="47"/>
        <v>0</v>
      </c>
      <c r="H2557" s="55"/>
      <c r="I2557" s="55"/>
      <c r="J2557" s="55"/>
    </row>
    <row r="2558" spans="1:10">
      <c r="A2558" s="42" t="s">
        <v>6207</v>
      </c>
      <c r="B2558" s="43"/>
      <c r="C2558" s="9" t="s">
        <v>5205</v>
      </c>
      <c r="D2558" s="42" t="s">
        <v>6208</v>
      </c>
      <c r="E2558" s="203">
        <f>VLOOKUP(A2558,'System TB'!$A:$C,3,FALSE)</f>
        <v>-277792000</v>
      </c>
      <c r="F2558" s="44">
        <v>-305568000</v>
      </c>
      <c r="G2558" s="44">
        <f t="shared" si="47"/>
        <v>27776000</v>
      </c>
      <c r="H2558" s="55"/>
      <c r="I2558" s="55"/>
      <c r="J2558" s="55"/>
    </row>
    <row r="2559" spans="1:10">
      <c r="A2559" s="42" t="s">
        <v>6211</v>
      </c>
      <c r="B2559" s="43"/>
      <c r="C2559" s="92" t="s">
        <v>5238</v>
      </c>
      <c r="D2559" s="42" t="s">
        <v>6212</v>
      </c>
      <c r="E2559" s="203">
        <f>VLOOKUP(A2559,'System TB'!$A:$C,3,FALSE)</f>
        <v>297085.96999999997</v>
      </c>
      <c r="F2559" s="44">
        <v>121145.24</v>
      </c>
      <c r="G2559" s="44">
        <f t="shared" si="47"/>
        <v>175940.72999999998</v>
      </c>
      <c r="H2559" s="55"/>
      <c r="I2559" s="55"/>
      <c r="J2559" s="55"/>
    </row>
    <row r="2560" spans="1:10">
      <c r="A2560" s="42" t="s">
        <v>6213</v>
      </c>
      <c r="B2560" s="43"/>
      <c r="C2560" s="92" t="s">
        <v>5238</v>
      </c>
      <c r="D2560" s="42" t="s">
        <v>6214</v>
      </c>
      <c r="E2560" s="203">
        <f>VLOOKUP(A2560,'System TB'!$A:$C,3,FALSE)</f>
        <v>8153</v>
      </c>
      <c r="F2560" s="44">
        <v>8153</v>
      </c>
      <c r="G2560" s="44">
        <f t="shared" si="47"/>
        <v>0</v>
      </c>
      <c r="H2560" s="55"/>
      <c r="I2560" s="55"/>
      <c r="J2560" s="55"/>
    </row>
    <row r="2561" spans="1:10">
      <c r="A2561" s="42" t="s">
        <v>6215</v>
      </c>
      <c r="B2561" s="43"/>
      <c r="C2561" s="92" t="s">
        <v>5238</v>
      </c>
      <c r="D2561" s="42" t="s">
        <v>6216</v>
      </c>
      <c r="E2561" s="203">
        <f>VLOOKUP(A2561,'System TB'!$A:$C,3,FALSE)</f>
        <v>198400</v>
      </c>
      <c r="F2561" s="44">
        <v>129600</v>
      </c>
      <c r="G2561" s="44">
        <f t="shared" si="47"/>
        <v>68800</v>
      </c>
      <c r="H2561" s="55"/>
      <c r="I2561" s="55"/>
      <c r="J2561" s="55"/>
    </row>
    <row r="2562" spans="1:10">
      <c r="A2562" s="42" t="s">
        <v>6217</v>
      </c>
      <c r="B2562" s="43"/>
      <c r="C2562" s="8" t="s">
        <v>5233</v>
      </c>
      <c r="D2562" s="42" t="s">
        <v>6218</v>
      </c>
      <c r="E2562" s="203">
        <f>VLOOKUP(A2562,'System TB'!$A:$C,3,FALSE)</f>
        <v>1973</v>
      </c>
      <c r="F2562" s="44">
        <v>1973</v>
      </c>
      <c r="G2562" s="44">
        <f t="shared" si="47"/>
        <v>0</v>
      </c>
      <c r="H2562" s="55"/>
      <c r="I2562" s="55"/>
      <c r="J2562" s="55"/>
    </row>
    <row r="2563" spans="1:10">
      <c r="A2563" s="42" t="s">
        <v>6231</v>
      </c>
      <c r="B2563" s="43"/>
      <c r="C2563" s="9" t="s">
        <v>5233</v>
      </c>
      <c r="D2563" s="42" t="s">
        <v>6232</v>
      </c>
      <c r="E2563" s="203">
        <f>VLOOKUP(A2563,'System TB'!$A:$C,3,FALSE)</f>
        <v>13550</v>
      </c>
      <c r="F2563" s="44">
        <v>13550</v>
      </c>
      <c r="G2563" s="44">
        <f t="shared" si="47"/>
        <v>0</v>
      </c>
      <c r="H2563" s="55"/>
      <c r="I2563" s="55"/>
      <c r="J2563" s="55"/>
    </row>
    <row r="2564" spans="1:10">
      <c r="A2564" s="42" t="s">
        <v>6233</v>
      </c>
      <c r="B2564" s="43"/>
      <c r="C2564" s="92" t="s">
        <v>5233</v>
      </c>
      <c r="D2564" s="42" t="s">
        <v>6234</v>
      </c>
      <c r="E2564" s="203">
        <f>VLOOKUP(A2564,'System TB'!$A:$C,3,FALSE)</f>
        <v>262266.7</v>
      </c>
      <c r="F2564" s="44">
        <v>186211.20000000001</v>
      </c>
      <c r="G2564" s="44">
        <f t="shared" si="47"/>
        <v>76055.5</v>
      </c>
      <c r="H2564" s="55"/>
      <c r="I2564" s="55"/>
      <c r="J2564" s="55"/>
    </row>
    <row r="2565" spans="1:10">
      <c r="A2565" s="42" t="s">
        <v>6235</v>
      </c>
      <c r="B2565" s="43"/>
      <c r="C2565" s="92" t="s">
        <v>5238</v>
      </c>
      <c r="D2565" s="42" t="s">
        <v>6236</v>
      </c>
      <c r="E2565" s="203">
        <f>VLOOKUP(A2565,'System TB'!$A:$C,3,FALSE)</f>
        <v>336723</v>
      </c>
      <c r="F2565" s="44">
        <v>236727</v>
      </c>
      <c r="G2565" s="44">
        <f t="shared" si="47"/>
        <v>99996</v>
      </c>
      <c r="H2565" s="55"/>
      <c r="I2565" s="55"/>
      <c r="J2565" s="55"/>
    </row>
    <row r="2566" spans="1:10">
      <c r="A2566" s="42" t="s">
        <v>6209</v>
      </c>
      <c r="B2566" s="43"/>
      <c r="C2566" s="92" t="s">
        <v>5238</v>
      </c>
      <c r="D2566" s="42" t="s">
        <v>6210</v>
      </c>
      <c r="E2566" s="203">
        <f>VLOOKUP(A2566,'System TB'!$A:$C,3,FALSE)</f>
        <v>53384.15</v>
      </c>
      <c r="F2566" s="44">
        <v>38351.129999999997</v>
      </c>
      <c r="G2566" s="44">
        <f t="shared" si="47"/>
        <v>15033.020000000004</v>
      </c>
      <c r="H2566" s="55"/>
      <c r="I2566" s="55"/>
      <c r="J2566" s="55"/>
    </row>
    <row r="2567" spans="1:10">
      <c r="A2567" s="42" t="s">
        <v>6252</v>
      </c>
      <c r="B2567" s="43"/>
      <c r="C2567" s="92" t="s">
        <v>5205</v>
      </c>
      <c r="D2567" s="42" t="s">
        <v>6253</v>
      </c>
      <c r="E2567" s="203">
        <f>VLOOKUP(A2567,'System TB'!$A:$C,3,FALSE)</f>
        <v>-2125014000</v>
      </c>
      <c r="F2567" s="44">
        <v>-1500008000</v>
      </c>
      <c r="G2567" s="44">
        <f t="shared" si="47"/>
        <v>-625006000</v>
      </c>
      <c r="H2567" s="55"/>
      <c r="I2567" s="55"/>
      <c r="J2567" s="55"/>
    </row>
    <row r="2568" spans="1:10">
      <c r="A2568" s="42" t="s">
        <v>6254</v>
      </c>
      <c r="B2568" s="43"/>
      <c r="C2568" s="92"/>
      <c r="D2568" s="42" t="s">
        <v>6255</v>
      </c>
      <c r="E2568" s="203">
        <f>VLOOKUP(A2568,'System TB'!$A:$C,3,FALSE)</f>
        <v>-44386500</v>
      </c>
      <c r="F2568" s="44">
        <v>-44386500</v>
      </c>
      <c r="G2568" s="44">
        <f t="shared" si="47"/>
        <v>0</v>
      </c>
      <c r="H2568" s="55"/>
      <c r="I2568" s="55"/>
      <c r="J2568" s="55"/>
    </row>
    <row r="2569" spans="1:10">
      <c r="A2569" s="42" t="s">
        <v>6256</v>
      </c>
      <c r="B2569" s="43"/>
      <c r="C2569" s="92" t="s">
        <v>5233</v>
      </c>
      <c r="D2569" s="42" t="s">
        <v>6257</v>
      </c>
      <c r="E2569" s="203">
        <f>VLOOKUP(A2569,'System TB'!$A:$C,3,FALSE)</f>
        <v>4668</v>
      </c>
      <c r="F2569" s="44">
        <v>4668</v>
      </c>
      <c r="G2569" s="44">
        <f t="shared" si="47"/>
        <v>0</v>
      </c>
      <c r="H2569" s="55"/>
      <c r="I2569" s="55"/>
      <c r="J2569" s="55"/>
    </row>
    <row r="2570" spans="1:10">
      <c r="A2570" s="42" t="s">
        <v>6258</v>
      </c>
      <c r="B2570" s="43"/>
      <c r="C2570" s="92" t="s">
        <v>5238</v>
      </c>
      <c r="D2570" s="42" t="s">
        <v>6259</v>
      </c>
      <c r="E2570" s="203">
        <f>VLOOKUP(A2570,'System TB'!$A:$C,3,FALSE)</f>
        <v>11974.05</v>
      </c>
      <c r="F2570" s="44">
        <v>5867.55</v>
      </c>
      <c r="G2570" s="44">
        <f t="shared" si="47"/>
        <v>6106.4999999999991</v>
      </c>
      <c r="H2570" s="55"/>
      <c r="I2570" s="55"/>
      <c r="J2570" s="55"/>
    </row>
    <row r="2571" spans="1:10">
      <c r="A2571" s="42" t="s">
        <v>6260</v>
      </c>
      <c r="B2571" s="43"/>
      <c r="C2571" s="92" t="s">
        <v>5238</v>
      </c>
      <c r="D2571" s="42" t="s">
        <v>6261</v>
      </c>
      <c r="E2571" s="203">
        <f>VLOOKUP(A2571,'System TB'!$A:$C,3,FALSE)</f>
        <v>31160</v>
      </c>
      <c r="F2571" s="44">
        <v>18040</v>
      </c>
      <c r="G2571" s="44">
        <f t="shared" si="47"/>
        <v>13120</v>
      </c>
      <c r="H2571" s="55"/>
      <c r="I2571" s="55"/>
      <c r="J2571" s="55"/>
    </row>
    <row r="2572" spans="1:10">
      <c r="A2572" s="42" t="s">
        <v>6262</v>
      </c>
      <c r="B2572" s="43"/>
      <c r="C2572" s="92" t="s">
        <v>5238</v>
      </c>
      <c r="D2572" s="42" t="s">
        <v>6263</v>
      </c>
      <c r="E2572" s="203">
        <f>VLOOKUP(A2572,'System TB'!$A:$C,3,FALSE)</f>
        <v>11176.45</v>
      </c>
      <c r="F2572" s="44">
        <v>11176.45</v>
      </c>
      <c r="G2572" s="44">
        <f t="shared" si="47"/>
        <v>0</v>
      </c>
      <c r="H2572" s="55"/>
      <c r="I2572" s="55"/>
      <c r="J2572" s="55"/>
    </row>
    <row r="2573" spans="1:10">
      <c r="A2573" s="42" t="s">
        <v>6264</v>
      </c>
      <c r="B2573" s="43"/>
      <c r="C2573" s="92" t="s">
        <v>5238</v>
      </c>
      <c r="D2573" s="42" t="s">
        <v>6265</v>
      </c>
      <c r="E2573" s="203">
        <f>VLOOKUP(A2573,'System TB'!$A:$C,3,FALSE)</f>
        <v>21965</v>
      </c>
      <c r="F2573" s="44">
        <v>21965</v>
      </c>
      <c r="G2573" s="44">
        <f t="shared" si="47"/>
        <v>0</v>
      </c>
      <c r="H2573" s="55"/>
      <c r="I2573" s="55"/>
      <c r="J2573" s="55"/>
    </row>
    <row r="2574" spans="1:10">
      <c r="A2574" s="42" t="s">
        <v>6266</v>
      </c>
      <c r="B2574" s="43"/>
      <c r="C2574" s="91" t="str">
        <f>IF(E2574&gt;=0,"BS-1.1.1.3.0.0","BS-1.2.1.1.0.0")</f>
        <v>BS-1.1.1.3.0.0</v>
      </c>
      <c r="D2574" s="42" t="s">
        <v>6267</v>
      </c>
      <c r="E2574" s="203">
        <f>VLOOKUP(A2574,'System TB'!$A:$C,3,FALSE)</f>
        <v>30000</v>
      </c>
      <c r="F2574" s="44">
        <v>30000</v>
      </c>
      <c r="G2574" s="44">
        <f t="shared" si="47"/>
        <v>0</v>
      </c>
      <c r="H2574" s="55"/>
      <c r="I2574" s="55"/>
      <c r="J2574" s="55"/>
    </row>
    <row r="2575" spans="1:10">
      <c r="A2575" s="42" t="s">
        <v>6268</v>
      </c>
      <c r="B2575" s="43"/>
      <c r="C2575" s="92"/>
      <c r="D2575" s="42" t="s">
        <v>6269</v>
      </c>
      <c r="E2575" s="203">
        <f>VLOOKUP(A2575,'System TB'!$A:$C,3,FALSE)</f>
        <v>13315950</v>
      </c>
      <c r="F2575" s="44">
        <v>13315950</v>
      </c>
      <c r="G2575" s="44">
        <f t="shared" si="47"/>
        <v>0</v>
      </c>
      <c r="H2575" s="55"/>
      <c r="I2575" s="55"/>
      <c r="J2575" s="55"/>
    </row>
    <row r="2576" spans="1:10">
      <c r="A2576" s="42" t="s">
        <v>6274</v>
      </c>
      <c r="B2576" s="43"/>
      <c r="C2576" s="92" t="str">
        <f>IF(E2576&gt;=0,"BS-1.1.18.0.0.0","BS-1.2.11.0.0.0")</f>
        <v>BS-1.1.18.0.0.0</v>
      </c>
      <c r="D2576" s="42" t="s">
        <v>6275</v>
      </c>
      <c r="E2576" s="203">
        <f>VLOOKUP(A2576,'System TB'!$A:$C,3,FALSE)</f>
        <v>70000</v>
      </c>
      <c r="F2576" s="44">
        <v>70000</v>
      </c>
      <c r="G2576" s="44">
        <f t="shared" si="47"/>
        <v>0</v>
      </c>
      <c r="H2576" s="55"/>
      <c r="I2576" s="55"/>
      <c r="J2576" s="55"/>
    </row>
    <row r="2577" spans="1:10">
      <c r="A2577" s="42" t="s">
        <v>6284</v>
      </c>
      <c r="B2577" s="43"/>
      <c r="C2577" s="92" t="s">
        <v>5238</v>
      </c>
      <c r="D2577" s="42" t="s">
        <v>6285</v>
      </c>
      <c r="E2577" s="203">
        <f>VLOOKUP(A2577,'System TB'!$A:$C,3,FALSE)</f>
        <v>48978</v>
      </c>
      <c r="F2577" s="44">
        <v>20000</v>
      </c>
      <c r="G2577" s="44">
        <f t="shared" si="47"/>
        <v>28978</v>
      </c>
      <c r="H2577" s="55"/>
      <c r="I2577" s="55"/>
      <c r="J2577" s="55"/>
    </row>
    <row r="2578" spans="1:10">
      <c r="A2578" s="42" t="s">
        <v>6286</v>
      </c>
      <c r="B2578" s="43"/>
      <c r="C2578" s="92" t="str">
        <f>IF(E2578&gt;0,"BS-1.1.17.0.0.0","BS-1.2.10.0.0.0")</f>
        <v>BS-1.2.10.0.0.0</v>
      </c>
      <c r="D2578" s="42" t="s">
        <v>6287</v>
      </c>
      <c r="E2578" s="203">
        <f>VLOOKUP(A2578,'System TB'!$A:$C,3,FALSE)</f>
        <v>-132130.74</v>
      </c>
      <c r="F2578" s="44">
        <v>-132130.74</v>
      </c>
      <c r="G2578" s="44">
        <f t="shared" si="47"/>
        <v>0</v>
      </c>
      <c r="H2578" s="55"/>
      <c r="I2578" s="55"/>
      <c r="J2578" s="55"/>
    </row>
    <row r="2579" spans="1:10">
      <c r="A2579" s="42" t="s">
        <v>6288</v>
      </c>
      <c r="B2579" s="43"/>
      <c r="C2579" s="92" t="s">
        <v>5429</v>
      </c>
      <c r="D2579" s="42" t="s">
        <v>6289</v>
      </c>
      <c r="E2579" s="203">
        <f>VLOOKUP(A2579,'System TB'!$A:$C,3,FALSE)</f>
        <v>11383914.359999999</v>
      </c>
      <c r="F2579" s="44">
        <v>9108399.0999999996</v>
      </c>
      <c r="G2579" s="44">
        <f t="shared" si="47"/>
        <v>2275515.2599999998</v>
      </c>
      <c r="H2579" s="55"/>
      <c r="I2579" s="55"/>
      <c r="J2579" s="55"/>
    </row>
    <row r="2580" spans="1:10">
      <c r="A2580" s="42" t="s">
        <v>6290</v>
      </c>
      <c r="B2580" s="43"/>
      <c r="C2580" s="92" t="s">
        <v>5238</v>
      </c>
      <c r="D2580" s="42" t="s">
        <v>6291</v>
      </c>
      <c r="E2580" s="203">
        <f>VLOOKUP(A2580,'System TB'!$A:$C,3,FALSE)</f>
        <v>40502</v>
      </c>
      <c r="F2580" s="44">
        <v>8502</v>
      </c>
      <c r="G2580" s="44">
        <f t="shared" si="47"/>
        <v>32000</v>
      </c>
      <c r="H2580" s="55"/>
      <c r="I2580" s="55"/>
      <c r="J2580" s="55"/>
    </row>
    <row r="2581" spans="1:10">
      <c r="A2581" s="42" t="s">
        <v>6292</v>
      </c>
      <c r="B2581" s="43"/>
      <c r="C2581" s="92" t="s">
        <v>5238</v>
      </c>
      <c r="D2581" s="42" t="s">
        <v>6293</v>
      </c>
      <c r="E2581" s="203">
        <f>VLOOKUP(A2581,'System TB'!$A:$C,3,FALSE)</f>
        <v>61331683.32</v>
      </c>
      <c r="F2581" s="44">
        <v>30705099.98</v>
      </c>
      <c r="G2581" s="44">
        <f t="shared" si="47"/>
        <v>30626583.34</v>
      </c>
      <c r="H2581" s="55"/>
      <c r="I2581" s="55"/>
      <c r="J2581" s="55"/>
    </row>
    <row r="2582" spans="1:10">
      <c r="A2582" s="42" t="s">
        <v>6294</v>
      </c>
      <c r="B2582" s="43"/>
      <c r="C2582" s="9" t="s">
        <v>5250</v>
      </c>
      <c r="D2582" s="42" t="s">
        <v>6295</v>
      </c>
      <c r="E2582" s="203">
        <f>VLOOKUP(A2582,'System TB'!$A:$C,3,FALSE)</f>
        <v>1317817.3999999999</v>
      </c>
      <c r="F2582" s="44">
        <v>194433.52</v>
      </c>
      <c r="G2582" s="44">
        <f t="shared" si="47"/>
        <v>1123383.8799999999</v>
      </c>
      <c r="H2582" s="55"/>
      <c r="I2582" s="55"/>
      <c r="J2582" s="55"/>
    </row>
    <row r="2583" spans="1:10">
      <c r="A2583" s="42" t="s">
        <v>6376</v>
      </c>
      <c r="B2583" s="43"/>
      <c r="C2583" s="92" t="s">
        <v>5238</v>
      </c>
      <c r="D2583" s="42" t="s">
        <v>6377</v>
      </c>
      <c r="E2583" s="203">
        <f>VLOOKUP(A2583,'System TB'!$A:$C,3,FALSE)</f>
        <v>7687.5</v>
      </c>
      <c r="F2583" s="44">
        <v>0</v>
      </c>
      <c r="G2583" s="44">
        <f t="shared" si="47"/>
        <v>7687.5</v>
      </c>
      <c r="H2583" s="55"/>
      <c r="I2583" s="55"/>
      <c r="J2583" s="55"/>
    </row>
    <row r="2584" spans="1:10">
      <c r="C2584" s="109"/>
      <c r="E2584" s="110"/>
      <c r="F2584" s="110"/>
      <c r="G2584" s="110"/>
    </row>
    <row r="2585" spans="1:10" s="222" customFormat="1">
      <c r="B2585" s="223"/>
      <c r="C2585" s="223"/>
      <c r="E2585" s="224">
        <f>SUM(E2:E2584)</f>
        <v>-0.62000337103381753</v>
      </c>
      <c r="F2585" s="224">
        <f>SUM(F2:F2584)</f>
        <v>-0.62998975769733079</v>
      </c>
      <c r="G2585" s="224">
        <f>SUM(G2:G2584)</f>
        <v>9.9983001127839088E-3</v>
      </c>
    </row>
    <row r="2586" spans="1:10">
      <c r="C2586" s="92"/>
      <c r="E2586" s="18"/>
      <c r="F2586" s="18"/>
      <c r="G2586" s="18"/>
      <c r="H2586" s="87"/>
      <c r="I2586" s="87"/>
      <c r="J2586" s="87"/>
    </row>
    <row r="2587" spans="1:10">
      <c r="E2587" s="18"/>
      <c r="F2587" s="18"/>
      <c r="G2587" s="18"/>
      <c r="H2587" s="87"/>
      <c r="I2587" s="87"/>
      <c r="J2587" s="87"/>
    </row>
    <row r="2588" spans="1:10">
      <c r="E2588" s="18"/>
      <c r="F2588" s="18"/>
      <c r="G2588" s="18"/>
      <c r="H2588" s="87"/>
      <c r="I2588" s="87"/>
      <c r="J2588" s="87"/>
    </row>
    <row r="2589" spans="1:10">
      <c r="E2589" s="18"/>
      <c r="F2589" s="18"/>
      <c r="G2589" s="18"/>
      <c r="H2589" s="87"/>
      <c r="I2589" s="87"/>
      <c r="J2589" s="87"/>
    </row>
    <row r="2590" spans="1:10">
      <c r="E2590" s="18"/>
      <c r="F2590" s="18"/>
      <c r="G2590" s="18"/>
      <c r="H2590" s="87"/>
      <c r="I2590" s="87"/>
      <c r="J2590" s="87"/>
    </row>
    <row r="2591" spans="1:10">
      <c r="E2591" s="18"/>
      <c r="F2591" s="18"/>
      <c r="G2591" s="18"/>
      <c r="H2591" s="87"/>
      <c r="I2591" s="87"/>
      <c r="J2591" s="87"/>
    </row>
    <row r="2592" spans="1:10">
      <c r="E2592" s="18"/>
      <c r="F2592" s="18"/>
      <c r="G2592" s="18"/>
      <c r="H2592" s="87"/>
      <c r="I2592" s="87"/>
      <c r="J2592" s="87"/>
    </row>
    <row r="2593" spans="5:10">
      <c r="E2593" s="18"/>
      <c r="F2593" s="18"/>
      <c r="G2593" s="18"/>
      <c r="H2593" s="87"/>
      <c r="I2593" s="87"/>
      <c r="J2593" s="87"/>
    </row>
    <row r="2594" spans="5:10">
      <c r="E2594" s="18"/>
      <c r="F2594" s="18"/>
      <c r="G2594" s="18"/>
      <c r="H2594" s="87"/>
      <c r="I2594" s="87"/>
      <c r="J2594" s="87"/>
    </row>
    <row r="2595" spans="5:10">
      <c r="E2595" s="18"/>
      <c r="F2595" s="18"/>
      <c r="G2595" s="18"/>
      <c r="H2595" s="87"/>
      <c r="I2595" s="87"/>
      <c r="J2595" s="87"/>
    </row>
    <row r="2596" spans="5:10">
      <c r="E2596" s="18"/>
      <c r="F2596" s="18"/>
      <c r="G2596" s="18"/>
      <c r="H2596" s="87"/>
      <c r="I2596" s="87"/>
      <c r="J2596" s="87"/>
    </row>
    <row r="2597" spans="5:10">
      <c r="E2597" s="18"/>
      <c r="F2597" s="18"/>
      <c r="G2597" s="18"/>
      <c r="H2597" s="87"/>
      <c r="I2597" s="87"/>
      <c r="J2597" s="87"/>
    </row>
    <row r="2598" spans="5:10">
      <c r="E2598" s="18"/>
      <c r="F2598" s="18"/>
      <c r="G2598" s="18"/>
      <c r="H2598" s="87"/>
      <c r="I2598" s="87"/>
      <c r="J2598" s="87"/>
    </row>
    <row r="2599" spans="5:10">
      <c r="E2599" s="18"/>
      <c r="F2599" s="18"/>
      <c r="G2599" s="18"/>
      <c r="H2599" s="87"/>
      <c r="I2599" s="87"/>
      <c r="J2599" s="87"/>
    </row>
    <row r="2600" spans="5:10">
      <c r="E2600" s="18"/>
      <c r="F2600" s="18"/>
      <c r="G2600" s="18"/>
      <c r="H2600" s="87"/>
      <c r="I2600" s="87"/>
      <c r="J2600" s="87"/>
    </row>
    <row r="2601" spans="5:10">
      <c r="E2601" s="18"/>
      <c r="F2601" s="18"/>
      <c r="G2601" s="18"/>
      <c r="H2601" s="87"/>
      <c r="I2601" s="87"/>
      <c r="J2601" s="87"/>
    </row>
    <row r="2602" spans="5:10">
      <c r="E2602" s="18"/>
      <c r="F2602" s="18"/>
      <c r="G2602" s="18"/>
      <c r="H2602" s="87"/>
      <c r="I2602" s="87"/>
      <c r="J2602" s="87"/>
    </row>
    <row r="2603" spans="5:10">
      <c r="E2603" s="18"/>
      <c r="F2603" s="18"/>
      <c r="G2603" s="18"/>
      <c r="H2603" s="87"/>
      <c r="I2603" s="87"/>
      <c r="J2603" s="87"/>
    </row>
    <row r="2604" spans="5:10">
      <c r="E2604" s="18"/>
      <c r="F2604" s="18"/>
      <c r="G2604" s="18"/>
      <c r="H2604" s="87"/>
      <c r="I2604" s="87"/>
      <c r="J2604" s="87"/>
    </row>
    <row r="2605" spans="5:10">
      <c r="E2605" s="18"/>
      <c r="F2605" s="18"/>
      <c r="G2605" s="18"/>
      <c r="H2605" s="87"/>
      <c r="I2605" s="87"/>
      <c r="J2605" s="87"/>
    </row>
    <row r="2606" spans="5:10">
      <c r="E2606" s="18"/>
      <c r="F2606" s="18"/>
      <c r="G2606" s="18"/>
      <c r="H2606" s="87"/>
      <c r="I2606" s="87"/>
      <c r="J2606" s="87"/>
    </row>
    <row r="2607" spans="5:10">
      <c r="E2607" s="18"/>
      <c r="F2607" s="18"/>
      <c r="G2607" s="18"/>
      <c r="H2607" s="87"/>
      <c r="I2607" s="87"/>
      <c r="J2607" s="87"/>
    </row>
    <row r="2608" spans="5:10">
      <c r="E2608" s="18"/>
      <c r="F2608" s="18"/>
      <c r="G2608" s="18"/>
      <c r="H2608" s="87"/>
      <c r="I2608" s="87"/>
      <c r="J2608" s="87"/>
    </row>
    <row r="2609" spans="5:10">
      <c r="E2609" s="18"/>
      <c r="F2609" s="18"/>
      <c r="G2609" s="18"/>
      <c r="H2609" s="87"/>
      <c r="I2609" s="87"/>
      <c r="J2609" s="87"/>
    </row>
    <row r="2610" spans="5:10">
      <c r="E2610" s="18"/>
      <c r="F2610" s="18"/>
      <c r="G2610" s="18"/>
      <c r="H2610" s="87"/>
      <c r="I2610" s="87"/>
      <c r="J2610" s="87"/>
    </row>
    <row r="2611" spans="5:10">
      <c r="E2611" s="18"/>
      <c r="F2611" s="18"/>
      <c r="G2611" s="18"/>
      <c r="H2611" s="87"/>
      <c r="I2611" s="87"/>
      <c r="J2611" s="87"/>
    </row>
    <row r="2612" spans="5:10">
      <c r="E2612" s="18"/>
      <c r="F2612" s="18"/>
      <c r="G2612" s="18"/>
      <c r="H2612" s="87"/>
      <c r="I2612" s="87"/>
      <c r="J2612" s="87"/>
    </row>
    <row r="2613" spans="5:10">
      <c r="E2613" s="18"/>
      <c r="F2613" s="18"/>
      <c r="G2613" s="18"/>
      <c r="H2613" s="87"/>
      <c r="I2613" s="87"/>
      <c r="J2613" s="87"/>
    </row>
    <row r="2614" spans="5:10">
      <c r="E2614" s="18"/>
      <c r="F2614" s="18"/>
      <c r="G2614" s="18"/>
      <c r="H2614" s="87"/>
      <c r="I2614" s="87"/>
      <c r="J2614" s="87"/>
    </row>
    <row r="2615" spans="5:10">
      <c r="E2615" s="18"/>
      <c r="F2615" s="18"/>
      <c r="G2615" s="18"/>
      <c r="H2615" s="87"/>
      <c r="I2615" s="87"/>
      <c r="J2615" s="87"/>
    </row>
    <row r="2616" spans="5:10">
      <c r="E2616" s="18"/>
      <c r="F2616" s="18"/>
      <c r="G2616" s="18"/>
      <c r="H2616" s="87"/>
      <c r="I2616" s="87"/>
      <c r="J2616" s="87"/>
    </row>
    <row r="2617" spans="5:10">
      <c r="E2617" s="18"/>
      <c r="F2617" s="18"/>
      <c r="G2617" s="18"/>
      <c r="H2617" s="87"/>
      <c r="I2617" s="87"/>
      <c r="J2617" s="87"/>
    </row>
    <row r="2618" spans="5:10">
      <c r="E2618" s="18"/>
      <c r="F2618" s="18"/>
      <c r="G2618" s="18"/>
      <c r="H2618" s="87"/>
      <c r="I2618" s="87"/>
      <c r="J2618" s="87"/>
    </row>
    <row r="2619" spans="5:10">
      <c r="E2619" s="18"/>
      <c r="F2619" s="18"/>
      <c r="G2619" s="18"/>
      <c r="H2619" s="87"/>
      <c r="I2619" s="87"/>
      <c r="J2619" s="87"/>
    </row>
    <row r="2620" spans="5:10">
      <c r="H2620" s="87"/>
      <c r="I2620" s="87"/>
      <c r="J2620" s="87"/>
    </row>
    <row r="2621" spans="5:10">
      <c r="H2621" s="87"/>
      <c r="I2621" s="87"/>
      <c r="J2621" s="87"/>
    </row>
    <row r="2622" spans="5:10">
      <c r="H2622" s="87"/>
      <c r="I2622" s="87"/>
      <c r="J2622" s="87"/>
    </row>
    <row r="2623" spans="5:10">
      <c r="H2623" s="87"/>
      <c r="I2623" s="87"/>
      <c r="J2623" s="87"/>
    </row>
    <row r="2624" spans="5:10">
      <c r="H2624" s="87"/>
      <c r="I2624" s="87"/>
      <c r="J2624" s="87"/>
    </row>
    <row r="2625" spans="8:10">
      <c r="H2625" s="87"/>
      <c r="I2625" s="87"/>
      <c r="J2625" s="87"/>
    </row>
    <row r="2626" spans="8:10">
      <c r="H2626" s="87"/>
      <c r="I2626" s="87"/>
      <c r="J2626" s="87"/>
    </row>
    <row r="2627" spans="8:10">
      <c r="H2627" s="87"/>
      <c r="I2627" s="87"/>
      <c r="J2627" s="87"/>
    </row>
    <row r="2628" spans="8:10">
      <c r="H2628" s="87"/>
      <c r="I2628" s="87"/>
      <c r="J2628" s="87"/>
    </row>
    <row r="2629" spans="8:10">
      <c r="H2629" s="87"/>
      <c r="I2629" s="87"/>
      <c r="J2629" s="87"/>
    </row>
    <row r="2630" spans="8:10">
      <c r="H2630" s="87"/>
      <c r="I2630" s="87"/>
      <c r="J2630" s="87"/>
    </row>
    <row r="2631" spans="8:10">
      <c r="H2631" s="87"/>
      <c r="I2631" s="87"/>
      <c r="J2631" s="87"/>
    </row>
    <row r="2632" spans="8:10">
      <c r="H2632" s="87"/>
      <c r="I2632" s="87"/>
      <c r="J2632" s="87"/>
    </row>
    <row r="2633" spans="8:10">
      <c r="H2633" s="87"/>
      <c r="I2633" s="87"/>
      <c r="J2633" s="87"/>
    </row>
    <row r="2634" spans="8:10">
      <c r="H2634" s="87"/>
      <c r="I2634" s="87"/>
      <c r="J2634" s="87"/>
    </row>
    <row r="2635" spans="8:10">
      <c r="H2635" s="87"/>
      <c r="I2635" s="87"/>
      <c r="J2635" s="87"/>
    </row>
  </sheetData>
  <autoFilter ref="A1:J2583" xr:uid="{4200F7D2-2B77-4726-9DB9-1B138385ED28}">
    <sortState xmlns:xlrd2="http://schemas.microsoft.com/office/spreadsheetml/2017/richdata2" ref="A2:J2408">
      <sortCondition ref="A1:A2408"/>
    </sortState>
  </autoFilter>
  <conditionalFormatting sqref="A1:A1048576">
    <cfRule type="duplicateValues" dxfId="7" priority="1"/>
  </conditionalFormatting>
  <conditionalFormatting sqref="A2503:A2583">
    <cfRule type="duplicateValues" dxfId="6" priority="2"/>
  </conditionalFormatting>
  <conditionalFormatting sqref="A2584:A1048576 A1:A2502">
    <cfRule type="duplicateValues" dxfId="5" priority="3"/>
  </conditionalFormatting>
  <conditionalFormatting sqref="B1059">
    <cfRule type="duplicateValues" dxfId="4" priority="10"/>
  </conditionalFormatting>
  <pageMargins left="0.7" right="0.7" top="0.75" bottom="0.75" header="0.3" footer="0.3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D1226-5B75-4E07-AA57-3058A0D69C92}">
  <dimension ref="A1:D2778"/>
  <sheetViews>
    <sheetView zoomScale="90" zoomScaleNormal="90" workbookViewId="0">
      <pane xSplit="1" ySplit="2" topLeftCell="B2741" activePane="bottomRight" state="frozen"/>
      <selection activeCell="O45" sqref="O45"/>
      <selection pane="topRight" activeCell="O45" sqref="O45"/>
      <selection pane="bottomLeft" activeCell="O45" sqref="O45"/>
      <selection pane="bottomRight" activeCell="B2766" sqref="B2766"/>
    </sheetView>
  </sheetViews>
  <sheetFormatPr defaultColWidth="6.85546875" defaultRowHeight="15"/>
  <cols>
    <col min="1" max="1" width="12" style="10" bestFit="1" customWidth="1"/>
    <col min="2" max="2" width="70.140625" style="10" bestFit="1" customWidth="1"/>
    <col min="3" max="3" width="22.42578125" style="68" customWidth="1"/>
    <col min="4" max="4" width="11.5703125" style="10" customWidth="1"/>
    <col min="5" max="5" width="6.85546875" style="10" customWidth="1"/>
    <col min="6" max="6" width="15.7109375" style="10" customWidth="1"/>
    <col min="7" max="7" width="15.85546875" style="10" customWidth="1"/>
    <col min="8" max="257" width="6.85546875" style="10"/>
    <col min="258" max="258" width="39" style="10" customWidth="1"/>
    <col min="259" max="259" width="22.42578125" style="10" customWidth="1"/>
    <col min="260" max="261" width="6.85546875" style="10"/>
    <col min="262" max="262" width="15.7109375" style="10" customWidth="1"/>
    <col min="263" max="263" width="15.85546875" style="10" customWidth="1"/>
    <col min="264" max="513" width="6.85546875" style="10"/>
    <col min="514" max="514" width="39" style="10" customWidth="1"/>
    <col min="515" max="515" width="22.42578125" style="10" customWidth="1"/>
    <col min="516" max="517" width="6.85546875" style="10"/>
    <col min="518" max="518" width="15.7109375" style="10" customWidth="1"/>
    <col min="519" max="519" width="15.85546875" style="10" customWidth="1"/>
    <col min="520" max="769" width="6.85546875" style="10"/>
    <col min="770" max="770" width="39" style="10" customWidth="1"/>
    <col min="771" max="771" width="22.42578125" style="10" customWidth="1"/>
    <col min="772" max="773" width="6.85546875" style="10"/>
    <col min="774" max="774" width="15.7109375" style="10" customWidth="1"/>
    <col min="775" max="775" width="15.85546875" style="10" customWidth="1"/>
    <col min="776" max="1025" width="6.85546875" style="10"/>
    <col min="1026" max="1026" width="39" style="10" customWidth="1"/>
    <col min="1027" max="1027" width="22.42578125" style="10" customWidth="1"/>
    <col min="1028" max="1029" width="6.85546875" style="10"/>
    <col min="1030" max="1030" width="15.7109375" style="10" customWidth="1"/>
    <col min="1031" max="1031" width="15.85546875" style="10" customWidth="1"/>
    <col min="1032" max="1281" width="6.85546875" style="10"/>
    <col min="1282" max="1282" width="39" style="10" customWidth="1"/>
    <col min="1283" max="1283" width="22.42578125" style="10" customWidth="1"/>
    <col min="1284" max="1285" width="6.85546875" style="10"/>
    <col min="1286" max="1286" width="15.7109375" style="10" customWidth="1"/>
    <col min="1287" max="1287" width="15.85546875" style="10" customWidth="1"/>
    <col min="1288" max="1537" width="6.85546875" style="10"/>
    <col min="1538" max="1538" width="39" style="10" customWidth="1"/>
    <col min="1539" max="1539" width="22.42578125" style="10" customWidth="1"/>
    <col min="1540" max="1541" width="6.85546875" style="10"/>
    <col min="1542" max="1542" width="15.7109375" style="10" customWidth="1"/>
    <col min="1543" max="1543" width="15.85546875" style="10" customWidth="1"/>
    <col min="1544" max="1793" width="6.85546875" style="10"/>
    <col min="1794" max="1794" width="39" style="10" customWidth="1"/>
    <col min="1795" max="1795" width="22.42578125" style="10" customWidth="1"/>
    <col min="1796" max="1797" width="6.85546875" style="10"/>
    <col min="1798" max="1798" width="15.7109375" style="10" customWidth="1"/>
    <col min="1799" max="1799" width="15.85546875" style="10" customWidth="1"/>
    <col min="1800" max="2049" width="6.85546875" style="10"/>
    <col min="2050" max="2050" width="39" style="10" customWidth="1"/>
    <col min="2051" max="2051" width="22.42578125" style="10" customWidth="1"/>
    <col min="2052" max="2053" width="6.85546875" style="10"/>
    <col min="2054" max="2054" width="15.7109375" style="10" customWidth="1"/>
    <col min="2055" max="2055" width="15.85546875" style="10" customWidth="1"/>
    <col min="2056" max="2305" width="6.85546875" style="10"/>
    <col min="2306" max="2306" width="39" style="10" customWidth="1"/>
    <col min="2307" max="2307" width="22.42578125" style="10" customWidth="1"/>
    <col min="2308" max="2309" width="6.85546875" style="10"/>
    <col min="2310" max="2310" width="15.7109375" style="10" customWidth="1"/>
    <col min="2311" max="2311" width="15.85546875" style="10" customWidth="1"/>
    <col min="2312" max="2561" width="6.85546875" style="10"/>
    <col min="2562" max="2562" width="39" style="10" customWidth="1"/>
    <col min="2563" max="2563" width="22.42578125" style="10" customWidth="1"/>
    <col min="2564" max="2565" width="6.85546875" style="10"/>
    <col min="2566" max="2566" width="15.7109375" style="10" customWidth="1"/>
    <col min="2567" max="2567" width="15.85546875" style="10" customWidth="1"/>
    <col min="2568" max="2817" width="6.85546875" style="10"/>
    <col min="2818" max="2818" width="39" style="10" customWidth="1"/>
    <col min="2819" max="2819" width="22.42578125" style="10" customWidth="1"/>
    <col min="2820" max="2821" width="6.85546875" style="10"/>
    <col min="2822" max="2822" width="15.7109375" style="10" customWidth="1"/>
    <col min="2823" max="2823" width="15.85546875" style="10" customWidth="1"/>
    <col min="2824" max="3073" width="6.85546875" style="10"/>
    <col min="3074" max="3074" width="39" style="10" customWidth="1"/>
    <col min="3075" max="3075" width="22.42578125" style="10" customWidth="1"/>
    <col min="3076" max="3077" width="6.85546875" style="10"/>
    <col min="3078" max="3078" width="15.7109375" style="10" customWidth="1"/>
    <col min="3079" max="3079" width="15.85546875" style="10" customWidth="1"/>
    <col min="3080" max="3329" width="6.85546875" style="10"/>
    <col min="3330" max="3330" width="39" style="10" customWidth="1"/>
    <col min="3331" max="3331" width="22.42578125" style="10" customWidth="1"/>
    <col min="3332" max="3333" width="6.85546875" style="10"/>
    <col min="3334" max="3334" width="15.7109375" style="10" customWidth="1"/>
    <col min="3335" max="3335" width="15.85546875" style="10" customWidth="1"/>
    <col min="3336" max="3585" width="6.85546875" style="10"/>
    <col min="3586" max="3586" width="39" style="10" customWidth="1"/>
    <col min="3587" max="3587" width="22.42578125" style="10" customWidth="1"/>
    <col min="3588" max="3589" width="6.85546875" style="10"/>
    <col min="3590" max="3590" width="15.7109375" style="10" customWidth="1"/>
    <col min="3591" max="3591" width="15.85546875" style="10" customWidth="1"/>
    <col min="3592" max="3841" width="6.85546875" style="10"/>
    <col min="3842" max="3842" width="39" style="10" customWidth="1"/>
    <col min="3843" max="3843" width="22.42578125" style="10" customWidth="1"/>
    <col min="3844" max="3845" width="6.85546875" style="10"/>
    <col min="3846" max="3846" width="15.7109375" style="10" customWidth="1"/>
    <col min="3847" max="3847" width="15.85546875" style="10" customWidth="1"/>
    <col min="3848" max="4097" width="6.85546875" style="10"/>
    <col min="4098" max="4098" width="39" style="10" customWidth="1"/>
    <col min="4099" max="4099" width="22.42578125" style="10" customWidth="1"/>
    <col min="4100" max="4101" width="6.85546875" style="10"/>
    <col min="4102" max="4102" width="15.7109375" style="10" customWidth="1"/>
    <col min="4103" max="4103" width="15.85546875" style="10" customWidth="1"/>
    <col min="4104" max="4353" width="6.85546875" style="10"/>
    <col min="4354" max="4354" width="39" style="10" customWidth="1"/>
    <col min="4355" max="4355" width="22.42578125" style="10" customWidth="1"/>
    <col min="4356" max="4357" width="6.85546875" style="10"/>
    <col min="4358" max="4358" width="15.7109375" style="10" customWidth="1"/>
    <col min="4359" max="4359" width="15.85546875" style="10" customWidth="1"/>
    <col min="4360" max="4609" width="6.85546875" style="10"/>
    <col min="4610" max="4610" width="39" style="10" customWidth="1"/>
    <col min="4611" max="4611" width="22.42578125" style="10" customWidth="1"/>
    <col min="4612" max="4613" width="6.85546875" style="10"/>
    <col min="4614" max="4614" width="15.7109375" style="10" customWidth="1"/>
    <col min="4615" max="4615" width="15.85546875" style="10" customWidth="1"/>
    <col min="4616" max="4865" width="6.85546875" style="10"/>
    <col min="4866" max="4866" width="39" style="10" customWidth="1"/>
    <col min="4867" max="4867" width="22.42578125" style="10" customWidth="1"/>
    <col min="4868" max="4869" width="6.85546875" style="10"/>
    <col min="4870" max="4870" width="15.7109375" style="10" customWidth="1"/>
    <col min="4871" max="4871" width="15.85546875" style="10" customWidth="1"/>
    <col min="4872" max="5121" width="6.85546875" style="10"/>
    <col min="5122" max="5122" width="39" style="10" customWidth="1"/>
    <col min="5123" max="5123" width="22.42578125" style="10" customWidth="1"/>
    <col min="5124" max="5125" width="6.85546875" style="10"/>
    <col min="5126" max="5126" width="15.7109375" style="10" customWidth="1"/>
    <col min="5127" max="5127" width="15.85546875" style="10" customWidth="1"/>
    <col min="5128" max="5377" width="6.85546875" style="10"/>
    <col min="5378" max="5378" width="39" style="10" customWidth="1"/>
    <col min="5379" max="5379" width="22.42578125" style="10" customWidth="1"/>
    <col min="5380" max="5381" width="6.85546875" style="10"/>
    <col min="5382" max="5382" width="15.7109375" style="10" customWidth="1"/>
    <col min="5383" max="5383" width="15.85546875" style="10" customWidth="1"/>
    <col min="5384" max="5633" width="6.85546875" style="10"/>
    <col min="5634" max="5634" width="39" style="10" customWidth="1"/>
    <col min="5635" max="5635" width="22.42578125" style="10" customWidth="1"/>
    <col min="5636" max="5637" width="6.85546875" style="10"/>
    <col min="5638" max="5638" width="15.7109375" style="10" customWidth="1"/>
    <col min="5639" max="5639" width="15.85546875" style="10" customWidth="1"/>
    <col min="5640" max="5889" width="6.85546875" style="10"/>
    <col min="5890" max="5890" width="39" style="10" customWidth="1"/>
    <col min="5891" max="5891" width="22.42578125" style="10" customWidth="1"/>
    <col min="5892" max="5893" width="6.85546875" style="10"/>
    <col min="5894" max="5894" width="15.7109375" style="10" customWidth="1"/>
    <col min="5895" max="5895" width="15.85546875" style="10" customWidth="1"/>
    <col min="5896" max="6145" width="6.85546875" style="10"/>
    <col min="6146" max="6146" width="39" style="10" customWidth="1"/>
    <col min="6147" max="6147" width="22.42578125" style="10" customWidth="1"/>
    <col min="6148" max="6149" width="6.85546875" style="10"/>
    <col min="6150" max="6150" width="15.7109375" style="10" customWidth="1"/>
    <col min="6151" max="6151" width="15.85546875" style="10" customWidth="1"/>
    <col min="6152" max="6401" width="6.85546875" style="10"/>
    <col min="6402" max="6402" width="39" style="10" customWidth="1"/>
    <col min="6403" max="6403" width="22.42578125" style="10" customWidth="1"/>
    <col min="6404" max="6405" width="6.85546875" style="10"/>
    <col min="6406" max="6406" width="15.7109375" style="10" customWidth="1"/>
    <col min="6407" max="6407" width="15.85546875" style="10" customWidth="1"/>
    <col min="6408" max="6657" width="6.85546875" style="10"/>
    <col min="6658" max="6658" width="39" style="10" customWidth="1"/>
    <col min="6659" max="6659" width="22.42578125" style="10" customWidth="1"/>
    <col min="6660" max="6661" width="6.85546875" style="10"/>
    <col min="6662" max="6662" width="15.7109375" style="10" customWidth="1"/>
    <col min="6663" max="6663" width="15.85546875" style="10" customWidth="1"/>
    <col min="6664" max="6913" width="6.85546875" style="10"/>
    <col min="6914" max="6914" width="39" style="10" customWidth="1"/>
    <col min="6915" max="6915" width="22.42578125" style="10" customWidth="1"/>
    <col min="6916" max="6917" width="6.85546875" style="10"/>
    <col min="6918" max="6918" width="15.7109375" style="10" customWidth="1"/>
    <col min="6919" max="6919" width="15.85546875" style="10" customWidth="1"/>
    <col min="6920" max="7169" width="6.85546875" style="10"/>
    <col min="7170" max="7170" width="39" style="10" customWidth="1"/>
    <col min="7171" max="7171" width="22.42578125" style="10" customWidth="1"/>
    <col min="7172" max="7173" width="6.85546875" style="10"/>
    <col min="7174" max="7174" width="15.7109375" style="10" customWidth="1"/>
    <col min="7175" max="7175" width="15.85546875" style="10" customWidth="1"/>
    <col min="7176" max="7425" width="6.85546875" style="10"/>
    <col min="7426" max="7426" width="39" style="10" customWidth="1"/>
    <col min="7427" max="7427" width="22.42578125" style="10" customWidth="1"/>
    <col min="7428" max="7429" width="6.85546875" style="10"/>
    <col min="7430" max="7430" width="15.7109375" style="10" customWidth="1"/>
    <col min="7431" max="7431" width="15.85546875" style="10" customWidth="1"/>
    <col min="7432" max="7681" width="6.85546875" style="10"/>
    <col min="7682" max="7682" width="39" style="10" customWidth="1"/>
    <col min="7683" max="7683" width="22.42578125" style="10" customWidth="1"/>
    <col min="7684" max="7685" width="6.85546875" style="10"/>
    <col min="7686" max="7686" width="15.7109375" style="10" customWidth="1"/>
    <col min="7687" max="7687" width="15.85546875" style="10" customWidth="1"/>
    <col min="7688" max="7937" width="6.85546875" style="10"/>
    <col min="7938" max="7938" width="39" style="10" customWidth="1"/>
    <col min="7939" max="7939" width="22.42578125" style="10" customWidth="1"/>
    <col min="7940" max="7941" width="6.85546875" style="10"/>
    <col min="7942" max="7942" width="15.7109375" style="10" customWidth="1"/>
    <col min="7943" max="7943" width="15.85546875" style="10" customWidth="1"/>
    <col min="7944" max="8193" width="6.85546875" style="10"/>
    <col min="8194" max="8194" width="39" style="10" customWidth="1"/>
    <col min="8195" max="8195" width="22.42578125" style="10" customWidth="1"/>
    <col min="8196" max="8197" width="6.85546875" style="10"/>
    <col min="8198" max="8198" width="15.7109375" style="10" customWidth="1"/>
    <col min="8199" max="8199" width="15.85546875" style="10" customWidth="1"/>
    <col min="8200" max="8449" width="6.85546875" style="10"/>
    <col min="8450" max="8450" width="39" style="10" customWidth="1"/>
    <col min="8451" max="8451" width="22.42578125" style="10" customWidth="1"/>
    <col min="8452" max="8453" width="6.85546875" style="10"/>
    <col min="8454" max="8454" width="15.7109375" style="10" customWidth="1"/>
    <col min="8455" max="8455" width="15.85546875" style="10" customWidth="1"/>
    <col min="8456" max="8705" width="6.85546875" style="10"/>
    <col min="8706" max="8706" width="39" style="10" customWidth="1"/>
    <col min="8707" max="8707" width="22.42578125" style="10" customWidth="1"/>
    <col min="8708" max="8709" width="6.85546875" style="10"/>
    <col min="8710" max="8710" width="15.7109375" style="10" customWidth="1"/>
    <col min="8711" max="8711" width="15.85546875" style="10" customWidth="1"/>
    <col min="8712" max="8961" width="6.85546875" style="10"/>
    <col min="8962" max="8962" width="39" style="10" customWidth="1"/>
    <col min="8963" max="8963" width="22.42578125" style="10" customWidth="1"/>
    <col min="8964" max="8965" width="6.85546875" style="10"/>
    <col min="8966" max="8966" width="15.7109375" style="10" customWidth="1"/>
    <col min="8967" max="8967" width="15.85546875" style="10" customWidth="1"/>
    <col min="8968" max="9217" width="6.85546875" style="10"/>
    <col min="9218" max="9218" width="39" style="10" customWidth="1"/>
    <col min="9219" max="9219" width="22.42578125" style="10" customWidth="1"/>
    <col min="9220" max="9221" width="6.85546875" style="10"/>
    <col min="9222" max="9222" width="15.7109375" style="10" customWidth="1"/>
    <col min="9223" max="9223" width="15.85546875" style="10" customWidth="1"/>
    <col min="9224" max="9473" width="6.85546875" style="10"/>
    <col min="9474" max="9474" width="39" style="10" customWidth="1"/>
    <col min="9475" max="9475" width="22.42578125" style="10" customWidth="1"/>
    <col min="9476" max="9477" width="6.85546875" style="10"/>
    <col min="9478" max="9478" width="15.7109375" style="10" customWidth="1"/>
    <col min="9479" max="9479" width="15.85546875" style="10" customWidth="1"/>
    <col min="9480" max="9729" width="6.85546875" style="10"/>
    <col min="9730" max="9730" width="39" style="10" customWidth="1"/>
    <col min="9731" max="9731" width="22.42578125" style="10" customWidth="1"/>
    <col min="9732" max="9733" width="6.85546875" style="10"/>
    <col min="9734" max="9734" width="15.7109375" style="10" customWidth="1"/>
    <col min="9735" max="9735" width="15.85546875" style="10" customWidth="1"/>
    <col min="9736" max="9985" width="6.85546875" style="10"/>
    <col min="9986" max="9986" width="39" style="10" customWidth="1"/>
    <col min="9987" max="9987" width="22.42578125" style="10" customWidth="1"/>
    <col min="9988" max="9989" width="6.85546875" style="10"/>
    <col min="9990" max="9990" width="15.7109375" style="10" customWidth="1"/>
    <col min="9991" max="9991" width="15.85546875" style="10" customWidth="1"/>
    <col min="9992" max="10241" width="6.85546875" style="10"/>
    <col min="10242" max="10242" width="39" style="10" customWidth="1"/>
    <col min="10243" max="10243" width="22.42578125" style="10" customWidth="1"/>
    <col min="10244" max="10245" width="6.85546875" style="10"/>
    <col min="10246" max="10246" width="15.7109375" style="10" customWidth="1"/>
    <col min="10247" max="10247" width="15.85546875" style="10" customWidth="1"/>
    <col min="10248" max="10497" width="6.85546875" style="10"/>
    <col min="10498" max="10498" width="39" style="10" customWidth="1"/>
    <col min="10499" max="10499" width="22.42578125" style="10" customWidth="1"/>
    <col min="10500" max="10501" width="6.85546875" style="10"/>
    <col min="10502" max="10502" width="15.7109375" style="10" customWidth="1"/>
    <col min="10503" max="10503" width="15.85546875" style="10" customWidth="1"/>
    <col min="10504" max="10753" width="6.85546875" style="10"/>
    <col min="10754" max="10754" width="39" style="10" customWidth="1"/>
    <col min="10755" max="10755" width="22.42578125" style="10" customWidth="1"/>
    <col min="10756" max="10757" width="6.85546875" style="10"/>
    <col min="10758" max="10758" width="15.7109375" style="10" customWidth="1"/>
    <col min="10759" max="10759" width="15.85546875" style="10" customWidth="1"/>
    <col min="10760" max="11009" width="6.85546875" style="10"/>
    <col min="11010" max="11010" width="39" style="10" customWidth="1"/>
    <col min="11011" max="11011" width="22.42578125" style="10" customWidth="1"/>
    <col min="11012" max="11013" width="6.85546875" style="10"/>
    <col min="11014" max="11014" width="15.7109375" style="10" customWidth="1"/>
    <col min="11015" max="11015" width="15.85546875" style="10" customWidth="1"/>
    <col min="11016" max="11265" width="6.85546875" style="10"/>
    <col min="11266" max="11266" width="39" style="10" customWidth="1"/>
    <col min="11267" max="11267" width="22.42578125" style="10" customWidth="1"/>
    <col min="11268" max="11269" width="6.85546875" style="10"/>
    <col min="11270" max="11270" width="15.7109375" style="10" customWidth="1"/>
    <col min="11271" max="11271" width="15.85546875" style="10" customWidth="1"/>
    <col min="11272" max="11521" width="6.85546875" style="10"/>
    <col min="11522" max="11522" width="39" style="10" customWidth="1"/>
    <col min="11523" max="11523" width="22.42578125" style="10" customWidth="1"/>
    <col min="11524" max="11525" width="6.85546875" style="10"/>
    <col min="11526" max="11526" width="15.7109375" style="10" customWidth="1"/>
    <col min="11527" max="11527" width="15.85546875" style="10" customWidth="1"/>
    <col min="11528" max="11777" width="6.85546875" style="10"/>
    <col min="11778" max="11778" width="39" style="10" customWidth="1"/>
    <col min="11779" max="11779" width="22.42578125" style="10" customWidth="1"/>
    <col min="11780" max="11781" width="6.85546875" style="10"/>
    <col min="11782" max="11782" width="15.7109375" style="10" customWidth="1"/>
    <col min="11783" max="11783" width="15.85546875" style="10" customWidth="1"/>
    <col min="11784" max="12033" width="6.85546875" style="10"/>
    <col min="12034" max="12034" width="39" style="10" customWidth="1"/>
    <col min="12035" max="12035" width="22.42578125" style="10" customWidth="1"/>
    <col min="12036" max="12037" width="6.85546875" style="10"/>
    <col min="12038" max="12038" width="15.7109375" style="10" customWidth="1"/>
    <col min="12039" max="12039" width="15.85546875" style="10" customWidth="1"/>
    <col min="12040" max="12289" width="6.85546875" style="10"/>
    <col min="12290" max="12290" width="39" style="10" customWidth="1"/>
    <col min="12291" max="12291" width="22.42578125" style="10" customWidth="1"/>
    <col min="12292" max="12293" width="6.85546875" style="10"/>
    <col min="12294" max="12294" width="15.7109375" style="10" customWidth="1"/>
    <col min="12295" max="12295" width="15.85546875" style="10" customWidth="1"/>
    <col min="12296" max="12545" width="6.85546875" style="10"/>
    <col min="12546" max="12546" width="39" style="10" customWidth="1"/>
    <col min="12547" max="12547" width="22.42578125" style="10" customWidth="1"/>
    <col min="12548" max="12549" width="6.85546875" style="10"/>
    <col min="12550" max="12550" width="15.7109375" style="10" customWidth="1"/>
    <col min="12551" max="12551" width="15.85546875" style="10" customWidth="1"/>
    <col min="12552" max="12801" width="6.85546875" style="10"/>
    <col min="12802" max="12802" width="39" style="10" customWidth="1"/>
    <col min="12803" max="12803" width="22.42578125" style="10" customWidth="1"/>
    <col min="12804" max="12805" width="6.85546875" style="10"/>
    <col min="12806" max="12806" width="15.7109375" style="10" customWidth="1"/>
    <col min="12807" max="12807" width="15.85546875" style="10" customWidth="1"/>
    <col min="12808" max="13057" width="6.85546875" style="10"/>
    <col min="13058" max="13058" width="39" style="10" customWidth="1"/>
    <col min="13059" max="13059" width="22.42578125" style="10" customWidth="1"/>
    <col min="13060" max="13061" width="6.85546875" style="10"/>
    <col min="13062" max="13062" width="15.7109375" style="10" customWidth="1"/>
    <col min="13063" max="13063" width="15.85546875" style="10" customWidth="1"/>
    <col min="13064" max="13313" width="6.85546875" style="10"/>
    <col min="13314" max="13314" width="39" style="10" customWidth="1"/>
    <col min="13315" max="13315" width="22.42578125" style="10" customWidth="1"/>
    <col min="13316" max="13317" width="6.85546875" style="10"/>
    <col min="13318" max="13318" width="15.7109375" style="10" customWidth="1"/>
    <col min="13319" max="13319" width="15.85546875" style="10" customWidth="1"/>
    <col min="13320" max="13569" width="6.85546875" style="10"/>
    <col min="13570" max="13570" width="39" style="10" customWidth="1"/>
    <col min="13571" max="13571" width="22.42578125" style="10" customWidth="1"/>
    <col min="13572" max="13573" width="6.85546875" style="10"/>
    <col min="13574" max="13574" width="15.7109375" style="10" customWidth="1"/>
    <col min="13575" max="13575" width="15.85546875" style="10" customWidth="1"/>
    <col min="13576" max="13825" width="6.85546875" style="10"/>
    <col min="13826" max="13826" width="39" style="10" customWidth="1"/>
    <col min="13827" max="13827" width="22.42578125" style="10" customWidth="1"/>
    <col min="13828" max="13829" width="6.85546875" style="10"/>
    <col min="13830" max="13830" width="15.7109375" style="10" customWidth="1"/>
    <col min="13831" max="13831" width="15.85546875" style="10" customWidth="1"/>
    <col min="13832" max="14081" width="6.85546875" style="10"/>
    <col min="14082" max="14082" width="39" style="10" customWidth="1"/>
    <col min="14083" max="14083" width="22.42578125" style="10" customWidth="1"/>
    <col min="14084" max="14085" width="6.85546875" style="10"/>
    <col min="14086" max="14086" width="15.7109375" style="10" customWidth="1"/>
    <col min="14087" max="14087" width="15.85546875" style="10" customWidth="1"/>
    <col min="14088" max="14337" width="6.85546875" style="10"/>
    <col min="14338" max="14338" width="39" style="10" customWidth="1"/>
    <col min="14339" max="14339" width="22.42578125" style="10" customWidth="1"/>
    <col min="14340" max="14341" width="6.85546875" style="10"/>
    <col min="14342" max="14342" width="15.7109375" style="10" customWidth="1"/>
    <col min="14343" max="14343" width="15.85546875" style="10" customWidth="1"/>
    <col min="14344" max="14593" width="6.85546875" style="10"/>
    <col min="14594" max="14594" width="39" style="10" customWidth="1"/>
    <col min="14595" max="14595" width="22.42578125" style="10" customWidth="1"/>
    <col min="14596" max="14597" width="6.85546875" style="10"/>
    <col min="14598" max="14598" width="15.7109375" style="10" customWidth="1"/>
    <col min="14599" max="14599" width="15.85546875" style="10" customWidth="1"/>
    <col min="14600" max="14849" width="6.85546875" style="10"/>
    <col min="14850" max="14850" width="39" style="10" customWidth="1"/>
    <col min="14851" max="14851" width="22.42578125" style="10" customWidth="1"/>
    <col min="14852" max="14853" width="6.85546875" style="10"/>
    <col min="14854" max="14854" width="15.7109375" style="10" customWidth="1"/>
    <col min="14855" max="14855" width="15.85546875" style="10" customWidth="1"/>
    <col min="14856" max="15105" width="6.85546875" style="10"/>
    <col min="15106" max="15106" width="39" style="10" customWidth="1"/>
    <col min="15107" max="15107" width="22.42578125" style="10" customWidth="1"/>
    <col min="15108" max="15109" width="6.85546875" style="10"/>
    <col min="15110" max="15110" width="15.7109375" style="10" customWidth="1"/>
    <col min="15111" max="15111" width="15.85546875" style="10" customWidth="1"/>
    <col min="15112" max="15361" width="6.85546875" style="10"/>
    <col min="15362" max="15362" width="39" style="10" customWidth="1"/>
    <col min="15363" max="15363" width="22.42578125" style="10" customWidth="1"/>
    <col min="15364" max="15365" width="6.85546875" style="10"/>
    <col min="15366" max="15366" width="15.7109375" style="10" customWidth="1"/>
    <col min="15367" max="15367" width="15.85546875" style="10" customWidth="1"/>
    <col min="15368" max="15617" width="6.85546875" style="10"/>
    <col min="15618" max="15618" width="39" style="10" customWidth="1"/>
    <col min="15619" max="15619" width="22.42578125" style="10" customWidth="1"/>
    <col min="15620" max="15621" width="6.85546875" style="10"/>
    <col min="15622" max="15622" width="15.7109375" style="10" customWidth="1"/>
    <col min="15623" max="15623" width="15.85546875" style="10" customWidth="1"/>
    <col min="15624" max="15873" width="6.85546875" style="10"/>
    <col min="15874" max="15874" width="39" style="10" customWidth="1"/>
    <col min="15875" max="15875" width="22.42578125" style="10" customWidth="1"/>
    <col min="15876" max="15877" width="6.85546875" style="10"/>
    <col min="15878" max="15878" width="15.7109375" style="10" customWidth="1"/>
    <col min="15879" max="15879" width="15.85546875" style="10" customWidth="1"/>
    <col min="15880" max="16129" width="6.85546875" style="10"/>
    <col min="16130" max="16130" width="39" style="10" customWidth="1"/>
    <col min="16131" max="16131" width="22.42578125" style="10" customWidth="1"/>
    <col min="16132" max="16133" width="6.85546875" style="10"/>
    <col min="16134" max="16134" width="15.7109375" style="10" customWidth="1"/>
    <col min="16135" max="16135" width="15.85546875" style="10" customWidth="1"/>
    <col min="16136" max="16384" width="6.85546875" style="10"/>
  </cols>
  <sheetData>
    <row r="1" spans="1:4">
      <c r="C1" s="68">
        <f>SUM(C3:C4996)</f>
        <v>-0.62003517895936966</v>
      </c>
    </row>
    <row r="2" spans="1:4">
      <c r="A2" s="10" t="s">
        <v>399</v>
      </c>
      <c r="B2" s="10" t="s">
        <v>401</v>
      </c>
      <c r="C2" s="68" t="s">
        <v>5474</v>
      </c>
      <c r="D2" s="10" t="s">
        <v>5671</v>
      </c>
    </row>
    <row r="3" spans="1:4">
      <c r="A3" s="116" t="s">
        <v>1591</v>
      </c>
      <c r="B3" s="116" t="s">
        <v>1592</v>
      </c>
      <c r="C3" s="118">
        <v>255265.95</v>
      </c>
      <c r="D3" s="10" t="str">
        <f>VLOOKUP(A3,'Linked TB'!A:A,1,FALSE)</f>
        <v>1805</v>
      </c>
    </row>
    <row r="4" spans="1:4">
      <c r="A4" s="116" t="s">
        <v>1631</v>
      </c>
      <c r="B4" s="116" t="s">
        <v>1632</v>
      </c>
      <c r="C4" s="118">
        <v>0</v>
      </c>
      <c r="D4" s="10" t="str">
        <f>VLOOKUP(A4,'Linked TB'!A:A,1,FALSE)</f>
        <v>1993</v>
      </c>
    </row>
    <row r="5" spans="1:4">
      <c r="A5" s="116" t="s">
        <v>5110</v>
      </c>
      <c r="B5" s="116" t="s">
        <v>5111</v>
      </c>
      <c r="C5" s="118">
        <v>0</v>
      </c>
      <c r="D5" s="10" t="str">
        <f>VLOOKUP(A5,'Linked TB'!A:A,1,FALSE)</f>
        <v>2478</v>
      </c>
    </row>
    <row r="6" spans="1:4">
      <c r="A6" s="116" t="s">
        <v>4485</v>
      </c>
      <c r="B6" s="116" t="s">
        <v>4487</v>
      </c>
      <c r="C6" s="118">
        <v>0</v>
      </c>
      <c r="D6" s="10" t="str">
        <f>VLOOKUP(A6,'Linked TB'!A:A,1,FALSE)</f>
        <v>1248</v>
      </c>
    </row>
    <row r="7" spans="1:4">
      <c r="A7" s="116" t="s">
        <v>1513</v>
      </c>
      <c r="B7" s="116" t="s">
        <v>1514</v>
      </c>
      <c r="C7" s="118">
        <v>154770.9</v>
      </c>
      <c r="D7" s="10" t="str">
        <f>VLOOKUP(A7,'Linked TB'!A:A,1,FALSE)</f>
        <v>1306</v>
      </c>
    </row>
    <row r="8" spans="1:4">
      <c r="A8" s="116" t="s">
        <v>1667</v>
      </c>
      <c r="B8" s="116" t="s">
        <v>1668</v>
      </c>
      <c r="C8" s="118">
        <v>84212.25</v>
      </c>
      <c r="D8" s="10" t="str">
        <f>VLOOKUP(A8,'Linked TB'!A:A,1,FALSE)</f>
        <v>2390</v>
      </c>
    </row>
    <row r="9" spans="1:4">
      <c r="A9" s="116" t="s">
        <v>1559</v>
      </c>
      <c r="B9" s="116" t="s">
        <v>1560</v>
      </c>
      <c r="C9" s="118">
        <v>55260</v>
      </c>
      <c r="D9" s="10" t="str">
        <f>VLOOKUP(A9,'Linked TB'!A:A,1,FALSE)</f>
        <v>1653</v>
      </c>
    </row>
    <row r="10" spans="1:4">
      <c r="A10" s="116" t="s">
        <v>4019</v>
      </c>
      <c r="B10" s="116" t="s">
        <v>4020</v>
      </c>
      <c r="C10" s="118">
        <v>0</v>
      </c>
      <c r="D10" s="10" t="str">
        <f>VLOOKUP(A10,'Linked TB'!A:A,1,FALSE)</f>
        <v>2255</v>
      </c>
    </row>
    <row r="11" spans="1:4">
      <c r="A11" s="116" t="s">
        <v>431</v>
      </c>
      <c r="B11" s="116" t="s">
        <v>432</v>
      </c>
      <c r="C11" s="118">
        <v>21199999.699999999</v>
      </c>
      <c r="D11" s="10" t="str">
        <f>VLOOKUP(A11,'Linked TB'!A:A,1,FALSE)</f>
        <v>1921</v>
      </c>
    </row>
    <row r="12" spans="1:4">
      <c r="A12" s="116" t="s">
        <v>4426</v>
      </c>
      <c r="B12" s="116" t="s">
        <v>4427</v>
      </c>
      <c r="C12" s="118">
        <v>114891.55</v>
      </c>
      <c r="D12" s="10" t="str">
        <f>VLOOKUP(A12,'Linked TB'!A:A,1,FALSE)</f>
        <v>0193</v>
      </c>
    </row>
    <row r="13" spans="1:4">
      <c r="A13" s="116" t="s">
        <v>4017</v>
      </c>
      <c r="B13" s="116" t="s">
        <v>4018</v>
      </c>
      <c r="C13" s="118">
        <v>52605177.07</v>
      </c>
      <c r="D13" s="10" t="str">
        <f>VLOOKUP(A13,'Linked TB'!A:A,1,FALSE)</f>
        <v>2307</v>
      </c>
    </row>
    <row r="14" spans="1:4">
      <c r="A14" s="116" t="s">
        <v>5504</v>
      </c>
      <c r="B14" s="116" t="s">
        <v>5505</v>
      </c>
      <c r="C14" s="118">
        <v>0.36</v>
      </c>
      <c r="D14" s="10" t="str">
        <f>VLOOKUP(A14,'Linked TB'!A:A,1,FALSE)</f>
        <v>2564</v>
      </c>
    </row>
    <row r="15" spans="1:4">
      <c r="A15" s="116" t="s">
        <v>5087</v>
      </c>
      <c r="B15" s="116" t="s">
        <v>5088</v>
      </c>
      <c r="C15" s="118">
        <v>6932791.04</v>
      </c>
      <c r="D15" s="10" t="str">
        <f>VLOOKUP(A15,'Linked TB'!A:A,1,FALSE)</f>
        <v>0003</v>
      </c>
    </row>
    <row r="16" spans="1:4">
      <c r="A16" s="116" t="s">
        <v>4899</v>
      </c>
      <c r="B16" s="116" t="s">
        <v>4901</v>
      </c>
      <c r="C16" s="118">
        <v>-3316445042.9000001</v>
      </c>
      <c r="D16" s="10" t="str">
        <f>VLOOKUP(A16,'Linked TB'!A:A,1,FALSE)</f>
        <v>0011</v>
      </c>
    </row>
    <row r="17" spans="1:4">
      <c r="A17" s="116" t="s">
        <v>4280</v>
      </c>
      <c r="B17" s="116" t="s">
        <v>4282</v>
      </c>
      <c r="C17" s="118">
        <v>47648149019.809998</v>
      </c>
      <c r="D17" s="10" t="str">
        <f>VLOOKUP(A17,'Linked TB'!A:A,1,FALSE)</f>
        <v>0128</v>
      </c>
    </row>
    <row r="18" spans="1:4">
      <c r="A18" s="116" t="s">
        <v>4912</v>
      </c>
      <c r="B18" s="116" t="s">
        <v>4914</v>
      </c>
      <c r="C18" s="118">
        <v>-382432543.06999999</v>
      </c>
      <c r="D18" s="10" t="str">
        <f>VLOOKUP(A18,'Linked TB'!A:A,1,FALSE)</f>
        <v>1204</v>
      </c>
    </row>
    <row r="19" spans="1:4">
      <c r="A19" s="116" t="s">
        <v>3997</v>
      </c>
      <c r="B19" s="116" t="s">
        <v>3999</v>
      </c>
      <c r="C19" s="118">
        <v>16020242.52</v>
      </c>
      <c r="D19" s="10" t="str">
        <f>VLOOKUP(A19,'Linked TB'!A:A,1,FALSE)</f>
        <v>1373</v>
      </c>
    </row>
    <row r="20" spans="1:4">
      <c r="A20" s="116" t="s">
        <v>4424</v>
      </c>
      <c r="B20" s="116" t="s">
        <v>4425</v>
      </c>
      <c r="C20" s="118">
        <v>49095365.619999997</v>
      </c>
      <c r="D20" s="10" t="str">
        <f>VLOOKUP(A20,'Linked TB'!A:A,1,FALSE)</f>
        <v>0189</v>
      </c>
    </row>
    <row r="21" spans="1:4">
      <c r="A21" s="116" t="s">
        <v>4132</v>
      </c>
      <c r="B21" s="116" t="s">
        <v>6009</v>
      </c>
      <c r="C21" s="118">
        <v>170015452.40000001</v>
      </c>
      <c r="D21" s="10" t="str">
        <f>VLOOKUP(A21,'Linked TB'!A:A,1,FALSE)</f>
        <v>1206</v>
      </c>
    </row>
    <row r="22" spans="1:4">
      <c r="A22" s="116" t="s">
        <v>4287</v>
      </c>
      <c r="B22" s="116" t="s">
        <v>4288</v>
      </c>
      <c r="C22" s="118">
        <v>-273889.86</v>
      </c>
      <c r="D22" s="10" t="str">
        <f>VLOOKUP(A22,'Linked TB'!A:A,1,FALSE)</f>
        <v>1562</v>
      </c>
    </row>
    <row r="23" spans="1:4">
      <c r="A23" s="116" t="s">
        <v>5014</v>
      </c>
      <c r="B23" s="116" t="s">
        <v>5015</v>
      </c>
      <c r="C23" s="118">
        <v>-8855312.2200000007</v>
      </c>
      <c r="D23" s="10" t="str">
        <f>VLOOKUP(A23,'Linked TB'!A:A,1,FALSE)</f>
        <v>1201</v>
      </c>
    </row>
    <row r="24" spans="1:4">
      <c r="A24" s="116" t="s">
        <v>4023</v>
      </c>
      <c r="B24" s="116" t="s">
        <v>4024</v>
      </c>
      <c r="C24" s="118">
        <v>977214.55</v>
      </c>
      <c r="D24" s="10" t="str">
        <f>VLOOKUP(A24,'Linked TB'!A:A,1,FALSE)</f>
        <v>2421</v>
      </c>
    </row>
    <row r="25" spans="1:4">
      <c r="A25" s="116" t="s">
        <v>4291</v>
      </c>
      <c r="B25" s="116" t="s">
        <v>4292</v>
      </c>
      <c r="C25" s="118">
        <v>-1256966.92</v>
      </c>
      <c r="D25" s="10" t="str">
        <f>VLOOKUP(A25,'Linked TB'!A:A,1,FALSE)</f>
        <v>2448</v>
      </c>
    </row>
    <row r="26" spans="1:4">
      <c r="A26" s="116" t="s">
        <v>1483</v>
      </c>
      <c r="B26" s="116" t="s">
        <v>1484</v>
      </c>
      <c r="C26" s="118">
        <v>738755.6</v>
      </c>
      <c r="D26" s="10" t="str">
        <f>VLOOKUP(A26,'Linked TB'!A:A,1,FALSE)</f>
        <v>0856</v>
      </c>
    </row>
    <row r="27" spans="1:4">
      <c r="A27" s="116" t="s">
        <v>5108</v>
      </c>
      <c r="B27" s="116" t="s">
        <v>5109</v>
      </c>
      <c r="C27" s="118">
        <v>0</v>
      </c>
      <c r="D27" s="10" t="str">
        <f>VLOOKUP(A27,'Linked TB'!A:A,1,FALSE)</f>
        <v>2472</v>
      </c>
    </row>
    <row r="28" spans="1:4">
      <c r="A28" s="116" t="s">
        <v>3532</v>
      </c>
      <c r="B28" s="116" t="s">
        <v>3533</v>
      </c>
      <c r="C28" s="118">
        <v>110530.65</v>
      </c>
      <c r="D28" s="10" t="str">
        <f>VLOOKUP(A28,'Linked TB'!A:A,1,FALSE)</f>
        <v>2556</v>
      </c>
    </row>
    <row r="29" spans="1:4">
      <c r="A29" s="116" t="s">
        <v>4696</v>
      </c>
      <c r="B29" s="116" t="s">
        <v>4697</v>
      </c>
      <c r="C29" s="118">
        <v>-3891175.21</v>
      </c>
      <c r="D29" s="10" t="str">
        <f>VLOOKUP(A29,'Linked TB'!A:A,1,FALSE)</f>
        <v>1979</v>
      </c>
    </row>
    <row r="30" spans="1:4">
      <c r="A30" s="116" t="s">
        <v>5951</v>
      </c>
      <c r="B30" s="116" t="s">
        <v>5952</v>
      </c>
      <c r="C30" s="118">
        <v>-8373940512.2700005</v>
      </c>
      <c r="D30" s="10" t="str">
        <f>VLOOKUP(A30,'Linked TB'!A:A,1,FALSE)</f>
        <v>2732</v>
      </c>
    </row>
    <row r="31" spans="1:4">
      <c r="A31" s="116" t="s">
        <v>1419</v>
      </c>
      <c r="B31" s="116" t="s">
        <v>1420</v>
      </c>
      <c r="C31" s="118">
        <v>104623.48</v>
      </c>
      <c r="D31" s="10" t="str">
        <f>VLOOKUP(A31,'Linked TB'!A:A,1,FALSE)</f>
        <v>0556</v>
      </c>
    </row>
    <row r="32" spans="1:4">
      <c r="A32" s="116" t="s">
        <v>4877</v>
      </c>
      <c r="B32" s="116" t="s">
        <v>4878</v>
      </c>
      <c r="C32" s="118">
        <v>66346744.390000001</v>
      </c>
      <c r="D32" s="10" t="str">
        <f>VLOOKUP(A32,'Linked TB'!A:A,1,FALSE)</f>
        <v>0394</v>
      </c>
    </row>
    <row r="33" spans="1:4">
      <c r="A33" s="116" t="s">
        <v>1427</v>
      </c>
      <c r="B33" s="116" t="s">
        <v>1428</v>
      </c>
      <c r="C33" s="118">
        <v>244471.92</v>
      </c>
      <c r="D33" s="10" t="str">
        <f>VLOOKUP(A33,'Linked TB'!A:A,1,FALSE)</f>
        <v>0417</v>
      </c>
    </row>
    <row r="34" spans="1:4">
      <c r="A34" s="116" t="s">
        <v>977</v>
      </c>
      <c r="B34" s="116" t="s">
        <v>979</v>
      </c>
      <c r="C34" s="118">
        <v>138695</v>
      </c>
      <c r="D34" s="10" t="str">
        <f>VLOOKUP(A34,'Linked TB'!A:A,1,FALSE)</f>
        <v>0769</v>
      </c>
    </row>
    <row r="35" spans="1:4">
      <c r="A35" s="116" t="s">
        <v>5969</v>
      </c>
      <c r="B35" s="116" t="s">
        <v>5970</v>
      </c>
      <c r="C35" s="118">
        <v>0</v>
      </c>
      <c r="D35" s="10" t="str">
        <f>VLOOKUP(A35,'Linked TB'!A:A,1,FALSE)</f>
        <v>2730</v>
      </c>
    </row>
    <row r="36" spans="1:4">
      <c r="A36" s="116" t="s">
        <v>1425</v>
      </c>
      <c r="B36" s="116" t="s">
        <v>1426</v>
      </c>
      <c r="C36" s="118">
        <v>413290.03</v>
      </c>
      <c r="D36" s="10" t="str">
        <f>VLOOKUP(A36,'Linked TB'!A:A,1,FALSE)</f>
        <v>0439</v>
      </c>
    </row>
    <row r="37" spans="1:4">
      <c r="A37" s="116" t="s">
        <v>4013</v>
      </c>
      <c r="B37" s="116" t="s">
        <v>4014</v>
      </c>
      <c r="C37" s="118">
        <v>-3307910.06</v>
      </c>
      <c r="D37" s="10" t="str">
        <f>VLOOKUP(A37,'Linked TB'!A:A,1,FALSE)</f>
        <v>0009</v>
      </c>
    </row>
    <row r="38" spans="1:4">
      <c r="A38" s="116" t="s">
        <v>4875</v>
      </c>
      <c r="B38" s="116" t="s">
        <v>4876</v>
      </c>
      <c r="C38" s="118">
        <v>-235.41</v>
      </c>
      <c r="D38" s="10" t="str">
        <f>VLOOKUP(A38,'Linked TB'!A:A,1,FALSE)</f>
        <v>0443</v>
      </c>
    </row>
    <row r="39" spans="1:4">
      <c r="A39" s="116" t="s">
        <v>1004</v>
      </c>
      <c r="B39" s="116" t="s">
        <v>1005</v>
      </c>
      <c r="C39" s="118">
        <v>219274</v>
      </c>
      <c r="D39" s="10" t="str">
        <f>VLOOKUP(A39,'Linked TB'!A:A,1,FALSE)</f>
        <v>1568</v>
      </c>
    </row>
    <row r="40" spans="1:4">
      <c r="A40" s="116" t="s">
        <v>1000</v>
      </c>
      <c r="B40" s="116" t="s">
        <v>1001</v>
      </c>
      <c r="C40" s="118">
        <v>152384.5</v>
      </c>
      <c r="D40" s="10" t="str">
        <f>VLOOKUP(A40,'Linked TB'!A:A,1,FALSE)</f>
        <v>1567</v>
      </c>
    </row>
    <row r="41" spans="1:4">
      <c r="A41" s="116" t="s">
        <v>996</v>
      </c>
      <c r="B41" s="116" t="s">
        <v>997</v>
      </c>
      <c r="C41" s="118">
        <v>292161.8</v>
      </c>
      <c r="D41" s="10" t="str">
        <f>VLOOKUP(A41,'Linked TB'!A:A,1,FALSE)</f>
        <v>0845</v>
      </c>
    </row>
    <row r="42" spans="1:4">
      <c r="A42" s="116" t="s">
        <v>6005</v>
      </c>
      <c r="B42" s="116" t="s">
        <v>6006</v>
      </c>
      <c r="C42" s="118">
        <v>-17434179.27</v>
      </c>
      <c r="D42" s="10" t="str">
        <f>VLOOKUP(A42,'Linked TB'!A:A,1,FALSE)</f>
        <v>2805</v>
      </c>
    </row>
    <row r="43" spans="1:4">
      <c r="A43" s="116" t="s">
        <v>1010</v>
      </c>
      <c r="B43" s="116" t="s">
        <v>1011</v>
      </c>
      <c r="C43" s="118">
        <v>207168</v>
      </c>
      <c r="D43" s="10" t="str">
        <f>VLOOKUP(A43,'Linked TB'!A:A,1,FALSE)</f>
        <v>2274</v>
      </c>
    </row>
    <row r="44" spans="1:4">
      <c r="A44" s="116" t="s">
        <v>4262</v>
      </c>
      <c r="B44" s="116" t="s">
        <v>4264</v>
      </c>
      <c r="C44" s="118">
        <v>2424111945.2800002</v>
      </c>
      <c r="D44" s="10" t="str">
        <f>VLOOKUP(A44,'Linked TB'!A:A,1,FALSE)</f>
        <v>1846</v>
      </c>
    </row>
    <row r="45" spans="1:4">
      <c r="A45" s="116" t="s">
        <v>4769</v>
      </c>
      <c r="B45" s="116" t="s">
        <v>4770</v>
      </c>
      <c r="C45" s="118">
        <v>-947466.32</v>
      </c>
      <c r="D45" s="10" t="str">
        <f>VLOOKUP(A45,'Linked TB'!A:A,1,FALSE)</f>
        <v>1771</v>
      </c>
    </row>
    <row r="46" spans="1:4">
      <c r="A46" s="116" t="s">
        <v>1547</v>
      </c>
      <c r="B46" s="116" t="s">
        <v>1548</v>
      </c>
      <c r="C46" s="118">
        <v>174450.25</v>
      </c>
      <c r="D46" s="10" t="str">
        <f>VLOOKUP(A46,'Linked TB'!A:A,1,FALSE)</f>
        <v>1345</v>
      </c>
    </row>
    <row r="47" spans="1:4">
      <c r="A47" s="116" t="s">
        <v>1491</v>
      </c>
      <c r="B47" s="116" t="s">
        <v>1492</v>
      </c>
      <c r="C47" s="118">
        <v>165606.12</v>
      </c>
      <c r="D47" s="10" t="str">
        <f>VLOOKUP(A47,'Linked TB'!A:A,1,FALSE)</f>
        <v>0674</v>
      </c>
    </row>
    <row r="48" spans="1:4">
      <c r="A48" s="116" t="s">
        <v>1467</v>
      </c>
      <c r="B48" s="116" t="s">
        <v>1468</v>
      </c>
      <c r="C48" s="118">
        <v>182040</v>
      </c>
      <c r="D48" s="10" t="str">
        <f>VLOOKUP(A48,'Linked TB'!A:A,1,FALSE)</f>
        <v>0606</v>
      </c>
    </row>
    <row r="49" spans="1:4">
      <c r="A49" s="116" t="s">
        <v>1439</v>
      </c>
      <c r="B49" s="116" t="s">
        <v>1440</v>
      </c>
      <c r="C49" s="118">
        <v>5905620</v>
      </c>
      <c r="D49" s="10" t="str">
        <f>VLOOKUP(A49,'Linked TB'!A:A,1,FALSE)</f>
        <v>0121</v>
      </c>
    </row>
    <row r="50" spans="1:4">
      <c r="A50" s="116" t="s">
        <v>998</v>
      </c>
      <c r="B50" s="116" t="s">
        <v>999</v>
      </c>
      <c r="C50" s="118">
        <v>186162</v>
      </c>
      <c r="D50" s="10" t="str">
        <f>VLOOKUP(A50,'Linked TB'!A:A,1,FALSE)</f>
        <v>1494</v>
      </c>
    </row>
    <row r="51" spans="1:4">
      <c r="A51" s="116" t="s">
        <v>1615</v>
      </c>
      <c r="B51" s="116" t="s">
        <v>1616</v>
      </c>
      <c r="C51" s="118">
        <v>697349.5</v>
      </c>
      <c r="D51" s="10" t="str">
        <f>VLOOKUP(A51,'Linked TB'!A:A,1,FALSE)</f>
        <v>1333</v>
      </c>
    </row>
    <row r="52" spans="1:4">
      <c r="A52" s="116" t="s">
        <v>1651</v>
      </c>
      <c r="B52" s="116" t="s">
        <v>1652</v>
      </c>
      <c r="C52" s="118">
        <v>295397.5</v>
      </c>
      <c r="D52" s="10" t="str">
        <f>VLOOKUP(A52,'Linked TB'!A:A,1,FALSE)</f>
        <v>2282</v>
      </c>
    </row>
    <row r="53" spans="1:4">
      <c r="A53" s="116" t="s">
        <v>1589</v>
      </c>
      <c r="B53" s="116" t="s">
        <v>1590</v>
      </c>
      <c r="C53" s="118">
        <v>159734.41</v>
      </c>
      <c r="D53" s="10" t="str">
        <f>VLOOKUP(A53,'Linked TB'!A:A,1,FALSE)</f>
        <v>1745</v>
      </c>
    </row>
    <row r="54" spans="1:4">
      <c r="A54" s="116" t="s">
        <v>1635</v>
      </c>
      <c r="B54" s="116" t="s">
        <v>1636</v>
      </c>
      <c r="C54" s="118">
        <v>89099.15</v>
      </c>
      <c r="D54" s="10" t="str">
        <f>VLOOKUP(A54,'Linked TB'!A:A,1,FALSE)</f>
        <v>2074</v>
      </c>
    </row>
    <row r="55" spans="1:4">
      <c r="A55" s="116" t="s">
        <v>1535</v>
      </c>
      <c r="B55" s="116" t="s">
        <v>1536</v>
      </c>
      <c r="C55" s="118">
        <v>499371</v>
      </c>
      <c r="D55" s="10" t="str">
        <f>VLOOKUP(A55,'Linked TB'!A:A,1,FALSE)</f>
        <v>1378</v>
      </c>
    </row>
    <row r="56" spans="1:4">
      <c r="A56" s="116" t="s">
        <v>1437</v>
      </c>
      <c r="B56" s="116" t="s">
        <v>1438</v>
      </c>
      <c r="C56" s="118">
        <v>2475868.2400000002</v>
      </c>
      <c r="D56" s="10" t="str">
        <f>VLOOKUP(A56,'Linked TB'!A:A,1,FALSE)</f>
        <v>0102</v>
      </c>
    </row>
    <row r="57" spans="1:4">
      <c r="A57" s="116" t="s">
        <v>1413</v>
      </c>
      <c r="B57" s="116" t="s">
        <v>1414</v>
      </c>
      <c r="C57" s="118">
        <v>40650</v>
      </c>
      <c r="D57" s="10" t="str">
        <f>VLOOKUP(A57,'Linked TB'!A:A,1,FALSE)</f>
        <v>0531</v>
      </c>
    </row>
    <row r="58" spans="1:4">
      <c r="A58" s="116" t="s">
        <v>4991</v>
      </c>
      <c r="B58" s="116" t="s">
        <v>4993</v>
      </c>
      <c r="C58" s="118">
        <v>912104544.94000006</v>
      </c>
      <c r="D58" s="10" t="str">
        <f>VLOOKUP(A58,'Linked TB'!A:A,1,FALSE)</f>
        <v>2464</v>
      </c>
    </row>
    <row r="59" spans="1:4">
      <c r="A59" s="116" t="s">
        <v>1266</v>
      </c>
      <c r="B59" s="116" t="s">
        <v>1268</v>
      </c>
      <c r="C59" s="118">
        <v>11114449.25</v>
      </c>
      <c r="D59" s="10" t="str">
        <f>VLOOKUP(A59,'Linked TB'!A:A,1,FALSE)</f>
        <v>0432</v>
      </c>
    </row>
    <row r="60" spans="1:4">
      <c r="A60" s="116" t="s">
        <v>1471</v>
      </c>
      <c r="B60" s="116" t="s">
        <v>1472</v>
      </c>
      <c r="C60" s="118">
        <v>175742.12</v>
      </c>
      <c r="D60" s="10" t="str">
        <f>VLOOKUP(A60,'Linked TB'!A:A,1,FALSE)</f>
        <v>0610</v>
      </c>
    </row>
    <row r="61" spans="1:4">
      <c r="A61" s="116" t="s">
        <v>1435</v>
      </c>
      <c r="B61" s="116" t="s">
        <v>1436</v>
      </c>
      <c r="C61" s="118">
        <v>1184208.1100000001</v>
      </c>
      <c r="D61" s="10" t="str">
        <f>VLOOKUP(A61,'Linked TB'!A:A,1,FALSE)</f>
        <v>0071</v>
      </c>
    </row>
    <row r="62" spans="1:4">
      <c r="A62" s="116" t="s">
        <v>4147</v>
      </c>
      <c r="B62" s="116" t="s">
        <v>4148</v>
      </c>
      <c r="C62" s="118">
        <v>7489.03</v>
      </c>
      <c r="D62" s="10" t="str">
        <f>VLOOKUP(A62,'Linked TB'!A:A,1,FALSE)</f>
        <v>2313</v>
      </c>
    </row>
    <row r="63" spans="1:4">
      <c r="A63" s="116" t="s">
        <v>1581</v>
      </c>
      <c r="B63" s="116" t="s">
        <v>1582</v>
      </c>
      <c r="C63" s="118">
        <v>379324.28</v>
      </c>
      <c r="D63" s="10" t="str">
        <f>VLOOKUP(A63,'Linked TB'!A:A,1,FALSE)</f>
        <v>1725</v>
      </c>
    </row>
    <row r="64" spans="1:4">
      <c r="A64" s="116" t="s">
        <v>1487</v>
      </c>
      <c r="B64" s="116" t="s">
        <v>1488</v>
      </c>
      <c r="C64" s="118">
        <v>845692</v>
      </c>
      <c r="D64" s="10" t="str">
        <f>VLOOKUP(A64,'Linked TB'!A:A,1,FALSE)</f>
        <v>0860</v>
      </c>
    </row>
    <row r="65" spans="1:4">
      <c r="A65" s="116" t="s">
        <v>1519</v>
      </c>
      <c r="B65" s="116" t="s">
        <v>1520</v>
      </c>
      <c r="C65" s="118">
        <v>534650</v>
      </c>
      <c r="D65" s="10" t="str">
        <f>VLOOKUP(A65,'Linked TB'!A:A,1,FALSE)</f>
        <v>1310</v>
      </c>
    </row>
    <row r="66" spans="1:4">
      <c r="A66" s="116" t="s">
        <v>3843</v>
      </c>
      <c r="B66" s="116" t="s">
        <v>3845</v>
      </c>
      <c r="C66" s="118">
        <v>674892.36</v>
      </c>
      <c r="D66" s="10" t="str">
        <f>VLOOKUP(A66,'Linked TB'!A:A,1,FALSE)</f>
        <v>0080</v>
      </c>
    </row>
    <row r="67" spans="1:4">
      <c r="A67" s="116" t="s">
        <v>1583</v>
      </c>
      <c r="B67" s="116" t="s">
        <v>1584</v>
      </c>
      <c r="C67" s="118">
        <v>161810.43</v>
      </c>
      <c r="D67" s="10" t="str">
        <f>VLOOKUP(A67,'Linked TB'!A:A,1,FALSE)</f>
        <v>1737</v>
      </c>
    </row>
    <row r="68" spans="1:4">
      <c r="A68" s="116" t="s">
        <v>1493</v>
      </c>
      <c r="B68" s="116" t="s">
        <v>1494</v>
      </c>
      <c r="C68" s="118">
        <v>24829</v>
      </c>
      <c r="D68" s="10" t="str">
        <f>VLOOKUP(A68,'Linked TB'!A:A,1,FALSE)</f>
        <v>0702</v>
      </c>
    </row>
    <row r="69" spans="1:4">
      <c r="A69" s="116" t="s">
        <v>5890</v>
      </c>
      <c r="B69" s="116" t="s">
        <v>5891</v>
      </c>
      <c r="C69" s="118">
        <v>58452.01</v>
      </c>
      <c r="D69" s="10" t="str">
        <f>VLOOKUP(A69,'Linked TB'!A:A,1,FALSE)</f>
        <v>2768</v>
      </c>
    </row>
    <row r="70" spans="1:4">
      <c r="A70" s="116" t="s">
        <v>5106</v>
      </c>
      <c r="B70" s="116" t="s">
        <v>5107</v>
      </c>
      <c r="C70" s="118">
        <v>-27004109.59</v>
      </c>
      <c r="D70" s="10" t="str">
        <f>VLOOKUP(A70,'Linked TB'!A:A,1,FALSE)</f>
        <v>2458</v>
      </c>
    </row>
    <row r="71" spans="1:4">
      <c r="A71" s="116" t="s">
        <v>1515</v>
      </c>
      <c r="B71" s="116" t="s">
        <v>1516</v>
      </c>
      <c r="C71" s="118">
        <v>8633.67</v>
      </c>
      <c r="D71" s="10" t="str">
        <f>VLOOKUP(A71,'Linked TB'!A:A,1,FALSE)</f>
        <v>1308</v>
      </c>
    </row>
    <row r="72" spans="1:4">
      <c r="A72" s="116" t="s">
        <v>1245</v>
      </c>
      <c r="B72" s="116" t="s">
        <v>6010</v>
      </c>
      <c r="C72" s="118">
        <v>41175</v>
      </c>
      <c r="D72" s="10" t="str">
        <f>VLOOKUP(A72,'Linked TB'!A:A,1,FALSE)</f>
        <v>2023</v>
      </c>
    </row>
    <row r="73" spans="1:4">
      <c r="A73" s="116" t="s">
        <v>1563</v>
      </c>
      <c r="B73" s="116" t="s">
        <v>1564</v>
      </c>
      <c r="C73" s="118">
        <v>92936.75</v>
      </c>
      <c r="D73" s="10" t="str">
        <f>VLOOKUP(A73,'Linked TB'!A:A,1,FALSE)</f>
        <v>1736</v>
      </c>
    </row>
    <row r="74" spans="1:4">
      <c r="A74" s="116" t="s">
        <v>1627</v>
      </c>
      <c r="B74" s="116" t="s">
        <v>1628</v>
      </c>
      <c r="C74" s="118">
        <v>414970</v>
      </c>
      <c r="D74" s="10" t="str">
        <f>VLOOKUP(A74,'Linked TB'!A:A,1,FALSE)</f>
        <v>2043</v>
      </c>
    </row>
    <row r="75" spans="1:4">
      <c r="A75" s="116" t="s">
        <v>6011</v>
      </c>
      <c r="B75" s="116" t="s">
        <v>6012</v>
      </c>
      <c r="C75" s="118">
        <v>3148225.3</v>
      </c>
      <c r="D75" s="10" t="str">
        <f>VLOOKUP(A75,'Linked TB'!A:A,1,FALSE)</f>
        <v>2825</v>
      </c>
    </row>
    <row r="76" spans="1:4">
      <c r="A76" s="116" t="s">
        <v>1002</v>
      </c>
      <c r="B76" s="116" t="s">
        <v>1003</v>
      </c>
      <c r="C76" s="118">
        <v>184667</v>
      </c>
      <c r="D76" s="10" t="str">
        <f>VLOOKUP(A76,'Linked TB'!A:A,1,FALSE)</f>
        <v>1787</v>
      </c>
    </row>
    <row r="77" spans="1:4">
      <c r="A77" s="116" t="s">
        <v>1587</v>
      </c>
      <c r="B77" s="116" t="s">
        <v>1588</v>
      </c>
      <c r="C77" s="118">
        <v>621389</v>
      </c>
      <c r="D77" s="10" t="str">
        <f>VLOOKUP(A77,'Linked TB'!A:A,1,FALSE)</f>
        <v>1576</v>
      </c>
    </row>
    <row r="78" spans="1:4">
      <c r="A78" s="116" t="s">
        <v>1511</v>
      </c>
      <c r="B78" s="116" t="s">
        <v>1512</v>
      </c>
      <c r="C78" s="118">
        <v>22140</v>
      </c>
      <c r="D78" s="10" t="str">
        <f>VLOOKUP(A78,'Linked TB'!A:A,1,FALSE)</f>
        <v>1305</v>
      </c>
    </row>
    <row r="79" spans="1:4">
      <c r="A79" s="116" t="s">
        <v>1469</v>
      </c>
      <c r="B79" s="116" t="s">
        <v>1470</v>
      </c>
      <c r="C79" s="118">
        <v>124986.9</v>
      </c>
      <c r="D79" s="10" t="str">
        <f>VLOOKUP(A79,'Linked TB'!A:A,1,FALSE)</f>
        <v>0608</v>
      </c>
    </row>
    <row r="80" spans="1:4">
      <c r="A80" s="116" t="s">
        <v>992</v>
      </c>
      <c r="B80" s="116" t="s">
        <v>993</v>
      </c>
      <c r="C80" s="118">
        <v>273828</v>
      </c>
      <c r="D80" s="10" t="str">
        <f>VLOOKUP(A80,'Linked TB'!A:A,1,FALSE)</f>
        <v>0850</v>
      </c>
    </row>
    <row r="81" spans="1:4">
      <c r="A81" s="116" t="s">
        <v>1521</v>
      </c>
      <c r="B81" s="116" t="s">
        <v>1522</v>
      </c>
      <c r="C81" s="118">
        <v>56520.9</v>
      </c>
      <c r="D81" s="10" t="str">
        <f>VLOOKUP(A81,'Linked TB'!A:A,1,FALSE)</f>
        <v>0599</v>
      </c>
    </row>
    <row r="82" spans="1:4">
      <c r="A82" s="116" t="s">
        <v>4484</v>
      </c>
      <c r="B82" s="116" t="s">
        <v>5478</v>
      </c>
      <c r="C82" s="118">
        <v>565528.48</v>
      </c>
      <c r="D82" s="10" t="str">
        <f>VLOOKUP(A82,'Linked TB'!A:A,1,FALSE)</f>
        <v>2136</v>
      </c>
    </row>
    <row r="83" spans="1:4">
      <c r="A83" s="116" t="s">
        <v>1621</v>
      </c>
      <c r="B83" s="116" t="s">
        <v>1622</v>
      </c>
      <c r="C83" s="118">
        <v>684266</v>
      </c>
      <c r="D83" s="10" t="str">
        <f>VLOOKUP(A83,'Linked TB'!A:A,1,FALSE)</f>
        <v>1522</v>
      </c>
    </row>
    <row r="84" spans="1:4">
      <c r="A84" s="116" t="s">
        <v>1451</v>
      </c>
      <c r="B84" s="116" t="s">
        <v>1452</v>
      </c>
      <c r="C84" s="118">
        <v>562702</v>
      </c>
      <c r="D84" s="10" t="str">
        <f>VLOOKUP(A84,'Linked TB'!A:A,1,FALSE)</f>
        <v>1223</v>
      </c>
    </row>
    <row r="85" spans="1:4">
      <c r="A85" s="116" t="s">
        <v>1461</v>
      </c>
      <c r="B85" s="116" t="s">
        <v>1462</v>
      </c>
      <c r="C85" s="118">
        <v>147100</v>
      </c>
      <c r="D85" s="10" t="str">
        <f>VLOOKUP(A85,'Linked TB'!A:A,1,FALSE)</f>
        <v>1290</v>
      </c>
    </row>
    <row r="86" spans="1:4">
      <c r="A86" s="116" t="s">
        <v>1523</v>
      </c>
      <c r="B86" s="116" t="s">
        <v>1524</v>
      </c>
      <c r="C86" s="118">
        <v>81708.19</v>
      </c>
      <c r="D86" s="10" t="str">
        <f>VLOOKUP(A86,'Linked TB'!A:A,1,FALSE)</f>
        <v>0602</v>
      </c>
    </row>
    <row r="87" spans="1:4">
      <c r="A87" s="116" t="s">
        <v>1453</v>
      </c>
      <c r="B87" s="116" t="s">
        <v>1454</v>
      </c>
      <c r="C87" s="118">
        <v>88910.84</v>
      </c>
      <c r="D87" s="10" t="str">
        <f>VLOOKUP(A87,'Linked TB'!A:A,1,FALSE)</f>
        <v>1236</v>
      </c>
    </row>
    <row r="88" spans="1:4">
      <c r="A88" s="116" t="s">
        <v>4422</v>
      </c>
      <c r="B88" s="116" t="s">
        <v>4423</v>
      </c>
      <c r="C88" s="118">
        <v>0</v>
      </c>
      <c r="D88" s="10" t="str">
        <f>VLOOKUP(A88,'Linked TB'!A:A,1,FALSE)</f>
        <v>0428</v>
      </c>
    </row>
    <row r="89" spans="1:4">
      <c r="A89" s="116" t="s">
        <v>1431</v>
      </c>
      <c r="B89" s="116" t="s">
        <v>1432</v>
      </c>
      <c r="C89" s="118">
        <v>218984.61</v>
      </c>
      <c r="D89" s="10" t="str">
        <f>VLOOKUP(A89,'Linked TB'!A:A,1,FALSE)</f>
        <v>0054</v>
      </c>
    </row>
    <row r="90" spans="1:4">
      <c r="A90" s="116" t="s">
        <v>1489</v>
      </c>
      <c r="B90" s="116" t="s">
        <v>6025</v>
      </c>
      <c r="C90" s="118">
        <v>0</v>
      </c>
      <c r="D90" s="10" t="str">
        <f>VLOOKUP(A90,'Linked TB'!A:A,1,FALSE)</f>
        <v>0904</v>
      </c>
    </row>
    <row r="91" spans="1:4">
      <c r="A91" s="116" t="s">
        <v>1601</v>
      </c>
      <c r="B91" s="116" t="s">
        <v>1602</v>
      </c>
      <c r="C91" s="118">
        <v>53669.62</v>
      </c>
      <c r="D91" s="10" t="str">
        <f>VLOOKUP(A91,'Linked TB'!A:A,1,FALSE)</f>
        <v>1695</v>
      </c>
    </row>
    <row r="92" spans="1:4">
      <c r="A92" s="116" t="s">
        <v>1565</v>
      </c>
      <c r="B92" s="116" t="s">
        <v>1566</v>
      </c>
      <c r="C92" s="118">
        <v>223600</v>
      </c>
      <c r="D92" s="10" t="str">
        <f>VLOOKUP(A92,'Linked TB'!A:A,1,FALSE)</f>
        <v>1738</v>
      </c>
    </row>
    <row r="93" spans="1:4">
      <c r="A93" s="116" t="s">
        <v>1609</v>
      </c>
      <c r="B93" s="116" t="s">
        <v>1610</v>
      </c>
      <c r="C93" s="118">
        <v>0</v>
      </c>
      <c r="D93" s="10" t="str">
        <f>VLOOKUP(A93,'Linked TB'!A:A,1,FALSE)</f>
        <v>1894</v>
      </c>
    </row>
    <row r="94" spans="1:4">
      <c r="A94" s="116" t="s">
        <v>4902</v>
      </c>
      <c r="B94" s="116" t="s">
        <v>4903</v>
      </c>
      <c r="C94" s="118">
        <v>108881605.97</v>
      </c>
      <c r="D94" s="10" t="str">
        <f>VLOOKUP(A94,'Linked TB'!A:A,1,FALSE)</f>
        <v>1157</v>
      </c>
    </row>
    <row r="95" spans="1:4">
      <c r="A95" s="116" t="s">
        <v>1597</v>
      </c>
      <c r="B95" s="116" t="s">
        <v>1598</v>
      </c>
      <c r="C95" s="118">
        <v>46462.3</v>
      </c>
      <c r="D95" s="10" t="str">
        <f>VLOOKUP(A95,'Linked TB'!A:A,1,FALSE)</f>
        <v>1593</v>
      </c>
    </row>
    <row r="96" spans="1:4">
      <c r="A96" s="116" t="s">
        <v>1497</v>
      </c>
      <c r="B96" s="116" t="s">
        <v>1498</v>
      </c>
      <c r="C96" s="118">
        <v>1750</v>
      </c>
      <c r="D96" s="10" t="str">
        <f>VLOOKUP(A96,'Linked TB'!A:A,1,FALSE)</f>
        <v>0731</v>
      </c>
    </row>
    <row r="97" spans="1:4">
      <c r="A97" s="116" t="s">
        <v>1557</v>
      </c>
      <c r="B97" s="116" t="s">
        <v>1558</v>
      </c>
      <c r="C97" s="118">
        <v>102970.9</v>
      </c>
      <c r="D97" s="10" t="str">
        <f>VLOOKUP(A97,'Linked TB'!A:A,1,FALSE)</f>
        <v>1635</v>
      </c>
    </row>
    <row r="98" spans="1:4">
      <c r="A98" s="116" t="s">
        <v>1429</v>
      </c>
      <c r="B98" s="116" t="s">
        <v>1430</v>
      </c>
      <c r="C98" s="118">
        <v>238773.72</v>
      </c>
      <c r="D98" s="10" t="str">
        <f>VLOOKUP(A98,'Linked TB'!A:A,1,FALSE)</f>
        <v>0053</v>
      </c>
    </row>
    <row r="99" spans="1:4">
      <c r="A99" s="116" t="s">
        <v>5922</v>
      </c>
      <c r="B99" s="116" t="s">
        <v>5923</v>
      </c>
      <c r="C99" s="118">
        <v>28170378.98</v>
      </c>
      <c r="D99" s="10" t="str">
        <f>VLOOKUP(A99,'Linked TB'!A:A,1,FALSE)</f>
        <v>2741</v>
      </c>
    </row>
    <row r="100" spans="1:4">
      <c r="A100" s="116" t="s">
        <v>4408</v>
      </c>
      <c r="B100" s="116" t="s">
        <v>4410</v>
      </c>
      <c r="C100" s="118">
        <v>1913534.12</v>
      </c>
      <c r="D100" s="10" t="str">
        <f>VLOOKUP(A100,'Linked TB'!A:A,1,FALSE)</f>
        <v>1322</v>
      </c>
    </row>
    <row r="101" spans="1:4">
      <c r="A101" s="116" t="s">
        <v>1541</v>
      </c>
      <c r="B101" s="116" t="s">
        <v>1542</v>
      </c>
      <c r="C101" s="118">
        <v>152832</v>
      </c>
      <c r="D101" s="10" t="str">
        <f>VLOOKUP(A101,'Linked TB'!A:A,1,FALSE)</f>
        <v>1451</v>
      </c>
    </row>
    <row r="102" spans="1:4">
      <c r="A102" s="116" t="s">
        <v>1475</v>
      </c>
      <c r="B102" s="116" t="s">
        <v>1476</v>
      </c>
      <c r="C102" s="118">
        <v>198272</v>
      </c>
      <c r="D102" s="10" t="str">
        <f>VLOOKUP(A102,'Linked TB'!A:A,1,FALSE)</f>
        <v>0669</v>
      </c>
    </row>
    <row r="103" spans="1:4">
      <c r="A103" s="116" t="s">
        <v>1577</v>
      </c>
      <c r="B103" s="116" t="s">
        <v>1578</v>
      </c>
      <c r="C103" s="118">
        <v>102310.71</v>
      </c>
      <c r="D103" s="10" t="str">
        <f>VLOOKUP(A103,'Linked TB'!A:A,1,FALSE)</f>
        <v>1648</v>
      </c>
    </row>
    <row r="104" spans="1:4">
      <c r="A104" s="116" t="s">
        <v>1569</v>
      </c>
      <c r="B104" s="116" t="s">
        <v>1570</v>
      </c>
      <c r="C104" s="118">
        <v>197721.45</v>
      </c>
      <c r="D104" s="10" t="str">
        <f>VLOOKUP(A104,'Linked TB'!A:A,1,FALSE)</f>
        <v>1785</v>
      </c>
    </row>
    <row r="105" spans="1:4">
      <c r="A105" s="116" t="s">
        <v>3552</v>
      </c>
      <c r="B105" s="116" t="s">
        <v>3553</v>
      </c>
      <c r="C105" s="118">
        <v>17622.400000000001</v>
      </c>
      <c r="D105" s="10" t="str">
        <f>VLOOKUP(A105,'Linked TB'!A:A,1,FALSE)</f>
        <v>2497</v>
      </c>
    </row>
    <row r="106" spans="1:4">
      <c r="A106" s="116" t="s">
        <v>980</v>
      </c>
      <c r="B106" s="116" t="s">
        <v>981</v>
      </c>
      <c r="C106" s="118">
        <v>19600</v>
      </c>
      <c r="D106" s="10" t="str">
        <f>VLOOKUP(A106,'Linked TB'!A:A,1,FALSE)</f>
        <v>0776</v>
      </c>
    </row>
    <row r="107" spans="1:4">
      <c r="A107" s="116" t="s">
        <v>1639</v>
      </c>
      <c r="B107" s="116" t="s">
        <v>1640</v>
      </c>
      <c r="C107" s="118">
        <v>94630.38</v>
      </c>
      <c r="D107" s="10" t="str">
        <f>VLOOKUP(A107,'Linked TB'!A:A,1,FALSE)</f>
        <v>2309</v>
      </c>
    </row>
    <row r="108" spans="1:4">
      <c r="A108" s="116" t="s">
        <v>891</v>
      </c>
      <c r="B108" s="116" t="s">
        <v>893</v>
      </c>
      <c r="C108" s="118">
        <v>13622263</v>
      </c>
      <c r="D108" s="10" t="str">
        <f>VLOOKUP(A108,'Linked TB'!A:A,1,FALSE)</f>
        <v>0426</v>
      </c>
    </row>
    <row r="109" spans="1:4">
      <c r="A109" s="116" t="s">
        <v>849</v>
      </c>
      <c r="B109" s="116" t="s">
        <v>850</v>
      </c>
      <c r="C109" s="118">
        <v>0</v>
      </c>
      <c r="D109" s="10" t="str">
        <f>VLOOKUP(A109,'Linked TB'!A:A,1,FALSE)</f>
        <v>1089</v>
      </c>
    </row>
    <row r="110" spans="1:4">
      <c r="A110" s="116" t="s">
        <v>479</v>
      </c>
      <c r="B110" s="116" t="s">
        <v>480</v>
      </c>
      <c r="C110" s="118">
        <v>0</v>
      </c>
      <c r="D110" s="10" t="str">
        <f>VLOOKUP(A110,'Linked TB'!A:A,1,FALSE)</f>
        <v>2377</v>
      </c>
    </row>
    <row r="111" spans="1:4">
      <c r="A111" s="116" t="s">
        <v>3879</v>
      </c>
      <c r="B111" s="116" t="s">
        <v>3880</v>
      </c>
      <c r="C111" s="118">
        <v>0</v>
      </c>
      <c r="D111" s="10" t="str">
        <f>VLOOKUP(A111,'Linked TB'!A:A,1,FALSE)</f>
        <v>1116</v>
      </c>
    </row>
    <row r="112" spans="1:4">
      <c r="A112" s="116" t="s">
        <v>1661</v>
      </c>
      <c r="B112" s="116" t="s">
        <v>1662</v>
      </c>
      <c r="C112" s="118">
        <v>0</v>
      </c>
      <c r="D112" s="10" t="str">
        <f>VLOOKUP(A112,'Linked TB'!A:A,1,FALSE)</f>
        <v>2258</v>
      </c>
    </row>
    <row r="113" spans="1:4">
      <c r="A113" s="116" t="s">
        <v>1411</v>
      </c>
      <c r="B113" s="116" t="s">
        <v>1412</v>
      </c>
      <c r="C113" s="118">
        <v>131134</v>
      </c>
      <c r="D113" s="10" t="str">
        <f>VLOOKUP(A113,'Linked TB'!A:A,1,FALSE)</f>
        <v>0524</v>
      </c>
    </row>
    <row r="114" spans="1:4">
      <c r="A114" s="116" t="s">
        <v>6233</v>
      </c>
      <c r="B114" s="116" t="s">
        <v>6234</v>
      </c>
      <c r="C114" s="118">
        <v>262266.7</v>
      </c>
      <c r="D114" s="10" t="str">
        <f>VLOOKUP(A114,'Linked TB'!A:A,1,FALSE)</f>
        <v>2857</v>
      </c>
    </row>
    <row r="115" spans="1:4">
      <c r="A115" s="116" t="s">
        <v>1663</v>
      </c>
      <c r="B115" s="116" t="s">
        <v>1664</v>
      </c>
      <c r="C115" s="118">
        <v>879241.65</v>
      </c>
      <c r="D115" s="10" t="str">
        <f>VLOOKUP(A115,'Linked TB'!A:A,1,FALSE)</f>
        <v>2381</v>
      </c>
    </row>
    <row r="116" spans="1:4">
      <c r="A116" s="116" t="s">
        <v>1441</v>
      </c>
      <c r="B116" s="116" t="s">
        <v>1442</v>
      </c>
      <c r="C116" s="118">
        <v>3065861.67</v>
      </c>
      <c r="D116" s="10" t="str">
        <f>VLOOKUP(A116,'Linked TB'!A:A,1,FALSE)</f>
        <v>0124</v>
      </c>
    </row>
    <row r="117" spans="1:4">
      <c r="A117" s="116" t="s">
        <v>1571</v>
      </c>
      <c r="B117" s="116" t="s">
        <v>1572</v>
      </c>
      <c r="C117" s="118">
        <v>2520</v>
      </c>
      <c r="D117" s="10" t="str">
        <f>VLOOKUP(A117,'Linked TB'!A:A,1,FALSE)</f>
        <v>1578</v>
      </c>
    </row>
    <row r="118" spans="1:4">
      <c r="A118" s="116" t="s">
        <v>1551</v>
      </c>
      <c r="B118" s="116" t="s">
        <v>1552</v>
      </c>
      <c r="C118" s="118">
        <v>44455.44</v>
      </c>
      <c r="D118" s="10" t="str">
        <f>VLOOKUP(A118,'Linked TB'!A:A,1,FALSE)</f>
        <v>1365</v>
      </c>
    </row>
    <row r="119" spans="1:4">
      <c r="A119" s="116" t="s">
        <v>982</v>
      </c>
      <c r="B119" s="116" t="s">
        <v>983</v>
      </c>
      <c r="C119" s="118">
        <v>41656</v>
      </c>
      <c r="D119" s="10" t="str">
        <f>VLOOKUP(A119,'Linked TB'!A:A,1,FALSE)</f>
        <v>0778</v>
      </c>
    </row>
    <row r="120" spans="1:4">
      <c r="A120" s="116" t="s">
        <v>1445</v>
      </c>
      <c r="B120" s="116" t="s">
        <v>1446</v>
      </c>
      <c r="C120" s="118">
        <v>176577.35</v>
      </c>
      <c r="D120" s="10" t="str">
        <f>VLOOKUP(A120,'Linked TB'!A:A,1,FALSE)</f>
        <v>0462</v>
      </c>
    </row>
    <row r="121" spans="1:4">
      <c r="A121" s="116" t="s">
        <v>1006</v>
      </c>
      <c r="B121" s="116" t="s">
        <v>1007</v>
      </c>
      <c r="C121" s="118">
        <v>205677</v>
      </c>
      <c r="D121" s="10" t="str">
        <f>VLOOKUP(A121,'Linked TB'!A:A,1,FALSE)</f>
        <v>1663</v>
      </c>
    </row>
    <row r="122" spans="1:4">
      <c r="A122" s="116" t="s">
        <v>3883</v>
      </c>
      <c r="B122" s="116" t="s">
        <v>3884</v>
      </c>
      <c r="C122" s="118">
        <v>12666666.68</v>
      </c>
      <c r="D122" s="10" t="str">
        <f>VLOOKUP(A122,'Linked TB'!A:A,1,FALSE)</f>
        <v>1696</v>
      </c>
    </row>
    <row r="123" spans="1:4">
      <c r="A123" s="116" t="s">
        <v>4687</v>
      </c>
      <c r="B123" s="116" t="s">
        <v>4689</v>
      </c>
      <c r="C123" s="118">
        <v>-175000</v>
      </c>
      <c r="D123" s="10" t="str">
        <f>VLOOKUP(A123,'Linked TB'!A:A,1,FALSE)</f>
        <v>0416</v>
      </c>
    </row>
    <row r="124" spans="1:4">
      <c r="A124" s="116" t="s">
        <v>3589</v>
      </c>
      <c r="B124" s="116" t="s">
        <v>3590</v>
      </c>
      <c r="C124" s="118">
        <v>16830</v>
      </c>
      <c r="D124" s="10" t="str">
        <f>VLOOKUP(A124,'Linked TB'!A:A,1,FALSE)</f>
        <v>2180</v>
      </c>
    </row>
    <row r="125" spans="1:4">
      <c r="A125" s="116" t="s">
        <v>6015</v>
      </c>
      <c r="B125" s="116" t="s">
        <v>6016</v>
      </c>
      <c r="C125" s="118">
        <v>23284</v>
      </c>
      <c r="D125" s="10" t="str">
        <f>VLOOKUP(A125,'Linked TB'!A:A,1,FALSE)</f>
        <v>2829</v>
      </c>
    </row>
    <row r="126" spans="1:4">
      <c r="A126" s="116" t="s">
        <v>1599</v>
      </c>
      <c r="B126" s="116" t="s">
        <v>1600</v>
      </c>
      <c r="C126" s="118">
        <v>85700.25</v>
      </c>
      <c r="D126" s="10" t="str">
        <f>VLOOKUP(A126,'Linked TB'!A:A,1,FALSE)</f>
        <v>1629</v>
      </c>
    </row>
    <row r="127" spans="1:4">
      <c r="A127" s="116" t="s">
        <v>1623</v>
      </c>
      <c r="B127" s="116" t="s">
        <v>1624</v>
      </c>
      <c r="C127" s="118">
        <v>61000</v>
      </c>
      <c r="D127" s="10" t="str">
        <f>VLOOKUP(A127,'Linked TB'!A:A,1,FALSE)</f>
        <v>1941</v>
      </c>
    </row>
    <row r="128" spans="1:4">
      <c r="A128" s="116" t="s">
        <v>1517</v>
      </c>
      <c r="B128" s="116" t="s">
        <v>1518</v>
      </c>
      <c r="C128" s="118">
        <v>533148.6</v>
      </c>
      <c r="D128" s="10" t="str">
        <f>VLOOKUP(A128,'Linked TB'!A:A,1,FALSE)</f>
        <v>1309</v>
      </c>
    </row>
    <row r="129" spans="1:4">
      <c r="A129" s="116" t="s">
        <v>1575</v>
      </c>
      <c r="B129" s="116" t="s">
        <v>1576</v>
      </c>
      <c r="C129" s="118">
        <v>88910.84</v>
      </c>
      <c r="D129" s="10" t="str">
        <f>VLOOKUP(A129,'Linked TB'!A:A,1,FALSE)</f>
        <v>1597</v>
      </c>
    </row>
    <row r="130" spans="1:4">
      <c r="A130" s="116" t="s">
        <v>1617</v>
      </c>
      <c r="B130" s="116" t="s">
        <v>1618</v>
      </c>
      <c r="C130" s="118">
        <v>1250</v>
      </c>
      <c r="D130" s="10" t="str">
        <f>VLOOKUP(A130,'Linked TB'!A:A,1,FALSE)</f>
        <v>1404</v>
      </c>
    </row>
    <row r="131" spans="1:4">
      <c r="A131" s="116" t="s">
        <v>3581</v>
      </c>
      <c r="B131" s="116" t="s">
        <v>3582</v>
      </c>
      <c r="C131" s="118">
        <v>97300</v>
      </c>
      <c r="D131" s="10" t="str">
        <f>VLOOKUP(A131,'Linked TB'!A:A,1,FALSE)</f>
        <v>2184</v>
      </c>
    </row>
    <row r="132" spans="1:4">
      <c r="A132" s="116" t="s">
        <v>1485</v>
      </c>
      <c r="B132" s="116" t="s">
        <v>1486</v>
      </c>
      <c r="C132" s="118">
        <v>446794.5</v>
      </c>
      <c r="D132" s="10" t="str">
        <f>VLOOKUP(A132,'Linked TB'!A:A,1,FALSE)</f>
        <v>0858</v>
      </c>
    </row>
    <row r="133" spans="1:4">
      <c r="A133" s="116" t="s">
        <v>1665</v>
      </c>
      <c r="B133" s="116" t="s">
        <v>1666</v>
      </c>
      <c r="C133" s="118">
        <v>2379.67</v>
      </c>
      <c r="D133" s="10" t="str">
        <f>VLOOKUP(A133,'Linked TB'!A:A,1,FALSE)</f>
        <v>2333</v>
      </c>
    </row>
    <row r="134" spans="1:4">
      <c r="A134" s="116" t="s">
        <v>3591</v>
      </c>
      <c r="B134" s="116" t="s">
        <v>3592</v>
      </c>
      <c r="C134" s="118">
        <v>0</v>
      </c>
      <c r="D134" s="10" t="str">
        <f>VLOOKUP(A134,'Linked TB'!A:A,1,FALSE)</f>
        <v>2198</v>
      </c>
    </row>
    <row r="135" spans="1:4">
      <c r="A135" s="116" t="s">
        <v>4509</v>
      </c>
      <c r="B135" s="116" t="s">
        <v>4510</v>
      </c>
      <c r="C135" s="118">
        <v>89893.88</v>
      </c>
      <c r="D135" s="10" t="str">
        <f>VLOOKUP(A135,'Linked TB'!A:A,1,FALSE)</f>
        <v>2335</v>
      </c>
    </row>
    <row r="136" spans="1:4">
      <c r="A136" s="116" t="s">
        <v>1619</v>
      </c>
      <c r="B136" s="116" t="s">
        <v>1620</v>
      </c>
      <c r="C136" s="118">
        <v>167200</v>
      </c>
      <c r="D136" s="10" t="str">
        <f>VLOOKUP(A136,'Linked TB'!A:A,1,FALSE)</f>
        <v>1515</v>
      </c>
    </row>
    <row r="137" spans="1:4">
      <c r="A137" s="116" t="s">
        <v>905</v>
      </c>
      <c r="B137" s="116" t="s">
        <v>906</v>
      </c>
      <c r="C137" s="118">
        <v>0</v>
      </c>
      <c r="D137" s="10" t="str">
        <f>VLOOKUP(A137,'Linked TB'!A:A,1,FALSE)</f>
        <v>0945</v>
      </c>
    </row>
    <row r="138" spans="1:4">
      <c r="A138" s="116" t="s">
        <v>5971</v>
      </c>
      <c r="B138" s="116" t="s">
        <v>5972</v>
      </c>
      <c r="C138" s="118">
        <v>0</v>
      </c>
      <c r="D138" s="10" t="str">
        <f>VLOOKUP(A138,'Linked TB'!A:A,1,FALSE)</f>
        <v>1773</v>
      </c>
    </row>
    <row r="139" spans="1:4">
      <c r="A139" s="116" t="s">
        <v>5886</v>
      </c>
      <c r="B139" s="116" t="s">
        <v>5887</v>
      </c>
      <c r="C139" s="118">
        <v>155460</v>
      </c>
      <c r="D139" s="10" t="str">
        <f>VLOOKUP(A139,'Linked TB'!A:A,1,FALSE)</f>
        <v>2776</v>
      </c>
    </row>
    <row r="140" spans="1:4">
      <c r="A140" s="116" t="s">
        <v>3573</v>
      </c>
      <c r="B140" s="116" t="s">
        <v>3574</v>
      </c>
      <c r="C140" s="118">
        <v>92400</v>
      </c>
      <c r="D140" s="10" t="str">
        <f>VLOOKUP(A140,'Linked TB'!A:A,1,FALSE)</f>
        <v>1467</v>
      </c>
    </row>
    <row r="141" spans="1:4">
      <c r="A141" s="116" t="s">
        <v>3530</v>
      </c>
      <c r="B141" s="116" t="s">
        <v>3531</v>
      </c>
      <c r="C141" s="118">
        <v>48126.1</v>
      </c>
      <c r="D141" s="10" t="str">
        <f>VLOOKUP(A141,'Linked TB'!A:A,1,FALSE)</f>
        <v>2501</v>
      </c>
    </row>
    <row r="142" spans="1:4">
      <c r="A142" s="116" t="s">
        <v>3583</v>
      </c>
      <c r="B142" s="116" t="s">
        <v>3584</v>
      </c>
      <c r="C142" s="118">
        <v>0</v>
      </c>
      <c r="D142" s="10" t="str">
        <f>VLOOKUP(A142,'Linked TB'!A:A,1,FALSE)</f>
        <v>2189</v>
      </c>
    </row>
    <row r="143" spans="1:4">
      <c r="A143" s="116" t="s">
        <v>899</v>
      </c>
      <c r="B143" s="116" t="s">
        <v>900</v>
      </c>
      <c r="C143" s="118">
        <v>0</v>
      </c>
      <c r="D143" s="10" t="str">
        <f>VLOOKUP(A143,'Linked TB'!A:A,1,FALSE)</f>
        <v>1288</v>
      </c>
    </row>
    <row r="144" spans="1:4">
      <c r="A144" s="10" t="s">
        <v>1433</v>
      </c>
      <c r="B144" s="10" t="s">
        <v>1434</v>
      </c>
      <c r="C144" s="118">
        <v>2275520</v>
      </c>
      <c r="D144" s="10" t="str">
        <f>VLOOKUP(A144,'Linked TB'!A:A,1,FALSE)</f>
        <v>0061</v>
      </c>
    </row>
    <row r="145" spans="1:4">
      <c r="A145" s="116" t="s">
        <v>4469</v>
      </c>
      <c r="B145" s="116" t="s">
        <v>4471</v>
      </c>
      <c r="C145" s="118">
        <v>21760102.140000001</v>
      </c>
      <c r="D145" s="10" t="str">
        <f>VLOOKUP(A145,'Linked TB'!A:A,1,FALSE)</f>
        <v>0200</v>
      </c>
    </row>
    <row r="146" spans="1:4">
      <c r="A146" s="116" t="s">
        <v>1465</v>
      </c>
      <c r="B146" s="116" t="s">
        <v>1466</v>
      </c>
      <c r="C146" s="118">
        <v>55520.9</v>
      </c>
      <c r="D146" s="10" t="str">
        <f>VLOOKUP(A146,'Linked TB'!A:A,1,FALSE)</f>
        <v>0604</v>
      </c>
    </row>
    <row r="147" spans="1:4">
      <c r="A147" s="116" t="s">
        <v>1415</v>
      </c>
      <c r="B147" s="116" t="s">
        <v>1416</v>
      </c>
      <c r="C147" s="118">
        <v>45416.800000000003</v>
      </c>
      <c r="D147" s="10" t="str">
        <f>VLOOKUP(A147,'Linked TB'!A:A,1,FALSE)</f>
        <v>0533</v>
      </c>
    </row>
    <row r="148" spans="1:4">
      <c r="A148" s="116" t="s">
        <v>1503</v>
      </c>
      <c r="B148" s="116" t="s">
        <v>1504</v>
      </c>
      <c r="C148" s="118">
        <v>0</v>
      </c>
      <c r="D148" s="10" t="str">
        <f>VLOOKUP(A148,'Linked TB'!A:A,1,FALSE)</f>
        <v>0906</v>
      </c>
    </row>
    <row r="149" spans="1:4">
      <c r="A149" s="116" t="s">
        <v>1417</v>
      </c>
      <c r="B149" s="116" t="s">
        <v>1418</v>
      </c>
      <c r="C149" s="118">
        <v>77529.36</v>
      </c>
      <c r="D149" s="10" t="str">
        <f>VLOOKUP(A149,'Linked TB'!A:A,1,FALSE)</f>
        <v>0543</v>
      </c>
    </row>
    <row r="150" spans="1:4">
      <c r="A150" s="116" t="s">
        <v>1473</v>
      </c>
      <c r="B150" s="116" t="s">
        <v>1474</v>
      </c>
      <c r="C150" s="118">
        <v>82225.5</v>
      </c>
      <c r="D150" s="10" t="str">
        <f>VLOOKUP(A150,'Linked TB'!A:A,1,FALSE)</f>
        <v>0646</v>
      </c>
    </row>
    <row r="151" spans="1:4">
      <c r="A151" s="116" t="s">
        <v>1408</v>
      </c>
      <c r="B151" s="116" t="s">
        <v>1410</v>
      </c>
      <c r="C151" s="118">
        <v>98789.84</v>
      </c>
      <c r="D151" s="10" t="str">
        <f>VLOOKUP(A151,'Linked TB'!A:A,1,FALSE)</f>
        <v>0491</v>
      </c>
    </row>
    <row r="152" spans="1:4">
      <c r="A152" s="116" t="s">
        <v>4149</v>
      </c>
      <c r="B152" s="116" t="s">
        <v>4150</v>
      </c>
      <c r="C152" s="118">
        <v>68986867.189999998</v>
      </c>
      <c r="D152" s="10" t="str">
        <f>VLOOKUP(A152,'Linked TB'!A:A,1,FALSE)</f>
        <v>2314</v>
      </c>
    </row>
    <row r="153" spans="1:4">
      <c r="A153" s="116" t="s">
        <v>404</v>
      </c>
      <c r="B153" s="116" t="s">
        <v>405</v>
      </c>
      <c r="C153" s="118">
        <v>34885105.189999998</v>
      </c>
      <c r="D153" s="10" t="str">
        <f>VLOOKUP(A153,'Linked TB'!A:A,1,FALSE)</f>
        <v>0094</v>
      </c>
    </row>
    <row r="154" spans="1:4">
      <c r="A154" s="116" t="s">
        <v>1505</v>
      </c>
      <c r="B154" s="116" t="s">
        <v>1506</v>
      </c>
      <c r="C154" s="118">
        <v>0</v>
      </c>
      <c r="D154" s="10" t="str">
        <f>VLOOKUP(A154,'Linked TB'!A:A,1,FALSE)</f>
        <v>0925</v>
      </c>
    </row>
    <row r="155" spans="1:4">
      <c r="A155" s="116" t="s">
        <v>1499</v>
      </c>
      <c r="B155" s="116" t="s">
        <v>1500</v>
      </c>
      <c r="C155" s="118">
        <v>1088000</v>
      </c>
      <c r="D155" s="10" t="str">
        <f>VLOOKUP(A155,'Linked TB'!A:A,1,FALSE)</f>
        <v>1154</v>
      </c>
    </row>
    <row r="156" spans="1:4">
      <c r="A156" s="116" t="s">
        <v>1421</v>
      </c>
      <c r="B156" s="116" t="s">
        <v>1422</v>
      </c>
      <c r="C156" s="118">
        <v>104724.25</v>
      </c>
      <c r="D156" s="10" t="str">
        <f>VLOOKUP(A156,'Linked TB'!A:A,1,FALSE)</f>
        <v>0565</v>
      </c>
    </row>
    <row r="157" spans="1:4">
      <c r="A157" s="116" t="s">
        <v>1531</v>
      </c>
      <c r="B157" s="116" t="s">
        <v>1532</v>
      </c>
      <c r="C157" s="118">
        <v>15085.6</v>
      </c>
      <c r="D157" s="10" t="str">
        <f>VLOOKUP(A157,'Linked TB'!A:A,1,FALSE)</f>
        <v>1501</v>
      </c>
    </row>
    <row r="158" spans="1:4">
      <c r="A158" s="116" t="s">
        <v>1653</v>
      </c>
      <c r="B158" s="116" t="s">
        <v>1654</v>
      </c>
      <c r="C158" s="118">
        <v>0</v>
      </c>
      <c r="D158" s="10" t="str">
        <f>VLOOKUP(A158,'Linked TB'!A:A,1,FALSE)</f>
        <v>2295</v>
      </c>
    </row>
    <row r="159" spans="1:4">
      <c r="A159" s="116" t="s">
        <v>1527</v>
      </c>
      <c r="B159" s="116" t="s">
        <v>1528</v>
      </c>
      <c r="C159" s="118">
        <v>0</v>
      </c>
      <c r="D159" s="10" t="str">
        <f>VLOOKUP(A159,'Linked TB'!A:A,1,FALSE)</f>
        <v>0892</v>
      </c>
    </row>
    <row r="160" spans="1:4">
      <c r="A160" s="116" t="s">
        <v>4402</v>
      </c>
      <c r="B160" s="116" t="s">
        <v>4404</v>
      </c>
      <c r="C160" s="118">
        <v>165951.35</v>
      </c>
      <c r="D160" s="10" t="str">
        <f>VLOOKUP(A160,'Linked TB'!A:A,1,FALSE)</f>
        <v>1324</v>
      </c>
    </row>
    <row r="161" spans="1:4">
      <c r="A161" s="116" t="s">
        <v>1463</v>
      </c>
      <c r="B161" s="116" t="s">
        <v>1464</v>
      </c>
      <c r="C161" s="118">
        <v>86048.75</v>
      </c>
      <c r="D161" s="10" t="str">
        <f>VLOOKUP(A161,'Linked TB'!A:A,1,FALSE)</f>
        <v>1300</v>
      </c>
    </row>
    <row r="162" spans="1:4">
      <c r="A162" s="116" t="s">
        <v>3486</v>
      </c>
      <c r="B162" s="116" t="s">
        <v>3487</v>
      </c>
      <c r="C162" s="118">
        <v>9000</v>
      </c>
      <c r="D162" s="10" t="str">
        <f>VLOOKUP(A162,'Linked TB'!A:A,1,FALSE)</f>
        <v>2561</v>
      </c>
    </row>
    <row r="163" spans="1:4">
      <c r="A163" s="116" t="s">
        <v>3593</v>
      </c>
      <c r="B163" s="116" t="s">
        <v>3594</v>
      </c>
      <c r="C163" s="118">
        <v>16050</v>
      </c>
      <c r="D163" s="10" t="str">
        <f>VLOOKUP(A163,'Linked TB'!A:A,1,FALSE)</f>
        <v>2212</v>
      </c>
    </row>
    <row r="164" spans="1:4">
      <c r="A164" s="116" t="s">
        <v>894</v>
      </c>
      <c r="B164" s="116" t="s">
        <v>896</v>
      </c>
      <c r="C164" s="118">
        <v>2618</v>
      </c>
      <c r="D164" s="10" t="str">
        <f>VLOOKUP(A164,'Linked TB'!A:A,1,FALSE)</f>
        <v>0936</v>
      </c>
    </row>
    <row r="165" spans="1:4">
      <c r="A165" s="116" t="s">
        <v>1477</v>
      </c>
      <c r="B165" s="116" t="s">
        <v>1478</v>
      </c>
      <c r="C165" s="118">
        <v>9479.34</v>
      </c>
      <c r="D165" s="10" t="str">
        <f>VLOOKUP(A165,'Linked TB'!A:A,1,FALSE)</f>
        <v>0707</v>
      </c>
    </row>
    <row r="166" spans="1:4">
      <c r="A166" s="116" t="s">
        <v>6209</v>
      </c>
      <c r="B166" s="116" t="s">
        <v>6210</v>
      </c>
      <c r="C166" s="118">
        <v>53384.15</v>
      </c>
      <c r="D166" s="10" t="str">
        <f>VLOOKUP(A166,'Linked TB'!A:A,1,FALSE)</f>
        <v>2858</v>
      </c>
    </row>
    <row r="167" spans="1:4">
      <c r="A167" s="116" t="s">
        <v>1008</v>
      </c>
      <c r="B167" s="116" t="s">
        <v>1009</v>
      </c>
      <c r="C167" s="118">
        <v>17115</v>
      </c>
      <c r="D167" s="10" t="str">
        <f>VLOOKUP(A167,'Linked TB'!A:A,1,FALSE)</f>
        <v>2022</v>
      </c>
    </row>
    <row r="168" spans="1:4">
      <c r="A168" s="116" t="s">
        <v>1567</v>
      </c>
      <c r="B168" s="116" t="s">
        <v>1568</v>
      </c>
      <c r="C168" s="118">
        <v>88910.84</v>
      </c>
      <c r="D168" s="10" t="str">
        <f>VLOOKUP(A168,'Linked TB'!A:A,1,FALSE)</f>
        <v>1782</v>
      </c>
    </row>
    <row r="169" spans="1:4">
      <c r="A169" s="116" t="s">
        <v>1573</v>
      </c>
      <c r="B169" s="116" t="s">
        <v>1574</v>
      </c>
      <c r="C169" s="118">
        <v>4890</v>
      </c>
      <c r="D169" s="10" t="str">
        <f>VLOOKUP(A169,'Linked TB'!A:A,1,FALSE)</f>
        <v>1585</v>
      </c>
    </row>
    <row r="170" spans="1:4">
      <c r="A170" s="116" t="s">
        <v>3561</v>
      </c>
      <c r="B170" s="116" t="s">
        <v>3562</v>
      </c>
      <c r="C170" s="118">
        <v>0</v>
      </c>
      <c r="D170" s="10" t="str">
        <f>VLOOKUP(A170,'Linked TB'!A:A,1,FALSE)</f>
        <v>0489</v>
      </c>
    </row>
    <row r="171" spans="1:4">
      <c r="A171" s="116" t="s">
        <v>5009</v>
      </c>
      <c r="B171" s="116" t="s">
        <v>5011</v>
      </c>
      <c r="C171" s="118">
        <v>-17700</v>
      </c>
      <c r="D171" s="10" t="str">
        <f>VLOOKUP(A171,'Linked TB'!A:A,1,FALSE)</f>
        <v>0035</v>
      </c>
    </row>
    <row r="172" spans="1:4">
      <c r="A172" s="116" t="s">
        <v>911</v>
      </c>
      <c r="B172" s="116" t="s">
        <v>912</v>
      </c>
      <c r="C172" s="118">
        <v>0</v>
      </c>
      <c r="D172" s="10" t="str">
        <f>VLOOKUP(A172,'Linked TB'!A:A,1,FALSE)</f>
        <v>2215</v>
      </c>
    </row>
    <row r="173" spans="1:4">
      <c r="A173" s="116" t="s">
        <v>1561</v>
      </c>
      <c r="B173" s="116" t="s">
        <v>1562</v>
      </c>
      <c r="C173" s="118">
        <v>88910.84</v>
      </c>
      <c r="D173" s="10" t="str">
        <f>VLOOKUP(A173,'Linked TB'!A:A,1,FALSE)</f>
        <v>1679</v>
      </c>
    </row>
    <row r="174" spans="1:4">
      <c r="A174" s="116" t="s">
        <v>6305</v>
      </c>
      <c r="B174" s="116" t="s">
        <v>6306</v>
      </c>
      <c r="C174" s="118">
        <v>0</v>
      </c>
      <c r="D174" s="10" t="e">
        <f>VLOOKUP(A174,'Linked TB'!A:A,1,FALSE)</f>
        <v>#N/A</v>
      </c>
    </row>
    <row r="175" spans="1:4">
      <c r="A175" s="116" t="s">
        <v>463</v>
      </c>
      <c r="B175" s="116" t="s">
        <v>464</v>
      </c>
      <c r="C175" s="118">
        <v>0</v>
      </c>
      <c r="D175" s="10" t="str">
        <f>VLOOKUP(A175,'Linked TB'!A:A,1,FALSE)</f>
        <v>0228</v>
      </c>
    </row>
    <row r="176" spans="1:4">
      <c r="A176" s="116" t="s">
        <v>4840</v>
      </c>
      <c r="B176" s="116" t="s">
        <v>4842</v>
      </c>
      <c r="C176" s="118">
        <v>0</v>
      </c>
      <c r="D176" s="10" t="str">
        <f>VLOOKUP(A176,'Linked TB'!A:A,1,FALSE)</f>
        <v>0396</v>
      </c>
    </row>
    <row r="177" spans="1:4">
      <c r="A177" s="116" t="s">
        <v>4391</v>
      </c>
      <c r="B177" s="116" t="s">
        <v>4393</v>
      </c>
      <c r="C177" s="118">
        <v>526.64</v>
      </c>
      <c r="D177" s="10" t="str">
        <f>VLOOKUP(A177,'Linked TB'!A:A,1,FALSE)</f>
        <v>1905</v>
      </c>
    </row>
    <row r="178" spans="1:4">
      <c r="A178" s="116" t="s">
        <v>5973</v>
      </c>
      <c r="B178" s="116" t="s">
        <v>5974</v>
      </c>
      <c r="C178" s="118">
        <v>0</v>
      </c>
      <c r="D178" s="10" t="str">
        <f>VLOOKUP(A178,'Linked TB'!A:A,1,FALSE)</f>
        <v>2796</v>
      </c>
    </row>
    <row r="179" spans="1:4">
      <c r="A179" s="116" t="s">
        <v>3585</v>
      </c>
      <c r="B179" s="116" t="s">
        <v>3586</v>
      </c>
      <c r="C179" s="118">
        <v>178939.28</v>
      </c>
      <c r="D179" s="10" t="str">
        <f>VLOOKUP(A179,'Linked TB'!A:A,1,FALSE)</f>
        <v>2173</v>
      </c>
    </row>
    <row r="180" spans="1:4">
      <c r="A180" s="116" t="s">
        <v>5673</v>
      </c>
      <c r="B180" s="116" t="s">
        <v>6017</v>
      </c>
      <c r="C180" s="118">
        <v>13612</v>
      </c>
      <c r="D180" s="10" t="str">
        <f>VLOOKUP(A180,'Linked TB'!A:A,1,FALSE)</f>
        <v>2640</v>
      </c>
    </row>
    <row r="181" spans="1:4">
      <c r="A181" s="116" t="s">
        <v>1633</v>
      </c>
      <c r="B181" s="116" t="s">
        <v>1634</v>
      </c>
      <c r="C181" s="118">
        <v>108668.8</v>
      </c>
      <c r="D181" s="10" t="str">
        <f>VLOOKUP(A181,'Linked TB'!A:A,1,FALSE)</f>
        <v>2010</v>
      </c>
    </row>
    <row r="182" spans="1:4">
      <c r="A182" s="116" t="s">
        <v>4658</v>
      </c>
      <c r="B182" s="116" t="s">
        <v>4660</v>
      </c>
      <c r="C182" s="118">
        <v>-0.65</v>
      </c>
      <c r="D182" s="10" t="str">
        <f>VLOOKUP(A182,'Linked TB'!A:A,1,FALSE)</f>
        <v>2414</v>
      </c>
    </row>
    <row r="183" spans="1:4">
      <c r="A183" s="116" t="s">
        <v>6023</v>
      </c>
      <c r="B183" s="116" t="s">
        <v>6024</v>
      </c>
      <c r="C183" s="118">
        <v>0</v>
      </c>
      <c r="D183" s="10" t="str">
        <f>VLOOKUP(A183,'Linked TB'!A:A,1,FALSE)</f>
        <v>2781</v>
      </c>
    </row>
    <row r="184" spans="1:4">
      <c r="A184" s="116" t="s">
        <v>3846</v>
      </c>
      <c r="B184" s="116" t="s">
        <v>3847</v>
      </c>
      <c r="C184" s="118">
        <v>525069.52</v>
      </c>
      <c r="D184" s="10" t="str">
        <f>VLOOKUP(A184,'Linked TB'!A:A,1,FALSE)</f>
        <v>2434</v>
      </c>
    </row>
    <row r="185" spans="1:4">
      <c r="A185" s="116" t="s">
        <v>1495</v>
      </c>
      <c r="B185" s="116" t="s">
        <v>1496</v>
      </c>
      <c r="C185" s="118">
        <v>5000</v>
      </c>
      <c r="D185" s="10" t="str">
        <f>VLOOKUP(A185,'Linked TB'!A:A,1,FALSE)</f>
        <v>0717</v>
      </c>
    </row>
    <row r="186" spans="1:4">
      <c r="A186" s="116" t="s">
        <v>6307</v>
      </c>
      <c r="B186" s="116" t="s">
        <v>6308</v>
      </c>
      <c r="C186" s="118">
        <v>0</v>
      </c>
      <c r="D186" s="10" t="e">
        <f>VLOOKUP(A186,'Linked TB'!A:A,1,FALSE)</f>
        <v>#N/A</v>
      </c>
    </row>
    <row r="187" spans="1:4">
      <c r="A187" s="116" t="s">
        <v>6309</v>
      </c>
      <c r="B187" s="116" t="s">
        <v>536</v>
      </c>
      <c r="C187" s="118">
        <v>0</v>
      </c>
      <c r="D187" s="10" t="e">
        <f>VLOOKUP(A187,'Linked TB'!A:A,1,FALSE)</f>
        <v>#N/A</v>
      </c>
    </row>
    <row r="188" spans="1:4">
      <c r="A188" s="116" t="s">
        <v>6310</v>
      </c>
      <c r="B188" s="116" t="s">
        <v>6311</v>
      </c>
      <c r="C188" s="118">
        <v>0</v>
      </c>
      <c r="D188" s="10" t="e">
        <f>VLOOKUP(A188,'Linked TB'!A:A,1,FALSE)</f>
        <v>#N/A</v>
      </c>
    </row>
    <row r="189" spans="1:4">
      <c r="A189" s="116" t="s">
        <v>6312</v>
      </c>
      <c r="B189" s="116" t="s">
        <v>6313</v>
      </c>
      <c r="C189" s="118">
        <v>0</v>
      </c>
      <c r="D189" s="10" t="e">
        <f>VLOOKUP(A189,'Linked TB'!A:A,1,FALSE)</f>
        <v>#N/A</v>
      </c>
    </row>
    <row r="190" spans="1:4">
      <c r="A190" s="116" t="s">
        <v>1637</v>
      </c>
      <c r="B190" s="116" t="s">
        <v>1638</v>
      </c>
      <c r="C190" s="118">
        <v>800</v>
      </c>
      <c r="D190" s="10" t="str">
        <f>VLOOKUP(A190,'Linked TB'!A:A,1,FALSE)</f>
        <v>2134</v>
      </c>
    </row>
    <row r="191" spans="1:4">
      <c r="A191" s="116" t="s">
        <v>3565</v>
      </c>
      <c r="B191" s="116" t="s">
        <v>3566</v>
      </c>
      <c r="C191" s="118">
        <v>0</v>
      </c>
      <c r="D191" s="10" t="str">
        <f>VLOOKUP(A191,'Linked TB'!A:A,1,FALSE)</f>
        <v>0998</v>
      </c>
    </row>
    <row r="192" spans="1:4">
      <c r="A192" s="116" t="s">
        <v>4136</v>
      </c>
      <c r="B192" s="116" t="s">
        <v>4137</v>
      </c>
      <c r="C192" s="118">
        <v>0</v>
      </c>
      <c r="D192" s="10" t="str">
        <f>VLOOKUP(A192,'Linked TB'!A:A,1,FALSE)</f>
        <v>1529</v>
      </c>
    </row>
    <row r="193" spans="1:4">
      <c r="A193" s="116" t="s">
        <v>475</v>
      </c>
      <c r="B193" s="116" t="s">
        <v>476</v>
      </c>
      <c r="C193" s="118">
        <v>0</v>
      </c>
      <c r="D193" s="10" t="str">
        <f>VLOOKUP(A193,'Linked TB'!A:A,1,FALSE)</f>
        <v>2086</v>
      </c>
    </row>
    <row r="194" spans="1:4">
      <c r="A194" s="116" t="s">
        <v>5552</v>
      </c>
      <c r="B194" s="116" t="s">
        <v>6018</v>
      </c>
      <c r="C194" s="118">
        <v>-34725667</v>
      </c>
      <c r="D194" s="10" t="str">
        <f>VLOOKUP(A194,'Linked TB'!A:A,1,FALSE)</f>
        <v>2670</v>
      </c>
    </row>
    <row r="195" spans="1:4">
      <c r="A195" s="116" t="s">
        <v>1645</v>
      </c>
      <c r="B195" s="116" t="s">
        <v>1646</v>
      </c>
      <c r="C195" s="118">
        <v>8525</v>
      </c>
      <c r="D195" s="10" t="str">
        <f>VLOOKUP(A195,'Linked TB'!A:A,1,FALSE)</f>
        <v>2223</v>
      </c>
    </row>
    <row r="196" spans="1:4">
      <c r="A196" s="116" t="s">
        <v>1657</v>
      </c>
      <c r="B196" s="116" t="s">
        <v>1658</v>
      </c>
      <c r="C196" s="118">
        <v>77877</v>
      </c>
      <c r="D196" s="10" t="str">
        <f>VLOOKUP(A196,'Linked TB'!A:A,1,FALSE)</f>
        <v>2131</v>
      </c>
    </row>
    <row r="197" spans="1:4">
      <c r="A197" s="116" t="s">
        <v>1543</v>
      </c>
      <c r="B197" s="116" t="s">
        <v>1544</v>
      </c>
      <c r="C197" s="118">
        <v>0</v>
      </c>
      <c r="D197" s="10" t="str">
        <f>VLOOKUP(A197,'Linked TB'!A:A,1,FALSE)</f>
        <v>1459</v>
      </c>
    </row>
    <row r="198" spans="1:4">
      <c r="A198" s="116" t="s">
        <v>1649</v>
      </c>
      <c r="B198" s="116" t="s">
        <v>1650</v>
      </c>
      <c r="C198" s="118">
        <v>93920.57</v>
      </c>
      <c r="D198" s="10" t="str">
        <f>VLOOKUP(A198,'Linked TB'!A:A,1,FALSE)</f>
        <v>2373</v>
      </c>
    </row>
    <row r="199" spans="1:4">
      <c r="A199" s="116" t="s">
        <v>5823</v>
      </c>
      <c r="B199" s="116" t="s">
        <v>5824</v>
      </c>
      <c r="C199" s="118">
        <v>18185</v>
      </c>
      <c r="D199" s="10" t="str">
        <f>VLOOKUP(A199,'Linked TB'!A:A,1,FALSE)</f>
        <v>2717</v>
      </c>
    </row>
    <row r="200" spans="1:4">
      <c r="A200" s="116" t="s">
        <v>5825</v>
      </c>
      <c r="B200" s="116" t="s">
        <v>5826</v>
      </c>
      <c r="C200" s="118">
        <v>67209.25</v>
      </c>
      <c r="D200" s="10" t="str">
        <f>VLOOKUP(A200,'Linked TB'!A:A,1,FALSE)</f>
        <v>2702</v>
      </c>
    </row>
    <row r="201" spans="1:4">
      <c r="A201" s="116" t="s">
        <v>6314</v>
      </c>
      <c r="B201" s="116" t="s">
        <v>6315</v>
      </c>
      <c r="C201" s="118">
        <v>0</v>
      </c>
      <c r="D201" s="10" t="e">
        <f>VLOOKUP(A201,'Linked TB'!A:A,1,FALSE)</f>
        <v>#N/A</v>
      </c>
    </row>
    <row r="202" spans="1:4">
      <c r="A202" s="116" t="s">
        <v>1479</v>
      </c>
      <c r="B202" s="116" t="s">
        <v>1480</v>
      </c>
      <c r="C202" s="118">
        <v>41566.5</v>
      </c>
      <c r="D202" s="10" t="str">
        <f>VLOOKUP(A202,'Linked TB'!A:A,1,FALSE)</f>
        <v>0757</v>
      </c>
    </row>
    <row r="203" spans="1:4">
      <c r="A203" s="116" t="s">
        <v>1249</v>
      </c>
      <c r="B203" s="116" t="s">
        <v>1250</v>
      </c>
      <c r="C203" s="118">
        <v>0</v>
      </c>
      <c r="D203" s="10" t="str">
        <f>VLOOKUP(A203,'Linked TB'!A:A,1,FALSE)</f>
        <v>1564</v>
      </c>
    </row>
    <row r="204" spans="1:4">
      <c r="A204" s="116" t="s">
        <v>3587</v>
      </c>
      <c r="B204" s="116" t="s">
        <v>3588</v>
      </c>
      <c r="C204" s="118">
        <v>916</v>
      </c>
      <c r="D204" s="10" t="str">
        <f>VLOOKUP(A204,'Linked TB'!A:A,1,FALSE)</f>
        <v>2170</v>
      </c>
    </row>
    <row r="205" spans="1:4">
      <c r="A205" s="116" t="s">
        <v>988</v>
      </c>
      <c r="B205" s="116" t="s">
        <v>989</v>
      </c>
      <c r="C205" s="118">
        <v>0</v>
      </c>
      <c r="D205" s="10" t="str">
        <f>VLOOKUP(A205,'Linked TB'!A:A,1,FALSE)</f>
        <v>0790</v>
      </c>
    </row>
    <row r="206" spans="1:4">
      <c r="A206" s="116" t="s">
        <v>1457</v>
      </c>
      <c r="B206" s="116" t="s">
        <v>1458</v>
      </c>
      <c r="C206" s="118">
        <v>0</v>
      </c>
      <c r="D206" s="10" t="str">
        <f>VLOOKUP(A206,'Linked TB'!A:A,1,FALSE)</f>
        <v>0973</v>
      </c>
    </row>
    <row r="207" spans="1:4">
      <c r="A207" s="116" t="s">
        <v>3514</v>
      </c>
      <c r="B207" s="116" t="s">
        <v>3515</v>
      </c>
      <c r="C207" s="118">
        <v>114240</v>
      </c>
      <c r="D207" s="10" t="str">
        <f>VLOOKUP(A207,'Linked TB'!A:A,1,FALSE)</f>
        <v>2544</v>
      </c>
    </row>
    <row r="208" spans="1:4">
      <c r="A208" s="116" t="s">
        <v>1545</v>
      </c>
      <c r="B208" s="116" t="s">
        <v>1546</v>
      </c>
      <c r="C208" s="118">
        <v>77529.36</v>
      </c>
      <c r="D208" s="10" t="str">
        <f>VLOOKUP(A208,'Linked TB'!A:A,1,FALSE)</f>
        <v>1502</v>
      </c>
    </row>
    <row r="209" spans="1:4">
      <c r="A209" s="116" t="s">
        <v>1555</v>
      </c>
      <c r="B209" s="116" t="s">
        <v>1556</v>
      </c>
      <c r="C209" s="118">
        <v>8855</v>
      </c>
      <c r="D209" s="10" t="str">
        <f>VLOOKUP(A209,'Linked TB'!A:A,1,FALSE)</f>
        <v>1615</v>
      </c>
    </row>
    <row r="210" spans="1:4">
      <c r="A210" s="116" t="s">
        <v>901</v>
      </c>
      <c r="B210" s="116" t="s">
        <v>902</v>
      </c>
      <c r="C210" s="118">
        <v>0</v>
      </c>
      <c r="D210" s="10" t="str">
        <f>VLOOKUP(A210,'Linked TB'!A:A,1,FALSE)</f>
        <v>0928</v>
      </c>
    </row>
    <row r="211" spans="1:4">
      <c r="A211" s="116" t="s">
        <v>6316</v>
      </c>
      <c r="B211" s="116" t="s">
        <v>6317</v>
      </c>
      <c r="C211" s="118">
        <v>0</v>
      </c>
      <c r="D211" s="10" t="e">
        <f>VLOOKUP(A211,'Linked TB'!A:A,1,FALSE)</f>
        <v>#N/A</v>
      </c>
    </row>
    <row r="212" spans="1:4">
      <c r="A212" s="116" t="s">
        <v>6318</v>
      </c>
      <c r="B212" s="116" t="s">
        <v>6319</v>
      </c>
      <c r="C212" s="118">
        <v>0</v>
      </c>
      <c r="D212" s="10" t="e">
        <f>VLOOKUP(A212,'Linked TB'!A:A,1,FALSE)</f>
        <v>#N/A</v>
      </c>
    </row>
    <row r="213" spans="1:4">
      <c r="A213" s="116" t="s">
        <v>3563</v>
      </c>
      <c r="B213" s="116" t="s">
        <v>3564</v>
      </c>
      <c r="C213" s="118">
        <v>0</v>
      </c>
      <c r="D213" s="10" t="str">
        <f>VLOOKUP(A213,'Linked TB'!A:A,1,FALSE)</f>
        <v>0981</v>
      </c>
    </row>
    <row r="214" spans="1:4">
      <c r="A214" s="116" t="s">
        <v>3577</v>
      </c>
      <c r="B214" s="116" t="s">
        <v>3578</v>
      </c>
      <c r="C214" s="118">
        <v>0</v>
      </c>
      <c r="D214" s="10" t="str">
        <f>VLOOKUP(A214,'Linked TB'!A:A,1,FALSE)</f>
        <v>1668</v>
      </c>
    </row>
    <row r="215" spans="1:4">
      <c r="A215" s="116" t="s">
        <v>6013</v>
      </c>
      <c r="B215" s="116" t="s">
        <v>6014</v>
      </c>
      <c r="C215" s="118">
        <v>31686.27</v>
      </c>
      <c r="D215" s="10" t="str">
        <f>VLOOKUP(A215,'Linked TB'!A:A,1,FALSE)</f>
        <v>2831</v>
      </c>
    </row>
    <row r="216" spans="1:4">
      <c r="A216" s="116" t="s">
        <v>4021</v>
      </c>
      <c r="B216" s="116" t="s">
        <v>4022</v>
      </c>
      <c r="C216" s="118">
        <v>68008.399999999994</v>
      </c>
      <c r="D216" s="10" t="str">
        <f>VLOOKUP(A216,'Linked TB'!A:A,1,FALSE)</f>
        <v>2420</v>
      </c>
    </row>
    <row r="217" spans="1:4">
      <c r="A217" s="116" t="s">
        <v>4143</v>
      </c>
      <c r="B217" s="116" t="s">
        <v>4144</v>
      </c>
      <c r="C217" s="118">
        <v>0</v>
      </c>
      <c r="D217" s="10" t="str">
        <f>VLOOKUP(A217,'Linked TB'!A:A,1,FALSE)</f>
        <v>2524</v>
      </c>
    </row>
    <row r="218" spans="1:4">
      <c r="A218" s="116" t="s">
        <v>5924</v>
      </c>
      <c r="B218" s="116" t="s">
        <v>5925</v>
      </c>
      <c r="C218" s="118">
        <v>89681.59</v>
      </c>
      <c r="D218" s="10" t="str">
        <f>VLOOKUP(A218,'Linked TB'!A:A,1,FALSE)</f>
        <v>2777</v>
      </c>
    </row>
    <row r="219" spans="1:4">
      <c r="A219" s="116" t="s">
        <v>696</v>
      </c>
      <c r="B219" s="116" t="s">
        <v>697</v>
      </c>
      <c r="C219" s="118">
        <v>0</v>
      </c>
      <c r="D219" s="10" t="str">
        <f>VLOOKUP(A219,'Linked TB'!A:A,1,FALSE)</f>
        <v>1004</v>
      </c>
    </row>
    <row r="220" spans="1:4">
      <c r="A220" s="116" t="s">
        <v>477</v>
      </c>
      <c r="B220" s="116" t="s">
        <v>6019</v>
      </c>
      <c r="C220" s="118">
        <v>0</v>
      </c>
      <c r="D220" s="10" t="str">
        <f>VLOOKUP(A220,'Linked TB'!A:A,1,FALSE)</f>
        <v>2232</v>
      </c>
    </row>
    <row r="221" spans="1:4">
      <c r="A221" s="116" t="s">
        <v>4692</v>
      </c>
      <c r="B221" s="116" t="s">
        <v>4693</v>
      </c>
      <c r="C221" s="118">
        <v>0</v>
      </c>
      <c r="D221" s="10" t="str">
        <f>VLOOKUP(A221,'Linked TB'!A:A,1,FALSE)</f>
        <v>1825</v>
      </c>
    </row>
    <row r="222" spans="1:4">
      <c r="A222" s="116" t="s">
        <v>1593</v>
      </c>
      <c r="B222" s="116" t="s">
        <v>1594</v>
      </c>
      <c r="C222" s="118">
        <v>52601</v>
      </c>
      <c r="D222" s="10" t="str">
        <f>VLOOKUP(A222,'Linked TB'!A:A,1,FALSE)</f>
        <v>1842</v>
      </c>
    </row>
    <row r="223" spans="1:4">
      <c r="A223" s="116" t="s">
        <v>1529</v>
      </c>
      <c r="B223" s="116" t="s">
        <v>1530</v>
      </c>
      <c r="C223" s="118">
        <v>0</v>
      </c>
      <c r="D223" s="10" t="str">
        <f>VLOOKUP(A223,'Linked TB'!A:A,1,FALSE)</f>
        <v>0919</v>
      </c>
    </row>
    <row r="224" spans="1:4">
      <c r="A224" s="116" t="s">
        <v>4134</v>
      </c>
      <c r="B224" s="116" t="s">
        <v>4135</v>
      </c>
      <c r="C224" s="118">
        <v>0</v>
      </c>
      <c r="D224" s="10" t="str">
        <f>VLOOKUP(A224,'Linked TB'!A:A,1,FALSE)</f>
        <v>1848</v>
      </c>
    </row>
    <row r="225" spans="1:4">
      <c r="A225" s="116" t="s">
        <v>1611</v>
      </c>
      <c r="B225" s="116" t="s">
        <v>1612</v>
      </c>
      <c r="C225" s="118">
        <v>0</v>
      </c>
      <c r="D225" s="10" t="str">
        <f>VLOOKUP(A225,'Linked TB'!A:A,1,FALSE)</f>
        <v>1919</v>
      </c>
    </row>
    <row r="226" spans="1:4">
      <c r="A226" s="116" t="s">
        <v>897</v>
      </c>
      <c r="B226" s="116" t="s">
        <v>898</v>
      </c>
      <c r="C226" s="118">
        <v>0</v>
      </c>
      <c r="D226" s="10" t="str">
        <f>VLOOKUP(A226,'Linked TB'!A:A,1,FALSE)</f>
        <v>0938</v>
      </c>
    </row>
    <row r="227" spans="1:4">
      <c r="A227" s="116" t="s">
        <v>4428</v>
      </c>
      <c r="B227" s="116" t="s">
        <v>4429</v>
      </c>
      <c r="C227" s="118">
        <v>0</v>
      </c>
      <c r="D227" s="10" t="str">
        <f>VLOOKUP(A227,'Linked TB'!A:A,1,FALSE)</f>
        <v>2397</v>
      </c>
    </row>
    <row r="228" spans="1:4">
      <c r="A228" s="116" t="s">
        <v>5692</v>
      </c>
      <c r="B228" s="116" t="s">
        <v>5693</v>
      </c>
      <c r="C228" s="118">
        <v>188950</v>
      </c>
      <c r="D228" s="10" t="str">
        <f>VLOOKUP(A228,'Linked TB'!A:A,1,FALSE)</f>
        <v>2694</v>
      </c>
    </row>
    <row r="229" spans="1:4">
      <c r="A229" s="116" t="s">
        <v>5544</v>
      </c>
      <c r="B229" s="116" t="s">
        <v>5545</v>
      </c>
      <c r="C229" s="118">
        <v>0</v>
      </c>
      <c r="D229" s="10" t="str">
        <f>VLOOKUP(A229,'Linked TB'!A:A,1,FALSE)</f>
        <v>2664</v>
      </c>
    </row>
    <row r="230" spans="1:4">
      <c r="A230" s="116" t="s">
        <v>1625</v>
      </c>
      <c r="B230" s="116" t="s">
        <v>1626</v>
      </c>
      <c r="C230" s="118">
        <v>0</v>
      </c>
      <c r="D230" s="10" t="str">
        <f>VLOOKUP(A230,'Linked TB'!A:A,1,FALSE)</f>
        <v>2106</v>
      </c>
    </row>
    <row r="231" spans="1:4">
      <c r="A231" s="116" t="s">
        <v>6280</v>
      </c>
      <c r="B231" s="116" t="s">
        <v>6281</v>
      </c>
      <c r="C231" s="118">
        <v>0</v>
      </c>
      <c r="D231" s="10" t="e">
        <f>VLOOKUP(A231,'Linked TB'!A:A,1,FALSE)</f>
        <v>#N/A</v>
      </c>
    </row>
    <row r="232" spans="1:4">
      <c r="A232" s="116" t="s">
        <v>4915</v>
      </c>
      <c r="B232" s="116" t="s">
        <v>4916</v>
      </c>
      <c r="C232" s="118">
        <v>0</v>
      </c>
      <c r="D232" s="10" t="str">
        <f>VLOOKUP(A232,'Linked TB'!A:A,1,FALSE)</f>
        <v>1978</v>
      </c>
    </row>
    <row r="233" spans="1:4">
      <c r="A233" s="116" t="s">
        <v>5114</v>
      </c>
      <c r="B233" s="116" t="s">
        <v>5115</v>
      </c>
      <c r="C233" s="118">
        <v>0.01</v>
      </c>
      <c r="D233" s="10" t="str">
        <f>VLOOKUP(A233,'Linked TB'!A:A,1,FALSE)</f>
        <v>2453</v>
      </c>
    </row>
    <row r="234" spans="1:4">
      <c r="A234" s="116" t="s">
        <v>1271</v>
      </c>
      <c r="B234" s="116" t="s">
        <v>1272</v>
      </c>
      <c r="C234" s="118">
        <v>0</v>
      </c>
      <c r="D234" s="10" t="str">
        <f>VLOOKUP(A234,'Linked TB'!A:A,1,FALSE)</f>
        <v>2483</v>
      </c>
    </row>
    <row r="235" spans="1:4">
      <c r="A235" s="116" t="s">
        <v>795</v>
      </c>
      <c r="B235" s="116" t="s">
        <v>796</v>
      </c>
      <c r="C235" s="118">
        <v>0</v>
      </c>
      <c r="D235" s="10" t="str">
        <f>VLOOKUP(A235,'Linked TB'!A:A,1,FALSE)</f>
        <v>1060</v>
      </c>
    </row>
    <row r="236" spans="1:4">
      <c r="A236" s="116" t="s">
        <v>1607</v>
      </c>
      <c r="B236" s="116" t="s">
        <v>1608</v>
      </c>
      <c r="C236" s="118">
        <v>0</v>
      </c>
      <c r="D236" s="10" t="str">
        <f>VLOOKUP(A236,'Linked TB'!A:A,1,FALSE)</f>
        <v>1875</v>
      </c>
    </row>
    <row r="237" spans="1:4">
      <c r="A237" s="116" t="s">
        <v>4490</v>
      </c>
      <c r="B237" s="116" t="s">
        <v>4492</v>
      </c>
      <c r="C237" s="118">
        <v>0</v>
      </c>
      <c r="D237" s="10" t="str">
        <f>VLOOKUP(A237,'Linked TB'!A:A,1,FALSE)</f>
        <v>0158</v>
      </c>
    </row>
    <row r="238" spans="1:4">
      <c r="A238" s="116" t="s">
        <v>907</v>
      </c>
      <c r="B238" s="116" t="s">
        <v>908</v>
      </c>
      <c r="C238" s="118">
        <v>0</v>
      </c>
      <c r="D238" s="10" t="str">
        <f>VLOOKUP(A238,'Linked TB'!A:A,1,FALSE)</f>
        <v>0937</v>
      </c>
    </row>
    <row r="239" spans="1:4">
      <c r="A239" s="116" t="s">
        <v>1647</v>
      </c>
      <c r="B239" s="116" t="s">
        <v>1648</v>
      </c>
      <c r="C239" s="118">
        <v>1200</v>
      </c>
      <c r="D239" s="10" t="str">
        <f>VLOOKUP(A239,'Linked TB'!A:A,1,FALSE)</f>
        <v>2297</v>
      </c>
    </row>
    <row r="240" spans="1:4">
      <c r="A240" s="116" t="s">
        <v>1659</v>
      </c>
      <c r="B240" s="116" t="s">
        <v>1660</v>
      </c>
      <c r="C240" s="118">
        <v>0</v>
      </c>
      <c r="D240" s="10" t="str">
        <f>VLOOKUP(A240,'Linked TB'!A:A,1,FALSE)</f>
        <v>2221</v>
      </c>
    </row>
    <row r="241" spans="1:4">
      <c r="A241" s="116" t="s">
        <v>1641</v>
      </c>
      <c r="B241" s="116" t="s">
        <v>1642</v>
      </c>
      <c r="C241" s="118">
        <v>0</v>
      </c>
      <c r="D241" s="10" t="str">
        <f>VLOOKUP(A241,'Linked TB'!A:A,1,FALSE)</f>
        <v>2122</v>
      </c>
    </row>
    <row r="242" spans="1:4">
      <c r="A242" s="116" t="s">
        <v>1525</v>
      </c>
      <c r="B242" s="116" t="s">
        <v>1526</v>
      </c>
      <c r="C242" s="118">
        <v>0</v>
      </c>
      <c r="D242" s="10" t="str">
        <f>VLOOKUP(A242,'Linked TB'!A:A,1,FALSE)</f>
        <v>0720</v>
      </c>
    </row>
    <row r="243" spans="1:4">
      <c r="A243" s="116" t="s">
        <v>4285</v>
      </c>
      <c r="B243" s="116" t="s">
        <v>4286</v>
      </c>
      <c r="C243" s="118">
        <v>0</v>
      </c>
      <c r="D243" s="10" t="str">
        <f>VLOOKUP(A243,'Linked TB'!A:A,1,FALSE)</f>
        <v>0132</v>
      </c>
    </row>
    <row r="244" spans="1:4">
      <c r="A244" s="116" t="s">
        <v>4879</v>
      </c>
      <c r="B244" s="116" t="s">
        <v>4880</v>
      </c>
      <c r="C244" s="118">
        <v>-6660.51</v>
      </c>
      <c r="D244" s="10" t="str">
        <f>VLOOKUP(A244,'Linked TB'!A:A,1,FALSE)</f>
        <v>0460</v>
      </c>
    </row>
    <row r="245" spans="1:4">
      <c r="A245" s="116" t="s">
        <v>1533</v>
      </c>
      <c r="B245" s="116" t="s">
        <v>1534</v>
      </c>
      <c r="C245" s="118">
        <v>950</v>
      </c>
      <c r="D245" s="10" t="str">
        <f>VLOOKUP(A245,'Linked TB'!A:A,1,FALSE)</f>
        <v>1539</v>
      </c>
    </row>
    <row r="246" spans="1:4">
      <c r="A246" s="116" t="s">
        <v>1349</v>
      </c>
      <c r="B246" s="116" t="s">
        <v>1350</v>
      </c>
      <c r="C246" s="118">
        <v>0</v>
      </c>
      <c r="D246" s="10" t="str">
        <f>VLOOKUP(A246,'Linked TB'!A:A,1,FALSE)</f>
        <v>1132</v>
      </c>
    </row>
    <row r="247" spans="1:4">
      <c r="A247" s="116" t="s">
        <v>1605</v>
      </c>
      <c r="B247" s="116" t="s">
        <v>1606</v>
      </c>
      <c r="C247" s="118">
        <v>0</v>
      </c>
      <c r="D247" s="10" t="str">
        <f>VLOOKUP(A247,'Linked TB'!A:A,1,FALSE)</f>
        <v>1845</v>
      </c>
    </row>
    <row r="248" spans="1:4">
      <c r="A248" s="10" t="s">
        <v>6211</v>
      </c>
      <c r="B248" s="10" t="s">
        <v>6212</v>
      </c>
      <c r="C248" s="118">
        <v>297085.96999999997</v>
      </c>
      <c r="D248" s="10" t="str">
        <f>VLOOKUP(A248,'Linked TB'!A:A,1,FALSE)</f>
        <v>2843</v>
      </c>
    </row>
    <row r="249" spans="1:4">
      <c r="A249" s="116" t="s">
        <v>6288</v>
      </c>
      <c r="B249" s="116" t="s">
        <v>6289</v>
      </c>
      <c r="C249" s="118">
        <v>11383914.359999999</v>
      </c>
      <c r="D249" s="10" t="str">
        <f>VLOOKUP(A249,'Linked TB'!A:A,1,FALSE)</f>
        <v>2871</v>
      </c>
    </row>
    <row r="250" spans="1:4">
      <c r="A250" s="116" t="s">
        <v>6320</v>
      </c>
      <c r="B250" s="116" t="s">
        <v>6321</v>
      </c>
      <c r="C250" s="118">
        <v>0</v>
      </c>
      <c r="D250" s="10" t="e">
        <f>VLOOKUP(A250,'Linked TB'!A:A,1,FALSE)</f>
        <v>#N/A</v>
      </c>
    </row>
    <row r="251" spans="1:4">
      <c r="A251" s="116" t="s">
        <v>3556</v>
      </c>
      <c r="B251" s="116" t="s">
        <v>3558</v>
      </c>
      <c r="C251" s="118">
        <v>0</v>
      </c>
      <c r="D251" s="10" t="str">
        <f>VLOOKUP(A251,'Linked TB'!A:A,1,FALSE)</f>
        <v>0104</v>
      </c>
    </row>
    <row r="252" spans="1:4">
      <c r="A252" s="116" t="s">
        <v>6322</v>
      </c>
      <c r="B252" s="116" t="s">
        <v>6323</v>
      </c>
      <c r="C252" s="118">
        <v>0</v>
      </c>
      <c r="D252" s="10" t="e">
        <f>VLOOKUP(A252,'Linked TB'!A:A,1,FALSE)</f>
        <v>#N/A</v>
      </c>
    </row>
    <row r="253" spans="1:4">
      <c r="A253" s="116" t="s">
        <v>1455</v>
      </c>
      <c r="B253" s="116" t="s">
        <v>1456</v>
      </c>
      <c r="C253" s="118">
        <v>0</v>
      </c>
      <c r="D253" s="10" t="str">
        <f>VLOOKUP(A253,'Linked TB'!A:A,1,FALSE)</f>
        <v>1255</v>
      </c>
    </row>
    <row r="254" spans="1:4">
      <c r="A254" s="116" t="s">
        <v>5644</v>
      </c>
      <c r="B254" s="116" t="s">
        <v>5645</v>
      </c>
      <c r="C254" s="118">
        <v>0</v>
      </c>
      <c r="D254" s="10" t="str">
        <f>VLOOKUP(A254,'Linked TB'!A:A,1,FALSE)</f>
        <v>2642</v>
      </c>
    </row>
    <row r="255" spans="1:4">
      <c r="A255" s="116" t="s">
        <v>1447</v>
      </c>
      <c r="B255" s="116" t="s">
        <v>1448</v>
      </c>
      <c r="C255" s="118">
        <v>0</v>
      </c>
      <c r="D255" s="10" t="str">
        <f>VLOOKUP(A255,'Linked TB'!A:A,1,FALSE)</f>
        <v>1188</v>
      </c>
    </row>
    <row r="256" spans="1:4">
      <c r="A256" s="116" t="s">
        <v>3579</v>
      </c>
      <c r="B256" s="116" t="s">
        <v>3580</v>
      </c>
      <c r="C256" s="118">
        <v>0</v>
      </c>
      <c r="D256" s="10" t="str">
        <f>VLOOKUP(A256,'Linked TB'!A:A,1,FALSE)</f>
        <v>1755</v>
      </c>
    </row>
    <row r="257" spans="1:4">
      <c r="A257" s="116" t="s">
        <v>909</v>
      </c>
      <c r="B257" s="116" t="s">
        <v>910</v>
      </c>
      <c r="C257" s="118">
        <v>0</v>
      </c>
      <c r="D257" s="10" t="str">
        <f>VLOOKUP(A257,'Linked TB'!A:A,1,FALSE)</f>
        <v>1411</v>
      </c>
    </row>
    <row r="258" spans="1:4">
      <c r="A258" s="116" t="s">
        <v>990</v>
      </c>
      <c r="B258" s="116" t="s">
        <v>991</v>
      </c>
      <c r="C258" s="118">
        <v>0</v>
      </c>
      <c r="D258" s="10" t="str">
        <f>VLOOKUP(A258,'Linked TB'!A:A,1,FALSE)</f>
        <v>0796</v>
      </c>
    </row>
    <row r="259" spans="1:4">
      <c r="A259" s="116" t="s">
        <v>4771</v>
      </c>
      <c r="B259" s="116" t="s">
        <v>4772</v>
      </c>
      <c r="C259" s="118">
        <v>0</v>
      </c>
      <c r="D259" s="10" t="str">
        <f>VLOOKUP(A259,'Linked TB'!A:A,1,FALSE)</f>
        <v>2076</v>
      </c>
    </row>
    <row r="260" spans="1:4">
      <c r="A260" s="116" t="s">
        <v>1481</v>
      </c>
      <c r="B260" s="116" t="s">
        <v>1482</v>
      </c>
      <c r="C260" s="118">
        <v>2000</v>
      </c>
      <c r="D260" s="10" t="str">
        <f>VLOOKUP(A260,'Linked TB'!A:A,1,FALSE)</f>
        <v>0721</v>
      </c>
    </row>
    <row r="261" spans="1:4">
      <c r="A261" s="116" t="s">
        <v>6324</v>
      </c>
      <c r="B261" s="116" t="s">
        <v>6325</v>
      </c>
      <c r="C261" s="118">
        <v>0</v>
      </c>
      <c r="D261" s="10" t="e">
        <f>VLOOKUP(A261,'Linked TB'!A:A,1,FALSE)</f>
        <v>#N/A</v>
      </c>
    </row>
    <row r="262" spans="1:4">
      <c r="A262" s="116" t="s">
        <v>3881</v>
      </c>
      <c r="B262" s="116" t="s">
        <v>3882</v>
      </c>
      <c r="C262" s="118">
        <v>0</v>
      </c>
      <c r="D262" s="10" t="str">
        <f>VLOOKUP(A262,'Linked TB'!A:A,1,FALSE)</f>
        <v>1118</v>
      </c>
    </row>
    <row r="263" spans="1:4">
      <c r="A263" s="116" t="s">
        <v>5033</v>
      </c>
      <c r="B263" s="116" t="s">
        <v>5035</v>
      </c>
      <c r="C263" s="118">
        <v>0</v>
      </c>
      <c r="D263" s="10" t="str">
        <f>VLOOKUP(A263,'Linked TB'!A:A,1,FALSE)</f>
        <v>0021</v>
      </c>
    </row>
    <row r="264" spans="1:4">
      <c r="A264" s="116" t="s">
        <v>6020</v>
      </c>
      <c r="B264" s="116" t="s">
        <v>6021</v>
      </c>
      <c r="C264" s="118">
        <v>0</v>
      </c>
      <c r="D264" s="10" t="str">
        <f>VLOOKUP(A264,'Linked TB'!A:A,1,FALSE)</f>
        <v>2504</v>
      </c>
    </row>
    <row r="265" spans="1:4">
      <c r="A265" s="116" t="s">
        <v>1537</v>
      </c>
      <c r="B265" s="116" t="s">
        <v>1538</v>
      </c>
      <c r="C265" s="118">
        <v>0</v>
      </c>
      <c r="D265" s="10" t="str">
        <f>VLOOKUP(A265,'Linked TB'!A:A,1,FALSE)</f>
        <v>1409</v>
      </c>
    </row>
    <row r="266" spans="1:4">
      <c r="A266" s="116" t="s">
        <v>6326</v>
      </c>
      <c r="B266" s="116" t="s">
        <v>6327</v>
      </c>
      <c r="C266" s="118">
        <v>0</v>
      </c>
      <c r="D266" s="10" t="e">
        <f>VLOOKUP(A266,'Linked TB'!A:A,1,FALSE)</f>
        <v>#N/A</v>
      </c>
    </row>
    <row r="267" spans="1:4">
      <c r="A267" s="116" t="s">
        <v>1539</v>
      </c>
      <c r="B267" s="116" t="s">
        <v>1540</v>
      </c>
      <c r="C267" s="118">
        <v>0</v>
      </c>
      <c r="D267" s="10" t="str">
        <f>VLOOKUP(A267,'Linked TB'!A:A,1,FALSE)</f>
        <v>1348</v>
      </c>
    </row>
    <row r="268" spans="1:4">
      <c r="A268" s="116" t="s">
        <v>4837</v>
      </c>
      <c r="B268" s="116" t="s">
        <v>4839</v>
      </c>
      <c r="C268" s="118">
        <v>0</v>
      </c>
      <c r="D268" s="10" t="str">
        <f>VLOOKUP(A268,'Linked TB'!A:A,1,FALSE)</f>
        <v>1674</v>
      </c>
    </row>
    <row r="269" spans="1:4">
      <c r="A269" s="116" t="s">
        <v>5112</v>
      </c>
      <c r="B269" s="116" t="s">
        <v>5113</v>
      </c>
      <c r="C269" s="118">
        <v>0</v>
      </c>
      <c r="D269" s="10" t="str">
        <f>VLOOKUP(A269,'Linked TB'!A:A,1,FALSE)</f>
        <v>2348</v>
      </c>
    </row>
    <row r="270" spans="1:4">
      <c r="A270" s="116" t="s">
        <v>1501</v>
      </c>
      <c r="B270" s="116" t="s">
        <v>1502</v>
      </c>
      <c r="C270" s="118">
        <v>0</v>
      </c>
      <c r="D270" s="10" t="str">
        <f>VLOOKUP(A270,'Linked TB'!A:A,1,FALSE)</f>
        <v>0879</v>
      </c>
    </row>
    <row r="271" spans="1:4">
      <c r="A271" s="116" t="s">
        <v>6328</v>
      </c>
      <c r="B271" s="116" t="s">
        <v>6329</v>
      </c>
      <c r="C271" s="118">
        <v>0</v>
      </c>
      <c r="D271" s="10" t="e">
        <f>VLOOKUP(A271,'Linked TB'!A:A,1,FALSE)</f>
        <v>#N/A</v>
      </c>
    </row>
    <row r="272" spans="1:4">
      <c r="A272" s="116" t="s">
        <v>4497</v>
      </c>
      <c r="B272" s="116" t="s">
        <v>4498</v>
      </c>
      <c r="C272" s="118">
        <v>0</v>
      </c>
      <c r="D272" s="10" t="str">
        <f>VLOOKUP(A272,'Linked TB'!A:A,1,FALSE)</f>
        <v>0172</v>
      </c>
    </row>
    <row r="273" spans="1:4">
      <c r="A273" s="116" t="s">
        <v>4108</v>
      </c>
      <c r="B273" s="116" t="s">
        <v>4109</v>
      </c>
      <c r="C273" s="118">
        <v>0</v>
      </c>
      <c r="D273" s="10" t="str">
        <f>VLOOKUP(A273,'Linked TB'!A:A,1,FALSE)</f>
        <v>2334</v>
      </c>
    </row>
    <row r="274" spans="1:4">
      <c r="A274" s="116" t="s">
        <v>6330</v>
      </c>
      <c r="B274" s="116" t="s">
        <v>6331</v>
      </c>
      <c r="C274" s="118">
        <v>0</v>
      </c>
      <c r="D274" s="10" t="e">
        <f>VLOOKUP(A274,'Linked TB'!A:A,1,FALSE)</f>
        <v>#N/A</v>
      </c>
    </row>
    <row r="275" spans="1:4">
      <c r="A275" s="116" t="s">
        <v>845</v>
      </c>
      <c r="B275" s="116" t="s">
        <v>846</v>
      </c>
      <c r="C275" s="118">
        <v>0</v>
      </c>
      <c r="D275" s="10" t="str">
        <f>VLOOKUP(A275,'Linked TB'!A:A,1,FALSE)</f>
        <v>1080</v>
      </c>
    </row>
    <row r="276" spans="1:4">
      <c r="A276" s="116" t="s">
        <v>851</v>
      </c>
      <c r="B276" s="116" t="s">
        <v>852</v>
      </c>
      <c r="C276" s="118">
        <v>0</v>
      </c>
      <c r="D276" s="10" t="str">
        <f>VLOOKUP(A276,'Linked TB'!A:A,1,FALSE)</f>
        <v>1095</v>
      </c>
    </row>
    <row r="277" spans="1:4">
      <c r="A277" s="116" t="s">
        <v>1585</v>
      </c>
      <c r="B277" s="116" t="s">
        <v>1586</v>
      </c>
      <c r="C277" s="118">
        <v>0</v>
      </c>
      <c r="D277" s="10" t="str">
        <f>VLOOKUP(A277,'Linked TB'!A:A,1,FALSE)</f>
        <v>1828</v>
      </c>
    </row>
    <row r="278" spans="1:4">
      <c r="A278" s="116" t="s">
        <v>5104</v>
      </c>
      <c r="B278" s="116" t="s">
        <v>5105</v>
      </c>
      <c r="C278" s="118">
        <v>0</v>
      </c>
      <c r="D278" s="10" t="str">
        <f>VLOOKUP(A278,'Linked TB'!A:A,1,FALSE)</f>
        <v>2228</v>
      </c>
    </row>
    <row r="279" spans="1:4">
      <c r="A279" s="116" t="s">
        <v>6332</v>
      </c>
      <c r="B279" s="116" t="s">
        <v>6333</v>
      </c>
      <c r="C279" s="118">
        <v>0</v>
      </c>
      <c r="D279" s="10" t="e">
        <f>VLOOKUP(A279,'Linked TB'!A:A,1,FALSE)</f>
        <v>#N/A</v>
      </c>
    </row>
    <row r="280" spans="1:4">
      <c r="A280" s="116" t="s">
        <v>6334</v>
      </c>
      <c r="B280" s="116" t="s">
        <v>6335</v>
      </c>
      <c r="C280" s="118">
        <v>0</v>
      </c>
      <c r="D280" s="10" t="e">
        <f>VLOOKUP(A280,'Linked TB'!A:A,1,FALSE)</f>
        <v>#N/A</v>
      </c>
    </row>
    <row r="281" spans="1:4">
      <c r="A281" s="116" t="s">
        <v>6336</v>
      </c>
      <c r="B281" s="116" t="s">
        <v>6337</v>
      </c>
      <c r="C281" s="118">
        <v>0</v>
      </c>
      <c r="D281" s="10" t="e">
        <f>VLOOKUP(A281,'Linked TB'!A:A,1,FALSE)</f>
        <v>#N/A</v>
      </c>
    </row>
    <row r="282" spans="1:4">
      <c r="A282" s="116" t="s">
        <v>4015</v>
      </c>
      <c r="B282" s="116" t="s">
        <v>4016</v>
      </c>
      <c r="C282" s="118">
        <v>0</v>
      </c>
      <c r="D282" s="10" t="str">
        <f>VLOOKUP(A282,'Linked TB'!A:A,1,FALSE)</f>
        <v>1335</v>
      </c>
    </row>
    <row r="283" spans="1:4">
      <c r="A283" s="116" t="s">
        <v>5524</v>
      </c>
      <c r="B283" s="116" t="s">
        <v>5525</v>
      </c>
      <c r="C283" s="118">
        <v>0</v>
      </c>
      <c r="D283" s="10" t="str">
        <f>VLOOKUP(A283,'Linked TB'!A:A,1,FALSE)</f>
        <v>2594</v>
      </c>
    </row>
    <row r="284" spans="1:4">
      <c r="A284" s="116" t="s">
        <v>4937</v>
      </c>
      <c r="B284" s="116" t="s">
        <v>4939</v>
      </c>
      <c r="C284" s="118">
        <v>0</v>
      </c>
      <c r="D284" s="10" t="str">
        <f>VLOOKUP(A284,'Linked TB'!A:A,1,FALSE)</f>
        <v>0028</v>
      </c>
    </row>
    <row r="285" spans="1:4">
      <c r="A285" s="116" t="s">
        <v>5894</v>
      </c>
      <c r="B285" s="116" t="s">
        <v>5895</v>
      </c>
      <c r="C285" s="118">
        <v>0</v>
      </c>
      <c r="D285" s="10" t="str">
        <f>VLOOKUP(A285,'Linked TB'!A:A,1,FALSE)</f>
        <v>2697</v>
      </c>
    </row>
    <row r="286" spans="1:4">
      <c r="A286" s="116" t="s">
        <v>6338</v>
      </c>
      <c r="B286" s="116" t="s">
        <v>6339</v>
      </c>
      <c r="C286" s="118">
        <v>0</v>
      </c>
      <c r="D286" s="10" t="e">
        <f>VLOOKUP(A286,'Linked TB'!A:A,1,FALSE)</f>
        <v>#N/A</v>
      </c>
    </row>
    <row r="287" spans="1:4">
      <c r="A287" s="116" t="s">
        <v>1351</v>
      </c>
      <c r="B287" s="116" t="s">
        <v>1352</v>
      </c>
      <c r="C287" s="118">
        <v>0</v>
      </c>
      <c r="D287" s="10" t="str">
        <f>VLOOKUP(A287,'Linked TB'!A:A,1,FALSE)</f>
        <v>1146</v>
      </c>
    </row>
    <row r="288" spans="1:4">
      <c r="A288" s="116" t="s">
        <v>4907</v>
      </c>
      <c r="B288" s="116" t="s">
        <v>4909</v>
      </c>
      <c r="C288" s="118">
        <v>0</v>
      </c>
      <c r="D288" s="10" t="str">
        <f>VLOOKUP(A288,'Linked TB'!A:A,1,FALSE)</f>
        <v>0015</v>
      </c>
    </row>
    <row r="289" spans="1:4">
      <c r="A289" s="116" t="s">
        <v>1459</v>
      </c>
      <c r="B289" s="116" t="s">
        <v>1460</v>
      </c>
      <c r="C289" s="118">
        <v>0</v>
      </c>
      <c r="D289" s="10" t="str">
        <f>VLOOKUP(A289,'Linked TB'!A:A,1,FALSE)</f>
        <v>1279</v>
      </c>
    </row>
    <row r="290" spans="1:4">
      <c r="A290" s="116" t="s">
        <v>5873</v>
      </c>
      <c r="B290" s="116" t="s">
        <v>5874</v>
      </c>
      <c r="C290" s="118">
        <v>0</v>
      </c>
      <c r="D290" s="10" t="str">
        <f>VLOOKUP(A290,'Linked TB'!A:A,1,FALSE)</f>
        <v>2728</v>
      </c>
    </row>
    <row r="291" spans="1:4">
      <c r="A291" s="116" t="s">
        <v>4501</v>
      </c>
      <c r="B291" s="116" t="s">
        <v>4502</v>
      </c>
      <c r="C291" s="118">
        <v>2500</v>
      </c>
      <c r="D291" s="10" t="str">
        <f>VLOOKUP(A291,'Linked TB'!A:A,1,FALSE)</f>
        <v>1777</v>
      </c>
    </row>
    <row r="292" spans="1:4">
      <c r="A292" s="116" t="s">
        <v>797</v>
      </c>
      <c r="B292" s="116" t="s">
        <v>798</v>
      </c>
      <c r="C292" s="118">
        <v>0</v>
      </c>
      <c r="D292" s="10" t="str">
        <f>VLOOKUP(A292,'Linked TB'!A:A,1,FALSE)</f>
        <v>1071</v>
      </c>
    </row>
    <row r="293" spans="1:4">
      <c r="A293" s="116" t="s">
        <v>690</v>
      </c>
      <c r="B293" s="116" t="s">
        <v>691</v>
      </c>
      <c r="C293" s="118">
        <v>0</v>
      </c>
      <c r="D293" s="10" t="str">
        <f>VLOOKUP(A293,'Linked TB'!A:A,1,FALSE)</f>
        <v>1017</v>
      </c>
    </row>
    <row r="294" spans="1:4">
      <c r="A294" s="116" t="s">
        <v>687</v>
      </c>
      <c r="B294" s="116" t="s">
        <v>689</v>
      </c>
      <c r="C294" s="118">
        <v>0</v>
      </c>
      <c r="D294" s="10" t="str">
        <f>VLOOKUP(A294,'Linked TB'!A:A,1,FALSE)</f>
        <v>1012</v>
      </c>
    </row>
    <row r="295" spans="1:4">
      <c r="A295" s="116" t="s">
        <v>4767</v>
      </c>
      <c r="B295" s="116" t="s">
        <v>4768</v>
      </c>
      <c r="C295" s="118">
        <v>0</v>
      </c>
      <c r="D295" s="10" t="str">
        <f>VLOOKUP(A295,'Linked TB'!A:A,1,FALSE)</f>
        <v>1797</v>
      </c>
    </row>
    <row r="296" spans="1:4">
      <c r="A296" s="116" t="s">
        <v>4765</v>
      </c>
      <c r="B296" s="116" t="s">
        <v>4766</v>
      </c>
      <c r="C296" s="118">
        <v>0</v>
      </c>
      <c r="D296" s="10" t="str">
        <f>VLOOKUP(A296,'Linked TB'!A:A,1,FALSE)</f>
        <v>0464</v>
      </c>
    </row>
    <row r="297" spans="1:4">
      <c r="A297" s="116" t="s">
        <v>469</v>
      </c>
      <c r="B297" s="116" t="s">
        <v>6022</v>
      </c>
      <c r="C297" s="118">
        <v>0</v>
      </c>
      <c r="D297" s="10" t="str">
        <f>VLOOKUP(A297,'Linked TB'!A:A,1,FALSE)</f>
        <v>1764</v>
      </c>
    </row>
    <row r="298" spans="1:4">
      <c r="A298" s="116" t="s">
        <v>6340</v>
      </c>
      <c r="B298" s="116" t="s">
        <v>6341</v>
      </c>
      <c r="C298" s="118">
        <v>0</v>
      </c>
      <c r="D298" s="10" t="e">
        <f>VLOOKUP(A298,'Linked TB'!A:A,1,FALSE)</f>
        <v>#N/A</v>
      </c>
    </row>
    <row r="299" spans="1:4">
      <c r="A299" s="116" t="s">
        <v>4664</v>
      </c>
      <c r="B299" s="116" t="s">
        <v>4666</v>
      </c>
      <c r="C299" s="118">
        <v>0</v>
      </c>
      <c r="D299" s="10" t="str">
        <f>VLOOKUP(A299,'Linked TB'!A:A,1,FALSE)</f>
        <v>2415</v>
      </c>
    </row>
    <row r="300" spans="1:4">
      <c r="A300" s="116" t="s">
        <v>4690</v>
      </c>
      <c r="B300" s="116" t="s">
        <v>4691</v>
      </c>
      <c r="C300" s="118">
        <v>-11002.57</v>
      </c>
      <c r="D300" s="10" t="str">
        <f>VLOOKUP(A300,'Linked TB'!A:A,1,FALSE)</f>
        <v>1756</v>
      </c>
    </row>
    <row r="301" spans="1:4">
      <c r="A301" s="116" t="s">
        <v>6342</v>
      </c>
      <c r="B301" s="116" t="s">
        <v>6343</v>
      </c>
      <c r="C301" s="118">
        <v>0</v>
      </c>
      <c r="D301" s="10" t="e">
        <f>VLOOKUP(A301,'Linked TB'!A:A,1,FALSE)</f>
        <v>#N/A</v>
      </c>
    </row>
    <row r="302" spans="1:4">
      <c r="A302" s="116" t="s">
        <v>4505</v>
      </c>
      <c r="B302" s="116" t="s">
        <v>4506</v>
      </c>
      <c r="C302" s="118">
        <v>0</v>
      </c>
      <c r="D302" s="10" t="str">
        <f>VLOOKUP(A302,'Linked TB'!A:A,1,FALSE)</f>
        <v>2016</v>
      </c>
    </row>
    <row r="303" spans="1:4">
      <c r="A303" s="116" t="s">
        <v>3874</v>
      </c>
      <c r="B303" s="116" t="s">
        <v>3876</v>
      </c>
      <c r="C303" s="118">
        <v>0</v>
      </c>
      <c r="D303" s="10" t="str">
        <f>VLOOKUP(A303,'Linked TB'!A:A,1,FALSE)</f>
        <v>1100</v>
      </c>
    </row>
    <row r="304" spans="1:4">
      <c r="A304" s="116" t="s">
        <v>3575</v>
      </c>
      <c r="B304" s="116" t="s">
        <v>3576</v>
      </c>
      <c r="C304" s="118">
        <v>0</v>
      </c>
      <c r="D304" s="10" t="str">
        <f>VLOOKUP(A304,'Linked TB'!A:A,1,FALSE)</f>
        <v>1462</v>
      </c>
    </row>
    <row r="305" spans="1:4">
      <c r="A305" s="116" t="s">
        <v>4337</v>
      </c>
      <c r="B305" s="116" t="s">
        <v>4339</v>
      </c>
      <c r="C305" s="118">
        <v>1</v>
      </c>
      <c r="D305" s="10" t="str">
        <f>VLOOKUP(A305,'Linked TB'!A:A,1,FALSE)</f>
        <v>0208</v>
      </c>
    </row>
    <row r="306" spans="1:4">
      <c r="A306" s="116" t="s">
        <v>1549</v>
      </c>
      <c r="B306" s="116" t="s">
        <v>1550</v>
      </c>
      <c r="C306" s="118">
        <v>0</v>
      </c>
      <c r="D306" s="10" t="str">
        <f>VLOOKUP(A306,'Linked TB'!A:A,1,FALSE)</f>
        <v>1357</v>
      </c>
    </row>
    <row r="307" spans="1:4">
      <c r="A307" s="116" t="s">
        <v>3571</v>
      </c>
      <c r="B307" s="116" t="s">
        <v>3572</v>
      </c>
      <c r="C307" s="118">
        <v>0</v>
      </c>
      <c r="D307" s="10" t="str">
        <f>VLOOKUP(A307,'Linked TB'!A:A,1,FALSE)</f>
        <v>1003</v>
      </c>
    </row>
    <row r="308" spans="1:4">
      <c r="A308" s="116" t="s">
        <v>1423</v>
      </c>
      <c r="B308" s="116" t="s">
        <v>1424</v>
      </c>
      <c r="C308" s="118">
        <v>0</v>
      </c>
      <c r="D308" s="10" t="str">
        <f>VLOOKUP(A308,'Linked TB'!A:A,1,FALSE)</f>
        <v>0410</v>
      </c>
    </row>
    <row r="309" spans="1:4">
      <c r="A309" s="116" t="s">
        <v>402</v>
      </c>
      <c r="B309" s="116" t="s">
        <v>403</v>
      </c>
      <c r="C309" s="118">
        <v>0</v>
      </c>
      <c r="D309" s="10" t="str">
        <f>VLOOKUP(A309,'Linked TB'!A:A,1,FALSE)</f>
        <v>0091</v>
      </c>
    </row>
    <row r="310" spans="1:4">
      <c r="A310" s="116" t="s">
        <v>1603</v>
      </c>
      <c r="B310" s="116" t="s">
        <v>1604</v>
      </c>
      <c r="C310" s="118">
        <v>0</v>
      </c>
      <c r="D310" s="10" t="str">
        <f>VLOOKUP(A310,'Linked TB'!A:A,1,FALSE)</f>
        <v>1836</v>
      </c>
    </row>
    <row r="311" spans="1:4">
      <c r="A311" s="116" t="s">
        <v>843</v>
      </c>
      <c r="B311" s="116" t="s">
        <v>844</v>
      </c>
      <c r="C311" s="118">
        <v>0</v>
      </c>
      <c r="D311" s="10" t="str">
        <f>VLOOKUP(A311,'Linked TB'!A:A,1,FALSE)</f>
        <v>1078</v>
      </c>
    </row>
    <row r="312" spans="1:4">
      <c r="A312" s="116" t="s">
        <v>1507</v>
      </c>
      <c r="B312" s="116" t="s">
        <v>1508</v>
      </c>
      <c r="C312" s="118">
        <v>0</v>
      </c>
      <c r="D312" s="10" t="str">
        <f>VLOOKUP(A312,'Linked TB'!A:A,1,FALSE)</f>
        <v>0962</v>
      </c>
    </row>
    <row r="313" spans="1:4">
      <c r="A313" s="116" t="s">
        <v>1629</v>
      </c>
      <c r="B313" s="116" t="s">
        <v>1630</v>
      </c>
      <c r="C313" s="118">
        <v>0</v>
      </c>
      <c r="D313" s="10" t="str">
        <f>VLOOKUP(A313,'Linked TB'!A:A,1,FALSE)</f>
        <v>2042</v>
      </c>
    </row>
    <row r="314" spans="1:4">
      <c r="A314" s="116" t="s">
        <v>1509</v>
      </c>
      <c r="B314" s="116" t="s">
        <v>1510</v>
      </c>
      <c r="C314" s="118">
        <v>0</v>
      </c>
      <c r="D314" s="10" t="str">
        <f>VLOOKUP(A314,'Linked TB'!A:A,1,FALSE)</f>
        <v>0975</v>
      </c>
    </row>
    <row r="315" spans="1:4">
      <c r="A315" s="116" t="s">
        <v>465</v>
      </c>
      <c r="B315" s="116" t="s">
        <v>466</v>
      </c>
      <c r="C315" s="118">
        <v>0</v>
      </c>
      <c r="D315" s="10" t="str">
        <f>VLOOKUP(A315,'Linked TB'!A:A,1,FALSE)</f>
        <v>1402</v>
      </c>
    </row>
    <row r="316" spans="1:4">
      <c r="A316" s="116" t="s">
        <v>4495</v>
      </c>
      <c r="B316" s="116" t="s">
        <v>4496</v>
      </c>
      <c r="C316" s="118">
        <v>0</v>
      </c>
      <c r="D316" s="10" t="str">
        <f>VLOOKUP(A316,'Linked TB'!A:A,1,FALSE)</f>
        <v>0163</v>
      </c>
    </row>
    <row r="317" spans="1:4">
      <c r="A317" s="116" t="s">
        <v>6294</v>
      </c>
      <c r="B317" s="116" t="s">
        <v>6295</v>
      </c>
      <c r="C317" s="118">
        <v>1317817.3999999999</v>
      </c>
      <c r="D317" s="10" t="str">
        <f>VLOOKUP(A317,'Linked TB'!A:A,1,FALSE)</f>
        <v>2875</v>
      </c>
    </row>
    <row r="318" spans="1:4">
      <c r="A318" s="116" t="s">
        <v>5101</v>
      </c>
      <c r="B318" s="116" t="s">
        <v>5102</v>
      </c>
      <c r="C318" s="118">
        <v>0</v>
      </c>
      <c r="D318" s="10" t="str">
        <f>VLOOKUP(A318,'Linked TB'!A:A,1,FALSE)</f>
        <v>1920</v>
      </c>
    </row>
    <row r="319" spans="1:4">
      <c r="A319" s="116" t="s">
        <v>433</v>
      </c>
      <c r="B319" s="116" t="s">
        <v>434</v>
      </c>
      <c r="C319" s="118">
        <v>-21200000</v>
      </c>
      <c r="D319" s="10" t="str">
        <f>VLOOKUP(A319,'Linked TB'!A:A,1,FALSE)</f>
        <v>2430</v>
      </c>
    </row>
    <row r="320" spans="1:4">
      <c r="A320" s="116" t="s">
        <v>3559</v>
      </c>
      <c r="B320" s="116" t="s">
        <v>3560</v>
      </c>
      <c r="C320" s="118">
        <v>0</v>
      </c>
      <c r="D320" s="10" t="str">
        <f>VLOOKUP(A320,'Linked TB'!A:A,1,FALSE)</f>
        <v>0472</v>
      </c>
    </row>
    <row r="321" spans="1:4">
      <c r="A321" s="116" t="s">
        <v>1443</v>
      </c>
      <c r="B321" s="116" t="s">
        <v>1444</v>
      </c>
      <c r="C321" s="118">
        <v>0</v>
      </c>
      <c r="D321" s="10" t="str">
        <f>VLOOKUP(A321,'Linked TB'!A:A,1,FALSE)</f>
        <v>0455</v>
      </c>
    </row>
    <row r="322" spans="1:4">
      <c r="A322" s="116" t="s">
        <v>1449</v>
      </c>
      <c r="B322" s="116" t="s">
        <v>1450</v>
      </c>
      <c r="C322" s="118">
        <v>0</v>
      </c>
      <c r="D322" s="10" t="str">
        <f>VLOOKUP(A322,'Linked TB'!A:A,1,FALSE)</f>
        <v>1214</v>
      </c>
    </row>
    <row r="323" spans="1:4">
      <c r="A323" s="116" t="s">
        <v>471</v>
      </c>
      <c r="B323" s="116" t="s">
        <v>472</v>
      </c>
      <c r="C323" s="118">
        <v>0</v>
      </c>
      <c r="D323" s="10" t="str">
        <f>VLOOKUP(A323,'Linked TB'!A:A,1,FALSE)</f>
        <v>1700</v>
      </c>
    </row>
    <row r="324" spans="1:4">
      <c r="A324" s="116" t="s">
        <v>6344</v>
      </c>
      <c r="B324" s="116" t="s">
        <v>6345</v>
      </c>
      <c r="C324" s="118">
        <v>0</v>
      </c>
      <c r="D324" s="10" t="e">
        <f>VLOOKUP(A324,'Linked TB'!A:A,1,FALSE)</f>
        <v>#N/A</v>
      </c>
    </row>
    <row r="325" spans="1:4">
      <c r="A325" s="116" t="s">
        <v>483</v>
      </c>
      <c r="B325" s="116" t="s">
        <v>484</v>
      </c>
      <c r="C325" s="118">
        <v>0</v>
      </c>
      <c r="D325" s="10" t="str">
        <f>VLOOKUP(A325,'Linked TB'!A:A,1,FALSE)</f>
        <v>2242</v>
      </c>
    </row>
    <row r="326" spans="1:4">
      <c r="A326" s="116" t="s">
        <v>481</v>
      </c>
      <c r="B326" s="116" t="s">
        <v>482</v>
      </c>
      <c r="C326" s="118">
        <v>0</v>
      </c>
      <c r="D326" s="10" t="str">
        <f>VLOOKUP(A326,'Linked TB'!A:A,1,FALSE)</f>
        <v>2247</v>
      </c>
    </row>
    <row r="327" spans="1:4">
      <c r="A327" s="116" t="s">
        <v>4352</v>
      </c>
      <c r="B327" s="116" t="s">
        <v>4354</v>
      </c>
      <c r="C327" s="118">
        <v>0</v>
      </c>
      <c r="D327" s="10" t="str">
        <f>VLOOKUP(A327,'Linked TB'!A:A,1,FALSE)</f>
        <v>2278</v>
      </c>
    </row>
    <row r="328" spans="1:4">
      <c r="A328" s="116" t="s">
        <v>6346</v>
      </c>
      <c r="B328" s="116" t="s">
        <v>6347</v>
      </c>
      <c r="C328" s="118">
        <v>0</v>
      </c>
      <c r="D328" s="10" t="e">
        <f>VLOOKUP(A328,'Linked TB'!A:A,1,FALSE)</f>
        <v>#N/A</v>
      </c>
    </row>
    <row r="329" spans="1:4">
      <c r="A329" s="116" t="s">
        <v>1579</v>
      </c>
      <c r="B329" s="116" t="s">
        <v>1580</v>
      </c>
      <c r="C329" s="118">
        <v>0</v>
      </c>
      <c r="D329" s="10" t="str">
        <f>VLOOKUP(A329,'Linked TB'!A:A,1,FALSE)</f>
        <v>1692</v>
      </c>
    </row>
    <row r="330" spans="1:4">
      <c r="A330" s="116" t="s">
        <v>694</v>
      </c>
      <c r="B330" s="116" t="s">
        <v>695</v>
      </c>
      <c r="C330" s="118">
        <v>0</v>
      </c>
      <c r="D330" s="10" t="str">
        <f>VLOOKUP(A330,'Linked TB'!A:A,1,FALSE)</f>
        <v>0622</v>
      </c>
    </row>
    <row r="331" spans="1:4">
      <c r="A331" s="116" t="s">
        <v>994</v>
      </c>
      <c r="B331" s="116" t="s">
        <v>995</v>
      </c>
      <c r="C331" s="118">
        <v>0</v>
      </c>
      <c r="D331" s="10" t="str">
        <f>VLOOKUP(A331,'Linked TB'!A:A,1,FALSE)</f>
        <v>0788</v>
      </c>
    </row>
    <row r="332" spans="1:4">
      <c r="A332" s="116" t="s">
        <v>1643</v>
      </c>
      <c r="B332" s="116" t="s">
        <v>1644</v>
      </c>
      <c r="C332" s="118">
        <v>0</v>
      </c>
      <c r="D332" s="10" t="str">
        <f>VLOOKUP(A332,'Linked TB'!A:A,1,FALSE)</f>
        <v>2130</v>
      </c>
    </row>
    <row r="333" spans="1:4">
      <c r="A333" s="116" t="s">
        <v>4130</v>
      </c>
      <c r="B333" s="116" t="s">
        <v>4131</v>
      </c>
      <c r="C333" s="118">
        <v>0</v>
      </c>
      <c r="D333" s="10" t="str">
        <f>VLOOKUP(A333,'Linked TB'!A:A,1,FALSE)</f>
        <v>0210</v>
      </c>
    </row>
    <row r="334" spans="1:4">
      <c r="A334" s="116" t="s">
        <v>4493</v>
      </c>
      <c r="B334" s="116" t="s">
        <v>4494</v>
      </c>
      <c r="C334" s="118">
        <v>0</v>
      </c>
      <c r="D334" s="10" t="str">
        <f>VLOOKUP(A334,'Linked TB'!A:A,1,FALSE)</f>
        <v>0160</v>
      </c>
    </row>
    <row r="335" spans="1:4">
      <c r="A335" s="116" t="s">
        <v>3569</v>
      </c>
      <c r="B335" s="116" t="s">
        <v>3570</v>
      </c>
      <c r="C335" s="118">
        <v>0</v>
      </c>
      <c r="D335" s="10" t="str">
        <f>VLOOKUP(A335,'Linked TB'!A:A,1,FALSE)</f>
        <v>1001</v>
      </c>
    </row>
    <row r="336" spans="1:4">
      <c r="A336" s="116" t="s">
        <v>467</v>
      </c>
      <c r="B336" s="116" t="s">
        <v>468</v>
      </c>
      <c r="C336" s="118">
        <v>0</v>
      </c>
      <c r="D336" s="10" t="str">
        <f>VLOOKUP(A336,'Linked TB'!A:A,1,FALSE)</f>
        <v>1754</v>
      </c>
    </row>
    <row r="337" spans="1:4">
      <c r="A337" s="116" t="s">
        <v>6348</v>
      </c>
      <c r="B337" s="116" t="s">
        <v>6349</v>
      </c>
      <c r="C337" s="118">
        <v>0</v>
      </c>
      <c r="D337" s="10" t="e">
        <f>VLOOKUP(A337,'Linked TB'!A:A,1,FALSE)</f>
        <v>#N/A</v>
      </c>
    </row>
    <row r="338" spans="1:4">
      <c r="A338" s="116" t="s">
        <v>4694</v>
      </c>
      <c r="B338" s="116" t="s">
        <v>4695</v>
      </c>
      <c r="C338" s="118">
        <v>0</v>
      </c>
      <c r="D338" s="10" t="str">
        <f>VLOOKUP(A338,'Linked TB'!A:A,1,FALSE)</f>
        <v>2100</v>
      </c>
    </row>
    <row r="339" spans="1:4">
      <c r="A339" s="116" t="s">
        <v>6350</v>
      </c>
      <c r="B339" s="116" t="s">
        <v>6351</v>
      </c>
      <c r="C339" s="118">
        <v>0</v>
      </c>
      <c r="D339" s="10" t="e">
        <f>VLOOKUP(A339,'Linked TB'!A:A,1,FALSE)</f>
        <v>#N/A</v>
      </c>
    </row>
    <row r="340" spans="1:4">
      <c r="A340" s="116" t="s">
        <v>5016</v>
      </c>
      <c r="B340" s="116" t="s">
        <v>5017</v>
      </c>
      <c r="C340" s="118">
        <v>0</v>
      </c>
      <c r="D340" s="10" t="str">
        <f>VLOOKUP(A340,'Linked TB'!A:A,1,FALSE)</f>
        <v>2103</v>
      </c>
    </row>
    <row r="341" spans="1:4">
      <c r="A341" s="116" t="s">
        <v>473</v>
      </c>
      <c r="B341" s="116" t="s">
        <v>474</v>
      </c>
      <c r="C341" s="118">
        <v>0</v>
      </c>
      <c r="D341" s="10" t="str">
        <f>VLOOKUP(A341,'Linked TB'!A:A,1,FALSE)</f>
        <v>1337</v>
      </c>
    </row>
    <row r="342" spans="1:4">
      <c r="A342" s="116" t="s">
        <v>3567</v>
      </c>
      <c r="B342" s="116" t="s">
        <v>3568</v>
      </c>
      <c r="C342" s="118">
        <v>0</v>
      </c>
      <c r="D342" s="10" t="str">
        <f>VLOOKUP(A342,'Linked TB'!A:A,1,FALSE)</f>
        <v>0999</v>
      </c>
    </row>
    <row r="343" spans="1:4">
      <c r="A343" s="116" t="s">
        <v>4010</v>
      </c>
      <c r="B343" s="116" t="s">
        <v>4012</v>
      </c>
      <c r="C343" s="118">
        <v>0</v>
      </c>
      <c r="D343" s="10" t="str">
        <f>VLOOKUP(A343,'Linked TB'!A:A,1,FALSE)</f>
        <v>0127</v>
      </c>
    </row>
    <row r="344" spans="1:4">
      <c r="A344" s="116" t="s">
        <v>1553</v>
      </c>
      <c r="B344" s="116" t="s">
        <v>1554</v>
      </c>
      <c r="C344" s="118">
        <v>0</v>
      </c>
      <c r="D344" s="10" t="str">
        <f>VLOOKUP(A344,'Linked TB'!A:A,1,FALSE)</f>
        <v>1609</v>
      </c>
    </row>
    <row r="345" spans="1:4">
      <c r="A345" s="116" t="s">
        <v>4507</v>
      </c>
      <c r="B345" s="116" t="s">
        <v>4508</v>
      </c>
      <c r="C345" s="118">
        <v>0</v>
      </c>
      <c r="D345" s="10" t="str">
        <f>VLOOKUP(A345,'Linked TB'!A:A,1,FALSE)</f>
        <v>2222</v>
      </c>
    </row>
    <row r="346" spans="1:4">
      <c r="A346" s="116" t="s">
        <v>6352</v>
      </c>
      <c r="B346" s="116" t="s">
        <v>6353</v>
      </c>
      <c r="C346" s="118">
        <v>0</v>
      </c>
      <c r="D346" s="10" t="e">
        <f>VLOOKUP(A346,'Linked TB'!A:A,1,FALSE)</f>
        <v>#N/A</v>
      </c>
    </row>
    <row r="347" spans="1:4">
      <c r="A347" s="116" t="s">
        <v>6354</v>
      </c>
      <c r="B347" s="116" t="s">
        <v>6355</v>
      </c>
      <c r="C347" s="118">
        <v>0</v>
      </c>
      <c r="D347" s="10" t="e">
        <f>VLOOKUP(A347,'Linked TB'!A:A,1,FALSE)</f>
        <v>#N/A</v>
      </c>
    </row>
    <row r="348" spans="1:4">
      <c r="A348" s="116" t="s">
        <v>4127</v>
      </c>
      <c r="B348" s="116" t="s">
        <v>4129</v>
      </c>
      <c r="C348" s="118">
        <v>0</v>
      </c>
      <c r="D348" s="10" t="str">
        <f>VLOOKUP(A348,'Linked TB'!A:A,1,FALSE)</f>
        <v>0135</v>
      </c>
    </row>
    <row r="349" spans="1:4">
      <c r="A349" s="116" t="s">
        <v>5012</v>
      </c>
      <c r="B349" s="116" t="s">
        <v>5013</v>
      </c>
      <c r="C349" s="118">
        <v>0</v>
      </c>
      <c r="D349" s="10" t="str">
        <f>VLOOKUP(A349,'Linked TB'!A:A,1,FALSE)</f>
        <v>0020</v>
      </c>
    </row>
    <row r="350" spans="1:4">
      <c r="A350" s="116" t="s">
        <v>4499</v>
      </c>
      <c r="B350" s="116" t="s">
        <v>4500</v>
      </c>
      <c r="C350" s="118">
        <v>0</v>
      </c>
      <c r="D350" s="10" t="str">
        <f>VLOOKUP(A350,'Linked TB'!A:A,1,FALSE)</f>
        <v>1266</v>
      </c>
    </row>
    <row r="351" spans="1:4">
      <c r="A351" s="116" t="s">
        <v>4503</v>
      </c>
      <c r="B351" s="116" t="s">
        <v>4504</v>
      </c>
      <c r="C351" s="118">
        <v>0</v>
      </c>
      <c r="D351" s="10" t="str">
        <f>VLOOKUP(A351,'Linked TB'!A:A,1,FALSE)</f>
        <v>1778</v>
      </c>
    </row>
    <row r="352" spans="1:4">
      <c r="A352" s="116" t="s">
        <v>6356</v>
      </c>
      <c r="B352" s="116" t="s">
        <v>6357</v>
      </c>
      <c r="C352" s="118">
        <v>0</v>
      </c>
      <c r="D352" s="10" t="e">
        <f>VLOOKUP(A352,'Linked TB'!A:A,1,FALSE)</f>
        <v>#N/A</v>
      </c>
    </row>
    <row r="353" spans="1:4">
      <c r="A353" s="116" t="s">
        <v>6358</v>
      </c>
      <c r="B353" s="116" t="s">
        <v>6359</v>
      </c>
      <c r="C353" s="118">
        <v>0</v>
      </c>
      <c r="D353" s="10" t="e">
        <f>VLOOKUP(A353,'Linked TB'!A:A,1,FALSE)</f>
        <v>#N/A</v>
      </c>
    </row>
    <row r="354" spans="1:4">
      <c r="A354" s="116" t="s">
        <v>1353</v>
      </c>
      <c r="B354" s="116" t="s">
        <v>1354</v>
      </c>
      <c r="C354" s="118">
        <v>0</v>
      </c>
      <c r="D354" s="10" t="str">
        <f>VLOOKUP(A354,'Linked TB'!A:A,1,FALSE)</f>
        <v>1134</v>
      </c>
    </row>
    <row r="355" spans="1:4">
      <c r="A355" s="116" t="s">
        <v>4145</v>
      </c>
      <c r="B355" s="116" t="s">
        <v>6026</v>
      </c>
      <c r="C355" s="118">
        <v>-0.2</v>
      </c>
      <c r="D355" s="10" t="str">
        <f>VLOOKUP(A355,'Linked TB'!A:A,1,FALSE)</f>
        <v>2490</v>
      </c>
    </row>
    <row r="356" spans="1:4">
      <c r="A356" s="116" t="s">
        <v>986</v>
      </c>
      <c r="B356" s="116" t="s">
        <v>987</v>
      </c>
      <c r="C356" s="118">
        <v>0</v>
      </c>
      <c r="D356" s="10" t="str">
        <f>VLOOKUP(A356,'Linked TB'!A:A,1,FALSE)</f>
        <v>0783</v>
      </c>
    </row>
    <row r="357" spans="1:4">
      <c r="A357" s="116" t="s">
        <v>6360</v>
      </c>
      <c r="B357" s="116" t="s">
        <v>6361</v>
      </c>
      <c r="C357" s="118">
        <v>0</v>
      </c>
      <c r="D357" s="10" t="e">
        <f>VLOOKUP(A357,'Linked TB'!A:A,1,FALSE)</f>
        <v>#N/A</v>
      </c>
    </row>
    <row r="358" spans="1:4">
      <c r="A358" s="116" t="s">
        <v>5099</v>
      </c>
      <c r="B358" s="116" t="s">
        <v>5100</v>
      </c>
      <c r="C358" s="118">
        <v>0</v>
      </c>
      <c r="D358" s="10" t="str">
        <f>VLOOKUP(A358,'Linked TB'!A:A,1,FALSE)</f>
        <v>0234</v>
      </c>
    </row>
    <row r="359" spans="1:4">
      <c r="A359" s="116" t="s">
        <v>1595</v>
      </c>
      <c r="B359" s="116" t="s">
        <v>1596</v>
      </c>
      <c r="C359" s="118">
        <v>0</v>
      </c>
      <c r="D359" s="10" t="str">
        <f>VLOOKUP(A359,'Linked TB'!A:A,1,FALSE)</f>
        <v>1588</v>
      </c>
    </row>
    <row r="360" spans="1:4">
      <c r="A360" s="116" t="s">
        <v>1613</v>
      </c>
      <c r="B360" s="116" t="s">
        <v>1614</v>
      </c>
      <c r="C360" s="118">
        <v>0</v>
      </c>
      <c r="D360" s="10" t="str">
        <f>VLOOKUP(A360,'Linked TB'!A:A,1,FALSE)</f>
        <v>1453</v>
      </c>
    </row>
    <row r="361" spans="1:4">
      <c r="A361" s="116" t="s">
        <v>4105</v>
      </c>
      <c r="B361" s="116" t="s">
        <v>4107</v>
      </c>
      <c r="C361" s="118">
        <v>0</v>
      </c>
      <c r="D361" s="10" t="str">
        <f>VLOOKUP(A361,'Linked TB'!A:A,1,FALSE)</f>
        <v>2137</v>
      </c>
    </row>
    <row r="362" spans="1:4">
      <c r="A362" s="116" t="s">
        <v>3877</v>
      </c>
      <c r="B362" s="116" t="s">
        <v>3878</v>
      </c>
      <c r="C362" s="118">
        <v>0</v>
      </c>
      <c r="D362" s="10" t="str">
        <f>VLOOKUP(A362,'Linked TB'!A:A,1,FALSE)</f>
        <v>1104</v>
      </c>
    </row>
    <row r="363" spans="1:4">
      <c r="A363" s="116" t="s">
        <v>903</v>
      </c>
      <c r="B363" s="116" t="s">
        <v>904</v>
      </c>
      <c r="C363" s="118">
        <v>0</v>
      </c>
      <c r="D363" s="10" t="str">
        <f>VLOOKUP(A363,'Linked TB'!A:A,1,FALSE)</f>
        <v>0929</v>
      </c>
    </row>
    <row r="364" spans="1:4">
      <c r="A364" s="116" t="s">
        <v>984</v>
      </c>
      <c r="B364" s="116" t="s">
        <v>985</v>
      </c>
      <c r="C364" s="118">
        <v>0</v>
      </c>
      <c r="D364" s="10" t="str">
        <f>VLOOKUP(A364,'Linked TB'!A:A,1,FALSE)</f>
        <v>0805</v>
      </c>
    </row>
    <row r="365" spans="1:4">
      <c r="A365" s="116" t="s">
        <v>6274</v>
      </c>
      <c r="B365" s="116" t="s">
        <v>6275</v>
      </c>
      <c r="C365" s="118">
        <v>70000</v>
      </c>
      <c r="D365" s="10" t="str">
        <f>VLOOKUP(A365,'Linked TB'!A:A,1,FALSE)</f>
        <v>2116</v>
      </c>
    </row>
    <row r="366" spans="1:4">
      <c r="A366" s="116" t="s">
        <v>4138</v>
      </c>
      <c r="B366" s="116" t="s">
        <v>4139</v>
      </c>
      <c r="C366" s="118">
        <v>0</v>
      </c>
      <c r="D366" s="10" t="str">
        <f>VLOOKUP(A366,'Linked TB'!A:A,1,FALSE)</f>
        <v>1922</v>
      </c>
    </row>
    <row r="367" spans="1:4">
      <c r="A367" s="116" t="s">
        <v>847</v>
      </c>
      <c r="B367" s="116" t="s">
        <v>848</v>
      </c>
      <c r="C367" s="118">
        <v>0</v>
      </c>
      <c r="D367" s="10" t="str">
        <f>VLOOKUP(A367,'Linked TB'!A:A,1,FALSE)</f>
        <v>1084</v>
      </c>
    </row>
    <row r="368" spans="1:4">
      <c r="A368" s="116" t="s">
        <v>6362</v>
      </c>
      <c r="B368" s="116" t="s">
        <v>6363</v>
      </c>
      <c r="C368" s="118">
        <v>0</v>
      </c>
      <c r="D368" s="10" t="e">
        <f>VLOOKUP(A368,'Linked TB'!A:A,1,FALSE)</f>
        <v>#N/A</v>
      </c>
    </row>
    <row r="369" spans="1:4">
      <c r="A369" s="116" t="s">
        <v>1269</v>
      </c>
      <c r="B369" s="116" t="s">
        <v>1270</v>
      </c>
      <c r="C369" s="118">
        <v>0</v>
      </c>
      <c r="D369" s="10" t="str">
        <f>VLOOKUP(A369,'Linked TB'!A:A,1,FALSE)</f>
        <v>1049</v>
      </c>
    </row>
    <row r="370" spans="1:4">
      <c r="A370" s="116" t="s">
        <v>4881</v>
      </c>
      <c r="B370" s="116" t="s">
        <v>4882</v>
      </c>
      <c r="C370" s="118">
        <v>0</v>
      </c>
      <c r="D370" s="10" t="str">
        <f>VLOOKUP(A370,'Linked TB'!A:A,1,FALSE)</f>
        <v>1908</v>
      </c>
    </row>
    <row r="371" spans="1:4">
      <c r="A371" s="116" t="s">
        <v>1655</v>
      </c>
      <c r="B371" s="116" t="s">
        <v>1656</v>
      </c>
      <c r="C371" s="118">
        <v>0</v>
      </c>
      <c r="D371" s="10" t="str">
        <f>VLOOKUP(A371,'Linked TB'!A:A,1,FALSE)</f>
        <v>2220</v>
      </c>
    </row>
    <row r="372" spans="1:4">
      <c r="A372" s="116" t="s">
        <v>6364</v>
      </c>
      <c r="B372" s="116" t="s">
        <v>6365</v>
      </c>
      <c r="C372" s="118">
        <v>0</v>
      </c>
      <c r="D372" s="10" t="e">
        <f>VLOOKUP(A372,'Linked TB'!A:A,1,FALSE)</f>
        <v>#N/A</v>
      </c>
    </row>
    <row r="373" spans="1:4">
      <c r="A373" s="116" t="s">
        <v>4283</v>
      </c>
      <c r="B373" s="116" t="s">
        <v>4284</v>
      </c>
      <c r="C373" s="118">
        <v>0</v>
      </c>
      <c r="D373" s="10" t="str">
        <f>VLOOKUP(A373,'Linked TB'!A:A,1,FALSE)</f>
        <v>0129</v>
      </c>
    </row>
    <row r="374" spans="1:4">
      <c r="A374" s="116" t="s">
        <v>692</v>
      </c>
      <c r="B374" s="116" t="s">
        <v>693</v>
      </c>
      <c r="C374" s="118">
        <v>0</v>
      </c>
      <c r="D374" s="10" t="str">
        <f>VLOOKUP(A374,'Linked TB'!A:A,1,FALSE)</f>
        <v>0613</v>
      </c>
    </row>
    <row r="375" spans="1:4">
      <c r="A375" s="116" t="s">
        <v>1346</v>
      </c>
      <c r="B375" s="116" t="s">
        <v>1348</v>
      </c>
      <c r="C375" s="118">
        <v>0</v>
      </c>
      <c r="D375" s="10" t="str">
        <f>VLOOKUP(A375,'Linked TB'!A:A,1,FALSE)</f>
        <v>1124</v>
      </c>
    </row>
    <row r="376" spans="1:4">
      <c r="A376" s="116" t="s">
        <v>4748</v>
      </c>
      <c r="B376" s="116" t="s">
        <v>5485</v>
      </c>
      <c r="C376" s="118">
        <v>-715810.05</v>
      </c>
      <c r="D376" s="10" t="str">
        <f>VLOOKUP(A376,'Linked TB'!A:A,1,FALSE)</f>
        <v>2158</v>
      </c>
    </row>
    <row r="377" spans="1:4">
      <c r="A377" s="116" t="s">
        <v>5655</v>
      </c>
      <c r="B377" s="116" t="s">
        <v>5656</v>
      </c>
      <c r="C377" s="118">
        <v>0</v>
      </c>
      <c r="D377" s="10" t="str">
        <f>VLOOKUP(A377,'Linked TB'!A:A,1,FALSE)</f>
        <v>2688</v>
      </c>
    </row>
    <row r="378" spans="1:4">
      <c r="A378" s="116" t="s">
        <v>3603</v>
      </c>
      <c r="B378" s="116" t="s">
        <v>3604</v>
      </c>
      <c r="C378" s="118">
        <v>0</v>
      </c>
      <c r="D378" s="10" t="str">
        <f>VLOOKUP(A378,'Linked TB'!A:A,1,FALSE)</f>
        <v>0997</v>
      </c>
    </row>
    <row r="379" spans="1:4">
      <c r="A379" s="116" t="s">
        <v>4110</v>
      </c>
      <c r="B379" s="116" t="s">
        <v>4111</v>
      </c>
      <c r="C379" s="118">
        <v>1889961214.1099999</v>
      </c>
      <c r="D379" s="10" t="str">
        <f>VLOOKUP(A379,'Linked TB'!A:A,1,FALSE)</f>
        <v>2476</v>
      </c>
    </row>
    <row r="380" spans="1:4">
      <c r="A380" s="116" t="s">
        <v>1801</v>
      </c>
      <c r="B380" s="116" t="s">
        <v>1802</v>
      </c>
      <c r="C380" s="118">
        <v>3410</v>
      </c>
      <c r="D380" s="10" t="str">
        <f>VLOOKUP(A380,'Linked TB'!A:A,1,FALSE)</f>
        <v>1336</v>
      </c>
    </row>
    <row r="381" spans="1:4">
      <c r="A381" s="116" t="s">
        <v>4140</v>
      </c>
      <c r="B381" s="116" t="s">
        <v>5479</v>
      </c>
      <c r="C381" s="118">
        <v>7684995960.4899998</v>
      </c>
      <c r="D381" s="10" t="str">
        <f>VLOOKUP(A381,'Linked TB'!A:A,1,FALSE)</f>
        <v>2151</v>
      </c>
    </row>
    <row r="382" spans="1:4">
      <c r="A382" s="116" t="s">
        <v>4432</v>
      </c>
      <c r="B382" s="116" t="s">
        <v>4433</v>
      </c>
      <c r="C382" s="118">
        <v>759348.5</v>
      </c>
      <c r="D382" s="10" t="str">
        <f>VLOOKUP(A382,'Linked TB'!A:A,1,FALSE)</f>
        <v>2447</v>
      </c>
    </row>
    <row r="383" spans="1:4">
      <c r="A383" s="116" t="s">
        <v>5936</v>
      </c>
      <c r="B383" s="116" t="s">
        <v>5937</v>
      </c>
      <c r="C383" s="118">
        <v>403410.01</v>
      </c>
      <c r="D383" s="10" t="str">
        <f>VLOOKUP(A383,'Linked TB'!A:A,1,FALSE)</f>
        <v>2740</v>
      </c>
    </row>
    <row r="384" spans="1:4">
      <c r="A384" s="116" t="s">
        <v>5963</v>
      </c>
      <c r="B384" s="116" t="s">
        <v>5964</v>
      </c>
      <c r="C384" s="118">
        <v>5854655.9199999999</v>
      </c>
      <c r="D384" s="10" t="str">
        <f>VLOOKUP(A384,'Linked TB'!A:A,1,FALSE)</f>
        <v>2737</v>
      </c>
    </row>
    <row r="385" spans="1:4">
      <c r="A385" s="116" t="s">
        <v>5124</v>
      </c>
      <c r="B385" s="116" t="s">
        <v>5125</v>
      </c>
      <c r="C385" s="118">
        <v>0</v>
      </c>
      <c r="D385" s="10" t="str">
        <f>VLOOKUP(A385,'Linked TB'!A:A,1,FALSE)</f>
        <v>1421</v>
      </c>
    </row>
    <row r="386" spans="1:4">
      <c r="A386" s="116" t="s">
        <v>1675</v>
      </c>
      <c r="B386" s="116" t="s">
        <v>1676</v>
      </c>
      <c r="C386" s="118">
        <v>15005</v>
      </c>
      <c r="D386" s="10" t="str">
        <f>VLOOKUP(A386,'Linked TB'!A:A,1,FALSE)</f>
        <v>0535</v>
      </c>
    </row>
    <row r="387" spans="1:4">
      <c r="A387" s="116" t="s">
        <v>1036</v>
      </c>
      <c r="B387" s="116" t="s">
        <v>1037</v>
      </c>
      <c r="C387" s="118">
        <v>278048</v>
      </c>
      <c r="D387" s="10" t="str">
        <f>VLOOKUP(A387,'Linked TB'!A:A,1,FALSE)</f>
        <v>0840</v>
      </c>
    </row>
    <row r="388" spans="1:4">
      <c r="A388" s="116" t="s">
        <v>4698</v>
      </c>
      <c r="B388" s="116" t="s">
        <v>4699</v>
      </c>
      <c r="C388" s="118">
        <v>-13667049.76</v>
      </c>
      <c r="D388" s="10" t="str">
        <f>VLOOKUP(A388,'Linked TB'!A:A,1,FALSE)</f>
        <v>0241</v>
      </c>
    </row>
    <row r="389" spans="1:4">
      <c r="A389" s="116" t="s">
        <v>1819</v>
      </c>
      <c r="B389" s="116" t="s">
        <v>1820</v>
      </c>
      <c r="C389" s="118">
        <v>12014367.560000001</v>
      </c>
      <c r="D389" s="10" t="str">
        <f>VLOOKUP(A389,'Linked TB'!A:A,1,FALSE)</f>
        <v>1753</v>
      </c>
    </row>
    <row r="390" spans="1:4">
      <c r="A390" s="116" t="s">
        <v>1012</v>
      </c>
      <c r="B390" s="116" t="s">
        <v>1013</v>
      </c>
      <c r="C390" s="118">
        <v>17466082.550000001</v>
      </c>
      <c r="D390" s="10" t="str">
        <f>VLOOKUP(A390,'Linked TB'!A:A,1,FALSE)</f>
        <v>0041</v>
      </c>
    </row>
    <row r="391" spans="1:4">
      <c r="A391" s="116" t="s">
        <v>4033</v>
      </c>
      <c r="B391" s="116" t="s">
        <v>4034</v>
      </c>
      <c r="C391" s="118">
        <v>2434980.71</v>
      </c>
      <c r="D391" s="10" t="str">
        <f>VLOOKUP(A391,'Linked TB'!A:A,1,FALSE)</f>
        <v>2322</v>
      </c>
    </row>
    <row r="392" spans="1:4">
      <c r="A392" s="116" t="s">
        <v>4027</v>
      </c>
      <c r="B392" s="116" t="s">
        <v>4028</v>
      </c>
      <c r="C392" s="118">
        <v>943138</v>
      </c>
      <c r="D392" s="10" t="str">
        <f>VLOOKUP(A392,'Linked TB'!A:A,1,FALSE)</f>
        <v>1195</v>
      </c>
    </row>
    <row r="393" spans="1:4">
      <c r="A393" s="116" t="s">
        <v>1016</v>
      </c>
      <c r="B393" s="116" t="s">
        <v>1017</v>
      </c>
      <c r="C393" s="118">
        <v>298212.75</v>
      </c>
      <c r="D393" s="10" t="str">
        <f>VLOOKUP(A393,'Linked TB'!A:A,1,FALSE)</f>
        <v>1228</v>
      </c>
    </row>
    <row r="394" spans="1:4">
      <c r="A394" s="116" t="s">
        <v>1058</v>
      </c>
      <c r="B394" s="116" t="s">
        <v>1059</v>
      </c>
      <c r="C394" s="118">
        <v>197200.3</v>
      </c>
      <c r="D394" s="10" t="str">
        <f>VLOOKUP(A394,'Linked TB'!A:A,1,FALSE)</f>
        <v>2320</v>
      </c>
    </row>
    <row r="395" spans="1:4">
      <c r="A395" s="116" t="s">
        <v>1697</v>
      </c>
      <c r="B395" s="116" t="s">
        <v>1698</v>
      </c>
      <c r="C395" s="118">
        <v>1275</v>
      </c>
      <c r="D395" s="10" t="str">
        <f>VLOOKUP(A395,'Linked TB'!A:A,1,FALSE)</f>
        <v>0120</v>
      </c>
    </row>
    <row r="396" spans="1:4">
      <c r="A396" s="116" t="s">
        <v>5506</v>
      </c>
      <c r="B396" s="116" t="s">
        <v>5507</v>
      </c>
      <c r="C396" s="118">
        <v>-1765104.95</v>
      </c>
      <c r="D396" s="10" t="str">
        <f>VLOOKUP(A396,'Linked TB'!A:A,1,FALSE)</f>
        <v>2567</v>
      </c>
    </row>
    <row r="397" spans="1:4">
      <c r="A397" s="116" t="s">
        <v>1048</v>
      </c>
      <c r="B397" s="116" t="s">
        <v>1049</v>
      </c>
      <c r="C397" s="118">
        <v>218222</v>
      </c>
      <c r="D397" s="10" t="str">
        <f>VLOOKUP(A397,'Linked TB'!A:A,1,FALSE)</f>
        <v>1959</v>
      </c>
    </row>
    <row r="398" spans="1:4">
      <c r="A398" s="116" t="s">
        <v>6278</v>
      </c>
      <c r="B398" s="116" t="s">
        <v>6279</v>
      </c>
      <c r="C398" s="118">
        <v>0</v>
      </c>
      <c r="D398" s="10" t="e">
        <f>VLOOKUP(A398,'Linked TB'!A:A,1,FALSE)</f>
        <v>#N/A</v>
      </c>
    </row>
    <row r="399" spans="1:4">
      <c r="A399" s="116" t="s">
        <v>1711</v>
      </c>
      <c r="B399" s="116" t="s">
        <v>1712</v>
      </c>
      <c r="C399" s="118">
        <v>177170</v>
      </c>
      <c r="D399" s="10" t="str">
        <f>VLOOKUP(A399,'Linked TB'!A:A,1,FALSE)</f>
        <v>0681</v>
      </c>
    </row>
    <row r="400" spans="1:4">
      <c r="A400" s="116" t="s">
        <v>5827</v>
      </c>
      <c r="B400" s="116" t="s">
        <v>3521</v>
      </c>
      <c r="C400" s="118">
        <v>10797.1</v>
      </c>
      <c r="D400" s="10" t="str">
        <f>VLOOKUP(A400,'Linked TB'!A:A,1,FALSE)</f>
        <v>2710</v>
      </c>
    </row>
    <row r="401" spans="1:4">
      <c r="A401" s="116" t="s">
        <v>4942</v>
      </c>
      <c r="B401" s="116" t="s">
        <v>4943</v>
      </c>
      <c r="C401" s="118">
        <v>-305757.07</v>
      </c>
      <c r="D401" s="10" t="str">
        <f>VLOOKUP(A401,'Linked TB'!A:A,1,FALSE)</f>
        <v>2013</v>
      </c>
    </row>
    <row r="402" spans="1:4">
      <c r="A402" s="116" t="s">
        <v>6032</v>
      </c>
      <c r="B402" s="116" t="s">
        <v>6033</v>
      </c>
      <c r="C402" s="118">
        <v>227110</v>
      </c>
      <c r="D402" s="10" t="str">
        <f>VLOOKUP(A402,'Linked TB'!A:A,1,FALSE)</f>
        <v>2833</v>
      </c>
    </row>
    <row r="403" spans="1:4">
      <c r="A403" s="116" t="s">
        <v>1038</v>
      </c>
      <c r="B403" s="116" t="s">
        <v>1039</v>
      </c>
      <c r="C403" s="118">
        <v>156911</v>
      </c>
      <c r="D403" s="10" t="str">
        <f>VLOOKUP(A403,'Linked TB'!A:A,1,FALSE)</f>
        <v>0852</v>
      </c>
    </row>
    <row r="404" spans="1:4">
      <c r="A404" s="116" t="s">
        <v>1669</v>
      </c>
      <c r="B404" s="116" t="s">
        <v>1670</v>
      </c>
      <c r="C404" s="118">
        <v>88910.84</v>
      </c>
      <c r="D404" s="10" t="str">
        <f>VLOOKUP(A404,'Linked TB'!A:A,1,FALSE)</f>
        <v>0494</v>
      </c>
    </row>
    <row r="405" spans="1:4">
      <c r="A405" s="116" t="s">
        <v>1261</v>
      </c>
      <c r="B405" s="116" t="s">
        <v>1262</v>
      </c>
      <c r="C405" s="118">
        <v>127535.7</v>
      </c>
      <c r="D405" s="10" t="str">
        <f>VLOOKUP(A405,'Linked TB'!A:A,1,FALSE)</f>
        <v>2576</v>
      </c>
    </row>
    <row r="406" spans="1:4">
      <c r="A406" s="116" t="s">
        <v>4757</v>
      </c>
      <c r="B406" s="116" t="s">
        <v>4758</v>
      </c>
      <c r="C406" s="118">
        <v>-4477187</v>
      </c>
      <c r="D406" s="10" t="str">
        <f>VLOOKUP(A406,'Linked TB'!A:A,1,FALSE)</f>
        <v>2563</v>
      </c>
    </row>
    <row r="407" spans="1:4">
      <c r="A407" s="116" t="s">
        <v>1847</v>
      </c>
      <c r="B407" s="116" t="s">
        <v>1848</v>
      </c>
      <c r="C407" s="118">
        <v>337892.67</v>
      </c>
      <c r="D407" s="10" t="str">
        <f>VLOOKUP(A407,'Linked TB'!A:A,1,FALSE)</f>
        <v>1630</v>
      </c>
    </row>
    <row r="408" spans="1:4">
      <c r="A408" s="116" t="s">
        <v>1893</v>
      </c>
      <c r="B408" s="116" t="s">
        <v>1894</v>
      </c>
      <c r="C408" s="118">
        <v>83650.25</v>
      </c>
      <c r="D408" s="10" t="str">
        <f>VLOOKUP(A408,'Linked TB'!A:A,1,FALSE)</f>
        <v>2365</v>
      </c>
    </row>
    <row r="409" spans="1:4">
      <c r="A409" s="116" t="s">
        <v>1815</v>
      </c>
      <c r="B409" s="116" t="s">
        <v>1816</v>
      </c>
      <c r="C409" s="118">
        <v>152370.9</v>
      </c>
      <c r="D409" s="10" t="str">
        <f>VLOOKUP(A409,'Linked TB'!A:A,1,FALSE)</f>
        <v>1603</v>
      </c>
    </row>
    <row r="410" spans="1:4">
      <c r="A410" s="116" t="s">
        <v>5057</v>
      </c>
      <c r="B410" s="116" t="s">
        <v>5059</v>
      </c>
      <c r="C410" s="118">
        <v>-538944.29</v>
      </c>
      <c r="D410" s="10" t="str">
        <f>VLOOKUP(A410,'Linked TB'!A:A,1,FALSE)</f>
        <v>2072</v>
      </c>
    </row>
    <row r="411" spans="1:4">
      <c r="A411" s="116" t="s">
        <v>1725</v>
      </c>
      <c r="B411" s="116" t="s">
        <v>1726</v>
      </c>
      <c r="C411" s="118">
        <v>16948.46</v>
      </c>
      <c r="D411" s="10" t="str">
        <f>VLOOKUP(A411,'Linked TB'!A:A,1,FALSE)</f>
        <v>0701</v>
      </c>
    </row>
    <row r="412" spans="1:4">
      <c r="A412" s="116" t="s">
        <v>1723</v>
      </c>
      <c r="B412" s="116" t="s">
        <v>1724</v>
      </c>
      <c r="C412" s="118">
        <v>165213</v>
      </c>
      <c r="D412" s="10" t="str">
        <f>VLOOKUP(A412,'Linked TB'!A:A,1,FALSE)</f>
        <v>0673</v>
      </c>
    </row>
    <row r="413" spans="1:4">
      <c r="A413" s="116" t="s">
        <v>1701</v>
      </c>
      <c r="B413" s="116" t="s">
        <v>1702</v>
      </c>
      <c r="C413" s="118">
        <v>296915.86</v>
      </c>
      <c r="D413" s="10" t="str">
        <f>VLOOKUP(A413,'Linked TB'!A:A,1,FALSE)</f>
        <v>0456</v>
      </c>
    </row>
    <row r="414" spans="1:4">
      <c r="A414" s="116" t="s">
        <v>1703</v>
      </c>
      <c r="B414" s="116" t="s">
        <v>1704</v>
      </c>
      <c r="C414" s="118">
        <v>47585480.210000001</v>
      </c>
      <c r="D414" s="10" t="str">
        <f>VLOOKUP(A414,'Linked TB'!A:A,1,FALSE)</f>
        <v>0461</v>
      </c>
    </row>
    <row r="415" spans="1:4">
      <c r="A415" s="116" t="s">
        <v>1054</v>
      </c>
      <c r="B415" s="116" t="s">
        <v>1055</v>
      </c>
      <c r="C415" s="118">
        <v>303608.5</v>
      </c>
      <c r="D415" s="10" t="str">
        <f>VLOOKUP(A415,'Linked TB'!A:A,1,FALSE)</f>
        <v>2357</v>
      </c>
    </row>
    <row r="416" spans="1:4">
      <c r="A416" s="116" t="s">
        <v>1809</v>
      </c>
      <c r="B416" s="116" t="s">
        <v>1810</v>
      </c>
      <c r="C416" s="118">
        <v>213252.99</v>
      </c>
      <c r="D416" s="10" t="str">
        <f>VLOOKUP(A416,'Linked TB'!A:A,1,FALSE)</f>
        <v>1572</v>
      </c>
    </row>
    <row r="417" spans="1:4">
      <c r="A417" s="116" t="s">
        <v>1741</v>
      </c>
      <c r="B417" s="116" t="s">
        <v>1742</v>
      </c>
      <c r="C417" s="118">
        <v>22980.5</v>
      </c>
      <c r="D417" s="10" t="str">
        <f>VLOOKUP(A417,'Linked TB'!A:A,1,FALSE)</f>
        <v>0686</v>
      </c>
    </row>
    <row r="418" spans="1:4">
      <c r="A418" s="116" t="s">
        <v>3595</v>
      </c>
      <c r="B418" s="116" t="s">
        <v>3596</v>
      </c>
      <c r="C418" s="118">
        <v>12498800.640000001</v>
      </c>
      <c r="D418" s="10" t="str">
        <f>VLOOKUP(A418,'Linked TB'!A:A,1,FALSE)</f>
        <v>0434</v>
      </c>
    </row>
    <row r="419" spans="1:4">
      <c r="A419" s="116" t="s">
        <v>1014</v>
      </c>
      <c r="B419" s="116" t="s">
        <v>1015</v>
      </c>
      <c r="C419" s="118">
        <v>379011.46</v>
      </c>
      <c r="D419" s="10" t="str">
        <f>VLOOKUP(A419,'Linked TB'!A:A,1,FALSE)</f>
        <v>0831</v>
      </c>
    </row>
    <row r="420" spans="1:4">
      <c r="A420" s="116" t="s">
        <v>5538</v>
      </c>
      <c r="B420" s="116" t="s">
        <v>5539</v>
      </c>
      <c r="C420" s="118">
        <v>168558.94</v>
      </c>
      <c r="D420" s="10" t="str">
        <f>VLOOKUP(A420,'Linked TB'!A:A,1,FALSE)</f>
        <v>2604</v>
      </c>
    </row>
    <row r="421" spans="1:4">
      <c r="A421" s="116" t="s">
        <v>4779</v>
      </c>
      <c r="B421" s="116" t="s">
        <v>4780</v>
      </c>
      <c r="C421" s="118">
        <v>-2828220.88</v>
      </c>
      <c r="D421" s="10" t="str">
        <f>VLOOKUP(A421,'Linked TB'!A:A,1,FALSE)</f>
        <v>2218</v>
      </c>
    </row>
    <row r="422" spans="1:4">
      <c r="A422" s="116" t="s">
        <v>4101</v>
      </c>
      <c r="B422" s="116" t="s">
        <v>6027</v>
      </c>
      <c r="C422" s="118">
        <v>3836969.78</v>
      </c>
      <c r="D422" s="10" t="str">
        <f>VLOOKUP(A422,'Linked TB'!A:A,1,FALSE)</f>
        <v>2532</v>
      </c>
    </row>
    <row r="423" spans="1:4">
      <c r="A423" s="116" t="s">
        <v>1713</v>
      </c>
      <c r="B423" s="116" t="s">
        <v>1714</v>
      </c>
      <c r="C423" s="118">
        <v>145000</v>
      </c>
      <c r="D423" s="10" t="str">
        <f>VLOOKUP(A423,'Linked TB'!A:A,1,FALSE)</f>
        <v>1216</v>
      </c>
    </row>
    <row r="424" spans="1:4">
      <c r="A424" s="116" t="s">
        <v>5908</v>
      </c>
      <c r="B424" s="116" t="s">
        <v>5909</v>
      </c>
      <c r="C424" s="118">
        <v>184858.5</v>
      </c>
      <c r="D424" s="10" t="str">
        <f>VLOOKUP(A424,'Linked TB'!A:A,1,FALSE)</f>
        <v>2779</v>
      </c>
    </row>
    <row r="425" spans="1:4">
      <c r="A425" s="116" t="s">
        <v>4773</v>
      </c>
      <c r="B425" s="116" t="s">
        <v>4774</v>
      </c>
      <c r="C425" s="118">
        <v>-634691.66</v>
      </c>
      <c r="D425" s="10" t="str">
        <f>VLOOKUP(A425,'Linked TB'!A:A,1,FALSE)</f>
        <v>0253</v>
      </c>
    </row>
    <row r="426" spans="1:4">
      <c r="A426" s="116" t="s">
        <v>1673</v>
      </c>
      <c r="B426" s="116" t="s">
        <v>1674</v>
      </c>
      <c r="C426" s="118">
        <v>42235</v>
      </c>
      <c r="D426" s="10" t="str">
        <f>VLOOKUP(A426,'Linked TB'!A:A,1,FALSE)</f>
        <v>0530</v>
      </c>
    </row>
    <row r="427" spans="1:4">
      <c r="A427" s="116" t="s">
        <v>1887</v>
      </c>
      <c r="B427" s="116" t="s">
        <v>1888</v>
      </c>
      <c r="C427" s="118">
        <v>1386504</v>
      </c>
      <c r="D427" s="10" t="str">
        <f>VLOOKUP(A427,'Linked TB'!A:A,1,FALSE)</f>
        <v>1988</v>
      </c>
    </row>
    <row r="428" spans="1:4">
      <c r="A428" s="116" t="s">
        <v>1405</v>
      </c>
      <c r="B428" s="116" t="s">
        <v>1407</v>
      </c>
      <c r="C428" s="118">
        <v>9308931.9499999993</v>
      </c>
      <c r="D428" s="10" t="str">
        <f>VLOOKUP(A428,'Linked TB'!A:A,1,FALSE)</f>
        <v>0086</v>
      </c>
    </row>
    <row r="429" spans="1:4">
      <c r="A429" s="116" t="s">
        <v>1747</v>
      </c>
      <c r="B429" s="116" t="s">
        <v>1748</v>
      </c>
      <c r="C429" s="118">
        <v>518396</v>
      </c>
      <c r="D429" s="10" t="str">
        <f>VLOOKUP(A429,'Linked TB'!A:A,1,FALSE)</f>
        <v>0873</v>
      </c>
    </row>
    <row r="430" spans="1:4">
      <c r="A430" s="116" t="s">
        <v>1779</v>
      </c>
      <c r="B430" s="116" t="s">
        <v>1780</v>
      </c>
      <c r="C430" s="118">
        <v>402056</v>
      </c>
      <c r="D430" s="10" t="str">
        <f>VLOOKUP(A430,'Linked TB'!A:A,1,FALSE)</f>
        <v>1426</v>
      </c>
    </row>
    <row r="431" spans="1:4">
      <c r="A431" s="116" t="s">
        <v>1911</v>
      </c>
      <c r="B431" s="116" t="s">
        <v>1912</v>
      </c>
      <c r="C431" s="118">
        <v>14870.9</v>
      </c>
      <c r="D431" s="10" t="str">
        <f>VLOOKUP(A431,'Linked TB'!A:A,1,FALSE)</f>
        <v>2436</v>
      </c>
    </row>
    <row r="432" spans="1:4">
      <c r="A432" s="116" t="s">
        <v>1787</v>
      </c>
      <c r="B432" s="116" t="s">
        <v>1788</v>
      </c>
      <c r="C432" s="118">
        <v>312305.64</v>
      </c>
      <c r="D432" s="10" t="str">
        <f>VLOOKUP(A432,'Linked TB'!A:A,1,FALSE)</f>
        <v>1514</v>
      </c>
    </row>
    <row r="433" spans="1:4">
      <c r="A433" s="116" t="s">
        <v>4762</v>
      </c>
      <c r="B433" s="116" t="s">
        <v>4764</v>
      </c>
      <c r="C433" s="118">
        <v>-32113675.09</v>
      </c>
      <c r="D433" s="10" t="str">
        <f>VLOOKUP(A433,'Linked TB'!A:A,1,FALSE)</f>
        <v>0244</v>
      </c>
    </row>
    <row r="434" spans="1:4">
      <c r="A434" s="116" t="s">
        <v>1903</v>
      </c>
      <c r="B434" s="116" t="s">
        <v>1904</v>
      </c>
      <c r="C434" s="118">
        <v>140425</v>
      </c>
      <c r="D434" s="10" t="str">
        <f>VLOOKUP(A434,'Linked TB'!A:A,1,FALSE)</f>
        <v>2370</v>
      </c>
    </row>
    <row r="435" spans="1:4">
      <c r="A435" s="116" t="s">
        <v>1022</v>
      </c>
      <c r="B435" s="116" t="s">
        <v>1023</v>
      </c>
      <c r="C435" s="118">
        <v>107899</v>
      </c>
      <c r="D435" s="10" t="str">
        <f>VLOOKUP(A435,'Linked TB'!A:A,1,FALSE)</f>
        <v>0773</v>
      </c>
    </row>
    <row r="436" spans="1:4">
      <c r="A436" s="116" t="s">
        <v>1691</v>
      </c>
      <c r="B436" s="116" t="s">
        <v>1692</v>
      </c>
      <c r="C436" s="118">
        <v>786070.29</v>
      </c>
      <c r="D436" s="10" t="str">
        <f>VLOOKUP(A436,'Linked TB'!A:A,1,FALSE)</f>
        <v>0063</v>
      </c>
    </row>
    <row r="437" spans="1:4">
      <c r="A437" s="116" t="s">
        <v>1018</v>
      </c>
      <c r="B437" s="116" t="s">
        <v>1019</v>
      </c>
      <c r="C437" s="118">
        <v>132832</v>
      </c>
      <c r="D437" s="10" t="str">
        <f>VLOOKUP(A437,'Linked TB'!A:A,1,FALSE)</f>
        <v>0767</v>
      </c>
    </row>
    <row r="438" spans="1:4">
      <c r="A438" s="116" t="s">
        <v>5675</v>
      </c>
      <c r="B438" s="116" t="s">
        <v>5676</v>
      </c>
      <c r="C438" s="118">
        <v>367221.17</v>
      </c>
      <c r="D438" s="10" t="str">
        <f>VLOOKUP(A438,'Linked TB'!A:A,1,FALSE)</f>
        <v>2691</v>
      </c>
    </row>
    <row r="439" spans="1:4">
      <c r="A439" s="116" t="s">
        <v>1719</v>
      </c>
      <c r="B439" s="116" t="s">
        <v>1720</v>
      </c>
      <c r="C439" s="118">
        <v>142415</v>
      </c>
      <c r="D439" s="10" t="str">
        <f>VLOOKUP(A439,'Linked TB'!A:A,1,FALSE)</f>
        <v>0609</v>
      </c>
    </row>
    <row r="440" spans="1:4">
      <c r="A440" s="116" t="s">
        <v>1020</v>
      </c>
      <c r="B440" s="116" t="s">
        <v>1021</v>
      </c>
      <c r="C440" s="118">
        <v>90538.7</v>
      </c>
      <c r="D440" s="10" t="str">
        <f>VLOOKUP(A440,'Linked TB'!A:A,1,FALSE)</f>
        <v>0768</v>
      </c>
    </row>
    <row r="441" spans="1:4">
      <c r="A441" s="116" t="s">
        <v>3548</v>
      </c>
      <c r="B441" s="116" t="s">
        <v>3549</v>
      </c>
      <c r="C441" s="118">
        <v>80440</v>
      </c>
      <c r="D441" s="10" t="str">
        <f>VLOOKUP(A441,'Linked TB'!A:A,1,FALSE)</f>
        <v>2586</v>
      </c>
    </row>
    <row r="442" spans="1:4">
      <c r="A442" s="116" t="s">
        <v>1791</v>
      </c>
      <c r="B442" s="116" t="s">
        <v>1792</v>
      </c>
      <c r="C442" s="118">
        <v>194920.6</v>
      </c>
      <c r="D442" s="10" t="str">
        <f>VLOOKUP(A442,'Linked TB'!A:A,1,FALSE)</f>
        <v>1346</v>
      </c>
    </row>
    <row r="443" spans="1:4">
      <c r="A443" s="116" t="s">
        <v>1040</v>
      </c>
      <c r="B443" s="116" t="s">
        <v>1041</v>
      </c>
      <c r="C443" s="118">
        <v>190913</v>
      </c>
      <c r="D443" s="10" t="str">
        <f>VLOOKUP(A443,'Linked TB'!A:A,1,FALSE)</f>
        <v>0838</v>
      </c>
    </row>
    <row r="444" spans="1:4">
      <c r="A444" s="116" t="s">
        <v>1879</v>
      </c>
      <c r="B444" s="116" t="s">
        <v>1880</v>
      </c>
      <c r="C444" s="118">
        <v>81395.25</v>
      </c>
      <c r="D444" s="10" t="str">
        <f>VLOOKUP(A444,'Linked TB'!A:A,1,FALSE)</f>
        <v>2011</v>
      </c>
    </row>
    <row r="445" spans="1:4">
      <c r="A445" s="116" t="s">
        <v>1863</v>
      </c>
      <c r="B445" s="116" t="s">
        <v>1864</v>
      </c>
      <c r="C445" s="118">
        <v>121888</v>
      </c>
      <c r="D445" s="10" t="str">
        <f>VLOOKUP(A445,'Linked TB'!A:A,1,FALSE)</f>
        <v>1507</v>
      </c>
    </row>
    <row r="446" spans="1:4">
      <c r="A446" s="116" t="s">
        <v>1807</v>
      </c>
      <c r="B446" s="116" t="s">
        <v>1808</v>
      </c>
      <c r="C446" s="118">
        <v>206522.74</v>
      </c>
      <c r="D446" s="10" t="str">
        <f>VLOOKUP(A446,'Linked TB'!A:A,1,FALSE)</f>
        <v>1571</v>
      </c>
    </row>
    <row r="447" spans="1:4">
      <c r="A447" s="116" t="s">
        <v>1042</v>
      </c>
      <c r="B447" s="116" t="s">
        <v>1043</v>
      </c>
      <c r="C447" s="118">
        <v>291902</v>
      </c>
      <c r="D447" s="10" t="str">
        <f>VLOOKUP(A447,'Linked TB'!A:A,1,FALSE)</f>
        <v>1366</v>
      </c>
    </row>
    <row r="448" spans="1:4">
      <c r="A448" s="116" t="s">
        <v>6207</v>
      </c>
      <c r="B448" s="116" t="s">
        <v>6208</v>
      </c>
      <c r="C448" s="118">
        <v>-277792000</v>
      </c>
      <c r="D448" s="10" t="str">
        <f>VLOOKUP(A448,'Linked TB'!A:A,1,FALSE)</f>
        <v>2863</v>
      </c>
    </row>
    <row r="449" spans="1:4">
      <c r="A449" s="116" t="s">
        <v>1046</v>
      </c>
      <c r="B449" s="116" t="s">
        <v>1047</v>
      </c>
      <c r="C449" s="118">
        <v>359177.2</v>
      </c>
      <c r="D449" s="10" t="str">
        <f>VLOOKUP(A449,'Linked TB'!A:A,1,FALSE)</f>
        <v>1520</v>
      </c>
    </row>
    <row r="450" spans="1:4">
      <c r="A450" s="116" t="s">
        <v>1707</v>
      </c>
      <c r="B450" s="116" t="s">
        <v>1708</v>
      </c>
      <c r="C450" s="118">
        <v>556064</v>
      </c>
      <c r="D450" s="10" t="str">
        <f>VLOOKUP(A450,'Linked TB'!A:A,1,FALSE)</f>
        <v>1222</v>
      </c>
    </row>
    <row r="451" spans="1:4">
      <c r="A451" s="116" t="s">
        <v>1050</v>
      </c>
      <c r="B451" s="116" t="s">
        <v>1051</v>
      </c>
      <c r="C451" s="118">
        <v>160750</v>
      </c>
      <c r="D451" s="10" t="str">
        <f>VLOOKUP(A451,'Linked TB'!A:A,1,FALSE)</f>
        <v>1955</v>
      </c>
    </row>
    <row r="452" spans="1:4">
      <c r="A452" s="116" t="s">
        <v>5512</v>
      </c>
      <c r="B452" s="116" t="s">
        <v>5513</v>
      </c>
      <c r="C452" s="118">
        <v>213013.08</v>
      </c>
      <c r="D452" s="10" t="str">
        <f>VLOOKUP(A452,'Linked TB'!A:A,1,FALSE)</f>
        <v>2575</v>
      </c>
    </row>
    <row r="453" spans="1:4">
      <c r="A453" s="116" t="s">
        <v>1849</v>
      </c>
      <c r="B453" s="116" t="s">
        <v>1850</v>
      </c>
      <c r="C453" s="118">
        <v>166948.38</v>
      </c>
      <c r="D453" s="10" t="str">
        <f>VLOOKUP(A453,'Linked TB'!A:A,1,FALSE)</f>
        <v>1716</v>
      </c>
    </row>
    <row r="454" spans="1:4">
      <c r="A454" s="116" t="s">
        <v>1683</v>
      </c>
      <c r="B454" s="116" t="s">
        <v>1684</v>
      </c>
      <c r="C454" s="118">
        <v>1519493.96</v>
      </c>
      <c r="D454" s="10" t="str">
        <f>VLOOKUP(A454,'Linked TB'!A:A,1,FALSE)</f>
        <v>0405</v>
      </c>
    </row>
    <row r="455" spans="1:4">
      <c r="A455" s="116" t="s">
        <v>5813</v>
      </c>
      <c r="B455" s="116" t="s">
        <v>5814</v>
      </c>
      <c r="C455" s="118">
        <v>0</v>
      </c>
      <c r="D455" s="10" t="str">
        <f>VLOOKUP(A455,'Linked TB'!A:A,1,FALSE)</f>
        <v>2510</v>
      </c>
    </row>
    <row r="456" spans="1:4">
      <c r="A456" s="116" t="s">
        <v>1699</v>
      </c>
      <c r="B456" s="116" t="s">
        <v>1700</v>
      </c>
      <c r="C456" s="118">
        <v>905818.9</v>
      </c>
      <c r="D456" s="10" t="str">
        <f>VLOOKUP(A456,'Linked TB'!A:A,1,FALSE)</f>
        <v>0449</v>
      </c>
    </row>
    <row r="457" spans="1:4">
      <c r="A457" s="116" t="s">
        <v>1743</v>
      </c>
      <c r="B457" s="116" t="s">
        <v>1744</v>
      </c>
      <c r="C457" s="118">
        <v>34205.64</v>
      </c>
      <c r="D457" s="10" t="str">
        <f>VLOOKUP(A457,'Linked TB'!A:A,1,FALSE)</f>
        <v>0687</v>
      </c>
    </row>
    <row r="458" spans="1:4">
      <c r="A458" s="116" t="s">
        <v>1799</v>
      </c>
      <c r="B458" s="116" t="s">
        <v>1800</v>
      </c>
      <c r="C458" s="118">
        <v>183600</v>
      </c>
      <c r="D458" s="10" t="str">
        <f>VLOOKUP(A458,'Linked TB'!A:A,1,FALSE)</f>
        <v>1489</v>
      </c>
    </row>
    <row r="459" spans="1:4">
      <c r="A459" s="116" t="s">
        <v>1733</v>
      </c>
      <c r="B459" s="116" t="s">
        <v>1734</v>
      </c>
      <c r="C459" s="118">
        <v>62844.88</v>
      </c>
      <c r="D459" s="10" t="str">
        <f>VLOOKUP(A459,'Linked TB'!A:A,1,FALSE)</f>
        <v>0584</v>
      </c>
    </row>
    <row r="460" spans="1:4">
      <c r="A460" s="116" t="s">
        <v>4655</v>
      </c>
      <c r="B460" s="116" t="s">
        <v>4657</v>
      </c>
      <c r="C460" s="118">
        <v>-165565917.44</v>
      </c>
      <c r="D460" s="10" t="str">
        <f>VLOOKUP(A460,'Linked TB'!A:A,1,FALSE)</f>
        <v>2411</v>
      </c>
    </row>
    <row r="461" spans="1:4">
      <c r="A461" s="116" t="s">
        <v>1757</v>
      </c>
      <c r="B461" s="116" t="s">
        <v>1758</v>
      </c>
      <c r="C461" s="118">
        <v>181889.26</v>
      </c>
      <c r="D461" s="10" t="str">
        <f>VLOOKUP(A461,'Linked TB'!A:A,1,FALSE)</f>
        <v>0685</v>
      </c>
    </row>
    <row r="462" spans="1:4">
      <c r="A462" s="116" t="s">
        <v>1044</v>
      </c>
      <c r="B462" s="116" t="s">
        <v>1045</v>
      </c>
      <c r="C462" s="118">
        <v>339775.75</v>
      </c>
      <c r="D462" s="10" t="str">
        <f>VLOOKUP(A462,'Linked TB'!A:A,1,FALSE)</f>
        <v>1370</v>
      </c>
    </row>
    <row r="463" spans="1:4">
      <c r="A463" s="116" t="s">
        <v>4661</v>
      </c>
      <c r="B463" s="116" t="s">
        <v>4663</v>
      </c>
      <c r="C463" s="118">
        <v>-49670108.469999999</v>
      </c>
      <c r="D463" s="10" t="str">
        <f>VLOOKUP(A463,'Linked TB'!A:A,1,FALSE)</f>
        <v>2405</v>
      </c>
    </row>
    <row r="464" spans="1:4">
      <c r="A464" s="116" t="s">
        <v>1721</v>
      </c>
      <c r="B464" s="116" t="s">
        <v>1722</v>
      </c>
      <c r="C464" s="118">
        <v>216245</v>
      </c>
      <c r="D464" s="10" t="str">
        <f>VLOOKUP(A464,'Linked TB'!A:A,1,FALSE)</f>
        <v>0667</v>
      </c>
    </row>
    <row r="465" spans="1:4">
      <c r="A465" s="116" t="s">
        <v>1803</v>
      </c>
      <c r="B465" s="116" t="s">
        <v>1804</v>
      </c>
      <c r="C465" s="118">
        <v>454845.38</v>
      </c>
      <c r="D465" s="10" t="str">
        <f>VLOOKUP(A465,'Linked TB'!A:A,1,FALSE)</f>
        <v>1569</v>
      </c>
    </row>
    <row r="466" spans="1:4">
      <c r="A466" s="116" t="s">
        <v>1735</v>
      </c>
      <c r="B466" s="116" t="s">
        <v>1736</v>
      </c>
      <c r="C466" s="118">
        <v>75973</v>
      </c>
      <c r="D466" s="10" t="str">
        <f>VLOOKUP(A466,'Linked TB'!A:A,1,FALSE)</f>
        <v>0643</v>
      </c>
    </row>
    <row r="467" spans="1:4">
      <c r="A467" s="116" t="s">
        <v>4031</v>
      </c>
      <c r="B467" s="116" t="s">
        <v>4032</v>
      </c>
      <c r="C467" s="118">
        <v>136048.29</v>
      </c>
      <c r="D467" s="10" t="str">
        <f>VLOOKUP(A467,'Linked TB'!A:A,1,FALSE)</f>
        <v>2425</v>
      </c>
    </row>
    <row r="468" spans="1:4">
      <c r="A468" s="116" t="s">
        <v>1753</v>
      </c>
      <c r="B468" s="116" t="s">
        <v>1754</v>
      </c>
      <c r="C468" s="118">
        <v>53888.66</v>
      </c>
      <c r="D468" s="10" t="str">
        <f>VLOOKUP(A468,'Linked TB'!A:A,1,FALSE)</f>
        <v>0691</v>
      </c>
    </row>
    <row r="469" spans="1:4">
      <c r="A469" s="116" t="s">
        <v>1867</v>
      </c>
      <c r="B469" s="116" t="s">
        <v>1868</v>
      </c>
      <c r="C469" s="118">
        <v>109451.91</v>
      </c>
      <c r="D469" s="10" t="str">
        <f>VLOOKUP(A469,'Linked TB'!A:A,1,FALSE)</f>
        <v>1543</v>
      </c>
    </row>
    <row r="470" spans="1:4">
      <c r="A470" s="116" t="s">
        <v>1737</v>
      </c>
      <c r="B470" s="116" t="s">
        <v>1738</v>
      </c>
      <c r="C470" s="118">
        <v>99865.75</v>
      </c>
      <c r="D470" s="10" t="str">
        <f>VLOOKUP(A470,'Linked TB'!A:A,1,FALSE)</f>
        <v>0645</v>
      </c>
    </row>
    <row r="471" spans="1:4">
      <c r="A471" s="116" t="s">
        <v>1761</v>
      </c>
      <c r="B471" s="116" t="s">
        <v>1762</v>
      </c>
      <c r="C471" s="118">
        <v>17460</v>
      </c>
      <c r="D471" s="10" t="str">
        <f>VLOOKUP(A471,'Linked TB'!A:A,1,FALSE)</f>
        <v>0710</v>
      </c>
    </row>
    <row r="472" spans="1:4">
      <c r="A472" s="116" t="s">
        <v>1805</v>
      </c>
      <c r="B472" s="116" t="s">
        <v>1806</v>
      </c>
      <c r="C472" s="118">
        <v>140837.5</v>
      </c>
      <c r="D472" s="10" t="str">
        <f>VLOOKUP(A472,'Linked TB'!A:A,1,FALSE)</f>
        <v>1570</v>
      </c>
    </row>
    <row r="473" spans="1:4">
      <c r="A473" s="116" t="s">
        <v>435</v>
      </c>
      <c r="B473" s="116" t="s">
        <v>436</v>
      </c>
      <c r="C473" s="118">
        <v>62773598.68</v>
      </c>
      <c r="D473" s="10" t="str">
        <f>VLOOKUP(A473,'Linked TB'!A:A,1,FALSE)</f>
        <v>0147</v>
      </c>
    </row>
    <row r="474" spans="1:4">
      <c r="A474" s="116" t="s">
        <v>1731</v>
      </c>
      <c r="B474" s="116" t="s">
        <v>1732</v>
      </c>
      <c r="C474" s="118">
        <v>61457.72</v>
      </c>
      <c r="D474" s="10" t="str">
        <f>VLOOKUP(A474,'Linked TB'!A:A,1,FALSE)</f>
        <v>0747</v>
      </c>
    </row>
    <row r="475" spans="1:4">
      <c r="A475" s="116" t="s">
        <v>1823</v>
      </c>
      <c r="B475" s="116" t="s">
        <v>1824</v>
      </c>
      <c r="C475" s="118">
        <v>122974.05</v>
      </c>
      <c r="D475" s="10" t="str">
        <f>VLOOKUP(A475,'Linked TB'!A:A,1,FALSE)</f>
        <v>1594</v>
      </c>
    </row>
    <row r="476" spans="1:4">
      <c r="A476" s="116" t="s">
        <v>1813</v>
      </c>
      <c r="B476" s="116" t="s">
        <v>1814</v>
      </c>
      <c r="C476" s="118">
        <v>88910.84</v>
      </c>
      <c r="D476" s="10" t="str">
        <f>VLOOKUP(A476,'Linked TB'!A:A,1,FALSE)</f>
        <v>1598</v>
      </c>
    </row>
    <row r="477" spans="1:4">
      <c r="A477" s="116" t="s">
        <v>1857</v>
      </c>
      <c r="B477" s="116" t="s">
        <v>1858</v>
      </c>
      <c r="C477" s="118">
        <v>93100.75</v>
      </c>
      <c r="D477" s="10" t="str">
        <f>VLOOKUP(A477,'Linked TB'!A:A,1,FALSE)</f>
        <v>1379</v>
      </c>
    </row>
    <row r="478" spans="1:4">
      <c r="A478" s="116" t="s">
        <v>1357</v>
      </c>
      <c r="B478" s="116" t="s">
        <v>1358</v>
      </c>
      <c r="C478" s="118">
        <v>0</v>
      </c>
      <c r="D478" s="10" t="str">
        <f>VLOOKUP(A478,'Linked TB'!A:A,1,FALSE)</f>
        <v>1144</v>
      </c>
    </row>
    <row r="479" spans="1:4">
      <c r="A479" s="116" t="s">
        <v>4474</v>
      </c>
      <c r="B479" s="116" t="s">
        <v>4475</v>
      </c>
      <c r="C479" s="118">
        <v>0</v>
      </c>
      <c r="D479" s="10" t="str">
        <f>VLOOKUP(A479,'Linked TB'!A:A,1,FALSE)</f>
        <v>1151</v>
      </c>
    </row>
    <row r="480" spans="1:4">
      <c r="A480" s="116" t="s">
        <v>1717</v>
      </c>
      <c r="B480" s="116" t="s">
        <v>1718</v>
      </c>
      <c r="C480" s="118">
        <v>5172.09</v>
      </c>
      <c r="D480" s="10" t="str">
        <f>VLOOKUP(A480,'Linked TB'!A:A,1,FALSE)</f>
        <v>1296</v>
      </c>
    </row>
    <row r="481" spans="1:4">
      <c r="A481" s="116" t="s">
        <v>1759</v>
      </c>
      <c r="B481" s="116" t="s">
        <v>1760</v>
      </c>
      <c r="C481" s="118">
        <v>22597</v>
      </c>
      <c r="D481" s="10" t="str">
        <f>VLOOKUP(A481,'Linked TB'!A:A,1,FALSE)</f>
        <v>0698</v>
      </c>
    </row>
    <row r="482" spans="1:4">
      <c r="A482" s="116" t="s">
        <v>1873</v>
      </c>
      <c r="B482" s="116" t="s">
        <v>1874</v>
      </c>
      <c r="C482" s="118">
        <v>118023</v>
      </c>
      <c r="D482" s="10" t="str">
        <f>VLOOKUP(A482,'Linked TB'!A:A,1,FALSE)</f>
        <v>2093</v>
      </c>
    </row>
    <row r="483" spans="1:4">
      <c r="A483" s="116" t="s">
        <v>1883</v>
      </c>
      <c r="B483" s="116" t="s">
        <v>1884</v>
      </c>
      <c r="C483" s="118">
        <v>46330</v>
      </c>
      <c r="D483" s="10" t="str">
        <f>VLOOKUP(A483,'Linked TB'!A:A,1,FALSE)</f>
        <v>2067</v>
      </c>
    </row>
    <row r="484" spans="1:4">
      <c r="A484" s="116" t="s">
        <v>1739</v>
      </c>
      <c r="B484" s="116" t="s">
        <v>1740</v>
      </c>
      <c r="C484" s="118">
        <v>78392</v>
      </c>
      <c r="D484" s="10" t="str">
        <f>VLOOKUP(A484,'Linked TB'!A:A,1,FALSE)</f>
        <v>0656</v>
      </c>
    </row>
    <row r="485" spans="1:4">
      <c r="A485" s="116" t="s">
        <v>3613</v>
      </c>
      <c r="B485" s="116" t="s">
        <v>3614</v>
      </c>
      <c r="C485" s="118">
        <v>0</v>
      </c>
      <c r="D485" s="10" t="str">
        <f>VLOOKUP(A485,'Linked TB'!A:A,1,FALSE)</f>
        <v>2167</v>
      </c>
    </row>
    <row r="486" spans="1:4">
      <c r="A486" s="116" t="s">
        <v>1831</v>
      </c>
      <c r="B486" s="116" t="s">
        <v>1832</v>
      </c>
      <c r="C486" s="118">
        <v>218073</v>
      </c>
      <c r="D486" s="10" t="str">
        <f>VLOOKUP(A486,'Linked TB'!A:A,1,FALSE)</f>
        <v>1602</v>
      </c>
    </row>
    <row r="487" spans="1:4">
      <c r="A487" s="116" t="s">
        <v>1687</v>
      </c>
      <c r="B487" s="116" t="s">
        <v>1688</v>
      </c>
      <c r="C487" s="118">
        <v>1585686.67</v>
      </c>
      <c r="D487" s="10" t="str">
        <f>VLOOKUP(A487,'Linked TB'!A:A,1,FALSE)</f>
        <v>0056</v>
      </c>
    </row>
    <row r="488" spans="1:4">
      <c r="A488" s="116" t="s">
        <v>4940</v>
      </c>
      <c r="B488" s="116" t="s">
        <v>4941</v>
      </c>
      <c r="C488" s="118">
        <v>-25238</v>
      </c>
      <c r="D488" s="10" t="str">
        <f>VLOOKUP(A488,'Linked TB'!A:A,1,FALSE)</f>
        <v>2014</v>
      </c>
    </row>
    <row r="489" spans="1:4">
      <c r="A489" s="116" t="s">
        <v>1889</v>
      </c>
      <c r="B489" s="116" t="s">
        <v>1890</v>
      </c>
      <c r="C489" s="118">
        <v>46787.360000000001</v>
      </c>
      <c r="D489" s="10" t="str">
        <f>VLOOKUP(A489,'Linked TB'!A:A,1,FALSE)</f>
        <v>2028</v>
      </c>
    </row>
    <row r="490" spans="1:4">
      <c r="A490" s="116" t="s">
        <v>1052</v>
      </c>
      <c r="B490" s="116" t="s">
        <v>1053</v>
      </c>
      <c r="C490" s="118">
        <v>23706.66</v>
      </c>
      <c r="D490" s="10" t="str">
        <f>VLOOKUP(A490,'Linked TB'!A:A,1,FALSE)</f>
        <v>2275</v>
      </c>
    </row>
    <row r="491" spans="1:4">
      <c r="A491" s="116" t="s">
        <v>1677</v>
      </c>
      <c r="B491" s="116" t="s">
        <v>1678</v>
      </c>
      <c r="C491" s="118">
        <v>90194.2</v>
      </c>
      <c r="D491" s="10" t="str">
        <f>VLOOKUP(A491,'Linked TB'!A:A,1,FALSE)</f>
        <v>0541</v>
      </c>
    </row>
    <row r="492" spans="1:4">
      <c r="A492" s="116" t="s">
        <v>1681</v>
      </c>
      <c r="B492" s="116" t="s">
        <v>1682</v>
      </c>
      <c r="C492" s="118">
        <v>0</v>
      </c>
      <c r="D492" s="10" t="str">
        <f>VLOOKUP(A492,'Linked TB'!A:A,1,FALSE)</f>
        <v>0399</v>
      </c>
    </row>
    <row r="493" spans="1:4">
      <c r="A493" s="116" t="s">
        <v>1745</v>
      </c>
      <c r="B493" s="116" t="s">
        <v>1746</v>
      </c>
      <c r="C493" s="118">
        <v>570624.5</v>
      </c>
      <c r="D493" s="10" t="str">
        <f>VLOOKUP(A493,'Linked TB'!A:A,1,FALSE)</f>
        <v>0865</v>
      </c>
    </row>
    <row r="494" spans="1:4">
      <c r="A494" s="116" t="s">
        <v>3617</v>
      </c>
      <c r="B494" s="116" t="s">
        <v>3618</v>
      </c>
      <c r="C494" s="118">
        <v>0</v>
      </c>
      <c r="D494" s="10" t="str">
        <f>VLOOKUP(A494,'Linked TB'!A:A,1,FALSE)</f>
        <v>2195</v>
      </c>
    </row>
    <row r="495" spans="1:4">
      <c r="A495" s="116" t="s">
        <v>1797</v>
      </c>
      <c r="B495" s="116" t="s">
        <v>1798</v>
      </c>
      <c r="C495" s="118">
        <v>178159.49</v>
      </c>
      <c r="D495" s="10" t="str">
        <f>VLOOKUP(A495,'Linked TB'!A:A,1,FALSE)</f>
        <v>1450</v>
      </c>
    </row>
    <row r="496" spans="1:4">
      <c r="A496" s="116" t="s">
        <v>1781</v>
      </c>
      <c r="B496" s="116" t="s">
        <v>1782</v>
      </c>
      <c r="C496" s="118">
        <v>83723.56</v>
      </c>
      <c r="D496" s="10" t="str">
        <f>VLOOKUP(A496,'Linked TB'!A:A,1,FALSE)</f>
        <v>1448</v>
      </c>
    </row>
    <row r="497" spans="1:4">
      <c r="A497" s="116" t="s">
        <v>5667</v>
      </c>
      <c r="B497" s="116" t="s">
        <v>5668</v>
      </c>
      <c r="C497" s="118">
        <v>0</v>
      </c>
      <c r="D497" s="10" t="str">
        <f>VLOOKUP(A497,'Linked TB'!A:A,1,FALSE)</f>
        <v>2585</v>
      </c>
    </row>
    <row r="498" spans="1:4">
      <c r="A498" s="116" t="s">
        <v>1773</v>
      </c>
      <c r="B498" s="116" t="s">
        <v>1774</v>
      </c>
      <c r="C498" s="118">
        <v>7290</v>
      </c>
      <c r="D498" s="10" t="str">
        <f>VLOOKUP(A498,'Linked TB'!A:A,1,FALSE)</f>
        <v>0733</v>
      </c>
    </row>
    <row r="499" spans="1:4">
      <c r="A499" s="116" t="s">
        <v>1695</v>
      </c>
      <c r="B499" s="116" t="s">
        <v>1696</v>
      </c>
      <c r="C499" s="118">
        <v>28840</v>
      </c>
      <c r="D499" s="10" t="str">
        <f>VLOOKUP(A499,'Linked TB'!A:A,1,FALSE)</f>
        <v>0285</v>
      </c>
    </row>
    <row r="500" spans="1:4">
      <c r="A500" s="116" t="s">
        <v>1859</v>
      </c>
      <c r="B500" s="116" t="s">
        <v>1860</v>
      </c>
      <c r="C500" s="118">
        <v>90665.68</v>
      </c>
      <c r="D500" s="10" t="str">
        <f>VLOOKUP(A500,'Linked TB'!A:A,1,FALSE)</f>
        <v>1395</v>
      </c>
    </row>
    <row r="501" spans="1:4">
      <c r="A501" s="116" t="s">
        <v>1767</v>
      </c>
      <c r="B501" s="116" t="s">
        <v>1768</v>
      </c>
      <c r="C501" s="118">
        <v>110942.1</v>
      </c>
      <c r="D501" s="10" t="str">
        <f>VLOOKUP(A501,'Linked TB'!A:A,1,FALSE)</f>
        <v>0581</v>
      </c>
    </row>
    <row r="502" spans="1:4">
      <c r="A502" s="116" t="s">
        <v>1869</v>
      </c>
      <c r="B502" s="116" t="s">
        <v>1870</v>
      </c>
      <c r="C502" s="118">
        <v>43500</v>
      </c>
      <c r="D502" s="10" t="str">
        <f>VLOOKUP(A502,'Linked TB'!A:A,1,FALSE)</f>
        <v>2029</v>
      </c>
    </row>
    <row r="503" spans="1:4">
      <c r="A503" s="116" t="s">
        <v>1693</v>
      </c>
      <c r="B503" s="116" t="s">
        <v>1694</v>
      </c>
      <c r="C503" s="118">
        <v>12335433.83</v>
      </c>
      <c r="D503" s="10" t="str">
        <f>VLOOKUP(A503,'Linked TB'!A:A,1,FALSE)</f>
        <v>0070</v>
      </c>
    </row>
    <row r="504" spans="1:4">
      <c r="A504" s="116" t="s">
        <v>1861</v>
      </c>
      <c r="B504" s="116" t="s">
        <v>1862</v>
      </c>
      <c r="C504" s="118">
        <v>92400</v>
      </c>
      <c r="D504" s="10" t="str">
        <f>VLOOKUP(A504,'Linked TB'!A:A,1,FALSE)</f>
        <v>1461</v>
      </c>
    </row>
    <row r="505" spans="1:4">
      <c r="A505" s="116" t="s">
        <v>4472</v>
      </c>
      <c r="B505" s="116" t="s">
        <v>4473</v>
      </c>
      <c r="C505" s="118">
        <v>10343591.26</v>
      </c>
      <c r="D505" s="10" t="str">
        <f>VLOOKUP(A505,'Linked TB'!A:A,1,FALSE)</f>
        <v>0202</v>
      </c>
    </row>
    <row r="506" spans="1:4">
      <c r="A506" s="116" t="s">
        <v>1024</v>
      </c>
      <c r="B506" s="116" t="s">
        <v>1025</v>
      </c>
      <c r="C506" s="118">
        <v>74050</v>
      </c>
      <c r="D506" s="10" t="str">
        <f>VLOOKUP(A506,'Linked TB'!A:A,1,FALSE)</f>
        <v>0774</v>
      </c>
    </row>
    <row r="507" spans="1:4">
      <c r="A507" s="116" t="s">
        <v>1026</v>
      </c>
      <c r="B507" s="116" t="s">
        <v>1027</v>
      </c>
      <c r="C507" s="118">
        <v>7535</v>
      </c>
      <c r="D507" s="10" t="str">
        <f>VLOOKUP(A507,'Linked TB'!A:A,1,FALSE)</f>
        <v>0777</v>
      </c>
    </row>
    <row r="508" spans="1:4">
      <c r="A508" s="116" t="s">
        <v>1755</v>
      </c>
      <c r="B508" s="116" t="s">
        <v>1756</v>
      </c>
      <c r="C508" s="118">
        <v>180474</v>
      </c>
      <c r="D508" s="10" t="str">
        <f>VLOOKUP(A508,'Linked TB'!A:A,1,FALSE)</f>
        <v>0680</v>
      </c>
    </row>
    <row r="509" spans="1:4">
      <c r="A509" s="116" t="s">
        <v>1679</v>
      </c>
      <c r="B509" s="116" t="s">
        <v>1680</v>
      </c>
      <c r="C509" s="118">
        <v>146873.12</v>
      </c>
      <c r="D509" s="10" t="str">
        <f>VLOOKUP(A509,'Linked TB'!A:A,1,FALSE)</f>
        <v>0553</v>
      </c>
    </row>
    <row r="510" spans="1:4">
      <c r="A510" s="116" t="s">
        <v>5677</v>
      </c>
      <c r="B510" s="116" t="s">
        <v>5678</v>
      </c>
      <c r="C510" s="118">
        <v>445607971.05000001</v>
      </c>
      <c r="D510" s="10" t="str">
        <f>VLOOKUP(A510,'Linked TB'!A:A,1,FALSE)</f>
        <v>2693</v>
      </c>
    </row>
    <row r="511" spans="1:4">
      <c r="A511" s="116" t="s">
        <v>5637</v>
      </c>
      <c r="B511" s="116" t="s">
        <v>5654</v>
      </c>
      <c r="C511" s="118">
        <v>0</v>
      </c>
      <c r="D511" s="10" t="str">
        <f>VLOOKUP(A511,'Linked TB'!A:A,1,FALSE)</f>
        <v>2680</v>
      </c>
    </row>
    <row r="512" spans="1:4">
      <c r="A512" s="116" t="s">
        <v>1875</v>
      </c>
      <c r="B512" s="116" t="s">
        <v>1876</v>
      </c>
      <c r="C512" s="118">
        <v>5000</v>
      </c>
      <c r="D512" s="10" t="str">
        <f>VLOOKUP(A512,'Linked TB'!A:A,1,FALSE)</f>
        <v>2110</v>
      </c>
    </row>
    <row r="513" spans="1:4">
      <c r="A513" s="116" t="s">
        <v>1671</v>
      </c>
      <c r="B513" s="116" t="s">
        <v>1672</v>
      </c>
      <c r="C513" s="118">
        <v>88910.84</v>
      </c>
      <c r="D513" s="10" t="str">
        <f>VLOOKUP(A513,'Linked TB'!A:A,1,FALSE)</f>
        <v>0501</v>
      </c>
    </row>
    <row r="514" spans="1:4">
      <c r="A514" s="116" t="s">
        <v>5942</v>
      </c>
      <c r="B514" s="116" t="s">
        <v>5943</v>
      </c>
      <c r="C514" s="118">
        <v>44761.75</v>
      </c>
      <c r="D514" s="10" t="str">
        <f>VLOOKUP(A514,'Linked TB'!A:A,1,FALSE)</f>
        <v>2759</v>
      </c>
    </row>
    <row r="515" spans="1:4">
      <c r="A515" s="116" t="s">
        <v>1273</v>
      </c>
      <c r="B515" s="116" t="s">
        <v>6031</v>
      </c>
      <c r="C515" s="118">
        <v>15288212.34</v>
      </c>
      <c r="D515" s="10" t="str">
        <f>VLOOKUP(A515,'Linked TB'!A:A,1,FALSE)</f>
        <v>0286</v>
      </c>
    </row>
    <row r="516" spans="1:4">
      <c r="A516" s="116" t="s">
        <v>5489</v>
      </c>
      <c r="B516" s="116" t="s">
        <v>5490</v>
      </c>
      <c r="C516" s="118">
        <v>0</v>
      </c>
      <c r="D516" s="10" t="str">
        <f>VLOOKUP(A516,'Linked TB'!A:A,1,FALSE)</f>
        <v>2389</v>
      </c>
    </row>
    <row r="517" spans="1:4">
      <c r="A517" s="116" t="s">
        <v>3619</v>
      </c>
      <c r="B517" s="116" t="s">
        <v>3620</v>
      </c>
      <c r="C517" s="118">
        <v>29970</v>
      </c>
      <c r="D517" s="10" t="str">
        <f>VLOOKUP(A517,'Linked TB'!A:A,1,FALSE)</f>
        <v>2210</v>
      </c>
    </row>
    <row r="518" spans="1:4">
      <c r="A518" s="116" t="s">
        <v>4029</v>
      </c>
      <c r="B518" s="116" t="s">
        <v>4030</v>
      </c>
      <c r="C518" s="118">
        <v>0</v>
      </c>
      <c r="D518" s="10" t="str">
        <f>VLOOKUP(A518,'Linked TB'!A:A,1,FALSE)</f>
        <v>1930</v>
      </c>
    </row>
    <row r="519" spans="1:4">
      <c r="A519" s="116" t="s">
        <v>1877</v>
      </c>
      <c r="B519" s="116" t="s">
        <v>1878</v>
      </c>
      <c r="C519" s="118">
        <v>4640</v>
      </c>
      <c r="D519" s="10" t="str">
        <f>VLOOKUP(A519,'Linked TB'!A:A,1,FALSE)</f>
        <v>1957</v>
      </c>
    </row>
    <row r="520" spans="1:4">
      <c r="A520" s="116" t="s">
        <v>1689</v>
      </c>
      <c r="B520" s="116" t="s">
        <v>1690</v>
      </c>
      <c r="C520" s="118">
        <v>17199876</v>
      </c>
      <c r="D520" s="10" t="str">
        <f>VLOOKUP(A520,'Linked TB'!A:A,1,FALSE)</f>
        <v>0060</v>
      </c>
    </row>
    <row r="521" spans="1:4">
      <c r="A521" s="116" t="s">
        <v>1841</v>
      </c>
      <c r="B521" s="116" t="s">
        <v>1842</v>
      </c>
      <c r="C521" s="118">
        <v>12095</v>
      </c>
      <c r="D521" s="10" t="str">
        <f>VLOOKUP(A521,'Linked TB'!A:A,1,FALSE)</f>
        <v>1577</v>
      </c>
    </row>
    <row r="522" spans="1:4">
      <c r="A522" s="116" t="s">
        <v>1899</v>
      </c>
      <c r="B522" s="116" t="s">
        <v>6028</v>
      </c>
      <c r="C522" s="118">
        <v>29300</v>
      </c>
      <c r="D522" s="10" t="str">
        <f>VLOOKUP(A522,'Linked TB'!A:A,1,FALSE)</f>
        <v>2328</v>
      </c>
    </row>
    <row r="523" spans="1:4">
      <c r="A523" s="116" t="s">
        <v>1793</v>
      </c>
      <c r="B523" s="116" t="s">
        <v>1794</v>
      </c>
      <c r="C523" s="118">
        <v>70929.75</v>
      </c>
      <c r="D523" s="10" t="str">
        <f>VLOOKUP(A523,'Linked TB'!A:A,1,FALSE)</f>
        <v>1457</v>
      </c>
    </row>
    <row r="524" spans="1:4">
      <c r="A524" s="116" t="s">
        <v>3623</v>
      </c>
      <c r="B524" s="116" t="s">
        <v>3624</v>
      </c>
      <c r="C524" s="118">
        <v>20000</v>
      </c>
      <c r="D524" s="10" t="str">
        <f>VLOOKUP(A524,'Linked TB'!A:A,1,FALSE)</f>
        <v>2188</v>
      </c>
    </row>
    <row r="525" spans="1:4">
      <c r="A525" s="116" t="s">
        <v>4399</v>
      </c>
      <c r="B525" s="116" t="s">
        <v>4401</v>
      </c>
      <c r="C525" s="118">
        <v>251438.12</v>
      </c>
      <c r="D525" s="10" t="str">
        <f>VLOOKUP(A525,'Linked TB'!A:A,1,FALSE)</f>
        <v>1325</v>
      </c>
    </row>
    <row r="526" spans="1:4">
      <c r="A526" s="116" t="s">
        <v>1907</v>
      </c>
      <c r="B526" s="116" t="s">
        <v>1908</v>
      </c>
      <c r="C526" s="118">
        <v>48670.9</v>
      </c>
      <c r="D526" s="10" t="str">
        <f>VLOOKUP(A526,'Linked TB'!A:A,1,FALSE)</f>
        <v>2301</v>
      </c>
    </row>
    <row r="527" spans="1:4">
      <c r="A527" s="116" t="s">
        <v>428</v>
      </c>
      <c r="B527" s="116" t="s">
        <v>429</v>
      </c>
      <c r="C527" s="118">
        <v>557415512</v>
      </c>
      <c r="D527" s="10" t="str">
        <f>VLOOKUP(A527,'Linked TB'!A:A,1,FALSE)</f>
        <v>0421</v>
      </c>
    </row>
    <row r="528" spans="1:4">
      <c r="A528" s="116" t="s">
        <v>1783</v>
      </c>
      <c r="B528" s="116" t="s">
        <v>1784</v>
      </c>
      <c r="C528" s="118">
        <v>5000</v>
      </c>
      <c r="D528" s="10" t="str">
        <f>VLOOKUP(A528,'Linked TB'!A:A,1,FALSE)</f>
        <v>1484</v>
      </c>
    </row>
    <row r="529" spans="1:4">
      <c r="A529" s="116" t="s">
        <v>1895</v>
      </c>
      <c r="B529" s="116" t="s">
        <v>1896</v>
      </c>
      <c r="C529" s="118">
        <v>62170.96</v>
      </c>
      <c r="D529" s="10" t="str">
        <f>VLOOKUP(A529,'Linked TB'!A:A,1,FALSE)</f>
        <v>2364</v>
      </c>
    </row>
    <row r="530" spans="1:4">
      <c r="A530" s="116" t="s">
        <v>3621</v>
      </c>
      <c r="B530" s="116" t="s">
        <v>3622</v>
      </c>
      <c r="C530" s="118">
        <v>0</v>
      </c>
      <c r="D530" s="10" t="str">
        <f>VLOOKUP(A530,'Linked TB'!A:A,1,FALSE)</f>
        <v>2493</v>
      </c>
    </row>
    <row r="531" spans="1:4">
      <c r="A531" s="116" t="s">
        <v>913</v>
      </c>
      <c r="B531" s="116" t="s">
        <v>914</v>
      </c>
      <c r="C531" s="118">
        <v>0</v>
      </c>
      <c r="D531" s="10" t="str">
        <f>VLOOKUP(A531,'Linked TB'!A:A,1,FALSE)</f>
        <v>0931</v>
      </c>
    </row>
    <row r="532" spans="1:4">
      <c r="A532" s="116" t="s">
        <v>3599</v>
      </c>
      <c r="B532" s="116" t="s">
        <v>3600</v>
      </c>
      <c r="C532" s="118">
        <v>0</v>
      </c>
      <c r="D532" s="10" t="str">
        <f>VLOOKUP(A532,'Linked TB'!A:A,1,FALSE)</f>
        <v>0476</v>
      </c>
    </row>
    <row r="533" spans="1:4">
      <c r="A533" s="116" t="s">
        <v>5987</v>
      </c>
      <c r="B533" s="116" t="s">
        <v>5988</v>
      </c>
      <c r="C533" s="118">
        <v>1157893.24</v>
      </c>
      <c r="D533" s="10" t="str">
        <f>VLOOKUP(A533,'Linked TB'!A:A,1,FALSE)</f>
        <v>2800</v>
      </c>
    </row>
    <row r="534" spans="1:4">
      <c r="A534" s="116" t="s">
        <v>1905</v>
      </c>
      <c r="B534" s="116" t="s">
        <v>1906</v>
      </c>
      <c r="C534" s="118">
        <v>30843</v>
      </c>
      <c r="D534" s="10" t="str">
        <f>VLOOKUP(A534,'Linked TB'!A:A,1,FALSE)</f>
        <v>2371</v>
      </c>
    </row>
    <row r="535" spans="1:4">
      <c r="A535" s="116" t="s">
        <v>437</v>
      </c>
      <c r="B535" s="116" t="s">
        <v>438</v>
      </c>
      <c r="C535" s="118">
        <v>191131788.94999999</v>
      </c>
      <c r="D535" s="10" t="str">
        <f>VLOOKUP(A535,'Linked TB'!A:A,1,FALSE)</f>
        <v>0148</v>
      </c>
    </row>
    <row r="536" spans="1:4">
      <c r="A536" s="116" t="s">
        <v>4996</v>
      </c>
      <c r="B536" s="116" t="s">
        <v>4998</v>
      </c>
      <c r="C536" s="118">
        <v>2226398.41</v>
      </c>
      <c r="D536" s="10" t="str">
        <f>VLOOKUP(A536,'Linked TB'!A:A,1,FALSE)</f>
        <v>2484</v>
      </c>
    </row>
    <row r="537" spans="1:4">
      <c r="A537" s="116" t="s">
        <v>4775</v>
      </c>
      <c r="B537" s="116" t="s">
        <v>6029</v>
      </c>
      <c r="C537" s="118">
        <v>0</v>
      </c>
      <c r="D537" s="10" t="str">
        <f>VLOOKUP(A537,'Linked TB'!A:A,1,FALSE)</f>
        <v>0257</v>
      </c>
    </row>
    <row r="538" spans="1:4">
      <c r="A538" s="116" t="s">
        <v>4157</v>
      </c>
      <c r="B538" s="116" t="s">
        <v>4158</v>
      </c>
      <c r="C538" s="118">
        <v>0.7</v>
      </c>
      <c r="D538" s="10" t="str">
        <f>VLOOKUP(A538,'Linked TB'!A:A,1,FALSE)</f>
        <v>1973</v>
      </c>
    </row>
    <row r="539" spans="1:4">
      <c r="A539" s="116" t="s">
        <v>5126</v>
      </c>
      <c r="B539" s="116" t="s">
        <v>5127</v>
      </c>
      <c r="C539" s="118">
        <v>0.15</v>
      </c>
      <c r="D539" s="10" t="str">
        <f>VLOOKUP(A539,'Linked TB'!A:A,1,FALSE)</f>
        <v>2412</v>
      </c>
    </row>
    <row r="540" spans="1:4">
      <c r="A540" s="116" t="s">
        <v>919</v>
      </c>
      <c r="B540" s="116" t="s">
        <v>920</v>
      </c>
      <c r="C540" s="118">
        <v>0</v>
      </c>
      <c r="D540" s="10" t="str">
        <f>VLOOKUP(A540,'Linked TB'!A:A,1,FALSE)</f>
        <v>0950</v>
      </c>
    </row>
    <row r="541" spans="1:4">
      <c r="A541" s="116" t="s">
        <v>3615</v>
      </c>
      <c r="B541" s="116" t="s">
        <v>3616</v>
      </c>
      <c r="C541" s="118">
        <v>0</v>
      </c>
      <c r="D541" s="10" t="str">
        <f>VLOOKUP(A541,'Linked TB'!A:A,1,FALSE)</f>
        <v>2174</v>
      </c>
    </row>
    <row r="542" spans="1:4">
      <c r="A542" s="116" t="s">
        <v>3496</v>
      </c>
      <c r="B542" s="116" t="s">
        <v>3497</v>
      </c>
      <c r="C542" s="118">
        <v>4245244.5999999996</v>
      </c>
      <c r="D542" s="10" t="str">
        <f>VLOOKUP(A542,'Linked TB'!A:A,1,FALSE)</f>
        <v>2562</v>
      </c>
    </row>
    <row r="543" spans="1:4">
      <c r="A543" s="116" t="s">
        <v>921</v>
      </c>
      <c r="B543" s="116" t="s">
        <v>922</v>
      </c>
      <c r="C543" s="118">
        <v>1987</v>
      </c>
      <c r="D543" s="10" t="str">
        <f>VLOOKUP(A543,'Linked TB'!A:A,1,FALSE)</f>
        <v>1758</v>
      </c>
    </row>
    <row r="544" spans="1:4">
      <c r="A544" s="116" t="s">
        <v>4702</v>
      </c>
      <c r="B544" s="116" t="s">
        <v>4703</v>
      </c>
      <c r="C544" s="118">
        <v>-12684.59</v>
      </c>
      <c r="D544" s="10" t="str">
        <f>VLOOKUP(A544,'Linked TB'!A:A,1,FALSE)</f>
        <v>1980</v>
      </c>
    </row>
    <row r="545" spans="1:4">
      <c r="A545" s="116" t="s">
        <v>6213</v>
      </c>
      <c r="B545" s="116" t="s">
        <v>6214</v>
      </c>
      <c r="C545" s="118">
        <v>8153</v>
      </c>
      <c r="D545" s="10" t="str">
        <f>VLOOKUP(A545,'Linked TB'!A:A,1,FALSE)</f>
        <v>2844</v>
      </c>
    </row>
    <row r="546" spans="1:4">
      <c r="A546" s="116" t="s">
        <v>1729</v>
      </c>
      <c r="B546" s="116" t="s">
        <v>1730</v>
      </c>
      <c r="C546" s="118">
        <v>39715</v>
      </c>
      <c r="D546" s="10" t="str">
        <f>VLOOKUP(A546,'Linked TB'!A:A,1,FALSE)</f>
        <v>0744</v>
      </c>
    </row>
    <row r="547" spans="1:4">
      <c r="A547" s="116" t="s">
        <v>1795</v>
      </c>
      <c r="B547" s="116" t="s">
        <v>1796</v>
      </c>
      <c r="C547" s="118">
        <v>112586.68</v>
      </c>
      <c r="D547" s="10" t="str">
        <f>VLOOKUP(A547,'Linked TB'!A:A,1,FALSE)</f>
        <v>1360</v>
      </c>
    </row>
    <row r="548" spans="1:4">
      <c r="A548" s="116" t="s">
        <v>1727</v>
      </c>
      <c r="B548" s="116" t="s">
        <v>1728</v>
      </c>
      <c r="C548" s="118">
        <v>37627.5</v>
      </c>
      <c r="D548" s="10" t="str">
        <f>VLOOKUP(A548,'Linked TB'!A:A,1,FALSE)</f>
        <v>0734</v>
      </c>
    </row>
    <row r="549" spans="1:4">
      <c r="A549" s="116" t="s">
        <v>4155</v>
      </c>
      <c r="B549" s="116" t="s">
        <v>4156</v>
      </c>
      <c r="C549" s="118">
        <v>0</v>
      </c>
      <c r="D549" s="10" t="str">
        <f>VLOOKUP(A549,'Linked TB'!A:A,1,FALSE)</f>
        <v>1158</v>
      </c>
    </row>
    <row r="550" spans="1:4">
      <c r="A550" s="116" t="s">
        <v>507</v>
      </c>
      <c r="B550" s="116" t="s">
        <v>6030</v>
      </c>
      <c r="C550" s="118">
        <v>0</v>
      </c>
      <c r="D550" s="10" t="str">
        <f>VLOOKUP(A550,'Linked TB'!A:A,1,FALSE)</f>
        <v>2231</v>
      </c>
    </row>
    <row r="551" spans="1:4">
      <c r="A551" s="116" t="s">
        <v>706</v>
      </c>
      <c r="B551" s="116" t="s">
        <v>707</v>
      </c>
      <c r="C551" s="118">
        <v>0</v>
      </c>
      <c r="D551" s="10" t="str">
        <f>VLOOKUP(A551,'Linked TB'!A:A,1,FALSE)</f>
        <v>0627</v>
      </c>
    </row>
    <row r="552" spans="1:4">
      <c r="A552" s="116" t="s">
        <v>1845</v>
      </c>
      <c r="B552" s="116" t="s">
        <v>1846</v>
      </c>
      <c r="C552" s="118">
        <v>78028.44</v>
      </c>
      <c r="D552" s="10" t="str">
        <f>VLOOKUP(A552,'Linked TB'!A:A,1,FALSE)</f>
        <v>1627</v>
      </c>
    </row>
    <row r="553" spans="1:4">
      <c r="A553" s="116" t="s">
        <v>6366</v>
      </c>
      <c r="B553" s="116" t="s">
        <v>6367</v>
      </c>
      <c r="C553" s="118">
        <v>0</v>
      </c>
      <c r="D553" s="10" t="e">
        <f>VLOOKUP(A553,'Linked TB'!A:A,1,FALSE)</f>
        <v>#N/A</v>
      </c>
    </row>
    <row r="554" spans="1:4">
      <c r="A554" s="116" t="s">
        <v>6368</v>
      </c>
      <c r="B554" s="116" t="s">
        <v>6369</v>
      </c>
      <c r="C554" s="118">
        <v>0</v>
      </c>
      <c r="D554" s="10" t="e">
        <f>VLOOKUP(A554,'Linked TB'!A:A,1,FALSE)</f>
        <v>#N/A</v>
      </c>
    </row>
    <row r="555" spans="1:4">
      <c r="A555" s="116" t="s">
        <v>1775</v>
      </c>
      <c r="B555" s="116" t="s">
        <v>1776</v>
      </c>
      <c r="C555" s="118">
        <v>0</v>
      </c>
      <c r="D555" s="10" t="str">
        <f>VLOOKUP(A555,'Linked TB'!A:A,1,FALSE)</f>
        <v>0897</v>
      </c>
    </row>
    <row r="556" spans="1:4">
      <c r="A556" s="116" t="s">
        <v>915</v>
      </c>
      <c r="B556" s="116" t="s">
        <v>916</v>
      </c>
      <c r="C556" s="118">
        <v>0</v>
      </c>
      <c r="D556" s="10" t="str">
        <f>VLOOKUP(A556,'Linked TB'!A:A,1,FALSE)</f>
        <v>0941</v>
      </c>
    </row>
    <row r="557" spans="1:4">
      <c r="A557" s="116" t="s">
        <v>1825</v>
      </c>
      <c r="B557" s="116" t="s">
        <v>1826</v>
      </c>
      <c r="C557" s="118">
        <v>0</v>
      </c>
      <c r="D557" s="10" t="str">
        <f>VLOOKUP(A557,'Linked TB'!A:A,1,FALSE)</f>
        <v>1661</v>
      </c>
    </row>
    <row r="558" spans="1:4">
      <c r="A558" s="116" t="s">
        <v>1843</v>
      </c>
      <c r="B558" s="116" t="s">
        <v>1844</v>
      </c>
      <c r="C558" s="118">
        <v>88910.84</v>
      </c>
      <c r="D558" s="10" t="str">
        <f>VLOOKUP(A558,'Linked TB'!A:A,1,FALSE)</f>
        <v>1625</v>
      </c>
    </row>
    <row r="559" spans="1:4">
      <c r="A559" s="116" t="s">
        <v>917</v>
      </c>
      <c r="B559" s="116" t="s">
        <v>918</v>
      </c>
      <c r="C559" s="118">
        <v>0</v>
      </c>
      <c r="D559" s="10" t="str">
        <f>VLOOKUP(A559,'Linked TB'!A:A,1,FALSE)</f>
        <v>0949</v>
      </c>
    </row>
    <row r="560" spans="1:4">
      <c r="A560" s="116" t="s">
        <v>1901</v>
      </c>
      <c r="B560" s="116" t="s">
        <v>1902</v>
      </c>
      <c r="C560" s="118">
        <v>0</v>
      </c>
      <c r="D560" s="10" t="str">
        <f>VLOOKUP(A560,'Linked TB'!A:A,1,FALSE)</f>
        <v>2329</v>
      </c>
    </row>
    <row r="561" spans="1:4">
      <c r="A561" s="116" t="s">
        <v>1885</v>
      </c>
      <c r="B561" s="116" t="s">
        <v>1886</v>
      </c>
      <c r="C561" s="118">
        <v>88238.720000000001</v>
      </c>
      <c r="D561" s="10" t="str">
        <f>VLOOKUP(A561,'Linked TB'!A:A,1,FALSE)</f>
        <v>2053</v>
      </c>
    </row>
    <row r="562" spans="1:4">
      <c r="A562" s="116" t="s">
        <v>1771</v>
      </c>
      <c r="B562" s="116" t="s">
        <v>1772</v>
      </c>
      <c r="C562" s="118">
        <v>11730.59</v>
      </c>
      <c r="D562" s="10" t="str">
        <f>VLOOKUP(A562,'Linked TB'!A:A,1,FALSE)</f>
        <v>0693</v>
      </c>
    </row>
    <row r="563" spans="1:4">
      <c r="A563" s="116" t="s">
        <v>6370</v>
      </c>
      <c r="B563" s="116" t="s">
        <v>6371</v>
      </c>
      <c r="C563" s="118">
        <v>0</v>
      </c>
      <c r="D563" s="10" t="e">
        <f>VLOOKUP(A563,'Linked TB'!A:A,1,FALSE)</f>
        <v>#N/A</v>
      </c>
    </row>
    <row r="564" spans="1:4">
      <c r="A564" s="116" t="s">
        <v>4777</v>
      </c>
      <c r="B564" s="116" t="s">
        <v>4778</v>
      </c>
      <c r="C564" s="118">
        <v>0</v>
      </c>
      <c r="D564" s="10" t="str">
        <f>VLOOKUP(A564,'Linked TB'!A:A,1,FALSE)</f>
        <v>2226</v>
      </c>
    </row>
    <row r="565" spans="1:4">
      <c r="A565" s="116" t="s">
        <v>4249</v>
      </c>
      <c r="B565" s="116" t="s">
        <v>5488</v>
      </c>
      <c r="C565" s="118">
        <v>0</v>
      </c>
      <c r="D565" s="10" t="str">
        <f>VLOOKUP(A565,'Linked TB'!A:A,1,FALSE)</f>
        <v>2165</v>
      </c>
    </row>
    <row r="566" spans="1:4">
      <c r="A566" s="116" t="s">
        <v>1891</v>
      </c>
      <c r="B566" s="116" t="s">
        <v>1892</v>
      </c>
      <c r="C566" s="118">
        <v>9800</v>
      </c>
      <c r="D566" s="10" t="str">
        <f>VLOOKUP(A566,'Linked TB'!A:A,1,FALSE)</f>
        <v>2276</v>
      </c>
    </row>
    <row r="567" spans="1:4">
      <c r="A567" s="116" t="s">
        <v>1034</v>
      </c>
      <c r="B567" s="116" t="s">
        <v>1035</v>
      </c>
      <c r="C567" s="118">
        <v>0</v>
      </c>
      <c r="D567" s="10" t="str">
        <f>VLOOKUP(A567,'Linked TB'!A:A,1,FALSE)</f>
        <v>0794</v>
      </c>
    </row>
    <row r="568" spans="1:4">
      <c r="A568" s="116" t="s">
        <v>459</v>
      </c>
      <c r="B568" s="116" t="s">
        <v>460</v>
      </c>
      <c r="C568" s="118">
        <v>380646447.58999997</v>
      </c>
      <c r="D568" s="10" t="str">
        <f>VLOOKUP(A568,'Linked TB'!A:A,1,FALSE)</f>
        <v>1933</v>
      </c>
    </row>
    <row r="569" spans="1:4">
      <c r="A569" s="10" t="s">
        <v>1865</v>
      </c>
      <c r="B569" s="10" t="s">
        <v>1866</v>
      </c>
      <c r="C569" s="118">
        <v>0</v>
      </c>
      <c r="D569" s="10" t="str">
        <f>VLOOKUP(A569,'Linked TB'!A:A,1,FALSE)</f>
        <v>1332</v>
      </c>
    </row>
    <row r="570" spans="1:4">
      <c r="A570" s="116" t="s">
        <v>4529</v>
      </c>
      <c r="B570" s="116" t="s">
        <v>4530</v>
      </c>
      <c r="C570" s="118">
        <v>0</v>
      </c>
      <c r="D570" s="10" t="str">
        <f>VLOOKUP(A570,'Linked TB'!A:A,1,FALSE)</f>
        <v>1197</v>
      </c>
    </row>
    <row r="571" spans="1:4">
      <c r="A571" s="116" t="s">
        <v>1056</v>
      </c>
      <c r="B571" s="116" t="s">
        <v>1057</v>
      </c>
      <c r="C571" s="118">
        <v>13745</v>
      </c>
      <c r="D571" s="10" t="str">
        <f>VLOOKUP(A571,'Linked TB'!A:A,1,FALSE)</f>
        <v>2225</v>
      </c>
    </row>
    <row r="572" spans="1:4">
      <c r="A572" s="116" t="s">
        <v>1785</v>
      </c>
      <c r="B572" s="116" t="s">
        <v>1786</v>
      </c>
      <c r="C572" s="118">
        <v>120371.91</v>
      </c>
      <c r="D572" s="10" t="str">
        <f>VLOOKUP(A572,'Linked TB'!A:A,1,FALSE)</f>
        <v>1434</v>
      </c>
    </row>
    <row r="573" spans="1:4">
      <c r="A573" s="116" t="s">
        <v>1833</v>
      </c>
      <c r="B573" s="116" t="s">
        <v>1834</v>
      </c>
      <c r="C573" s="118">
        <v>0</v>
      </c>
      <c r="D573" s="10" t="str">
        <f>VLOOKUP(A573,'Linked TB'!A:A,1,FALSE)</f>
        <v>1711</v>
      </c>
    </row>
    <row r="574" spans="1:4">
      <c r="A574" s="116" t="s">
        <v>4265</v>
      </c>
      <c r="B574" s="116" t="s">
        <v>4267</v>
      </c>
      <c r="C574" s="118">
        <v>0</v>
      </c>
      <c r="D574" s="10" t="str">
        <f>VLOOKUP(A574,'Linked TB'!A:A,1,FALSE)</f>
        <v>0281</v>
      </c>
    </row>
    <row r="575" spans="1:4">
      <c r="A575" s="116" t="s">
        <v>803</v>
      </c>
      <c r="B575" s="116" t="s">
        <v>804</v>
      </c>
      <c r="C575" s="118">
        <v>0</v>
      </c>
      <c r="D575" s="10" t="str">
        <f>VLOOKUP(A575,'Linked TB'!A:A,1,FALSE)</f>
        <v>1075</v>
      </c>
    </row>
    <row r="576" spans="1:4">
      <c r="A576" s="116" t="s">
        <v>3540</v>
      </c>
      <c r="B576" s="116" t="s">
        <v>3541</v>
      </c>
      <c r="C576" s="118">
        <v>0</v>
      </c>
      <c r="D576" s="10" t="str">
        <f>VLOOKUP(A576,'Linked TB'!A:A,1,FALSE)</f>
        <v>2522</v>
      </c>
    </row>
    <row r="577" spans="1:4">
      <c r="A577" s="116" t="s">
        <v>6109</v>
      </c>
      <c r="B577" s="116" t="s">
        <v>6110</v>
      </c>
      <c r="C577" s="118">
        <v>59283.3</v>
      </c>
      <c r="D577" s="10" t="str">
        <f>VLOOKUP(A577,'Linked TB'!A:A,1,FALSE)</f>
        <v>2835</v>
      </c>
    </row>
    <row r="578" spans="1:4">
      <c r="A578" s="116" t="s">
        <v>1827</v>
      </c>
      <c r="B578" s="116" t="s">
        <v>1828</v>
      </c>
      <c r="C578" s="118">
        <v>0</v>
      </c>
      <c r="D578" s="10" t="str">
        <f>VLOOKUP(A578,'Linked TB'!A:A,1,FALSE)</f>
        <v>1855</v>
      </c>
    </row>
    <row r="579" spans="1:4">
      <c r="A579" s="116" t="s">
        <v>1909</v>
      </c>
      <c r="B579" s="116" t="s">
        <v>1910</v>
      </c>
      <c r="C579" s="118">
        <v>0</v>
      </c>
      <c r="D579" s="10" t="str">
        <f>VLOOKUP(A579,'Linked TB'!A:A,1,FALSE)</f>
        <v>2383</v>
      </c>
    </row>
    <row r="580" spans="1:4">
      <c r="A580" s="116" t="s">
        <v>1821</v>
      </c>
      <c r="B580" s="116" t="s">
        <v>1822</v>
      </c>
      <c r="C580" s="118">
        <v>0</v>
      </c>
      <c r="D580" s="10" t="str">
        <f>VLOOKUP(A580,'Linked TB'!A:A,1,FALSE)</f>
        <v>1584</v>
      </c>
    </row>
    <row r="581" spans="1:4">
      <c r="A581" s="116" t="s">
        <v>1715</v>
      </c>
      <c r="B581" s="116" t="s">
        <v>1716</v>
      </c>
      <c r="C581" s="118">
        <v>0</v>
      </c>
      <c r="D581" s="10" t="str">
        <f>VLOOKUP(A581,'Linked TB'!A:A,1,FALSE)</f>
        <v>1270</v>
      </c>
    </row>
    <row r="582" spans="1:4">
      <c r="A582" s="116" t="s">
        <v>4515</v>
      </c>
      <c r="B582" s="116" t="s">
        <v>4516</v>
      </c>
      <c r="C582" s="118">
        <v>0</v>
      </c>
      <c r="D582" s="10" t="str">
        <f>VLOOKUP(A582,'Linked TB'!A:A,1,FALSE)</f>
        <v>0153</v>
      </c>
    </row>
    <row r="583" spans="1:4">
      <c r="A583" s="116" t="s">
        <v>4025</v>
      </c>
      <c r="B583" s="116" t="s">
        <v>4026</v>
      </c>
      <c r="C583" s="118">
        <v>0</v>
      </c>
      <c r="D583" s="10" t="str">
        <f>VLOOKUP(A583,'Linked TB'!A:A,1,FALSE)</f>
        <v>1621</v>
      </c>
    </row>
    <row r="584" spans="1:4">
      <c r="A584" s="116" t="s">
        <v>4986</v>
      </c>
      <c r="B584" s="116" t="s">
        <v>4988</v>
      </c>
      <c r="C584" s="118">
        <v>0</v>
      </c>
      <c r="D584" s="10" t="str">
        <f>VLOOKUP(A584,'Linked TB'!A:A,1,FALSE)</f>
        <v>2083</v>
      </c>
    </row>
    <row r="585" spans="1:4">
      <c r="A585" s="116" t="s">
        <v>6258</v>
      </c>
      <c r="B585" s="116" t="s">
        <v>6259</v>
      </c>
      <c r="C585" s="118">
        <v>11974.05</v>
      </c>
      <c r="D585" s="10" t="str">
        <f>VLOOKUP(A585,'Linked TB'!A:A,1,FALSE)</f>
        <v>2861</v>
      </c>
    </row>
    <row r="586" spans="1:4">
      <c r="A586" s="116" t="s">
        <v>1855</v>
      </c>
      <c r="B586" s="116" t="s">
        <v>1856</v>
      </c>
      <c r="C586" s="118">
        <v>0</v>
      </c>
      <c r="D586" s="10" t="str">
        <f>VLOOKUP(A586,'Linked TB'!A:A,1,FALSE)</f>
        <v>1354</v>
      </c>
    </row>
    <row r="587" spans="1:4">
      <c r="A587" s="116" t="s">
        <v>3597</v>
      </c>
      <c r="B587" s="116" t="s">
        <v>3598</v>
      </c>
      <c r="C587" s="118">
        <v>0</v>
      </c>
      <c r="D587" s="10" t="str">
        <f>VLOOKUP(A587,'Linked TB'!A:A,1,FALSE)</f>
        <v>0469</v>
      </c>
    </row>
    <row r="588" spans="1:4">
      <c r="A588" s="116" t="s">
        <v>4000</v>
      </c>
      <c r="B588" s="116" t="s">
        <v>4001</v>
      </c>
      <c r="C588" s="118">
        <v>590000</v>
      </c>
      <c r="D588" s="10" t="str">
        <f>VLOOKUP(A588,'Linked TB'!A:A,1,FALSE)</f>
        <v>1351</v>
      </c>
    </row>
    <row r="589" spans="1:4">
      <c r="A589" s="116" t="s">
        <v>3601</v>
      </c>
      <c r="B589" s="116" t="s">
        <v>3602</v>
      </c>
      <c r="C589" s="118">
        <v>0</v>
      </c>
      <c r="D589" s="10" t="str">
        <f>VLOOKUP(A589,'Linked TB'!A:A,1,FALSE)</f>
        <v>0483</v>
      </c>
    </row>
    <row r="590" spans="1:4">
      <c r="A590" s="116" t="s">
        <v>493</v>
      </c>
      <c r="B590" s="116" t="s">
        <v>494</v>
      </c>
      <c r="C590" s="118">
        <v>0</v>
      </c>
      <c r="D590" s="10" t="str">
        <f>VLOOKUP(A590,'Linked TB'!A:A,1,FALSE)</f>
        <v>1174</v>
      </c>
    </row>
    <row r="591" spans="1:4">
      <c r="A591" s="116" t="s">
        <v>3833</v>
      </c>
      <c r="B591" s="116" t="s">
        <v>3834</v>
      </c>
      <c r="C591" s="118">
        <v>0</v>
      </c>
      <c r="D591" s="10" t="str">
        <f>VLOOKUP(A591,'Linked TB'!A:A,1,FALSE)</f>
        <v>2536</v>
      </c>
    </row>
    <row r="592" spans="1:4">
      <c r="A592" s="116" t="s">
        <v>6372</v>
      </c>
      <c r="B592" s="116" t="s">
        <v>6373</v>
      </c>
      <c r="C592" s="118">
        <v>0</v>
      </c>
      <c r="D592" s="10" t="e">
        <f>VLOOKUP(A592,'Linked TB'!A:A,1,FALSE)</f>
        <v>#N/A</v>
      </c>
    </row>
    <row r="593" spans="1:4">
      <c r="A593" s="116" t="s">
        <v>1361</v>
      </c>
      <c r="B593" s="116" t="s">
        <v>1362</v>
      </c>
      <c r="C593" s="118">
        <v>0</v>
      </c>
      <c r="D593" s="10" t="str">
        <f>VLOOKUP(A593,'Linked TB'!A:A,1,FALSE)</f>
        <v>2439</v>
      </c>
    </row>
    <row r="594" spans="1:4">
      <c r="A594" s="116" t="s">
        <v>923</v>
      </c>
      <c r="B594" s="116" t="s">
        <v>924</v>
      </c>
      <c r="C594" s="118">
        <v>0</v>
      </c>
      <c r="D594" s="10" t="str">
        <f>VLOOKUP(A594,'Linked TB'!A:A,1,FALSE)</f>
        <v>2216</v>
      </c>
    </row>
    <row r="595" spans="1:4">
      <c r="A595" s="116" t="s">
        <v>4385</v>
      </c>
      <c r="B595" s="116" t="s">
        <v>4387</v>
      </c>
      <c r="C595" s="118">
        <v>0.04</v>
      </c>
      <c r="D595" s="10" t="str">
        <f>VLOOKUP(A595,'Linked TB'!A:A,1,FALSE)</f>
        <v>1212</v>
      </c>
    </row>
    <row r="596" spans="1:4">
      <c r="A596" s="116" t="s">
        <v>4527</v>
      </c>
      <c r="B596" s="116" t="s">
        <v>4528</v>
      </c>
      <c r="C596" s="118">
        <v>0</v>
      </c>
      <c r="D596" s="10" t="str">
        <f>VLOOKUP(A596,'Linked TB'!A:A,1,FALSE)</f>
        <v>1824</v>
      </c>
    </row>
    <row r="597" spans="1:4">
      <c r="A597" s="116" t="s">
        <v>1881</v>
      </c>
      <c r="B597" s="116" t="s">
        <v>1882</v>
      </c>
      <c r="C597" s="118">
        <v>0</v>
      </c>
      <c r="D597" s="10" t="str">
        <f>VLOOKUP(A597,'Linked TB'!A:A,1,FALSE)</f>
        <v>2047</v>
      </c>
    </row>
    <row r="598" spans="1:4">
      <c r="A598" s="116" t="s">
        <v>1817</v>
      </c>
      <c r="B598" s="116" t="s">
        <v>1818</v>
      </c>
      <c r="C598" s="118">
        <v>0</v>
      </c>
      <c r="D598" s="10" t="str">
        <f>VLOOKUP(A598,'Linked TB'!A:A,1,FALSE)</f>
        <v>1610</v>
      </c>
    </row>
    <row r="599" spans="1:4">
      <c r="A599" s="116" t="s">
        <v>1851</v>
      </c>
      <c r="B599" s="116" t="s">
        <v>1852</v>
      </c>
      <c r="C599" s="118">
        <v>0</v>
      </c>
      <c r="D599" s="10" t="str">
        <f>VLOOKUP(A599,'Linked TB'!A:A,1,FALSE)</f>
        <v>1803</v>
      </c>
    </row>
    <row r="600" spans="1:4">
      <c r="A600" s="116" t="s">
        <v>1777</v>
      </c>
      <c r="B600" s="116" t="s">
        <v>1778</v>
      </c>
      <c r="C600" s="118">
        <v>0</v>
      </c>
      <c r="D600" s="10" t="str">
        <f>VLOOKUP(A600,'Linked TB'!A:A,1,FALSE)</f>
        <v>0910</v>
      </c>
    </row>
    <row r="601" spans="1:4">
      <c r="A601" s="116" t="s">
        <v>6374</v>
      </c>
      <c r="B601" s="116" t="s">
        <v>6375</v>
      </c>
      <c r="C601" s="118">
        <v>0</v>
      </c>
      <c r="D601" s="10" t="e">
        <f>VLOOKUP(A601,'Linked TB'!A:A,1,FALSE)</f>
        <v>#N/A</v>
      </c>
    </row>
    <row r="602" spans="1:4">
      <c r="A602" s="116" t="s">
        <v>710</v>
      </c>
      <c r="B602" s="116" t="s">
        <v>711</v>
      </c>
      <c r="C602" s="118">
        <v>0</v>
      </c>
      <c r="D602" s="10" t="str">
        <f>VLOOKUP(A602,'Linked TB'!A:A,1,FALSE)</f>
        <v>0626</v>
      </c>
    </row>
    <row r="603" spans="1:4">
      <c r="A603" s="116" t="s">
        <v>6376</v>
      </c>
      <c r="B603" s="116" t="s">
        <v>6377</v>
      </c>
      <c r="C603" s="118">
        <v>7687.5</v>
      </c>
      <c r="D603" s="10" t="str">
        <f>VLOOKUP(A603,'Linked TB'!A:A,1,FALSE)</f>
        <v>2815</v>
      </c>
    </row>
    <row r="604" spans="1:4">
      <c r="A604" s="116" t="s">
        <v>1763</v>
      </c>
      <c r="B604" s="116" t="s">
        <v>1764</v>
      </c>
      <c r="C604" s="118">
        <v>0</v>
      </c>
      <c r="D604" s="10" t="str">
        <f>VLOOKUP(A604,'Linked TB'!A:A,1,FALSE)</f>
        <v>0716</v>
      </c>
    </row>
    <row r="605" spans="1:4">
      <c r="A605" s="116" t="s">
        <v>1811</v>
      </c>
      <c r="B605" s="116" t="s">
        <v>1812</v>
      </c>
      <c r="C605" s="118">
        <v>0</v>
      </c>
      <c r="D605" s="10" t="str">
        <f>VLOOKUP(A605,'Linked TB'!A:A,1,FALSE)</f>
        <v>1587</v>
      </c>
    </row>
    <row r="606" spans="1:4">
      <c r="A606" s="116" t="s">
        <v>1277</v>
      </c>
      <c r="B606" s="116" t="s">
        <v>1278</v>
      </c>
      <c r="C606" s="118">
        <v>0</v>
      </c>
      <c r="D606" s="10" t="str">
        <f>VLOOKUP(A606,'Linked TB'!A:A,1,FALSE)</f>
        <v>1045</v>
      </c>
    </row>
    <row r="607" spans="1:4">
      <c r="A607" s="116" t="s">
        <v>702</v>
      </c>
      <c r="B607" s="116" t="s">
        <v>703</v>
      </c>
      <c r="C607" s="118">
        <v>0</v>
      </c>
      <c r="D607" s="10" t="str">
        <f>VLOOKUP(A607,'Linked TB'!A:A,1,FALSE)</f>
        <v>1020</v>
      </c>
    </row>
    <row r="608" spans="1:4">
      <c r="A608" s="116" t="s">
        <v>1028</v>
      </c>
      <c r="B608" s="116" t="s">
        <v>1029</v>
      </c>
      <c r="C608" s="118">
        <v>0</v>
      </c>
      <c r="D608" s="10" t="str">
        <f>VLOOKUP(A608,'Linked TB'!A:A,1,FALSE)</f>
        <v>0799</v>
      </c>
    </row>
    <row r="609" spans="1:4">
      <c r="A609" s="116" t="s">
        <v>3611</v>
      </c>
      <c r="B609" s="116" t="s">
        <v>3612</v>
      </c>
      <c r="C609" s="118">
        <v>0</v>
      </c>
      <c r="D609" s="10" t="str">
        <f>VLOOKUP(A609,'Linked TB'!A:A,1,FALSE)</f>
        <v>1590</v>
      </c>
    </row>
    <row r="610" spans="1:4">
      <c r="A610" s="116" t="s">
        <v>3889</v>
      </c>
      <c r="B610" s="116" t="s">
        <v>3890</v>
      </c>
      <c r="C610" s="118">
        <v>0</v>
      </c>
      <c r="D610" s="10" t="str">
        <f>VLOOKUP(A610,'Linked TB'!A:A,1,FALSE)</f>
        <v>0807</v>
      </c>
    </row>
    <row r="611" spans="1:4">
      <c r="A611" s="116" t="s">
        <v>853</v>
      </c>
      <c r="B611" s="116" t="s">
        <v>854</v>
      </c>
      <c r="C611" s="118">
        <v>0</v>
      </c>
      <c r="D611" s="10" t="str">
        <f>VLOOKUP(A611,'Linked TB'!A:A,1,FALSE)</f>
        <v>1081</v>
      </c>
    </row>
    <row r="612" spans="1:4">
      <c r="A612" s="116" t="s">
        <v>1709</v>
      </c>
      <c r="B612" s="116" t="s">
        <v>1710</v>
      </c>
      <c r="C612" s="118">
        <v>0</v>
      </c>
      <c r="D612" s="10" t="str">
        <f>VLOOKUP(A612,'Linked TB'!A:A,1,FALSE)</f>
        <v>1246</v>
      </c>
    </row>
    <row r="613" spans="1:4">
      <c r="A613" s="116" t="s">
        <v>1789</v>
      </c>
      <c r="B613" s="116" t="s">
        <v>1790</v>
      </c>
      <c r="C613" s="118">
        <v>0</v>
      </c>
      <c r="D613" s="10" t="str">
        <f>VLOOKUP(A613,'Linked TB'!A:A,1,FALSE)</f>
        <v>1328</v>
      </c>
    </row>
    <row r="614" spans="1:4">
      <c r="A614" s="116" t="s">
        <v>1279</v>
      </c>
      <c r="B614" s="116" t="s">
        <v>1280</v>
      </c>
      <c r="C614" s="118">
        <v>0</v>
      </c>
      <c r="D614" s="10" t="str">
        <f>VLOOKUP(A614,'Linked TB'!A:A,1,FALSE)</f>
        <v>1273</v>
      </c>
    </row>
    <row r="615" spans="1:4">
      <c r="A615" s="116" t="s">
        <v>4355</v>
      </c>
      <c r="B615" s="116" t="s">
        <v>4356</v>
      </c>
      <c r="C615" s="118">
        <v>0</v>
      </c>
      <c r="D615" s="10" t="str">
        <f>VLOOKUP(A615,'Linked TB'!A:A,1,FALSE)</f>
        <v>1440</v>
      </c>
    </row>
    <row r="616" spans="1:4">
      <c r="A616" s="116" t="s">
        <v>5120</v>
      </c>
      <c r="B616" s="116" t="s">
        <v>5121</v>
      </c>
      <c r="C616" s="118">
        <v>0</v>
      </c>
      <c r="D616" s="10" t="str">
        <f>VLOOKUP(A616,'Linked TB'!A:A,1,FALSE)</f>
        <v>1854</v>
      </c>
    </row>
    <row r="617" spans="1:4">
      <c r="A617" s="116" t="s">
        <v>1897</v>
      </c>
      <c r="B617" s="116" t="s">
        <v>1898</v>
      </c>
      <c r="C617" s="118">
        <v>0</v>
      </c>
      <c r="D617" s="10" t="str">
        <f>VLOOKUP(A617,'Linked TB'!A:A,1,FALSE)</f>
        <v>2146</v>
      </c>
    </row>
    <row r="618" spans="1:4">
      <c r="A618" s="116" t="s">
        <v>4781</v>
      </c>
      <c r="B618" s="116" t="s">
        <v>4782</v>
      </c>
      <c r="C618" s="118">
        <v>-16120</v>
      </c>
      <c r="D618" s="10" t="str">
        <f>VLOOKUP(A618,'Linked TB'!A:A,1,FALSE)</f>
        <v>2253</v>
      </c>
    </row>
    <row r="619" spans="1:4">
      <c r="A619" s="116" t="s">
        <v>4430</v>
      </c>
      <c r="B619" s="116" t="s">
        <v>4431</v>
      </c>
      <c r="C619" s="118">
        <v>0</v>
      </c>
      <c r="D619" s="10" t="str">
        <f>VLOOKUP(A619,'Linked TB'!A:A,1,FALSE)</f>
        <v>0454</v>
      </c>
    </row>
    <row r="620" spans="1:4">
      <c r="A620" s="116" t="s">
        <v>6378</v>
      </c>
      <c r="B620" s="116" t="s">
        <v>6379</v>
      </c>
      <c r="C620" s="118">
        <v>0</v>
      </c>
      <c r="D620" s="10" t="e">
        <f>VLOOKUP(A620,'Linked TB'!A:A,1,FALSE)</f>
        <v>#N/A</v>
      </c>
    </row>
    <row r="621" spans="1:4">
      <c r="A621" s="116" t="s">
        <v>685</v>
      </c>
      <c r="B621" s="116" t="s">
        <v>686</v>
      </c>
      <c r="C621" s="118">
        <v>-3550000003.3000002</v>
      </c>
      <c r="D621" s="10" t="str">
        <f>VLOOKUP(A621,'Linked TB'!A:A,1,FALSE)</f>
        <v>0004</v>
      </c>
    </row>
    <row r="622" spans="1:4">
      <c r="A622" s="116" t="s">
        <v>4525</v>
      </c>
      <c r="B622" s="116" t="s">
        <v>4526</v>
      </c>
      <c r="C622" s="118">
        <v>0</v>
      </c>
      <c r="D622" s="10" t="str">
        <f>VLOOKUP(A622,'Linked TB'!A:A,1,FALSE)</f>
        <v>1244</v>
      </c>
    </row>
    <row r="623" spans="1:4">
      <c r="A623" s="116" t="s">
        <v>6380</v>
      </c>
      <c r="B623" s="116" t="s">
        <v>6381</v>
      </c>
      <c r="C623" s="118">
        <v>0</v>
      </c>
      <c r="D623" s="10" t="e">
        <f>VLOOKUP(A623,'Linked TB'!A:A,1,FALSE)</f>
        <v>#N/A</v>
      </c>
    </row>
    <row r="624" spans="1:4">
      <c r="A624" s="116" t="s">
        <v>3887</v>
      </c>
      <c r="B624" s="116" t="s">
        <v>3888</v>
      </c>
      <c r="C624" s="118">
        <v>0</v>
      </c>
      <c r="D624" s="10" t="str">
        <f>VLOOKUP(A624,'Linked TB'!A:A,1,FALSE)</f>
        <v>0806</v>
      </c>
    </row>
    <row r="625" spans="1:4">
      <c r="A625" s="116" t="s">
        <v>4151</v>
      </c>
      <c r="B625" s="116" t="s">
        <v>4152</v>
      </c>
      <c r="C625" s="118">
        <v>0</v>
      </c>
      <c r="D625" s="10" t="str">
        <f>VLOOKUP(A625,'Linked TB'!A:A,1,FALSE)</f>
        <v>1208</v>
      </c>
    </row>
    <row r="626" spans="1:4">
      <c r="A626" s="116" t="s">
        <v>5804</v>
      </c>
      <c r="B626" s="116" t="s">
        <v>5805</v>
      </c>
      <c r="C626" s="118">
        <v>0</v>
      </c>
      <c r="D626" s="10" t="str">
        <f>VLOOKUP(A626,'Linked TB'!A:A,1,FALSE)</f>
        <v>2633</v>
      </c>
    </row>
    <row r="627" spans="1:4">
      <c r="A627" s="116" t="s">
        <v>6382</v>
      </c>
      <c r="B627" s="116" t="s">
        <v>6383</v>
      </c>
      <c r="C627" s="118">
        <v>0</v>
      </c>
      <c r="D627" s="10" t="e">
        <f>VLOOKUP(A627,'Linked TB'!A:A,1,FALSE)</f>
        <v>#N/A</v>
      </c>
    </row>
    <row r="628" spans="1:4">
      <c r="A628" s="116" t="s">
        <v>1751</v>
      </c>
      <c r="B628" s="116" t="s">
        <v>1752</v>
      </c>
      <c r="C628" s="118">
        <v>0</v>
      </c>
      <c r="D628" s="10" t="str">
        <f>VLOOKUP(A628,'Linked TB'!A:A,1,FALSE)</f>
        <v>0887</v>
      </c>
    </row>
    <row r="629" spans="1:4">
      <c r="A629" s="116" t="s">
        <v>497</v>
      </c>
      <c r="B629" s="116" t="s">
        <v>498</v>
      </c>
      <c r="C629" s="118">
        <v>0</v>
      </c>
      <c r="D629" s="10" t="str">
        <f>VLOOKUP(A629,'Linked TB'!A:A,1,FALSE)</f>
        <v>1751</v>
      </c>
    </row>
    <row r="630" spans="1:4">
      <c r="A630" s="116" t="s">
        <v>857</v>
      </c>
      <c r="B630" s="116" t="s">
        <v>858</v>
      </c>
      <c r="C630" s="118">
        <v>0</v>
      </c>
      <c r="D630" s="10" t="str">
        <f>VLOOKUP(A630,'Linked TB'!A:A,1,FALSE)</f>
        <v>1079</v>
      </c>
    </row>
    <row r="631" spans="1:4">
      <c r="A631" s="116" t="s">
        <v>509</v>
      </c>
      <c r="B631" s="116" t="s">
        <v>510</v>
      </c>
      <c r="C631" s="118">
        <v>0</v>
      </c>
      <c r="D631" s="10" t="str">
        <f>VLOOKUP(A631,'Linked TB'!A:A,1,FALSE)</f>
        <v>2233</v>
      </c>
    </row>
    <row r="632" spans="1:4">
      <c r="A632" s="116" t="s">
        <v>3605</v>
      </c>
      <c r="B632" s="116" t="s">
        <v>3606</v>
      </c>
      <c r="C632" s="118">
        <v>0</v>
      </c>
      <c r="D632" s="10" t="str">
        <f>VLOOKUP(A632,'Linked TB'!A:A,1,FALSE)</f>
        <v>1002</v>
      </c>
    </row>
    <row r="633" spans="1:4">
      <c r="A633" s="116" t="s">
        <v>6384</v>
      </c>
      <c r="B633" s="116" t="s">
        <v>6385</v>
      </c>
      <c r="C633" s="118">
        <v>0</v>
      </c>
      <c r="D633" s="10" t="e">
        <f>VLOOKUP(A633,'Linked TB'!A:A,1,FALSE)</f>
        <v>#N/A</v>
      </c>
    </row>
    <row r="634" spans="1:4">
      <c r="A634" s="116" t="s">
        <v>4533</v>
      </c>
      <c r="B634" s="116" t="s">
        <v>4534</v>
      </c>
      <c r="C634" s="118">
        <v>0</v>
      </c>
      <c r="D634" s="10" t="str">
        <f>VLOOKUP(A634,'Linked TB'!A:A,1,FALSE)</f>
        <v>2299</v>
      </c>
    </row>
    <row r="635" spans="1:4">
      <c r="A635" s="116" t="s">
        <v>1705</v>
      </c>
      <c r="B635" s="116" t="s">
        <v>1706</v>
      </c>
      <c r="C635" s="118">
        <v>0</v>
      </c>
      <c r="D635" s="10" t="str">
        <f>VLOOKUP(A635,'Linked TB'!A:A,1,FALSE)</f>
        <v>1215</v>
      </c>
    </row>
    <row r="636" spans="1:4">
      <c r="A636" s="116" t="s">
        <v>4843</v>
      </c>
      <c r="B636" s="116" t="s">
        <v>4844</v>
      </c>
      <c r="C636" s="118">
        <v>0</v>
      </c>
      <c r="D636" s="10" t="str">
        <f>VLOOKUP(A636,'Linked TB'!A:A,1,FALSE)</f>
        <v>1937</v>
      </c>
    </row>
    <row r="637" spans="1:4">
      <c r="A637" s="116" t="s">
        <v>5815</v>
      </c>
      <c r="B637" s="116" t="s">
        <v>5816</v>
      </c>
      <c r="C637" s="118">
        <v>0</v>
      </c>
      <c r="D637" s="10" t="str">
        <f>VLOOKUP(A637,'Linked TB'!A:A,1,FALSE)</f>
        <v>2578</v>
      </c>
    </row>
    <row r="638" spans="1:4">
      <c r="A638" s="116" t="s">
        <v>4293</v>
      </c>
      <c r="B638" s="116" t="s">
        <v>4294</v>
      </c>
      <c r="C638" s="118">
        <v>0</v>
      </c>
      <c r="D638" s="10" t="str">
        <f>VLOOKUP(A638,'Linked TB'!A:A,1,FALSE)</f>
        <v>0218</v>
      </c>
    </row>
    <row r="639" spans="1:4">
      <c r="A639" s="116" t="s">
        <v>6386</v>
      </c>
      <c r="B639" s="116" t="s">
        <v>6387</v>
      </c>
      <c r="C639" s="118">
        <v>0</v>
      </c>
      <c r="D639" s="10" t="e">
        <f>VLOOKUP(A639,'Linked TB'!A:A,1,FALSE)</f>
        <v>#N/A</v>
      </c>
    </row>
    <row r="640" spans="1:4">
      <c r="A640" s="116" t="s">
        <v>1871</v>
      </c>
      <c r="B640" s="116" t="s">
        <v>1872</v>
      </c>
      <c r="C640" s="118">
        <v>0</v>
      </c>
      <c r="D640" s="10" t="str">
        <f>VLOOKUP(A640,'Linked TB'!A:A,1,FALSE)</f>
        <v>2058</v>
      </c>
    </row>
    <row r="641" spans="1:4">
      <c r="A641" s="116" t="s">
        <v>708</v>
      </c>
      <c r="B641" s="116" t="s">
        <v>709</v>
      </c>
      <c r="C641" s="118">
        <v>0</v>
      </c>
      <c r="D641" s="10" t="str">
        <f>VLOOKUP(A641,'Linked TB'!A:A,1,FALSE)</f>
        <v>0624</v>
      </c>
    </row>
    <row r="642" spans="1:4">
      <c r="A642" s="116" t="s">
        <v>1853</v>
      </c>
      <c r="B642" s="116" t="s">
        <v>1854</v>
      </c>
      <c r="C642" s="118">
        <v>0</v>
      </c>
      <c r="D642" s="10" t="str">
        <f>VLOOKUP(A642,'Linked TB'!A:A,1,FALSE)</f>
        <v>1884</v>
      </c>
    </row>
    <row r="643" spans="1:4">
      <c r="A643" s="116" t="s">
        <v>4994</v>
      </c>
      <c r="B643" s="116" t="s">
        <v>4995</v>
      </c>
      <c r="C643" s="118">
        <v>0</v>
      </c>
      <c r="D643" s="10" t="str">
        <f>VLOOKUP(A643,'Linked TB'!A:A,1,FALSE)</f>
        <v>0113</v>
      </c>
    </row>
    <row r="644" spans="1:4">
      <c r="A644" s="116" t="s">
        <v>503</v>
      </c>
      <c r="B644" s="116" t="s">
        <v>504</v>
      </c>
      <c r="C644" s="118">
        <v>0</v>
      </c>
      <c r="D644" s="10" t="str">
        <f>VLOOKUP(A644,'Linked TB'!A:A,1,FALSE)</f>
        <v>1943</v>
      </c>
    </row>
    <row r="645" spans="1:4">
      <c r="A645" s="116" t="s">
        <v>4153</v>
      </c>
      <c r="B645" s="116" t="s">
        <v>4154</v>
      </c>
      <c r="C645" s="118">
        <v>0</v>
      </c>
      <c r="D645" s="10" t="str">
        <f>VLOOKUP(A645,'Linked TB'!A:A,1,FALSE)</f>
        <v>1156</v>
      </c>
    </row>
    <row r="646" spans="1:4">
      <c r="A646" s="116" t="s">
        <v>485</v>
      </c>
      <c r="B646" s="116" t="s">
        <v>486</v>
      </c>
      <c r="C646" s="118">
        <v>0.03</v>
      </c>
      <c r="D646" s="10" t="str">
        <f>VLOOKUP(A646,'Linked TB'!A:A,1,FALSE)</f>
        <v>0222</v>
      </c>
    </row>
    <row r="647" spans="1:4">
      <c r="A647" s="116" t="s">
        <v>3895</v>
      </c>
      <c r="B647" s="116" t="s">
        <v>3896</v>
      </c>
      <c r="C647" s="118">
        <v>0</v>
      </c>
      <c r="D647" s="10" t="str">
        <f>VLOOKUP(A647,'Linked TB'!A:A,1,FALSE)</f>
        <v>1107</v>
      </c>
    </row>
    <row r="648" spans="1:4">
      <c r="A648" s="116" t="s">
        <v>6388</v>
      </c>
      <c r="B648" s="116" t="s">
        <v>6389</v>
      </c>
      <c r="C648" s="118">
        <v>0</v>
      </c>
      <c r="D648" s="10" t="e">
        <f>VLOOKUP(A648,'Linked TB'!A:A,1,FALSE)</f>
        <v>#N/A</v>
      </c>
    </row>
    <row r="649" spans="1:4">
      <c r="A649" s="116" t="s">
        <v>489</v>
      </c>
      <c r="B649" s="116" t="s">
        <v>490</v>
      </c>
      <c r="C649" s="118">
        <v>0</v>
      </c>
      <c r="D649" s="10" t="str">
        <f>VLOOKUP(A649,'Linked TB'!A:A,1,FALSE)</f>
        <v>0236</v>
      </c>
    </row>
    <row r="650" spans="1:4">
      <c r="A650" s="116" t="s">
        <v>501</v>
      </c>
      <c r="B650" s="116" t="s">
        <v>6034</v>
      </c>
      <c r="C650" s="118">
        <v>0</v>
      </c>
      <c r="D650" s="10" t="str">
        <f>VLOOKUP(A650,'Linked TB'!A:A,1,FALSE)</f>
        <v>1944</v>
      </c>
    </row>
    <row r="651" spans="1:4">
      <c r="A651" s="116" t="s">
        <v>5128</v>
      </c>
      <c r="B651" s="116" t="s">
        <v>5129</v>
      </c>
      <c r="C651" s="118">
        <v>0</v>
      </c>
      <c r="D651" s="10" t="str">
        <f>VLOOKUP(A651,'Linked TB'!A:A,1,FALSE)</f>
        <v>2227</v>
      </c>
    </row>
    <row r="652" spans="1:4">
      <c r="A652" s="116" t="s">
        <v>1032</v>
      </c>
      <c r="B652" s="116" t="s">
        <v>1033</v>
      </c>
      <c r="C652" s="118">
        <v>0</v>
      </c>
      <c r="D652" s="10" t="str">
        <f>VLOOKUP(A652,'Linked TB'!A:A,1,FALSE)</f>
        <v>0792</v>
      </c>
    </row>
    <row r="653" spans="1:4">
      <c r="A653" s="116" t="s">
        <v>799</v>
      </c>
      <c r="B653" s="116" t="s">
        <v>800</v>
      </c>
      <c r="C653" s="118">
        <v>0</v>
      </c>
      <c r="D653" s="10" t="str">
        <f>VLOOKUP(A653,'Linked TB'!A:A,1,FALSE)</f>
        <v>1052</v>
      </c>
    </row>
    <row r="654" spans="1:4">
      <c r="A654" s="116" t="s">
        <v>1765</v>
      </c>
      <c r="B654" s="116" t="s">
        <v>1766</v>
      </c>
      <c r="C654" s="118">
        <v>0</v>
      </c>
      <c r="D654" s="10" t="str">
        <f>VLOOKUP(A654,'Linked TB'!A:A,1,FALSE)</f>
        <v>0728</v>
      </c>
    </row>
    <row r="655" spans="1:4">
      <c r="A655" s="116" t="s">
        <v>1275</v>
      </c>
      <c r="B655" s="116" t="s">
        <v>1276</v>
      </c>
      <c r="C655" s="118">
        <v>0</v>
      </c>
      <c r="D655" s="10" t="str">
        <f>VLOOKUP(A655,'Linked TB'!A:A,1,FALSE)</f>
        <v>1033</v>
      </c>
    </row>
    <row r="656" spans="1:4">
      <c r="A656" s="116" t="s">
        <v>4521</v>
      </c>
      <c r="B656" s="116" t="s">
        <v>4522</v>
      </c>
      <c r="C656" s="118">
        <v>0</v>
      </c>
      <c r="D656" s="10" t="str">
        <f>VLOOKUP(A656,'Linked TB'!A:A,1,FALSE)</f>
        <v>0171</v>
      </c>
    </row>
    <row r="657" spans="1:4">
      <c r="A657" s="116" t="s">
        <v>1839</v>
      </c>
      <c r="B657" s="116" t="s">
        <v>1840</v>
      </c>
      <c r="C657" s="118">
        <v>0</v>
      </c>
      <c r="D657" s="10" t="str">
        <f>VLOOKUP(A657,'Linked TB'!A:A,1,FALSE)</f>
        <v>1890</v>
      </c>
    </row>
    <row r="658" spans="1:4">
      <c r="A658" s="116" t="s">
        <v>801</v>
      </c>
      <c r="B658" s="116" t="s">
        <v>802</v>
      </c>
      <c r="C658" s="118">
        <v>0</v>
      </c>
      <c r="D658" s="10" t="str">
        <f>VLOOKUP(A658,'Linked TB'!A:A,1,FALSE)</f>
        <v>1070</v>
      </c>
    </row>
    <row r="659" spans="1:4">
      <c r="A659" s="116" t="s">
        <v>1749</v>
      </c>
      <c r="B659" s="116" t="s">
        <v>1750</v>
      </c>
      <c r="C659" s="118">
        <v>0</v>
      </c>
      <c r="D659" s="10" t="str">
        <f>VLOOKUP(A659,'Linked TB'!A:A,1,FALSE)</f>
        <v>0885</v>
      </c>
    </row>
    <row r="660" spans="1:4">
      <c r="A660" s="116" t="s">
        <v>491</v>
      </c>
      <c r="B660" s="116" t="s">
        <v>492</v>
      </c>
      <c r="C660" s="118">
        <v>0</v>
      </c>
      <c r="D660" s="10" t="str">
        <f>VLOOKUP(A660,'Linked TB'!A:A,1,FALSE)</f>
        <v>1254</v>
      </c>
    </row>
    <row r="661" spans="1:4">
      <c r="A661" s="116" t="s">
        <v>855</v>
      </c>
      <c r="B661" s="116" t="s">
        <v>856</v>
      </c>
      <c r="C661" s="118">
        <v>0</v>
      </c>
      <c r="D661" s="10" t="str">
        <f>VLOOKUP(A661,'Linked TB'!A:A,1,FALSE)</f>
        <v>1087</v>
      </c>
    </row>
    <row r="662" spans="1:4">
      <c r="A662" s="116" t="s">
        <v>6390</v>
      </c>
      <c r="B662" s="116" t="s">
        <v>6391</v>
      </c>
      <c r="C662" s="118">
        <v>0</v>
      </c>
      <c r="D662" s="10" t="e">
        <f>VLOOKUP(A662,'Linked TB'!A:A,1,FALSE)</f>
        <v>#N/A</v>
      </c>
    </row>
    <row r="663" spans="1:4">
      <c r="A663" s="116" t="s">
        <v>1913</v>
      </c>
      <c r="B663" s="116" t="s">
        <v>1914</v>
      </c>
      <c r="C663" s="118">
        <v>0</v>
      </c>
      <c r="D663" s="10" t="str">
        <f>VLOOKUP(A663,'Linked TB'!A:A,1,FALSE)</f>
        <v>2249</v>
      </c>
    </row>
    <row r="664" spans="1:4">
      <c r="A664" s="116" t="s">
        <v>6392</v>
      </c>
      <c r="B664" s="116" t="s">
        <v>6393</v>
      </c>
      <c r="C664" s="118">
        <v>0</v>
      </c>
      <c r="D664" s="10" t="e">
        <f>VLOOKUP(A664,'Linked TB'!A:A,1,FALSE)</f>
        <v>#N/A</v>
      </c>
    </row>
    <row r="665" spans="1:4">
      <c r="A665" s="116" t="s">
        <v>1355</v>
      </c>
      <c r="B665" s="116" t="s">
        <v>1356</v>
      </c>
      <c r="C665" s="118">
        <v>0</v>
      </c>
      <c r="D665" s="10" t="str">
        <f>VLOOKUP(A665,'Linked TB'!A:A,1,FALSE)</f>
        <v>1130</v>
      </c>
    </row>
    <row r="666" spans="1:4">
      <c r="A666" s="116" t="s">
        <v>6394</v>
      </c>
      <c r="B666" s="116" t="s">
        <v>6395</v>
      </c>
      <c r="C666" s="118">
        <v>0</v>
      </c>
      <c r="D666" s="10" t="e">
        <f>VLOOKUP(A666,'Linked TB'!A:A,1,FALSE)</f>
        <v>#N/A</v>
      </c>
    </row>
    <row r="667" spans="1:4">
      <c r="A667" s="116" t="s">
        <v>1769</v>
      </c>
      <c r="B667" s="116" t="s">
        <v>1770</v>
      </c>
      <c r="C667" s="118">
        <v>0</v>
      </c>
      <c r="D667" s="10" t="str">
        <f>VLOOKUP(A667,'Linked TB'!A:A,1,FALSE)</f>
        <v>0965</v>
      </c>
    </row>
    <row r="668" spans="1:4">
      <c r="A668" s="116" t="s">
        <v>5122</v>
      </c>
      <c r="B668" s="116" t="s">
        <v>5123</v>
      </c>
      <c r="C668" s="118">
        <v>-1.28</v>
      </c>
      <c r="D668" s="10" t="str">
        <f>VLOOKUP(A668,'Linked TB'!A:A,1,FALSE)</f>
        <v>1907</v>
      </c>
    </row>
    <row r="669" spans="1:4">
      <c r="A669" s="116" t="s">
        <v>6396</v>
      </c>
      <c r="B669" s="116" t="s">
        <v>6397</v>
      </c>
      <c r="C669" s="118">
        <v>0</v>
      </c>
      <c r="D669" s="10" t="e">
        <f>VLOOKUP(A669,'Linked TB'!A:A,1,FALSE)</f>
        <v>#N/A</v>
      </c>
    </row>
    <row r="670" spans="1:4">
      <c r="A670" s="116" t="s">
        <v>1030</v>
      </c>
      <c r="B670" s="116" t="s">
        <v>1031</v>
      </c>
      <c r="C670" s="118">
        <v>0</v>
      </c>
      <c r="D670" s="10" t="str">
        <f>VLOOKUP(A670,'Linked TB'!A:A,1,FALSE)</f>
        <v>0785</v>
      </c>
    </row>
    <row r="671" spans="1:4">
      <c r="A671" s="116" t="s">
        <v>5475</v>
      </c>
      <c r="B671" s="116" t="s">
        <v>5476</v>
      </c>
      <c r="C671" s="118">
        <v>0</v>
      </c>
      <c r="D671" s="10" t="str">
        <f>VLOOKUP(A671,'Linked TB'!A:A,1,FALSE)</f>
        <v>1607</v>
      </c>
    </row>
    <row r="672" spans="1:4">
      <c r="A672" s="116" t="s">
        <v>6398</v>
      </c>
      <c r="B672" s="116" t="s">
        <v>6399</v>
      </c>
      <c r="C672" s="118">
        <v>0</v>
      </c>
      <c r="D672" s="10" t="e">
        <f>VLOOKUP(A672,'Linked TB'!A:A,1,FALSE)</f>
        <v>#N/A</v>
      </c>
    </row>
    <row r="673" spans="1:4">
      <c r="A673" s="116" t="s">
        <v>6400</v>
      </c>
      <c r="B673" s="116" t="s">
        <v>6401</v>
      </c>
      <c r="C673" s="118">
        <v>0</v>
      </c>
      <c r="D673" s="10" t="e">
        <f>VLOOKUP(A673,'Linked TB'!A:A,1,FALSE)</f>
        <v>#N/A</v>
      </c>
    </row>
    <row r="674" spans="1:4">
      <c r="A674" s="116" t="s">
        <v>5050</v>
      </c>
      <c r="B674" s="116" t="s">
        <v>5052</v>
      </c>
      <c r="C674" s="118">
        <v>0</v>
      </c>
      <c r="D674" s="10" t="str">
        <f>VLOOKUP(A674,'Linked TB'!A:A,1,FALSE)</f>
        <v>0032</v>
      </c>
    </row>
    <row r="675" spans="1:4">
      <c r="A675" s="116" t="s">
        <v>1837</v>
      </c>
      <c r="B675" s="116" t="s">
        <v>1838</v>
      </c>
      <c r="C675" s="118">
        <v>0</v>
      </c>
      <c r="D675" s="10" t="str">
        <f>VLOOKUP(A675,'Linked TB'!A:A,1,FALSE)</f>
        <v>1882</v>
      </c>
    </row>
    <row r="676" spans="1:4">
      <c r="A676" s="116" t="s">
        <v>4517</v>
      </c>
      <c r="B676" s="116" t="s">
        <v>4518</v>
      </c>
      <c r="C676" s="118">
        <v>0</v>
      </c>
      <c r="D676" s="10" t="str">
        <f>VLOOKUP(A676,'Linked TB'!A:A,1,FALSE)</f>
        <v>0159</v>
      </c>
    </row>
    <row r="677" spans="1:4">
      <c r="A677" s="116" t="s">
        <v>6402</v>
      </c>
      <c r="B677" s="116" t="s">
        <v>6403</v>
      </c>
      <c r="C677" s="118">
        <v>0</v>
      </c>
      <c r="D677" s="10" t="e">
        <f>VLOOKUP(A677,'Linked TB'!A:A,1,FALSE)</f>
        <v>#N/A</v>
      </c>
    </row>
    <row r="678" spans="1:4">
      <c r="A678" s="116" t="s">
        <v>3893</v>
      </c>
      <c r="B678" s="116" t="s">
        <v>3894</v>
      </c>
      <c r="C678" s="118">
        <v>0</v>
      </c>
      <c r="D678" s="10" t="str">
        <f>VLOOKUP(A678,'Linked TB'!A:A,1,FALSE)</f>
        <v>1102</v>
      </c>
    </row>
    <row r="679" spans="1:4">
      <c r="A679" s="116" t="s">
        <v>3885</v>
      </c>
      <c r="B679" s="116" t="s">
        <v>3886</v>
      </c>
      <c r="C679" s="118">
        <v>0</v>
      </c>
      <c r="D679" s="10" t="str">
        <f>VLOOKUP(A679,'Linked TB'!A:A,1,FALSE)</f>
        <v>0821</v>
      </c>
    </row>
    <row r="680" spans="1:4">
      <c r="A680" s="116" t="s">
        <v>1359</v>
      </c>
      <c r="B680" s="116" t="s">
        <v>1360</v>
      </c>
      <c r="C680" s="118">
        <v>0</v>
      </c>
      <c r="D680" s="10" t="str">
        <f>VLOOKUP(A680,'Linked TB'!A:A,1,FALSE)</f>
        <v>1145</v>
      </c>
    </row>
    <row r="681" spans="1:4">
      <c r="A681" s="116" t="s">
        <v>4511</v>
      </c>
      <c r="B681" s="116" t="s">
        <v>6035</v>
      </c>
      <c r="C681" s="118">
        <v>0</v>
      </c>
      <c r="D681" s="10" t="str">
        <f>VLOOKUP(A681,'Linked TB'!A:A,1,FALSE)</f>
        <v>0435</v>
      </c>
    </row>
    <row r="682" spans="1:4">
      <c r="A682" s="116" t="s">
        <v>5118</v>
      </c>
      <c r="B682" s="116" t="s">
        <v>5119</v>
      </c>
      <c r="C682" s="118">
        <v>0</v>
      </c>
      <c r="D682" s="10" t="str">
        <f>VLOOKUP(A682,'Linked TB'!A:A,1,FALSE)</f>
        <v>1671</v>
      </c>
    </row>
    <row r="683" spans="1:4">
      <c r="A683" s="116" t="s">
        <v>4531</v>
      </c>
      <c r="B683" s="116" t="s">
        <v>4532</v>
      </c>
      <c r="C683" s="118">
        <v>0</v>
      </c>
      <c r="D683" s="10" t="str">
        <f>VLOOKUP(A683,'Linked TB'!A:A,1,FALSE)</f>
        <v>1923</v>
      </c>
    </row>
    <row r="684" spans="1:4">
      <c r="A684" s="116" t="s">
        <v>6404</v>
      </c>
      <c r="B684" s="116" t="s">
        <v>6405</v>
      </c>
      <c r="C684" s="118">
        <v>0</v>
      </c>
      <c r="D684" s="10" t="e">
        <f>VLOOKUP(A684,'Linked TB'!A:A,1,FALSE)</f>
        <v>#N/A</v>
      </c>
    </row>
    <row r="685" spans="1:4">
      <c r="A685" s="116" t="s">
        <v>704</v>
      </c>
      <c r="B685" s="116" t="s">
        <v>705</v>
      </c>
      <c r="C685" s="118">
        <v>0</v>
      </c>
      <c r="D685" s="10" t="str">
        <f>VLOOKUP(A685,'Linked TB'!A:A,1,FALSE)</f>
        <v>1021</v>
      </c>
    </row>
    <row r="686" spans="1:4">
      <c r="A686" s="116" t="s">
        <v>4513</v>
      </c>
      <c r="B686" s="116" t="s">
        <v>4514</v>
      </c>
      <c r="C686" s="118">
        <v>0</v>
      </c>
      <c r="D686" s="10" t="str">
        <f>VLOOKUP(A686,'Linked TB'!A:A,1,FALSE)</f>
        <v>0197</v>
      </c>
    </row>
    <row r="687" spans="1:4">
      <c r="A687" s="116" t="s">
        <v>1835</v>
      </c>
      <c r="B687" s="116" t="s">
        <v>1836</v>
      </c>
      <c r="C687" s="118">
        <v>0</v>
      </c>
      <c r="D687" s="10" t="str">
        <f>VLOOKUP(A687,'Linked TB'!A:A,1,FALSE)</f>
        <v>1812</v>
      </c>
    </row>
    <row r="688" spans="1:4">
      <c r="A688" s="116" t="s">
        <v>3609</v>
      </c>
      <c r="B688" s="116" t="s">
        <v>3610</v>
      </c>
      <c r="C688" s="118">
        <v>0</v>
      </c>
      <c r="D688" s="10" t="str">
        <f>VLOOKUP(A688,'Linked TB'!A:A,1,FALSE)</f>
        <v>1676</v>
      </c>
    </row>
    <row r="689" spans="1:4">
      <c r="A689" s="116" t="s">
        <v>3891</v>
      </c>
      <c r="B689" s="116" t="s">
        <v>3892</v>
      </c>
      <c r="C689" s="118">
        <v>0</v>
      </c>
      <c r="D689" s="10" t="str">
        <f>VLOOKUP(A689,'Linked TB'!A:A,1,FALSE)</f>
        <v>0811</v>
      </c>
    </row>
    <row r="690" spans="1:4">
      <c r="A690" s="116" t="s">
        <v>6406</v>
      </c>
      <c r="B690" s="116" t="s">
        <v>6407</v>
      </c>
      <c r="C690" s="118">
        <v>0</v>
      </c>
      <c r="D690" s="10" t="e">
        <f>VLOOKUP(A690,'Linked TB'!A:A,1,FALSE)</f>
        <v>#N/A</v>
      </c>
    </row>
    <row r="691" spans="1:4">
      <c r="A691" s="116" t="s">
        <v>4523</v>
      </c>
      <c r="B691" s="116" t="s">
        <v>4524</v>
      </c>
      <c r="C691" s="118">
        <v>0</v>
      </c>
      <c r="D691" s="10" t="str">
        <f>VLOOKUP(A691,'Linked TB'!A:A,1,FALSE)</f>
        <v>1218</v>
      </c>
    </row>
    <row r="692" spans="1:4">
      <c r="A692" s="116" t="s">
        <v>1685</v>
      </c>
      <c r="B692" s="116" t="s">
        <v>1686</v>
      </c>
      <c r="C692" s="118">
        <v>0</v>
      </c>
      <c r="D692" s="10" t="str">
        <f>VLOOKUP(A692,'Linked TB'!A:A,1,FALSE)</f>
        <v>0043</v>
      </c>
    </row>
    <row r="693" spans="1:4">
      <c r="A693" s="116" t="s">
        <v>487</v>
      </c>
      <c r="B693" s="116" t="s">
        <v>488</v>
      </c>
      <c r="C693" s="118">
        <v>0</v>
      </c>
      <c r="D693" s="10" t="str">
        <f>VLOOKUP(A693,'Linked TB'!A:A,1,FALSE)</f>
        <v>0232</v>
      </c>
    </row>
    <row r="694" spans="1:4">
      <c r="A694" s="116" t="s">
        <v>495</v>
      </c>
      <c r="B694" s="116" t="s">
        <v>496</v>
      </c>
      <c r="C694" s="118">
        <v>0</v>
      </c>
      <c r="D694" s="10" t="str">
        <f>VLOOKUP(A694,'Linked TB'!A:A,1,FALSE)</f>
        <v>1750</v>
      </c>
    </row>
    <row r="695" spans="1:4">
      <c r="A695" s="116" t="s">
        <v>511</v>
      </c>
      <c r="B695" s="116" t="s">
        <v>512</v>
      </c>
      <c r="C695" s="118">
        <v>0</v>
      </c>
      <c r="D695" s="10" t="str">
        <f>VLOOKUP(A695,'Linked TB'!A:A,1,FALSE)</f>
        <v>2385</v>
      </c>
    </row>
    <row r="696" spans="1:4">
      <c r="A696" s="116" t="s">
        <v>4519</v>
      </c>
      <c r="B696" s="116" t="s">
        <v>4520</v>
      </c>
      <c r="C696" s="118">
        <v>0</v>
      </c>
      <c r="D696" s="10" t="str">
        <f>VLOOKUP(A696,'Linked TB'!A:A,1,FALSE)</f>
        <v>0168</v>
      </c>
    </row>
    <row r="697" spans="1:4">
      <c r="A697" s="116" t="s">
        <v>505</v>
      </c>
      <c r="B697" s="116" t="s">
        <v>506</v>
      </c>
      <c r="C697" s="118">
        <v>0</v>
      </c>
      <c r="D697" s="10" t="str">
        <f>VLOOKUP(A697,'Linked TB'!A:A,1,FALSE)</f>
        <v>2230</v>
      </c>
    </row>
    <row r="698" spans="1:4">
      <c r="A698" s="116" t="s">
        <v>3897</v>
      </c>
      <c r="B698" s="116" t="s">
        <v>3898</v>
      </c>
      <c r="C698" s="118">
        <v>0</v>
      </c>
      <c r="D698" s="10" t="str">
        <f>VLOOKUP(A698,'Linked TB'!A:A,1,FALSE)</f>
        <v>1109</v>
      </c>
    </row>
    <row r="699" spans="1:4">
      <c r="A699" s="116" t="s">
        <v>698</v>
      </c>
      <c r="B699" s="116" t="s">
        <v>699</v>
      </c>
      <c r="C699" s="118">
        <v>0</v>
      </c>
      <c r="D699" s="10" t="str">
        <f>VLOOKUP(A699,'Linked TB'!A:A,1,FALSE)</f>
        <v>0616</v>
      </c>
    </row>
    <row r="700" spans="1:4">
      <c r="A700" s="116" t="s">
        <v>6408</v>
      </c>
      <c r="B700" s="116" t="s">
        <v>6409</v>
      </c>
      <c r="C700" s="118">
        <v>0</v>
      </c>
      <c r="D700" s="10" t="e">
        <f>VLOOKUP(A700,'Linked TB'!A:A,1,FALSE)</f>
        <v>#N/A</v>
      </c>
    </row>
    <row r="701" spans="1:4">
      <c r="A701" s="116" t="s">
        <v>406</v>
      </c>
      <c r="B701" s="116" t="s">
        <v>407</v>
      </c>
      <c r="C701" s="118">
        <v>0</v>
      </c>
      <c r="D701" s="10" t="str">
        <f>VLOOKUP(A701,'Linked TB'!A:A,1,FALSE)</f>
        <v>1441</v>
      </c>
    </row>
    <row r="702" spans="1:4">
      <c r="A702" s="116" t="s">
        <v>5116</v>
      </c>
      <c r="B702" s="116" t="s">
        <v>5117</v>
      </c>
      <c r="C702" s="118">
        <v>0</v>
      </c>
      <c r="D702" s="10" t="str">
        <f>VLOOKUP(A702,'Linked TB'!A:A,1,FALSE)</f>
        <v>1442</v>
      </c>
    </row>
    <row r="703" spans="1:4">
      <c r="A703" s="116" t="s">
        <v>6410</v>
      </c>
      <c r="B703" s="116" t="s">
        <v>6411</v>
      </c>
      <c r="C703" s="118">
        <v>0</v>
      </c>
      <c r="D703" s="10" t="e">
        <f>VLOOKUP(A703,'Linked TB'!A:A,1,FALSE)</f>
        <v>#N/A</v>
      </c>
    </row>
    <row r="704" spans="1:4">
      <c r="A704" s="116" t="s">
        <v>1829</v>
      </c>
      <c r="B704" s="116" t="s">
        <v>1830</v>
      </c>
      <c r="C704" s="118">
        <v>0</v>
      </c>
      <c r="D704" s="10" t="str">
        <f>VLOOKUP(A704,'Linked TB'!A:A,1,FALSE)</f>
        <v>1877</v>
      </c>
    </row>
    <row r="705" spans="1:4">
      <c r="A705" s="116" t="s">
        <v>499</v>
      </c>
      <c r="B705" s="116" t="s">
        <v>500</v>
      </c>
      <c r="C705" s="118">
        <v>0</v>
      </c>
      <c r="D705" s="10" t="str">
        <f>VLOOKUP(A705,'Linked TB'!A:A,1,FALSE)</f>
        <v>2017</v>
      </c>
    </row>
    <row r="706" spans="1:4">
      <c r="A706" s="116" t="s">
        <v>3607</v>
      </c>
      <c r="B706" s="116" t="s">
        <v>3608</v>
      </c>
      <c r="C706" s="118">
        <v>0</v>
      </c>
      <c r="D706" s="10" t="str">
        <f>VLOOKUP(A706,'Linked TB'!A:A,1,FALSE)</f>
        <v>1163</v>
      </c>
    </row>
    <row r="707" spans="1:4">
      <c r="A707" s="116" t="s">
        <v>6412</v>
      </c>
      <c r="B707" s="116" t="s">
        <v>6413</v>
      </c>
      <c r="C707" s="118">
        <v>0</v>
      </c>
      <c r="D707" s="10" t="e">
        <f>VLOOKUP(A707,'Linked TB'!A:A,1,FALSE)</f>
        <v>#N/A</v>
      </c>
    </row>
    <row r="708" spans="1:4">
      <c r="A708" s="116" t="s">
        <v>700</v>
      </c>
      <c r="B708" s="116" t="s">
        <v>701</v>
      </c>
      <c r="C708" s="118">
        <v>0</v>
      </c>
      <c r="D708" s="10" t="str">
        <f>VLOOKUP(A708,'Linked TB'!A:A,1,FALSE)</f>
        <v>1014</v>
      </c>
    </row>
    <row r="709" spans="1:4">
      <c r="A709" s="116" t="s">
        <v>3625</v>
      </c>
      <c r="B709" s="116" t="s">
        <v>3626</v>
      </c>
      <c r="C709" s="118">
        <v>0</v>
      </c>
      <c r="D709" s="10" t="str">
        <f>VLOOKUP(A709,'Linked TB'!A:A,1,FALSE)</f>
        <v>0479</v>
      </c>
    </row>
    <row r="710" spans="1:4">
      <c r="A710" s="116" t="s">
        <v>2145</v>
      </c>
      <c r="B710" s="116" t="s">
        <v>2146</v>
      </c>
      <c r="C710" s="118">
        <v>0</v>
      </c>
      <c r="D710" s="10" t="str">
        <f>VLOOKUP(A710,'Linked TB'!A:A,1,FALSE)</f>
        <v>1992</v>
      </c>
    </row>
    <row r="711" spans="1:4">
      <c r="A711" s="116" t="s">
        <v>3643</v>
      </c>
      <c r="B711" s="116" t="s">
        <v>3644</v>
      </c>
      <c r="C711" s="118">
        <v>8700</v>
      </c>
      <c r="D711" s="10" t="str">
        <f>VLOOKUP(A711,'Linked TB'!A:A,1,FALSE)</f>
        <v>2332</v>
      </c>
    </row>
    <row r="712" spans="1:4">
      <c r="A712" s="116" t="s">
        <v>4845</v>
      </c>
      <c r="B712" s="116" t="s">
        <v>4846</v>
      </c>
      <c r="C712" s="118">
        <v>-8488338.0899999999</v>
      </c>
      <c r="D712" s="10" t="str">
        <f>VLOOKUP(A712,'Linked TB'!A:A,1,FALSE)</f>
        <v>0263</v>
      </c>
    </row>
    <row r="713" spans="1:4">
      <c r="A713" s="116" t="s">
        <v>2095</v>
      </c>
      <c r="B713" s="116" t="s">
        <v>2096</v>
      </c>
      <c r="C713" s="118">
        <v>260</v>
      </c>
      <c r="D713" s="10" t="str">
        <f>VLOOKUP(A713,'Linked TB'!A:A,1,FALSE)</f>
        <v>1708</v>
      </c>
    </row>
    <row r="714" spans="1:4">
      <c r="A714" s="116" t="s">
        <v>2135</v>
      </c>
      <c r="B714" s="116" t="s">
        <v>2136</v>
      </c>
      <c r="C714" s="118">
        <v>191656.4</v>
      </c>
      <c r="D714" s="10" t="str">
        <f>VLOOKUP(A714,'Linked TB'!A:A,1,FALSE)</f>
        <v>2046</v>
      </c>
    </row>
    <row r="715" spans="1:4">
      <c r="A715" s="116" t="s">
        <v>4946</v>
      </c>
      <c r="B715" s="116" t="s">
        <v>4947</v>
      </c>
      <c r="C715" s="118">
        <v>-204639025.38</v>
      </c>
      <c r="D715" s="10" t="str">
        <f>VLOOKUP(A715,'Linked TB'!A:A,1,FALSE)</f>
        <v>0013</v>
      </c>
    </row>
    <row r="716" spans="1:4">
      <c r="A716" s="116" t="s">
        <v>4434</v>
      </c>
      <c r="B716" s="116" t="s">
        <v>4435</v>
      </c>
      <c r="C716" s="118">
        <v>3513280.59</v>
      </c>
      <c r="D716" s="10" t="str">
        <f>VLOOKUP(A716,'Linked TB'!A:A,1,FALSE)</f>
        <v>0271</v>
      </c>
    </row>
    <row r="717" spans="1:4">
      <c r="A717" s="116" t="s">
        <v>4004</v>
      </c>
      <c r="B717" s="116" t="s">
        <v>4005</v>
      </c>
      <c r="C717" s="118">
        <v>157923092</v>
      </c>
      <c r="D717" s="10" t="str">
        <f>VLOOKUP(A717,'Linked TB'!A:A,1,FALSE)</f>
        <v>0151</v>
      </c>
    </row>
    <row r="718" spans="1:4">
      <c r="A718" s="116" t="s">
        <v>5036</v>
      </c>
      <c r="B718" s="116" t="s">
        <v>5037</v>
      </c>
      <c r="C718" s="118">
        <v>-42300617.850000001</v>
      </c>
      <c r="D718" s="10" t="str">
        <f>VLOOKUP(A718,'Linked TB'!A:A,1,FALSE)</f>
        <v>0018</v>
      </c>
    </row>
    <row r="719" spans="1:4">
      <c r="A719" s="116" t="s">
        <v>4783</v>
      </c>
      <c r="B719" s="116" t="s">
        <v>4784</v>
      </c>
      <c r="C719" s="118">
        <v>-2466000</v>
      </c>
      <c r="D719" s="10" t="str">
        <f>VLOOKUP(A719,'Linked TB'!A:A,1,FALSE)</f>
        <v>0255</v>
      </c>
    </row>
    <row r="720" spans="1:4">
      <c r="A720" s="116" t="s">
        <v>5018</v>
      </c>
      <c r="B720" s="116" t="s">
        <v>5019</v>
      </c>
      <c r="C720" s="118">
        <v>-79878000.939999998</v>
      </c>
      <c r="D720" s="10" t="str">
        <f>VLOOKUP(A720,'Linked TB'!A:A,1,FALSE)</f>
        <v>0017</v>
      </c>
    </row>
    <row r="721" spans="1:4">
      <c r="A721" s="116" t="s">
        <v>4165</v>
      </c>
      <c r="B721" s="116" t="s">
        <v>4166</v>
      </c>
      <c r="C721" s="118">
        <v>11479121597.530001</v>
      </c>
      <c r="D721" s="10" t="str">
        <f>VLOOKUP(A721,'Linked TB'!A:A,1,FALSE)</f>
        <v>1200</v>
      </c>
    </row>
    <row r="722" spans="1:4">
      <c r="A722" s="116" t="s">
        <v>4295</v>
      </c>
      <c r="B722" s="116" t="s">
        <v>4296</v>
      </c>
      <c r="C722" s="118">
        <v>0</v>
      </c>
      <c r="D722" s="10" t="str">
        <f>VLOOKUP(A722,'Linked TB'!A:A,1,FALSE)</f>
        <v>0130</v>
      </c>
    </row>
    <row r="723" spans="1:4">
      <c r="A723" s="116" t="s">
        <v>4297</v>
      </c>
      <c r="B723" s="116" t="s">
        <v>4298</v>
      </c>
      <c r="C723" s="118">
        <v>117.78</v>
      </c>
      <c r="D723" s="10" t="str">
        <f>VLOOKUP(A723,'Linked TB'!A:A,1,FALSE)</f>
        <v>0181</v>
      </c>
    </row>
    <row r="724" spans="1:4">
      <c r="A724" s="116" t="s">
        <v>4002</v>
      </c>
      <c r="B724" s="116" t="s">
        <v>4003</v>
      </c>
      <c r="C724" s="118">
        <v>730000</v>
      </c>
      <c r="D724" s="10" t="str">
        <f>VLOOKUP(A724,'Linked TB'!A:A,1,FALSE)</f>
        <v>0270</v>
      </c>
    </row>
    <row r="725" spans="1:4">
      <c r="A725" s="116" t="s">
        <v>1070</v>
      </c>
      <c r="B725" s="116" t="s">
        <v>1071</v>
      </c>
      <c r="C725" s="118">
        <v>192229</v>
      </c>
      <c r="D725" s="10" t="str">
        <f>VLOOKUP(A725,'Linked TB'!A:A,1,FALSE)</f>
        <v>0833</v>
      </c>
    </row>
    <row r="726" spans="1:4">
      <c r="A726" s="116" t="s">
        <v>5957</v>
      </c>
      <c r="B726" s="116" t="s">
        <v>5958</v>
      </c>
      <c r="C726" s="118">
        <v>-1832973.29</v>
      </c>
      <c r="D726" s="10" t="str">
        <f>VLOOKUP(A726,'Linked TB'!A:A,1,FALSE)</f>
        <v>2739</v>
      </c>
    </row>
    <row r="727" spans="1:4">
      <c r="A727" s="116" t="s">
        <v>2149</v>
      </c>
      <c r="B727" s="116" t="s">
        <v>2150</v>
      </c>
      <c r="C727" s="118">
        <v>217708.79</v>
      </c>
      <c r="D727" s="10" t="str">
        <f>VLOOKUP(A727,'Linked TB'!A:A,1,FALSE)</f>
        <v>2369</v>
      </c>
    </row>
    <row r="728" spans="1:4">
      <c r="A728" s="116" t="s">
        <v>1969</v>
      </c>
      <c r="B728" s="116" t="s">
        <v>1970</v>
      </c>
      <c r="C728" s="118">
        <v>596281.81000000006</v>
      </c>
      <c r="D728" s="10" t="str">
        <f>VLOOKUP(A728,'Linked TB'!A:A,1,FALSE)</f>
        <v>0446</v>
      </c>
    </row>
    <row r="729" spans="1:4">
      <c r="A729" s="116" t="s">
        <v>1084</v>
      </c>
      <c r="B729" s="116" t="s">
        <v>1085</v>
      </c>
      <c r="C729" s="118">
        <v>185292</v>
      </c>
      <c r="D729" s="10" t="str">
        <f>VLOOKUP(A729,'Linked TB'!A:A,1,FALSE)</f>
        <v>1744</v>
      </c>
    </row>
    <row r="730" spans="1:4">
      <c r="A730" s="116" t="s">
        <v>4382</v>
      </c>
      <c r="B730" s="116" t="s">
        <v>4384</v>
      </c>
      <c r="C730" s="118">
        <v>7592608.3300000001</v>
      </c>
      <c r="D730" s="10" t="str">
        <f>VLOOKUP(A730,'Linked TB'!A:A,1,FALSE)</f>
        <v>2424</v>
      </c>
    </row>
    <row r="731" spans="1:4">
      <c r="A731" s="116" t="s">
        <v>1072</v>
      </c>
      <c r="B731" s="116" t="s">
        <v>1073</v>
      </c>
      <c r="C731" s="118">
        <v>329649</v>
      </c>
      <c r="D731" s="10" t="str">
        <f>VLOOKUP(A731,'Linked TB'!A:A,1,FALSE)</f>
        <v>0841</v>
      </c>
    </row>
    <row r="732" spans="1:4">
      <c r="A732" s="116" t="s">
        <v>3528</v>
      </c>
      <c r="B732" s="116" t="s">
        <v>3529</v>
      </c>
      <c r="C732" s="118">
        <v>278185.23</v>
      </c>
      <c r="D732" s="10" t="str">
        <f>VLOOKUP(A732,'Linked TB'!A:A,1,FALSE)</f>
        <v>2506</v>
      </c>
    </row>
    <row r="733" spans="1:4">
      <c r="A733" s="116" t="s">
        <v>2099</v>
      </c>
      <c r="B733" s="116" t="s">
        <v>2100</v>
      </c>
      <c r="C733" s="118">
        <v>21191.4</v>
      </c>
      <c r="D733" s="10" t="str">
        <f>VLOOKUP(A733,'Linked TB'!A:A,1,FALSE)</f>
        <v>1726</v>
      </c>
    </row>
    <row r="734" spans="1:4">
      <c r="A734" s="116" t="s">
        <v>5089</v>
      </c>
      <c r="B734" s="116" t="s">
        <v>5090</v>
      </c>
      <c r="C734" s="118">
        <v>-603504552.16999996</v>
      </c>
      <c r="D734" s="10" t="str">
        <f>VLOOKUP(A734,'Linked TB'!A:A,1,FALSE)</f>
        <v>1173</v>
      </c>
    </row>
    <row r="735" spans="1:4">
      <c r="A735" s="116" t="s">
        <v>1963</v>
      </c>
      <c r="B735" s="116" t="s">
        <v>1964</v>
      </c>
      <c r="C735" s="118">
        <v>356027</v>
      </c>
      <c r="D735" s="10" t="str">
        <f>VLOOKUP(A735,'Linked TB'!A:A,1,FALSE)</f>
        <v>0106</v>
      </c>
    </row>
    <row r="736" spans="1:4">
      <c r="A736" s="116" t="s">
        <v>5530</v>
      </c>
      <c r="B736" s="116" t="s">
        <v>5531</v>
      </c>
      <c r="C736" s="118">
        <v>4352375682.7799997</v>
      </c>
      <c r="D736" s="10" t="str">
        <f>VLOOKUP(A736,'Linked TB'!A:A,1,FALSE)</f>
        <v>2598</v>
      </c>
    </row>
    <row r="737" spans="1:4">
      <c r="A737" s="116" t="s">
        <v>4714</v>
      </c>
      <c r="B737" s="116" t="s">
        <v>4715</v>
      </c>
      <c r="C737" s="118">
        <v>-8749628.1099999994</v>
      </c>
      <c r="D737" s="10" t="str">
        <f>VLOOKUP(A737,'Linked TB'!A:A,1,FALSE)</f>
        <v>2323</v>
      </c>
    </row>
    <row r="738" spans="1:4">
      <c r="A738" s="116" t="s">
        <v>3536</v>
      </c>
      <c r="B738" s="116" t="s">
        <v>3537</v>
      </c>
      <c r="C738" s="118">
        <v>74801.5</v>
      </c>
      <c r="D738" s="10" t="str">
        <f>VLOOKUP(A738,'Linked TB'!A:A,1,FALSE)</f>
        <v>2558</v>
      </c>
    </row>
    <row r="739" spans="1:4">
      <c r="A739" s="116" t="s">
        <v>2075</v>
      </c>
      <c r="B739" s="116" t="s">
        <v>2076</v>
      </c>
      <c r="C739" s="118">
        <v>9400.67</v>
      </c>
      <c r="D739" s="10" t="str">
        <f>VLOOKUP(A739,'Linked TB'!A:A,1,FALSE)</f>
        <v>1799</v>
      </c>
    </row>
    <row r="740" spans="1:4">
      <c r="A740" s="116" t="s">
        <v>4173</v>
      </c>
      <c r="B740" s="116" t="s">
        <v>4174</v>
      </c>
      <c r="C740" s="118">
        <v>56173901.399999999</v>
      </c>
      <c r="D740" s="10" t="str">
        <f>VLOOKUP(A740,'Linked TB'!A:A,1,FALSE)</f>
        <v>1968</v>
      </c>
    </row>
    <row r="741" spans="1:4">
      <c r="A741" s="116" t="s">
        <v>4438</v>
      </c>
      <c r="B741" s="116" t="s">
        <v>5482</v>
      </c>
      <c r="C741" s="118">
        <v>288498.27</v>
      </c>
      <c r="D741" s="10" t="str">
        <f>VLOOKUP(A741,'Linked TB'!A:A,1,FALSE)</f>
        <v>2154</v>
      </c>
    </row>
    <row r="742" spans="1:4">
      <c r="A742" s="116" t="s">
        <v>4847</v>
      </c>
      <c r="B742" s="116" t="s">
        <v>4848</v>
      </c>
      <c r="C742" s="118">
        <v>-1598475</v>
      </c>
      <c r="D742" s="10" t="str">
        <f>VLOOKUP(A742,'Linked TB'!A:A,1,FALSE)</f>
        <v>0265</v>
      </c>
    </row>
    <row r="743" spans="1:4">
      <c r="A743" s="116" t="s">
        <v>2001</v>
      </c>
      <c r="B743" s="116" t="s">
        <v>2002</v>
      </c>
      <c r="C743" s="118">
        <v>219712.62</v>
      </c>
      <c r="D743" s="10" t="str">
        <f>VLOOKUP(A743,'Linked TB'!A:A,1,FALSE)</f>
        <v>0591</v>
      </c>
    </row>
    <row r="744" spans="1:4">
      <c r="A744" s="116" t="s">
        <v>5070</v>
      </c>
      <c r="B744" s="116" t="s">
        <v>6036</v>
      </c>
      <c r="C744" s="118">
        <v>-2384823.13</v>
      </c>
      <c r="D744" s="10" t="str">
        <f>VLOOKUP(A744,'Linked TB'!A:A,1,FALSE)</f>
        <v>1160</v>
      </c>
    </row>
    <row r="745" spans="1:4">
      <c r="A745" s="116" t="s">
        <v>5532</v>
      </c>
      <c r="B745" s="116" t="s">
        <v>5533</v>
      </c>
      <c r="C745" s="118">
        <v>212762529.50999999</v>
      </c>
      <c r="D745" s="10" t="str">
        <f>VLOOKUP(A745,'Linked TB'!A:A,1,FALSE)</f>
        <v>2599</v>
      </c>
    </row>
    <row r="746" spans="1:4">
      <c r="A746" s="116" t="s">
        <v>1983</v>
      </c>
      <c r="B746" s="116" t="s">
        <v>1984</v>
      </c>
      <c r="C746" s="118">
        <v>322156</v>
      </c>
      <c r="D746" s="10" t="str">
        <f>VLOOKUP(A746,'Linked TB'!A:A,1,FALSE)</f>
        <v>1162</v>
      </c>
    </row>
    <row r="747" spans="1:4">
      <c r="A747" s="116" t="s">
        <v>6276</v>
      </c>
      <c r="B747" s="116" t="s">
        <v>6277</v>
      </c>
      <c r="C747" s="118">
        <v>0</v>
      </c>
      <c r="D747" s="10" t="e">
        <f>VLOOKUP(A747,'Linked TB'!A:A,1,FALSE)</f>
        <v>#N/A</v>
      </c>
    </row>
    <row r="748" spans="1:4">
      <c r="A748" s="116" t="s">
        <v>2009</v>
      </c>
      <c r="B748" s="116" t="s">
        <v>2010</v>
      </c>
      <c r="C748" s="118">
        <v>8280</v>
      </c>
      <c r="D748" s="10" t="str">
        <f>VLOOKUP(A748,'Linked TB'!A:A,1,FALSE)</f>
        <v>0712</v>
      </c>
    </row>
    <row r="749" spans="1:4">
      <c r="A749" s="116" t="s">
        <v>4673</v>
      </c>
      <c r="B749" s="116" t="s">
        <v>4675</v>
      </c>
      <c r="C749" s="118">
        <v>78533.34</v>
      </c>
      <c r="D749" s="10" t="str">
        <f>VLOOKUP(A749,'Linked TB'!A:A,1,FALSE)</f>
        <v>2413</v>
      </c>
    </row>
    <row r="750" spans="1:4">
      <c r="A750" s="116" t="s">
        <v>5828</v>
      </c>
      <c r="B750" s="116" t="s">
        <v>5829</v>
      </c>
      <c r="C750" s="118">
        <v>116055.5</v>
      </c>
      <c r="D750" s="10" t="str">
        <f>VLOOKUP(A750,'Linked TB'!A:A,1,FALSE)</f>
        <v>2718</v>
      </c>
    </row>
    <row r="751" spans="1:4">
      <c r="A751" s="116" t="s">
        <v>5097</v>
      </c>
      <c r="B751" s="116" t="s">
        <v>5098</v>
      </c>
      <c r="C751" s="118">
        <v>-61120.31</v>
      </c>
      <c r="D751" s="10" t="str">
        <f>VLOOKUP(A751,'Linked TB'!A:A,1,FALSE)</f>
        <v>2528</v>
      </c>
    </row>
    <row r="752" spans="1:4">
      <c r="A752" s="116" t="s">
        <v>2155</v>
      </c>
      <c r="B752" s="116" t="s">
        <v>2156</v>
      </c>
      <c r="C752" s="118">
        <v>22660.799999999999</v>
      </c>
      <c r="D752" s="10" t="str">
        <f>VLOOKUP(A752,'Linked TB'!A:A,1,FALSE)</f>
        <v>2289</v>
      </c>
    </row>
    <row r="753" spans="1:4">
      <c r="A753" s="116" t="s">
        <v>4716</v>
      </c>
      <c r="B753" s="116" t="s">
        <v>4717</v>
      </c>
      <c r="C753" s="118">
        <v>-3079812.77</v>
      </c>
      <c r="D753" s="10" t="str">
        <f>VLOOKUP(A753,'Linked TB'!A:A,1,FALSE)</f>
        <v>2164</v>
      </c>
    </row>
    <row r="754" spans="1:4">
      <c r="A754" s="116" t="s">
        <v>1937</v>
      </c>
      <c r="B754" s="116" t="s">
        <v>1938</v>
      </c>
      <c r="C754" s="118">
        <v>84388.4</v>
      </c>
      <c r="D754" s="10" t="str">
        <f>VLOOKUP(A754,'Linked TB'!A:A,1,FALSE)</f>
        <v>0552</v>
      </c>
    </row>
    <row r="755" spans="1:4">
      <c r="A755" s="116" t="s">
        <v>1971</v>
      </c>
      <c r="B755" s="116" t="s">
        <v>1972</v>
      </c>
      <c r="C755" s="118">
        <v>66522.399999999994</v>
      </c>
      <c r="D755" s="10" t="str">
        <f>VLOOKUP(A755,'Linked TB'!A:A,1,FALSE)</f>
        <v>1186</v>
      </c>
    </row>
    <row r="756" spans="1:4">
      <c r="A756" s="116" t="s">
        <v>2121</v>
      </c>
      <c r="B756" s="116" t="s">
        <v>2122</v>
      </c>
      <c r="C756" s="118">
        <v>944857.05</v>
      </c>
      <c r="D756" s="10" t="str">
        <f>VLOOKUP(A756,'Linked TB'!A:A,1,FALSE)</f>
        <v>1396</v>
      </c>
    </row>
    <row r="757" spans="1:4">
      <c r="A757" s="116" t="s">
        <v>1082</v>
      </c>
      <c r="B757" s="116" t="s">
        <v>1083</v>
      </c>
      <c r="C757" s="118">
        <v>37160</v>
      </c>
      <c r="D757" s="10" t="str">
        <f>VLOOKUP(A757,'Linked TB'!A:A,1,FALSE)</f>
        <v>1721</v>
      </c>
    </row>
    <row r="758" spans="1:4">
      <c r="A758" s="116" t="s">
        <v>3649</v>
      </c>
      <c r="B758" s="116" t="s">
        <v>3650</v>
      </c>
      <c r="C758" s="118">
        <v>0</v>
      </c>
      <c r="D758" s="10" t="str">
        <f>VLOOKUP(A758,'Linked TB'!A:A,1,FALSE)</f>
        <v>2175</v>
      </c>
    </row>
    <row r="759" spans="1:4">
      <c r="A759" s="116" t="s">
        <v>1941</v>
      </c>
      <c r="B759" s="116" t="s">
        <v>1942</v>
      </c>
      <c r="C759" s="118">
        <v>3406749.03</v>
      </c>
      <c r="D759" s="10" t="str">
        <f>VLOOKUP(A759,'Linked TB'!A:A,1,FALSE)</f>
        <v>0564</v>
      </c>
    </row>
    <row r="760" spans="1:4">
      <c r="A760" s="116" t="s">
        <v>6001</v>
      </c>
      <c r="B760" s="116" t="s">
        <v>6002</v>
      </c>
      <c r="C760" s="118">
        <v>-285484.25</v>
      </c>
      <c r="D760" s="10" t="str">
        <f>VLOOKUP(A760,'Linked TB'!A:A,1,FALSE)</f>
        <v>2806</v>
      </c>
    </row>
    <row r="761" spans="1:4">
      <c r="A761" s="116" t="s">
        <v>1995</v>
      </c>
      <c r="B761" s="116" t="s">
        <v>1996</v>
      </c>
      <c r="C761" s="118">
        <v>125152.39</v>
      </c>
      <c r="D761" s="10" t="str">
        <f>VLOOKUP(A761,'Linked TB'!A:A,1,FALSE)</f>
        <v>0742</v>
      </c>
    </row>
    <row r="762" spans="1:4">
      <c r="A762" s="116" t="s">
        <v>1933</v>
      </c>
      <c r="B762" s="116" t="s">
        <v>1934</v>
      </c>
      <c r="C762" s="118">
        <v>61100</v>
      </c>
      <c r="D762" s="10" t="str">
        <f>VLOOKUP(A762,'Linked TB'!A:A,1,FALSE)</f>
        <v>0549</v>
      </c>
    </row>
    <row r="763" spans="1:4">
      <c r="A763" s="116" t="s">
        <v>1957</v>
      </c>
      <c r="B763" s="116" t="s">
        <v>1958</v>
      </c>
      <c r="C763" s="118">
        <v>95880862.700000003</v>
      </c>
      <c r="D763" s="10" t="str">
        <f>VLOOKUP(A763,'Linked TB'!A:A,1,FALSE)</f>
        <v>0073</v>
      </c>
    </row>
    <row r="764" spans="1:4">
      <c r="A764" s="116" t="s">
        <v>2129</v>
      </c>
      <c r="B764" s="116" t="s">
        <v>2130</v>
      </c>
      <c r="C764" s="118">
        <v>128804.09</v>
      </c>
      <c r="D764" s="10" t="str">
        <f>VLOOKUP(A764,'Linked TB'!A:A,1,FALSE)</f>
        <v>2026</v>
      </c>
    </row>
    <row r="765" spans="1:4">
      <c r="A765" s="116" t="s">
        <v>2119</v>
      </c>
      <c r="B765" s="116" t="s">
        <v>2120</v>
      </c>
      <c r="C765" s="118">
        <v>144600</v>
      </c>
      <c r="D765" s="10" t="str">
        <f>VLOOKUP(A765,'Linked TB'!A:A,1,FALSE)</f>
        <v>1180</v>
      </c>
    </row>
    <row r="766" spans="1:4">
      <c r="A766" s="116" t="s">
        <v>4710</v>
      </c>
      <c r="B766" s="116" t="s">
        <v>4711</v>
      </c>
      <c r="C766" s="118">
        <v>-12055737.66</v>
      </c>
      <c r="D766" s="10" t="str">
        <f>VLOOKUP(A766,'Linked TB'!A:A,1,FALSE)</f>
        <v>1772</v>
      </c>
    </row>
    <row r="767" spans="1:4">
      <c r="A767" s="116" t="s">
        <v>2143</v>
      </c>
      <c r="B767" s="116" t="s">
        <v>2144</v>
      </c>
      <c r="C767" s="118">
        <v>69875</v>
      </c>
      <c r="D767" s="10" t="str">
        <f>VLOOKUP(A767,'Linked TB'!A:A,1,FALSE)</f>
        <v>2036</v>
      </c>
    </row>
    <row r="768" spans="1:4">
      <c r="A768" s="116" t="s">
        <v>4171</v>
      </c>
      <c r="B768" s="116" t="s">
        <v>4172</v>
      </c>
      <c r="C768" s="118">
        <v>-0.46</v>
      </c>
      <c r="D768" s="10" t="str">
        <f>VLOOKUP(A768,'Linked TB'!A:A,1,FALSE)</f>
        <v>1612</v>
      </c>
    </row>
    <row r="769" spans="1:4">
      <c r="A769" s="116" t="s">
        <v>2005</v>
      </c>
      <c r="B769" s="116" t="s">
        <v>2006</v>
      </c>
      <c r="C769" s="118">
        <v>24866.720000000001</v>
      </c>
      <c r="D769" s="10" t="str">
        <f>VLOOKUP(A769,'Linked TB'!A:A,1,FALSE)</f>
        <v>0703</v>
      </c>
    </row>
    <row r="770" spans="1:4">
      <c r="A770" s="116" t="s">
        <v>1074</v>
      </c>
      <c r="B770" s="116" t="s">
        <v>1075</v>
      </c>
      <c r="C770" s="118">
        <v>171336</v>
      </c>
      <c r="D770" s="10" t="str">
        <f>VLOOKUP(A770,'Linked TB'!A:A,1,FALSE)</f>
        <v>0836</v>
      </c>
    </row>
    <row r="771" spans="1:4">
      <c r="A771" s="10" t="s">
        <v>1363</v>
      </c>
      <c r="B771" s="117" t="s">
        <v>1364</v>
      </c>
      <c r="C771" s="118">
        <v>16275269.789999999</v>
      </c>
      <c r="D771" s="10" t="str">
        <f>VLOOKUP(A771,'Linked TB'!A:A,1,FALSE)</f>
        <v>0090</v>
      </c>
    </row>
    <row r="772" spans="1:4">
      <c r="A772" s="116" t="s">
        <v>1064</v>
      </c>
      <c r="B772" s="116" t="s">
        <v>1065</v>
      </c>
      <c r="C772" s="118">
        <v>68450</v>
      </c>
      <c r="D772" s="10" t="str">
        <f>VLOOKUP(A772,'Linked TB'!A:A,1,FALSE)</f>
        <v>1286</v>
      </c>
    </row>
    <row r="773" spans="1:4">
      <c r="A773" s="116" t="s">
        <v>2139</v>
      </c>
      <c r="B773" s="116" t="s">
        <v>2140</v>
      </c>
      <c r="C773" s="118">
        <v>183690</v>
      </c>
      <c r="D773" s="10" t="str">
        <f>VLOOKUP(A773,'Linked TB'!A:A,1,FALSE)</f>
        <v>2071</v>
      </c>
    </row>
    <row r="774" spans="1:4">
      <c r="A774" s="116" t="s">
        <v>2029</v>
      </c>
      <c r="B774" s="116" t="s">
        <v>2030</v>
      </c>
      <c r="C774" s="118">
        <v>62420.9</v>
      </c>
      <c r="D774" s="10" t="str">
        <f>VLOOKUP(A774,'Linked TB'!A:A,1,FALSE)</f>
        <v>0612</v>
      </c>
    </row>
    <row r="775" spans="1:4">
      <c r="A775" s="116" t="s">
        <v>3542</v>
      </c>
      <c r="B775" s="116" t="s">
        <v>3543</v>
      </c>
      <c r="C775" s="118">
        <v>183949</v>
      </c>
      <c r="D775" s="10" t="str">
        <f>VLOOKUP(A775,'Linked TB'!A:A,1,FALSE)</f>
        <v>2573</v>
      </c>
    </row>
    <row r="776" spans="1:4">
      <c r="A776" s="116" t="s">
        <v>2161</v>
      </c>
      <c r="B776" s="116" t="s">
        <v>2162</v>
      </c>
      <c r="C776" s="118">
        <v>53431.79</v>
      </c>
      <c r="D776" s="10" t="str">
        <f>VLOOKUP(A776,'Linked TB'!A:A,1,FALSE)</f>
        <v>2326</v>
      </c>
    </row>
    <row r="777" spans="1:4">
      <c r="A777" s="116" t="s">
        <v>5669</v>
      </c>
      <c r="B777" s="116" t="s">
        <v>5670</v>
      </c>
      <c r="C777" s="118">
        <v>22000</v>
      </c>
      <c r="D777" s="10" t="str">
        <f>VLOOKUP(A777,'Linked TB'!A:A,1,FALSE)</f>
        <v>2690</v>
      </c>
    </row>
    <row r="778" spans="1:4">
      <c r="A778" s="116" t="s">
        <v>2073</v>
      </c>
      <c r="B778" s="116" t="s">
        <v>2074</v>
      </c>
      <c r="C778" s="118">
        <v>946041.13</v>
      </c>
      <c r="D778" s="10" t="str">
        <f>VLOOKUP(A778,'Linked TB'!A:A,1,FALSE)</f>
        <v>1769</v>
      </c>
    </row>
    <row r="779" spans="1:4">
      <c r="A779" s="116" t="s">
        <v>1947</v>
      </c>
      <c r="B779" s="116" t="s">
        <v>1948</v>
      </c>
      <c r="C779" s="118">
        <v>398670.68</v>
      </c>
      <c r="D779" s="10" t="str">
        <f>VLOOKUP(A779,'Linked TB'!A:A,1,FALSE)</f>
        <v>0413</v>
      </c>
    </row>
    <row r="780" spans="1:4">
      <c r="A780" s="116" t="s">
        <v>4850</v>
      </c>
      <c r="B780" s="116" t="s">
        <v>4851</v>
      </c>
      <c r="C780" s="118">
        <v>-4219380.87</v>
      </c>
      <c r="D780" s="10" t="str">
        <f>VLOOKUP(A780,'Linked TB'!A:A,1,FALSE)</f>
        <v>2351</v>
      </c>
    </row>
    <row r="781" spans="1:4">
      <c r="A781" s="116" t="s">
        <v>2013</v>
      </c>
      <c r="B781" s="116" t="s">
        <v>2014</v>
      </c>
      <c r="C781" s="118">
        <v>10055</v>
      </c>
      <c r="D781" s="10" t="str">
        <f>VLOOKUP(A781,'Linked TB'!A:A,1,FALSE)</f>
        <v>0723</v>
      </c>
    </row>
    <row r="782" spans="1:4">
      <c r="A782" s="116" t="s">
        <v>4700</v>
      </c>
      <c r="B782" s="116" t="s">
        <v>6037</v>
      </c>
      <c r="C782" s="118">
        <v>-5931715.9100000001</v>
      </c>
      <c r="D782" s="10" t="str">
        <f>VLOOKUP(A782,'Linked TB'!A:A,1,FALSE)</f>
        <v>0450</v>
      </c>
    </row>
    <row r="783" spans="1:4">
      <c r="A783" s="116" t="s">
        <v>2049</v>
      </c>
      <c r="B783" s="116" t="s">
        <v>2050</v>
      </c>
      <c r="C783" s="118">
        <v>207332.1</v>
      </c>
      <c r="D783" s="10" t="str">
        <f>VLOOKUP(A783,'Linked TB'!A:A,1,FALSE)</f>
        <v>1505</v>
      </c>
    </row>
    <row r="784" spans="1:4">
      <c r="A784" s="116" t="s">
        <v>4708</v>
      </c>
      <c r="B784" s="116" t="s">
        <v>4709</v>
      </c>
      <c r="C784" s="118">
        <v>0</v>
      </c>
      <c r="D784" s="10" t="str">
        <f>VLOOKUP(A784,'Linked TB'!A:A,1,FALSE)</f>
        <v>1362</v>
      </c>
    </row>
    <row r="785" spans="1:4">
      <c r="A785" s="116" t="s">
        <v>1965</v>
      </c>
      <c r="B785" s="116" t="s">
        <v>1966</v>
      </c>
      <c r="C785" s="118">
        <v>802242.95</v>
      </c>
      <c r="D785" s="10" t="str">
        <f>VLOOKUP(A785,'Linked TB'!A:A,1,FALSE)</f>
        <v>0119</v>
      </c>
    </row>
    <row r="786" spans="1:4">
      <c r="A786" s="116" t="s">
        <v>5900</v>
      </c>
      <c r="B786" s="116" t="s">
        <v>5901</v>
      </c>
      <c r="C786" s="118">
        <v>0</v>
      </c>
      <c r="D786" s="10" t="str">
        <f>VLOOKUP(A786,'Linked TB'!A:A,1,FALSE)</f>
        <v>2401</v>
      </c>
    </row>
    <row r="787" spans="1:4">
      <c r="A787" s="116" t="s">
        <v>3850</v>
      </c>
      <c r="B787" s="116" t="s">
        <v>3851</v>
      </c>
      <c r="C787" s="118">
        <v>609136.79</v>
      </c>
      <c r="D787" s="10" t="str">
        <f>VLOOKUP(A787,'Linked TB'!A:A,1,FALSE)</f>
        <v>0082</v>
      </c>
    </row>
    <row r="788" spans="1:4">
      <c r="A788" s="116" t="s">
        <v>2137</v>
      </c>
      <c r="B788" s="116" t="s">
        <v>2138</v>
      </c>
      <c r="C788" s="118">
        <v>38751.39</v>
      </c>
      <c r="D788" s="10" t="str">
        <f>VLOOKUP(A788,'Linked TB'!A:A,1,FALSE)</f>
        <v>1958</v>
      </c>
    </row>
    <row r="789" spans="1:4">
      <c r="A789" s="116" t="s">
        <v>2109</v>
      </c>
      <c r="B789" s="116" t="s">
        <v>2110</v>
      </c>
      <c r="C789" s="118">
        <v>152105</v>
      </c>
      <c r="D789" s="10" t="str">
        <f>VLOOKUP(A789,'Linked TB'!A:A,1,FALSE)</f>
        <v>1683</v>
      </c>
    </row>
    <row r="790" spans="1:4">
      <c r="A790" s="116" t="s">
        <v>4037</v>
      </c>
      <c r="B790" s="116" t="s">
        <v>4038</v>
      </c>
      <c r="C790" s="118">
        <v>50000</v>
      </c>
      <c r="D790" s="10" t="str">
        <f>VLOOKUP(A790,'Linked TB'!A:A,1,FALSE)</f>
        <v>1196</v>
      </c>
    </row>
    <row r="791" spans="1:4">
      <c r="A791" s="116" t="s">
        <v>2159</v>
      </c>
      <c r="B791" s="116" t="s">
        <v>2160</v>
      </c>
      <c r="C791" s="118">
        <v>506555.13</v>
      </c>
      <c r="D791" s="10" t="str">
        <f>VLOOKUP(A791,'Linked TB'!A:A,1,FALSE)</f>
        <v>2294</v>
      </c>
    </row>
    <row r="792" spans="1:4">
      <c r="A792" s="116" t="s">
        <v>2019</v>
      </c>
      <c r="B792" s="116" t="s">
        <v>2020</v>
      </c>
      <c r="C792" s="118">
        <v>61620.9</v>
      </c>
      <c r="D792" s="10" t="str">
        <f>VLOOKUP(A792,'Linked TB'!A:A,1,FALSE)</f>
        <v>0596</v>
      </c>
    </row>
    <row r="793" spans="1:4">
      <c r="A793" s="116" t="s">
        <v>1086</v>
      </c>
      <c r="B793" s="116" t="s">
        <v>1087</v>
      </c>
      <c r="C793" s="118">
        <v>15243</v>
      </c>
      <c r="D793" s="10" t="str">
        <f>VLOOKUP(A793,'Linked TB'!A:A,1,FALSE)</f>
        <v>1403</v>
      </c>
    </row>
    <row r="794" spans="1:4">
      <c r="A794" s="116" t="s">
        <v>1967</v>
      </c>
      <c r="B794" s="116" t="s">
        <v>1968</v>
      </c>
      <c r="C794" s="118">
        <v>266003.75</v>
      </c>
      <c r="D794" s="10" t="str">
        <f>VLOOKUP(A794,'Linked TB'!A:A,1,FALSE)</f>
        <v>0445</v>
      </c>
    </row>
    <row r="795" spans="1:4">
      <c r="A795" s="116" t="s">
        <v>1076</v>
      </c>
      <c r="B795" s="116" t="s">
        <v>1077</v>
      </c>
      <c r="C795" s="118">
        <v>432539</v>
      </c>
      <c r="D795" s="10" t="str">
        <f>VLOOKUP(A795,'Linked TB'!A:A,1,FALSE)</f>
        <v>0847</v>
      </c>
    </row>
    <row r="796" spans="1:4">
      <c r="A796" s="116" t="s">
        <v>5635</v>
      </c>
      <c r="B796" s="116" t="s">
        <v>5657</v>
      </c>
      <c r="C796" s="118">
        <v>0</v>
      </c>
      <c r="D796" s="10" t="str">
        <f>VLOOKUP(A796,'Linked TB'!A:A,1,FALSE)</f>
        <v>2678</v>
      </c>
    </row>
    <row r="797" spans="1:4">
      <c r="A797" s="116" t="s">
        <v>2007</v>
      </c>
      <c r="B797" s="116" t="s">
        <v>2008</v>
      </c>
      <c r="C797" s="118">
        <v>40000.120000000003</v>
      </c>
      <c r="D797" s="10" t="str">
        <f>VLOOKUP(A797,'Linked TB'!A:A,1,FALSE)</f>
        <v>0706</v>
      </c>
    </row>
    <row r="798" spans="1:4">
      <c r="A798" s="116" t="s">
        <v>2111</v>
      </c>
      <c r="B798" s="116" t="s">
        <v>2112</v>
      </c>
      <c r="C798" s="118">
        <v>125600</v>
      </c>
      <c r="D798" s="10" t="str">
        <f>VLOOKUP(A798,'Linked TB'!A:A,1,FALSE)</f>
        <v>1717</v>
      </c>
    </row>
    <row r="799" spans="1:4">
      <c r="A799" s="116" t="s">
        <v>1925</v>
      </c>
      <c r="B799" s="116" t="s">
        <v>1926</v>
      </c>
      <c r="C799" s="118">
        <v>186282.53</v>
      </c>
      <c r="D799" s="10" t="str">
        <f>VLOOKUP(A799,'Linked TB'!A:A,1,FALSE)</f>
        <v>0516</v>
      </c>
    </row>
    <row r="800" spans="1:4">
      <c r="A800" s="116" t="s">
        <v>1975</v>
      </c>
      <c r="B800" s="116" t="s">
        <v>1976</v>
      </c>
      <c r="C800" s="118">
        <v>100361.01</v>
      </c>
      <c r="D800" s="10" t="str">
        <f>VLOOKUP(A800,'Linked TB'!A:A,1,FALSE)</f>
        <v>1231</v>
      </c>
    </row>
    <row r="801" spans="1:4">
      <c r="A801" s="116" t="s">
        <v>1955</v>
      </c>
      <c r="B801" s="116" t="s">
        <v>1956</v>
      </c>
      <c r="C801" s="118">
        <v>734340.75</v>
      </c>
      <c r="D801" s="10" t="str">
        <f>VLOOKUP(A801,'Linked TB'!A:A,1,FALSE)</f>
        <v>0393</v>
      </c>
    </row>
    <row r="802" spans="1:4">
      <c r="A802" s="116" t="s">
        <v>3500</v>
      </c>
      <c r="B802" s="116" t="s">
        <v>3501</v>
      </c>
      <c r="C802" s="118">
        <v>51890.44</v>
      </c>
      <c r="D802" s="10" t="str">
        <f>VLOOKUP(A802,'Linked TB'!A:A,1,FALSE)</f>
        <v>2517</v>
      </c>
    </row>
    <row r="803" spans="1:4">
      <c r="A803" s="116" t="s">
        <v>2127</v>
      </c>
      <c r="B803" s="116" t="s">
        <v>2128</v>
      </c>
      <c r="C803" s="118">
        <v>198323.42</v>
      </c>
      <c r="D803" s="10" t="str">
        <f>VLOOKUP(A803,'Linked TB'!A:A,1,FALSE)</f>
        <v>1397</v>
      </c>
    </row>
    <row r="804" spans="1:4">
      <c r="A804" s="116" t="s">
        <v>1973</v>
      </c>
      <c r="B804" s="116" t="s">
        <v>1974</v>
      </c>
      <c r="C804" s="118">
        <v>0</v>
      </c>
      <c r="D804" s="10" t="str">
        <f>VLOOKUP(A804,'Linked TB'!A:A,1,FALSE)</f>
        <v>1213</v>
      </c>
    </row>
    <row r="805" spans="1:4">
      <c r="A805" s="116" t="s">
        <v>2051</v>
      </c>
      <c r="B805" s="116" t="s">
        <v>2052</v>
      </c>
      <c r="C805" s="118">
        <v>88910.84</v>
      </c>
      <c r="D805" s="10" t="str">
        <f>VLOOKUP(A805,'Linked TB'!A:A,1,FALSE)</f>
        <v>1511</v>
      </c>
    </row>
    <row r="806" spans="1:4">
      <c r="A806" s="116" t="s">
        <v>1078</v>
      </c>
      <c r="B806" s="116" t="s">
        <v>1079</v>
      </c>
      <c r="C806" s="118">
        <v>255555</v>
      </c>
      <c r="D806" s="10" t="str">
        <f>VLOOKUP(A806,'Linked TB'!A:A,1,FALSE)</f>
        <v>1688</v>
      </c>
    </row>
    <row r="807" spans="1:4">
      <c r="A807" s="116" t="s">
        <v>2061</v>
      </c>
      <c r="B807" s="116" t="s">
        <v>2062</v>
      </c>
      <c r="C807" s="118">
        <v>235265.76</v>
      </c>
      <c r="D807" s="10" t="str">
        <f>VLOOKUP(A807,'Linked TB'!A:A,1,FALSE)</f>
        <v>1329</v>
      </c>
    </row>
    <row r="808" spans="1:4">
      <c r="A808" s="116" t="s">
        <v>451</v>
      </c>
      <c r="B808" s="116" t="s">
        <v>452</v>
      </c>
      <c r="C808" s="118">
        <v>244209421.72999999</v>
      </c>
      <c r="D808" s="10" t="str">
        <f>VLOOKUP(A808,'Linked TB'!A:A,1,FALSE)</f>
        <v>1470</v>
      </c>
    </row>
    <row r="809" spans="1:4">
      <c r="A809" s="116" t="s">
        <v>2163</v>
      </c>
      <c r="B809" s="116" t="s">
        <v>2164</v>
      </c>
      <c r="C809" s="118">
        <v>557014.11</v>
      </c>
      <c r="D809" s="10" t="str">
        <f>VLOOKUP(A809,'Linked TB'!A:A,1,FALSE)</f>
        <v>2262</v>
      </c>
    </row>
    <row r="810" spans="1:4">
      <c r="A810" s="116" t="s">
        <v>4667</v>
      </c>
      <c r="B810" s="116" t="s">
        <v>4669</v>
      </c>
      <c r="C810" s="118">
        <v>940245.9</v>
      </c>
      <c r="D810" s="10" t="str">
        <f>VLOOKUP(A810,'Linked TB'!A:A,1,FALSE)</f>
        <v>2429</v>
      </c>
    </row>
    <row r="811" spans="1:4">
      <c r="A811" s="116" t="s">
        <v>535</v>
      </c>
      <c r="B811" s="116" t="s">
        <v>536</v>
      </c>
      <c r="C811" s="118">
        <v>0</v>
      </c>
      <c r="D811" s="10" t="str">
        <f>VLOOKUP(A811,'Linked TB'!A:A,1,FALSE)</f>
        <v>2477</v>
      </c>
    </row>
    <row r="812" spans="1:4">
      <c r="A812" s="116" t="s">
        <v>1945</v>
      </c>
      <c r="B812" s="116" t="s">
        <v>1946</v>
      </c>
      <c r="C812" s="118">
        <v>200650.8</v>
      </c>
      <c r="D812" s="10" t="str">
        <f>VLOOKUP(A812,'Linked TB'!A:A,1,FALSE)</f>
        <v>0403</v>
      </c>
    </row>
    <row r="813" spans="1:4">
      <c r="A813" s="116" t="s">
        <v>2069</v>
      </c>
      <c r="B813" s="116" t="s">
        <v>2070</v>
      </c>
      <c r="C813" s="118">
        <v>49035.17</v>
      </c>
      <c r="D813" s="10" t="str">
        <f>VLOOKUP(A813,'Linked TB'!A:A,1,FALSE)</f>
        <v>1715</v>
      </c>
    </row>
    <row r="814" spans="1:4">
      <c r="A814" s="116" t="s">
        <v>2059</v>
      </c>
      <c r="B814" s="116" t="s">
        <v>2060</v>
      </c>
      <c r="C814" s="118">
        <v>79020.899999999994</v>
      </c>
      <c r="D814" s="10" t="str">
        <f>VLOOKUP(A814,'Linked TB'!A:A,1,FALSE)</f>
        <v>1452</v>
      </c>
    </row>
    <row r="815" spans="1:4">
      <c r="A815" s="116" t="s">
        <v>3651</v>
      </c>
      <c r="B815" s="116" t="s">
        <v>3652</v>
      </c>
      <c r="C815" s="118">
        <v>91560</v>
      </c>
      <c r="D815" s="10" t="str">
        <f>VLOOKUP(A815,'Linked TB'!A:A,1,FALSE)</f>
        <v>2203</v>
      </c>
    </row>
    <row r="816" spans="1:4">
      <c r="A816" s="116" t="s">
        <v>6414</v>
      </c>
      <c r="B816" s="116" t="s">
        <v>6415</v>
      </c>
      <c r="C816" s="118">
        <v>0</v>
      </c>
      <c r="D816" s="10" t="e">
        <f>VLOOKUP(A816,'Linked TB'!A:A,1,FALSE)</f>
        <v>#N/A</v>
      </c>
    </row>
    <row r="817" spans="1:4">
      <c r="A817" s="116" t="s">
        <v>2065</v>
      </c>
      <c r="B817" s="116" t="s">
        <v>2066</v>
      </c>
      <c r="C817" s="118">
        <v>123404.1</v>
      </c>
      <c r="D817" s="10" t="str">
        <f>VLOOKUP(A817,'Linked TB'!A:A,1,FALSE)</f>
        <v>1573</v>
      </c>
    </row>
    <row r="818" spans="1:4">
      <c r="A818" s="116" t="s">
        <v>3645</v>
      </c>
      <c r="B818" s="116" t="s">
        <v>3646</v>
      </c>
      <c r="C818" s="118">
        <v>47628.800000000003</v>
      </c>
      <c r="D818" s="10" t="str">
        <f>VLOOKUP(A818,'Linked TB'!A:A,1,FALSE)</f>
        <v>2176</v>
      </c>
    </row>
    <row r="819" spans="1:4">
      <c r="A819" s="116" t="s">
        <v>2011</v>
      </c>
      <c r="B819" s="116" t="s">
        <v>2012</v>
      </c>
      <c r="C819" s="118">
        <v>0</v>
      </c>
      <c r="D819" s="10" t="str">
        <f>VLOOKUP(A819,'Linked TB'!A:A,1,FALSE)</f>
        <v>0714</v>
      </c>
    </row>
    <row r="820" spans="1:4">
      <c r="A820" s="116" t="s">
        <v>3544</v>
      </c>
      <c r="B820" s="116" t="s">
        <v>3545</v>
      </c>
      <c r="C820" s="118">
        <v>1962474.73</v>
      </c>
      <c r="D820" s="10" t="str">
        <f>VLOOKUP(A820,'Linked TB'!A:A,1,FALSE)</f>
        <v>2581</v>
      </c>
    </row>
    <row r="821" spans="1:4">
      <c r="A821" s="116" t="s">
        <v>681</v>
      </c>
      <c r="B821" s="116" t="s">
        <v>682</v>
      </c>
      <c r="C821" s="118">
        <v>172878873.90000001</v>
      </c>
      <c r="D821" s="10" t="str">
        <f>VLOOKUP(A821,'Linked TB'!A:A,1,FALSE)</f>
        <v>0288</v>
      </c>
    </row>
    <row r="822" spans="1:4">
      <c r="A822" s="116" t="s">
        <v>2021</v>
      </c>
      <c r="B822" s="116" t="s">
        <v>2022</v>
      </c>
      <c r="C822" s="118">
        <v>119540</v>
      </c>
      <c r="D822" s="10" t="str">
        <f>VLOOKUP(A822,'Linked TB'!A:A,1,FALSE)</f>
        <v>0597</v>
      </c>
    </row>
    <row r="823" spans="1:4">
      <c r="A823" s="116" t="s">
        <v>3848</v>
      </c>
      <c r="B823" s="116" t="s">
        <v>3849</v>
      </c>
      <c r="C823" s="118">
        <v>61311.040000000001</v>
      </c>
      <c r="D823" s="10" t="str">
        <f>VLOOKUP(A823,'Linked TB'!A:A,1,FALSE)</f>
        <v>0420</v>
      </c>
    </row>
    <row r="824" spans="1:4">
      <c r="A824" s="116" t="s">
        <v>1088</v>
      </c>
      <c r="B824" s="116" t="s">
        <v>1089</v>
      </c>
      <c r="C824" s="118">
        <v>164782</v>
      </c>
      <c r="D824" s="10" t="str">
        <f>VLOOKUP(A824,'Linked TB'!A:A,1,FALSE)</f>
        <v>2049</v>
      </c>
    </row>
    <row r="825" spans="1:4">
      <c r="A825" s="116" t="s">
        <v>1927</v>
      </c>
      <c r="B825" s="116" t="s">
        <v>1928</v>
      </c>
      <c r="C825" s="118">
        <v>36149.5</v>
      </c>
      <c r="D825" s="10" t="str">
        <f>VLOOKUP(A825,'Linked TB'!A:A,1,FALSE)</f>
        <v>0528</v>
      </c>
    </row>
    <row r="826" spans="1:4">
      <c r="A826" s="116" t="s">
        <v>2147</v>
      </c>
      <c r="B826" s="116" t="s">
        <v>2148</v>
      </c>
      <c r="C826" s="118">
        <v>168175</v>
      </c>
      <c r="D826" s="10" t="str">
        <f>VLOOKUP(A826,'Linked TB'!A:A,1,FALSE)</f>
        <v>2027</v>
      </c>
    </row>
    <row r="827" spans="1:4">
      <c r="A827" s="116" t="s">
        <v>1985</v>
      </c>
      <c r="B827" s="116" t="s">
        <v>1986</v>
      </c>
      <c r="C827" s="118">
        <v>103565.64</v>
      </c>
      <c r="D827" s="10" t="str">
        <f>VLOOKUP(A827,'Linked TB'!A:A,1,FALSE)</f>
        <v>1291</v>
      </c>
    </row>
    <row r="828" spans="1:4">
      <c r="A828" s="116" t="s">
        <v>2093</v>
      </c>
      <c r="B828" s="116" t="s">
        <v>2094</v>
      </c>
      <c r="C828" s="118">
        <v>113920.9</v>
      </c>
      <c r="D828" s="10" t="str">
        <f>VLOOKUP(A828,'Linked TB'!A:A,1,FALSE)</f>
        <v>1684</v>
      </c>
    </row>
    <row r="829" spans="1:4">
      <c r="A829" s="116" t="s">
        <v>3546</v>
      </c>
      <c r="B829" s="116" t="s">
        <v>3547</v>
      </c>
      <c r="C829" s="118">
        <v>50653.82</v>
      </c>
      <c r="D829" s="10" t="str">
        <f>VLOOKUP(A829,'Linked TB'!A:A,1,FALSE)</f>
        <v>2584</v>
      </c>
    </row>
    <row r="830" spans="1:4">
      <c r="A830" s="116" t="s">
        <v>929</v>
      </c>
      <c r="B830" s="116" t="s">
        <v>930</v>
      </c>
      <c r="C830" s="118">
        <v>0</v>
      </c>
      <c r="D830" s="10" t="str">
        <f>VLOOKUP(A830,'Linked TB'!A:A,1,FALSE)</f>
        <v>1757</v>
      </c>
    </row>
    <row r="831" spans="1:4">
      <c r="A831" s="116" t="s">
        <v>2091</v>
      </c>
      <c r="B831" s="116" t="s">
        <v>2092</v>
      </c>
      <c r="C831" s="118">
        <v>84038.99</v>
      </c>
      <c r="D831" s="10" t="str">
        <f>VLOOKUP(A831,'Linked TB'!A:A,1,FALSE)</f>
        <v>1644</v>
      </c>
    </row>
    <row r="832" spans="1:4">
      <c r="A832" s="116" t="s">
        <v>1923</v>
      </c>
      <c r="B832" s="116" t="s">
        <v>1924</v>
      </c>
      <c r="C832" s="118">
        <v>44455.44</v>
      </c>
      <c r="D832" s="10" t="str">
        <f>VLOOKUP(A832,'Linked TB'!A:A,1,FALSE)</f>
        <v>0508</v>
      </c>
    </row>
    <row r="833" spans="1:4">
      <c r="A833" s="116" t="s">
        <v>2113</v>
      </c>
      <c r="B833" s="116" t="s">
        <v>2114</v>
      </c>
      <c r="C833" s="118">
        <v>529703.93999999994</v>
      </c>
      <c r="D833" s="10" t="str">
        <f>VLOOKUP(A833,'Linked TB'!A:A,1,FALSE)</f>
        <v>1813</v>
      </c>
    </row>
    <row r="834" spans="1:4">
      <c r="A834" s="116" t="s">
        <v>2157</v>
      </c>
      <c r="B834" s="116" t="s">
        <v>2158</v>
      </c>
      <c r="C834" s="118">
        <v>138952.62</v>
      </c>
      <c r="D834" s="10" t="str">
        <f>VLOOKUP(A834,'Linked TB'!A:A,1,FALSE)</f>
        <v>2290</v>
      </c>
    </row>
    <row r="835" spans="1:4">
      <c r="A835" s="116" t="s">
        <v>1068</v>
      </c>
      <c r="B835" s="116" t="s">
        <v>1069</v>
      </c>
      <c r="C835" s="118">
        <v>0</v>
      </c>
      <c r="D835" s="10" t="str">
        <f>VLOOKUP(A835,'Linked TB'!A:A,1,FALSE)</f>
        <v>0791</v>
      </c>
    </row>
    <row r="836" spans="1:4">
      <c r="A836" s="116" t="s">
        <v>1919</v>
      </c>
      <c r="B836" s="116" t="s">
        <v>1920</v>
      </c>
      <c r="C836" s="118">
        <v>44455.44</v>
      </c>
      <c r="D836" s="10" t="str">
        <f>VLOOKUP(A836,'Linked TB'!A:A,1,FALSE)</f>
        <v>0500</v>
      </c>
    </row>
    <row r="837" spans="1:4">
      <c r="A837" s="116" t="s">
        <v>2107</v>
      </c>
      <c r="B837" s="116" t="s">
        <v>2108</v>
      </c>
      <c r="C837" s="118">
        <v>90665.68</v>
      </c>
      <c r="D837" s="10" t="str">
        <f>VLOOKUP(A837,'Linked TB'!A:A,1,FALSE)</f>
        <v>1599</v>
      </c>
    </row>
    <row r="838" spans="1:4">
      <c r="A838" s="116" t="s">
        <v>3653</v>
      </c>
      <c r="B838" s="116" t="s">
        <v>3654</v>
      </c>
      <c r="C838" s="118">
        <v>110510.99</v>
      </c>
      <c r="D838" s="10" t="str">
        <f>VLOOKUP(A838,'Linked TB'!A:A,1,FALSE)</f>
        <v>2229</v>
      </c>
    </row>
    <row r="839" spans="1:4">
      <c r="A839" s="116" t="s">
        <v>1951</v>
      </c>
      <c r="B839" s="116" t="s">
        <v>1952</v>
      </c>
      <c r="C839" s="118">
        <v>669576</v>
      </c>
      <c r="D839" s="10" t="str">
        <f>VLOOKUP(A839,'Linked TB'!A:A,1,FALSE)</f>
        <v>0441</v>
      </c>
    </row>
    <row r="840" spans="1:4">
      <c r="A840" s="116" t="s">
        <v>2133</v>
      </c>
      <c r="B840" s="116" t="s">
        <v>2134</v>
      </c>
      <c r="C840" s="118">
        <v>87350.73</v>
      </c>
      <c r="D840" s="10" t="str">
        <f>VLOOKUP(A840,'Linked TB'!A:A,1,FALSE)</f>
        <v>1994</v>
      </c>
    </row>
    <row r="841" spans="1:4">
      <c r="A841" s="116" t="s">
        <v>3641</v>
      </c>
      <c r="B841" s="116" t="s">
        <v>3642</v>
      </c>
      <c r="C841" s="118">
        <v>0</v>
      </c>
      <c r="D841" s="10" t="str">
        <f>VLOOKUP(A841,'Linked TB'!A:A,1,FALSE)</f>
        <v>2208</v>
      </c>
    </row>
    <row r="842" spans="1:4">
      <c r="A842" s="116" t="s">
        <v>3494</v>
      </c>
      <c r="B842" s="116" t="s">
        <v>3495</v>
      </c>
      <c r="C842" s="118">
        <v>88910.84</v>
      </c>
      <c r="D842" s="10" t="str">
        <f>VLOOKUP(A842,'Linked TB'!A:A,1,FALSE)</f>
        <v>2539</v>
      </c>
    </row>
    <row r="843" spans="1:4">
      <c r="A843" s="116" t="s">
        <v>3627</v>
      </c>
      <c r="B843" s="116" t="s">
        <v>3628</v>
      </c>
      <c r="C843" s="118">
        <v>0</v>
      </c>
      <c r="D843" s="10" t="str">
        <f>VLOOKUP(A843,'Linked TB'!A:A,1,FALSE)</f>
        <v>0468</v>
      </c>
    </row>
    <row r="844" spans="1:4">
      <c r="A844" s="116" t="s">
        <v>3629</v>
      </c>
      <c r="B844" s="116" t="s">
        <v>3630</v>
      </c>
      <c r="C844" s="118">
        <v>0</v>
      </c>
      <c r="D844" s="10" t="str">
        <f>VLOOKUP(A844,'Linked TB'!A:A,1,FALSE)</f>
        <v>0471</v>
      </c>
    </row>
    <row r="845" spans="1:4">
      <c r="A845" s="116" t="s">
        <v>4679</v>
      </c>
      <c r="B845" s="116" t="s">
        <v>4681</v>
      </c>
      <c r="C845" s="118">
        <v>0.55000000000000004</v>
      </c>
      <c r="D845" s="10" t="str">
        <f>VLOOKUP(A845,'Linked TB'!A:A,1,FALSE)</f>
        <v>2406</v>
      </c>
    </row>
    <row r="846" spans="1:4">
      <c r="A846" s="116" t="s">
        <v>4706</v>
      </c>
      <c r="B846" s="116" t="s">
        <v>6038</v>
      </c>
      <c r="C846" s="118">
        <v>-84337</v>
      </c>
      <c r="D846" s="10" t="str">
        <f>VLOOKUP(A846,'Linked TB'!A:A,1,FALSE)</f>
        <v>0436</v>
      </c>
    </row>
    <row r="847" spans="1:4">
      <c r="A847" s="116" t="s">
        <v>2089</v>
      </c>
      <c r="B847" s="116" t="s">
        <v>2090</v>
      </c>
      <c r="C847" s="118">
        <v>91334.61</v>
      </c>
      <c r="D847" s="10" t="str">
        <f>VLOOKUP(A847,'Linked TB'!A:A,1,FALSE)</f>
        <v>1643</v>
      </c>
    </row>
    <row r="848" spans="1:4">
      <c r="A848" s="116" t="s">
        <v>5038</v>
      </c>
      <c r="B848" s="116" t="s">
        <v>5040</v>
      </c>
      <c r="C848" s="118">
        <v>0</v>
      </c>
      <c r="D848" s="10" t="str">
        <f>VLOOKUP(A848,'Linked TB'!A:A,1,FALSE)</f>
        <v>0031</v>
      </c>
    </row>
    <row r="849" spans="1:4">
      <c r="A849" s="116" t="s">
        <v>1929</v>
      </c>
      <c r="B849" s="116" t="s">
        <v>1930</v>
      </c>
      <c r="C849" s="118">
        <v>49240</v>
      </c>
      <c r="D849" s="10" t="str">
        <f>VLOOKUP(A849,'Linked TB'!A:A,1,FALSE)</f>
        <v>0529</v>
      </c>
    </row>
    <row r="850" spans="1:4">
      <c r="A850" s="116" t="s">
        <v>1981</v>
      </c>
      <c r="B850" s="116" t="s">
        <v>1982</v>
      </c>
      <c r="C850" s="118">
        <v>0</v>
      </c>
      <c r="D850" s="10" t="str">
        <f>VLOOKUP(A850,'Linked TB'!A:A,1,FALSE)</f>
        <v>0972</v>
      </c>
    </row>
    <row r="851" spans="1:4">
      <c r="A851" s="116" t="s">
        <v>2033</v>
      </c>
      <c r="B851" s="116" t="s">
        <v>2034</v>
      </c>
      <c r="C851" s="118">
        <v>0</v>
      </c>
      <c r="D851" s="10" t="str">
        <f>VLOOKUP(A851,'Linked TB'!A:A,1,FALSE)</f>
        <v>0891</v>
      </c>
    </row>
    <row r="852" spans="1:4">
      <c r="A852" s="116" t="s">
        <v>1943</v>
      </c>
      <c r="B852" s="116" t="s">
        <v>1944</v>
      </c>
      <c r="C852" s="118">
        <v>98789.84</v>
      </c>
      <c r="D852" s="10" t="str">
        <f>VLOOKUP(A852,'Linked TB'!A:A,1,FALSE)</f>
        <v>0398</v>
      </c>
    </row>
    <row r="853" spans="1:4">
      <c r="A853" s="116" t="s">
        <v>1977</v>
      </c>
      <c r="B853" s="116" t="s">
        <v>1978</v>
      </c>
      <c r="C853" s="118">
        <v>0</v>
      </c>
      <c r="D853" s="10" t="str">
        <f>VLOOKUP(A853,'Linked TB'!A:A,1,FALSE)</f>
        <v>1232</v>
      </c>
    </row>
    <row r="854" spans="1:4">
      <c r="A854" s="116" t="s">
        <v>925</v>
      </c>
      <c r="B854" s="116" t="s">
        <v>926</v>
      </c>
      <c r="C854" s="118">
        <v>0</v>
      </c>
      <c r="D854" s="10" t="str">
        <f>VLOOKUP(A854,'Linked TB'!A:A,1,FALSE)</f>
        <v>0943</v>
      </c>
    </row>
    <row r="855" spans="1:4">
      <c r="A855" s="116" t="s">
        <v>6235</v>
      </c>
      <c r="B855" s="116" t="s">
        <v>6236</v>
      </c>
      <c r="C855" s="118">
        <v>336723</v>
      </c>
      <c r="D855" s="10" t="str">
        <f>VLOOKUP(A855,'Linked TB'!A:A,1,FALSE)</f>
        <v>2860</v>
      </c>
    </row>
    <row r="856" spans="1:4">
      <c r="A856" s="116" t="s">
        <v>1989</v>
      </c>
      <c r="B856" s="116" t="s">
        <v>1990</v>
      </c>
      <c r="C856" s="118">
        <v>21501.24</v>
      </c>
      <c r="D856" s="10" t="str">
        <f>VLOOKUP(A856,'Linked TB'!A:A,1,FALSE)</f>
        <v>1301</v>
      </c>
    </row>
    <row r="857" spans="1:4">
      <c r="A857" s="116" t="s">
        <v>1993</v>
      </c>
      <c r="B857" s="116" t="s">
        <v>1994</v>
      </c>
      <c r="C857" s="118">
        <v>12272</v>
      </c>
      <c r="D857" s="10" t="str">
        <f>VLOOKUP(A857,'Linked TB'!A:A,1,FALSE)</f>
        <v>0709</v>
      </c>
    </row>
    <row r="858" spans="1:4">
      <c r="A858" s="116" t="s">
        <v>1949</v>
      </c>
      <c r="B858" s="116" t="s">
        <v>1950</v>
      </c>
      <c r="C858" s="118">
        <v>554184</v>
      </c>
      <c r="D858" s="10" t="str">
        <f>VLOOKUP(A858,'Linked TB'!A:A,1,FALSE)</f>
        <v>0438</v>
      </c>
    </row>
    <row r="859" spans="1:4">
      <c r="A859" s="116" t="s">
        <v>1931</v>
      </c>
      <c r="B859" s="116" t="s">
        <v>1932</v>
      </c>
      <c r="C859" s="118">
        <v>106958.28</v>
      </c>
      <c r="D859" s="10" t="str">
        <f>VLOOKUP(A859,'Linked TB'!A:A,1,FALSE)</f>
        <v>0545</v>
      </c>
    </row>
    <row r="860" spans="1:4">
      <c r="A860" s="116" t="s">
        <v>5518</v>
      </c>
      <c r="B860" s="116" t="s">
        <v>5519</v>
      </c>
      <c r="C860" s="118">
        <v>98666.5</v>
      </c>
      <c r="D860" s="10" t="str">
        <f>VLOOKUP(A860,'Linked TB'!A:A,1,FALSE)</f>
        <v>2590</v>
      </c>
    </row>
    <row r="861" spans="1:4">
      <c r="A861" s="116" t="s">
        <v>1917</v>
      </c>
      <c r="B861" s="116" t="s">
        <v>1918</v>
      </c>
      <c r="C861" s="118">
        <v>44455.44</v>
      </c>
      <c r="D861" s="10" t="str">
        <f>VLOOKUP(A861,'Linked TB'!A:A,1,FALSE)</f>
        <v>0496</v>
      </c>
    </row>
    <row r="862" spans="1:4">
      <c r="A862" s="116" t="s">
        <v>2071</v>
      </c>
      <c r="B862" s="116" t="s">
        <v>2072</v>
      </c>
      <c r="C862" s="118">
        <v>48769.5</v>
      </c>
      <c r="D862" s="10" t="str">
        <f>VLOOKUP(A862,'Linked TB'!A:A,1,FALSE)</f>
        <v>1656</v>
      </c>
    </row>
    <row r="863" spans="1:4">
      <c r="A863" s="116" t="s">
        <v>2077</v>
      </c>
      <c r="B863" s="116" t="s">
        <v>2078</v>
      </c>
      <c r="C863" s="118">
        <v>0</v>
      </c>
      <c r="D863" s="10" t="str">
        <f>VLOOKUP(A863,'Linked TB'!A:A,1,FALSE)</f>
        <v>1800</v>
      </c>
    </row>
    <row r="864" spans="1:4">
      <c r="A864" s="116" t="s">
        <v>2141</v>
      </c>
      <c r="B864" s="116" t="s">
        <v>2142</v>
      </c>
      <c r="C864" s="118">
        <v>64913.25</v>
      </c>
      <c r="D864" s="10" t="str">
        <f>VLOOKUP(A864,'Linked TB'!A:A,1,FALSE)</f>
        <v>1966</v>
      </c>
    </row>
    <row r="865" spans="1:4">
      <c r="A865" s="116" t="s">
        <v>2023</v>
      </c>
      <c r="B865" s="116" t="s">
        <v>2024</v>
      </c>
      <c r="C865" s="118">
        <v>75778.25</v>
      </c>
      <c r="D865" s="10" t="str">
        <f>VLOOKUP(A865,'Linked TB'!A:A,1,FALSE)</f>
        <v>0640</v>
      </c>
    </row>
    <row r="866" spans="1:4">
      <c r="A866" s="116" t="s">
        <v>2153</v>
      </c>
      <c r="B866" s="116" t="s">
        <v>2154</v>
      </c>
      <c r="C866" s="118">
        <v>7240</v>
      </c>
      <c r="D866" s="10" t="str">
        <f>VLOOKUP(A866,'Linked TB'!A:A,1,FALSE)</f>
        <v>2284</v>
      </c>
    </row>
    <row r="867" spans="1:4">
      <c r="A867" s="116" t="s">
        <v>3508</v>
      </c>
      <c r="B867" s="116" t="s">
        <v>3509</v>
      </c>
      <c r="C867" s="118">
        <v>215064.95999999999</v>
      </c>
      <c r="D867" s="10" t="str">
        <f>VLOOKUP(A867,'Linked TB'!A:A,1,FALSE)</f>
        <v>2514</v>
      </c>
    </row>
    <row r="868" spans="1:4">
      <c r="A868" s="116" t="s">
        <v>4944</v>
      </c>
      <c r="B868" s="116" t="s">
        <v>4945</v>
      </c>
      <c r="C868" s="118">
        <v>552</v>
      </c>
      <c r="D868" s="10" t="str">
        <f>VLOOKUP(A868,'Linked TB'!A:A,1,FALSE)</f>
        <v>0024</v>
      </c>
    </row>
    <row r="869" spans="1:4">
      <c r="A869" s="116" t="s">
        <v>1979</v>
      </c>
      <c r="B869" s="116" t="s">
        <v>1980</v>
      </c>
      <c r="C869" s="118">
        <v>64769.75</v>
      </c>
      <c r="D869" s="10" t="str">
        <f>VLOOKUP(A869,'Linked TB'!A:A,1,FALSE)</f>
        <v>1235</v>
      </c>
    </row>
    <row r="870" spans="1:4">
      <c r="A870" s="116" t="s">
        <v>5830</v>
      </c>
      <c r="B870" s="116" t="s">
        <v>5831</v>
      </c>
      <c r="C870" s="118">
        <v>44455.44</v>
      </c>
      <c r="D870" s="10" t="str">
        <f>VLOOKUP(A870,'Linked TB'!A:A,1,FALSE)</f>
        <v>2699</v>
      </c>
    </row>
    <row r="871" spans="1:4">
      <c r="A871" s="116" t="s">
        <v>4396</v>
      </c>
      <c r="B871" s="116" t="s">
        <v>4398</v>
      </c>
      <c r="C871" s="118">
        <v>484102.56</v>
      </c>
      <c r="D871" s="10" t="str">
        <f>VLOOKUP(A871,'Linked TB'!A:A,1,FALSE)</f>
        <v>2387</v>
      </c>
    </row>
    <row r="872" spans="1:4">
      <c r="A872" s="116" t="s">
        <v>2053</v>
      </c>
      <c r="B872" s="116" t="s">
        <v>2054</v>
      </c>
      <c r="C872" s="118">
        <v>42226.5</v>
      </c>
      <c r="D872" s="10" t="str">
        <f>VLOOKUP(A872,'Linked TB'!A:A,1,FALSE)</f>
        <v>1429</v>
      </c>
    </row>
    <row r="873" spans="1:4">
      <c r="A873" s="116" t="s">
        <v>5607</v>
      </c>
      <c r="B873" s="116" t="s">
        <v>5600</v>
      </c>
      <c r="C873" s="118">
        <v>4152695</v>
      </c>
      <c r="D873" s="10" t="str">
        <f>VLOOKUP(A873,'Linked TB'!A:A,1,FALSE)</f>
        <v>2672</v>
      </c>
    </row>
    <row r="874" spans="1:4">
      <c r="A874" s="116" t="s">
        <v>1062</v>
      </c>
      <c r="B874" s="116" t="s">
        <v>1063</v>
      </c>
      <c r="C874" s="118">
        <v>17050</v>
      </c>
      <c r="D874" s="10" t="str">
        <f>VLOOKUP(A874,'Linked TB'!A:A,1,FALSE)</f>
        <v>1285</v>
      </c>
    </row>
    <row r="875" spans="1:4">
      <c r="A875" s="116" t="s">
        <v>4112</v>
      </c>
      <c r="B875" s="116" t="s">
        <v>4113</v>
      </c>
      <c r="C875" s="118">
        <v>0</v>
      </c>
      <c r="D875" s="10" t="str">
        <f>VLOOKUP(A875,'Linked TB'!A:A,1,FALSE)</f>
        <v>1549</v>
      </c>
    </row>
    <row r="876" spans="1:4">
      <c r="A876" s="116" t="s">
        <v>4948</v>
      </c>
      <c r="B876" s="116" t="s">
        <v>4949</v>
      </c>
      <c r="C876" s="118">
        <v>0</v>
      </c>
      <c r="D876" s="10" t="str">
        <f>VLOOKUP(A876,'Linked TB'!A:A,1,FALSE)</f>
        <v>0016</v>
      </c>
    </row>
    <row r="877" spans="1:4">
      <c r="A877" s="116" t="s">
        <v>2125</v>
      </c>
      <c r="B877" s="116" t="s">
        <v>2126</v>
      </c>
      <c r="C877" s="118">
        <v>68418.75</v>
      </c>
      <c r="D877" s="10" t="str">
        <f>VLOOKUP(A877,'Linked TB'!A:A,1,FALSE)</f>
        <v>1555</v>
      </c>
    </row>
    <row r="878" spans="1:4">
      <c r="A878" s="116" t="s">
        <v>927</v>
      </c>
      <c r="B878" s="116" t="s">
        <v>928</v>
      </c>
      <c r="C878" s="118">
        <v>0</v>
      </c>
      <c r="D878" s="10" t="str">
        <f>VLOOKUP(A878,'Linked TB'!A:A,1,FALSE)</f>
        <v>0946</v>
      </c>
    </row>
    <row r="879" spans="1:4">
      <c r="A879" s="116" t="s">
        <v>1921</v>
      </c>
      <c r="B879" s="116" t="s">
        <v>1922</v>
      </c>
      <c r="C879" s="118">
        <v>44455.44</v>
      </c>
      <c r="D879" s="10" t="str">
        <f>VLOOKUP(A879,'Linked TB'!A:A,1,FALSE)</f>
        <v>0504</v>
      </c>
    </row>
    <row r="880" spans="1:4">
      <c r="A880" s="116" t="s">
        <v>2057</v>
      </c>
      <c r="B880" s="116" t="s">
        <v>2058</v>
      </c>
      <c r="C880" s="118">
        <v>42170.9</v>
      </c>
      <c r="D880" s="10" t="str">
        <f>VLOOKUP(A880,'Linked TB'!A:A,1,FALSE)</f>
        <v>1490</v>
      </c>
    </row>
    <row r="881" spans="1:4">
      <c r="A881" s="116" t="s">
        <v>2025</v>
      </c>
      <c r="B881" s="116" t="s">
        <v>2026</v>
      </c>
      <c r="C881" s="118">
        <v>0</v>
      </c>
      <c r="D881" s="10" t="str">
        <f>VLOOKUP(A881,'Linked TB'!A:A,1,FALSE)</f>
        <v>0924</v>
      </c>
    </row>
    <row r="882" spans="1:4">
      <c r="A882" s="116" t="s">
        <v>2097</v>
      </c>
      <c r="B882" s="116" t="s">
        <v>2098</v>
      </c>
      <c r="C882" s="118">
        <v>3763019.61</v>
      </c>
      <c r="D882" s="10" t="str">
        <f>VLOOKUP(A882,'Linked TB'!A:A,1,FALSE)</f>
        <v>1710</v>
      </c>
    </row>
    <row r="883" spans="1:4">
      <c r="A883" s="116" t="s">
        <v>1080</v>
      </c>
      <c r="B883" s="116" t="s">
        <v>1081</v>
      </c>
      <c r="C883" s="118">
        <v>15600</v>
      </c>
      <c r="D883" s="10" t="str">
        <f>VLOOKUP(A883,'Linked TB'!A:A,1,FALSE)</f>
        <v>1565</v>
      </c>
    </row>
    <row r="884" spans="1:4">
      <c r="A884" s="116" t="s">
        <v>1935</v>
      </c>
      <c r="B884" s="116" t="s">
        <v>1936</v>
      </c>
      <c r="C884" s="118">
        <v>63022.6</v>
      </c>
      <c r="D884" s="10" t="str">
        <f>VLOOKUP(A884,'Linked TB'!A:A,1,FALSE)</f>
        <v>0550</v>
      </c>
    </row>
    <row r="885" spans="1:4">
      <c r="A885" s="116" t="s">
        <v>2015</v>
      </c>
      <c r="B885" s="116" t="s">
        <v>2016</v>
      </c>
      <c r="C885" s="118">
        <v>115765.39</v>
      </c>
      <c r="D885" s="10" t="str">
        <f>VLOOKUP(A885,'Linked TB'!A:A,1,FALSE)</f>
        <v>1168</v>
      </c>
    </row>
    <row r="886" spans="1:4">
      <c r="A886" s="116" t="s">
        <v>2003</v>
      </c>
      <c r="B886" s="116" t="s">
        <v>2004</v>
      </c>
      <c r="C886" s="118">
        <v>101208.5</v>
      </c>
      <c r="D886" s="10" t="str">
        <f>VLOOKUP(A886,'Linked TB'!A:A,1,FALSE)</f>
        <v>0638</v>
      </c>
    </row>
    <row r="887" spans="1:4">
      <c r="A887" s="116" t="s">
        <v>4476</v>
      </c>
      <c r="B887" s="116" t="s">
        <v>4477</v>
      </c>
      <c r="C887" s="118">
        <v>22907100</v>
      </c>
      <c r="D887" s="10" t="str">
        <f>VLOOKUP(A887,'Linked TB'!A:A,1,FALSE)</f>
        <v>0187</v>
      </c>
    </row>
    <row r="888" spans="1:4">
      <c r="A888" s="116" t="s">
        <v>2047</v>
      </c>
      <c r="B888" s="116" t="s">
        <v>2048</v>
      </c>
      <c r="C888" s="118">
        <v>88910.84</v>
      </c>
      <c r="D888" s="10" t="str">
        <f>VLOOKUP(A888,'Linked TB'!A:A,1,FALSE)</f>
        <v>1447</v>
      </c>
    </row>
    <row r="889" spans="1:4">
      <c r="A889" s="116" t="s">
        <v>4785</v>
      </c>
      <c r="B889" s="116" t="s">
        <v>4786</v>
      </c>
      <c r="C889" s="118">
        <v>-96388.55</v>
      </c>
      <c r="D889" s="10" t="str">
        <f>VLOOKUP(A889,'Linked TB'!A:A,1,FALSE)</f>
        <v>1983</v>
      </c>
    </row>
    <row r="890" spans="1:4">
      <c r="A890" s="116" t="s">
        <v>3837</v>
      </c>
      <c r="B890" s="116" t="s">
        <v>3838</v>
      </c>
      <c r="C890" s="118">
        <v>9000</v>
      </c>
      <c r="D890" s="10" t="str">
        <f>VLOOKUP(A890,'Linked TB'!A:A,1,FALSE)</f>
        <v>2549</v>
      </c>
    </row>
    <row r="891" spans="1:4">
      <c r="A891" s="116" t="s">
        <v>5137</v>
      </c>
      <c r="B891" s="116" t="s">
        <v>5138</v>
      </c>
      <c r="C891" s="118">
        <v>0</v>
      </c>
      <c r="D891" s="10" t="str">
        <f>VLOOKUP(A891,'Linked TB'!A:A,1,FALSE)</f>
        <v>2454</v>
      </c>
    </row>
    <row r="892" spans="1:4">
      <c r="A892" s="116" t="s">
        <v>6416</v>
      </c>
      <c r="B892" s="116" t="s">
        <v>6417</v>
      </c>
      <c r="C892" s="118">
        <v>0</v>
      </c>
      <c r="D892" s="10" t="e">
        <f>VLOOKUP(A892,'Linked TB'!A:A,1,FALSE)</f>
        <v>#N/A</v>
      </c>
    </row>
    <row r="893" spans="1:4">
      <c r="A893" s="116" t="s">
        <v>4161</v>
      </c>
      <c r="B893" s="116" t="s">
        <v>4162</v>
      </c>
      <c r="C893" s="118">
        <v>0</v>
      </c>
      <c r="D893" s="10" t="str">
        <f>VLOOKUP(A893,'Linked TB'!A:A,1,FALSE)</f>
        <v>0179</v>
      </c>
    </row>
    <row r="894" spans="1:4">
      <c r="A894" s="116" t="s">
        <v>5928</v>
      </c>
      <c r="B894" s="116" t="s">
        <v>5929</v>
      </c>
      <c r="C894" s="118">
        <v>24950</v>
      </c>
      <c r="D894" s="10" t="str">
        <f>VLOOKUP(A894,'Linked TB'!A:A,1,FALSE)</f>
        <v>2775</v>
      </c>
    </row>
    <row r="895" spans="1:4">
      <c r="A895" s="116" t="s">
        <v>5983</v>
      </c>
      <c r="B895" s="116" t="s">
        <v>6108</v>
      </c>
      <c r="C895" s="118">
        <v>-1010480.77</v>
      </c>
      <c r="D895" s="10" t="str">
        <f>VLOOKUP(A895,'Linked TB'!A:A,1,FALSE)</f>
        <v>2803</v>
      </c>
    </row>
    <row r="896" spans="1:4">
      <c r="A896" s="116" t="s">
        <v>4169</v>
      </c>
      <c r="B896" s="116" t="s">
        <v>4170</v>
      </c>
      <c r="C896" s="118">
        <v>-32690470.420000002</v>
      </c>
      <c r="D896" s="10" t="str">
        <f>VLOOKUP(A896,'Linked TB'!A:A,1,FALSE)</f>
        <v>1532</v>
      </c>
    </row>
    <row r="897" spans="1:4">
      <c r="A897" s="116" t="s">
        <v>4712</v>
      </c>
      <c r="B897" s="116" t="s">
        <v>4713</v>
      </c>
      <c r="C897" s="118">
        <v>-693306.63</v>
      </c>
      <c r="D897" s="10" t="str">
        <f>VLOOKUP(A897,'Linked TB'!A:A,1,FALSE)</f>
        <v>1770</v>
      </c>
    </row>
    <row r="898" spans="1:4">
      <c r="A898" s="116" t="s">
        <v>1987</v>
      </c>
      <c r="B898" s="116" t="s">
        <v>1988</v>
      </c>
      <c r="C898" s="118">
        <v>51854.75</v>
      </c>
      <c r="D898" s="10" t="str">
        <f>VLOOKUP(A898,'Linked TB'!A:A,1,FALSE)</f>
        <v>1299</v>
      </c>
    </row>
    <row r="899" spans="1:4">
      <c r="A899" s="116" t="s">
        <v>2151</v>
      </c>
      <c r="B899" s="116" t="s">
        <v>2152</v>
      </c>
      <c r="C899" s="118">
        <v>0</v>
      </c>
      <c r="D899" s="10" t="str">
        <f>VLOOKUP(A899,'Linked TB'!A:A,1,FALSE)</f>
        <v>2291</v>
      </c>
    </row>
    <row r="900" spans="1:4">
      <c r="A900" s="116" t="s">
        <v>1961</v>
      </c>
      <c r="B900" s="116" t="s">
        <v>1962</v>
      </c>
      <c r="C900" s="118">
        <v>1334000</v>
      </c>
      <c r="D900" s="10" t="str">
        <f>VLOOKUP(A900,'Linked TB'!A:A,1,FALSE)</f>
        <v>0083</v>
      </c>
    </row>
    <row r="901" spans="1:4">
      <c r="A901" s="116" t="s">
        <v>1915</v>
      </c>
      <c r="B901" s="116" t="s">
        <v>1916</v>
      </c>
      <c r="C901" s="118">
        <v>79435.48</v>
      </c>
      <c r="D901" s="10" t="str">
        <f>VLOOKUP(A901,'Linked TB'!A:A,1,FALSE)</f>
        <v>0493</v>
      </c>
    </row>
    <row r="902" spans="1:4">
      <c r="A902" s="116" t="s">
        <v>2017</v>
      </c>
      <c r="B902" s="116" t="s">
        <v>2018</v>
      </c>
      <c r="C902" s="118">
        <v>131538.34</v>
      </c>
      <c r="D902" s="10" t="str">
        <f>VLOOKUP(A902,'Linked TB'!A:A,1,FALSE)</f>
        <v>0575</v>
      </c>
    </row>
    <row r="903" spans="1:4">
      <c r="A903" s="116" t="s">
        <v>3639</v>
      </c>
      <c r="B903" s="116" t="s">
        <v>3640</v>
      </c>
      <c r="C903" s="118">
        <v>110300</v>
      </c>
      <c r="D903" s="10" t="str">
        <f>VLOOKUP(A903,'Linked TB'!A:A,1,FALSE)</f>
        <v>2182</v>
      </c>
    </row>
    <row r="904" spans="1:4">
      <c r="A904" s="116" t="s">
        <v>2045</v>
      </c>
      <c r="B904" s="116" t="s">
        <v>2046</v>
      </c>
      <c r="C904" s="118">
        <v>0</v>
      </c>
      <c r="D904" s="10" t="str">
        <f>VLOOKUP(A904,'Linked TB'!A:A,1,FALSE)</f>
        <v>0968</v>
      </c>
    </row>
    <row r="905" spans="1:4">
      <c r="A905" s="116" t="s">
        <v>1991</v>
      </c>
      <c r="B905" s="116" t="s">
        <v>1992</v>
      </c>
      <c r="C905" s="118">
        <v>11072.34</v>
      </c>
      <c r="D905" s="10" t="str">
        <f>VLOOKUP(A905,'Linked TB'!A:A,1,FALSE)</f>
        <v>1181</v>
      </c>
    </row>
    <row r="906" spans="1:4">
      <c r="A906" s="116" t="s">
        <v>4103</v>
      </c>
      <c r="B906" s="116" t="s">
        <v>4104</v>
      </c>
      <c r="C906" s="118">
        <v>27235.33</v>
      </c>
      <c r="D906" s="10" t="str">
        <f>VLOOKUP(A906,'Linked TB'!A:A,1,FALSE)</f>
        <v>2534</v>
      </c>
    </row>
    <row r="907" spans="1:4">
      <c r="A907" s="116" t="s">
        <v>2041</v>
      </c>
      <c r="B907" s="116" t="s">
        <v>2042</v>
      </c>
      <c r="C907" s="118">
        <v>0</v>
      </c>
      <c r="D907" s="10" t="str">
        <f>VLOOKUP(A907,'Linked TB'!A:A,1,FALSE)</f>
        <v>0918</v>
      </c>
    </row>
    <row r="908" spans="1:4">
      <c r="A908" s="116" t="s">
        <v>1939</v>
      </c>
      <c r="B908" s="116" t="s">
        <v>1940</v>
      </c>
      <c r="C908" s="118">
        <v>42194.2</v>
      </c>
      <c r="D908" s="10" t="str">
        <f>VLOOKUP(A908,'Linked TB'!A:A,1,FALSE)</f>
        <v>0562</v>
      </c>
    </row>
    <row r="909" spans="1:4">
      <c r="A909" s="116" t="s">
        <v>519</v>
      </c>
      <c r="B909" s="116" t="s">
        <v>520</v>
      </c>
      <c r="C909" s="118">
        <v>0</v>
      </c>
      <c r="D909" s="10" t="str">
        <f>VLOOKUP(A909,'Linked TB'!A:A,1,FALSE)</f>
        <v>1620</v>
      </c>
    </row>
    <row r="910" spans="1:4">
      <c r="A910" s="116" t="s">
        <v>1999</v>
      </c>
      <c r="B910" s="116" t="s">
        <v>6040</v>
      </c>
      <c r="C910" s="118">
        <v>0</v>
      </c>
      <c r="D910" s="10" t="str">
        <f>VLOOKUP(A910,'Linked TB'!A:A,1,FALSE)</f>
        <v>0903</v>
      </c>
    </row>
    <row r="911" spans="1:4">
      <c r="A911" s="116" t="s">
        <v>2031</v>
      </c>
      <c r="B911" s="116" t="s">
        <v>2032</v>
      </c>
      <c r="C911" s="118">
        <v>0</v>
      </c>
      <c r="D911" s="10" t="str">
        <f>VLOOKUP(A911,'Linked TB'!A:A,1,FALSE)</f>
        <v>0718</v>
      </c>
    </row>
    <row r="912" spans="1:4">
      <c r="A912" s="116" t="s">
        <v>5926</v>
      </c>
      <c r="B912" s="116" t="s">
        <v>5927</v>
      </c>
      <c r="C912" s="118">
        <v>0</v>
      </c>
      <c r="D912" s="10" t="str">
        <f>VLOOKUP(A912,'Linked TB'!A:A,1,FALSE)</f>
        <v>2754</v>
      </c>
    </row>
    <row r="913" spans="1:4">
      <c r="A913" s="116" t="s">
        <v>4419</v>
      </c>
      <c r="B913" s="116" t="s">
        <v>6039</v>
      </c>
      <c r="C913" s="118">
        <v>28890784.48</v>
      </c>
      <c r="D913" s="10" t="str">
        <f>VLOOKUP(A913,'Linked TB'!A:A,1,FALSE)</f>
        <v>0422</v>
      </c>
    </row>
    <row r="914" spans="1:4">
      <c r="A914" s="116" t="s">
        <v>5060</v>
      </c>
      <c r="B914" s="116" t="s">
        <v>5061</v>
      </c>
      <c r="C914" s="118">
        <v>0</v>
      </c>
      <c r="D914" s="10" t="str">
        <f>VLOOKUP(A914,'Linked TB'!A:A,1,FALSE)</f>
        <v>2269</v>
      </c>
    </row>
    <row r="915" spans="1:4">
      <c r="A915" s="116" t="s">
        <v>859</v>
      </c>
      <c r="B915" s="116" t="s">
        <v>860</v>
      </c>
      <c r="C915" s="118">
        <v>0</v>
      </c>
      <c r="D915" s="10" t="str">
        <f>VLOOKUP(A915,'Linked TB'!A:A,1,FALSE)</f>
        <v>1098</v>
      </c>
    </row>
    <row r="916" spans="1:4">
      <c r="A916" s="116" t="s">
        <v>533</v>
      </c>
      <c r="B916" s="116" t="s">
        <v>534</v>
      </c>
      <c r="C916" s="118">
        <v>0</v>
      </c>
      <c r="D916" s="10" t="str">
        <f>VLOOKUP(A916,'Linked TB'!A:A,1,FALSE)</f>
        <v>2245</v>
      </c>
    </row>
    <row r="917" spans="1:4">
      <c r="A917" s="116" t="s">
        <v>2039</v>
      </c>
      <c r="B917" s="116" t="s">
        <v>2040</v>
      </c>
      <c r="C917" s="118">
        <v>0</v>
      </c>
      <c r="D917" s="10" t="str">
        <f>VLOOKUP(A917,'Linked TB'!A:A,1,FALSE)</f>
        <v>0916</v>
      </c>
    </row>
    <row r="918" spans="1:4">
      <c r="A918" s="116" t="s">
        <v>2131</v>
      </c>
      <c r="B918" s="116" t="s">
        <v>2132</v>
      </c>
      <c r="C918" s="118">
        <v>16509</v>
      </c>
      <c r="D918" s="10" t="str">
        <f>VLOOKUP(A918,'Linked TB'!A:A,1,FALSE)</f>
        <v>1964</v>
      </c>
    </row>
    <row r="919" spans="1:4">
      <c r="A919" s="116" t="s">
        <v>6205</v>
      </c>
      <c r="B919" s="116" t="s">
        <v>6206</v>
      </c>
      <c r="C919" s="118">
        <v>0</v>
      </c>
      <c r="D919" s="10" t="str">
        <f>VLOOKUP(A919,'Linked TB'!A:A,1,FALSE)</f>
        <v>2862</v>
      </c>
    </row>
    <row r="920" spans="1:4">
      <c r="A920" s="116" t="s">
        <v>2083</v>
      </c>
      <c r="B920" s="116" t="s">
        <v>2084</v>
      </c>
      <c r="C920" s="118">
        <v>0</v>
      </c>
      <c r="D920" s="10" t="str">
        <f>VLOOKUP(A920,'Linked TB'!A:A,1,FALSE)</f>
        <v>1869</v>
      </c>
    </row>
    <row r="921" spans="1:4">
      <c r="A921" s="116" t="s">
        <v>525</v>
      </c>
      <c r="B921" s="116" t="s">
        <v>526</v>
      </c>
      <c r="C921" s="118">
        <v>0</v>
      </c>
      <c r="D921" s="10" t="str">
        <f>VLOOKUP(A921,'Linked TB'!A:A,1,FALSE)</f>
        <v>1748</v>
      </c>
    </row>
    <row r="922" spans="1:4">
      <c r="A922" s="116" t="s">
        <v>2165</v>
      </c>
      <c r="B922" s="116" t="s">
        <v>2166</v>
      </c>
      <c r="C922" s="118">
        <v>83723.56</v>
      </c>
      <c r="D922" s="10" t="str">
        <f>VLOOKUP(A922,'Linked TB'!A:A,1,FALSE)</f>
        <v>2337</v>
      </c>
    </row>
    <row r="923" spans="1:4">
      <c r="A923" s="116" t="s">
        <v>865</v>
      </c>
      <c r="B923" s="116" t="s">
        <v>866</v>
      </c>
      <c r="C923" s="118">
        <v>0</v>
      </c>
      <c r="D923" s="10" t="str">
        <f>VLOOKUP(A923,'Linked TB'!A:A,1,FALSE)</f>
        <v>1092</v>
      </c>
    </row>
    <row r="924" spans="1:4">
      <c r="A924" s="116" t="s">
        <v>6418</v>
      </c>
      <c r="B924" s="116" t="s">
        <v>6419</v>
      </c>
      <c r="C924" s="118">
        <v>0</v>
      </c>
      <c r="D924" s="10" t="e">
        <f>VLOOKUP(A924,'Linked TB'!A:A,1,FALSE)</f>
        <v>#N/A</v>
      </c>
    </row>
    <row r="925" spans="1:4">
      <c r="A925" s="116" t="s">
        <v>529</v>
      </c>
      <c r="B925" s="116" t="s">
        <v>530</v>
      </c>
      <c r="C925" s="118">
        <v>0</v>
      </c>
      <c r="D925" s="10" t="str">
        <f>VLOOKUP(A925,'Linked TB'!A:A,1,FALSE)</f>
        <v>2378</v>
      </c>
    </row>
    <row r="926" spans="1:4">
      <c r="A926" s="116" t="s">
        <v>807</v>
      </c>
      <c r="B926" s="116" t="s">
        <v>808</v>
      </c>
      <c r="C926" s="118">
        <v>0</v>
      </c>
      <c r="D926" s="10" t="str">
        <f>VLOOKUP(A926,'Linked TB'!A:A,1,FALSE)</f>
        <v>1068</v>
      </c>
    </row>
    <row r="927" spans="1:4">
      <c r="A927" s="116" t="s">
        <v>6420</v>
      </c>
      <c r="B927" s="116" t="s">
        <v>6421</v>
      </c>
      <c r="C927" s="118">
        <v>0</v>
      </c>
      <c r="D927" s="10" t="e">
        <f>VLOOKUP(A927,'Linked TB'!A:A,1,FALSE)</f>
        <v>#N/A</v>
      </c>
    </row>
    <row r="928" spans="1:4">
      <c r="A928" s="116" t="s">
        <v>4163</v>
      </c>
      <c r="B928" s="116" t="s">
        <v>4164</v>
      </c>
      <c r="C928" s="118">
        <v>0</v>
      </c>
      <c r="D928" s="10" t="str">
        <f>VLOOKUP(A928,'Linked TB'!A:A,1,FALSE)</f>
        <v>0459</v>
      </c>
    </row>
    <row r="929" spans="1:4">
      <c r="A929" s="116" t="s">
        <v>408</v>
      </c>
      <c r="B929" s="116" t="s">
        <v>409</v>
      </c>
      <c r="C929" s="118">
        <v>-93312002.430000007</v>
      </c>
      <c r="D929" s="10" t="str">
        <f>VLOOKUP(A929,'Linked TB'!A:A,1,FALSE)</f>
        <v>1247</v>
      </c>
    </row>
    <row r="930" spans="1:4">
      <c r="A930" s="116" t="s">
        <v>6422</v>
      </c>
      <c r="B930" s="116" t="s">
        <v>6423</v>
      </c>
      <c r="C930" s="118">
        <v>0</v>
      </c>
      <c r="D930" s="10" t="e">
        <f>VLOOKUP(A930,'Linked TB'!A:A,1,FALSE)</f>
        <v>#N/A</v>
      </c>
    </row>
    <row r="931" spans="1:4">
      <c r="A931" s="116" t="s">
        <v>863</v>
      </c>
      <c r="B931" s="116" t="s">
        <v>864</v>
      </c>
      <c r="C931" s="118">
        <v>0</v>
      </c>
      <c r="D931" s="10" t="str">
        <f>VLOOKUP(A931,'Linked TB'!A:A,1,FALSE)</f>
        <v>1088</v>
      </c>
    </row>
    <row r="932" spans="1:4">
      <c r="A932" s="116" t="s">
        <v>1959</v>
      </c>
      <c r="B932" s="116" t="s">
        <v>1960</v>
      </c>
      <c r="C932" s="118">
        <v>0</v>
      </c>
      <c r="D932" s="10" t="str">
        <f>VLOOKUP(A932,'Linked TB'!A:A,1,FALSE)</f>
        <v>0097</v>
      </c>
    </row>
    <row r="933" spans="1:4">
      <c r="A933" s="116" t="s">
        <v>1373</v>
      </c>
      <c r="B933" s="116" t="s">
        <v>1374</v>
      </c>
      <c r="C933" s="118">
        <v>0</v>
      </c>
      <c r="D933" s="10" t="str">
        <f>VLOOKUP(A933,'Linked TB'!A:A,1,FALSE)</f>
        <v>1143</v>
      </c>
    </row>
    <row r="934" spans="1:4">
      <c r="A934" s="116" t="s">
        <v>3633</v>
      </c>
      <c r="B934" s="116" t="s">
        <v>3634</v>
      </c>
      <c r="C934" s="118">
        <v>0</v>
      </c>
      <c r="D934" s="10" t="str">
        <f>VLOOKUP(A934,'Linked TB'!A:A,1,FALSE)</f>
        <v>0987</v>
      </c>
    </row>
    <row r="935" spans="1:4">
      <c r="A935" s="116" t="s">
        <v>3905</v>
      </c>
      <c r="B935" s="116" t="s">
        <v>3906</v>
      </c>
      <c r="C935" s="118">
        <v>0</v>
      </c>
      <c r="D935" s="10" t="str">
        <f>VLOOKUP(A935,'Linked TB'!A:A,1,FALSE)</f>
        <v>0814</v>
      </c>
    </row>
    <row r="936" spans="1:4">
      <c r="A936" s="116" t="s">
        <v>1367</v>
      </c>
      <c r="B936" s="116" t="s">
        <v>1368</v>
      </c>
      <c r="C936" s="118">
        <v>0</v>
      </c>
      <c r="D936" s="10" t="str">
        <f>VLOOKUP(A936,'Linked TB'!A:A,1,FALSE)</f>
        <v>1126</v>
      </c>
    </row>
    <row r="937" spans="1:4">
      <c r="A937" s="116" t="s">
        <v>515</v>
      </c>
      <c r="B937" s="116" t="s">
        <v>516</v>
      </c>
      <c r="C937" s="118">
        <v>0</v>
      </c>
      <c r="D937" s="10" t="str">
        <f>VLOOKUP(A937,'Linked TB'!A:A,1,FALSE)</f>
        <v>1175</v>
      </c>
    </row>
    <row r="938" spans="1:4">
      <c r="A938" s="116" t="s">
        <v>1283</v>
      </c>
      <c r="B938" s="116" t="s">
        <v>1284</v>
      </c>
      <c r="C938" s="118">
        <v>0</v>
      </c>
      <c r="D938" s="10" t="str">
        <f>VLOOKUP(A938,'Linked TB'!A:A,1,FALSE)</f>
        <v>1050</v>
      </c>
    </row>
    <row r="939" spans="1:4">
      <c r="A939" s="116" t="s">
        <v>6424</v>
      </c>
      <c r="B939" s="116" t="s">
        <v>6425</v>
      </c>
      <c r="C939" s="118">
        <v>0</v>
      </c>
      <c r="D939" s="10" t="e">
        <f>VLOOKUP(A939,'Linked TB'!A:A,1,FALSE)</f>
        <v>#N/A</v>
      </c>
    </row>
    <row r="940" spans="1:4">
      <c r="A940" s="116" t="s">
        <v>2123</v>
      </c>
      <c r="B940" s="116" t="s">
        <v>2124</v>
      </c>
      <c r="C940" s="118">
        <v>0</v>
      </c>
      <c r="D940" s="10" t="str">
        <f>VLOOKUP(A940,'Linked TB'!A:A,1,FALSE)</f>
        <v>1425</v>
      </c>
    </row>
    <row r="941" spans="1:4">
      <c r="A941" s="116" t="s">
        <v>3903</v>
      </c>
      <c r="B941" s="116" t="s">
        <v>3904</v>
      </c>
      <c r="C941" s="118">
        <v>0</v>
      </c>
      <c r="D941" s="10" t="str">
        <f>VLOOKUP(A941,'Linked TB'!A:A,1,FALSE)</f>
        <v>1237</v>
      </c>
    </row>
    <row r="942" spans="1:4">
      <c r="A942" s="116" t="s">
        <v>5546</v>
      </c>
      <c r="B942" s="116" t="s">
        <v>5547</v>
      </c>
      <c r="C942" s="118">
        <v>0</v>
      </c>
      <c r="D942" s="10" t="str">
        <f>VLOOKUP(A942,'Linked TB'!A:A,1,FALSE)</f>
        <v>2666</v>
      </c>
    </row>
    <row r="943" spans="1:4">
      <c r="A943" s="116" t="s">
        <v>2035</v>
      </c>
      <c r="B943" s="116" t="s">
        <v>2036</v>
      </c>
      <c r="C943" s="118">
        <v>0</v>
      </c>
      <c r="D943" s="10" t="str">
        <f>VLOOKUP(A943,'Linked TB'!A:A,1,FALSE)</f>
        <v>0900</v>
      </c>
    </row>
    <row r="944" spans="1:4">
      <c r="A944" s="116" t="s">
        <v>1066</v>
      </c>
      <c r="B944" s="116" t="s">
        <v>1067</v>
      </c>
      <c r="C944" s="118">
        <v>0</v>
      </c>
      <c r="D944" s="10" t="str">
        <f>VLOOKUP(A944,'Linked TB'!A:A,1,FALSE)</f>
        <v>0800</v>
      </c>
    </row>
    <row r="945" spans="1:4">
      <c r="A945" s="116" t="s">
        <v>4549</v>
      </c>
      <c r="B945" s="116" t="s">
        <v>4550</v>
      </c>
      <c r="C945" s="118">
        <v>0</v>
      </c>
      <c r="D945" s="10" t="str">
        <f>VLOOKUP(A945,'Linked TB'!A:A,1,FALSE)</f>
        <v>2031</v>
      </c>
    </row>
    <row r="946" spans="1:4">
      <c r="A946" s="116" t="s">
        <v>5492</v>
      </c>
      <c r="B946" s="116" t="s">
        <v>5493</v>
      </c>
      <c r="C946" s="118">
        <v>0</v>
      </c>
      <c r="D946" s="10" t="str">
        <f>VLOOKUP(A946,'Linked TB'!A:A,1,FALSE)</f>
        <v>2460</v>
      </c>
    </row>
    <row r="947" spans="1:4">
      <c r="A947" s="116" t="s">
        <v>3635</v>
      </c>
      <c r="B947" s="116" t="s">
        <v>3636</v>
      </c>
      <c r="C947" s="118">
        <v>0</v>
      </c>
      <c r="D947" s="10" t="str">
        <f>VLOOKUP(A947,'Linked TB'!A:A,1,FALSE)</f>
        <v>0988</v>
      </c>
    </row>
    <row r="948" spans="1:4">
      <c r="A948" s="116" t="s">
        <v>4539</v>
      </c>
      <c r="B948" s="116" t="s">
        <v>4540</v>
      </c>
      <c r="C948" s="118">
        <v>0</v>
      </c>
      <c r="D948" s="10" t="str">
        <f>VLOOKUP(A948,'Linked TB'!A:A,1,FALSE)</f>
        <v>0169</v>
      </c>
    </row>
    <row r="949" spans="1:4">
      <c r="A949" s="116" t="s">
        <v>4989</v>
      </c>
      <c r="B949" s="116" t="s">
        <v>4990</v>
      </c>
      <c r="C949" s="118">
        <v>0</v>
      </c>
      <c r="D949" s="10" t="str">
        <f>VLOOKUP(A949,'Linked TB'!A:A,1,FALSE)</f>
        <v>0112</v>
      </c>
    </row>
    <row r="950" spans="1:4">
      <c r="A950" s="116" t="s">
        <v>1285</v>
      </c>
      <c r="B950" s="116" t="s">
        <v>1286</v>
      </c>
      <c r="C950" s="118">
        <v>0</v>
      </c>
      <c r="D950" s="10" t="str">
        <f>VLOOKUP(A950,'Linked TB'!A:A,1,FALSE)</f>
        <v>1039</v>
      </c>
    </row>
    <row r="951" spans="1:4">
      <c r="A951" s="116" t="s">
        <v>537</v>
      </c>
      <c r="B951" s="116" t="s">
        <v>538</v>
      </c>
      <c r="C951" s="118">
        <v>0</v>
      </c>
      <c r="D951" s="10" t="str">
        <f>VLOOKUP(A951,'Linked TB'!A:A,1,FALSE)</f>
        <v>2237</v>
      </c>
    </row>
    <row r="952" spans="1:4">
      <c r="A952" s="116" t="s">
        <v>3901</v>
      </c>
      <c r="B952" s="116" t="s">
        <v>3902</v>
      </c>
      <c r="C952" s="118">
        <v>0</v>
      </c>
      <c r="D952" s="10" t="str">
        <f>VLOOKUP(A952,'Linked TB'!A:A,1,FALSE)</f>
        <v>0824</v>
      </c>
    </row>
    <row r="953" spans="1:4">
      <c r="A953" s="116" t="s">
        <v>4551</v>
      </c>
      <c r="B953" s="116" t="s">
        <v>4552</v>
      </c>
      <c r="C953" s="118">
        <v>0</v>
      </c>
      <c r="D953" s="10" t="str">
        <f>VLOOKUP(A953,'Linked TB'!A:A,1,FALSE)</f>
        <v>2394</v>
      </c>
    </row>
    <row r="954" spans="1:4">
      <c r="A954" s="116" t="s">
        <v>5694</v>
      </c>
      <c r="B954" s="116" t="s">
        <v>5695</v>
      </c>
      <c r="C954" s="118">
        <v>0</v>
      </c>
      <c r="D954" s="10" t="str">
        <f>VLOOKUP(A954,'Linked TB'!A:A,1,FALSE)</f>
        <v>2692</v>
      </c>
    </row>
    <row r="955" spans="1:4">
      <c r="A955" s="116" t="s">
        <v>1369</v>
      </c>
      <c r="B955" s="116" t="s">
        <v>1370</v>
      </c>
      <c r="C955" s="118">
        <v>0</v>
      </c>
      <c r="D955" s="10" t="str">
        <f>VLOOKUP(A955,'Linked TB'!A:A,1,FALSE)</f>
        <v>1128</v>
      </c>
    </row>
    <row r="956" spans="1:4">
      <c r="A956" s="116" t="s">
        <v>2081</v>
      </c>
      <c r="B956" s="116" t="s">
        <v>2082</v>
      </c>
      <c r="C956" s="118">
        <v>0</v>
      </c>
      <c r="D956" s="10" t="str">
        <f>VLOOKUP(A956,'Linked TB'!A:A,1,FALSE)</f>
        <v>1866</v>
      </c>
    </row>
    <row r="957" spans="1:4">
      <c r="A957" s="116" t="s">
        <v>5642</v>
      </c>
      <c r="B957" s="116" t="s">
        <v>5643</v>
      </c>
      <c r="C957" s="118">
        <v>0</v>
      </c>
      <c r="D957" s="10" t="str">
        <f>VLOOKUP(A957,'Linked TB'!A:A,1,FALSE)</f>
        <v>2569</v>
      </c>
    </row>
    <row r="958" spans="1:4">
      <c r="A958" s="116" t="s">
        <v>2085</v>
      </c>
      <c r="B958" s="116" t="s">
        <v>2086</v>
      </c>
      <c r="C958" s="118">
        <v>0</v>
      </c>
      <c r="D958" s="10" t="str">
        <f>VLOOKUP(A958,'Linked TB'!A:A,1,FALSE)</f>
        <v>1870</v>
      </c>
    </row>
    <row r="959" spans="1:4">
      <c r="A959" s="116" t="s">
        <v>2067</v>
      </c>
      <c r="B959" s="116" t="s">
        <v>2068</v>
      </c>
      <c r="C959" s="118">
        <v>0</v>
      </c>
      <c r="D959" s="10" t="str">
        <f>VLOOKUP(A959,'Linked TB'!A:A,1,FALSE)</f>
        <v>1666</v>
      </c>
    </row>
    <row r="960" spans="1:4">
      <c r="A960" s="116" t="s">
        <v>6426</v>
      </c>
      <c r="B960" s="116" t="s">
        <v>6427</v>
      </c>
      <c r="C960" s="118">
        <v>0</v>
      </c>
      <c r="D960" s="10" t="e">
        <f>VLOOKUP(A960,'Linked TB'!A:A,1,FALSE)</f>
        <v>#N/A</v>
      </c>
    </row>
    <row r="961" spans="1:4">
      <c r="A961" s="116" t="s">
        <v>861</v>
      </c>
      <c r="B961" s="116" t="s">
        <v>862</v>
      </c>
      <c r="C961" s="118">
        <v>0</v>
      </c>
      <c r="D961" s="10" t="str">
        <f>VLOOKUP(A961,'Linked TB'!A:A,1,FALSE)</f>
        <v>1082</v>
      </c>
    </row>
    <row r="962" spans="1:4">
      <c r="A962" s="116" t="s">
        <v>2167</v>
      </c>
      <c r="B962" s="116" t="s">
        <v>2168</v>
      </c>
      <c r="C962" s="118">
        <v>0</v>
      </c>
      <c r="D962" s="10" t="str">
        <f>VLOOKUP(A962,'Linked TB'!A:A,1,FALSE)</f>
        <v>2318</v>
      </c>
    </row>
    <row r="963" spans="1:4">
      <c r="A963" s="116" t="s">
        <v>867</v>
      </c>
      <c r="B963" s="116" t="s">
        <v>868</v>
      </c>
      <c r="C963" s="118">
        <v>0</v>
      </c>
      <c r="D963" s="10" t="str">
        <f>VLOOKUP(A963,'Linked TB'!A:A,1,FALSE)</f>
        <v>1076</v>
      </c>
    </row>
    <row r="964" spans="1:4">
      <c r="A964" s="116" t="s">
        <v>2037</v>
      </c>
      <c r="B964" s="116" t="s">
        <v>2038</v>
      </c>
      <c r="C964" s="118">
        <v>0</v>
      </c>
      <c r="D964" s="10" t="str">
        <f>VLOOKUP(A964,'Linked TB'!A:A,1,FALSE)</f>
        <v>0901</v>
      </c>
    </row>
    <row r="965" spans="1:4">
      <c r="A965" s="116" t="s">
        <v>3637</v>
      </c>
      <c r="B965" s="116" t="s">
        <v>3638</v>
      </c>
      <c r="C965" s="118">
        <v>0</v>
      </c>
      <c r="D965" s="10" t="str">
        <f>VLOOKUP(A965,'Linked TB'!A:A,1,FALSE)</f>
        <v>0994</v>
      </c>
    </row>
    <row r="966" spans="1:4">
      <c r="A966" s="116" t="s">
        <v>869</v>
      </c>
      <c r="B966" s="116" t="s">
        <v>870</v>
      </c>
      <c r="C966" s="118">
        <v>0</v>
      </c>
      <c r="D966" s="10" t="str">
        <f>VLOOKUP(A966,'Linked TB'!A:A,1,FALSE)</f>
        <v>1077</v>
      </c>
    </row>
    <row r="967" spans="1:4">
      <c r="A967" s="116" t="s">
        <v>4167</v>
      </c>
      <c r="B967" s="116" t="s">
        <v>4168</v>
      </c>
      <c r="C967" s="118">
        <v>-6</v>
      </c>
      <c r="D967" s="10" t="str">
        <f>VLOOKUP(A967,'Linked TB'!A:A,1,FALSE)</f>
        <v>1475</v>
      </c>
    </row>
    <row r="968" spans="1:4">
      <c r="A968" s="116" t="s">
        <v>517</v>
      </c>
      <c r="B968" s="116" t="s">
        <v>6041</v>
      </c>
      <c r="C968" s="118">
        <v>0</v>
      </c>
      <c r="D968" s="10" t="str">
        <f>VLOOKUP(A968,'Linked TB'!A:A,1,FALSE)</f>
        <v>1705</v>
      </c>
    </row>
    <row r="969" spans="1:4">
      <c r="A969" s="116" t="s">
        <v>712</v>
      </c>
      <c r="B969" s="116" t="s">
        <v>713</v>
      </c>
      <c r="C969" s="118">
        <v>0</v>
      </c>
      <c r="D969" s="10" t="str">
        <f>VLOOKUP(A969,'Linked TB'!A:A,1,FALSE)</f>
        <v>1015</v>
      </c>
    </row>
    <row r="970" spans="1:4">
      <c r="A970" s="116" t="s">
        <v>2079</v>
      </c>
      <c r="B970" s="116" t="s">
        <v>2080</v>
      </c>
      <c r="C970" s="118">
        <v>0</v>
      </c>
      <c r="D970" s="10" t="str">
        <f>VLOOKUP(A970,'Linked TB'!A:A,1,FALSE)</f>
        <v>1832</v>
      </c>
    </row>
    <row r="971" spans="1:4">
      <c r="A971" s="116" t="s">
        <v>4547</v>
      </c>
      <c r="B971" s="116" t="s">
        <v>4548</v>
      </c>
      <c r="C971" s="118">
        <v>0</v>
      </c>
      <c r="D971" s="10" t="str">
        <f>VLOOKUP(A971,'Linked TB'!A:A,1,FALSE)</f>
        <v>1780</v>
      </c>
    </row>
    <row r="972" spans="1:4">
      <c r="A972" s="116" t="s">
        <v>2063</v>
      </c>
      <c r="B972" s="116" t="s">
        <v>2064</v>
      </c>
      <c r="C972" s="118">
        <v>0</v>
      </c>
      <c r="D972" s="10" t="str">
        <f>VLOOKUP(A972,'Linked TB'!A:A,1,FALSE)</f>
        <v>1371</v>
      </c>
    </row>
    <row r="973" spans="1:4">
      <c r="A973" s="116" t="s">
        <v>1371</v>
      </c>
      <c r="B973" s="116" t="s">
        <v>1372</v>
      </c>
      <c r="C973" s="118">
        <v>0</v>
      </c>
      <c r="D973" s="10" t="str">
        <f>VLOOKUP(A973,'Linked TB'!A:A,1,FALSE)</f>
        <v>1129</v>
      </c>
    </row>
    <row r="974" spans="1:4">
      <c r="A974" s="116" t="s">
        <v>2087</v>
      </c>
      <c r="B974" s="116" t="s">
        <v>2088</v>
      </c>
      <c r="C974" s="118">
        <v>0</v>
      </c>
      <c r="D974" s="10" t="str">
        <f>VLOOKUP(A974,'Linked TB'!A:A,1,FALSE)</f>
        <v>1871</v>
      </c>
    </row>
    <row r="975" spans="1:4">
      <c r="A975" s="116" t="s">
        <v>1281</v>
      </c>
      <c r="B975" s="116" t="s">
        <v>1282</v>
      </c>
      <c r="C975" s="118">
        <v>0</v>
      </c>
      <c r="D975" s="10" t="str">
        <f>VLOOKUP(A975,'Linked TB'!A:A,1,FALSE)</f>
        <v>1040</v>
      </c>
    </row>
    <row r="976" spans="1:4">
      <c r="A976" s="116" t="s">
        <v>6428</v>
      </c>
      <c r="B976" s="116" t="s">
        <v>6429</v>
      </c>
      <c r="C976" s="118">
        <v>0</v>
      </c>
      <c r="D976" s="10" t="e">
        <f>VLOOKUP(A976,'Linked TB'!A:A,1,FALSE)</f>
        <v>#N/A</v>
      </c>
    </row>
    <row r="977" spans="1:4">
      <c r="A977" s="116" t="s">
        <v>527</v>
      </c>
      <c r="B977" s="116" t="s">
        <v>528</v>
      </c>
      <c r="C977" s="118">
        <v>0</v>
      </c>
      <c r="D977" s="10" t="str">
        <f>VLOOKUP(A977,'Linked TB'!A:A,1,FALSE)</f>
        <v>2117</v>
      </c>
    </row>
    <row r="978" spans="1:4">
      <c r="A978" s="116" t="s">
        <v>6430</v>
      </c>
      <c r="B978" s="116" t="s">
        <v>6431</v>
      </c>
      <c r="C978" s="118">
        <v>0</v>
      </c>
      <c r="D978" s="10" t="e">
        <f>VLOOKUP(A978,'Linked TB'!A:A,1,FALSE)</f>
        <v>#N/A</v>
      </c>
    </row>
    <row r="979" spans="1:4">
      <c r="A979" s="116" t="s">
        <v>720</v>
      </c>
      <c r="B979" s="116" t="s">
        <v>721</v>
      </c>
      <c r="C979" s="118">
        <v>0</v>
      </c>
      <c r="D979" s="10" t="str">
        <f>VLOOKUP(A979,'Linked TB'!A:A,1,FALSE)</f>
        <v>1024</v>
      </c>
    </row>
    <row r="980" spans="1:4">
      <c r="A980" s="116" t="s">
        <v>2103</v>
      </c>
      <c r="B980" s="116" t="s">
        <v>2104</v>
      </c>
      <c r="C980" s="118">
        <v>0</v>
      </c>
      <c r="D980" s="10" t="str">
        <f>VLOOKUP(A980,'Linked TB'!A:A,1,FALSE)</f>
        <v>1892</v>
      </c>
    </row>
    <row r="981" spans="1:4">
      <c r="A981" s="116" t="s">
        <v>4553</v>
      </c>
      <c r="B981" s="116" t="s">
        <v>4554</v>
      </c>
      <c r="C981" s="118">
        <v>0</v>
      </c>
      <c r="D981" s="10" t="str">
        <f>VLOOKUP(A981,'Linked TB'!A:A,1,FALSE)</f>
        <v>2336</v>
      </c>
    </row>
    <row r="982" spans="1:4">
      <c r="A982" s="116" t="s">
        <v>3899</v>
      </c>
      <c r="B982" s="116" t="s">
        <v>3900</v>
      </c>
      <c r="C982" s="118">
        <v>0</v>
      </c>
      <c r="D982" s="10" t="str">
        <f>VLOOKUP(A982,'Linked TB'!A:A,1,FALSE)</f>
        <v>0284</v>
      </c>
    </row>
    <row r="983" spans="1:4">
      <c r="A983" s="116" t="s">
        <v>513</v>
      </c>
      <c r="B983" s="116" t="s">
        <v>6042</v>
      </c>
      <c r="C983" s="118">
        <v>0</v>
      </c>
      <c r="D983" s="10" t="str">
        <f>VLOOKUP(A983,'Linked TB'!A:A,1,FALSE)</f>
        <v>0447</v>
      </c>
    </row>
    <row r="984" spans="1:4">
      <c r="A984" s="116" t="s">
        <v>805</v>
      </c>
      <c r="B984" s="116" t="s">
        <v>806</v>
      </c>
      <c r="C984" s="118">
        <v>0</v>
      </c>
      <c r="D984" s="10" t="str">
        <f>VLOOKUP(A984,'Linked TB'!A:A,1,FALSE)</f>
        <v>1064</v>
      </c>
    </row>
    <row r="985" spans="1:4">
      <c r="A985" s="116" t="s">
        <v>6290</v>
      </c>
      <c r="B985" s="116" t="s">
        <v>6291</v>
      </c>
      <c r="C985" s="118">
        <v>40502</v>
      </c>
      <c r="D985" s="10" t="str">
        <f>VLOOKUP(A985,'Linked TB'!A:A,1,FALSE)</f>
        <v>2872</v>
      </c>
    </row>
    <row r="986" spans="1:4">
      <c r="A986" s="116" t="s">
        <v>4537</v>
      </c>
      <c r="B986" s="116" t="s">
        <v>4538</v>
      </c>
      <c r="C986" s="118">
        <v>0</v>
      </c>
      <c r="D986" s="10" t="str">
        <f>VLOOKUP(A986,'Linked TB'!A:A,1,FALSE)</f>
        <v>0166</v>
      </c>
    </row>
    <row r="987" spans="1:4">
      <c r="A987" s="116" t="s">
        <v>2055</v>
      </c>
      <c r="B987" s="116" t="s">
        <v>2056</v>
      </c>
      <c r="C987" s="118">
        <v>0</v>
      </c>
      <c r="D987" s="10" t="str">
        <f>VLOOKUP(A987,'Linked TB'!A:A,1,FALSE)</f>
        <v>1433</v>
      </c>
    </row>
    <row r="988" spans="1:4">
      <c r="A988" s="116" t="s">
        <v>716</v>
      </c>
      <c r="B988" s="116" t="s">
        <v>717</v>
      </c>
      <c r="C988" s="118">
        <v>0</v>
      </c>
      <c r="D988" s="10" t="str">
        <f>VLOOKUP(A988,'Linked TB'!A:A,1,FALSE)</f>
        <v>1011</v>
      </c>
    </row>
    <row r="989" spans="1:4">
      <c r="A989" s="116" t="s">
        <v>6432</v>
      </c>
      <c r="B989" s="116" t="s">
        <v>6433</v>
      </c>
      <c r="C989" s="118">
        <v>0</v>
      </c>
      <c r="D989" s="10" t="e">
        <f>VLOOKUP(A989,'Linked TB'!A:A,1,FALSE)</f>
        <v>#N/A</v>
      </c>
    </row>
    <row r="990" spans="1:4">
      <c r="A990" s="116" t="s">
        <v>4035</v>
      </c>
      <c r="B990" s="116" t="s">
        <v>4036</v>
      </c>
      <c r="C990" s="118">
        <v>0</v>
      </c>
      <c r="D990" s="10" t="str">
        <f>VLOOKUP(A990,'Linked TB'!A:A,1,FALSE)</f>
        <v>1372</v>
      </c>
    </row>
    <row r="991" spans="1:4">
      <c r="A991" s="116" t="s">
        <v>6434</v>
      </c>
      <c r="B991" s="116" t="s">
        <v>6435</v>
      </c>
      <c r="C991" s="118">
        <v>0</v>
      </c>
      <c r="D991" s="10" t="e">
        <f>VLOOKUP(A991,'Linked TB'!A:A,1,FALSE)</f>
        <v>#N/A</v>
      </c>
    </row>
    <row r="992" spans="1:4">
      <c r="A992" s="116" t="s">
        <v>4704</v>
      </c>
      <c r="B992" s="116" t="s">
        <v>4705</v>
      </c>
      <c r="C992" s="118">
        <v>0</v>
      </c>
      <c r="D992" s="10" t="str">
        <f>VLOOKUP(A992,'Linked TB'!A:A,1,FALSE)</f>
        <v>0409</v>
      </c>
    </row>
    <row r="993" spans="1:4">
      <c r="A993" s="116" t="s">
        <v>6436</v>
      </c>
      <c r="B993" s="116" t="s">
        <v>6437</v>
      </c>
      <c r="C993" s="118">
        <v>0</v>
      </c>
      <c r="D993" s="10" t="e">
        <f>VLOOKUP(A993,'Linked TB'!A:A,1,FALSE)</f>
        <v>#N/A</v>
      </c>
    </row>
    <row r="994" spans="1:4">
      <c r="A994" s="116" t="s">
        <v>1365</v>
      </c>
      <c r="B994" s="116" t="s">
        <v>1366</v>
      </c>
      <c r="C994" s="118">
        <v>0</v>
      </c>
      <c r="D994" s="10" t="str">
        <f>VLOOKUP(A994,'Linked TB'!A:A,1,FALSE)</f>
        <v>1125</v>
      </c>
    </row>
    <row r="995" spans="1:4">
      <c r="A995" s="116" t="s">
        <v>718</v>
      </c>
      <c r="B995" s="116" t="s">
        <v>719</v>
      </c>
      <c r="C995" s="118">
        <v>0</v>
      </c>
      <c r="D995" s="10" t="str">
        <f>VLOOKUP(A995,'Linked TB'!A:A,1,FALSE)</f>
        <v>1013</v>
      </c>
    </row>
    <row r="996" spans="1:4">
      <c r="A996" s="116" t="s">
        <v>4535</v>
      </c>
      <c r="B996" s="116" t="s">
        <v>4536</v>
      </c>
      <c r="C996" s="118">
        <v>0</v>
      </c>
      <c r="D996" s="10" t="str">
        <f>VLOOKUP(A996,'Linked TB'!A:A,1,FALSE)</f>
        <v>0155</v>
      </c>
    </row>
    <row r="997" spans="1:4">
      <c r="A997" s="116" t="s">
        <v>4114</v>
      </c>
      <c r="B997" s="116" t="s">
        <v>4115</v>
      </c>
      <c r="C997" s="118">
        <v>0</v>
      </c>
      <c r="D997" s="10" t="str">
        <f>VLOOKUP(A997,'Linked TB'!A:A,1,FALSE)</f>
        <v>1533</v>
      </c>
    </row>
    <row r="998" spans="1:4">
      <c r="A998" s="116" t="s">
        <v>5132</v>
      </c>
      <c r="B998" s="116" t="s">
        <v>5133</v>
      </c>
      <c r="C998" s="118">
        <v>0</v>
      </c>
      <c r="D998" s="10" t="str">
        <f>VLOOKUP(A998,'Linked TB'!A:A,1,FALSE)</f>
        <v>1939</v>
      </c>
    </row>
    <row r="999" spans="1:4">
      <c r="A999" s="116" t="s">
        <v>722</v>
      </c>
      <c r="B999" s="116" t="s">
        <v>723</v>
      </c>
      <c r="C999" s="118">
        <v>0</v>
      </c>
      <c r="D999" s="10" t="str">
        <f>VLOOKUP(A999,'Linked TB'!A:A,1,FALSE)</f>
        <v>0631</v>
      </c>
    </row>
    <row r="1000" spans="1:4">
      <c r="A1000" s="116" t="s">
        <v>3909</v>
      </c>
      <c r="B1000" s="116" t="s">
        <v>3910</v>
      </c>
      <c r="C1000" s="118">
        <v>0</v>
      </c>
      <c r="D1000" s="10" t="str">
        <f>VLOOKUP(A1000,'Linked TB'!A:A,1,FALSE)</f>
        <v>1110</v>
      </c>
    </row>
    <row r="1001" spans="1:4">
      <c r="A1001" s="116" t="s">
        <v>4883</v>
      </c>
      <c r="B1001" s="116" t="s">
        <v>4884</v>
      </c>
      <c r="C1001" s="118">
        <v>-44440</v>
      </c>
      <c r="D1001" s="10" t="str">
        <f>VLOOKUP(A1001,'Linked TB'!A:A,1,FALSE)</f>
        <v>0463</v>
      </c>
    </row>
    <row r="1002" spans="1:4">
      <c r="A1002" s="116" t="s">
        <v>6260</v>
      </c>
      <c r="B1002" s="116" t="s">
        <v>6261</v>
      </c>
      <c r="C1002" s="118">
        <v>31160</v>
      </c>
      <c r="D1002" s="10" t="str">
        <f>VLOOKUP(A1002,'Linked TB'!A:A,1,FALSE)</f>
        <v>2842</v>
      </c>
    </row>
    <row r="1003" spans="1:4">
      <c r="A1003" s="116" t="s">
        <v>2027</v>
      </c>
      <c r="B1003" s="116" t="s">
        <v>2028</v>
      </c>
      <c r="C1003" s="118">
        <v>0</v>
      </c>
      <c r="D1003" s="10" t="str">
        <f>VLOOKUP(A1003,'Linked TB'!A:A,1,FALSE)</f>
        <v>0974</v>
      </c>
    </row>
    <row r="1004" spans="1:4">
      <c r="A1004" s="116" t="s">
        <v>3631</v>
      </c>
      <c r="B1004" s="116" t="s">
        <v>3632</v>
      </c>
      <c r="C1004" s="118">
        <v>0</v>
      </c>
      <c r="D1004" s="10" t="str">
        <f>VLOOKUP(A1004,'Linked TB'!A:A,1,FALSE)</f>
        <v>0983</v>
      </c>
    </row>
    <row r="1005" spans="1:4">
      <c r="A1005" s="116" t="s">
        <v>2117</v>
      </c>
      <c r="B1005" s="116" t="s">
        <v>2118</v>
      </c>
      <c r="C1005" s="118">
        <v>0</v>
      </c>
      <c r="D1005" s="10" t="str">
        <f>VLOOKUP(A1005,'Linked TB'!A:A,1,FALSE)</f>
        <v>1918</v>
      </c>
    </row>
    <row r="1006" spans="1:4">
      <c r="A1006" s="116" t="s">
        <v>5134</v>
      </c>
      <c r="B1006" s="116" t="s">
        <v>4111</v>
      </c>
      <c r="C1006" s="118">
        <v>0</v>
      </c>
      <c r="D1006" s="10" t="str">
        <f>VLOOKUP(A1006,'Linked TB'!A:A,1,FALSE)</f>
        <v>2214</v>
      </c>
    </row>
    <row r="1007" spans="1:4">
      <c r="A1007" s="116" t="s">
        <v>5985</v>
      </c>
      <c r="B1007" s="116" t="s">
        <v>5986</v>
      </c>
      <c r="C1007" s="118">
        <v>0</v>
      </c>
      <c r="D1007" s="10" t="str">
        <f>VLOOKUP(A1007,'Linked TB'!A:A,1,FALSE)</f>
        <v>2797</v>
      </c>
    </row>
    <row r="1008" spans="1:4">
      <c r="A1008" s="116" t="s">
        <v>3911</v>
      </c>
      <c r="B1008" s="116" t="s">
        <v>3912</v>
      </c>
      <c r="C1008" s="118">
        <v>0</v>
      </c>
      <c r="D1008" s="10" t="str">
        <f>VLOOKUP(A1008,'Linked TB'!A:A,1,FALSE)</f>
        <v>1114</v>
      </c>
    </row>
    <row r="1009" spans="1:4">
      <c r="A1009" s="116" t="s">
        <v>4541</v>
      </c>
      <c r="B1009" s="116" t="s">
        <v>4542</v>
      </c>
      <c r="C1009" s="118">
        <v>0</v>
      </c>
      <c r="D1009" s="10" t="str">
        <f>VLOOKUP(A1009,'Linked TB'!A:A,1,FALSE)</f>
        <v>0170</v>
      </c>
    </row>
    <row r="1010" spans="1:4">
      <c r="A1010" s="116" t="s">
        <v>4159</v>
      </c>
      <c r="B1010" s="116" t="s">
        <v>4160</v>
      </c>
      <c r="C1010" s="118">
        <v>0</v>
      </c>
      <c r="D1010" s="10" t="str">
        <f>VLOOKUP(A1010,'Linked TB'!A:A,1,FALSE)</f>
        <v>0136</v>
      </c>
    </row>
    <row r="1011" spans="1:4">
      <c r="A1011" s="116" t="s">
        <v>1953</v>
      </c>
      <c r="B1011" s="116" t="s">
        <v>1954</v>
      </c>
      <c r="C1011" s="118">
        <v>0</v>
      </c>
      <c r="D1011" s="10" t="str">
        <f>VLOOKUP(A1011,'Linked TB'!A:A,1,FALSE)</f>
        <v>0442</v>
      </c>
    </row>
    <row r="1012" spans="1:4">
      <c r="A1012" s="116" t="s">
        <v>724</v>
      </c>
      <c r="B1012" s="116" t="s">
        <v>725</v>
      </c>
      <c r="C1012" s="118">
        <v>0</v>
      </c>
      <c r="D1012" s="10" t="str">
        <f>VLOOKUP(A1012,'Linked TB'!A:A,1,FALSE)</f>
        <v>0635</v>
      </c>
    </row>
    <row r="1013" spans="1:4">
      <c r="A1013" s="116" t="s">
        <v>6266</v>
      </c>
      <c r="B1013" s="116" t="s">
        <v>6267</v>
      </c>
      <c r="C1013" s="118">
        <v>30000</v>
      </c>
      <c r="D1013" s="10" t="str">
        <f>VLOOKUP(A1013,'Linked TB'!A:A,1,FALSE)</f>
        <v>2866</v>
      </c>
    </row>
    <row r="1014" spans="1:4">
      <c r="A1014" s="116" t="s">
        <v>3907</v>
      </c>
      <c r="B1014" s="116" t="s">
        <v>3908</v>
      </c>
      <c r="C1014" s="118">
        <v>0</v>
      </c>
      <c r="D1014" s="10" t="str">
        <f>VLOOKUP(A1014,'Linked TB'!A:A,1,FALSE)</f>
        <v>1105</v>
      </c>
    </row>
    <row r="1015" spans="1:4">
      <c r="A1015" s="116" t="s">
        <v>6438</v>
      </c>
      <c r="B1015" s="116" t="s">
        <v>6439</v>
      </c>
      <c r="C1015" s="118">
        <v>0</v>
      </c>
      <c r="D1015" s="10" t="e">
        <f>VLOOKUP(A1015,'Linked TB'!A:A,1,FALSE)</f>
        <v>#N/A</v>
      </c>
    </row>
    <row r="1016" spans="1:4">
      <c r="A1016" s="116" t="s">
        <v>2105</v>
      </c>
      <c r="B1016" s="116" t="s">
        <v>2106</v>
      </c>
      <c r="C1016" s="118">
        <v>0</v>
      </c>
      <c r="D1016" s="10" t="str">
        <f>VLOOKUP(A1016,'Linked TB'!A:A,1,FALSE)</f>
        <v>1895</v>
      </c>
    </row>
    <row r="1017" spans="1:4">
      <c r="A1017" s="116" t="s">
        <v>4436</v>
      </c>
      <c r="B1017" s="116" t="s">
        <v>4437</v>
      </c>
      <c r="C1017" s="118">
        <v>0</v>
      </c>
      <c r="D1017" s="10" t="str">
        <f>VLOOKUP(A1017,'Linked TB'!A:A,1,FALSE)</f>
        <v>2099</v>
      </c>
    </row>
    <row r="1018" spans="1:4">
      <c r="A1018" s="116" t="s">
        <v>5135</v>
      </c>
      <c r="B1018" s="116" t="s">
        <v>5136</v>
      </c>
      <c r="C1018" s="118">
        <v>0</v>
      </c>
      <c r="D1018" s="10" t="str">
        <f>VLOOKUP(A1018,'Linked TB'!A:A,1,FALSE)</f>
        <v>2260</v>
      </c>
    </row>
    <row r="1019" spans="1:4">
      <c r="A1019" s="116" t="s">
        <v>4116</v>
      </c>
      <c r="B1019" s="116" t="s">
        <v>4117</v>
      </c>
      <c r="C1019" s="118">
        <v>0</v>
      </c>
      <c r="D1019" s="10" t="str">
        <f>VLOOKUP(A1019,'Linked TB'!A:A,1,FALSE)</f>
        <v>2127</v>
      </c>
    </row>
    <row r="1020" spans="1:4">
      <c r="A1020" s="116" t="s">
        <v>4950</v>
      </c>
      <c r="B1020" s="116" t="s">
        <v>4951</v>
      </c>
      <c r="C1020" s="118">
        <v>0</v>
      </c>
      <c r="D1020" s="10" t="str">
        <f>VLOOKUP(A1020,'Linked TB'!A:A,1,FALSE)</f>
        <v>1390</v>
      </c>
    </row>
    <row r="1021" spans="1:4">
      <c r="A1021" s="116" t="s">
        <v>5020</v>
      </c>
      <c r="B1021" s="116" t="s">
        <v>5021</v>
      </c>
      <c r="C1021" s="118">
        <v>0</v>
      </c>
      <c r="D1021" s="10" t="str">
        <f>VLOOKUP(A1021,'Linked TB'!A:A,1,FALSE)</f>
        <v>2402</v>
      </c>
    </row>
    <row r="1022" spans="1:4">
      <c r="A1022" s="116" t="s">
        <v>521</v>
      </c>
      <c r="B1022" s="116" t="s">
        <v>522</v>
      </c>
      <c r="C1022" s="118">
        <v>0</v>
      </c>
      <c r="D1022" s="10" t="str">
        <f>VLOOKUP(A1022,'Linked TB'!A:A,1,FALSE)</f>
        <v>1699</v>
      </c>
    </row>
    <row r="1023" spans="1:4">
      <c r="A1023" s="116" t="s">
        <v>2115</v>
      </c>
      <c r="B1023" s="116" t="s">
        <v>2116</v>
      </c>
      <c r="C1023" s="118">
        <v>0</v>
      </c>
      <c r="D1023" s="10" t="str">
        <f>VLOOKUP(A1023,'Linked TB'!A:A,1,FALSE)</f>
        <v>1910</v>
      </c>
    </row>
    <row r="1024" spans="1:4">
      <c r="A1024" s="116" t="s">
        <v>6440</v>
      </c>
      <c r="B1024" s="116" t="s">
        <v>6441</v>
      </c>
      <c r="C1024" s="118">
        <v>0</v>
      </c>
      <c r="D1024" s="10" t="e">
        <f>VLOOKUP(A1024,'Linked TB'!A:A,1,FALSE)</f>
        <v>#N/A</v>
      </c>
    </row>
    <row r="1025" spans="1:4">
      <c r="A1025" s="116" t="s">
        <v>4545</v>
      </c>
      <c r="B1025" s="116" t="s">
        <v>4546</v>
      </c>
      <c r="C1025" s="118">
        <v>0</v>
      </c>
      <c r="D1025" s="10" t="str">
        <f>VLOOKUP(A1025,'Linked TB'!A:A,1,FALSE)</f>
        <v>1774</v>
      </c>
    </row>
    <row r="1026" spans="1:4">
      <c r="A1026" s="116" t="s">
        <v>6442</v>
      </c>
      <c r="B1026" s="116" t="s">
        <v>6443</v>
      </c>
      <c r="C1026" s="118">
        <v>0</v>
      </c>
      <c r="D1026" s="10" t="e">
        <f>VLOOKUP(A1026,'Linked TB'!A:A,1,FALSE)</f>
        <v>#N/A</v>
      </c>
    </row>
    <row r="1027" spans="1:4">
      <c r="A1027" s="116" t="s">
        <v>6444</v>
      </c>
      <c r="B1027" s="116" t="s">
        <v>6445</v>
      </c>
      <c r="C1027" s="118">
        <v>0</v>
      </c>
      <c r="D1027" s="10" t="e">
        <f>VLOOKUP(A1027,'Linked TB'!A:A,1,FALSE)</f>
        <v>#N/A</v>
      </c>
    </row>
    <row r="1028" spans="1:4">
      <c r="A1028" s="116" t="s">
        <v>523</v>
      </c>
      <c r="B1028" s="116" t="s">
        <v>524</v>
      </c>
      <c r="C1028" s="118">
        <v>0</v>
      </c>
      <c r="D1028" s="10" t="str">
        <f>VLOOKUP(A1028,'Linked TB'!A:A,1,FALSE)</f>
        <v>1728</v>
      </c>
    </row>
    <row r="1029" spans="1:4">
      <c r="A1029" s="116" t="s">
        <v>6446</v>
      </c>
      <c r="B1029" s="116" t="s">
        <v>6447</v>
      </c>
      <c r="C1029" s="118">
        <v>0</v>
      </c>
      <c r="D1029" s="10" t="e">
        <f>VLOOKUP(A1029,'Linked TB'!A:A,1,FALSE)</f>
        <v>#N/A</v>
      </c>
    </row>
    <row r="1030" spans="1:4">
      <c r="A1030" s="116" t="s">
        <v>3647</v>
      </c>
      <c r="B1030" s="116" t="s">
        <v>3648</v>
      </c>
      <c r="C1030" s="118">
        <v>0</v>
      </c>
      <c r="D1030" s="10" t="str">
        <f>VLOOKUP(A1030,'Linked TB'!A:A,1,FALSE)</f>
        <v>2331</v>
      </c>
    </row>
    <row r="1031" spans="1:4">
      <c r="A1031" s="116" t="s">
        <v>931</v>
      </c>
      <c r="B1031" s="116" t="s">
        <v>932</v>
      </c>
      <c r="C1031" s="118">
        <v>0</v>
      </c>
      <c r="D1031" s="10" t="str">
        <f>VLOOKUP(A1031,'Linked TB'!A:A,1,FALSE)</f>
        <v>1967</v>
      </c>
    </row>
    <row r="1032" spans="1:4">
      <c r="A1032" s="116" t="s">
        <v>4543</v>
      </c>
      <c r="B1032" s="116" t="s">
        <v>4544</v>
      </c>
      <c r="C1032" s="118">
        <v>0</v>
      </c>
      <c r="D1032" s="10" t="str">
        <f>VLOOKUP(A1032,'Linked TB'!A:A,1,FALSE)</f>
        <v>1170</v>
      </c>
    </row>
    <row r="1033" spans="1:4">
      <c r="A1033" s="116" t="s">
        <v>4918</v>
      </c>
      <c r="B1033" s="116" t="s">
        <v>4919</v>
      </c>
      <c r="C1033" s="118">
        <v>0</v>
      </c>
      <c r="D1033" s="10" t="str">
        <f>VLOOKUP(A1033,'Linked TB'!A:A,1,FALSE)</f>
        <v>2096</v>
      </c>
    </row>
    <row r="1034" spans="1:4">
      <c r="A1034" s="116" t="s">
        <v>2043</v>
      </c>
      <c r="B1034" s="116" t="s">
        <v>2044</v>
      </c>
      <c r="C1034" s="118">
        <v>0</v>
      </c>
      <c r="D1034" s="10" t="str">
        <f>VLOOKUP(A1034,'Linked TB'!A:A,1,FALSE)</f>
        <v>0964</v>
      </c>
    </row>
    <row r="1035" spans="1:4">
      <c r="A1035" s="116" t="s">
        <v>6448</v>
      </c>
      <c r="B1035" s="116" t="s">
        <v>6449</v>
      </c>
      <c r="C1035" s="118">
        <v>0</v>
      </c>
      <c r="D1035" s="10" t="e">
        <f>VLOOKUP(A1035,'Linked TB'!A:A,1,FALSE)</f>
        <v>#N/A</v>
      </c>
    </row>
    <row r="1036" spans="1:4">
      <c r="A1036" s="116" t="s">
        <v>6450</v>
      </c>
      <c r="B1036" s="116" t="s">
        <v>5879</v>
      </c>
      <c r="C1036" s="118">
        <v>0</v>
      </c>
      <c r="D1036" s="10" t="e">
        <f>VLOOKUP(A1036,'Linked TB'!A:A,1,FALSE)</f>
        <v>#N/A</v>
      </c>
    </row>
    <row r="1037" spans="1:4">
      <c r="A1037" s="116" t="s">
        <v>1060</v>
      </c>
      <c r="B1037" s="116" t="s">
        <v>1061</v>
      </c>
      <c r="C1037" s="118">
        <v>0</v>
      </c>
      <c r="D1037" s="10" t="str">
        <f>VLOOKUP(A1037,'Linked TB'!A:A,1,FALSE)</f>
        <v>1227</v>
      </c>
    </row>
    <row r="1038" spans="1:4">
      <c r="A1038" s="116" t="s">
        <v>2101</v>
      </c>
      <c r="B1038" s="116" t="s">
        <v>2102</v>
      </c>
      <c r="C1038" s="118">
        <v>0</v>
      </c>
      <c r="D1038" s="10" t="str">
        <f>VLOOKUP(A1038,'Linked TB'!A:A,1,FALSE)</f>
        <v>1859</v>
      </c>
    </row>
    <row r="1039" spans="1:4">
      <c r="A1039" s="116" t="s">
        <v>4357</v>
      </c>
      <c r="B1039" s="116" t="s">
        <v>6043</v>
      </c>
      <c r="C1039" s="118">
        <v>0</v>
      </c>
      <c r="D1039" s="10" t="str">
        <f>VLOOKUP(A1039,'Linked TB'!A:A,1,FALSE)</f>
        <v>2279</v>
      </c>
    </row>
    <row r="1040" spans="1:4">
      <c r="A1040" s="116" t="s">
        <v>531</v>
      </c>
      <c r="B1040" s="116" t="s">
        <v>532</v>
      </c>
      <c r="C1040" s="118">
        <v>0</v>
      </c>
      <c r="D1040" s="10" t="str">
        <f>VLOOKUP(A1040,'Linked TB'!A:A,1,FALSE)</f>
        <v>2224</v>
      </c>
    </row>
    <row r="1041" spans="1:4">
      <c r="A1041" s="116" t="s">
        <v>6451</v>
      </c>
      <c r="B1041" s="116" t="s">
        <v>6452</v>
      </c>
      <c r="C1041" s="118">
        <v>0</v>
      </c>
      <c r="D1041" s="10" t="e">
        <f>VLOOKUP(A1041,'Linked TB'!A:A,1,FALSE)</f>
        <v>#N/A</v>
      </c>
    </row>
    <row r="1042" spans="1:4">
      <c r="A1042" s="116" t="s">
        <v>714</v>
      </c>
      <c r="B1042" s="116" t="s">
        <v>715</v>
      </c>
      <c r="C1042" s="118">
        <v>0</v>
      </c>
      <c r="D1042" s="10" t="str">
        <f>VLOOKUP(A1042,'Linked TB'!A:A,1,FALSE)</f>
        <v>0615</v>
      </c>
    </row>
    <row r="1043" spans="1:4">
      <c r="A1043" s="116" t="s">
        <v>5130</v>
      </c>
      <c r="B1043" s="116" t="s">
        <v>5131</v>
      </c>
      <c r="C1043" s="118">
        <v>0</v>
      </c>
      <c r="D1043" s="10" t="str">
        <f>VLOOKUP(A1043,'Linked TB'!A:A,1,FALSE)</f>
        <v>2108</v>
      </c>
    </row>
    <row r="1044" spans="1:4">
      <c r="A1044" s="116" t="s">
        <v>2229</v>
      </c>
      <c r="B1044" s="116" t="s">
        <v>2230</v>
      </c>
      <c r="C1044" s="118">
        <v>159579.67000000001</v>
      </c>
      <c r="D1044" s="10" t="str">
        <f>VLOOKUP(A1044,'Linked TB'!A:A,1,FALSE)</f>
        <v>0736</v>
      </c>
    </row>
    <row r="1045" spans="1:4">
      <c r="A1045" s="116" t="s">
        <v>2271</v>
      </c>
      <c r="B1045" s="116" t="s">
        <v>2272</v>
      </c>
      <c r="C1045" s="118">
        <v>0</v>
      </c>
      <c r="D1045" s="10" t="str">
        <f>VLOOKUP(A1045,'Linked TB'!A:A,1,FALSE)</f>
        <v>0966</v>
      </c>
    </row>
    <row r="1046" spans="1:4">
      <c r="A1046" s="116" t="s">
        <v>2330</v>
      </c>
      <c r="B1046" s="116" t="s">
        <v>2331</v>
      </c>
      <c r="C1046" s="118">
        <v>0</v>
      </c>
      <c r="D1046" s="10" t="str">
        <f>VLOOKUP(A1046,'Linked TB'!A:A,1,FALSE)</f>
        <v>1698</v>
      </c>
    </row>
    <row r="1047" spans="1:4">
      <c r="A1047" s="116" t="s">
        <v>2382</v>
      </c>
      <c r="B1047" s="116" t="s">
        <v>2383</v>
      </c>
      <c r="C1047" s="118">
        <v>58097</v>
      </c>
      <c r="D1047" s="10" t="str">
        <f>VLOOKUP(A1047,'Linked TB'!A:A,1,FALSE)</f>
        <v>2069</v>
      </c>
    </row>
    <row r="1048" spans="1:4">
      <c r="A1048" s="116" t="s">
        <v>3852</v>
      </c>
      <c r="B1048" s="116" t="s">
        <v>3853</v>
      </c>
      <c r="C1048" s="118">
        <v>164001.89000000001</v>
      </c>
      <c r="D1048" s="10" t="str">
        <f>VLOOKUP(A1048,'Linked TB'!A:A,1,FALSE)</f>
        <v>0077</v>
      </c>
    </row>
    <row r="1049" spans="1:4">
      <c r="A1049" s="116" t="s">
        <v>2362</v>
      </c>
      <c r="B1049" s="116" t="s">
        <v>2363</v>
      </c>
      <c r="C1049" s="118">
        <v>0</v>
      </c>
      <c r="D1049" s="10" t="str">
        <f>VLOOKUP(A1049,'Linked TB'!A:A,1,FALSE)</f>
        <v>1909</v>
      </c>
    </row>
    <row r="1050" spans="1:4">
      <c r="A1050" s="116" t="s">
        <v>2185</v>
      </c>
      <c r="B1050" s="116" t="s">
        <v>2186</v>
      </c>
      <c r="C1050" s="118">
        <v>95491.68</v>
      </c>
      <c r="D1050" s="10" t="str">
        <f>VLOOKUP(A1050,'Linked TB'!A:A,1,FALSE)</f>
        <v>0563</v>
      </c>
    </row>
    <row r="1051" spans="1:4">
      <c r="A1051" s="116" t="s">
        <v>1295</v>
      </c>
      <c r="B1051" s="116" t="s">
        <v>1296</v>
      </c>
      <c r="C1051" s="118">
        <v>0</v>
      </c>
      <c r="D1051" s="10" t="str">
        <f>VLOOKUP(A1051,'Linked TB'!A:A,1,FALSE)</f>
        <v>2482</v>
      </c>
    </row>
    <row r="1052" spans="1:4">
      <c r="A1052" s="116" t="s">
        <v>2420</v>
      </c>
      <c r="B1052" s="116" t="s">
        <v>2421</v>
      </c>
      <c r="C1052" s="118">
        <v>91331.91</v>
      </c>
      <c r="D1052" s="10" t="str">
        <f>VLOOKUP(A1052,'Linked TB'!A:A,1,FALSE)</f>
        <v>2324</v>
      </c>
    </row>
    <row r="1053" spans="1:4">
      <c r="A1053" s="116" t="s">
        <v>2263</v>
      </c>
      <c r="B1053" s="116" t="s">
        <v>2264</v>
      </c>
      <c r="C1053" s="118">
        <v>3080</v>
      </c>
      <c r="D1053" s="10" t="str">
        <f>VLOOKUP(A1053,'Linked TB'!A:A,1,FALSE)</f>
        <v>0726</v>
      </c>
    </row>
    <row r="1054" spans="1:4">
      <c r="A1054" s="116" t="s">
        <v>4718</v>
      </c>
      <c r="B1054" s="116" t="s">
        <v>4719</v>
      </c>
      <c r="C1054" s="118">
        <v>-479913459.94999999</v>
      </c>
      <c r="D1054" s="10" t="str">
        <f>VLOOKUP(A1054,'Linked TB'!A:A,1,FALSE)</f>
        <v>0212</v>
      </c>
    </row>
    <row r="1055" spans="1:4">
      <c r="A1055" s="116" t="s">
        <v>4441</v>
      </c>
      <c r="B1055" s="116" t="s">
        <v>4442</v>
      </c>
      <c r="C1055" s="118">
        <v>375</v>
      </c>
      <c r="D1055" s="10" t="str">
        <f>VLOOKUP(A1055,'Linked TB'!A:A,1,FALSE)</f>
        <v>1857</v>
      </c>
    </row>
    <row r="1056" spans="1:4">
      <c r="A1056" s="10" t="s">
        <v>4478</v>
      </c>
      <c r="B1056" s="10" t="s">
        <v>4479</v>
      </c>
      <c r="C1056" s="118">
        <v>3762726.67</v>
      </c>
      <c r="D1056" s="10" t="str">
        <f>VLOOKUP(A1056,'Linked TB'!A:A,1,FALSE)</f>
        <v>0952</v>
      </c>
    </row>
    <row r="1057" spans="1:4">
      <c r="A1057" s="116" t="s">
        <v>4791</v>
      </c>
      <c r="B1057" s="116" t="s">
        <v>4792</v>
      </c>
      <c r="C1057" s="118">
        <v>-43088.88</v>
      </c>
      <c r="D1057" s="10" t="str">
        <f>VLOOKUP(A1057,'Linked TB'!A:A,1,FALSE)</f>
        <v>0252</v>
      </c>
    </row>
    <row r="1058" spans="1:4">
      <c r="A1058" s="116" t="s">
        <v>4722</v>
      </c>
      <c r="B1058" s="116" t="s">
        <v>4723</v>
      </c>
      <c r="C1058" s="118">
        <v>-83311750.040000007</v>
      </c>
      <c r="D1058" s="10" t="str">
        <f>VLOOKUP(A1058,'Linked TB'!A:A,1,FALSE)</f>
        <v>1463</v>
      </c>
    </row>
    <row r="1059" spans="1:4">
      <c r="A1059" s="116" t="s">
        <v>5953</v>
      </c>
      <c r="B1059" s="116" t="s">
        <v>5954</v>
      </c>
      <c r="C1059" s="118">
        <v>-353795844.61000001</v>
      </c>
      <c r="D1059" s="10" t="str">
        <f>VLOOKUP(A1059,'Linked TB'!A:A,1,FALSE)</f>
        <v>2738</v>
      </c>
    </row>
    <row r="1060" spans="1:4">
      <c r="A1060" s="116" t="s">
        <v>4956</v>
      </c>
      <c r="B1060" s="116" t="s">
        <v>4957</v>
      </c>
      <c r="C1060" s="118">
        <v>-22417391.170000002</v>
      </c>
      <c r="D1060" s="10" t="str">
        <f>VLOOKUP(A1060,'Linked TB'!A:A,1,FALSE)</f>
        <v>1531</v>
      </c>
    </row>
    <row r="1061" spans="1:4">
      <c r="A1061" s="116" t="s">
        <v>4917</v>
      </c>
      <c r="B1061" s="116" t="s">
        <v>5483</v>
      </c>
      <c r="C1061" s="118">
        <v>-260984426.58000001</v>
      </c>
      <c r="D1061" s="10" t="str">
        <f>VLOOKUP(A1061,'Linked TB'!A:A,1,FALSE)</f>
        <v>2156</v>
      </c>
    </row>
    <row r="1062" spans="1:4">
      <c r="A1062" s="116" t="s">
        <v>2396</v>
      </c>
      <c r="B1062" s="116" t="s">
        <v>2397</v>
      </c>
      <c r="C1062" s="118">
        <v>161916</v>
      </c>
      <c r="D1062" s="10" t="str">
        <f>VLOOKUP(A1062,'Linked TB'!A:A,1,FALSE)</f>
        <v>2034</v>
      </c>
    </row>
    <row r="1063" spans="1:4">
      <c r="A1063" s="116" t="s">
        <v>2183</v>
      </c>
      <c r="B1063" s="116" t="s">
        <v>2184</v>
      </c>
      <c r="C1063" s="118">
        <v>49034.64</v>
      </c>
      <c r="D1063" s="10" t="str">
        <f>VLOOKUP(A1063,'Linked TB'!A:A,1,FALSE)</f>
        <v>0559</v>
      </c>
    </row>
    <row r="1064" spans="1:4">
      <c r="A1064" s="116" t="s">
        <v>2203</v>
      </c>
      <c r="B1064" s="116" t="s">
        <v>2204</v>
      </c>
      <c r="C1064" s="118">
        <v>2868428.87</v>
      </c>
      <c r="D1064" s="10" t="str">
        <f>VLOOKUP(A1064,'Linked TB'!A:A,1,FALSE)</f>
        <v>0072</v>
      </c>
    </row>
    <row r="1065" spans="1:4">
      <c r="A1065" s="116" t="s">
        <v>6048</v>
      </c>
      <c r="B1065" s="116" t="s">
        <v>6049</v>
      </c>
      <c r="C1065" s="118">
        <v>58515</v>
      </c>
      <c r="D1065" s="10" t="str">
        <f>VLOOKUP(A1065,'Linked TB'!A:A,1,FALSE)</f>
        <v>2820</v>
      </c>
    </row>
    <row r="1066" spans="1:4">
      <c r="A1066" s="116" t="s">
        <v>2275</v>
      </c>
      <c r="B1066" s="116" t="s">
        <v>2276</v>
      </c>
      <c r="C1066" s="118">
        <v>103090</v>
      </c>
      <c r="D1066" s="10" t="str">
        <f>VLOOKUP(A1066,'Linked TB'!A:A,1,FALSE)</f>
        <v>0598</v>
      </c>
    </row>
    <row r="1067" spans="1:4">
      <c r="A1067" s="116" t="s">
        <v>2308</v>
      </c>
      <c r="B1067" s="116" t="s">
        <v>2309</v>
      </c>
      <c r="C1067" s="118">
        <v>156084.88</v>
      </c>
      <c r="D1067" s="10" t="str">
        <f>VLOOKUP(A1067,'Linked TB'!A:A,1,FALSE)</f>
        <v>1632</v>
      </c>
    </row>
    <row r="1068" spans="1:4">
      <c r="A1068" s="116" t="s">
        <v>2424</v>
      </c>
      <c r="B1068" s="116" t="s">
        <v>2425</v>
      </c>
      <c r="C1068" s="118">
        <v>81821.14</v>
      </c>
      <c r="D1068" s="10" t="str">
        <f>VLOOKUP(A1068,'Linked TB'!A:A,1,FALSE)</f>
        <v>2292</v>
      </c>
    </row>
    <row r="1069" spans="1:4">
      <c r="A1069" s="116" t="s">
        <v>1116</v>
      </c>
      <c r="B1069" s="116" t="s">
        <v>1117</v>
      </c>
      <c r="C1069" s="118">
        <v>190091</v>
      </c>
      <c r="D1069" s="10" t="str">
        <f>VLOOKUP(A1069,'Linked TB'!A:A,1,FALSE)</f>
        <v>1642</v>
      </c>
    </row>
    <row r="1070" spans="1:4">
      <c r="A1070" s="116" t="s">
        <v>1108</v>
      </c>
      <c r="B1070" s="116" t="s">
        <v>1109</v>
      </c>
      <c r="C1070" s="118">
        <v>463970.32</v>
      </c>
      <c r="D1070" s="10" t="str">
        <f>VLOOKUP(A1070,'Linked TB'!A:A,1,FALSE)</f>
        <v>0843</v>
      </c>
    </row>
    <row r="1071" spans="1:4">
      <c r="A1071" s="116" t="s">
        <v>2372</v>
      </c>
      <c r="B1071" s="116" t="s">
        <v>2373</v>
      </c>
      <c r="C1071" s="118">
        <v>163160</v>
      </c>
      <c r="D1071" s="10" t="str">
        <f>VLOOKUP(A1071,'Linked TB'!A:A,1,FALSE)</f>
        <v>1413</v>
      </c>
    </row>
    <row r="1072" spans="1:4">
      <c r="A1072" s="116" t="s">
        <v>1997</v>
      </c>
      <c r="B1072" s="116" t="s">
        <v>2467</v>
      </c>
      <c r="C1072" s="118">
        <v>62686839.799999997</v>
      </c>
      <c r="D1072" s="10" t="str">
        <f>VLOOKUP(A1072,'Linked TB'!A:A,1,FALSE)</f>
        <v>0854</v>
      </c>
    </row>
    <row r="1073" spans="1:4">
      <c r="A1073" s="116" t="s">
        <v>4095</v>
      </c>
      <c r="B1073" s="116" t="s">
        <v>6044</v>
      </c>
      <c r="C1073" s="118">
        <v>1100000</v>
      </c>
      <c r="D1073" s="10" t="str">
        <f>VLOOKUP(A1073,'Linked TB'!A:A,1,FALSE)</f>
        <v>2531</v>
      </c>
    </row>
    <row r="1074" spans="1:4">
      <c r="A1074" s="116" t="s">
        <v>5062</v>
      </c>
      <c r="B1074" s="116" t="s">
        <v>5063</v>
      </c>
      <c r="C1074" s="118">
        <v>-2654450</v>
      </c>
      <c r="D1074" s="10" t="str">
        <f>VLOOKUP(A1074,'Linked TB'!A:A,1,FALSE)</f>
        <v>2162</v>
      </c>
    </row>
    <row r="1075" spans="1:4">
      <c r="A1075" s="116" t="s">
        <v>2404</v>
      </c>
      <c r="B1075" s="116" t="s">
        <v>2405</v>
      </c>
      <c r="C1075" s="118">
        <v>13831437.26</v>
      </c>
      <c r="D1075" s="10" t="str">
        <f>VLOOKUP(A1075,'Linked TB'!A:A,1,FALSE)</f>
        <v>2090</v>
      </c>
    </row>
    <row r="1076" spans="1:4">
      <c r="A1076" s="116" t="s">
        <v>1112</v>
      </c>
      <c r="B1076" s="116" t="s">
        <v>1113</v>
      </c>
      <c r="C1076" s="118">
        <v>272124</v>
      </c>
      <c r="D1076" s="10" t="str">
        <f>VLOOKUP(A1076,'Linked TB'!A:A,1,FALSE)</f>
        <v>0848</v>
      </c>
    </row>
    <row r="1077" spans="1:4">
      <c r="A1077" s="116" t="s">
        <v>2197</v>
      </c>
      <c r="B1077" s="116" t="s">
        <v>2198</v>
      </c>
      <c r="C1077" s="118">
        <v>9068637.0199999996</v>
      </c>
      <c r="D1077" s="10" t="str">
        <f>VLOOKUP(A1077,'Linked TB'!A:A,1,FALSE)</f>
        <v>0066</v>
      </c>
    </row>
    <row r="1078" spans="1:4">
      <c r="A1078" s="116" t="s">
        <v>2173</v>
      </c>
      <c r="B1078" s="116" t="s">
        <v>2174</v>
      </c>
      <c r="C1078" s="118">
        <v>9470</v>
      </c>
      <c r="D1078" s="10" t="str">
        <f>VLOOKUP(A1078,'Linked TB'!A:A,1,FALSE)</f>
        <v>0525</v>
      </c>
    </row>
    <row r="1079" spans="1:4">
      <c r="A1079" s="116" t="s">
        <v>2191</v>
      </c>
      <c r="B1079" s="116" t="s">
        <v>2192</v>
      </c>
      <c r="C1079" s="118">
        <v>311053.68</v>
      </c>
      <c r="D1079" s="10" t="str">
        <f>VLOOKUP(A1079,'Linked TB'!A:A,1,FALSE)</f>
        <v>0418</v>
      </c>
    </row>
    <row r="1080" spans="1:4">
      <c r="A1080" s="116" t="s">
        <v>2227</v>
      </c>
      <c r="B1080" s="116" t="s">
        <v>2228</v>
      </c>
      <c r="C1080" s="118">
        <v>67529.13</v>
      </c>
      <c r="D1080" s="10" t="str">
        <f>VLOOKUP(A1080,'Linked TB'!A:A,1,FALSE)</f>
        <v>0735</v>
      </c>
    </row>
    <row r="1081" spans="1:4">
      <c r="A1081" s="116" t="s">
        <v>2189</v>
      </c>
      <c r="B1081" s="116" t="s">
        <v>2190</v>
      </c>
      <c r="C1081" s="118">
        <v>348335.74</v>
      </c>
      <c r="D1081" s="10" t="str">
        <f>VLOOKUP(A1081,'Linked TB'!A:A,1,FALSE)</f>
        <v>0437</v>
      </c>
    </row>
    <row r="1082" spans="1:4">
      <c r="A1082" s="116" t="s">
        <v>4449</v>
      </c>
      <c r="B1082" s="116" t="s">
        <v>5481</v>
      </c>
      <c r="C1082" s="118">
        <v>102470.82</v>
      </c>
      <c r="D1082" s="10" t="str">
        <f>VLOOKUP(A1082,'Linked TB'!A:A,1,FALSE)</f>
        <v>2153</v>
      </c>
    </row>
    <row r="1083" spans="1:4">
      <c r="A1083" s="116" t="s">
        <v>2193</v>
      </c>
      <c r="B1083" s="116" t="s">
        <v>2194</v>
      </c>
      <c r="C1083" s="118">
        <v>232049.01</v>
      </c>
      <c r="D1083" s="10" t="str">
        <f>VLOOKUP(A1083,'Linked TB'!A:A,1,FALSE)</f>
        <v>0047</v>
      </c>
    </row>
    <row r="1084" spans="1:4">
      <c r="A1084" s="116" t="s">
        <v>1090</v>
      </c>
      <c r="B1084" s="116" t="s">
        <v>1091</v>
      </c>
      <c r="C1084" s="118">
        <v>136683</v>
      </c>
      <c r="D1084" s="10" t="str">
        <f>VLOOKUP(A1084,'Linked TB'!A:A,1,FALSE)</f>
        <v>0837</v>
      </c>
    </row>
    <row r="1085" spans="1:4">
      <c r="A1085" s="116" t="s">
        <v>1118</v>
      </c>
      <c r="B1085" s="116" t="s">
        <v>1119</v>
      </c>
      <c r="C1085" s="118">
        <v>49007</v>
      </c>
      <c r="D1085" s="10" t="str">
        <f>VLOOKUP(A1085,'Linked TB'!A:A,1,FALSE)</f>
        <v>1641</v>
      </c>
    </row>
    <row r="1086" spans="1:4">
      <c r="A1086" s="116" t="s">
        <v>2304</v>
      </c>
      <c r="B1086" s="116" t="s">
        <v>2305</v>
      </c>
      <c r="C1086" s="118">
        <v>27982.84</v>
      </c>
      <c r="D1086" s="10" t="str">
        <f>VLOOKUP(A1086,'Linked TB'!A:A,1,FALSE)</f>
        <v>1559</v>
      </c>
    </row>
    <row r="1087" spans="1:4">
      <c r="A1087" s="116" t="s">
        <v>4041</v>
      </c>
      <c r="B1087" s="116" t="s">
        <v>4042</v>
      </c>
      <c r="C1087" s="118">
        <v>1524093.77</v>
      </c>
      <c r="D1087" s="10" t="str">
        <f>VLOOKUP(A1087,'Linked TB'!A:A,1,FALSE)</f>
        <v>1796</v>
      </c>
    </row>
    <row r="1088" spans="1:4">
      <c r="A1088" s="116" t="s">
        <v>2320</v>
      </c>
      <c r="B1088" s="116" t="s">
        <v>2321</v>
      </c>
      <c r="C1088" s="118">
        <v>25792</v>
      </c>
      <c r="D1088" s="10" t="str">
        <f>VLOOKUP(A1088,'Linked TB'!A:A,1,FALSE)</f>
        <v>1733</v>
      </c>
    </row>
    <row r="1089" spans="1:4">
      <c r="A1089" s="116" t="s">
        <v>2241</v>
      </c>
      <c r="B1089" s="116" t="s">
        <v>2242</v>
      </c>
      <c r="C1089" s="118">
        <v>415131.5</v>
      </c>
      <c r="D1089" s="10" t="str">
        <f>VLOOKUP(A1089,'Linked TB'!A:A,1,FALSE)</f>
        <v>0862</v>
      </c>
    </row>
    <row r="1090" spans="1:4">
      <c r="A1090" s="116" t="s">
        <v>5151</v>
      </c>
      <c r="B1090" s="116" t="s">
        <v>5152</v>
      </c>
      <c r="C1090" s="118">
        <v>0</v>
      </c>
      <c r="D1090" s="10" t="str">
        <f>VLOOKUP(A1090,'Linked TB'!A:A,1,FALSE)</f>
        <v>2459</v>
      </c>
    </row>
    <row r="1091" spans="1:4">
      <c r="A1091" s="116" t="s">
        <v>4177</v>
      </c>
      <c r="B1091" s="116" t="s">
        <v>4178</v>
      </c>
      <c r="C1091" s="118">
        <v>0</v>
      </c>
      <c r="D1091" s="10" t="str">
        <f>VLOOKUP(A1091,'Linked TB'!A:A,1,FALSE)</f>
        <v>1207</v>
      </c>
    </row>
    <row r="1092" spans="1:4">
      <c r="A1092" s="116" t="s">
        <v>2273</v>
      </c>
      <c r="B1092" s="116" t="s">
        <v>2274</v>
      </c>
      <c r="C1092" s="118">
        <v>53107.9</v>
      </c>
      <c r="D1092" s="10" t="str">
        <f>VLOOKUP(A1092,'Linked TB'!A:A,1,FALSE)</f>
        <v>1302</v>
      </c>
    </row>
    <row r="1093" spans="1:4">
      <c r="A1093" s="116" t="s">
        <v>2380</v>
      </c>
      <c r="B1093" s="116" t="s">
        <v>2381</v>
      </c>
      <c r="C1093" s="118">
        <v>88910.84</v>
      </c>
      <c r="D1093" s="10" t="str">
        <f>VLOOKUP(A1093,'Linked TB'!A:A,1,FALSE)</f>
        <v>2064</v>
      </c>
    </row>
    <row r="1094" spans="1:4">
      <c r="A1094" s="116" t="s">
        <v>5999</v>
      </c>
      <c r="B1094" s="116" t="s">
        <v>6000</v>
      </c>
      <c r="C1094" s="118">
        <v>287279.68</v>
      </c>
      <c r="D1094" s="10" t="str">
        <f>VLOOKUP(A1094,'Linked TB'!A:A,1,FALSE)</f>
        <v>2807</v>
      </c>
    </row>
    <row r="1095" spans="1:4">
      <c r="A1095" s="116" t="s">
        <v>1114</v>
      </c>
      <c r="B1095" s="116" t="s">
        <v>1115</v>
      </c>
      <c r="C1095" s="118">
        <v>131404</v>
      </c>
      <c r="D1095" s="10" t="str">
        <f>VLOOKUP(A1095,'Linked TB'!A:A,1,FALSE)</f>
        <v>1343</v>
      </c>
    </row>
    <row r="1096" spans="1:4">
      <c r="A1096" s="116" t="s">
        <v>2394</v>
      </c>
      <c r="B1096" s="116" t="s">
        <v>2395</v>
      </c>
      <c r="C1096" s="118">
        <v>79031.88</v>
      </c>
      <c r="D1096" s="10" t="str">
        <f>VLOOKUP(A1096,'Linked TB'!A:A,1,FALSE)</f>
        <v>2065</v>
      </c>
    </row>
    <row r="1097" spans="1:4">
      <c r="A1097" s="116" t="s">
        <v>2225</v>
      </c>
      <c r="B1097" s="116" t="s">
        <v>2226</v>
      </c>
      <c r="C1097" s="118">
        <v>257101.39</v>
      </c>
      <c r="D1097" s="10" t="str">
        <f>VLOOKUP(A1097,'Linked TB'!A:A,1,FALSE)</f>
        <v>0671</v>
      </c>
    </row>
    <row r="1098" spans="1:4">
      <c r="A1098" s="116" t="s">
        <v>5072</v>
      </c>
      <c r="B1098" s="116" t="s">
        <v>5073</v>
      </c>
      <c r="C1098" s="118">
        <v>-15000.04</v>
      </c>
      <c r="D1098" s="10" t="str">
        <f>VLOOKUP(A1098,'Linked TB'!A:A,1,FALSE)</f>
        <v>0034</v>
      </c>
    </row>
    <row r="1099" spans="1:4">
      <c r="A1099" s="116" t="s">
        <v>2306</v>
      </c>
      <c r="B1099" s="116" t="s">
        <v>2307</v>
      </c>
      <c r="C1099" s="118">
        <v>147293</v>
      </c>
      <c r="D1099" s="10" t="str">
        <f>VLOOKUP(A1099,'Linked TB'!A:A,1,FALSE)</f>
        <v>1596</v>
      </c>
    </row>
    <row r="1100" spans="1:4">
      <c r="A1100" s="116" t="s">
        <v>2199</v>
      </c>
      <c r="B1100" s="116" t="s">
        <v>2200</v>
      </c>
      <c r="C1100" s="118">
        <v>1289971.52</v>
      </c>
      <c r="D1100" s="10" t="str">
        <f>VLOOKUP(A1100,'Linked TB'!A:A,1,FALSE)</f>
        <v>0067</v>
      </c>
    </row>
    <row r="1101" spans="1:4">
      <c r="A1101" s="116" t="s">
        <v>1110</v>
      </c>
      <c r="B1101" s="116" t="s">
        <v>1111</v>
      </c>
      <c r="C1101" s="118">
        <v>339684</v>
      </c>
      <c r="D1101" s="10" t="str">
        <f>VLOOKUP(A1101,'Linked TB'!A:A,1,FALSE)</f>
        <v>0846</v>
      </c>
    </row>
    <row r="1102" spans="1:4">
      <c r="A1102" s="116" t="s">
        <v>2233</v>
      </c>
      <c r="B1102" s="116" t="s">
        <v>2234</v>
      </c>
      <c r="C1102" s="118">
        <v>75632.41</v>
      </c>
      <c r="D1102" s="10" t="str">
        <f>VLOOKUP(A1102,'Linked TB'!A:A,1,FALSE)</f>
        <v>0740</v>
      </c>
    </row>
    <row r="1103" spans="1:4">
      <c r="A1103" s="116" t="s">
        <v>1259</v>
      </c>
      <c r="B1103" s="116" t="s">
        <v>1260</v>
      </c>
      <c r="C1103" s="118">
        <v>194764.65</v>
      </c>
      <c r="D1103" s="10" t="str">
        <f>VLOOKUP(A1103,'Linked TB'!A:A,1,FALSE)</f>
        <v>2502</v>
      </c>
    </row>
    <row r="1104" spans="1:4">
      <c r="A1104" s="116" t="s">
        <v>2177</v>
      </c>
      <c r="B1104" s="116" t="s">
        <v>2178</v>
      </c>
      <c r="C1104" s="118">
        <v>51345</v>
      </c>
      <c r="D1104" s="10" t="str">
        <f>VLOOKUP(A1104,'Linked TB'!A:A,1,FALSE)</f>
        <v>0534</v>
      </c>
    </row>
    <row r="1105" spans="1:4">
      <c r="A1105" s="116" t="s">
        <v>1100</v>
      </c>
      <c r="B1105" s="116" t="s">
        <v>1101</v>
      </c>
      <c r="C1105" s="118">
        <v>58179</v>
      </c>
      <c r="D1105" s="10" t="str">
        <f>VLOOKUP(A1105,'Linked TB'!A:A,1,FALSE)</f>
        <v>0761</v>
      </c>
    </row>
    <row r="1106" spans="1:4">
      <c r="A1106" s="116" t="s">
        <v>3687</v>
      </c>
      <c r="B1106" s="116" t="s">
        <v>3688</v>
      </c>
      <c r="C1106" s="118">
        <v>164710</v>
      </c>
      <c r="D1106" s="10" t="str">
        <f>VLOOKUP(A1106,'Linked TB'!A:A,1,FALSE)</f>
        <v>2186</v>
      </c>
    </row>
    <row r="1107" spans="1:4">
      <c r="A1107" s="116" t="s">
        <v>1120</v>
      </c>
      <c r="B1107" s="116" t="s">
        <v>1121</v>
      </c>
      <c r="C1107" s="118">
        <v>288268</v>
      </c>
      <c r="D1107" s="10" t="str">
        <f>VLOOKUP(A1107,'Linked TB'!A:A,1,FALSE)</f>
        <v>1952</v>
      </c>
    </row>
    <row r="1108" spans="1:4">
      <c r="A1108" s="116" t="s">
        <v>1096</v>
      </c>
      <c r="B1108" s="116" t="s">
        <v>1097</v>
      </c>
      <c r="C1108" s="118">
        <v>178243</v>
      </c>
      <c r="D1108" s="10" t="str">
        <f>VLOOKUP(A1108,'Linked TB'!A:A,1,FALSE)</f>
        <v>0759</v>
      </c>
    </row>
    <row r="1109" spans="1:4">
      <c r="A1109" s="116" t="s">
        <v>2368</v>
      </c>
      <c r="B1109" s="116" t="s">
        <v>2369</v>
      </c>
      <c r="C1109" s="118">
        <v>5280.28</v>
      </c>
      <c r="D1109" s="10" t="str">
        <f>VLOOKUP(A1109,'Linked TB'!A:A,1,FALSE)</f>
        <v>1523</v>
      </c>
    </row>
    <row r="1110" spans="1:4">
      <c r="A1110" s="116" t="s">
        <v>2243</v>
      </c>
      <c r="B1110" s="116" t="s">
        <v>2244</v>
      </c>
      <c r="C1110" s="118">
        <v>411117.5</v>
      </c>
      <c r="D1110" s="10" t="str">
        <f>VLOOKUP(A1110,'Linked TB'!A:A,1,FALSE)</f>
        <v>0864</v>
      </c>
    </row>
    <row r="1111" spans="1:4">
      <c r="A1111" s="116" t="s">
        <v>2378</v>
      </c>
      <c r="B1111" s="116" t="s">
        <v>2379</v>
      </c>
      <c r="C1111" s="118">
        <v>6000</v>
      </c>
      <c r="D1111" s="10" t="str">
        <f>VLOOKUP(A1111,'Linked TB'!A:A,1,FALSE)</f>
        <v>1942</v>
      </c>
    </row>
    <row r="1112" spans="1:4">
      <c r="A1112" s="116" t="s">
        <v>1124</v>
      </c>
      <c r="B1112" s="116" t="s">
        <v>1125</v>
      </c>
      <c r="C1112" s="118">
        <v>169171</v>
      </c>
      <c r="D1112" s="10" t="str">
        <f>VLOOKUP(A1112,'Linked TB'!A:A,1,FALSE)</f>
        <v>2302</v>
      </c>
    </row>
    <row r="1113" spans="1:4">
      <c r="A1113" s="116" t="s">
        <v>2316</v>
      </c>
      <c r="B1113" s="116" t="s">
        <v>2317</v>
      </c>
      <c r="C1113" s="118">
        <v>117322</v>
      </c>
      <c r="D1113" s="10" t="str">
        <f>VLOOKUP(A1113,'Linked TB'!A:A,1,FALSE)</f>
        <v>1723</v>
      </c>
    </row>
    <row r="1114" spans="1:4">
      <c r="A1114" s="116" t="s">
        <v>5534</v>
      </c>
      <c r="B1114" s="116" t="s">
        <v>5535</v>
      </c>
      <c r="C1114" s="118">
        <v>-424964267.89999998</v>
      </c>
      <c r="D1114" s="10" t="str">
        <f>VLOOKUP(A1114,'Linked TB'!A:A,1,FALSE)</f>
        <v>2600</v>
      </c>
    </row>
    <row r="1115" spans="1:4">
      <c r="A1115" s="116" t="s">
        <v>2215</v>
      </c>
      <c r="B1115" s="116" t="s">
        <v>2216</v>
      </c>
      <c r="C1115" s="118">
        <v>374416.5</v>
      </c>
      <c r="D1115" s="10" t="str">
        <f>VLOOKUP(A1115,'Linked TB'!A:A,1,FALSE)</f>
        <v>1263</v>
      </c>
    </row>
    <row r="1116" spans="1:4">
      <c r="A1116" s="116" t="s">
        <v>5528</v>
      </c>
      <c r="B1116" s="116" t="s">
        <v>5529</v>
      </c>
      <c r="C1116" s="118">
        <v>-0.05</v>
      </c>
      <c r="D1116" s="10" t="str">
        <f>VLOOKUP(A1116,'Linked TB'!A:A,1,FALSE)</f>
        <v>2597</v>
      </c>
    </row>
    <row r="1117" spans="1:4">
      <c r="A1117" s="116" t="s">
        <v>2318</v>
      </c>
      <c r="B1117" s="116" t="s">
        <v>2319</v>
      </c>
      <c r="C1117" s="118">
        <v>745080.49</v>
      </c>
      <c r="D1117" s="10" t="str">
        <f>VLOOKUP(A1117,'Linked TB'!A:A,1,FALSE)</f>
        <v>1730</v>
      </c>
    </row>
    <row r="1118" spans="1:4">
      <c r="A1118" s="116" t="s">
        <v>2293</v>
      </c>
      <c r="B1118" s="116" t="s">
        <v>2294</v>
      </c>
      <c r="C1118" s="118">
        <v>54212.25</v>
      </c>
      <c r="D1118" s="10" t="str">
        <f>VLOOKUP(A1118,'Linked TB'!A:A,1,FALSE)</f>
        <v>1449</v>
      </c>
    </row>
    <row r="1119" spans="1:4">
      <c r="A1119" s="116" t="s">
        <v>2287</v>
      </c>
      <c r="B1119" s="116" t="s">
        <v>2288</v>
      </c>
      <c r="C1119" s="118">
        <v>58647</v>
      </c>
      <c r="D1119" s="10" t="str">
        <f>VLOOKUP(A1119,'Linked TB'!A:A,1,FALSE)</f>
        <v>1544</v>
      </c>
    </row>
    <row r="1120" spans="1:4">
      <c r="A1120" s="116" t="s">
        <v>4185</v>
      </c>
      <c r="B1120" s="116" t="s">
        <v>4186</v>
      </c>
      <c r="C1120" s="118">
        <v>0</v>
      </c>
      <c r="D1120" s="10" t="str">
        <f>VLOOKUP(A1120,'Linked TB'!A:A,1,FALSE)</f>
        <v>1969</v>
      </c>
    </row>
    <row r="1121" spans="1:4">
      <c r="A1121" s="116" t="s">
        <v>2302</v>
      </c>
      <c r="B1121" s="116" t="s">
        <v>2303</v>
      </c>
      <c r="C1121" s="118">
        <v>148120.9</v>
      </c>
      <c r="D1121" s="10" t="str">
        <f>VLOOKUP(A1121,'Linked TB'!A:A,1,FALSE)</f>
        <v>1432</v>
      </c>
    </row>
    <row r="1122" spans="1:4">
      <c r="A1122" s="116" t="s">
        <v>1106</v>
      </c>
      <c r="B1122" s="116" t="s">
        <v>1107</v>
      </c>
      <c r="C1122" s="118">
        <v>165103</v>
      </c>
      <c r="D1122" s="10" t="str">
        <f>VLOOKUP(A1122,'Linked TB'!A:A,1,FALSE)</f>
        <v>1161</v>
      </c>
    </row>
    <row r="1123" spans="1:4">
      <c r="A1123" s="116" t="s">
        <v>4835</v>
      </c>
      <c r="B1123" s="116" t="s">
        <v>4836</v>
      </c>
      <c r="C1123" s="118">
        <v>-1848465.18</v>
      </c>
      <c r="D1123" s="10" t="str">
        <f>VLOOKUP(A1123,'Linked TB'!A:A,1,FALSE)</f>
        <v>2155</v>
      </c>
    </row>
    <row r="1124" spans="1:4">
      <c r="A1124" s="116" t="s">
        <v>1092</v>
      </c>
      <c r="B1124" s="116" t="s">
        <v>1093</v>
      </c>
      <c r="C1124" s="118">
        <v>118272</v>
      </c>
      <c r="D1124" s="10" t="str">
        <f>VLOOKUP(A1124,'Linked TB'!A:A,1,FALSE)</f>
        <v>0853</v>
      </c>
    </row>
    <row r="1125" spans="1:4">
      <c r="A1125" s="116" t="s">
        <v>2412</v>
      </c>
      <c r="B1125" s="116" t="s">
        <v>2413</v>
      </c>
      <c r="C1125" s="118">
        <v>55229.33</v>
      </c>
      <c r="D1125" s="10" t="str">
        <f>VLOOKUP(A1125,'Linked TB'!A:A,1,FALSE)</f>
        <v>2050</v>
      </c>
    </row>
    <row r="1126" spans="1:4">
      <c r="A1126" s="116" t="s">
        <v>1122</v>
      </c>
      <c r="B1126" s="116" t="s">
        <v>1123</v>
      </c>
      <c r="C1126" s="118">
        <v>9955</v>
      </c>
      <c r="D1126" s="10" t="str">
        <f>VLOOKUP(A1126,'Linked TB'!A:A,1,FALSE)</f>
        <v>2358</v>
      </c>
    </row>
    <row r="1127" spans="1:4">
      <c r="A1127" s="116" t="s">
        <v>2211</v>
      </c>
      <c r="B1127" s="116" t="s">
        <v>2212</v>
      </c>
      <c r="C1127" s="118">
        <v>239493.36</v>
      </c>
      <c r="D1127" s="10" t="str">
        <f>VLOOKUP(A1127,'Linked TB'!A:A,1,FALSE)</f>
        <v>1261</v>
      </c>
    </row>
    <row r="1128" spans="1:4">
      <c r="A1128" s="116" t="s">
        <v>4567</v>
      </c>
      <c r="B1128" s="116" t="s">
        <v>4568</v>
      </c>
      <c r="C1128" s="118">
        <v>55421273.609999999</v>
      </c>
      <c r="D1128" s="10" t="str">
        <f>VLOOKUP(A1128,'Linked TB'!A:A,1,FALSE)</f>
        <v>1445</v>
      </c>
    </row>
    <row r="1129" spans="1:4">
      <c r="A1129" s="116" t="s">
        <v>6052</v>
      </c>
      <c r="B1129" s="116" t="s">
        <v>6053</v>
      </c>
      <c r="C1129" s="118">
        <v>100302</v>
      </c>
      <c r="D1129" s="10" t="str">
        <f>VLOOKUP(A1129,'Linked TB'!A:A,1,FALSE)</f>
        <v>2830</v>
      </c>
    </row>
    <row r="1130" spans="1:4">
      <c r="A1130" s="116" t="s">
        <v>2374</v>
      </c>
      <c r="B1130" s="116" t="s">
        <v>2375</v>
      </c>
      <c r="C1130" s="118">
        <v>99846.5</v>
      </c>
      <c r="D1130" s="10" t="str">
        <f>VLOOKUP(A1130,'Linked TB'!A:A,1,FALSE)</f>
        <v>1341</v>
      </c>
    </row>
    <row r="1131" spans="1:4">
      <c r="A1131" s="116" t="s">
        <v>2289</v>
      </c>
      <c r="B1131" s="116" t="s">
        <v>2290</v>
      </c>
      <c r="C1131" s="118">
        <v>88910.84</v>
      </c>
      <c r="D1131" s="10" t="str">
        <f>VLOOKUP(A1131,'Linked TB'!A:A,1,FALSE)</f>
        <v>1406</v>
      </c>
    </row>
    <row r="1132" spans="1:4">
      <c r="A1132" s="116" t="s">
        <v>2291</v>
      </c>
      <c r="B1132" s="116" t="s">
        <v>2292</v>
      </c>
      <c r="C1132" s="118">
        <v>416150.36</v>
      </c>
      <c r="D1132" s="10" t="str">
        <f>VLOOKUP(A1132,'Linked TB'!A:A,1,FALSE)</f>
        <v>1509</v>
      </c>
    </row>
    <row r="1133" spans="1:4">
      <c r="A1133" s="116" t="s">
        <v>4787</v>
      </c>
      <c r="B1133" s="116" t="s">
        <v>4788</v>
      </c>
      <c r="C1133" s="118">
        <v>-3965446.92</v>
      </c>
      <c r="D1133" s="10" t="str">
        <f>VLOOKUP(A1133,'Linked TB'!A:A,1,FALSE)</f>
        <v>0243</v>
      </c>
    </row>
    <row r="1134" spans="1:4">
      <c r="A1134" s="116" t="s">
        <v>2338</v>
      </c>
      <c r="B1134" s="116" t="s">
        <v>2339</v>
      </c>
      <c r="C1134" s="118">
        <v>2379.67</v>
      </c>
      <c r="D1134" s="10" t="str">
        <f>VLOOKUP(A1134,'Linked TB'!A:A,1,FALSE)</f>
        <v>1646</v>
      </c>
    </row>
    <row r="1135" spans="1:4">
      <c r="A1135" s="116" t="s">
        <v>4303</v>
      </c>
      <c r="B1135" s="116" t="s">
        <v>4304</v>
      </c>
      <c r="C1135" s="118">
        <v>-314464189.54000002</v>
      </c>
      <c r="D1135" s="10" t="str">
        <f>VLOOKUP(A1135,'Linked TB'!A:A,1,FALSE)</f>
        <v>0238</v>
      </c>
    </row>
    <row r="1136" spans="1:4">
      <c r="A1136" s="116" t="s">
        <v>2314</v>
      </c>
      <c r="B1136" s="116" t="s">
        <v>2315</v>
      </c>
      <c r="C1136" s="118">
        <v>49629.54</v>
      </c>
      <c r="D1136" s="10" t="str">
        <f>VLOOKUP(A1136,'Linked TB'!A:A,1,FALSE)</f>
        <v>1713</v>
      </c>
    </row>
    <row r="1137" spans="1:4">
      <c r="A1137" s="116" t="s">
        <v>5636</v>
      </c>
      <c r="B1137" s="116" t="s">
        <v>5658</v>
      </c>
      <c r="C1137" s="118">
        <v>0</v>
      </c>
      <c r="D1137" s="10" t="str">
        <f>VLOOKUP(A1137,'Linked TB'!A:A,1,FALSE)</f>
        <v>2679</v>
      </c>
    </row>
    <row r="1138" spans="1:4">
      <c r="A1138" s="116" t="s">
        <v>3691</v>
      </c>
      <c r="B1138" s="116" t="s">
        <v>3692</v>
      </c>
      <c r="C1138" s="118">
        <v>28500</v>
      </c>
      <c r="D1138" s="10" t="str">
        <f>VLOOKUP(A1138,'Linked TB'!A:A,1,FALSE)</f>
        <v>2304</v>
      </c>
    </row>
    <row r="1139" spans="1:4">
      <c r="A1139" s="116" t="s">
        <v>4852</v>
      </c>
      <c r="B1139" s="116" t="s">
        <v>4853</v>
      </c>
      <c r="C1139" s="118">
        <v>-80780998.060000002</v>
      </c>
      <c r="D1139" s="10" t="str">
        <f>VLOOKUP(A1139,'Linked TB'!A:A,1,FALSE)</f>
        <v>0427</v>
      </c>
    </row>
    <row r="1140" spans="1:4">
      <c r="A1140" s="116" t="s">
        <v>2237</v>
      </c>
      <c r="B1140" s="116" t="s">
        <v>2238</v>
      </c>
      <c r="C1140" s="118">
        <v>139338.5</v>
      </c>
      <c r="D1140" s="10" t="str">
        <f>VLOOKUP(A1140,'Linked TB'!A:A,1,FALSE)</f>
        <v>0650</v>
      </c>
    </row>
    <row r="1141" spans="1:4">
      <c r="A1141" s="116" t="s">
        <v>2265</v>
      </c>
      <c r="B1141" s="116" t="s">
        <v>2266</v>
      </c>
      <c r="C1141" s="118">
        <v>156744</v>
      </c>
      <c r="D1141" s="10" t="str">
        <f>VLOOKUP(A1141,'Linked TB'!A:A,1,FALSE)</f>
        <v>0592</v>
      </c>
    </row>
    <row r="1142" spans="1:4">
      <c r="A1142" s="116" t="s">
        <v>5832</v>
      </c>
      <c r="B1142" s="116" t="s">
        <v>5833</v>
      </c>
      <c r="C1142" s="118">
        <v>1270320.8700000001</v>
      </c>
      <c r="D1142" s="10" t="str">
        <f>VLOOKUP(A1142,'Linked TB'!A:A,1,FALSE)</f>
        <v>2713</v>
      </c>
    </row>
    <row r="1143" spans="1:4">
      <c r="A1143" s="116" t="s">
        <v>2388</v>
      </c>
      <c r="B1143" s="116" t="s">
        <v>2389</v>
      </c>
      <c r="C1143" s="118">
        <v>45300</v>
      </c>
      <c r="D1143" s="10" t="str">
        <f>VLOOKUP(A1143,'Linked TB'!A:A,1,FALSE)</f>
        <v>1956</v>
      </c>
    </row>
    <row r="1144" spans="1:4">
      <c r="A1144" s="116" t="s">
        <v>4563</v>
      </c>
      <c r="B1144" s="116" t="s">
        <v>4564</v>
      </c>
      <c r="C1144" s="118">
        <v>1102410.92</v>
      </c>
      <c r="D1144" s="10" t="str">
        <f>VLOOKUP(A1144,'Linked TB'!A:A,1,FALSE)</f>
        <v>1443</v>
      </c>
    </row>
    <row r="1145" spans="1:4">
      <c r="A1145" s="116" t="s">
        <v>2235</v>
      </c>
      <c r="B1145" s="116" t="s">
        <v>2236</v>
      </c>
      <c r="C1145" s="118">
        <v>51640.84</v>
      </c>
      <c r="D1145" s="10" t="str">
        <f>VLOOKUP(A1145,'Linked TB'!A:A,1,FALSE)</f>
        <v>0743</v>
      </c>
    </row>
    <row r="1146" spans="1:4">
      <c r="A1146" s="116" t="s">
        <v>2402</v>
      </c>
      <c r="B1146" s="116" t="s">
        <v>2403</v>
      </c>
      <c r="C1146" s="118">
        <v>51690</v>
      </c>
      <c r="D1146" s="10" t="str">
        <f>VLOOKUP(A1146,'Linked TB'!A:A,1,FALSE)</f>
        <v>2078</v>
      </c>
    </row>
    <row r="1147" spans="1:4">
      <c r="A1147" s="116" t="s">
        <v>453</v>
      </c>
      <c r="B1147" s="116" t="s">
        <v>454</v>
      </c>
      <c r="C1147" s="118">
        <v>-175698837.47999999</v>
      </c>
      <c r="D1147" s="10" t="str">
        <f>VLOOKUP(A1147,'Linked TB'!A:A,1,FALSE)</f>
        <v>0291</v>
      </c>
    </row>
    <row r="1148" spans="1:4">
      <c r="A1148" s="116" t="s">
        <v>6055</v>
      </c>
      <c r="B1148" s="116" t="s">
        <v>6056</v>
      </c>
      <c r="C1148" s="118">
        <v>44455.44</v>
      </c>
      <c r="D1148" s="10" t="str">
        <f>VLOOKUP(A1148,'Linked TB'!A:A,1,FALSE)</f>
        <v>2813</v>
      </c>
    </row>
    <row r="1149" spans="1:4">
      <c r="A1149" s="116" t="s">
        <v>2253</v>
      </c>
      <c r="B1149" s="116" t="s">
        <v>2254</v>
      </c>
      <c r="C1149" s="118">
        <v>80237</v>
      </c>
      <c r="D1149" s="10" t="str">
        <f>VLOOKUP(A1149,'Linked TB'!A:A,1,FALSE)</f>
        <v>0651</v>
      </c>
    </row>
    <row r="1150" spans="1:4">
      <c r="A1150" s="116" t="s">
        <v>2392</v>
      </c>
      <c r="B1150" s="116" t="s">
        <v>2393</v>
      </c>
      <c r="C1150" s="118">
        <v>84833.12</v>
      </c>
      <c r="D1150" s="10" t="str">
        <f>VLOOKUP(A1150,'Linked TB'!A:A,1,FALSE)</f>
        <v>2061</v>
      </c>
    </row>
    <row r="1151" spans="1:4">
      <c r="A1151" s="116" t="s">
        <v>3693</v>
      </c>
      <c r="B1151" s="116" t="s">
        <v>3694</v>
      </c>
      <c r="C1151" s="118">
        <v>2400</v>
      </c>
      <c r="D1151" s="10" t="str">
        <f>VLOOKUP(A1151,'Linked TB'!A:A,1,FALSE)</f>
        <v>2196</v>
      </c>
    </row>
    <row r="1152" spans="1:4">
      <c r="A1152" s="116" t="s">
        <v>2334</v>
      </c>
      <c r="B1152" s="116" t="s">
        <v>2335</v>
      </c>
      <c r="C1152" s="118">
        <v>90665.68</v>
      </c>
      <c r="D1152" s="10" t="str">
        <f>VLOOKUP(A1152,'Linked TB'!A:A,1,FALSE)</f>
        <v>1783</v>
      </c>
    </row>
    <row r="1153" spans="1:4">
      <c r="A1153" s="116" t="s">
        <v>3689</v>
      </c>
      <c r="B1153" s="116" t="s">
        <v>3690</v>
      </c>
      <c r="C1153" s="118">
        <v>29250</v>
      </c>
      <c r="D1153" s="10" t="str">
        <f>VLOOKUP(A1153,'Linked TB'!A:A,1,FALSE)</f>
        <v>2193</v>
      </c>
    </row>
    <row r="1154" spans="1:4">
      <c r="A1154" s="116" t="s">
        <v>2370</v>
      </c>
      <c r="B1154" s="116" t="s">
        <v>2371</v>
      </c>
      <c r="C1154" s="118">
        <v>19652</v>
      </c>
      <c r="D1154" s="10" t="str">
        <f>VLOOKUP(A1154,'Linked TB'!A:A,1,FALSE)</f>
        <v>1384</v>
      </c>
    </row>
    <row r="1155" spans="1:4">
      <c r="A1155" s="116" t="s">
        <v>726</v>
      </c>
      <c r="B1155" s="116" t="s">
        <v>727</v>
      </c>
      <c r="C1155" s="118">
        <v>356934301.97000003</v>
      </c>
      <c r="D1155" s="10" t="str">
        <f>VLOOKUP(A1155,'Linked TB'!A:A,1,FALSE)</f>
        <v>0037</v>
      </c>
    </row>
    <row r="1156" spans="1:4">
      <c r="A1156" s="116" t="s">
        <v>2213</v>
      </c>
      <c r="B1156" s="116" t="s">
        <v>2214</v>
      </c>
      <c r="C1156" s="118">
        <v>617637.14</v>
      </c>
      <c r="D1156" s="10" t="str">
        <f>VLOOKUP(A1156,'Linked TB'!A:A,1,FALSE)</f>
        <v>1177</v>
      </c>
    </row>
    <row r="1157" spans="1:4">
      <c r="A1157" s="116" t="s">
        <v>2410</v>
      </c>
      <c r="B1157" s="116" t="s">
        <v>2411</v>
      </c>
      <c r="C1157" s="118">
        <v>321895.5</v>
      </c>
      <c r="D1157" s="10" t="str">
        <f>VLOOKUP(A1157,'Linked TB'!A:A,1,FALSE)</f>
        <v>1999</v>
      </c>
    </row>
    <row r="1158" spans="1:4">
      <c r="A1158" s="116" t="s">
        <v>2267</v>
      </c>
      <c r="B1158" s="116" t="s">
        <v>2268</v>
      </c>
      <c r="C1158" s="118">
        <v>101970.9</v>
      </c>
      <c r="D1158" s="10" t="str">
        <f>VLOOKUP(A1158,'Linked TB'!A:A,1,FALSE)</f>
        <v>0611</v>
      </c>
    </row>
    <row r="1159" spans="1:4">
      <c r="A1159" s="116" t="s">
        <v>2422</v>
      </c>
      <c r="B1159" s="116" t="s">
        <v>2423</v>
      </c>
      <c r="C1159" s="118">
        <v>139935.31</v>
      </c>
      <c r="D1159" s="10" t="str">
        <f>VLOOKUP(A1159,'Linked TB'!A:A,1,FALSE)</f>
        <v>2286</v>
      </c>
    </row>
    <row r="1160" spans="1:4">
      <c r="A1160" s="116" t="s">
        <v>2408</v>
      </c>
      <c r="B1160" s="116" t="s">
        <v>2409</v>
      </c>
      <c r="C1160" s="118">
        <v>57997.85</v>
      </c>
      <c r="D1160" s="10" t="str">
        <f>VLOOKUP(A1160,'Linked TB'!A:A,1,FALSE)</f>
        <v>1995</v>
      </c>
    </row>
    <row r="1161" spans="1:4">
      <c r="A1161" s="116" t="s">
        <v>5857</v>
      </c>
      <c r="B1161" s="116" t="s">
        <v>5858</v>
      </c>
      <c r="C1161" s="118">
        <v>4052250</v>
      </c>
      <c r="D1161" s="10" t="str">
        <f>VLOOKUP(A1161,'Linked TB'!A:A,1,FALSE)</f>
        <v>2729</v>
      </c>
    </row>
    <row r="1162" spans="1:4">
      <c r="A1162" s="116" t="s">
        <v>2231</v>
      </c>
      <c r="B1162" s="116" t="s">
        <v>2232</v>
      </c>
      <c r="C1162" s="118">
        <v>93342.96</v>
      </c>
      <c r="D1162" s="10" t="str">
        <f>VLOOKUP(A1162,'Linked TB'!A:A,1,FALSE)</f>
        <v>0739</v>
      </c>
    </row>
    <row r="1163" spans="1:4">
      <c r="A1163" s="116" t="s">
        <v>6286</v>
      </c>
      <c r="B1163" s="116" t="s">
        <v>6287</v>
      </c>
      <c r="C1163" s="118">
        <v>-132130.74</v>
      </c>
      <c r="D1163" s="10" t="str">
        <f>VLOOKUP(A1163,'Linked TB'!A:A,1,FALSE)</f>
        <v>2870</v>
      </c>
    </row>
    <row r="1164" spans="1:4">
      <c r="A1164" s="116" t="s">
        <v>2400</v>
      </c>
      <c r="B1164" s="116" t="s">
        <v>2401</v>
      </c>
      <c r="C1164" s="118">
        <v>28500</v>
      </c>
      <c r="D1164" s="10" t="str">
        <f>VLOOKUP(A1164,'Linked TB'!A:A,1,FALSE)</f>
        <v>2059</v>
      </c>
    </row>
    <row r="1165" spans="1:4">
      <c r="A1165" s="116" t="s">
        <v>1094</v>
      </c>
      <c r="B1165" s="116" t="s">
        <v>1095</v>
      </c>
      <c r="C1165" s="118">
        <v>137532</v>
      </c>
      <c r="D1165" s="10" t="str">
        <f>VLOOKUP(A1165,'Linked TB'!A:A,1,FALSE)</f>
        <v>0758</v>
      </c>
    </row>
    <row r="1166" spans="1:4">
      <c r="A1166" s="116" t="s">
        <v>6453</v>
      </c>
      <c r="B1166" s="116" t="s">
        <v>6454</v>
      </c>
      <c r="C1166" s="118">
        <v>0</v>
      </c>
      <c r="D1166" s="10" t="e">
        <f>VLOOKUP(A1166,'Linked TB'!A:A,1,FALSE)</f>
        <v>#N/A</v>
      </c>
    </row>
    <row r="1167" spans="1:4">
      <c r="A1167" s="116" t="s">
        <v>4189</v>
      </c>
      <c r="B1167" s="116" t="s">
        <v>4190</v>
      </c>
      <c r="C1167" s="118">
        <v>1174343.23</v>
      </c>
      <c r="D1167" s="10" t="str">
        <f>VLOOKUP(A1167,'Linked TB'!A:A,1,FALSE)</f>
        <v>2316</v>
      </c>
    </row>
    <row r="1168" spans="1:4">
      <c r="A1168" s="116" t="s">
        <v>2277</v>
      </c>
      <c r="B1168" s="116" t="s">
        <v>2278</v>
      </c>
      <c r="C1168" s="118">
        <v>344512.5</v>
      </c>
      <c r="D1168" s="10" t="str">
        <f>VLOOKUP(A1168,'Linked TB'!A:A,1,FALSE)</f>
        <v>0863</v>
      </c>
    </row>
    <row r="1169" spans="1:4">
      <c r="A1169" s="116" t="s">
        <v>2324</v>
      </c>
      <c r="B1169" s="116" t="s">
        <v>2325</v>
      </c>
      <c r="C1169" s="118">
        <v>424371.5</v>
      </c>
      <c r="D1169" s="10" t="str">
        <f>VLOOKUP(A1169,'Linked TB'!A:A,1,FALSE)</f>
        <v>1575</v>
      </c>
    </row>
    <row r="1170" spans="1:4">
      <c r="A1170" s="116" t="s">
        <v>555</v>
      </c>
      <c r="B1170" s="116" t="s">
        <v>556</v>
      </c>
      <c r="C1170" s="118">
        <v>0</v>
      </c>
      <c r="D1170" s="10" t="str">
        <f>VLOOKUP(A1170,'Linked TB'!A:A,1,FALSE)</f>
        <v>1896</v>
      </c>
    </row>
    <row r="1171" spans="1:4">
      <c r="A1171" s="116" t="s">
        <v>3917</v>
      </c>
      <c r="B1171" s="116" t="s">
        <v>3918</v>
      </c>
      <c r="C1171" s="118">
        <v>0</v>
      </c>
      <c r="D1171" s="10" t="str">
        <f>VLOOKUP(A1171,'Linked TB'!A:A,1,FALSE)</f>
        <v>0826</v>
      </c>
    </row>
    <row r="1172" spans="1:4">
      <c r="A1172" s="116" t="s">
        <v>1102</v>
      </c>
      <c r="B1172" s="116" t="s">
        <v>1103</v>
      </c>
      <c r="C1172" s="118">
        <v>74385</v>
      </c>
      <c r="D1172" s="10" t="str">
        <f>VLOOKUP(A1172,'Linked TB'!A:A,1,FALSE)</f>
        <v>0770</v>
      </c>
    </row>
    <row r="1173" spans="1:4">
      <c r="A1173" s="116" t="s">
        <v>2390</v>
      </c>
      <c r="B1173" s="116" t="s">
        <v>2391</v>
      </c>
      <c r="C1173" s="118">
        <v>9609.6299999999992</v>
      </c>
      <c r="D1173" s="10" t="str">
        <f>VLOOKUP(A1173,'Linked TB'!A:A,1,FALSE)</f>
        <v>2054</v>
      </c>
    </row>
    <row r="1174" spans="1:4">
      <c r="A1174" s="116" t="s">
        <v>2310</v>
      </c>
      <c r="B1174" s="116" t="s">
        <v>2311</v>
      </c>
      <c r="C1174" s="118">
        <v>67220.899999999994</v>
      </c>
      <c r="D1174" s="10" t="str">
        <f>VLOOKUP(A1174,'Linked TB'!A:A,1,FALSE)</f>
        <v>1634</v>
      </c>
    </row>
    <row r="1175" spans="1:4">
      <c r="A1175" s="116" t="s">
        <v>2175</v>
      </c>
      <c r="B1175" s="116" t="s">
        <v>2176</v>
      </c>
      <c r="C1175" s="118">
        <v>247212</v>
      </c>
      <c r="D1175" s="10" t="str">
        <f>VLOOKUP(A1175,'Linked TB'!A:A,1,FALSE)</f>
        <v>0527</v>
      </c>
    </row>
    <row r="1176" spans="1:4">
      <c r="A1176" s="116" t="s">
        <v>2217</v>
      </c>
      <c r="B1176" s="116" t="s">
        <v>2218</v>
      </c>
      <c r="C1176" s="118">
        <v>484133</v>
      </c>
      <c r="D1176" s="10" t="str">
        <f>VLOOKUP(A1176,'Linked TB'!A:A,1,FALSE)</f>
        <v>1264</v>
      </c>
    </row>
    <row r="1177" spans="1:4">
      <c r="A1177" s="116" t="s">
        <v>2195</v>
      </c>
      <c r="B1177" s="116" t="s">
        <v>2196</v>
      </c>
      <c r="C1177" s="118">
        <v>168105.60000000001</v>
      </c>
      <c r="D1177" s="10" t="str">
        <f>VLOOKUP(A1177,'Linked TB'!A:A,1,FALSE)</f>
        <v>0050</v>
      </c>
    </row>
    <row r="1178" spans="1:4">
      <c r="A1178" s="116" t="s">
        <v>2181</v>
      </c>
      <c r="B1178" s="116" t="s">
        <v>2182</v>
      </c>
      <c r="C1178" s="118">
        <v>90665.68</v>
      </c>
      <c r="D1178" s="10" t="str">
        <f>VLOOKUP(A1178,'Linked TB'!A:A,1,FALSE)</f>
        <v>0540</v>
      </c>
    </row>
    <row r="1179" spans="1:4">
      <c r="A1179" s="116" t="s">
        <v>2259</v>
      </c>
      <c r="B1179" s="116" t="s">
        <v>2260</v>
      </c>
      <c r="C1179" s="118">
        <v>12783.33</v>
      </c>
      <c r="D1179" s="10" t="str">
        <f>VLOOKUP(A1179,'Linked TB'!A:A,1,FALSE)</f>
        <v>0705</v>
      </c>
    </row>
    <row r="1180" spans="1:4">
      <c r="A1180" s="116" t="s">
        <v>2245</v>
      </c>
      <c r="B1180" s="116" t="s">
        <v>2246</v>
      </c>
      <c r="C1180" s="118">
        <v>312128.5</v>
      </c>
      <c r="D1180" s="10" t="str">
        <f>VLOOKUP(A1180,'Linked TB'!A:A,1,FALSE)</f>
        <v>0874</v>
      </c>
    </row>
    <row r="1181" spans="1:4">
      <c r="A1181" s="116" t="s">
        <v>2328</v>
      </c>
      <c r="B1181" s="116" t="s">
        <v>2329</v>
      </c>
      <c r="C1181" s="118">
        <v>88910.84</v>
      </c>
      <c r="D1181" s="10" t="str">
        <f>VLOOKUP(A1181,'Linked TB'!A:A,1,FALSE)</f>
        <v>1654</v>
      </c>
    </row>
    <row r="1182" spans="1:4">
      <c r="A1182" s="116" t="s">
        <v>2322</v>
      </c>
      <c r="B1182" s="116" t="s">
        <v>2323</v>
      </c>
      <c r="C1182" s="118">
        <v>59582.17</v>
      </c>
      <c r="D1182" s="10" t="str">
        <f>VLOOKUP(A1182,'Linked TB'!A:A,1,FALSE)</f>
        <v>1788</v>
      </c>
    </row>
    <row r="1183" spans="1:4">
      <c r="A1183" s="116" t="s">
        <v>2251</v>
      </c>
      <c r="B1183" s="116" t="s">
        <v>2252</v>
      </c>
      <c r="C1183" s="118">
        <v>22606.53</v>
      </c>
      <c r="D1183" s="10" t="str">
        <f>VLOOKUP(A1183,'Linked TB'!A:A,1,FALSE)</f>
        <v>0689</v>
      </c>
    </row>
    <row r="1184" spans="1:4">
      <c r="A1184" s="116" t="s">
        <v>2223</v>
      </c>
      <c r="B1184" s="116" t="s">
        <v>2224</v>
      </c>
      <c r="C1184" s="118">
        <v>335362.65000000002</v>
      </c>
      <c r="D1184" s="10" t="str">
        <f>VLOOKUP(A1184,'Linked TB'!A:A,1,FALSE)</f>
        <v>0578</v>
      </c>
    </row>
    <row r="1185" spans="1:4">
      <c r="A1185" s="116" t="s">
        <v>790</v>
      </c>
      <c r="B1185" s="116" t="s">
        <v>792</v>
      </c>
      <c r="C1185" s="118">
        <v>39601129.289999999</v>
      </c>
      <c r="D1185" s="10" t="str">
        <f>VLOOKUP(A1185,'Linked TB'!A:A,1,FALSE)</f>
        <v>0038</v>
      </c>
    </row>
    <row r="1186" spans="1:4">
      <c r="A1186" s="116" t="s">
        <v>2340</v>
      </c>
      <c r="B1186" s="116" t="s">
        <v>2341</v>
      </c>
      <c r="C1186" s="118">
        <v>2607.8000000000002</v>
      </c>
      <c r="D1186" s="10" t="str">
        <f>VLOOKUP(A1186,'Linked TB'!A:A,1,FALSE)</f>
        <v>1691</v>
      </c>
    </row>
    <row r="1187" spans="1:4">
      <c r="A1187" s="116" t="s">
        <v>2187</v>
      </c>
      <c r="B1187" s="116" t="s">
        <v>2188</v>
      </c>
      <c r="C1187" s="118">
        <v>178419.38</v>
      </c>
      <c r="D1187" s="10" t="str">
        <f>VLOOKUP(A1187,'Linked TB'!A:A,1,FALSE)</f>
        <v>0573</v>
      </c>
    </row>
    <row r="1188" spans="1:4">
      <c r="A1188" s="116" t="s">
        <v>2297</v>
      </c>
      <c r="B1188" s="116" t="s">
        <v>2298</v>
      </c>
      <c r="C1188" s="118">
        <v>47100</v>
      </c>
      <c r="D1188" s="10" t="str">
        <f>VLOOKUP(A1188,'Linked TB'!A:A,1,FALSE)</f>
        <v>1471</v>
      </c>
    </row>
    <row r="1189" spans="1:4">
      <c r="A1189" s="116" t="s">
        <v>2285</v>
      </c>
      <c r="B1189" s="116" t="s">
        <v>2286</v>
      </c>
      <c r="C1189" s="118">
        <v>88910.84</v>
      </c>
      <c r="D1189" s="10" t="str">
        <f>VLOOKUP(A1189,'Linked TB'!A:A,1,FALSE)</f>
        <v>1438</v>
      </c>
    </row>
    <row r="1190" spans="1:4">
      <c r="A1190" s="116" t="s">
        <v>2300</v>
      </c>
      <c r="B1190" s="116" t="s">
        <v>2301</v>
      </c>
      <c r="C1190" s="118">
        <v>76618.75</v>
      </c>
      <c r="D1190" s="10" t="str">
        <f>VLOOKUP(A1190,'Linked TB'!A:A,1,FALSE)</f>
        <v>1553</v>
      </c>
    </row>
    <row r="1191" spans="1:4">
      <c r="A1191" s="116" t="s">
        <v>3835</v>
      </c>
      <c r="B1191" s="116" t="s">
        <v>3836</v>
      </c>
      <c r="C1191" s="118">
        <v>0</v>
      </c>
      <c r="D1191" s="10" t="str">
        <f>VLOOKUP(A1191,'Linked TB'!A:A,1,FALSE)</f>
        <v>2507</v>
      </c>
    </row>
    <row r="1192" spans="1:4">
      <c r="A1192" s="116" t="s">
        <v>4376</v>
      </c>
      <c r="B1192" s="116" t="s">
        <v>4378</v>
      </c>
      <c r="C1192" s="118">
        <v>2689302.6</v>
      </c>
      <c r="D1192" s="10" t="str">
        <f>VLOOKUP(A1192,'Linked TB'!A:A,1,FALSE)</f>
        <v>2423</v>
      </c>
    </row>
    <row r="1193" spans="1:4">
      <c r="A1193" s="116" t="s">
        <v>2358</v>
      </c>
      <c r="B1193" s="116" t="s">
        <v>2359</v>
      </c>
      <c r="C1193" s="118">
        <v>388520.27</v>
      </c>
      <c r="D1193" s="10" t="str">
        <f>VLOOKUP(A1193,'Linked TB'!A:A,1,FALSE)</f>
        <v>1817</v>
      </c>
    </row>
    <row r="1194" spans="1:4">
      <c r="A1194" s="116" t="s">
        <v>2356</v>
      </c>
      <c r="B1194" s="116" t="s">
        <v>2357</v>
      </c>
      <c r="C1194" s="118">
        <v>5629.75</v>
      </c>
      <c r="D1194" s="10" t="str">
        <f>VLOOKUP(A1194,'Linked TB'!A:A,1,FALSE)</f>
        <v>1724</v>
      </c>
    </row>
    <row r="1195" spans="1:4">
      <c r="A1195" s="116" t="s">
        <v>2312</v>
      </c>
      <c r="B1195" s="116" t="s">
        <v>2313</v>
      </c>
      <c r="C1195" s="118">
        <v>268775</v>
      </c>
      <c r="D1195" s="10" t="str">
        <f>VLOOKUP(A1195,'Linked TB'!A:A,1,FALSE)</f>
        <v>1678</v>
      </c>
    </row>
    <row r="1196" spans="1:4">
      <c r="A1196" s="116" t="s">
        <v>2179</v>
      </c>
      <c r="B1196" s="116" t="s">
        <v>2180</v>
      </c>
      <c r="C1196" s="118">
        <v>50060</v>
      </c>
      <c r="D1196" s="10" t="str">
        <f>VLOOKUP(A1196,'Linked TB'!A:A,1,FALSE)</f>
        <v>0537</v>
      </c>
    </row>
    <row r="1197" spans="1:4">
      <c r="A1197" s="116" t="s">
        <v>543</v>
      </c>
      <c r="B1197" s="116" t="s">
        <v>544</v>
      </c>
      <c r="C1197" s="118">
        <v>0</v>
      </c>
      <c r="D1197" s="10" t="str">
        <f>VLOOKUP(A1197,'Linked TB'!A:A,1,FALSE)</f>
        <v>0267</v>
      </c>
    </row>
    <row r="1198" spans="1:4">
      <c r="A1198" s="116" t="s">
        <v>2239</v>
      </c>
      <c r="B1198" s="116" t="s">
        <v>2240</v>
      </c>
      <c r="C1198" s="118">
        <v>163291</v>
      </c>
      <c r="D1198" s="10" t="str">
        <f>VLOOKUP(A1198,'Linked TB'!A:A,1,FALSE)</f>
        <v>0672</v>
      </c>
    </row>
    <row r="1199" spans="1:4">
      <c r="A1199" s="116" t="s">
        <v>2332</v>
      </c>
      <c r="B1199" s="116" t="s">
        <v>2333</v>
      </c>
      <c r="C1199" s="118">
        <v>88910.84</v>
      </c>
      <c r="D1199" s="10" t="str">
        <f>VLOOKUP(A1199,'Linked TB'!A:A,1,FALSE)</f>
        <v>1734</v>
      </c>
    </row>
    <row r="1200" spans="1:4">
      <c r="A1200" s="116" t="s">
        <v>3995</v>
      </c>
      <c r="B1200" s="116" t="s">
        <v>6045</v>
      </c>
      <c r="C1200" s="118">
        <v>51096398</v>
      </c>
      <c r="D1200" s="10" t="str">
        <f>VLOOKUP(A1200,'Linked TB'!A:A,1,FALSE)</f>
        <v>2144</v>
      </c>
    </row>
    <row r="1201" spans="1:4">
      <c r="A1201" s="116" t="s">
        <v>4346</v>
      </c>
      <c r="B1201" s="116" t="s">
        <v>5491</v>
      </c>
      <c r="C1201" s="118">
        <v>-52843497</v>
      </c>
      <c r="D1201" s="10" t="str">
        <f>VLOOKUP(A1201,'Linked TB'!A:A,1,FALSE)</f>
        <v>2442</v>
      </c>
    </row>
    <row r="1202" spans="1:4">
      <c r="A1202" s="116" t="s">
        <v>2398</v>
      </c>
      <c r="B1202" s="116" t="s">
        <v>2399</v>
      </c>
      <c r="C1202" s="118">
        <v>11571.12</v>
      </c>
      <c r="D1202" s="10" t="str">
        <f>VLOOKUP(A1202,'Linked TB'!A:A,1,FALSE)</f>
        <v>2038</v>
      </c>
    </row>
    <row r="1203" spans="1:4">
      <c r="A1203" s="116" t="s">
        <v>2326</v>
      </c>
      <c r="B1203" s="116" t="s">
        <v>2327</v>
      </c>
      <c r="C1203" s="118">
        <v>0</v>
      </c>
      <c r="D1203" s="10" t="str">
        <f>VLOOKUP(A1203,'Linked TB'!A:A,1,FALSE)</f>
        <v>1583</v>
      </c>
    </row>
    <row r="1204" spans="1:4">
      <c r="A1204" s="116" t="s">
        <v>4954</v>
      </c>
      <c r="B1204" s="116" t="s">
        <v>4955</v>
      </c>
      <c r="C1204" s="118">
        <v>-294.93</v>
      </c>
      <c r="D1204" s="10" t="str">
        <f>VLOOKUP(A1204,'Linked TB'!A:A,1,FALSE)</f>
        <v>1480</v>
      </c>
    </row>
    <row r="1205" spans="1:4">
      <c r="A1205" s="116" t="s">
        <v>6046</v>
      </c>
      <c r="B1205" s="116" t="s">
        <v>6047</v>
      </c>
      <c r="C1205" s="118">
        <v>156197.23000000001</v>
      </c>
      <c r="D1205" s="10" t="str">
        <f>VLOOKUP(A1205,'Linked TB'!A:A,1,FALSE)</f>
        <v>2812</v>
      </c>
    </row>
    <row r="1206" spans="1:4">
      <c r="A1206" s="116" t="s">
        <v>2414</v>
      </c>
      <c r="B1206" s="116" t="s">
        <v>2415</v>
      </c>
      <c r="C1206" s="118">
        <v>2000</v>
      </c>
      <c r="D1206" s="10" t="str">
        <f>VLOOKUP(A1206,'Linked TB'!A:A,1,FALSE)</f>
        <v>2140</v>
      </c>
    </row>
    <row r="1207" spans="1:4">
      <c r="A1207" s="116" t="s">
        <v>3683</v>
      </c>
      <c r="B1207" s="116" t="s">
        <v>3684</v>
      </c>
      <c r="C1207" s="118">
        <v>57200</v>
      </c>
      <c r="D1207" s="10" t="str">
        <f>VLOOKUP(A1207,'Linked TB'!A:A,1,FALSE)</f>
        <v>2169</v>
      </c>
    </row>
    <row r="1208" spans="1:4">
      <c r="A1208" s="116" t="s">
        <v>2428</v>
      </c>
      <c r="B1208" s="116" t="s">
        <v>2429</v>
      </c>
      <c r="C1208" s="118">
        <v>3830.9</v>
      </c>
      <c r="D1208" s="10" t="str">
        <f>VLOOKUP(A1208,'Linked TB'!A:A,1,FALSE)</f>
        <v>2391</v>
      </c>
    </row>
    <row r="1209" spans="1:4">
      <c r="A1209" s="116" t="s">
        <v>2257</v>
      </c>
      <c r="B1209" s="116" t="s">
        <v>2258</v>
      </c>
      <c r="C1209" s="118">
        <v>6588.34</v>
      </c>
      <c r="D1209" s="10" t="str">
        <f>VLOOKUP(A1209,'Linked TB'!A:A,1,FALSE)</f>
        <v>0704</v>
      </c>
    </row>
    <row r="1210" spans="1:4">
      <c r="A1210" s="116" t="s">
        <v>2418</v>
      </c>
      <c r="B1210" s="116" t="s">
        <v>2419</v>
      </c>
      <c r="C1210" s="118">
        <v>0</v>
      </c>
      <c r="D1210" s="10" t="str">
        <f>VLOOKUP(A1210,'Linked TB'!A:A,1,FALSE)</f>
        <v>2124</v>
      </c>
    </row>
    <row r="1211" spans="1:4">
      <c r="A1211" s="116" t="s">
        <v>2169</v>
      </c>
      <c r="B1211" s="116" t="s">
        <v>2170</v>
      </c>
      <c r="C1211" s="118">
        <v>88910.84</v>
      </c>
      <c r="D1211" s="10" t="str">
        <f>VLOOKUP(A1211,'Linked TB'!A:A,1,FALSE)</f>
        <v>0510</v>
      </c>
    </row>
    <row r="1212" spans="1:4">
      <c r="A1212" s="116" t="s">
        <v>3657</v>
      </c>
      <c r="B1212" s="116" t="s">
        <v>3658</v>
      </c>
      <c r="C1212" s="118">
        <v>0</v>
      </c>
      <c r="D1212" s="10" t="str">
        <f>VLOOKUP(A1212,'Linked TB'!A:A,1,FALSE)</f>
        <v>0475</v>
      </c>
    </row>
    <row r="1213" spans="1:4">
      <c r="A1213" s="116" t="s">
        <v>2366</v>
      </c>
      <c r="B1213" s="116" t="s">
        <v>2367</v>
      </c>
      <c r="C1213" s="118">
        <v>88910.84</v>
      </c>
      <c r="D1213" s="10" t="str">
        <f>VLOOKUP(A1213,'Linked TB'!A:A,1,FALSE)</f>
        <v>1485</v>
      </c>
    </row>
    <row r="1214" spans="1:4">
      <c r="A1214" s="116" t="s">
        <v>2219</v>
      </c>
      <c r="B1214" s="116" t="s">
        <v>2220</v>
      </c>
      <c r="C1214" s="118">
        <v>88910.84</v>
      </c>
      <c r="D1214" s="10" t="str">
        <f>VLOOKUP(A1214,'Linked TB'!A:A,1,FALSE)</f>
        <v>1271</v>
      </c>
    </row>
    <row r="1215" spans="1:4">
      <c r="A1215" s="116" t="s">
        <v>2384</v>
      </c>
      <c r="B1215" s="116" t="s">
        <v>2385</v>
      </c>
      <c r="C1215" s="118">
        <v>221469.68</v>
      </c>
      <c r="D1215" s="10" t="str">
        <f>VLOOKUP(A1215,'Linked TB'!A:A,1,FALSE)</f>
        <v>2070</v>
      </c>
    </row>
    <row r="1216" spans="1:4">
      <c r="A1216" s="116" t="s">
        <v>6058</v>
      </c>
      <c r="B1216" s="116" t="s">
        <v>6059</v>
      </c>
      <c r="C1216" s="118">
        <v>0</v>
      </c>
      <c r="D1216" s="10" t="str">
        <f>VLOOKUP(A1216,'Linked TB'!A:A,1,FALSE)</f>
        <v>2832</v>
      </c>
    </row>
    <row r="1217" spans="1:4">
      <c r="A1217" s="116" t="s">
        <v>6197</v>
      </c>
      <c r="B1217" s="116" t="s">
        <v>6198</v>
      </c>
      <c r="C1217" s="118">
        <v>166303.01999999999</v>
      </c>
      <c r="D1217" s="10" t="str">
        <f>VLOOKUP(A1217,'Linked TB'!A:A,1,FALSE)</f>
        <v>2839</v>
      </c>
    </row>
    <row r="1218" spans="1:4">
      <c r="A1218" s="116" t="s">
        <v>811</v>
      </c>
      <c r="B1218" s="116" t="s">
        <v>812</v>
      </c>
      <c r="C1218" s="118">
        <v>0</v>
      </c>
      <c r="D1218" s="10" t="str">
        <f>VLOOKUP(A1218,'Linked TB'!A:A,1,FALSE)</f>
        <v>1056</v>
      </c>
    </row>
    <row r="1219" spans="1:4">
      <c r="A1219" s="116" t="s">
        <v>561</v>
      </c>
      <c r="B1219" s="116" t="s">
        <v>6050</v>
      </c>
      <c r="C1219" s="118">
        <v>0</v>
      </c>
      <c r="D1219" s="10" t="str">
        <f>VLOOKUP(A1219,'Linked TB'!A:A,1,FALSE)</f>
        <v>1950</v>
      </c>
    </row>
    <row r="1220" spans="1:4">
      <c r="A1220" s="116" t="s">
        <v>3695</v>
      </c>
      <c r="B1220" s="116" t="s">
        <v>3696</v>
      </c>
      <c r="C1220" s="118">
        <v>388482</v>
      </c>
      <c r="D1220" s="10" t="str">
        <f>VLOOKUP(A1220,'Linked TB'!A:A,1,FALSE)</f>
        <v>2204</v>
      </c>
    </row>
    <row r="1221" spans="1:4">
      <c r="A1221" s="116" t="s">
        <v>3655</v>
      </c>
      <c r="B1221" s="116" t="s">
        <v>3656</v>
      </c>
      <c r="C1221" s="118">
        <v>0</v>
      </c>
      <c r="D1221" s="10" t="str">
        <f>VLOOKUP(A1221,'Linked TB'!A:A,1,FALSE)</f>
        <v>0467</v>
      </c>
    </row>
    <row r="1222" spans="1:4">
      <c r="A1222" s="116" t="s">
        <v>4439</v>
      </c>
      <c r="B1222" s="116" t="s">
        <v>4440</v>
      </c>
      <c r="C1222" s="118">
        <v>0</v>
      </c>
      <c r="D1222" s="10" t="str">
        <f>VLOOKUP(A1222,'Linked TB'!A:A,1,FALSE)</f>
        <v>0423</v>
      </c>
    </row>
    <row r="1223" spans="1:4">
      <c r="A1223" s="116" t="s">
        <v>2299</v>
      </c>
      <c r="B1223" s="116" t="s">
        <v>1784</v>
      </c>
      <c r="C1223" s="118">
        <v>36675</v>
      </c>
      <c r="D1223" s="10" t="str">
        <f>VLOOKUP(A1223,'Linked TB'!A:A,1,FALSE)</f>
        <v>1472</v>
      </c>
    </row>
    <row r="1224" spans="1:4">
      <c r="A1224" s="116" t="s">
        <v>1098</v>
      </c>
      <c r="B1224" s="116" t="s">
        <v>1099</v>
      </c>
      <c r="C1224" s="118">
        <v>27675</v>
      </c>
      <c r="D1224" s="10" t="str">
        <f>VLOOKUP(A1224,'Linked TB'!A:A,1,FALSE)</f>
        <v>0760</v>
      </c>
    </row>
    <row r="1225" spans="1:4">
      <c r="A1225" s="116" t="s">
        <v>728</v>
      </c>
      <c r="B1225" s="116" t="s">
        <v>729</v>
      </c>
      <c r="C1225" s="118">
        <v>100870392</v>
      </c>
      <c r="D1225" s="10" t="str">
        <f>VLOOKUP(A1225,'Linked TB'!A:A,1,FALSE)</f>
        <v>0068</v>
      </c>
    </row>
    <row r="1226" spans="1:4">
      <c r="A1226" s="116" t="s">
        <v>5650</v>
      </c>
      <c r="B1226" s="116" t="s">
        <v>5651</v>
      </c>
      <c r="C1226" s="118">
        <v>-443001.88</v>
      </c>
      <c r="D1226" s="10" t="str">
        <f>VLOOKUP(A1226,'Linked TB'!A:A,1,FALSE)</f>
        <v>2684</v>
      </c>
    </row>
    <row r="1227" spans="1:4">
      <c r="A1227" s="116" t="s">
        <v>2352</v>
      </c>
      <c r="B1227" s="116" t="s">
        <v>2353</v>
      </c>
      <c r="C1227" s="118">
        <v>0</v>
      </c>
      <c r="D1227" s="10" t="str">
        <f>VLOOKUP(A1227,'Linked TB'!A:A,1,FALSE)</f>
        <v>1686</v>
      </c>
    </row>
    <row r="1228" spans="1:4">
      <c r="A1228" s="116" t="s">
        <v>1251</v>
      </c>
      <c r="B1228" s="116" t="s">
        <v>1252</v>
      </c>
      <c r="C1228" s="118">
        <v>0</v>
      </c>
      <c r="D1228" s="10" t="str">
        <f>VLOOKUP(A1228,'Linked TB'!A:A,1,FALSE)</f>
        <v>2523</v>
      </c>
    </row>
    <row r="1229" spans="1:4">
      <c r="A1229" s="116" t="s">
        <v>2171</v>
      </c>
      <c r="B1229" s="116" t="s">
        <v>2172</v>
      </c>
      <c r="C1229" s="118">
        <v>88910.84</v>
      </c>
      <c r="D1229" s="10" t="str">
        <f>VLOOKUP(A1229,'Linked TB'!A:A,1,FALSE)</f>
        <v>0514</v>
      </c>
    </row>
    <row r="1230" spans="1:4">
      <c r="A1230" s="116" t="s">
        <v>6195</v>
      </c>
      <c r="B1230" s="116" t="s">
        <v>6196</v>
      </c>
      <c r="C1230" s="118">
        <v>0</v>
      </c>
      <c r="D1230" s="10" t="str">
        <f>VLOOKUP(A1230,'Linked TB'!A:A,1,FALSE)</f>
        <v>2837</v>
      </c>
    </row>
    <row r="1231" spans="1:4">
      <c r="A1231" s="116" t="s">
        <v>3915</v>
      </c>
      <c r="B1231" s="116" t="s">
        <v>3916</v>
      </c>
      <c r="C1231" s="118">
        <v>0</v>
      </c>
      <c r="D1231" s="10" t="str">
        <f>VLOOKUP(A1231,'Linked TB'!A:A,1,FALSE)</f>
        <v>0822</v>
      </c>
    </row>
    <row r="1232" spans="1:4">
      <c r="A1232" s="116" t="s">
        <v>809</v>
      </c>
      <c r="B1232" s="116" t="s">
        <v>810</v>
      </c>
      <c r="C1232" s="118">
        <v>0</v>
      </c>
      <c r="D1232" s="10" t="str">
        <f>VLOOKUP(A1232,'Linked TB'!A:A,1,FALSE)</f>
        <v>1066</v>
      </c>
    </row>
    <row r="1233" spans="1:4">
      <c r="A1233" s="116" t="s">
        <v>2364</v>
      </c>
      <c r="B1233" s="116" t="s">
        <v>6051</v>
      </c>
      <c r="C1233" s="118">
        <v>3000</v>
      </c>
      <c r="D1233" s="10" t="str">
        <f>VLOOKUP(A1233,'Linked TB'!A:A,1,FALSE)</f>
        <v>1313</v>
      </c>
    </row>
    <row r="1234" spans="1:4">
      <c r="A1234" s="116" t="s">
        <v>3661</v>
      </c>
      <c r="B1234" s="116" t="s">
        <v>3662</v>
      </c>
      <c r="C1234" s="118">
        <v>0</v>
      </c>
      <c r="D1234" s="10" t="str">
        <f>VLOOKUP(A1234,'Linked TB'!A:A,1,FALSE)</f>
        <v>0488</v>
      </c>
    </row>
    <row r="1235" spans="1:4">
      <c r="A1235" s="116" t="s">
        <v>6455</v>
      </c>
      <c r="B1235" s="116" t="s">
        <v>6456</v>
      </c>
      <c r="C1235" s="118">
        <v>0</v>
      </c>
      <c r="D1235" s="10" t="e">
        <f>VLOOKUP(A1235,'Linked TB'!A:A,1,FALSE)</f>
        <v>#N/A</v>
      </c>
    </row>
    <row r="1236" spans="1:4">
      <c r="A1236" s="116" t="s">
        <v>4299</v>
      </c>
      <c r="B1236" s="116" t="s">
        <v>4300</v>
      </c>
      <c r="C1236" s="118">
        <v>-1</v>
      </c>
      <c r="D1236" s="10" t="str">
        <f>VLOOKUP(A1236,'Linked TB'!A:A,1,FALSE)</f>
        <v>0131</v>
      </c>
    </row>
    <row r="1237" spans="1:4">
      <c r="A1237" s="116" t="s">
        <v>410</v>
      </c>
      <c r="B1237" s="116" t="s">
        <v>411</v>
      </c>
      <c r="C1237" s="118">
        <v>0</v>
      </c>
      <c r="D1237" s="10" t="str">
        <f>VLOOKUP(A1237,'Linked TB'!A:A,1,FALSE)</f>
        <v>2427</v>
      </c>
    </row>
    <row r="1238" spans="1:4">
      <c r="A1238" s="116" t="s">
        <v>2406</v>
      </c>
      <c r="B1238" s="116" t="s">
        <v>2407</v>
      </c>
      <c r="C1238" s="118">
        <v>1500</v>
      </c>
      <c r="D1238" s="10" t="str">
        <f>VLOOKUP(A1238,'Linked TB'!A:A,1,FALSE)</f>
        <v>2032</v>
      </c>
    </row>
    <row r="1239" spans="1:4">
      <c r="A1239" s="116" t="s">
        <v>3659</v>
      </c>
      <c r="B1239" s="116" t="s">
        <v>3660</v>
      </c>
      <c r="C1239" s="118">
        <v>0</v>
      </c>
      <c r="D1239" s="10" t="str">
        <f>VLOOKUP(A1239,'Linked TB'!A:A,1,FALSE)</f>
        <v>0486</v>
      </c>
    </row>
    <row r="1240" spans="1:4">
      <c r="A1240" s="116" t="s">
        <v>2205</v>
      </c>
      <c r="B1240" s="116" t="s">
        <v>2206</v>
      </c>
      <c r="C1240" s="118">
        <v>0</v>
      </c>
      <c r="D1240" s="10" t="str">
        <f>VLOOKUP(A1240,'Linked TB'!A:A,1,FALSE)</f>
        <v>0914</v>
      </c>
    </row>
    <row r="1241" spans="1:4">
      <c r="A1241" s="116" t="s">
        <v>2207</v>
      </c>
      <c r="B1241" s="116" t="s">
        <v>2208</v>
      </c>
      <c r="C1241" s="118">
        <v>25183.17</v>
      </c>
      <c r="D1241" s="10" t="str">
        <f>VLOOKUP(A1241,'Linked TB'!A:A,1,FALSE)</f>
        <v>1229</v>
      </c>
    </row>
    <row r="1242" spans="1:4">
      <c r="A1242" s="116" t="s">
        <v>6111</v>
      </c>
      <c r="B1242" s="116" t="s">
        <v>6112</v>
      </c>
      <c r="C1242" s="118">
        <v>760899.41</v>
      </c>
      <c r="D1242" s="10" t="str">
        <f>VLOOKUP(A1242,'Linked TB'!A:A,1,FALSE)</f>
        <v>2836</v>
      </c>
    </row>
    <row r="1243" spans="1:4">
      <c r="A1243" s="116" t="s">
        <v>2269</v>
      </c>
      <c r="B1243" s="116" t="s">
        <v>2270</v>
      </c>
      <c r="C1243" s="118">
        <v>0</v>
      </c>
      <c r="D1243" s="10" t="str">
        <f>VLOOKUP(A1243,'Linked TB'!A:A,1,FALSE)</f>
        <v>0927</v>
      </c>
    </row>
    <row r="1244" spans="1:4">
      <c r="A1244" s="116" t="s">
        <v>3685</v>
      </c>
      <c r="B1244" s="116" t="s">
        <v>3686</v>
      </c>
      <c r="C1244" s="118">
        <v>0</v>
      </c>
      <c r="D1244" s="10" t="str">
        <f>VLOOKUP(A1244,'Linked TB'!A:A,1,FALSE)</f>
        <v>2185</v>
      </c>
    </row>
    <row r="1245" spans="1:4">
      <c r="A1245" s="116" t="s">
        <v>5076</v>
      </c>
      <c r="B1245" s="116" t="s">
        <v>5078</v>
      </c>
      <c r="C1245" s="118">
        <v>0</v>
      </c>
      <c r="D1245" s="10" t="str">
        <f>VLOOKUP(A1245,'Linked TB'!A:A,1,FALSE)</f>
        <v>0292</v>
      </c>
    </row>
    <row r="1246" spans="1:4">
      <c r="A1246" s="116" t="s">
        <v>6457</v>
      </c>
      <c r="B1246" s="116" t="s">
        <v>6458</v>
      </c>
      <c r="C1246" s="118">
        <v>0</v>
      </c>
      <c r="D1246" s="10" t="e">
        <f>VLOOKUP(A1246,'Linked TB'!A:A,1,FALSE)</f>
        <v>#N/A</v>
      </c>
    </row>
    <row r="1247" spans="1:4">
      <c r="A1247" s="116" t="s">
        <v>6459</v>
      </c>
      <c r="B1247" s="116" t="s">
        <v>6460</v>
      </c>
      <c r="C1247" s="118">
        <v>0</v>
      </c>
      <c r="D1247" s="10" t="e">
        <f>VLOOKUP(A1247,'Linked TB'!A:A,1,FALSE)</f>
        <v>#N/A</v>
      </c>
    </row>
    <row r="1248" spans="1:4">
      <c r="A1248" s="116" t="s">
        <v>3921</v>
      </c>
      <c r="B1248" s="116" t="s">
        <v>3922</v>
      </c>
      <c r="C1248" s="118">
        <v>0</v>
      </c>
      <c r="D1248" s="10" t="str">
        <f>VLOOKUP(A1248,'Linked TB'!A:A,1,FALSE)</f>
        <v>1121</v>
      </c>
    </row>
    <row r="1249" spans="1:4">
      <c r="A1249" s="116" t="s">
        <v>3681</v>
      </c>
      <c r="B1249" s="116" t="s">
        <v>3682</v>
      </c>
      <c r="C1249" s="118">
        <v>0</v>
      </c>
      <c r="D1249" s="10" t="str">
        <f>VLOOKUP(A1249,'Linked TB'!A:A,1,FALSE)</f>
        <v>1548</v>
      </c>
    </row>
    <row r="1250" spans="1:4">
      <c r="A1250" s="116" t="s">
        <v>2209</v>
      </c>
      <c r="B1250" s="116" t="s">
        <v>6054</v>
      </c>
      <c r="C1250" s="118">
        <v>0</v>
      </c>
      <c r="D1250" s="10" t="str">
        <f>VLOOKUP(A1250,'Linked TB'!A:A,1,FALSE)</f>
        <v>1230</v>
      </c>
    </row>
    <row r="1251" spans="1:4">
      <c r="A1251" s="116" t="s">
        <v>559</v>
      </c>
      <c r="B1251" s="116" t="s">
        <v>560</v>
      </c>
      <c r="C1251" s="118">
        <v>0</v>
      </c>
      <c r="D1251" s="10" t="str">
        <f>VLOOKUP(A1251,'Linked TB'!A:A,1,FALSE)</f>
        <v>2107</v>
      </c>
    </row>
    <row r="1252" spans="1:4">
      <c r="A1252" s="116" t="s">
        <v>2354</v>
      </c>
      <c r="B1252" s="116" t="s">
        <v>2355</v>
      </c>
      <c r="C1252" s="118">
        <v>54341.63</v>
      </c>
      <c r="D1252" s="10" t="str">
        <f>VLOOKUP(A1252,'Linked TB'!A:A,1,FALSE)</f>
        <v>1689</v>
      </c>
    </row>
    <row r="1253" spans="1:4">
      <c r="A1253" s="116" t="s">
        <v>5610</v>
      </c>
      <c r="B1253" s="116" t="s">
        <v>5603</v>
      </c>
      <c r="C1253" s="118">
        <v>0</v>
      </c>
      <c r="D1253" s="10" t="str">
        <f>VLOOKUP(A1253,'Linked TB'!A:A,1,FALSE)</f>
        <v>2674</v>
      </c>
    </row>
    <row r="1254" spans="1:4">
      <c r="A1254" s="116" t="s">
        <v>6461</v>
      </c>
      <c r="B1254" s="116" t="s">
        <v>6462</v>
      </c>
      <c r="C1254" s="118">
        <v>0</v>
      </c>
      <c r="D1254" s="10" t="e">
        <f>VLOOKUP(A1254,'Linked TB'!A:A,1,FALSE)</f>
        <v>#N/A</v>
      </c>
    </row>
    <row r="1255" spans="1:4">
      <c r="A1255" s="116" t="s">
        <v>5139</v>
      </c>
      <c r="B1255" s="116" t="s">
        <v>5140</v>
      </c>
      <c r="C1255" s="118">
        <v>0</v>
      </c>
      <c r="D1255" s="10" t="str">
        <f>VLOOKUP(A1255,'Linked TB'!A:A,1,FALSE)</f>
        <v>0233</v>
      </c>
    </row>
    <row r="1256" spans="1:4">
      <c r="A1256" s="116" t="s">
        <v>4974</v>
      </c>
      <c r="B1256" s="116" t="s">
        <v>4976</v>
      </c>
      <c r="C1256" s="118">
        <v>0</v>
      </c>
      <c r="D1256" s="10" t="str">
        <f>VLOOKUP(A1256,'Linked TB'!A:A,1,FALSE)</f>
        <v>2088</v>
      </c>
    </row>
    <row r="1257" spans="1:4">
      <c r="A1257" s="116" t="s">
        <v>6062</v>
      </c>
      <c r="B1257" s="116" t="s">
        <v>6063</v>
      </c>
      <c r="C1257" s="118">
        <v>25900</v>
      </c>
      <c r="D1257" s="10" t="str">
        <f>VLOOKUP(A1257,'Linked TB'!A:A,1,FALSE)</f>
        <v>2550</v>
      </c>
    </row>
    <row r="1258" spans="1:4">
      <c r="A1258" s="116" t="s">
        <v>4789</v>
      </c>
      <c r="B1258" s="116" t="s">
        <v>4790</v>
      </c>
      <c r="C1258" s="118">
        <v>0</v>
      </c>
      <c r="D1258" s="10" t="str">
        <f>VLOOKUP(A1258,'Linked TB'!A:A,1,FALSE)</f>
        <v>0268</v>
      </c>
    </row>
    <row r="1259" spans="1:4">
      <c r="A1259" s="116" t="s">
        <v>6463</v>
      </c>
      <c r="B1259" s="116" t="s">
        <v>6464</v>
      </c>
      <c r="C1259" s="118">
        <v>0</v>
      </c>
      <c r="D1259" s="10" t="e">
        <f>VLOOKUP(A1259,'Linked TB'!A:A,1,FALSE)</f>
        <v>#N/A</v>
      </c>
    </row>
    <row r="1260" spans="1:4">
      <c r="A1260" s="116" t="s">
        <v>6465</v>
      </c>
      <c r="B1260" s="116" t="s">
        <v>6466</v>
      </c>
      <c r="C1260" s="118">
        <v>0</v>
      </c>
      <c r="D1260" s="10" t="e">
        <f>VLOOKUP(A1260,'Linked TB'!A:A,1,FALSE)</f>
        <v>#N/A</v>
      </c>
    </row>
    <row r="1261" spans="1:4">
      <c r="A1261" s="116" t="s">
        <v>4920</v>
      </c>
      <c r="B1261" s="116" t="s">
        <v>4921</v>
      </c>
      <c r="C1261" s="118">
        <v>0</v>
      </c>
      <c r="D1261" s="10" t="str">
        <f>VLOOKUP(A1261,'Linked TB'!A:A,1,FALSE)</f>
        <v>0025</v>
      </c>
    </row>
    <row r="1262" spans="1:4">
      <c r="A1262" s="116" t="s">
        <v>4179</v>
      </c>
      <c r="B1262" s="116" t="s">
        <v>4180</v>
      </c>
      <c r="C1262" s="118">
        <v>-31.27</v>
      </c>
      <c r="D1262" s="10" t="str">
        <f>VLOOKUP(A1262,'Linked TB'!A:A,1,FALSE)</f>
        <v>1557</v>
      </c>
    </row>
    <row r="1263" spans="1:4">
      <c r="A1263" s="116" t="s">
        <v>4793</v>
      </c>
      <c r="B1263" s="116" t="s">
        <v>4794</v>
      </c>
      <c r="C1263" s="118">
        <v>-0.69</v>
      </c>
      <c r="D1263" s="10" t="str">
        <f>VLOOKUP(A1263,'Linked TB'!A:A,1,FALSE)</f>
        <v>1468</v>
      </c>
    </row>
    <row r="1264" spans="1:4">
      <c r="A1264" s="116" t="s">
        <v>6467</v>
      </c>
      <c r="B1264" s="116" t="s">
        <v>6468</v>
      </c>
      <c r="C1264" s="118">
        <v>0</v>
      </c>
      <c r="D1264" s="10" t="e">
        <f>VLOOKUP(A1264,'Linked TB'!A:A,1,FALSE)</f>
        <v>#N/A</v>
      </c>
    </row>
    <row r="1265" spans="1:4">
      <c r="A1265" s="116" t="s">
        <v>6469</v>
      </c>
      <c r="B1265" s="116" t="s">
        <v>6470</v>
      </c>
      <c r="C1265" s="118">
        <v>0</v>
      </c>
      <c r="D1265" s="10" t="e">
        <f>VLOOKUP(A1265,'Linked TB'!A:A,1,FALSE)</f>
        <v>#N/A</v>
      </c>
    </row>
    <row r="1266" spans="1:4">
      <c r="A1266" s="116" t="s">
        <v>4981</v>
      </c>
      <c r="B1266" s="116" t="s">
        <v>4983</v>
      </c>
      <c r="C1266" s="118">
        <v>0</v>
      </c>
      <c r="D1266" s="10" t="str">
        <f>VLOOKUP(A1266,'Linked TB'!A:A,1,FALSE)</f>
        <v>0115</v>
      </c>
    </row>
    <row r="1267" spans="1:4">
      <c r="A1267" s="116" t="s">
        <v>2295</v>
      </c>
      <c r="B1267" s="116" t="s">
        <v>2296</v>
      </c>
      <c r="C1267" s="118">
        <v>0</v>
      </c>
      <c r="D1267" s="10" t="str">
        <f>VLOOKUP(A1267,'Linked TB'!A:A,1,FALSE)</f>
        <v>1417</v>
      </c>
    </row>
    <row r="1268" spans="1:4">
      <c r="A1268" s="116" t="s">
        <v>4394</v>
      </c>
      <c r="B1268" s="116" t="s">
        <v>4395</v>
      </c>
      <c r="C1268" s="118">
        <v>0</v>
      </c>
      <c r="D1268" s="10" t="str">
        <f>VLOOKUP(A1268,'Linked TB'!A:A,1,FALSE)</f>
        <v>2126</v>
      </c>
    </row>
    <row r="1269" spans="1:4">
      <c r="A1269" s="116" t="s">
        <v>3839</v>
      </c>
      <c r="B1269" s="116" t="s">
        <v>3840</v>
      </c>
      <c r="C1269" s="118">
        <v>0</v>
      </c>
      <c r="D1269" s="10" t="str">
        <f>VLOOKUP(A1269,'Linked TB'!A:A,1,FALSE)</f>
        <v>2519</v>
      </c>
    </row>
    <row r="1270" spans="1:4">
      <c r="A1270" s="116" t="s">
        <v>2261</v>
      </c>
      <c r="B1270" s="116" t="s">
        <v>2262</v>
      </c>
      <c r="C1270" s="118">
        <v>2050</v>
      </c>
      <c r="D1270" s="10" t="str">
        <f>VLOOKUP(A1270,'Linked TB'!A:A,1,FALSE)</f>
        <v>0722</v>
      </c>
    </row>
    <row r="1271" spans="1:4">
      <c r="A1271" s="116" t="s">
        <v>6471</v>
      </c>
      <c r="B1271" s="116" t="s">
        <v>6472</v>
      </c>
      <c r="C1271" s="118">
        <v>0</v>
      </c>
      <c r="D1271" s="10" t="e">
        <f>VLOOKUP(A1271,'Linked TB'!A:A,1,FALSE)</f>
        <v>#N/A</v>
      </c>
    </row>
    <row r="1272" spans="1:4">
      <c r="A1272" s="116" t="s">
        <v>1289</v>
      </c>
      <c r="B1272" s="116" t="s">
        <v>1290</v>
      </c>
      <c r="C1272" s="118">
        <v>0</v>
      </c>
      <c r="D1272" s="10" t="str">
        <f>VLOOKUP(A1272,'Linked TB'!A:A,1,FALSE)</f>
        <v>1048</v>
      </c>
    </row>
    <row r="1273" spans="1:4">
      <c r="A1273" s="116" t="s">
        <v>4571</v>
      </c>
      <c r="B1273" s="116" t="s">
        <v>4572</v>
      </c>
      <c r="C1273" s="118">
        <v>0</v>
      </c>
      <c r="D1273" s="10" t="str">
        <f>VLOOKUP(A1273,'Linked TB'!A:A,1,FALSE)</f>
        <v>1179</v>
      </c>
    </row>
    <row r="1274" spans="1:4">
      <c r="A1274" s="116" t="s">
        <v>4124</v>
      </c>
      <c r="B1274" s="116" t="s">
        <v>4126</v>
      </c>
      <c r="C1274" s="118">
        <v>-164873.56</v>
      </c>
      <c r="D1274" s="10" t="str">
        <f>VLOOKUP(A1274,'Linked TB'!A:A,1,FALSE)</f>
        <v>2426</v>
      </c>
    </row>
    <row r="1275" spans="1:4">
      <c r="A1275" s="116" t="s">
        <v>5536</v>
      </c>
      <c r="B1275" s="116" t="s">
        <v>6057</v>
      </c>
      <c r="C1275" s="118">
        <v>1010575.42</v>
      </c>
      <c r="D1275" s="10" t="str">
        <f>VLOOKUP(A1275,'Linked TB'!A:A,1,FALSE)</f>
        <v>2602</v>
      </c>
    </row>
    <row r="1276" spans="1:4">
      <c r="A1276" s="116" t="s">
        <v>6065</v>
      </c>
      <c r="B1276" s="116" t="s">
        <v>6066</v>
      </c>
      <c r="C1276" s="118">
        <v>0</v>
      </c>
      <c r="D1276" s="10" t="str">
        <f>VLOOKUP(A1276,'Linked TB'!A:A,1,FALSE)</f>
        <v>2725</v>
      </c>
    </row>
    <row r="1277" spans="1:4">
      <c r="A1277" s="116" t="s">
        <v>6473</v>
      </c>
      <c r="B1277" s="116" t="s">
        <v>6474</v>
      </c>
      <c r="C1277" s="118">
        <v>0</v>
      </c>
      <c r="D1277" s="10" t="e">
        <f>VLOOKUP(A1277,'Linked TB'!A:A,1,FALSE)</f>
        <v>#N/A</v>
      </c>
    </row>
    <row r="1278" spans="1:4">
      <c r="A1278" s="116" t="s">
        <v>5143</v>
      </c>
      <c r="B1278" s="116" t="s">
        <v>5144</v>
      </c>
      <c r="C1278" s="118">
        <v>0</v>
      </c>
      <c r="D1278" s="10" t="str">
        <f>VLOOKUP(A1278,'Linked TB'!A:A,1,FALSE)</f>
        <v>0005</v>
      </c>
    </row>
    <row r="1279" spans="1:4">
      <c r="A1279" s="116" t="s">
        <v>2376</v>
      </c>
      <c r="B1279" s="116" t="s">
        <v>2377</v>
      </c>
      <c r="C1279" s="118">
        <v>0</v>
      </c>
      <c r="D1279" s="10" t="str">
        <f>VLOOKUP(A1279,'Linked TB'!A:A,1,FALSE)</f>
        <v>1405</v>
      </c>
    </row>
    <row r="1280" spans="1:4">
      <c r="A1280" s="116" t="s">
        <v>3913</v>
      </c>
      <c r="B1280" s="116" t="s">
        <v>3914</v>
      </c>
      <c r="C1280" s="118">
        <v>0</v>
      </c>
      <c r="D1280" s="10" t="str">
        <f>VLOOKUP(A1280,'Linked TB'!A:A,1,FALSE)</f>
        <v>0819</v>
      </c>
    </row>
    <row r="1281" spans="1:4">
      <c r="A1281" s="116" t="s">
        <v>2344</v>
      </c>
      <c r="B1281" s="116" t="s">
        <v>2345</v>
      </c>
      <c r="C1281" s="118">
        <v>0</v>
      </c>
      <c r="D1281" s="10" t="str">
        <f>VLOOKUP(A1281,'Linked TB'!A:A,1,FALSE)</f>
        <v>1819</v>
      </c>
    </row>
    <row r="1282" spans="1:4">
      <c r="A1282" s="116" t="s">
        <v>5149</v>
      </c>
      <c r="B1282" s="116" t="s">
        <v>5150</v>
      </c>
      <c r="C1282" s="118">
        <v>-0.06</v>
      </c>
      <c r="D1282" s="10" t="str">
        <f>VLOOKUP(A1282,'Linked TB'!A:A,1,FALSE)</f>
        <v>2410</v>
      </c>
    </row>
    <row r="1283" spans="1:4">
      <c r="A1283" s="116" t="s">
        <v>935</v>
      </c>
      <c r="B1283" s="116" t="s">
        <v>936</v>
      </c>
      <c r="C1283" s="118">
        <v>0</v>
      </c>
      <c r="D1283" s="10" t="str">
        <f>VLOOKUP(A1283,'Linked TB'!A:A,1,FALSE)</f>
        <v>0932</v>
      </c>
    </row>
    <row r="1284" spans="1:4">
      <c r="A1284" s="116" t="s">
        <v>813</v>
      </c>
      <c r="B1284" s="116" t="s">
        <v>814</v>
      </c>
      <c r="C1284" s="118">
        <v>0</v>
      </c>
      <c r="D1284" s="10" t="str">
        <f>VLOOKUP(A1284,'Linked TB'!A:A,1,FALSE)</f>
        <v>1057</v>
      </c>
    </row>
    <row r="1285" spans="1:4">
      <c r="A1285" s="116" t="s">
        <v>563</v>
      </c>
      <c r="B1285" s="116" t="s">
        <v>564</v>
      </c>
      <c r="C1285" s="118">
        <v>0</v>
      </c>
      <c r="D1285" s="10" t="str">
        <f>VLOOKUP(A1285,'Linked TB'!A:A,1,FALSE)</f>
        <v>2084</v>
      </c>
    </row>
    <row r="1286" spans="1:4">
      <c r="A1286" s="116" t="s">
        <v>937</v>
      </c>
      <c r="B1286" s="116" t="s">
        <v>938</v>
      </c>
      <c r="C1286" s="118">
        <v>0</v>
      </c>
      <c r="D1286" s="10" t="str">
        <f>VLOOKUP(A1286,'Linked TB'!A:A,1,FALSE)</f>
        <v>0942</v>
      </c>
    </row>
    <row r="1287" spans="1:4">
      <c r="A1287" s="116" t="s">
        <v>1287</v>
      </c>
      <c r="B1287" s="116" t="s">
        <v>1288</v>
      </c>
      <c r="C1287" s="118">
        <v>0</v>
      </c>
      <c r="D1287" s="10" t="str">
        <f>VLOOKUP(A1287,'Linked TB'!A:A,1,FALSE)</f>
        <v>0099</v>
      </c>
    </row>
    <row r="1288" spans="1:4">
      <c r="A1288" s="116" t="s">
        <v>4480</v>
      </c>
      <c r="B1288" s="116" t="s">
        <v>4481</v>
      </c>
      <c r="C1288" s="118">
        <v>0</v>
      </c>
      <c r="D1288" s="10" t="str">
        <f>VLOOKUP(A1288,'Linked TB'!A:A,1,FALSE)</f>
        <v>2066</v>
      </c>
    </row>
    <row r="1289" spans="1:4">
      <c r="A1289" s="116" t="s">
        <v>5609</v>
      </c>
      <c r="B1289" s="116" t="s">
        <v>5602</v>
      </c>
      <c r="C1289" s="118">
        <v>0</v>
      </c>
      <c r="D1289" s="10" t="str">
        <f>VLOOKUP(A1289,'Linked TB'!A:A,1,FALSE)</f>
        <v>2676</v>
      </c>
    </row>
    <row r="1290" spans="1:4">
      <c r="A1290" s="116" t="s">
        <v>1383</v>
      </c>
      <c r="B1290" s="116" t="s">
        <v>1384</v>
      </c>
      <c r="C1290" s="118">
        <v>0</v>
      </c>
      <c r="D1290" s="10" t="str">
        <f>VLOOKUP(A1290,'Linked TB'!A:A,1,FALSE)</f>
        <v>1139</v>
      </c>
    </row>
    <row r="1291" spans="1:4">
      <c r="A1291" s="116" t="s">
        <v>2348</v>
      </c>
      <c r="B1291" s="116" t="s">
        <v>2349</v>
      </c>
      <c r="C1291" s="118">
        <v>0</v>
      </c>
      <c r="D1291" s="10" t="str">
        <f>VLOOKUP(A1291,'Linked TB'!A:A,1,FALSE)</f>
        <v>1883</v>
      </c>
    </row>
    <row r="1292" spans="1:4">
      <c r="A1292" s="116" t="s">
        <v>539</v>
      </c>
      <c r="B1292" s="116" t="s">
        <v>540</v>
      </c>
      <c r="C1292" s="118">
        <v>0</v>
      </c>
      <c r="D1292" s="10" t="str">
        <f>VLOOKUP(A1292,'Linked TB'!A:A,1,FALSE)</f>
        <v>0430</v>
      </c>
    </row>
    <row r="1293" spans="1:4">
      <c r="A1293" s="116" t="s">
        <v>6475</v>
      </c>
      <c r="B1293" s="116" t="s">
        <v>6476</v>
      </c>
      <c r="C1293" s="118">
        <v>0</v>
      </c>
      <c r="D1293" s="10" t="e">
        <f>VLOOKUP(A1293,'Linked TB'!A:A,1,FALSE)</f>
        <v>#N/A</v>
      </c>
    </row>
    <row r="1294" spans="1:4">
      <c r="A1294" s="116" t="s">
        <v>5508</v>
      </c>
      <c r="B1294" s="116" t="s">
        <v>5509</v>
      </c>
      <c r="C1294" s="118">
        <v>0</v>
      </c>
      <c r="D1294" s="10" t="str">
        <f>VLOOKUP(A1294,'Linked TB'!A:A,1,FALSE)</f>
        <v>2570</v>
      </c>
    </row>
    <row r="1295" spans="1:4">
      <c r="A1295" s="116" t="s">
        <v>4557</v>
      </c>
      <c r="B1295" s="116" t="s">
        <v>4558</v>
      </c>
      <c r="C1295" s="118">
        <v>0</v>
      </c>
      <c r="D1295" s="10" t="str">
        <f>VLOOKUP(A1295,'Linked TB'!A:A,1,FALSE)</f>
        <v>0165</v>
      </c>
    </row>
    <row r="1296" spans="1:4">
      <c r="A1296" s="116" t="s">
        <v>2281</v>
      </c>
      <c r="B1296" s="116" t="s">
        <v>2282</v>
      </c>
      <c r="C1296" s="118">
        <v>0</v>
      </c>
      <c r="D1296" s="10" t="str">
        <f>VLOOKUP(A1296,'Linked TB'!A:A,1,FALSE)</f>
        <v>0898</v>
      </c>
    </row>
    <row r="1297" spans="1:4">
      <c r="A1297" s="116" t="s">
        <v>683</v>
      </c>
      <c r="B1297" s="116" t="s">
        <v>684</v>
      </c>
      <c r="C1297" s="118">
        <v>0</v>
      </c>
      <c r="D1297" s="10" t="str">
        <f>VLOOKUP(A1297,'Linked TB'!A:A,1,FALSE)</f>
        <v>2077</v>
      </c>
    </row>
    <row r="1298" spans="1:4">
      <c r="A1298" s="116" t="s">
        <v>5896</v>
      </c>
      <c r="B1298" s="116" t="s">
        <v>5897</v>
      </c>
      <c r="C1298" s="118">
        <v>0</v>
      </c>
      <c r="D1298" s="10" t="str">
        <f>VLOOKUP(A1298,'Linked TB'!A:A,1,FALSE)</f>
        <v>2778</v>
      </c>
    </row>
    <row r="1299" spans="1:4">
      <c r="A1299" s="116" t="s">
        <v>3667</v>
      </c>
      <c r="B1299" s="116" t="s">
        <v>3668</v>
      </c>
      <c r="C1299" s="118">
        <v>0</v>
      </c>
      <c r="D1299" s="10" t="str">
        <f>VLOOKUP(A1299,'Linked TB'!A:A,1,FALSE)</f>
        <v>1275</v>
      </c>
    </row>
    <row r="1300" spans="1:4">
      <c r="A1300" s="116" t="s">
        <v>815</v>
      </c>
      <c r="B1300" s="116" t="s">
        <v>816</v>
      </c>
      <c r="C1300" s="118">
        <v>0</v>
      </c>
      <c r="D1300" s="10" t="str">
        <f>VLOOKUP(A1300,'Linked TB'!A:A,1,FALSE)</f>
        <v>1074</v>
      </c>
    </row>
    <row r="1301" spans="1:4">
      <c r="A1301" s="116" t="s">
        <v>1385</v>
      </c>
      <c r="B1301" s="116" t="s">
        <v>1386</v>
      </c>
      <c r="C1301" s="118">
        <v>0</v>
      </c>
      <c r="D1301" s="10" t="str">
        <f>VLOOKUP(A1301,'Linked TB'!A:A,1,FALSE)</f>
        <v>1142</v>
      </c>
    </row>
    <row r="1302" spans="1:4">
      <c r="A1302" s="116" t="s">
        <v>549</v>
      </c>
      <c r="B1302" s="116" t="s">
        <v>550</v>
      </c>
      <c r="C1302" s="118">
        <v>0</v>
      </c>
      <c r="D1302" s="10" t="str">
        <f>VLOOKUP(A1302,'Linked TB'!A:A,1,FALSE)</f>
        <v>1761</v>
      </c>
    </row>
    <row r="1303" spans="1:4">
      <c r="A1303" s="116" t="s">
        <v>3669</v>
      </c>
      <c r="B1303" s="116" t="s">
        <v>3670</v>
      </c>
      <c r="C1303" s="118">
        <v>0</v>
      </c>
      <c r="D1303" s="10" t="str">
        <f>VLOOKUP(A1303,'Linked TB'!A:A,1,FALSE)</f>
        <v>1277</v>
      </c>
    </row>
    <row r="1304" spans="1:4">
      <c r="A1304" s="116" t="s">
        <v>941</v>
      </c>
      <c r="B1304" s="116" t="s">
        <v>942</v>
      </c>
      <c r="C1304" s="118">
        <v>0</v>
      </c>
      <c r="D1304" s="10" t="str">
        <f>VLOOKUP(A1304,'Linked TB'!A:A,1,FALSE)</f>
        <v>1916</v>
      </c>
    </row>
    <row r="1305" spans="1:4">
      <c r="A1305" s="116" t="s">
        <v>2360</v>
      </c>
      <c r="B1305" s="116" t="s">
        <v>2361</v>
      </c>
      <c r="C1305" s="118">
        <v>0</v>
      </c>
      <c r="D1305" s="10" t="str">
        <f>VLOOKUP(A1305,'Linked TB'!A:A,1,FALSE)</f>
        <v>1891</v>
      </c>
    </row>
    <row r="1306" spans="1:4">
      <c r="A1306" s="116" t="s">
        <v>6477</v>
      </c>
      <c r="B1306" s="116" t="s">
        <v>6478</v>
      </c>
      <c r="C1306" s="118">
        <v>0</v>
      </c>
      <c r="D1306" s="10" t="e">
        <f>VLOOKUP(A1306,'Linked TB'!A:A,1,FALSE)</f>
        <v>#N/A</v>
      </c>
    </row>
    <row r="1307" spans="1:4">
      <c r="A1307" s="116" t="s">
        <v>3677</v>
      </c>
      <c r="B1307" s="116" t="s">
        <v>3678</v>
      </c>
      <c r="C1307" s="118">
        <v>0</v>
      </c>
      <c r="D1307" s="10" t="str">
        <f>VLOOKUP(A1307,'Linked TB'!A:A,1,FALSE)</f>
        <v>1534</v>
      </c>
    </row>
    <row r="1308" spans="1:4">
      <c r="A1308" s="116" t="s">
        <v>732</v>
      </c>
      <c r="B1308" s="116" t="s">
        <v>733</v>
      </c>
      <c r="C1308" s="118">
        <v>0</v>
      </c>
      <c r="D1308" s="10" t="str">
        <f>VLOOKUP(A1308,'Linked TB'!A:A,1,FALSE)</f>
        <v>0617</v>
      </c>
    </row>
    <row r="1309" spans="1:4">
      <c r="A1309" s="116" t="s">
        <v>2342</v>
      </c>
      <c r="B1309" s="116" t="s">
        <v>2343</v>
      </c>
      <c r="C1309" s="118">
        <v>0</v>
      </c>
      <c r="D1309" s="10" t="str">
        <f>VLOOKUP(A1309,'Linked TB'!A:A,1,FALSE)</f>
        <v>1807</v>
      </c>
    </row>
    <row r="1310" spans="1:4">
      <c r="A1310" s="116" t="s">
        <v>4977</v>
      </c>
      <c r="B1310" s="116" t="s">
        <v>4978</v>
      </c>
      <c r="C1310" s="118">
        <v>0</v>
      </c>
      <c r="D1310" s="10" t="str">
        <f>VLOOKUP(A1310,'Linked TB'!A:A,1,FALSE)</f>
        <v>2087</v>
      </c>
    </row>
    <row r="1311" spans="1:4">
      <c r="A1311" s="116" t="s">
        <v>2201</v>
      </c>
      <c r="B1311" s="116" t="s">
        <v>2202</v>
      </c>
      <c r="C1311" s="118">
        <v>0</v>
      </c>
      <c r="D1311" s="10" t="str">
        <f>VLOOKUP(A1311,'Linked TB'!A:A,1,FALSE)</f>
        <v>0069</v>
      </c>
    </row>
    <row r="1312" spans="1:4">
      <c r="A1312" s="116" t="s">
        <v>4039</v>
      </c>
      <c r="B1312" s="116" t="s">
        <v>4040</v>
      </c>
      <c r="C1312" s="118">
        <v>0</v>
      </c>
      <c r="D1312" s="10" t="str">
        <f>VLOOKUP(A1312,'Linked TB'!A:A,1,FALSE)</f>
        <v>1258</v>
      </c>
    </row>
    <row r="1313" spans="1:4">
      <c r="A1313" s="116" t="s">
        <v>2346</v>
      </c>
      <c r="B1313" s="116" t="s">
        <v>2347</v>
      </c>
      <c r="C1313" s="118">
        <v>0</v>
      </c>
      <c r="D1313" s="10" t="str">
        <f>VLOOKUP(A1313,'Linked TB'!A:A,1,FALSE)</f>
        <v>1831</v>
      </c>
    </row>
    <row r="1314" spans="1:4">
      <c r="A1314" s="116" t="s">
        <v>547</v>
      </c>
      <c r="B1314" s="116" t="s">
        <v>548</v>
      </c>
      <c r="C1314" s="118">
        <v>0</v>
      </c>
      <c r="D1314" s="10" t="str">
        <f>VLOOKUP(A1314,'Linked TB'!A:A,1,FALSE)</f>
        <v>1703</v>
      </c>
    </row>
    <row r="1315" spans="1:4">
      <c r="A1315" s="116" t="s">
        <v>541</v>
      </c>
      <c r="B1315" s="116" t="s">
        <v>542</v>
      </c>
      <c r="C1315" s="118">
        <v>0</v>
      </c>
      <c r="D1315" s="10" t="str">
        <f>VLOOKUP(A1315,'Linked TB'!A:A,1,FALSE)</f>
        <v>0225</v>
      </c>
    </row>
    <row r="1316" spans="1:4">
      <c r="A1316" s="116" t="s">
        <v>3673</v>
      </c>
      <c r="B1316" s="116" t="s">
        <v>3674</v>
      </c>
      <c r="C1316" s="118">
        <v>0</v>
      </c>
      <c r="D1316" s="10" t="str">
        <f>VLOOKUP(A1316,'Linked TB'!A:A,1,FALSE)</f>
        <v>0989</v>
      </c>
    </row>
    <row r="1317" spans="1:4">
      <c r="A1317" s="116" t="s">
        <v>4795</v>
      </c>
      <c r="B1317" s="116" t="s">
        <v>4796</v>
      </c>
      <c r="C1317" s="118">
        <v>0</v>
      </c>
      <c r="D1317" s="10" t="str">
        <f>VLOOKUP(A1317,'Linked TB'!A:A,1,FALSE)</f>
        <v>1934</v>
      </c>
    </row>
    <row r="1318" spans="1:4">
      <c r="A1318" s="116" t="s">
        <v>565</v>
      </c>
      <c r="B1318" s="116" t="s">
        <v>566</v>
      </c>
      <c r="C1318" s="118">
        <v>0</v>
      </c>
      <c r="D1318" s="10" t="str">
        <f>VLOOKUP(A1318,'Linked TB'!A:A,1,FALSE)</f>
        <v>2234</v>
      </c>
    </row>
    <row r="1319" spans="1:4">
      <c r="A1319" s="116" t="s">
        <v>5977</v>
      </c>
      <c r="B1319" s="116" t="s">
        <v>5978</v>
      </c>
      <c r="C1319" s="118">
        <v>0</v>
      </c>
      <c r="D1319" s="10" t="str">
        <f>VLOOKUP(A1319,'Linked TB'!A:A,1,FALSE)</f>
        <v>2799</v>
      </c>
    </row>
    <row r="1320" spans="1:4">
      <c r="A1320" s="116" t="s">
        <v>5145</v>
      </c>
      <c r="B1320" s="116" t="s">
        <v>5146</v>
      </c>
      <c r="C1320" s="118">
        <v>0</v>
      </c>
      <c r="D1320" s="10" t="str">
        <f>VLOOKUP(A1320,'Linked TB'!A:A,1,FALSE)</f>
        <v>1508</v>
      </c>
    </row>
    <row r="1321" spans="1:4">
      <c r="A1321" s="116" t="s">
        <v>4043</v>
      </c>
      <c r="B1321" s="116" t="s">
        <v>4044</v>
      </c>
      <c r="C1321" s="118">
        <v>0</v>
      </c>
      <c r="D1321" s="10" t="str">
        <f>VLOOKUP(A1321,'Linked TB'!A:A,1,FALSE)</f>
        <v>1925</v>
      </c>
    </row>
    <row r="1322" spans="1:4">
      <c r="A1322" s="116" t="s">
        <v>871</v>
      </c>
      <c r="B1322" s="116" t="s">
        <v>872</v>
      </c>
      <c r="C1322" s="118">
        <v>0</v>
      </c>
      <c r="D1322" s="10" t="str">
        <f>VLOOKUP(A1322,'Linked TB'!A:A,1,FALSE)</f>
        <v>1090</v>
      </c>
    </row>
    <row r="1323" spans="1:4">
      <c r="A1323" s="116" t="s">
        <v>553</v>
      </c>
      <c r="B1323" s="116" t="s">
        <v>554</v>
      </c>
      <c r="C1323" s="118">
        <v>0</v>
      </c>
      <c r="D1323" s="10" t="str">
        <f>VLOOKUP(A1323,'Linked TB'!A:A,1,FALSE)</f>
        <v>1749</v>
      </c>
    </row>
    <row r="1324" spans="1:4">
      <c r="A1324" s="116" t="s">
        <v>4565</v>
      </c>
      <c r="B1324" s="116" t="s">
        <v>4566</v>
      </c>
      <c r="C1324" s="118">
        <v>0</v>
      </c>
      <c r="D1324" s="10" t="str">
        <f>VLOOKUP(A1324,'Linked TB'!A:A,1,FALSE)</f>
        <v>1367</v>
      </c>
    </row>
    <row r="1325" spans="1:4">
      <c r="A1325" s="116" t="s">
        <v>4999</v>
      </c>
      <c r="B1325" s="116" t="s">
        <v>5000</v>
      </c>
      <c r="C1325" s="118">
        <v>0</v>
      </c>
      <c r="D1325" s="10" t="str">
        <f>VLOOKUP(A1325,'Linked TB'!A:A,1,FALSE)</f>
        <v>1673</v>
      </c>
    </row>
    <row r="1326" spans="1:4">
      <c r="A1326" s="116" t="s">
        <v>5502</v>
      </c>
      <c r="B1326" s="116" t="s">
        <v>5503</v>
      </c>
      <c r="C1326" s="118">
        <v>0</v>
      </c>
      <c r="D1326" s="10" t="str">
        <f>VLOOKUP(A1326,'Linked TB'!A:A,1,FALSE)</f>
        <v>2552</v>
      </c>
    </row>
    <row r="1327" spans="1:4">
      <c r="A1327" s="116" t="s">
        <v>5979</v>
      </c>
      <c r="B1327" s="116" t="s">
        <v>5980</v>
      </c>
      <c r="C1327" s="118">
        <v>0</v>
      </c>
      <c r="D1327" s="10" t="str">
        <f>VLOOKUP(A1327,'Linked TB'!A:A,1,FALSE)</f>
        <v>2802</v>
      </c>
    </row>
    <row r="1328" spans="1:4">
      <c r="A1328" s="116" t="s">
        <v>738</v>
      </c>
      <c r="B1328" s="116" t="s">
        <v>739</v>
      </c>
      <c r="C1328" s="118">
        <v>0</v>
      </c>
      <c r="D1328" s="10" t="str">
        <f>VLOOKUP(A1328,'Linked TB'!A:A,1,FALSE)</f>
        <v>0619</v>
      </c>
    </row>
    <row r="1329" spans="1:4">
      <c r="A1329" s="116" t="s">
        <v>736</v>
      </c>
      <c r="B1329" s="116" t="s">
        <v>737</v>
      </c>
      <c r="C1329" s="118">
        <v>0</v>
      </c>
      <c r="D1329" s="10" t="str">
        <f>VLOOKUP(A1329,'Linked TB'!A:A,1,FALSE)</f>
        <v>1025</v>
      </c>
    </row>
    <row r="1330" spans="1:4">
      <c r="A1330" s="116" t="s">
        <v>2386</v>
      </c>
      <c r="B1330" s="116" t="s">
        <v>2387</v>
      </c>
      <c r="C1330" s="118">
        <v>0</v>
      </c>
      <c r="D1330" s="10" t="str">
        <f>VLOOKUP(A1330,'Linked TB'!A:A,1,FALSE)</f>
        <v>2012</v>
      </c>
    </row>
    <row r="1331" spans="1:4">
      <c r="A1331" s="116" t="s">
        <v>2283</v>
      </c>
      <c r="B1331" s="116" t="s">
        <v>2284</v>
      </c>
      <c r="C1331" s="118">
        <v>0</v>
      </c>
      <c r="D1331" s="10" t="str">
        <f>VLOOKUP(A1331,'Linked TB'!A:A,1,FALSE)</f>
        <v>0967</v>
      </c>
    </row>
    <row r="1332" spans="1:4">
      <c r="A1332" s="116" t="s">
        <v>5540</v>
      </c>
      <c r="B1332" s="116" t="s">
        <v>5541</v>
      </c>
      <c r="C1332" s="118">
        <v>0</v>
      </c>
      <c r="D1332" s="10" t="str">
        <f>VLOOKUP(A1332,'Linked TB'!A:A,1,FALSE)</f>
        <v>2606</v>
      </c>
    </row>
    <row r="1333" spans="1:4">
      <c r="A1333" s="116" t="s">
        <v>6479</v>
      </c>
      <c r="B1333" s="116" t="s">
        <v>6480</v>
      </c>
      <c r="C1333" s="118">
        <v>0</v>
      </c>
      <c r="D1333" s="10" t="e">
        <f>VLOOKUP(A1333,'Linked TB'!A:A,1,FALSE)</f>
        <v>#N/A</v>
      </c>
    </row>
    <row r="1334" spans="1:4">
      <c r="A1334" s="116" t="s">
        <v>4175</v>
      </c>
      <c r="B1334" s="116" t="s">
        <v>6060</v>
      </c>
      <c r="C1334" s="118">
        <v>0</v>
      </c>
      <c r="D1334" s="10" t="str">
        <f>VLOOKUP(A1334,'Linked TB'!A:A,1,FALSE)</f>
        <v>0138</v>
      </c>
    </row>
    <row r="1335" spans="1:4">
      <c r="A1335" s="116" t="s">
        <v>4573</v>
      </c>
      <c r="B1335" s="116" t="s">
        <v>4574</v>
      </c>
      <c r="C1335" s="118">
        <v>0</v>
      </c>
      <c r="D1335" s="10" t="str">
        <f>VLOOKUP(A1335,'Linked TB'!A:A,1,FALSE)</f>
        <v>1312</v>
      </c>
    </row>
    <row r="1336" spans="1:4">
      <c r="A1336" s="116" t="s">
        <v>557</v>
      </c>
      <c r="B1336" s="116" t="s">
        <v>6061</v>
      </c>
      <c r="C1336" s="118">
        <v>0</v>
      </c>
      <c r="D1336" s="10" t="str">
        <f>VLOOKUP(A1336,'Linked TB'!A:A,1,FALSE)</f>
        <v>1376</v>
      </c>
    </row>
    <row r="1337" spans="1:4">
      <c r="A1337" s="116" t="s">
        <v>4559</v>
      </c>
      <c r="B1337" s="116" t="s">
        <v>4560</v>
      </c>
      <c r="C1337" s="118">
        <v>0</v>
      </c>
      <c r="D1337" s="10" t="str">
        <f>VLOOKUP(A1337,'Linked TB'!A:A,1,FALSE)</f>
        <v>1262</v>
      </c>
    </row>
    <row r="1338" spans="1:4">
      <c r="A1338" s="116" t="s">
        <v>939</v>
      </c>
      <c r="B1338" s="116" t="s">
        <v>940</v>
      </c>
      <c r="C1338" s="118">
        <v>0</v>
      </c>
      <c r="D1338" s="10" t="str">
        <f>VLOOKUP(A1338,'Linked TB'!A:A,1,FALSE)</f>
        <v>1412</v>
      </c>
    </row>
    <row r="1339" spans="1:4">
      <c r="A1339" s="116" t="s">
        <v>4183</v>
      </c>
      <c r="B1339" s="116" t="s">
        <v>4184</v>
      </c>
      <c r="C1339" s="118">
        <v>0</v>
      </c>
      <c r="D1339" s="10" t="str">
        <f>VLOOKUP(A1339,'Linked TB'!A:A,1,FALSE)</f>
        <v>1386</v>
      </c>
    </row>
    <row r="1340" spans="1:4">
      <c r="A1340" s="116" t="s">
        <v>545</v>
      </c>
      <c r="B1340" s="116" t="s">
        <v>546</v>
      </c>
      <c r="C1340" s="118">
        <v>0</v>
      </c>
      <c r="D1340" s="10" t="str">
        <f>VLOOKUP(A1340,'Linked TB'!A:A,1,FALSE)</f>
        <v>1374</v>
      </c>
    </row>
    <row r="1341" spans="1:4">
      <c r="A1341" s="116" t="s">
        <v>6481</v>
      </c>
      <c r="B1341" s="116" t="s">
        <v>6482</v>
      </c>
      <c r="C1341" s="118">
        <v>0</v>
      </c>
      <c r="D1341" s="10" t="e">
        <f>VLOOKUP(A1341,'Linked TB'!A:A,1,FALSE)</f>
        <v>#N/A</v>
      </c>
    </row>
    <row r="1342" spans="1:4">
      <c r="A1342" s="116" t="s">
        <v>1375</v>
      </c>
      <c r="B1342" s="116" t="s">
        <v>1376</v>
      </c>
      <c r="C1342" s="118">
        <v>0</v>
      </c>
      <c r="D1342" s="10" t="str">
        <f>VLOOKUP(A1342,'Linked TB'!A:A,1,FALSE)</f>
        <v>1131</v>
      </c>
    </row>
    <row r="1343" spans="1:4">
      <c r="A1343" s="116" t="s">
        <v>4952</v>
      </c>
      <c r="B1343" s="116" t="s">
        <v>4953</v>
      </c>
      <c r="C1343" s="118">
        <v>0</v>
      </c>
      <c r="D1343" s="10" t="str">
        <f>VLOOKUP(A1343,'Linked TB'!A:A,1,FALSE)</f>
        <v>0027</v>
      </c>
    </row>
    <row r="1344" spans="1:4">
      <c r="A1344" s="116" t="s">
        <v>730</v>
      </c>
      <c r="B1344" s="116" t="s">
        <v>731</v>
      </c>
      <c r="C1344" s="118">
        <v>0</v>
      </c>
      <c r="D1344" s="10" t="str">
        <f>VLOOKUP(A1344,'Linked TB'!A:A,1,FALSE)</f>
        <v>1010</v>
      </c>
    </row>
    <row r="1345" spans="1:4">
      <c r="A1345" s="116" t="s">
        <v>4181</v>
      </c>
      <c r="B1345" s="116" t="s">
        <v>4182</v>
      </c>
      <c r="C1345" s="118">
        <v>0</v>
      </c>
      <c r="D1345" s="10" t="str">
        <f>VLOOKUP(A1345,'Linked TB'!A:A,1,FALSE)</f>
        <v>1847</v>
      </c>
    </row>
    <row r="1346" spans="1:4">
      <c r="A1346" s="116" t="s">
        <v>2336</v>
      </c>
      <c r="B1346" s="116" t="s">
        <v>2337</v>
      </c>
      <c r="C1346" s="118">
        <v>0</v>
      </c>
      <c r="D1346" s="10" t="str">
        <f>VLOOKUP(A1346,'Linked TB'!A:A,1,FALSE)</f>
        <v>1865</v>
      </c>
    </row>
    <row r="1347" spans="1:4">
      <c r="A1347" s="116" t="s">
        <v>3679</v>
      </c>
      <c r="B1347" s="116" t="s">
        <v>3680</v>
      </c>
      <c r="C1347" s="118">
        <v>0</v>
      </c>
      <c r="D1347" s="10" t="str">
        <f>VLOOKUP(A1347,'Linked TB'!A:A,1,FALSE)</f>
        <v>1579</v>
      </c>
    </row>
    <row r="1348" spans="1:4">
      <c r="A1348" s="116" t="s">
        <v>5500</v>
      </c>
      <c r="B1348" s="116" t="s">
        <v>5501</v>
      </c>
      <c r="C1348" s="118">
        <v>0</v>
      </c>
      <c r="D1348" s="10" t="str">
        <f>VLOOKUP(A1348,'Linked TB'!A:A,1,FALSE)</f>
        <v>2521</v>
      </c>
    </row>
    <row r="1349" spans="1:4">
      <c r="A1349" s="116" t="s">
        <v>6483</v>
      </c>
      <c r="B1349" s="116" t="s">
        <v>6484</v>
      </c>
      <c r="C1349" s="118">
        <v>0</v>
      </c>
      <c r="D1349" s="10" t="e">
        <f>VLOOKUP(A1349,'Linked TB'!A:A,1,FALSE)</f>
        <v>#N/A</v>
      </c>
    </row>
    <row r="1350" spans="1:4">
      <c r="A1350" s="116" t="s">
        <v>3663</v>
      </c>
      <c r="B1350" s="116" t="s">
        <v>3664</v>
      </c>
      <c r="C1350" s="118">
        <v>0</v>
      </c>
      <c r="D1350" s="10" t="str">
        <f>VLOOKUP(A1350,'Linked TB'!A:A,1,FALSE)</f>
        <v>1239</v>
      </c>
    </row>
    <row r="1351" spans="1:4">
      <c r="A1351" s="116" t="s">
        <v>4359</v>
      </c>
      <c r="B1351" s="116" t="s">
        <v>4360</v>
      </c>
      <c r="C1351" s="118">
        <v>0</v>
      </c>
      <c r="D1351" s="10" t="str">
        <f>VLOOKUP(A1351,'Linked TB'!A:A,1,FALSE)</f>
        <v>2473</v>
      </c>
    </row>
    <row r="1352" spans="1:4">
      <c r="A1352" s="116" t="s">
        <v>1291</v>
      </c>
      <c r="B1352" s="116" t="s">
        <v>1292</v>
      </c>
      <c r="C1352" s="118">
        <v>0</v>
      </c>
      <c r="D1352" s="10" t="str">
        <f>VLOOKUP(A1352,'Linked TB'!A:A,1,FALSE)</f>
        <v>1051</v>
      </c>
    </row>
    <row r="1353" spans="1:4">
      <c r="A1353" s="116" t="s">
        <v>6485</v>
      </c>
      <c r="B1353" s="116" t="s">
        <v>6486</v>
      </c>
      <c r="C1353" s="118">
        <v>0</v>
      </c>
      <c r="D1353" s="10" t="e">
        <f>VLOOKUP(A1353,'Linked TB'!A:A,1,FALSE)</f>
        <v>#N/A</v>
      </c>
    </row>
    <row r="1354" spans="1:4">
      <c r="A1354" s="116" t="s">
        <v>3665</v>
      </c>
      <c r="B1354" s="116" t="s">
        <v>3666</v>
      </c>
      <c r="C1354" s="118">
        <v>0</v>
      </c>
      <c r="D1354" s="10" t="str">
        <f>VLOOKUP(A1354,'Linked TB'!A:A,1,FALSE)</f>
        <v>0980</v>
      </c>
    </row>
    <row r="1355" spans="1:4">
      <c r="A1355" s="116" t="s">
        <v>2350</v>
      </c>
      <c r="B1355" s="116" t="s">
        <v>2351</v>
      </c>
      <c r="C1355" s="118">
        <v>0</v>
      </c>
      <c r="D1355" s="10" t="str">
        <f>VLOOKUP(A1355,'Linked TB'!A:A,1,FALSE)</f>
        <v>1887</v>
      </c>
    </row>
    <row r="1356" spans="1:4">
      <c r="A1356" s="116" t="s">
        <v>6487</v>
      </c>
      <c r="B1356" s="116" t="s">
        <v>6488</v>
      </c>
      <c r="C1356" s="118">
        <v>0</v>
      </c>
      <c r="D1356" s="10" t="e">
        <f>VLOOKUP(A1356,'Linked TB'!A:A,1,FALSE)</f>
        <v>#N/A</v>
      </c>
    </row>
    <row r="1357" spans="1:4">
      <c r="A1357" s="116" t="s">
        <v>2426</v>
      </c>
      <c r="B1357" s="116" t="s">
        <v>2427</v>
      </c>
      <c r="C1357" s="118">
        <v>0</v>
      </c>
      <c r="D1357" s="10" t="str">
        <f>VLOOKUP(A1357,'Linked TB'!A:A,1,FALSE)</f>
        <v>2141</v>
      </c>
    </row>
    <row r="1358" spans="1:4">
      <c r="A1358" s="116" t="s">
        <v>3671</v>
      </c>
      <c r="B1358" s="116" t="s">
        <v>3672</v>
      </c>
      <c r="C1358" s="118">
        <v>0</v>
      </c>
      <c r="D1358" s="10" t="str">
        <f>VLOOKUP(A1358,'Linked TB'!A:A,1,FALSE)</f>
        <v>0986</v>
      </c>
    </row>
    <row r="1359" spans="1:4">
      <c r="A1359" s="116" t="s">
        <v>3675</v>
      </c>
      <c r="B1359" s="116" t="s">
        <v>3676</v>
      </c>
      <c r="C1359" s="118">
        <v>0</v>
      </c>
      <c r="D1359" s="10" t="str">
        <f>VLOOKUP(A1359,'Linked TB'!A:A,1,FALSE)</f>
        <v>0993</v>
      </c>
    </row>
    <row r="1360" spans="1:4">
      <c r="A1360" s="116" t="s">
        <v>6489</v>
      </c>
      <c r="B1360" s="116" t="s">
        <v>6490</v>
      </c>
      <c r="C1360" s="118">
        <v>0</v>
      </c>
      <c r="D1360" s="10" t="e">
        <f>VLOOKUP(A1360,'Linked TB'!A:A,1,FALSE)</f>
        <v>#N/A</v>
      </c>
    </row>
    <row r="1361" spans="1:4">
      <c r="A1361" s="116" t="s">
        <v>5141</v>
      </c>
      <c r="B1361" s="116" t="s">
        <v>5142</v>
      </c>
      <c r="C1361" s="118">
        <v>0</v>
      </c>
      <c r="D1361" s="10" t="str">
        <f>VLOOKUP(A1361,'Linked TB'!A:A,1,FALSE)</f>
        <v>0012</v>
      </c>
    </row>
    <row r="1362" spans="1:4">
      <c r="A1362" s="116" t="s">
        <v>1293</v>
      </c>
      <c r="B1362" s="116" t="s">
        <v>1294</v>
      </c>
      <c r="C1362" s="118">
        <v>0</v>
      </c>
      <c r="D1362" s="10" t="str">
        <f>VLOOKUP(A1362,'Linked TB'!A:A,1,FALSE)</f>
        <v>1368</v>
      </c>
    </row>
    <row r="1363" spans="1:4">
      <c r="A1363" s="116" t="s">
        <v>1381</v>
      </c>
      <c r="B1363" s="116" t="s">
        <v>1382</v>
      </c>
      <c r="C1363" s="118">
        <v>0</v>
      </c>
      <c r="D1363" s="10" t="str">
        <f>VLOOKUP(A1363,'Linked TB'!A:A,1,FALSE)</f>
        <v>1136</v>
      </c>
    </row>
    <row r="1364" spans="1:4">
      <c r="A1364" s="116" t="s">
        <v>933</v>
      </c>
      <c r="B1364" s="116" t="s">
        <v>934</v>
      </c>
      <c r="C1364" s="118">
        <v>0</v>
      </c>
      <c r="D1364" s="10" t="str">
        <f>VLOOKUP(A1364,'Linked TB'!A:A,1,FALSE)</f>
        <v>0939</v>
      </c>
    </row>
    <row r="1365" spans="1:4">
      <c r="A1365" s="116" t="s">
        <v>3919</v>
      </c>
      <c r="B1365" s="116" t="s">
        <v>3920</v>
      </c>
      <c r="C1365" s="118">
        <v>0</v>
      </c>
      <c r="D1365" s="10" t="str">
        <f>VLOOKUP(A1365,'Linked TB'!A:A,1,FALSE)</f>
        <v>0829</v>
      </c>
    </row>
    <row r="1366" spans="1:4">
      <c r="A1366" s="116" t="s">
        <v>2279</v>
      </c>
      <c r="B1366" s="116" t="s">
        <v>2280</v>
      </c>
      <c r="C1366" s="118">
        <v>0</v>
      </c>
      <c r="D1366" s="10" t="str">
        <f>VLOOKUP(A1366,'Linked TB'!A:A,1,FALSE)</f>
        <v>0896</v>
      </c>
    </row>
    <row r="1367" spans="1:4">
      <c r="A1367" s="116" t="s">
        <v>4187</v>
      </c>
      <c r="B1367" s="116" t="s">
        <v>4188</v>
      </c>
      <c r="C1367" s="118">
        <v>0</v>
      </c>
      <c r="D1367" s="10" t="str">
        <f>VLOOKUP(A1367,'Linked TB'!A:A,1,FALSE)</f>
        <v>2101</v>
      </c>
    </row>
    <row r="1368" spans="1:4">
      <c r="A1368" s="116" t="s">
        <v>4047</v>
      </c>
      <c r="B1368" s="116" t="s">
        <v>4048</v>
      </c>
      <c r="C1368" s="118">
        <v>0</v>
      </c>
      <c r="D1368" s="10" t="str">
        <f>VLOOKUP(A1368,'Linked TB'!A:A,1,FALSE)</f>
        <v>1928</v>
      </c>
    </row>
    <row r="1369" spans="1:4">
      <c r="A1369" s="116" t="s">
        <v>5608</v>
      </c>
      <c r="B1369" s="116" t="s">
        <v>5601</v>
      </c>
      <c r="C1369" s="118">
        <v>0</v>
      </c>
      <c r="D1369" s="10" t="str">
        <f>VLOOKUP(A1369,'Linked TB'!A:A,1,FALSE)</f>
        <v>1184</v>
      </c>
    </row>
    <row r="1370" spans="1:4">
      <c r="A1370" s="116" t="s">
        <v>2255</v>
      </c>
      <c r="B1370" s="116" t="s">
        <v>2256</v>
      </c>
      <c r="C1370" s="118">
        <v>0</v>
      </c>
      <c r="D1370" s="10" t="str">
        <f>VLOOKUP(A1370,'Linked TB'!A:A,1,FALSE)</f>
        <v>0658</v>
      </c>
    </row>
    <row r="1371" spans="1:4">
      <c r="A1371" s="116" t="s">
        <v>4118</v>
      </c>
      <c r="B1371" s="116" t="s">
        <v>4119</v>
      </c>
      <c r="C1371" s="118">
        <v>0</v>
      </c>
      <c r="D1371" s="10" t="str">
        <f>VLOOKUP(A1371,'Linked TB'!A:A,1,FALSE)</f>
        <v>1551</v>
      </c>
    </row>
    <row r="1372" spans="1:4">
      <c r="A1372" s="116" t="s">
        <v>567</v>
      </c>
      <c r="B1372" s="116" t="s">
        <v>568</v>
      </c>
      <c r="C1372" s="118">
        <v>0</v>
      </c>
      <c r="D1372" s="10" t="str">
        <f>VLOOKUP(A1372,'Linked TB'!A:A,1,FALSE)</f>
        <v>2244</v>
      </c>
    </row>
    <row r="1373" spans="1:4">
      <c r="A1373" s="116" t="s">
        <v>734</v>
      </c>
      <c r="B1373" s="116" t="s">
        <v>735</v>
      </c>
      <c r="C1373" s="118">
        <v>0</v>
      </c>
      <c r="D1373" s="10" t="str">
        <f>VLOOKUP(A1373,'Linked TB'!A:A,1,FALSE)</f>
        <v>0621</v>
      </c>
    </row>
    <row r="1374" spans="1:4">
      <c r="A1374" s="116" t="s">
        <v>4555</v>
      </c>
      <c r="B1374" s="116" t="s">
        <v>4556</v>
      </c>
      <c r="C1374" s="118">
        <v>0</v>
      </c>
      <c r="D1374" s="10" t="str">
        <f>VLOOKUP(A1374,'Linked TB'!A:A,1,FALSE)</f>
        <v>0157</v>
      </c>
    </row>
    <row r="1375" spans="1:4">
      <c r="A1375" s="116" t="s">
        <v>740</v>
      </c>
      <c r="B1375" s="116" t="s">
        <v>741</v>
      </c>
      <c r="C1375" s="118">
        <v>0</v>
      </c>
      <c r="D1375" s="10" t="str">
        <f>VLOOKUP(A1375,'Linked TB'!A:A,1,FALSE)</f>
        <v>1006</v>
      </c>
    </row>
    <row r="1376" spans="1:4">
      <c r="A1376" s="116" t="s">
        <v>2247</v>
      </c>
      <c r="B1376" s="116" t="s">
        <v>2248</v>
      </c>
      <c r="C1376" s="118">
        <v>0</v>
      </c>
      <c r="D1376" s="10" t="str">
        <f>VLOOKUP(A1376,'Linked TB'!A:A,1,FALSE)</f>
        <v>0888</v>
      </c>
    </row>
    <row r="1377" spans="1:4">
      <c r="A1377" s="116" t="s">
        <v>6491</v>
      </c>
      <c r="B1377" s="116" t="s">
        <v>6492</v>
      </c>
      <c r="C1377" s="118">
        <v>0</v>
      </c>
      <c r="D1377" s="10" t="e">
        <f>VLOOKUP(A1377,'Linked TB'!A:A,1,FALSE)</f>
        <v>#N/A</v>
      </c>
    </row>
    <row r="1378" spans="1:4">
      <c r="A1378" s="116" t="s">
        <v>4569</v>
      </c>
      <c r="B1378" s="116" t="s">
        <v>4570</v>
      </c>
      <c r="C1378" s="118">
        <v>0</v>
      </c>
      <c r="D1378" s="10" t="str">
        <f>VLOOKUP(A1378,'Linked TB'!A:A,1,FALSE)</f>
        <v>1775</v>
      </c>
    </row>
    <row r="1379" spans="1:4">
      <c r="A1379" s="116" t="s">
        <v>4369</v>
      </c>
      <c r="B1379" s="116" t="s">
        <v>6064</v>
      </c>
      <c r="C1379" s="118">
        <v>0</v>
      </c>
      <c r="D1379" s="10" t="str">
        <f>VLOOKUP(A1379,'Linked TB'!A:A,1,FALSE)</f>
        <v>0448</v>
      </c>
    </row>
    <row r="1380" spans="1:4">
      <c r="A1380" s="116" t="s">
        <v>2416</v>
      </c>
      <c r="B1380" s="116" t="s">
        <v>2417</v>
      </c>
      <c r="C1380" s="118">
        <v>0</v>
      </c>
      <c r="D1380" s="10" t="str">
        <f>VLOOKUP(A1380,'Linked TB'!A:A,1,FALSE)</f>
        <v>2123</v>
      </c>
    </row>
    <row r="1381" spans="1:4">
      <c r="A1381" s="116" t="s">
        <v>2221</v>
      </c>
      <c r="B1381" s="116" t="s">
        <v>2222</v>
      </c>
      <c r="C1381" s="118">
        <v>0</v>
      </c>
      <c r="D1381" s="10" t="str">
        <f>VLOOKUP(A1381,'Linked TB'!A:A,1,FALSE)</f>
        <v>1281</v>
      </c>
    </row>
    <row r="1382" spans="1:4">
      <c r="A1382" s="116" t="s">
        <v>4561</v>
      </c>
      <c r="B1382" s="116" t="s">
        <v>4562</v>
      </c>
      <c r="C1382" s="118">
        <v>0</v>
      </c>
      <c r="D1382" s="10" t="str">
        <f>VLOOKUP(A1382,'Linked TB'!A:A,1,FALSE)</f>
        <v>1169</v>
      </c>
    </row>
    <row r="1383" spans="1:4">
      <c r="A1383" s="116" t="s">
        <v>4045</v>
      </c>
      <c r="B1383" s="116" t="s">
        <v>4046</v>
      </c>
      <c r="C1383" s="118">
        <v>0</v>
      </c>
      <c r="D1383" s="10" t="str">
        <f>VLOOKUP(A1383,'Linked TB'!A:A,1,FALSE)</f>
        <v>1929</v>
      </c>
    </row>
    <row r="1384" spans="1:4">
      <c r="A1384" s="116" t="s">
        <v>4301</v>
      </c>
      <c r="B1384" s="116" t="s">
        <v>4302</v>
      </c>
      <c r="C1384" s="118">
        <v>0</v>
      </c>
      <c r="D1384" s="10" t="str">
        <f>VLOOKUP(A1384,'Linked TB'!A:A,1,FALSE)</f>
        <v>0183</v>
      </c>
    </row>
    <row r="1385" spans="1:4">
      <c r="A1385" s="116" t="s">
        <v>1104</v>
      </c>
      <c r="B1385" s="116" t="s">
        <v>1105</v>
      </c>
      <c r="C1385" s="118">
        <v>0</v>
      </c>
      <c r="D1385" s="10" t="str">
        <f>VLOOKUP(A1385,'Linked TB'!A:A,1,FALSE)</f>
        <v>0802</v>
      </c>
    </row>
    <row r="1386" spans="1:4">
      <c r="A1386" s="116" t="s">
        <v>4720</v>
      </c>
      <c r="B1386" s="116" t="s">
        <v>6067</v>
      </c>
      <c r="C1386" s="118">
        <v>0</v>
      </c>
      <c r="D1386" s="10" t="str">
        <f>VLOOKUP(A1386,'Linked TB'!A:A,1,FALSE)</f>
        <v>0213</v>
      </c>
    </row>
    <row r="1387" spans="1:4">
      <c r="A1387" s="116" t="s">
        <v>6493</v>
      </c>
      <c r="B1387" s="116" t="s">
        <v>6494</v>
      </c>
      <c r="C1387" s="118">
        <v>0</v>
      </c>
      <c r="D1387" s="10" t="e">
        <f>VLOOKUP(A1387,'Linked TB'!A:A,1,FALSE)</f>
        <v>#N/A</v>
      </c>
    </row>
    <row r="1388" spans="1:4">
      <c r="A1388" s="116" t="s">
        <v>551</v>
      </c>
      <c r="B1388" s="116" t="s">
        <v>6068</v>
      </c>
      <c r="C1388" s="118">
        <v>0</v>
      </c>
      <c r="D1388" s="10" t="str">
        <f>VLOOKUP(A1388,'Linked TB'!A:A,1,FALSE)</f>
        <v>1706</v>
      </c>
    </row>
    <row r="1389" spans="1:4">
      <c r="A1389" s="116" t="s">
        <v>6495</v>
      </c>
      <c r="B1389" s="116" t="s">
        <v>6496</v>
      </c>
      <c r="C1389" s="118">
        <v>0</v>
      </c>
      <c r="D1389" s="10" t="e">
        <f>VLOOKUP(A1389,'Linked TB'!A:A,1,FALSE)</f>
        <v>#N/A</v>
      </c>
    </row>
    <row r="1390" spans="1:4">
      <c r="A1390" s="116" t="s">
        <v>1377</v>
      </c>
      <c r="B1390" s="116" t="s">
        <v>1378</v>
      </c>
      <c r="C1390" s="118">
        <v>0</v>
      </c>
      <c r="D1390" s="10" t="str">
        <f>VLOOKUP(A1390,'Linked TB'!A:A,1,FALSE)</f>
        <v>1133</v>
      </c>
    </row>
    <row r="1391" spans="1:4">
      <c r="A1391" s="116" t="s">
        <v>6497</v>
      </c>
      <c r="B1391" s="116" t="s">
        <v>6498</v>
      </c>
      <c r="C1391" s="118">
        <v>0</v>
      </c>
      <c r="D1391" s="10" t="e">
        <f>VLOOKUP(A1391,'Linked TB'!A:A,1,FALSE)</f>
        <v>#N/A</v>
      </c>
    </row>
    <row r="1392" spans="1:4">
      <c r="A1392" s="116" t="s">
        <v>4969</v>
      </c>
      <c r="B1392" s="116" t="s">
        <v>4971</v>
      </c>
      <c r="C1392" s="118">
        <v>0</v>
      </c>
      <c r="D1392" s="10" t="str">
        <f>VLOOKUP(A1392,'Linked TB'!A:A,1,FALSE)</f>
        <v>2089</v>
      </c>
    </row>
    <row r="1393" spans="1:4">
      <c r="A1393" s="116" t="s">
        <v>5147</v>
      </c>
      <c r="B1393" s="116" t="s">
        <v>5148</v>
      </c>
      <c r="C1393" s="118">
        <v>0</v>
      </c>
      <c r="D1393" s="10" t="str">
        <f>VLOOKUP(A1393,'Linked TB'!A:A,1,FALSE)</f>
        <v>1398</v>
      </c>
    </row>
    <row r="1394" spans="1:4">
      <c r="A1394" s="116" t="s">
        <v>1379</v>
      </c>
      <c r="B1394" s="116" t="s">
        <v>1380</v>
      </c>
      <c r="C1394" s="118">
        <v>0</v>
      </c>
      <c r="D1394" s="10" t="str">
        <f>VLOOKUP(A1394,'Linked TB'!A:A,1,FALSE)</f>
        <v>1135</v>
      </c>
    </row>
    <row r="1395" spans="1:4">
      <c r="A1395" s="116" t="s">
        <v>2249</v>
      </c>
      <c r="B1395" s="116" t="s">
        <v>2250</v>
      </c>
      <c r="C1395" s="118">
        <v>0</v>
      </c>
      <c r="D1395" s="10" t="str">
        <f>VLOOKUP(A1395,'Linked TB'!A:A,1,FALSE)</f>
        <v>0890</v>
      </c>
    </row>
    <row r="1396" spans="1:4">
      <c r="A1396" s="116" t="s">
        <v>4652</v>
      </c>
      <c r="B1396" s="116" t="s">
        <v>4654</v>
      </c>
      <c r="C1396" s="118">
        <v>0</v>
      </c>
      <c r="D1396" s="10" t="str">
        <f>VLOOKUP(A1396,'Linked TB'!A:A,1,FALSE)</f>
        <v>2073</v>
      </c>
    </row>
    <row r="1397" spans="1:4">
      <c r="A1397" s="116" t="s">
        <v>2600</v>
      </c>
      <c r="B1397" s="116" t="s">
        <v>6069</v>
      </c>
      <c r="C1397" s="118">
        <v>0</v>
      </c>
      <c r="D1397" s="10" t="str">
        <f>VLOOKUP(A1397,'Linked TB'!A:A,1,FALSE)</f>
        <v>1747</v>
      </c>
    </row>
    <row r="1398" spans="1:4">
      <c r="A1398" s="116" t="s">
        <v>2658</v>
      </c>
      <c r="B1398" s="116" t="s">
        <v>2659</v>
      </c>
      <c r="C1398" s="118">
        <v>0</v>
      </c>
      <c r="D1398" s="10" t="str">
        <f>VLOOKUP(A1398,'Linked TB'!A:A,1,FALSE)</f>
        <v>2040</v>
      </c>
    </row>
    <row r="1399" spans="1:4">
      <c r="A1399" s="116" t="s">
        <v>443</v>
      </c>
      <c r="B1399" s="116" t="s">
        <v>444</v>
      </c>
      <c r="C1399" s="118">
        <v>485650143.25999999</v>
      </c>
      <c r="D1399" s="10" t="str">
        <f>VLOOKUP(A1399,'Linked TB'!A:A,1,FALSE)</f>
        <v>0150</v>
      </c>
    </row>
    <row r="1400" spans="1:4">
      <c r="A1400" s="116" t="s">
        <v>2468</v>
      </c>
      <c r="B1400" s="116" t="s">
        <v>2469</v>
      </c>
      <c r="C1400" s="118">
        <v>294377</v>
      </c>
      <c r="D1400" s="10" t="str">
        <f>VLOOKUP(A1400,'Linked TB'!A:A,1,FALSE)</f>
        <v>0877</v>
      </c>
    </row>
    <row r="1401" spans="1:4">
      <c r="A1401" s="116" t="s">
        <v>4340</v>
      </c>
      <c r="B1401" s="116" t="s">
        <v>4341</v>
      </c>
      <c r="C1401" s="118">
        <v>-14588831562</v>
      </c>
      <c r="D1401" s="10" t="str">
        <f>VLOOKUP(A1401,'Linked TB'!A:A,1,FALSE)</f>
        <v>0206</v>
      </c>
    </row>
    <row r="1402" spans="1:4">
      <c r="A1402" s="116" t="s">
        <v>4141</v>
      </c>
      <c r="B1402" s="116" t="s">
        <v>5484</v>
      </c>
      <c r="C1402" s="118">
        <v>11023579.890000001</v>
      </c>
      <c r="D1402" s="10" t="str">
        <f>VLOOKUP(A1402,'Linked TB'!A:A,1,FALSE)</f>
        <v>2157</v>
      </c>
    </row>
    <row r="1403" spans="1:4">
      <c r="A1403" s="116" t="s">
        <v>4597</v>
      </c>
      <c r="B1403" s="116" t="s">
        <v>4598</v>
      </c>
      <c r="C1403" s="118">
        <v>-14700</v>
      </c>
      <c r="D1403" s="10" t="str">
        <f>VLOOKUP(A1403,'Linked TB'!A:A,1,FALSE)</f>
        <v>1858</v>
      </c>
    </row>
    <row r="1404" spans="1:4">
      <c r="A1404" s="116" t="s">
        <v>2664</v>
      </c>
      <c r="B1404" s="116" t="s">
        <v>2665</v>
      </c>
      <c r="C1404" s="118">
        <v>100325.43</v>
      </c>
      <c r="D1404" s="10" t="str">
        <f>VLOOKUP(A1404,'Linked TB'!A:A,1,FALSE)</f>
        <v>1963</v>
      </c>
    </row>
    <row r="1405" spans="1:4">
      <c r="A1405" s="116" t="s">
        <v>4199</v>
      </c>
      <c r="B1405" s="116" t="s">
        <v>4200</v>
      </c>
      <c r="C1405" s="118">
        <v>-2923586987</v>
      </c>
      <c r="D1405" s="10" t="str">
        <f>VLOOKUP(A1405,'Linked TB'!A:A,1,FALSE)</f>
        <v>1205</v>
      </c>
    </row>
    <row r="1406" spans="1:4">
      <c r="A1406" s="116" t="s">
        <v>5028</v>
      </c>
      <c r="B1406" s="116" t="s">
        <v>5480</v>
      </c>
      <c r="C1406" s="118">
        <v>-12330583.84</v>
      </c>
      <c r="D1406" s="10" t="str">
        <f>VLOOKUP(A1406,'Linked TB'!A:A,1,FALSE)</f>
        <v>2152</v>
      </c>
    </row>
    <row r="1407" spans="1:4">
      <c r="A1407" s="116" t="s">
        <v>4443</v>
      </c>
      <c r="B1407" s="116" t="s">
        <v>4444</v>
      </c>
      <c r="C1407" s="118">
        <v>-0.4</v>
      </c>
      <c r="D1407" s="10" t="str">
        <f>VLOOKUP(A1407,'Linked TB'!A:A,1,FALSE)</f>
        <v>0191</v>
      </c>
    </row>
    <row r="1408" spans="1:4">
      <c r="A1408" s="116" t="s">
        <v>4289</v>
      </c>
      <c r="B1408" s="116" t="s">
        <v>6070</v>
      </c>
      <c r="C1408" s="118">
        <v>1613682873.51</v>
      </c>
      <c r="D1408" s="10" t="str">
        <f>VLOOKUP(A1408,'Linked TB'!A:A,1,FALSE)</f>
        <v>1611</v>
      </c>
    </row>
    <row r="1409" spans="1:4">
      <c r="A1409" s="116" t="s">
        <v>5967</v>
      </c>
      <c r="B1409" s="116" t="s">
        <v>5968</v>
      </c>
      <c r="C1409" s="118">
        <v>268705794.63</v>
      </c>
      <c r="D1409" s="10" t="str">
        <f>VLOOKUP(A1409,'Linked TB'!A:A,1,FALSE)</f>
        <v>2736</v>
      </c>
    </row>
    <row r="1410" spans="1:4">
      <c r="A1410" s="116" t="s">
        <v>2460</v>
      </c>
      <c r="B1410" s="116" t="s">
        <v>2461</v>
      </c>
      <c r="C1410" s="118">
        <v>1046129.56</v>
      </c>
      <c r="D1410" s="10" t="str">
        <f>VLOOKUP(A1410,'Linked TB'!A:A,1,FALSE)</f>
        <v>0065</v>
      </c>
    </row>
    <row r="1411" spans="1:4">
      <c r="A1411" s="116" t="s">
        <v>2464</v>
      </c>
      <c r="B1411" s="116" t="s">
        <v>2465</v>
      </c>
      <c r="C1411" s="118">
        <v>724918.1</v>
      </c>
      <c r="D1411" s="10" t="str">
        <f>VLOOKUP(A1411,'Linked TB'!A:A,1,FALSE)</f>
        <v>0867</v>
      </c>
    </row>
    <row r="1412" spans="1:4">
      <c r="A1412" s="116" t="s">
        <v>1156</v>
      </c>
      <c r="B1412" s="116" t="s">
        <v>1157</v>
      </c>
      <c r="C1412" s="118">
        <v>52428</v>
      </c>
      <c r="D1412" s="10" t="str">
        <f>VLOOKUP(A1412,'Linked TB'!A:A,1,FALSE)</f>
        <v>1662</v>
      </c>
    </row>
    <row r="1413" spans="1:4">
      <c r="A1413" s="116" t="s">
        <v>4960</v>
      </c>
      <c r="B1413" s="116" t="s">
        <v>5486</v>
      </c>
      <c r="C1413" s="118">
        <v>-2048326.42</v>
      </c>
      <c r="D1413" s="10" t="str">
        <f>VLOOKUP(A1413,'Linked TB'!A:A,1,FALSE)</f>
        <v>2159</v>
      </c>
    </row>
    <row r="1414" spans="1:4">
      <c r="A1414" s="116" t="s">
        <v>4142</v>
      </c>
      <c r="B1414" s="116" t="s">
        <v>5487</v>
      </c>
      <c r="C1414" s="118">
        <v>1601.9</v>
      </c>
      <c r="D1414" s="10" t="str">
        <f>VLOOKUP(A1414,'Linked TB'!A:A,1,FALSE)</f>
        <v>2160</v>
      </c>
    </row>
    <row r="1415" spans="1:4">
      <c r="A1415" s="116" t="s">
        <v>587</v>
      </c>
      <c r="B1415" s="116" t="s">
        <v>588</v>
      </c>
      <c r="C1415" s="118">
        <v>-16469083541.5</v>
      </c>
      <c r="D1415" s="10" t="str">
        <f>VLOOKUP(A1415,'Linked TB'!A:A,1,FALSE)</f>
        <v>2475</v>
      </c>
    </row>
    <row r="1416" spans="1:4">
      <c r="A1416" s="116" t="s">
        <v>4445</v>
      </c>
      <c r="B1416" s="116" t="s">
        <v>4446</v>
      </c>
      <c r="C1416" s="118">
        <v>0.52</v>
      </c>
      <c r="D1416" s="10" t="str">
        <f>VLOOKUP(A1416,'Linked TB'!A:A,1,FALSE)</f>
        <v>0194</v>
      </c>
    </row>
    <row r="1417" spans="1:4">
      <c r="A1417" s="116" t="s">
        <v>4006</v>
      </c>
      <c r="B1417" s="116" t="s">
        <v>4007</v>
      </c>
      <c r="C1417" s="118">
        <v>4452351.7</v>
      </c>
      <c r="D1417" s="10" t="str">
        <f>VLOOKUP(A1417,'Linked TB'!A:A,1,FALSE)</f>
        <v>0152</v>
      </c>
    </row>
    <row r="1418" spans="1:4">
      <c r="A1418" s="116" t="s">
        <v>4724</v>
      </c>
      <c r="B1418" s="116" t="s">
        <v>4725</v>
      </c>
      <c r="C1418" s="118">
        <v>-12307364.529999999</v>
      </c>
      <c r="D1418" s="10" t="str">
        <f>VLOOKUP(A1418,'Linked TB'!A:A,1,FALSE)</f>
        <v>1550</v>
      </c>
    </row>
    <row r="1419" spans="1:4">
      <c r="A1419" s="116" t="s">
        <v>2476</v>
      </c>
      <c r="B1419" s="116" t="s">
        <v>2477</v>
      </c>
      <c r="C1419" s="118">
        <v>447720</v>
      </c>
      <c r="D1419" s="10" t="str">
        <f>VLOOKUP(A1419,'Linked TB'!A:A,1,FALSE)</f>
        <v>1198</v>
      </c>
    </row>
    <row r="1420" spans="1:4">
      <c r="A1420" s="116" t="s">
        <v>5938</v>
      </c>
      <c r="B1420" s="116" t="s">
        <v>5939</v>
      </c>
      <c r="C1420" s="118">
        <v>-1101255</v>
      </c>
      <c r="D1420" s="10" t="str">
        <f>VLOOKUP(A1420,'Linked TB'!A:A,1,FALSE)</f>
        <v>2751</v>
      </c>
    </row>
    <row r="1421" spans="1:4">
      <c r="A1421" s="116" t="s">
        <v>439</v>
      </c>
      <c r="B1421" s="116" t="s">
        <v>440</v>
      </c>
      <c r="C1421" s="118">
        <v>-46278427.329999998</v>
      </c>
      <c r="D1421" s="10" t="str">
        <f>VLOOKUP(A1421,'Linked TB'!A:A,1,FALSE)</f>
        <v>0273</v>
      </c>
    </row>
    <row r="1422" spans="1:4">
      <c r="A1422" s="116" t="s">
        <v>1152</v>
      </c>
      <c r="B1422" s="116" t="s">
        <v>1153</v>
      </c>
      <c r="C1422" s="118">
        <v>21460</v>
      </c>
      <c r="D1422" s="10" t="str">
        <f>VLOOKUP(A1422,'Linked TB'!A:A,1,FALSE)</f>
        <v>1493</v>
      </c>
    </row>
    <row r="1423" spans="1:4">
      <c r="A1423" s="116" t="s">
        <v>2456</v>
      </c>
      <c r="B1423" s="116" t="s">
        <v>2457</v>
      </c>
      <c r="C1423" s="118">
        <v>2571428.9700000002</v>
      </c>
      <c r="D1423" s="10" t="str">
        <f>VLOOKUP(A1423,'Linked TB'!A:A,1,FALSE)</f>
        <v>0045</v>
      </c>
    </row>
    <row r="1424" spans="1:4">
      <c r="A1424" s="116" t="s">
        <v>2550</v>
      </c>
      <c r="B1424" s="116" t="s">
        <v>2551</v>
      </c>
      <c r="C1424" s="118">
        <v>824927.5</v>
      </c>
      <c r="D1424" s="10" t="str">
        <f>VLOOKUP(A1424,'Linked TB'!A:A,1,FALSE)</f>
        <v>0859</v>
      </c>
    </row>
    <row r="1425" spans="1:4">
      <c r="A1425" s="116" t="s">
        <v>5836</v>
      </c>
      <c r="B1425" s="116" t="s">
        <v>5837</v>
      </c>
      <c r="C1425" s="118">
        <v>172162.5</v>
      </c>
      <c r="D1425" s="10" t="str">
        <f>VLOOKUP(A1425,'Linked TB'!A:A,1,FALSE)</f>
        <v>2707</v>
      </c>
    </row>
    <row r="1426" spans="1:4">
      <c r="A1426" s="116" t="s">
        <v>2610</v>
      </c>
      <c r="B1426" s="116" t="s">
        <v>2611</v>
      </c>
      <c r="C1426" s="118">
        <v>118635.69</v>
      </c>
      <c r="D1426" s="10" t="str">
        <f>VLOOKUP(A1426,'Linked TB'!A:A,1,FALSE)</f>
        <v>1655</v>
      </c>
    </row>
    <row r="1427" spans="1:4">
      <c r="A1427" s="116" t="s">
        <v>2484</v>
      </c>
      <c r="B1427" s="116" t="s">
        <v>2485</v>
      </c>
      <c r="C1427" s="118">
        <v>89329.279999999999</v>
      </c>
      <c r="D1427" s="10" t="str">
        <f>VLOOKUP(A1427,'Linked TB'!A:A,1,FALSE)</f>
        <v>1178</v>
      </c>
    </row>
    <row r="1428" spans="1:4">
      <c r="A1428" s="116" t="s">
        <v>1130</v>
      </c>
      <c r="B1428" s="116" t="s">
        <v>1131</v>
      </c>
      <c r="C1428" s="118">
        <v>42523</v>
      </c>
      <c r="D1428" s="10" t="str">
        <f>VLOOKUP(A1428,'Linked TB'!A:A,1,FALSE)</f>
        <v>0763</v>
      </c>
    </row>
    <row r="1429" spans="1:4">
      <c r="A1429" s="116" t="s">
        <v>2480</v>
      </c>
      <c r="B1429" s="116" t="s">
        <v>2481</v>
      </c>
      <c r="C1429" s="118">
        <v>162902.04999999999</v>
      </c>
      <c r="D1429" s="10" t="str">
        <f>VLOOKUP(A1429,'Linked TB'!A:A,1,FALSE)</f>
        <v>1203</v>
      </c>
    </row>
    <row r="1430" spans="1:4">
      <c r="A1430" s="116" t="s">
        <v>1162</v>
      </c>
      <c r="B1430" s="116" t="s">
        <v>1163</v>
      </c>
      <c r="C1430" s="118">
        <v>418465</v>
      </c>
      <c r="D1430" s="10" t="str">
        <f>VLOOKUP(A1430,'Linked TB'!A:A,1,FALSE)</f>
        <v>1953</v>
      </c>
    </row>
    <row r="1431" spans="1:4">
      <c r="A1431" s="116" t="s">
        <v>2438</v>
      </c>
      <c r="B1431" s="116" t="s">
        <v>2439</v>
      </c>
      <c r="C1431" s="118">
        <v>161640</v>
      </c>
      <c r="D1431" s="10" t="str">
        <f>VLOOKUP(A1431,'Linked TB'!A:A,1,FALSE)</f>
        <v>0523</v>
      </c>
    </row>
    <row r="1432" spans="1:4">
      <c r="A1432" s="116" t="s">
        <v>2526</v>
      </c>
      <c r="B1432" s="116" t="s">
        <v>2527</v>
      </c>
      <c r="C1432" s="118">
        <v>73144</v>
      </c>
      <c r="D1432" s="10" t="str">
        <f>VLOOKUP(A1432,'Linked TB'!A:A,1,FALSE)</f>
        <v>1166</v>
      </c>
    </row>
    <row r="1433" spans="1:4">
      <c r="A1433" s="116" t="s">
        <v>2564</v>
      </c>
      <c r="B1433" s="116" t="s">
        <v>2565</v>
      </c>
      <c r="C1433" s="118">
        <v>216838</v>
      </c>
      <c r="D1433" s="10" t="str">
        <f>VLOOKUP(A1433,'Linked TB'!A:A,1,FALSE)</f>
        <v>1356</v>
      </c>
    </row>
    <row r="1434" spans="1:4">
      <c r="A1434" s="116" t="s">
        <v>2494</v>
      </c>
      <c r="B1434" s="116" t="s">
        <v>2495</v>
      </c>
      <c r="C1434" s="118">
        <v>121781.2</v>
      </c>
      <c r="D1434" s="10" t="str">
        <f>VLOOKUP(A1434,'Linked TB'!A:A,1,FALSE)</f>
        <v>0738</v>
      </c>
    </row>
    <row r="1435" spans="1:4">
      <c r="A1435" s="116" t="s">
        <v>2530</v>
      </c>
      <c r="B1435" s="116" t="s">
        <v>2531</v>
      </c>
      <c r="C1435" s="118">
        <v>155920.15</v>
      </c>
      <c r="D1435" s="10" t="str">
        <f>VLOOKUP(A1435,'Linked TB'!A:A,1,FALSE)</f>
        <v>0577</v>
      </c>
    </row>
    <row r="1436" spans="1:4">
      <c r="A1436" s="116" t="s">
        <v>2508</v>
      </c>
      <c r="B1436" s="116" t="s">
        <v>2509</v>
      </c>
      <c r="C1436" s="118">
        <v>866557</v>
      </c>
      <c r="D1436" s="10" t="str">
        <f>VLOOKUP(A1436,'Linked TB'!A:A,1,FALSE)</f>
        <v>0871</v>
      </c>
    </row>
    <row r="1437" spans="1:4">
      <c r="A1437" s="116" t="s">
        <v>4059</v>
      </c>
      <c r="B1437" s="116" t="s">
        <v>6071</v>
      </c>
      <c r="C1437" s="118">
        <v>2038300</v>
      </c>
      <c r="D1437" s="10" t="str">
        <f>VLOOKUP(A1437,'Linked TB'!A:A,1,FALSE)</f>
        <v>1537</v>
      </c>
    </row>
    <row r="1438" spans="1:4">
      <c r="A1438" s="116" t="s">
        <v>1144</v>
      </c>
      <c r="B1438" s="116" t="s">
        <v>1145</v>
      </c>
      <c r="C1438" s="118">
        <v>169215</v>
      </c>
      <c r="D1438" s="10" t="str">
        <f>VLOOKUP(A1438,'Linked TB'!A:A,1,FALSE)</f>
        <v>0849</v>
      </c>
    </row>
    <row r="1439" spans="1:4">
      <c r="A1439" s="116" t="s">
        <v>2688</v>
      </c>
      <c r="B1439" s="116" t="s">
        <v>2689</v>
      </c>
      <c r="C1439" s="118">
        <v>560000</v>
      </c>
      <c r="D1439" s="10" t="str">
        <f>VLOOKUP(A1439,'Linked TB'!A:A,1,FALSE)</f>
        <v>2271</v>
      </c>
    </row>
    <row r="1440" spans="1:4">
      <c r="A1440" s="116" t="s">
        <v>4805</v>
      </c>
      <c r="B1440" s="116" t="s">
        <v>4806</v>
      </c>
      <c r="C1440" s="118">
        <v>-209442.31</v>
      </c>
      <c r="D1440" s="10" t="str">
        <f>VLOOKUP(A1440,'Linked TB'!A:A,1,FALSE)</f>
        <v>1249</v>
      </c>
    </row>
    <row r="1441" spans="1:4">
      <c r="A1441" s="116" t="s">
        <v>1311</v>
      </c>
      <c r="B1441" s="116" t="s">
        <v>1312</v>
      </c>
      <c r="C1441" s="118">
        <v>2301266</v>
      </c>
      <c r="D1441" s="10" t="str">
        <f>VLOOKUP(A1441,'Linked TB'!A:A,1,FALSE)</f>
        <v>1364</v>
      </c>
    </row>
    <row r="1442" spans="1:4">
      <c r="A1442" s="116" t="s">
        <v>2546</v>
      </c>
      <c r="B1442" s="116" t="s">
        <v>2547</v>
      </c>
      <c r="C1442" s="118">
        <v>69351.5</v>
      </c>
      <c r="D1442" s="10" t="str">
        <f>VLOOKUP(A1442,'Linked TB'!A:A,1,FALSE)</f>
        <v>0660</v>
      </c>
    </row>
    <row r="1443" spans="1:4">
      <c r="A1443" s="116" t="s">
        <v>4972</v>
      </c>
      <c r="B1443" s="116" t="s">
        <v>4973</v>
      </c>
      <c r="C1443" s="118">
        <v>-38673560.939999998</v>
      </c>
      <c r="D1443" s="10" t="str">
        <f>VLOOKUP(A1443,'Linked TB'!A:A,1,FALSE)</f>
        <v>2457</v>
      </c>
    </row>
    <row r="1444" spans="1:4">
      <c r="A1444" s="116" t="s">
        <v>1160</v>
      </c>
      <c r="B1444" s="116" t="s">
        <v>1161</v>
      </c>
      <c r="C1444" s="118">
        <v>24130</v>
      </c>
      <c r="D1444" s="10" t="str">
        <f>VLOOKUP(A1444,'Linked TB'!A:A,1,FALSE)</f>
        <v>2021</v>
      </c>
    </row>
    <row r="1445" spans="1:4">
      <c r="A1445" s="116" t="s">
        <v>1158</v>
      </c>
      <c r="B1445" s="116" t="s">
        <v>1159</v>
      </c>
      <c r="C1445" s="118">
        <v>47169</v>
      </c>
      <c r="D1445" s="10" t="str">
        <f>VLOOKUP(A1445,'Linked TB'!A:A,1,FALSE)</f>
        <v>1566</v>
      </c>
    </row>
    <row r="1446" spans="1:4">
      <c r="A1446" s="116" t="s">
        <v>2686</v>
      </c>
      <c r="B1446" s="116" t="s">
        <v>2687</v>
      </c>
      <c r="C1446" s="118">
        <v>154000</v>
      </c>
      <c r="D1446" s="10" t="str">
        <f>VLOOKUP(A1446,'Linked TB'!A:A,1,FALSE)</f>
        <v>2338</v>
      </c>
    </row>
    <row r="1447" spans="1:4">
      <c r="A1447" s="116" t="s">
        <v>4803</v>
      </c>
      <c r="B1447" s="116" t="s">
        <v>4804</v>
      </c>
      <c r="C1447" s="118">
        <v>-624712.01</v>
      </c>
      <c r="D1447" s="10" t="str">
        <f>VLOOKUP(A1447,'Linked TB'!A:A,1,FALSE)</f>
        <v>1190</v>
      </c>
    </row>
    <row r="1448" spans="1:4">
      <c r="A1448" s="116" t="s">
        <v>5997</v>
      </c>
      <c r="B1448" s="116" t="s">
        <v>5998</v>
      </c>
      <c r="C1448" s="118">
        <v>17578644.16</v>
      </c>
      <c r="D1448" s="10" t="str">
        <f>VLOOKUP(A1448,'Linked TB'!A:A,1,FALSE)</f>
        <v>2809</v>
      </c>
    </row>
    <row r="1449" spans="1:4">
      <c r="A1449" s="116" t="s">
        <v>2562</v>
      </c>
      <c r="B1449" s="116" t="s">
        <v>2563</v>
      </c>
      <c r="C1449" s="118">
        <v>70035</v>
      </c>
      <c r="D1449" s="10" t="str">
        <f>VLOOKUP(A1449,'Linked TB'!A:A,1,FALSE)</f>
        <v>1510</v>
      </c>
    </row>
    <row r="1450" spans="1:4">
      <c r="A1450" s="116" t="s">
        <v>4053</v>
      </c>
      <c r="B1450" s="116" t="s">
        <v>4054</v>
      </c>
      <c r="C1450" s="118">
        <v>25000.01</v>
      </c>
      <c r="D1450" s="10" t="str">
        <f>VLOOKUP(A1450,'Linked TB'!A:A,1,FALSE)</f>
        <v>0001</v>
      </c>
    </row>
    <row r="1451" spans="1:4">
      <c r="A1451" s="116" t="s">
        <v>4365</v>
      </c>
      <c r="B1451" s="116" t="s">
        <v>4366</v>
      </c>
      <c r="C1451" s="118">
        <v>1479936475.21</v>
      </c>
      <c r="D1451" s="10" t="str">
        <f>VLOOKUP(A1451,'Linked TB'!A:A,1,FALSE)</f>
        <v>2455</v>
      </c>
    </row>
    <row r="1452" spans="1:4">
      <c r="A1452" s="116" t="s">
        <v>3705</v>
      </c>
      <c r="B1452" s="116" t="s">
        <v>3706</v>
      </c>
      <c r="C1452" s="118">
        <v>52908</v>
      </c>
      <c r="D1452" s="10" t="str">
        <f>VLOOKUP(A1452,'Linked TB'!A:A,1,FALSE)</f>
        <v>2209</v>
      </c>
    </row>
    <row r="1453" spans="1:4">
      <c r="A1453" s="116" t="s">
        <v>4447</v>
      </c>
      <c r="B1453" s="116" t="s">
        <v>4448</v>
      </c>
      <c r="C1453" s="118">
        <v>111867</v>
      </c>
      <c r="D1453" s="10" t="str">
        <f>VLOOKUP(A1453,'Linked TB'!A:A,1,FALSE)</f>
        <v>1191</v>
      </c>
    </row>
    <row r="1454" spans="1:4">
      <c r="A1454" s="116" t="s">
        <v>2592</v>
      </c>
      <c r="B1454" s="116" t="s">
        <v>2593</v>
      </c>
      <c r="C1454" s="118">
        <v>11490</v>
      </c>
      <c r="D1454" s="10" t="str">
        <f>VLOOKUP(A1454,'Linked TB'!A:A,1,FALSE)</f>
        <v>1659</v>
      </c>
    </row>
    <row r="1455" spans="1:4">
      <c r="A1455" s="116" t="s">
        <v>2542</v>
      </c>
      <c r="B1455" s="116" t="s">
        <v>2543</v>
      </c>
      <c r="C1455" s="118">
        <v>37755</v>
      </c>
      <c r="D1455" s="10" t="str">
        <f>VLOOKUP(A1455,'Linked TB'!A:A,1,FALSE)</f>
        <v>1304</v>
      </c>
    </row>
    <row r="1456" spans="1:4">
      <c r="A1456" s="116" t="s">
        <v>2608</v>
      </c>
      <c r="B1456" s="116" t="s">
        <v>2609</v>
      </c>
      <c r="C1456" s="118">
        <v>61105.5</v>
      </c>
      <c r="D1456" s="10" t="str">
        <f>VLOOKUP(A1456,'Linked TB'!A:A,1,FALSE)</f>
        <v>1651</v>
      </c>
    </row>
    <row r="1457" spans="1:4">
      <c r="A1457" s="116" t="s">
        <v>3992</v>
      </c>
      <c r="B1457" s="116" t="s">
        <v>3994</v>
      </c>
      <c r="C1457" s="118">
        <v>367894065.02999997</v>
      </c>
      <c r="D1457" s="10" t="str">
        <f>VLOOKUP(A1457,'Linked TB'!A:A,1,FALSE)</f>
        <v>0125</v>
      </c>
    </row>
    <row r="1458" spans="1:4">
      <c r="A1458" s="116" t="s">
        <v>2522</v>
      </c>
      <c r="B1458" s="116" t="s">
        <v>2523</v>
      </c>
      <c r="C1458" s="118">
        <v>5310</v>
      </c>
      <c r="D1458" s="10" t="str">
        <f>VLOOKUP(A1458,'Linked TB'!A:A,1,FALSE)</f>
        <v>0729</v>
      </c>
    </row>
    <row r="1459" spans="1:4">
      <c r="A1459" s="116" t="s">
        <v>2446</v>
      </c>
      <c r="B1459" s="116" t="s">
        <v>2447</v>
      </c>
      <c r="C1459" s="118">
        <v>89519.2</v>
      </c>
      <c r="D1459" s="10" t="str">
        <f>VLOOKUP(A1459,'Linked TB'!A:A,1,FALSE)</f>
        <v>0572</v>
      </c>
    </row>
    <row r="1460" spans="1:4">
      <c r="A1460" s="116" t="s">
        <v>2536</v>
      </c>
      <c r="B1460" s="116" t="s">
        <v>2537</v>
      </c>
      <c r="C1460" s="118">
        <v>113770.9</v>
      </c>
      <c r="D1460" s="10" t="str">
        <f>VLOOKUP(A1460,'Linked TB'!A:A,1,FALSE)</f>
        <v>0589</v>
      </c>
    </row>
    <row r="1461" spans="1:4">
      <c r="A1461" s="116" t="s">
        <v>5652</v>
      </c>
      <c r="B1461" s="116" t="s">
        <v>5653</v>
      </c>
      <c r="C1461" s="118">
        <v>1933197.96</v>
      </c>
      <c r="D1461" s="10" t="str">
        <f>VLOOKUP(A1461,'Linked TB'!A:A,1,FALSE)</f>
        <v>2685</v>
      </c>
    </row>
    <row r="1462" spans="1:4">
      <c r="A1462" s="116" t="s">
        <v>2524</v>
      </c>
      <c r="B1462" s="116" t="s">
        <v>2525</v>
      </c>
      <c r="C1462" s="118">
        <v>180000.16</v>
      </c>
      <c r="D1462" s="10" t="str">
        <f>VLOOKUP(A1462,'Linked TB'!A:A,1,FALSE)</f>
        <v>1149</v>
      </c>
    </row>
    <row r="1463" spans="1:4">
      <c r="A1463" s="116" t="s">
        <v>4055</v>
      </c>
      <c r="B1463" s="116" t="s">
        <v>4056</v>
      </c>
      <c r="C1463" s="118">
        <v>138478.51</v>
      </c>
      <c r="D1463" s="10" t="str">
        <f>VLOOKUP(A1463,'Linked TB'!A:A,1,FALSE)</f>
        <v>0126</v>
      </c>
    </row>
    <row r="1464" spans="1:4">
      <c r="A1464" s="116" t="s">
        <v>5659</v>
      </c>
      <c r="B1464" s="116" t="s">
        <v>5660</v>
      </c>
      <c r="C1464" s="118">
        <v>-0.02</v>
      </c>
      <c r="D1464" s="10" t="str">
        <f>VLOOKUP(A1464,'Linked TB'!A:A,1,FALSE)</f>
        <v>2686</v>
      </c>
    </row>
    <row r="1465" spans="1:4">
      <c r="A1465" s="116" t="s">
        <v>2604</v>
      </c>
      <c r="B1465" s="116" t="s">
        <v>2605</v>
      </c>
      <c r="C1465" s="118">
        <v>108247</v>
      </c>
      <c r="D1465" s="10" t="str">
        <f>VLOOKUP(A1465,'Linked TB'!A:A,1,FALSE)</f>
        <v>1601</v>
      </c>
    </row>
    <row r="1466" spans="1:4">
      <c r="A1466" s="116" t="s">
        <v>2466</v>
      </c>
      <c r="B1466" s="116" t="s">
        <v>2467</v>
      </c>
      <c r="C1466" s="118">
        <v>692115</v>
      </c>
      <c r="D1466" s="10" t="str">
        <f>VLOOKUP(A1466,'Linked TB'!A:A,1,FALSE)</f>
        <v>0876</v>
      </c>
    </row>
    <row r="1467" spans="1:4">
      <c r="A1467" s="116" t="s">
        <v>3492</v>
      </c>
      <c r="B1467" s="116" t="s">
        <v>3493</v>
      </c>
      <c r="C1467" s="118">
        <v>44455.44</v>
      </c>
      <c r="D1467" s="10" t="str">
        <f>VLOOKUP(A1467,'Linked TB'!A:A,1,FALSE)</f>
        <v>2516</v>
      </c>
    </row>
    <row r="1468" spans="1:4">
      <c r="A1468" s="116" t="s">
        <v>2440</v>
      </c>
      <c r="B1468" s="116" t="s">
        <v>2441</v>
      </c>
      <c r="C1468" s="118">
        <v>48101</v>
      </c>
      <c r="D1468" s="10" t="str">
        <f>VLOOKUP(A1468,'Linked TB'!A:A,1,FALSE)</f>
        <v>0546</v>
      </c>
    </row>
    <row r="1469" spans="1:4">
      <c r="A1469" s="116" t="s">
        <v>2434</v>
      </c>
      <c r="B1469" s="116" t="s">
        <v>2435</v>
      </c>
      <c r="C1469" s="118">
        <v>88910.84</v>
      </c>
      <c r="D1469" s="10" t="str">
        <f>VLOOKUP(A1469,'Linked TB'!A:A,1,FALSE)</f>
        <v>0502</v>
      </c>
    </row>
    <row r="1470" spans="1:4">
      <c r="A1470" s="116" t="s">
        <v>2458</v>
      </c>
      <c r="B1470" s="116" t="s">
        <v>2459</v>
      </c>
      <c r="C1470" s="118">
        <v>572859.92000000004</v>
      </c>
      <c r="D1470" s="10" t="str">
        <f>VLOOKUP(A1470,'Linked TB'!A:A,1,FALSE)</f>
        <v>0046</v>
      </c>
    </row>
    <row r="1471" spans="1:4">
      <c r="A1471" s="116" t="s">
        <v>2578</v>
      </c>
      <c r="B1471" s="116" t="s">
        <v>2579</v>
      </c>
      <c r="C1471" s="118">
        <v>18373.22</v>
      </c>
      <c r="D1471" s="10" t="str">
        <f>VLOOKUP(A1471,'Linked TB'!A:A,1,FALSE)</f>
        <v>1454</v>
      </c>
    </row>
    <row r="1472" spans="1:4">
      <c r="A1472" s="116" t="s">
        <v>5661</v>
      </c>
      <c r="B1472" s="116" t="s">
        <v>5662</v>
      </c>
      <c r="C1472" s="118">
        <v>0</v>
      </c>
      <c r="D1472" s="10" t="str">
        <f>VLOOKUP(A1472,'Linked TB'!A:A,1,FALSE)</f>
        <v>2687</v>
      </c>
    </row>
    <row r="1473" spans="1:4">
      <c r="A1473" s="116" t="s">
        <v>2580</v>
      </c>
      <c r="B1473" s="116" t="s">
        <v>2581</v>
      </c>
      <c r="C1473" s="118">
        <v>48008.75</v>
      </c>
      <c r="D1473" s="10" t="str">
        <f>VLOOKUP(A1473,'Linked TB'!A:A,1,FALSE)</f>
        <v>1339</v>
      </c>
    </row>
    <row r="1474" spans="1:4">
      <c r="A1474" s="116" t="s">
        <v>2432</v>
      </c>
      <c r="B1474" s="116" t="s">
        <v>2433</v>
      </c>
      <c r="C1474" s="118">
        <v>88910.84</v>
      </c>
      <c r="D1474" s="10" t="str">
        <f>VLOOKUP(A1474,'Linked TB'!A:A,1,FALSE)</f>
        <v>0497</v>
      </c>
    </row>
    <row r="1475" spans="1:4">
      <c r="A1475" s="116" t="s">
        <v>2572</v>
      </c>
      <c r="B1475" s="116" t="s">
        <v>2573</v>
      </c>
      <c r="C1475" s="118">
        <v>19332.8</v>
      </c>
      <c r="D1475" s="10" t="str">
        <f>VLOOKUP(A1475,'Linked TB'!A:A,1,FALSE)</f>
        <v>1499</v>
      </c>
    </row>
    <row r="1476" spans="1:4">
      <c r="A1476" s="116" t="s">
        <v>2606</v>
      </c>
      <c r="B1476" s="116" t="s">
        <v>2607</v>
      </c>
      <c r="C1476" s="118">
        <v>244670</v>
      </c>
      <c r="D1476" s="10" t="str">
        <f>VLOOKUP(A1476,'Linked TB'!A:A,1,FALSE)</f>
        <v>1622</v>
      </c>
    </row>
    <row r="1477" spans="1:4">
      <c r="A1477" s="116" t="s">
        <v>2492</v>
      </c>
      <c r="B1477" s="116" t="s">
        <v>2493</v>
      </c>
      <c r="C1477" s="118">
        <v>125412</v>
      </c>
      <c r="D1477" s="10" t="str">
        <f>VLOOKUP(A1477,'Linked TB'!A:A,1,FALSE)</f>
        <v>0670</v>
      </c>
    </row>
    <row r="1478" spans="1:4">
      <c r="A1478" s="116" t="s">
        <v>2668</v>
      </c>
      <c r="B1478" s="116" t="s">
        <v>2669</v>
      </c>
      <c r="C1478" s="118">
        <v>121561.02</v>
      </c>
      <c r="D1478" s="10" t="str">
        <f>VLOOKUP(A1478,'Linked TB'!A:A,1,FALSE)</f>
        <v>2045</v>
      </c>
    </row>
    <row r="1479" spans="1:4">
      <c r="A1479" s="116" t="s">
        <v>4726</v>
      </c>
      <c r="B1479" s="116" t="s">
        <v>4727</v>
      </c>
      <c r="C1479" s="118">
        <v>-8292273.6200000001</v>
      </c>
      <c r="D1479" s="10" t="str">
        <f>VLOOKUP(A1479,'Linked TB'!A:A,1,FALSE)</f>
        <v>1618</v>
      </c>
    </row>
    <row r="1480" spans="1:4">
      <c r="A1480" s="116" t="s">
        <v>2454</v>
      </c>
      <c r="B1480" s="116" t="s">
        <v>2455</v>
      </c>
      <c r="C1480" s="118">
        <v>1097100</v>
      </c>
      <c r="D1480" s="10" t="str">
        <f>VLOOKUP(A1480,'Linked TB'!A:A,1,FALSE)</f>
        <v>0411</v>
      </c>
    </row>
    <row r="1481" spans="1:4">
      <c r="A1481" s="116" t="s">
        <v>2626</v>
      </c>
      <c r="B1481" s="116" t="s">
        <v>2627</v>
      </c>
      <c r="C1481" s="118">
        <v>14042</v>
      </c>
      <c r="D1481" s="10" t="str">
        <f>VLOOKUP(A1481,'Linked TB'!A:A,1,FALSE)</f>
        <v>1647</v>
      </c>
    </row>
    <row r="1482" spans="1:4">
      <c r="A1482" s="116" t="s">
        <v>5912</v>
      </c>
      <c r="B1482" s="116" t="s">
        <v>5913</v>
      </c>
      <c r="C1482" s="118">
        <v>44455.44</v>
      </c>
      <c r="D1482" s="10" t="str">
        <f>VLOOKUP(A1482,'Linked TB'!A:A,1,FALSE)</f>
        <v>2756</v>
      </c>
    </row>
    <row r="1483" spans="1:4">
      <c r="A1483" s="116" t="s">
        <v>2672</v>
      </c>
      <c r="B1483" s="116" t="s">
        <v>2673</v>
      </c>
      <c r="C1483" s="118">
        <v>581319.19999999995</v>
      </c>
      <c r="D1483" s="10" t="str">
        <f>VLOOKUP(A1483,'Linked TB'!A:A,1,FALSE)</f>
        <v>2109</v>
      </c>
    </row>
    <row r="1484" spans="1:4">
      <c r="A1484" s="116" t="s">
        <v>2498</v>
      </c>
      <c r="B1484" s="116" t="s">
        <v>2499</v>
      </c>
      <c r="C1484" s="118">
        <v>35571.5</v>
      </c>
      <c r="D1484" s="10" t="str">
        <f>VLOOKUP(A1484,'Linked TB'!A:A,1,FALSE)</f>
        <v>0750</v>
      </c>
    </row>
    <row r="1485" spans="1:4">
      <c r="A1485" s="116" t="s">
        <v>1126</v>
      </c>
      <c r="B1485" s="116" t="s">
        <v>1127</v>
      </c>
      <c r="C1485" s="118">
        <v>4736809.93</v>
      </c>
      <c r="D1485" s="10" t="str">
        <f>VLOOKUP(A1485,'Linked TB'!A:A,1,FALSE)</f>
        <v>0058</v>
      </c>
    </row>
    <row r="1486" spans="1:4">
      <c r="A1486" s="116" t="s">
        <v>2504</v>
      </c>
      <c r="B1486" s="116" t="s">
        <v>2505</v>
      </c>
      <c r="C1486" s="118">
        <v>81805.25</v>
      </c>
      <c r="D1486" s="10" t="str">
        <f>VLOOKUP(A1486,'Linked TB'!A:A,1,FALSE)</f>
        <v>0653</v>
      </c>
    </row>
    <row r="1487" spans="1:4">
      <c r="A1487" s="116" t="s">
        <v>2502</v>
      </c>
      <c r="B1487" s="116" t="s">
        <v>2503</v>
      </c>
      <c r="C1487" s="118">
        <v>76567.5</v>
      </c>
      <c r="D1487" s="10" t="str">
        <f>VLOOKUP(A1487,'Linked TB'!A:A,1,FALSE)</f>
        <v>0647</v>
      </c>
    </row>
    <row r="1488" spans="1:4">
      <c r="A1488" s="116" t="s">
        <v>2574</v>
      </c>
      <c r="B1488" s="116" t="s">
        <v>2575</v>
      </c>
      <c r="C1488" s="118">
        <v>1385638.07</v>
      </c>
      <c r="D1488" s="10" t="str">
        <f>VLOOKUP(A1488,'Linked TB'!A:A,1,FALSE)</f>
        <v>1338</v>
      </c>
    </row>
    <row r="1489" spans="1:4">
      <c r="A1489" s="116" t="s">
        <v>2490</v>
      </c>
      <c r="B1489" s="116" t="s">
        <v>2491</v>
      </c>
      <c r="C1489" s="118">
        <v>162222</v>
      </c>
      <c r="D1489" s="10" t="str">
        <f>VLOOKUP(A1489,'Linked TB'!A:A,1,FALSE)</f>
        <v>0668</v>
      </c>
    </row>
    <row r="1490" spans="1:4">
      <c r="A1490" s="116" t="s">
        <v>2482</v>
      </c>
      <c r="B1490" s="116" t="s">
        <v>2483</v>
      </c>
      <c r="C1490" s="118">
        <v>0</v>
      </c>
      <c r="D1490" s="10" t="str">
        <f>VLOOKUP(A1490,'Linked TB'!A:A,1,FALSE)</f>
        <v>1269</v>
      </c>
    </row>
    <row r="1491" spans="1:4">
      <c r="A1491" s="116" t="s">
        <v>2500</v>
      </c>
      <c r="B1491" s="116" t="s">
        <v>2501</v>
      </c>
      <c r="C1491" s="118">
        <v>75880.58</v>
      </c>
      <c r="D1491" s="10" t="str">
        <f>VLOOKUP(A1491,'Linked TB'!A:A,1,FALSE)</f>
        <v>0752</v>
      </c>
    </row>
    <row r="1492" spans="1:4">
      <c r="A1492" s="116" t="s">
        <v>2582</v>
      </c>
      <c r="B1492" s="116" t="s">
        <v>2583</v>
      </c>
      <c r="C1492" s="118">
        <v>146886.81</v>
      </c>
      <c r="D1492" s="10" t="str">
        <f>VLOOKUP(A1492,'Linked TB'!A:A,1,FALSE)</f>
        <v>1349</v>
      </c>
    </row>
    <row r="1493" spans="1:4">
      <c r="A1493" s="116" t="s">
        <v>4670</v>
      </c>
      <c r="B1493" s="116" t="s">
        <v>4672</v>
      </c>
      <c r="C1493" s="118">
        <v>-1115972.0900000001</v>
      </c>
      <c r="D1493" s="10" t="str">
        <f>VLOOKUP(A1493,'Linked TB'!A:A,1,FALSE)</f>
        <v>2422</v>
      </c>
    </row>
    <row r="1494" spans="1:4">
      <c r="A1494" s="116" t="s">
        <v>4581</v>
      </c>
      <c r="B1494" s="116" t="s">
        <v>4582</v>
      </c>
      <c r="C1494" s="118">
        <v>6488000</v>
      </c>
      <c r="D1494" s="10" t="str">
        <f>VLOOKUP(A1494,'Linked TB'!A:A,1,FALSE)</f>
        <v>0198</v>
      </c>
    </row>
    <row r="1495" spans="1:4">
      <c r="A1495" s="116" t="s">
        <v>2690</v>
      </c>
      <c r="B1495" s="116" t="s">
        <v>2691</v>
      </c>
      <c r="C1495" s="118">
        <v>47623.1</v>
      </c>
      <c r="D1495" s="10" t="str">
        <f>VLOOKUP(A1495,'Linked TB'!A:A,1,FALSE)</f>
        <v>2388</v>
      </c>
    </row>
    <row r="1496" spans="1:4">
      <c r="A1496" s="10" t="s">
        <v>2682</v>
      </c>
      <c r="B1496" s="10" t="s">
        <v>2683</v>
      </c>
      <c r="C1496" s="118">
        <v>935683.65</v>
      </c>
      <c r="D1496" s="10" t="str">
        <f>VLOOKUP(A1496,'Linked TB'!A:A,1,FALSE)</f>
        <v>2280</v>
      </c>
    </row>
    <row r="1497" spans="1:4">
      <c r="A1497" s="116" t="s">
        <v>2516</v>
      </c>
      <c r="B1497" s="116" t="s">
        <v>2517</v>
      </c>
      <c r="C1497" s="118">
        <v>147509</v>
      </c>
      <c r="D1497" s="10" t="str">
        <f>VLOOKUP(A1497,'Linked TB'!A:A,1,FALSE)</f>
        <v>0677</v>
      </c>
    </row>
    <row r="1498" spans="1:4">
      <c r="A1498" s="116" t="s">
        <v>1154</v>
      </c>
      <c r="B1498" s="116" t="s">
        <v>1155</v>
      </c>
      <c r="C1498" s="118">
        <v>20750</v>
      </c>
      <c r="D1498" s="10" t="str">
        <f>VLOOKUP(A1498,'Linked TB'!A:A,1,FALSE)</f>
        <v>1519</v>
      </c>
    </row>
    <row r="1499" spans="1:4">
      <c r="A1499" s="116" t="s">
        <v>3703</v>
      </c>
      <c r="B1499" s="116" t="s">
        <v>3704</v>
      </c>
      <c r="C1499" s="118">
        <v>16440</v>
      </c>
      <c r="D1499" s="10" t="str">
        <f>VLOOKUP(A1499,'Linked TB'!A:A,1,FALSE)</f>
        <v>2191</v>
      </c>
    </row>
    <row r="1500" spans="1:4">
      <c r="A1500" s="116" t="s">
        <v>1387</v>
      </c>
      <c r="B1500" s="116" t="s">
        <v>1388</v>
      </c>
      <c r="C1500" s="118">
        <v>8387909.6699999999</v>
      </c>
      <c r="D1500" s="10" t="str">
        <f>VLOOKUP(A1500,'Linked TB'!A:A,1,FALSE)</f>
        <v>0088</v>
      </c>
    </row>
    <row r="1501" spans="1:4">
      <c r="A1501" s="116" t="s">
        <v>2452</v>
      </c>
      <c r="B1501" s="116" t="s">
        <v>2453</v>
      </c>
      <c r="C1501" s="118">
        <v>843130.17</v>
      </c>
      <c r="D1501" s="10" t="str">
        <f>VLOOKUP(A1501,'Linked TB'!A:A,1,FALSE)</f>
        <v>0440</v>
      </c>
    </row>
    <row r="1502" spans="1:4">
      <c r="A1502" s="116" t="s">
        <v>3858</v>
      </c>
      <c r="B1502" s="116" t="s">
        <v>3859</v>
      </c>
      <c r="C1502" s="118">
        <v>923111.61</v>
      </c>
      <c r="D1502" s="10" t="str">
        <f>VLOOKUP(A1502,'Linked TB'!A:A,1,FALSE)</f>
        <v>0081</v>
      </c>
    </row>
    <row r="1503" spans="1:4">
      <c r="A1503" s="116" t="s">
        <v>5906</v>
      </c>
      <c r="B1503" s="116" t="s">
        <v>5907</v>
      </c>
      <c r="C1503" s="118">
        <v>20940</v>
      </c>
      <c r="D1503" s="10" t="str">
        <f>VLOOKUP(A1503,'Linked TB'!A:A,1,FALSE)</f>
        <v>2766</v>
      </c>
    </row>
    <row r="1504" spans="1:4">
      <c r="A1504" s="116" t="s">
        <v>4051</v>
      </c>
      <c r="B1504" s="116" t="s">
        <v>4052</v>
      </c>
      <c r="C1504" s="118">
        <v>0</v>
      </c>
      <c r="D1504" s="10" t="str">
        <f>VLOOKUP(A1504,'Linked TB'!A:A,1,FALSE)</f>
        <v>0002</v>
      </c>
    </row>
    <row r="1505" spans="1:4">
      <c r="A1505" s="116" t="s">
        <v>4759</v>
      </c>
      <c r="B1505" s="116" t="s">
        <v>4761</v>
      </c>
      <c r="C1505" s="118">
        <v>-212569186.28999999</v>
      </c>
      <c r="D1505" s="10" t="str">
        <f>VLOOKUP(A1505,'Linked TB'!A:A,1,FALSE)</f>
        <v>1935</v>
      </c>
    </row>
    <row r="1506" spans="1:4">
      <c r="A1506" s="116" t="s">
        <v>3856</v>
      </c>
      <c r="B1506" s="116" t="s">
        <v>3857</v>
      </c>
      <c r="C1506" s="118">
        <v>25690.51</v>
      </c>
      <c r="D1506" s="10" t="str">
        <f>VLOOKUP(A1506,'Linked TB'!A:A,1,FALSE)</f>
        <v>0075</v>
      </c>
    </row>
    <row r="1507" spans="1:4">
      <c r="A1507" s="116" t="s">
        <v>1134</v>
      </c>
      <c r="B1507" s="116" t="s">
        <v>1135</v>
      </c>
      <c r="C1507" s="118">
        <v>46235</v>
      </c>
      <c r="D1507" s="10" t="str">
        <f>VLOOKUP(A1507,'Linked TB'!A:A,1,FALSE)</f>
        <v>0766</v>
      </c>
    </row>
    <row r="1508" spans="1:4">
      <c r="A1508" s="116" t="s">
        <v>2496</v>
      </c>
      <c r="B1508" s="116" t="s">
        <v>2497</v>
      </c>
      <c r="C1508" s="118">
        <v>47491</v>
      </c>
      <c r="D1508" s="10" t="str">
        <f>VLOOKUP(A1508,'Linked TB'!A:A,1,FALSE)</f>
        <v>0745</v>
      </c>
    </row>
    <row r="1509" spans="1:4">
      <c r="A1509" s="116" t="s">
        <v>2596</v>
      </c>
      <c r="B1509" s="116" t="s">
        <v>2597</v>
      </c>
      <c r="C1509" s="118">
        <v>46950.12</v>
      </c>
      <c r="D1509" s="10" t="str">
        <f>VLOOKUP(A1509,'Linked TB'!A:A,1,FALSE)</f>
        <v>1735</v>
      </c>
    </row>
    <row r="1510" spans="1:4">
      <c r="A1510" s="116" t="s">
        <v>1150</v>
      </c>
      <c r="B1510" s="116" t="s">
        <v>1151</v>
      </c>
      <c r="C1510" s="118">
        <v>22300</v>
      </c>
      <c r="D1510" s="10" t="str">
        <f>VLOOKUP(A1510,'Linked TB'!A:A,1,FALSE)</f>
        <v>1455</v>
      </c>
    </row>
    <row r="1511" spans="1:4">
      <c r="A1511" s="116" t="s">
        <v>4311</v>
      </c>
      <c r="B1511" s="116" t="s">
        <v>4312</v>
      </c>
      <c r="C1511" s="118">
        <v>0</v>
      </c>
      <c r="D1511" s="10" t="str">
        <f>VLOOKUP(A1511,'Linked TB'!A:A,1,FALSE)</f>
        <v>2312</v>
      </c>
    </row>
    <row r="1512" spans="1:4">
      <c r="A1512" s="116" t="s">
        <v>2590</v>
      </c>
      <c r="B1512" s="116" t="s">
        <v>2591</v>
      </c>
      <c r="C1512" s="118">
        <v>0</v>
      </c>
      <c r="D1512" s="10" t="str">
        <f>VLOOKUP(A1512,'Linked TB'!A:A,1,FALSE)</f>
        <v>1527</v>
      </c>
    </row>
    <row r="1513" spans="1:4">
      <c r="A1513" s="116" t="s">
        <v>2680</v>
      </c>
      <c r="B1513" s="116" t="s">
        <v>2681</v>
      </c>
      <c r="C1513" s="118">
        <v>77920</v>
      </c>
      <c r="D1513" s="10" t="str">
        <f>VLOOKUP(A1513,'Linked TB'!A:A,1,FALSE)</f>
        <v>2325</v>
      </c>
    </row>
    <row r="1514" spans="1:4">
      <c r="A1514" s="116" t="s">
        <v>2520</v>
      </c>
      <c r="B1514" s="116" t="s">
        <v>2521</v>
      </c>
      <c r="C1514" s="118">
        <v>36706.9</v>
      </c>
      <c r="D1514" s="10" t="str">
        <f>VLOOKUP(A1514,'Linked TB'!A:A,1,FALSE)</f>
        <v>0699</v>
      </c>
    </row>
    <row r="1515" spans="1:4">
      <c r="A1515" s="116" t="s">
        <v>4207</v>
      </c>
      <c r="B1515" s="116" t="s">
        <v>4208</v>
      </c>
      <c r="C1515" s="118">
        <v>1135121.29</v>
      </c>
      <c r="D1515" s="10" t="str">
        <f>VLOOKUP(A1515,'Linked TB'!A:A,1,FALSE)</f>
        <v>1972</v>
      </c>
    </row>
    <row r="1516" spans="1:4">
      <c r="A1516" s="116" t="s">
        <v>2684</v>
      </c>
      <c r="B1516" s="116" t="s">
        <v>2685</v>
      </c>
      <c r="C1516" s="118">
        <v>1060056.82</v>
      </c>
      <c r="D1516" s="10" t="str">
        <f>VLOOKUP(A1516,'Linked TB'!A:A,1,FALSE)</f>
        <v>2281</v>
      </c>
    </row>
    <row r="1517" spans="1:4">
      <c r="A1517" s="116" t="s">
        <v>2616</v>
      </c>
      <c r="B1517" s="116" t="s">
        <v>2617</v>
      </c>
      <c r="C1517" s="118">
        <v>83423.009999999995</v>
      </c>
      <c r="D1517" s="10" t="str">
        <f>VLOOKUP(A1517,'Linked TB'!A:A,1,FALSE)</f>
        <v>1766</v>
      </c>
    </row>
    <row r="1518" spans="1:4">
      <c r="A1518" s="116" t="s">
        <v>2510</v>
      </c>
      <c r="B1518" s="116" t="s">
        <v>2511</v>
      </c>
      <c r="C1518" s="118">
        <v>0</v>
      </c>
      <c r="D1518" s="10" t="str">
        <f>VLOOKUP(A1518,'Linked TB'!A:A,1,FALSE)</f>
        <v>0905</v>
      </c>
    </row>
    <row r="1519" spans="1:4">
      <c r="A1519" s="116" t="s">
        <v>2488</v>
      </c>
      <c r="B1519" s="116" t="s">
        <v>2489</v>
      </c>
      <c r="C1519" s="118">
        <v>117740.99</v>
      </c>
      <c r="D1519" s="10" t="str">
        <f>VLOOKUP(A1519,'Linked TB'!A:A,1,FALSE)</f>
        <v>0603</v>
      </c>
    </row>
    <row r="1520" spans="1:4">
      <c r="A1520" s="116" t="s">
        <v>2532</v>
      </c>
      <c r="B1520" s="116" t="s">
        <v>2533</v>
      </c>
      <c r="C1520" s="118">
        <v>74300.92</v>
      </c>
      <c r="D1520" s="10" t="str">
        <f>VLOOKUP(A1520,'Linked TB'!A:A,1,FALSE)</f>
        <v>0580</v>
      </c>
    </row>
    <row r="1521" spans="1:4">
      <c r="A1521" s="116" t="s">
        <v>2566</v>
      </c>
      <c r="B1521" s="116" t="s">
        <v>2567</v>
      </c>
      <c r="C1521" s="118">
        <v>240120.9</v>
      </c>
      <c r="D1521" s="10" t="str">
        <f>VLOOKUP(A1521,'Linked TB'!A:A,1,FALSE)</f>
        <v>1381</v>
      </c>
    </row>
    <row r="1522" spans="1:4">
      <c r="A1522" s="116" t="s">
        <v>2666</v>
      </c>
      <c r="B1522" s="116" t="s">
        <v>2667</v>
      </c>
      <c r="C1522" s="118">
        <v>6115</v>
      </c>
      <c r="D1522" s="10" t="str">
        <f>VLOOKUP(A1522,'Linked TB'!A:A,1,FALSE)</f>
        <v>1996</v>
      </c>
    </row>
    <row r="1523" spans="1:4">
      <c r="A1523" s="116" t="s">
        <v>5520</v>
      </c>
      <c r="B1523" s="116" t="s">
        <v>5521</v>
      </c>
      <c r="C1523" s="118">
        <v>25809.18</v>
      </c>
      <c r="D1523" s="10" t="str">
        <f>VLOOKUP(A1523,'Linked TB'!A:A,1,FALSE)</f>
        <v>2592</v>
      </c>
    </row>
    <row r="1524" spans="1:4">
      <c r="A1524" s="116" t="s">
        <v>2660</v>
      </c>
      <c r="B1524" s="116" t="s">
        <v>2661</v>
      </c>
      <c r="C1524" s="118">
        <v>478318.5</v>
      </c>
      <c r="D1524" s="10" t="str">
        <f>VLOOKUP(A1524,'Linked TB'!A:A,1,FALSE)</f>
        <v>2002</v>
      </c>
    </row>
    <row r="1525" spans="1:4">
      <c r="A1525" s="116" t="s">
        <v>2444</v>
      </c>
      <c r="B1525" s="116" t="s">
        <v>2445</v>
      </c>
      <c r="C1525" s="118">
        <v>54304.56</v>
      </c>
      <c r="D1525" s="10" t="str">
        <f>VLOOKUP(A1525,'Linked TB'!A:A,1,FALSE)</f>
        <v>0561</v>
      </c>
    </row>
    <row r="1526" spans="1:4">
      <c r="A1526" s="116" t="s">
        <v>2670</v>
      </c>
      <c r="B1526" s="116" t="s">
        <v>2671</v>
      </c>
      <c r="C1526" s="118">
        <v>3000</v>
      </c>
      <c r="D1526" s="10" t="str">
        <f>VLOOKUP(A1526,'Linked TB'!A:A,1,FALSE)</f>
        <v>2051</v>
      </c>
    </row>
    <row r="1527" spans="1:4">
      <c r="A1527" s="116" t="s">
        <v>2560</v>
      </c>
      <c r="B1527" s="116" t="s">
        <v>2561</v>
      </c>
      <c r="C1527" s="118">
        <v>13661.5</v>
      </c>
      <c r="D1527" s="10" t="str">
        <f>VLOOKUP(A1527,'Linked TB'!A:A,1,FALSE)</f>
        <v>1503</v>
      </c>
    </row>
    <row r="1528" spans="1:4">
      <c r="A1528" s="116" t="s">
        <v>2576</v>
      </c>
      <c r="B1528" s="116" t="s">
        <v>2577</v>
      </c>
      <c r="C1528" s="118">
        <v>0</v>
      </c>
      <c r="D1528" s="10" t="str">
        <f>VLOOKUP(A1528,'Linked TB'!A:A,1,FALSE)</f>
        <v>1437</v>
      </c>
    </row>
    <row r="1529" spans="1:4">
      <c r="A1529" s="116" t="s">
        <v>2662</v>
      </c>
      <c r="B1529" s="116" t="s">
        <v>2663</v>
      </c>
      <c r="C1529" s="118">
        <v>905512.32</v>
      </c>
      <c r="D1529" s="10" t="str">
        <f>VLOOKUP(A1529,'Linked TB'!A:A,1,FALSE)</f>
        <v>2030</v>
      </c>
    </row>
    <row r="1530" spans="1:4">
      <c r="A1530" s="116" t="s">
        <v>2514</v>
      </c>
      <c r="B1530" s="116" t="s">
        <v>2515</v>
      </c>
      <c r="C1530" s="118">
        <v>79078.75</v>
      </c>
      <c r="D1530" s="10" t="str">
        <f>VLOOKUP(A1530,'Linked TB'!A:A,1,FALSE)</f>
        <v>0652</v>
      </c>
    </row>
    <row r="1531" spans="1:4">
      <c r="A1531" s="116" t="s">
        <v>2474</v>
      </c>
      <c r="B1531" s="116" t="s">
        <v>2475</v>
      </c>
      <c r="C1531" s="118">
        <v>546032.68000000005</v>
      </c>
      <c r="D1531" s="10" t="str">
        <f>VLOOKUP(A1531,'Linked TB'!A:A,1,FALSE)</f>
        <v>1185</v>
      </c>
    </row>
    <row r="1532" spans="1:4">
      <c r="A1532" s="116" t="s">
        <v>2678</v>
      </c>
      <c r="B1532" s="116" t="s">
        <v>2679</v>
      </c>
      <c r="C1532" s="118">
        <v>90489.96</v>
      </c>
      <c r="D1532" s="10" t="str">
        <f>VLOOKUP(A1532,'Linked TB'!A:A,1,FALSE)</f>
        <v>2287</v>
      </c>
    </row>
    <row r="1533" spans="1:4">
      <c r="A1533" s="116" t="s">
        <v>2636</v>
      </c>
      <c r="B1533" s="116" t="s">
        <v>2637</v>
      </c>
      <c r="C1533" s="118">
        <v>284893.75</v>
      </c>
      <c r="D1533" s="10" t="str">
        <f>VLOOKUP(A1533,'Linked TB'!A:A,1,FALSE)</f>
        <v>1810</v>
      </c>
    </row>
    <row r="1534" spans="1:4">
      <c r="A1534" s="116" t="s">
        <v>2528</v>
      </c>
      <c r="B1534" s="116" t="s">
        <v>2529</v>
      </c>
      <c r="C1534" s="118">
        <v>120250.76</v>
      </c>
      <c r="D1534" s="10" t="str">
        <f>VLOOKUP(A1534,'Linked TB'!A:A,1,FALSE)</f>
        <v>0576</v>
      </c>
    </row>
    <row r="1535" spans="1:4">
      <c r="A1535" s="116" t="s">
        <v>677</v>
      </c>
      <c r="B1535" s="116" t="s">
        <v>678</v>
      </c>
      <c r="C1535" s="118">
        <v>-66666628</v>
      </c>
      <c r="D1535" s="10" t="str">
        <f>VLOOKUP(A1535,'Linked TB'!A:A,1,FALSE)</f>
        <v>2595</v>
      </c>
    </row>
    <row r="1536" spans="1:4">
      <c r="A1536" s="116" t="s">
        <v>4416</v>
      </c>
      <c r="B1536" s="116" t="s">
        <v>4418</v>
      </c>
      <c r="C1536" s="118">
        <v>-3.96</v>
      </c>
      <c r="D1536" s="10" t="str">
        <f>VLOOKUP(A1536,'Linked TB'!A:A,1,FALSE)</f>
        <v>2428</v>
      </c>
    </row>
    <row r="1537" spans="1:4">
      <c r="A1537" s="116" t="s">
        <v>2594</v>
      </c>
      <c r="B1537" s="116" t="s">
        <v>2595</v>
      </c>
      <c r="C1537" s="118">
        <v>102381.45</v>
      </c>
      <c r="D1537" s="10" t="str">
        <f>VLOOKUP(A1537,'Linked TB'!A:A,1,FALSE)</f>
        <v>1664</v>
      </c>
    </row>
    <row r="1538" spans="1:4">
      <c r="A1538" s="116" t="s">
        <v>3989</v>
      </c>
      <c r="B1538" s="116" t="s">
        <v>3991</v>
      </c>
      <c r="C1538" s="118">
        <v>2425325</v>
      </c>
      <c r="D1538" s="10" t="str">
        <f>VLOOKUP(A1538,'Linked TB'!A:A,1,FALSE)</f>
        <v>0103</v>
      </c>
    </row>
    <row r="1539" spans="1:4">
      <c r="A1539" s="116" t="s">
        <v>2570</v>
      </c>
      <c r="B1539" s="116" t="s">
        <v>2571</v>
      </c>
      <c r="C1539" s="118">
        <v>0</v>
      </c>
      <c r="D1539" s="10" t="str">
        <f>VLOOKUP(A1539,'Linked TB'!A:A,1,FALSE)</f>
        <v>1492</v>
      </c>
    </row>
    <row r="1540" spans="1:4">
      <c r="A1540" s="116" t="s">
        <v>1132</v>
      </c>
      <c r="B1540" s="116" t="s">
        <v>1133</v>
      </c>
      <c r="C1540" s="118">
        <v>16500</v>
      </c>
      <c r="D1540" s="10" t="str">
        <f>VLOOKUP(A1540,'Linked TB'!A:A,1,FALSE)</f>
        <v>0764</v>
      </c>
    </row>
    <row r="1541" spans="1:4">
      <c r="A1541" s="116" t="s">
        <v>2478</v>
      </c>
      <c r="B1541" s="116" t="s">
        <v>2479</v>
      </c>
      <c r="C1541" s="118">
        <v>211166.27</v>
      </c>
      <c r="D1541" s="10" t="str">
        <f>VLOOKUP(A1541,'Linked TB'!A:A,1,FALSE)</f>
        <v>1199</v>
      </c>
    </row>
    <row r="1542" spans="1:4">
      <c r="A1542" s="116" t="s">
        <v>6074</v>
      </c>
      <c r="B1542" s="116" t="s">
        <v>6075</v>
      </c>
      <c r="C1542" s="118">
        <v>177747.01</v>
      </c>
      <c r="D1542" s="10" t="str">
        <f>VLOOKUP(A1542,'Linked TB'!A:A,1,FALSE)</f>
        <v>2816</v>
      </c>
    </row>
    <row r="1543" spans="1:4">
      <c r="A1543" s="116" t="s">
        <v>2588</v>
      </c>
      <c r="B1543" s="116" t="s">
        <v>2589</v>
      </c>
      <c r="C1543" s="118">
        <v>0</v>
      </c>
      <c r="D1543" s="10" t="str">
        <f>VLOOKUP(A1543,'Linked TB'!A:A,1,FALSE)</f>
        <v>1491</v>
      </c>
    </row>
    <row r="1544" spans="1:4">
      <c r="A1544" s="116" t="s">
        <v>1136</v>
      </c>
      <c r="B1544" s="116" t="s">
        <v>1137</v>
      </c>
      <c r="C1544" s="118">
        <v>15055</v>
      </c>
      <c r="D1544" s="10" t="str">
        <f>VLOOKUP(A1544,'Linked TB'!A:A,1,FALSE)</f>
        <v>0780</v>
      </c>
    </row>
    <row r="1545" spans="1:4">
      <c r="A1545" s="116" t="s">
        <v>2558</v>
      </c>
      <c r="B1545" s="116" t="s">
        <v>2559</v>
      </c>
      <c r="C1545" s="118">
        <v>835923.72</v>
      </c>
      <c r="D1545" s="10" t="str">
        <f>VLOOKUP(A1545,'Linked TB'!A:A,1,FALSE)</f>
        <v>1525</v>
      </c>
    </row>
    <row r="1546" spans="1:4">
      <c r="A1546" s="116" t="s">
        <v>2506</v>
      </c>
      <c r="B1546" s="116" t="s">
        <v>2507</v>
      </c>
      <c r="C1546" s="118">
        <v>104457.75</v>
      </c>
      <c r="D1546" s="10" t="str">
        <f>VLOOKUP(A1546,'Linked TB'!A:A,1,FALSE)</f>
        <v>0655</v>
      </c>
    </row>
    <row r="1547" spans="1:4">
      <c r="A1547" s="116" t="s">
        <v>2486</v>
      </c>
      <c r="B1547" s="116" t="s">
        <v>2487</v>
      </c>
      <c r="C1547" s="118">
        <v>123215.99</v>
      </c>
      <c r="D1547" s="10" t="str">
        <f>VLOOKUP(A1547,'Linked TB'!A:A,1,FALSE)</f>
        <v>0588</v>
      </c>
    </row>
    <row r="1548" spans="1:4">
      <c r="A1548" s="116" t="s">
        <v>5626</v>
      </c>
      <c r="B1548" s="116" t="s">
        <v>5627</v>
      </c>
      <c r="C1548" s="118">
        <v>0</v>
      </c>
      <c r="D1548" s="10" t="str">
        <f>VLOOKUP(A1548,'Linked TB'!A:A,1,FALSE)</f>
        <v>2601</v>
      </c>
    </row>
    <row r="1549" spans="1:4">
      <c r="A1549" s="116" t="s">
        <v>2518</v>
      </c>
      <c r="B1549" s="116" t="s">
        <v>2519</v>
      </c>
      <c r="C1549" s="118">
        <v>9931.66</v>
      </c>
      <c r="D1549" s="10" t="str">
        <f>VLOOKUP(A1549,'Linked TB'!A:A,1,FALSE)</f>
        <v>0694</v>
      </c>
    </row>
    <row r="1550" spans="1:4">
      <c r="A1550" s="116" t="s">
        <v>2586</v>
      </c>
      <c r="B1550" s="116" t="s">
        <v>2587</v>
      </c>
      <c r="C1550" s="118">
        <v>73062</v>
      </c>
      <c r="D1550" s="10" t="str">
        <f>VLOOKUP(A1550,'Linked TB'!A:A,1,FALSE)</f>
        <v>1487</v>
      </c>
    </row>
    <row r="1551" spans="1:4">
      <c r="A1551" s="116" t="s">
        <v>4268</v>
      </c>
      <c r="B1551" s="116" t="s">
        <v>4269</v>
      </c>
      <c r="C1551" s="118">
        <v>0</v>
      </c>
      <c r="D1551" s="10" t="str">
        <f>VLOOKUP(A1551,'Linked TB'!A:A,1,FALSE)</f>
        <v>0282</v>
      </c>
    </row>
    <row r="1552" spans="1:4">
      <c r="A1552" s="116" t="s">
        <v>5633</v>
      </c>
      <c r="B1552" s="116" t="s">
        <v>5634</v>
      </c>
      <c r="C1552" s="118">
        <v>50</v>
      </c>
      <c r="D1552" s="10" t="str">
        <f>VLOOKUP(A1552,'Linked TB'!A:A,1,FALSE)</f>
        <v>2529</v>
      </c>
    </row>
    <row r="1553" spans="1:4">
      <c r="A1553" s="116" t="s">
        <v>1128</v>
      </c>
      <c r="B1553" s="116" t="s">
        <v>1129</v>
      </c>
      <c r="C1553" s="118">
        <v>10117333.32</v>
      </c>
      <c r="D1553" s="10" t="str">
        <f>VLOOKUP(A1553,'Linked TB'!A:A,1,FALSE)</f>
        <v>0059</v>
      </c>
    </row>
    <row r="1554" spans="1:4">
      <c r="A1554" s="116" t="s">
        <v>5811</v>
      </c>
      <c r="B1554" s="116" t="s">
        <v>5812</v>
      </c>
      <c r="C1554" s="118">
        <v>0</v>
      </c>
      <c r="D1554" s="10" t="str">
        <f>VLOOKUP(A1554,'Linked TB'!A:A,1,FALSE)</f>
        <v>2628</v>
      </c>
    </row>
    <row r="1555" spans="1:4">
      <c r="A1555" s="116" t="s">
        <v>2676</v>
      </c>
      <c r="B1555" s="116" t="s">
        <v>2677</v>
      </c>
      <c r="C1555" s="118">
        <v>11860</v>
      </c>
      <c r="D1555" s="10" t="str">
        <f>VLOOKUP(A1555,'Linked TB'!A:A,1,FALSE)</f>
        <v>2259</v>
      </c>
    </row>
    <row r="1556" spans="1:4">
      <c r="A1556" s="116" t="s">
        <v>2534</v>
      </c>
      <c r="B1556" s="116" t="s">
        <v>2535</v>
      </c>
      <c r="C1556" s="118">
        <v>103925.16</v>
      </c>
      <c r="D1556" s="10" t="str">
        <f>VLOOKUP(A1556,'Linked TB'!A:A,1,FALSE)</f>
        <v>0583</v>
      </c>
    </row>
    <row r="1557" spans="1:4">
      <c r="A1557" s="116" t="s">
        <v>5003</v>
      </c>
      <c r="B1557" s="116" t="s">
        <v>5004</v>
      </c>
      <c r="C1557" s="118">
        <v>528252.28</v>
      </c>
      <c r="D1557" s="10" t="str">
        <f>VLOOKUP(A1557,'Linked TB'!A:A,1,FALSE)</f>
        <v>0117</v>
      </c>
    </row>
    <row r="1558" spans="1:4">
      <c r="A1558" s="116" t="s">
        <v>2656</v>
      </c>
      <c r="B1558" s="116" t="s">
        <v>2657</v>
      </c>
      <c r="C1558" s="118">
        <v>79783.16</v>
      </c>
      <c r="D1558" s="10" t="str">
        <f>VLOOKUP(A1558,'Linked TB'!A:A,1,FALSE)</f>
        <v>1961</v>
      </c>
    </row>
    <row r="1559" spans="1:4">
      <c r="A1559" s="116" t="s">
        <v>6499</v>
      </c>
      <c r="B1559" s="116" t="s">
        <v>6500</v>
      </c>
      <c r="C1559" s="118">
        <v>0</v>
      </c>
      <c r="D1559" s="10" t="e">
        <f>VLOOKUP(A1559,'Linked TB'!A:A,1,FALSE)</f>
        <v>#N/A</v>
      </c>
    </row>
    <row r="1560" spans="1:4">
      <c r="A1560" s="116" t="s">
        <v>4211</v>
      </c>
      <c r="B1560" s="116" t="s">
        <v>4212</v>
      </c>
      <c r="C1560" s="118">
        <v>0</v>
      </c>
      <c r="D1560" s="10" t="str">
        <f>VLOOKUP(A1560,'Linked TB'!A:A,1,FALSE)</f>
        <v>2105</v>
      </c>
    </row>
    <row r="1561" spans="1:4">
      <c r="A1561" s="116" t="s">
        <v>1299</v>
      </c>
      <c r="B1561" s="116" t="s">
        <v>1300</v>
      </c>
      <c r="C1561" s="118">
        <v>0</v>
      </c>
      <c r="D1561" s="10" t="str">
        <f>VLOOKUP(A1561,'Linked TB'!A:A,1,FALSE)</f>
        <v>1032</v>
      </c>
    </row>
    <row r="1562" spans="1:4">
      <c r="A1562" s="116" t="s">
        <v>2554</v>
      </c>
      <c r="B1562" s="116" t="s">
        <v>2555</v>
      </c>
      <c r="C1562" s="118">
        <v>0</v>
      </c>
      <c r="D1562" s="10" t="str">
        <f>VLOOKUP(A1562,'Linked TB'!A:A,1,FALSE)</f>
        <v>0957</v>
      </c>
    </row>
    <row r="1563" spans="1:4">
      <c r="A1563" s="116" t="s">
        <v>2612</v>
      </c>
      <c r="B1563" s="116" t="s">
        <v>2613</v>
      </c>
      <c r="C1563" s="118">
        <v>149357.96</v>
      </c>
      <c r="D1563" s="10" t="str">
        <f>VLOOKUP(A1563,'Linked TB'!A:A,1,FALSE)</f>
        <v>1657</v>
      </c>
    </row>
    <row r="1564" spans="1:4">
      <c r="A1564" s="116" t="s">
        <v>2436</v>
      </c>
      <c r="B1564" s="116" t="s">
        <v>2437</v>
      </c>
      <c r="C1564" s="118">
        <v>152600</v>
      </c>
      <c r="D1564" s="10" t="str">
        <f>VLOOKUP(A1564,'Linked TB'!A:A,1,FALSE)</f>
        <v>0517</v>
      </c>
    </row>
    <row r="1565" spans="1:4">
      <c r="A1565" s="116" t="s">
        <v>2650</v>
      </c>
      <c r="B1565" s="116" t="s">
        <v>2651</v>
      </c>
      <c r="C1565" s="118">
        <v>0</v>
      </c>
      <c r="D1565" s="10" t="str">
        <f>VLOOKUP(A1565,'Linked TB'!A:A,1,FALSE)</f>
        <v>1517</v>
      </c>
    </row>
    <row r="1566" spans="1:4">
      <c r="A1566" s="116" t="s">
        <v>2430</v>
      </c>
      <c r="B1566" s="116" t="s">
        <v>2431</v>
      </c>
      <c r="C1566" s="118">
        <v>44455.44</v>
      </c>
      <c r="D1566" s="10" t="str">
        <f>VLOOKUP(A1566,'Linked TB'!A:A,1,FALSE)</f>
        <v>0492</v>
      </c>
    </row>
    <row r="1567" spans="1:4">
      <c r="A1567" s="116" t="s">
        <v>5079</v>
      </c>
      <c r="B1567" s="116" t="s">
        <v>5081</v>
      </c>
      <c r="C1567" s="118">
        <v>-1485276070.21</v>
      </c>
      <c r="D1567" s="10" t="str">
        <f>VLOOKUP(A1567,'Linked TB'!A:A,1,FALSE)</f>
        <v>2466</v>
      </c>
    </row>
    <row r="1568" spans="1:4">
      <c r="A1568" s="116" t="s">
        <v>2462</v>
      </c>
      <c r="B1568" s="116" t="s">
        <v>2463</v>
      </c>
      <c r="C1568" s="118">
        <v>35000</v>
      </c>
      <c r="D1568" s="10" t="str">
        <f>VLOOKUP(A1568,'Linked TB'!A:A,1,FALSE)</f>
        <v>0110</v>
      </c>
    </row>
    <row r="1569" spans="1:4">
      <c r="A1569" s="116" t="s">
        <v>5834</v>
      </c>
      <c r="B1569" s="116" t="s">
        <v>5835</v>
      </c>
      <c r="C1569" s="118">
        <v>0</v>
      </c>
      <c r="D1569" s="10" t="str">
        <f>VLOOKUP(A1569,'Linked TB'!A:A,1,FALSE)</f>
        <v>2632</v>
      </c>
    </row>
    <row r="1570" spans="1:4">
      <c r="A1570" s="116" t="s">
        <v>2644</v>
      </c>
      <c r="B1570" s="116" t="s">
        <v>2645</v>
      </c>
      <c r="C1570" s="118">
        <v>88910.84</v>
      </c>
      <c r="D1570" s="10" t="str">
        <f>VLOOKUP(A1570,'Linked TB'!A:A,1,FALSE)</f>
        <v>1182</v>
      </c>
    </row>
    <row r="1571" spans="1:4">
      <c r="A1571" s="116" t="s">
        <v>2556</v>
      </c>
      <c r="B1571" s="116" t="s">
        <v>2557</v>
      </c>
      <c r="C1571" s="118">
        <v>88910.84</v>
      </c>
      <c r="D1571" s="10" t="str">
        <f>VLOOKUP(A1571,'Linked TB'!A:A,1,FALSE)</f>
        <v>1439</v>
      </c>
    </row>
    <row r="1572" spans="1:4">
      <c r="A1572" s="116" t="s">
        <v>1148</v>
      </c>
      <c r="B1572" s="116" t="s">
        <v>1149</v>
      </c>
      <c r="C1572" s="118">
        <v>0</v>
      </c>
      <c r="D1572" s="10" t="str">
        <f>VLOOKUP(A1572,'Linked TB'!A:A,1,FALSE)</f>
        <v>0797</v>
      </c>
    </row>
    <row r="1573" spans="1:4">
      <c r="A1573" s="116" t="s">
        <v>4577</v>
      </c>
      <c r="B1573" s="116" t="s">
        <v>4578</v>
      </c>
      <c r="C1573" s="118">
        <v>0</v>
      </c>
      <c r="D1573" s="10" t="str">
        <f>VLOOKUP(A1573,'Linked TB'!A:A,1,FALSE)</f>
        <v>0433</v>
      </c>
    </row>
    <row r="1574" spans="1:4">
      <c r="A1574" s="116" t="s">
        <v>3923</v>
      </c>
      <c r="B1574" s="116" t="s">
        <v>3924</v>
      </c>
      <c r="C1574" s="118">
        <v>0</v>
      </c>
      <c r="D1574" s="10" t="str">
        <f>VLOOKUP(A1574,'Linked TB'!A:A,1,FALSE)</f>
        <v>0812</v>
      </c>
    </row>
    <row r="1575" spans="1:4">
      <c r="A1575" s="116" t="s">
        <v>4801</v>
      </c>
      <c r="B1575" s="116" t="s">
        <v>4802</v>
      </c>
      <c r="C1575" s="118">
        <v>-1705</v>
      </c>
      <c r="D1575" s="10" t="str">
        <f>VLOOKUP(A1575,'Linked TB'!A:A,1,FALSE)</f>
        <v>0245</v>
      </c>
    </row>
    <row r="1576" spans="1:4">
      <c r="A1576" s="116" t="s">
        <v>2614</v>
      </c>
      <c r="B1576" s="116" t="s">
        <v>2615</v>
      </c>
      <c r="C1576" s="118">
        <v>0</v>
      </c>
      <c r="D1576" s="10" t="str">
        <f>VLOOKUP(A1576,'Linked TB'!A:A,1,FALSE)</f>
        <v>1727</v>
      </c>
    </row>
    <row r="1577" spans="1:4">
      <c r="A1577" s="116" t="s">
        <v>5191</v>
      </c>
      <c r="B1577" s="116" t="s">
        <v>6072</v>
      </c>
      <c r="C1577" s="118">
        <v>-38692822.539999999</v>
      </c>
      <c r="D1577" s="10" t="str">
        <f>VLOOKUP(A1577,'Linked TB'!A:A,1,FALSE)</f>
        <v>1860</v>
      </c>
    </row>
    <row r="1578" spans="1:4">
      <c r="A1578" s="116" t="s">
        <v>2568</v>
      </c>
      <c r="B1578" s="116" t="s">
        <v>2569</v>
      </c>
      <c r="C1578" s="118">
        <v>38236.839999999997</v>
      </c>
      <c r="D1578" s="10" t="str">
        <f>VLOOKUP(A1578,'Linked TB'!A:A,1,FALSE)</f>
        <v>1486</v>
      </c>
    </row>
    <row r="1579" spans="1:4">
      <c r="A1579" s="116" t="s">
        <v>2548</v>
      </c>
      <c r="B1579" s="116" t="s">
        <v>2549</v>
      </c>
      <c r="C1579" s="118">
        <v>0</v>
      </c>
      <c r="D1579" s="10" t="str">
        <f>VLOOKUP(A1579,'Linked TB'!A:A,1,FALSE)</f>
        <v>0732</v>
      </c>
    </row>
    <row r="1580" spans="1:4">
      <c r="A1580" s="116" t="s">
        <v>5001</v>
      </c>
      <c r="B1580" s="116" t="s">
        <v>5002</v>
      </c>
      <c r="C1580" s="118">
        <v>4038859.35</v>
      </c>
      <c r="D1580" s="10" t="str">
        <f>VLOOKUP(A1580,'Linked TB'!A:A,1,FALSE)</f>
        <v>0116</v>
      </c>
    </row>
    <row r="1581" spans="1:4">
      <c r="A1581" s="116" t="s">
        <v>2638</v>
      </c>
      <c r="B1581" s="116" t="s">
        <v>6073</v>
      </c>
      <c r="C1581" s="118">
        <v>409827.45</v>
      </c>
      <c r="D1581" s="10" t="str">
        <f>VLOOKUP(A1581,'Linked TB'!A:A,1,FALSE)</f>
        <v>1818</v>
      </c>
    </row>
    <row r="1582" spans="1:4">
      <c r="A1582" s="116" t="s">
        <v>4193</v>
      </c>
      <c r="B1582" s="116" t="s">
        <v>4194</v>
      </c>
      <c r="C1582" s="118">
        <v>0</v>
      </c>
      <c r="D1582" s="10" t="str">
        <f>VLOOKUP(A1582,'Linked TB'!A:A,1,FALSE)</f>
        <v>0134</v>
      </c>
    </row>
    <row r="1583" spans="1:4">
      <c r="A1583" s="116" t="s">
        <v>4797</v>
      </c>
      <c r="B1583" s="116" t="s">
        <v>4798</v>
      </c>
      <c r="C1583" s="118">
        <v>4500</v>
      </c>
      <c r="D1583" s="10" t="str">
        <f>VLOOKUP(A1583,'Linked TB'!A:A,1,FALSE)</f>
        <v>0425</v>
      </c>
    </row>
    <row r="1584" spans="1:4">
      <c r="A1584" s="116" t="s">
        <v>2512</v>
      </c>
      <c r="B1584" s="116" t="s">
        <v>2513</v>
      </c>
      <c r="C1584" s="118">
        <v>0</v>
      </c>
      <c r="D1584" s="10" t="str">
        <f>VLOOKUP(A1584,'Linked TB'!A:A,1,FALSE)</f>
        <v>0970</v>
      </c>
    </row>
    <row r="1585" spans="1:4">
      <c r="A1585" s="116" t="s">
        <v>4361</v>
      </c>
      <c r="B1585" s="116" t="s">
        <v>4362</v>
      </c>
      <c r="C1585" s="118">
        <v>0</v>
      </c>
      <c r="D1585" s="10" t="str">
        <f>VLOOKUP(A1585,'Linked TB'!A:A,1,FALSE)</f>
        <v>2465</v>
      </c>
    </row>
    <row r="1586" spans="1:4">
      <c r="A1586" s="116" t="s">
        <v>4922</v>
      </c>
      <c r="B1586" s="116" t="s">
        <v>4923</v>
      </c>
      <c r="C1586" s="118">
        <v>7074157.2000000002</v>
      </c>
      <c r="D1586" s="10" t="str">
        <f>VLOOKUP(A1586,'Linked TB'!A:A,1,FALSE)</f>
        <v>0023</v>
      </c>
    </row>
    <row r="1587" spans="1:4">
      <c r="A1587" s="116" t="s">
        <v>2442</v>
      </c>
      <c r="B1587" s="116" t="s">
        <v>2443</v>
      </c>
      <c r="C1587" s="118">
        <v>69561.759999999995</v>
      </c>
      <c r="D1587" s="10" t="str">
        <f>VLOOKUP(A1587,'Linked TB'!A:A,1,FALSE)</f>
        <v>0557</v>
      </c>
    </row>
    <row r="1588" spans="1:4">
      <c r="A1588" s="116" t="s">
        <v>6256</v>
      </c>
      <c r="B1588" s="116" t="s">
        <v>6257</v>
      </c>
      <c r="C1588" s="118">
        <v>4668</v>
      </c>
      <c r="D1588" s="10" t="str">
        <f>VLOOKUP(A1588,'Linked TB'!A:A,1,FALSE)</f>
        <v>2828</v>
      </c>
    </row>
    <row r="1589" spans="1:4">
      <c r="A1589" s="116" t="s">
        <v>742</v>
      </c>
      <c r="B1589" s="116" t="s">
        <v>743</v>
      </c>
      <c r="C1589" s="118">
        <v>0</v>
      </c>
      <c r="D1589" s="10" t="str">
        <f>VLOOKUP(A1589,'Linked TB'!A:A,1,FALSE)</f>
        <v>1016</v>
      </c>
    </row>
    <row r="1590" spans="1:4">
      <c r="A1590" s="116" t="s">
        <v>873</v>
      </c>
      <c r="B1590" s="116" t="s">
        <v>874</v>
      </c>
      <c r="C1590" s="118">
        <v>0</v>
      </c>
      <c r="D1590" s="10" t="str">
        <f>VLOOKUP(A1590,'Linked TB'!A:A,1,FALSE)</f>
        <v>1097</v>
      </c>
    </row>
    <row r="1591" spans="1:4">
      <c r="A1591" s="116" t="s">
        <v>6501</v>
      </c>
      <c r="B1591" s="116" t="s">
        <v>6502</v>
      </c>
      <c r="C1591" s="118">
        <v>0</v>
      </c>
      <c r="D1591" s="10" t="e">
        <f>VLOOKUP(A1591,'Linked TB'!A:A,1,FALSE)</f>
        <v>#N/A</v>
      </c>
    </row>
    <row r="1592" spans="1:4">
      <c r="A1592" s="116" t="s">
        <v>5155</v>
      </c>
      <c r="B1592" s="116" t="s">
        <v>5156</v>
      </c>
      <c r="C1592" s="118">
        <v>0</v>
      </c>
      <c r="D1592" s="10" t="str">
        <f>VLOOKUP(A1592,'Linked TB'!A:A,1,FALSE)</f>
        <v>0269</v>
      </c>
    </row>
    <row r="1593" spans="1:4">
      <c r="A1593" s="116" t="s">
        <v>4958</v>
      </c>
      <c r="B1593" s="116" t="s">
        <v>4959</v>
      </c>
      <c r="C1593" s="118">
        <v>0</v>
      </c>
      <c r="D1593" s="10" t="str">
        <f>VLOOKUP(A1593,'Linked TB'!A:A,1,FALSE)</f>
        <v>2095</v>
      </c>
    </row>
    <row r="1594" spans="1:4">
      <c r="A1594" s="116" t="s">
        <v>2598</v>
      </c>
      <c r="B1594" s="116" t="s">
        <v>2599</v>
      </c>
      <c r="C1594" s="118">
        <v>2898.87</v>
      </c>
      <c r="D1594" s="10" t="str">
        <f>VLOOKUP(A1594,'Linked TB'!A:A,1,FALSE)</f>
        <v>1746</v>
      </c>
    </row>
    <row r="1595" spans="1:4">
      <c r="A1595" s="116" t="s">
        <v>2470</v>
      </c>
      <c r="B1595" s="116" t="s">
        <v>2471</v>
      </c>
      <c r="C1595" s="118">
        <v>0</v>
      </c>
      <c r="D1595" s="10" t="str">
        <f>VLOOKUP(A1595,'Linked TB'!A:A,1,FALSE)</f>
        <v>0915</v>
      </c>
    </row>
    <row r="1596" spans="1:4">
      <c r="A1596" s="116" t="s">
        <v>5934</v>
      </c>
      <c r="B1596" s="116" t="s">
        <v>5935</v>
      </c>
      <c r="C1596" s="118">
        <v>8909</v>
      </c>
      <c r="D1596" s="10" t="str">
        <f>VLOOKUP(A1596,'Linked TB'!A:A,1,FALSE)</f>
        <v>2780</v>
      </c>
    </row>
    <row r="1597" spans="1:4">
      <c r="A1597" s="116" t="s">
        <v>2540</v>
      </c>
      <c r="B1597" s="116" t="s">
        <v>2541</v>
      </c>
      <c r="C1597" s="118">
        <v>0</v>
      </c>
      <c r="D1597" s="10" t="str">
        <f>VLOOKUP(A1597,'Linked TB'!A:A,1,FALSE)</f>
        <v>0961</v>
      </c>
    </row>
    <row r="1598" spans="1:4">
      <c r="A1598" s="116" t="s">
        <v>2472</v>
      </c>
      <c r="B1598" s="116" t="s">
        <v>2473</v>
      </c>
      <c r="C1598" s="118">
        <v>0</v>
      </c>
      <c r="D1598" s="10" t="str">
        <f>VLOOKUP(A1598,'Linked TB'!A:A,1,FALSE)</f>
        <v>0921</v>
      </c>
    </row>
    <row r="1599" spans="1:4">
      <c r="A1599" s="116" t="s">
        <v>6503</v>
      </c>
      <c r="B1599" s="116" t="s">
        <v>6504</v>
      </c>
      <c r="C1599" s="118">
        <v>0</v>
      </c>
      <c r="D1599" s="10" t="e">
        <f>VLOOKUP(A1599,'Linked TB'!A:A,1,FALSE)</f>
        <v>#N/A</v>
      </c>
    </row>
    <row r="1600" spans="1:4">
      <c r="A1600" s="116" t="s">
        <v>6505</v>
      </c>
      <c r="B1600" s="116" t="s">
        <v>6506</v>
      </c>
      <c r="C1600" s="118">
        <v>0</v>
      </c>
      <c r="D1600" s="10" t="e">
        <f>VLOOKUP(A1600,'Linked TB'!A:A,1,FALSE)</f>
        <v>#N/A</v>
      </c>
    </row>
    <row r="1601" spans="1:4">
      <c r="A1601" s="116" t="s">
        <v>4575</v>
      </c>
      <c r="B1601" s="116" t="s">
        <v>4576</v>
      </c>
      <c r="C1601" s="118">
        <v>0</v>
      </c>
      <c r="D1601" s="10" t="str">
        <f>VLOOKUP(A1601,'Linked TB'!A:A,1,FALSE)</f>
        <v>0431</v>
      </c>
    </row>
    <row r="1602" spans="1:4">
      <c r="A1602" s="116" t="s">
        <v>585</v>
      </c>
      <c r="B1602" s="116" t="s">
        <v>586</v>
      </c>
      <c r="C1602" s="118">
        <v>0</v>
      </c>
      <c r="D1602" s="10" t="str">
        <f>VLOOKUP(A1602,'Linked TB'!A:A,1,FALSE)</f>
        <v>2376</v>
      </c>
    </row>
    <row r="1603" spans="1:4">
      <c r="A1603" s="116" t="s">
        <v>4209</v>
      </c>
      <c r="B1603" s="116" t="s">
        <v>4210</v>
      </c>
      <c r="C1603" s="118">
        <v>0.02</v>
      </c>
      <c r="D1603" s="10" t="str">
        <f>VLOOKUP(A1603,'Linked TB'!A:A,1,FALSE)</f>
        <v>1985</v>
      </c>
    </row>
    <row r="1604" spans="1:4">
      <c r="A1604" s="116" t="s">
        <v>4191</v>
      </c>
      <c r="B1604" s="116" t="s">
        <v>4192</v>
      </c>
      <c r="C1604" s="118">
        <v>0</v>
      </c>
      <c r="D1604" s="10" t="str">
        <f>VLOOKUP(A1604,'Linked TB'!A:A,1,FALSE)</f>
        <v>0451</v>
      </c>
    </row>
    <row r="1605" spans="1:4">
      <c r="A1605" s="116" t="s">
        <v>2648</v>
      </c>
      <c r="B1605" s="116" t="s">
        <v>2649</v>
      </c>
      <c r="C1605" s="118">
        <v>83957.75</v>
      </c>
      <c r="D1605" s="10" t="str">
        <f>VLOOKUP(A1605,'Linked TB'!A:A,1,FALSE)</f>
        <v>1513</v>
      </c>
    </row>
    <row r="1606" spans="1:4">
      <c r="A1606" s="116" t="s">
        <v>6215</v>
      </c>
      <c r="B1606" s="116" t="s">
        <v>6216</v>
      </c>
      <c r="C1606" s="118">
        <v>198400</v>
      </c>
      <c r="D1606" s="10" t="str">
        <f>VLOOKUP(A1606,'Linked TB'!A:A,1,FALSE)</f>
        <v>2846</v>
      </c>
    </row>
    <row r="1607" spans="1:4">
      <c r="A1607" s="116" t="s">
        <v>6507</v>
      </c>
      <c r="B1607" s="116" t="s">
        <v>6508</v>
      </c>
      <c r="C1607" s="118">
        <v>0</v>
      </c>
      <c r="D1607" s="10" t="e">
        <f>VLOOKUP(A1607,'Linked TB'!A:A,1,FALSE)</f>
        <v>#N/A</v>
      </c>
    </row>
    <row r="1608" spans="1:4">
      <c r="A1608" s="116" t="s">
        <v>6509</v>
      </c>
      <c r="B1608" s="116" t="s">
        <v>6510</v>
      </c>
      <c r="C1608" s="118">
        <v>0</v>
      </c>
      <c r="D1608" s="10" t="e">
        <f>VLOOKUP(A1608,'Linked TB'!A:A,1,FALSE)</f>
        <v>#N/A</v>
      </c>
    </row>
    <row r="1609" spans="1:4">
      <c r="A1609" s="116" t="s">
        <v>4201</v>
      </c>
      <c r="B1609" s="116" t="s">
        <v>4202</v>
      </c>
      <c r="C1609" s="118">
        <v>0</v>
      </c>
      <c r="D1609" s="10" t="str">
        <f>VLOOKUP(A1609,'Linked TB'!A:A,1,FALSE)</f>
        <v>1479</v>
      </c>
    </row>
    <row r="1610" spans="1:4">
      <c r="A1610" s="116" t="s">
        <v>1142</v>
      </c>
      <c r="B1610" s="116" t="s">
        <v>1143</v>
      </c>
      <c r="C1610" s="118">
        <v>0</v>
      </c>
      <c r="D1610" s="10" t="str">
        <f>VLOOKUP(A1610,'Linked TB'!A:A,1,FALSE)</f>
        <v>0795</v>
      </c>
    </row>
    <row r="1611" spans="1:4">
      <c r="A1611" s="10" t="s">
        <v>1309</v>
      </c>
      <c r="B1611" s="10" t="s">
        <v>1310</v>
      </c>
      <c r="C1611" s="118">
        <v>0</v>
      </c>
      <c r="D1611" s="10" t="str">
        <f>VLOOKUP(A1611,'Linked TB'!A:A,1,FALSE)</f>
        <v>1043</v>
      </c>
    </row>
    <row r="1612" spans="1:4">
      <c r="A1612" s="116" t="s">
        <v>2632</v>
      </c>
      <c r="B1612" s="116" t="s">
        <v>2633</v>
      </c>
      <c r="C1612" s="118">
        <v>0</v>
      </c>
      <c r="D1612" s="10" t="str">
        <f>VLOOKUP(A1612,'Linked TB'!A:A,1,FALSE)</f>
        <v>1885</v>
      </c>
    </row>
    <row r="1613" spans="1:4">
      <c r="A1613" s="116" t="s">
        <v>2450</v>
      </c>
      <c r="B1613" s="116" t="s">
        <v>2451</v>
      </c>
      <c r="C1613" s="118">
        <v>0</v>
      </c>
      <c r="D1613" s="10" t="str">
        <f>VLOOKUP(A1613,'Linked TB'!A:A,1,FALSE)</f>
        <v>0408</v>
      </c>
    </row>
    <row r="1614" spans="1:4">
      <c r="A1614" s="116" t="s">
        <v>2622</v>
      </c>
      <c r="B1614" s="116" t="s">
        <v>2623</v>
      </c>
      <c r="C1614" s="118">
        <v>53525</v>
      </c>
      <c r="D1614" s="10" t="str">
        <f>VLOOKUP(A1614,'Linked TB'!A:A,1,FALSE)</f>
        <v>1853</v>
      </c>
    </row>
    <row r="1615" spans="1:4">
      <c r="A1615" s="116" t="s">
        <v>6511</v>
      </c>
      <c r="B1615" s="116" t="s">
        <v>6512</v>
      </c>
      <c r="C1615" s="118">
        <v>0</v>
      </c>
      <c r="D1615" s="10" t="e">
        <f>VLOOKUP(A1615,'Linked TB'!A:A,1,FALSE)</f>
        <v>#N/A</v>
      </c>
    </row>
    <row r="1616" spans="1:4">
      <c r="A1616" s="116" t="s">
        <v>746</v>
      </c>
      <c r="B1616" s="116" t="s">
        <v>747</v>
      </c>
      <c r="C1616" s="118">
        <v>0</v>
      </c>
      <c r="D1616" s="10" t="str">
        <f>VLOOKUP(A1616,'Linked TB'!A:A,1,FALSE)</f>
        <v>0628</v>
      </c>
    </row>
    <row r="1617" spans="1:4">
      <c r="A1617" s="116" t="s">
        <v>441</v>
      </c>
      <c r="B1617" s="116" t="s">
        <v>442</v>
      </c>
      <c r="C1617" s="118">
        <v>0.27</v>
      </c>
      <c r="D1617" s="10" t="str">
        <f>VLOOKUP(A1617,'Linked TB'!A:A,1,FALSE)</f>
        <v>0275</v>
      </c>
    </row>
    <row r="1618" spans="1:4">
      <c r="A1618" s="116" t="s">
        <v>2618</v>
      </c>
      <c r="B1618" s="116" t="s">
        <v>2619</v>
      </c>
      <c r="C1618" s="118">
        <v>0</v>
      </c>
      <c r="D1618" s="10" t="str">
        <f>VLOOKUP(A1618,'Linked TB'!A:A,1,FALSE)</f>
        <v>1801</v>
      </c>
    </row>
    <row r="1619" spans="1:4">
      <c r="A1619" s="116" t="s">
        <v>4452</v>
      </c>
      <c r="B1619" s="116" t="s">
        <v>4453</v>
      </c>
      <c r="C1619" s="118">
        <v>0</v>
      </c>
      <c r="D1619" s="10" t="str">
        <f>VLOOKUP(A1619,'Linked TB'!A:A,1,FALSE)</f>
        <v>2398</v>
      </c>
    </row>
    <row r="1620" spans="1:4">
      <c r="A1620" s="116" t="s">
        <v>4309</v>
      </c>
      <c r="B1620" s="116" t="s">
        <v>4310</v>
      </c>
      <c r="C1620" s="118">
        <v>0.32</v>
      </c>
      <c r="D1620" s="10" t="str">
        <f>VLOOKUP(A1620,'Linked TB'!A:A,1,FALSE)</f>
        <v>0239</v>
      </c>
    </row>
    <row r="1621" spans="1:4">
      <c r="A1621" s="116" t="s">
        <v>4305</v>
      </c>
      <c r="B1621" s="116" t="s">
        <v>4306</v>
      </c>
      <c r="C1621" s="118">
        <v>0</v>
      </c>
      <c r="D1621" s="10" t="str">
        <f>VLOOKUP(A1621,'Linked TB'!A:A,1,FALSE)</f>
        <v>0184</v>
      </c>
    </row>
    <row r="1622" spans="1:4">
      <c r="A1622" s="116" t="s">
        <v>2538</v>
      </c>
      <c r="B1622" s="116" t="s">
        <v>2539</v>
      </c>
      <c r="C1622" s="118">
        <v>0</v>
      </c>
      <c r="D1622" s="10" t="str">
        <f>VLOOKUP(A1622,'Linked TB'!A:A,1,FALSE)</f>
        <v>0922</v>
      </c>
    </row>
    <row r="1623" spans="1:4">
      <c r="A1623" s="116" t="s">
        <v>2630</v>
      </c>
      <c r="B1623" s="116" t="s">
        <v>2631</v>
      </c>
      <c r="C1623" s="118">
        <v>0</v>
      </c>
      <c r="D1623" s="10" t="str">
        <f>VLOOKUP(A1623,'Linked TB'!A:A,1,FALSE)</f>
        <v>1829</v>
      </c>
    </row>
    <row r="1624" spans="1:4">
      <c r="A1624" s="116" t="s">
        <v>5163</v>
      </c>
      <c r="B1624" s="116" t="s">
        <v>5164</v>
      </c>
      <c r="C1624" s="118">
        <v>0</v>
      </c>
      <c r="D1624" s="10" t="str">
        <f>VLOOKUP(A1624,'Linked TB'!A:A,1,FALSE)</f>
        <v>2133</v>
      </c>
    </row>
    <row r="1625" spans="1:4">
      <c r="A1625" s="116" t="s">
        <v>879</v>
      </c>
      <c r="B1625" s="116" t="s">
        <v>880</v>
      </c>
      <c r="C1625" s="118">
        <v>0</v>
      </c>
      <c r="D1625" s="10" t="str">
        <f>VLOOKUP(A1625,'Linked TB'!A:A,1,FALSE)</f>
        <v>1099</v>
      </c>
    </row>
    <row r="1626" spans="1:4">
      <c r="A1626" s="116" t="s">
        <v>1140</v>
      </c>
      <c r="B1626" s="116" t="s">
        <v>1141</v>
      </c>
      <c r="C1626" s="118">
        <v>0</v>
      </c>
      <c r="D1626" s="10" t="str">
        <f>VLOOKUP(A1626,'Linked TB'!A:A,1,FALSE)</f>
        <v>0789</v>
      </c>
    </row>
    <row r="1627" spans="1:4">
      <c r="A1627" s="116" t="s">
        <v>947</v>
      </c>
      <c r="B1627" s="116" t="s">
        <v>948</v>
      </c>
      <c r="C1627" s="118">
        <v>0</v>
      </c>
      <c r="D1627" s="10" t="str">
        <f>VLOOKUP(A1627,'Linked TB'!A:A,1,FALSE)</f>
        <v>0940</v>
      </c>
    </row>
    <row r="1628" spans="1:4">
      <c r="A1628" s="116" t="s">
        <v>575</v>
      </c>
      <c r="B1628" s="116" t="s">
        <v>576</v>
      </c>
      <c r="C1628" s="118">
        <v>0</v>
      </c>
      <c r="D1628" s="10" t="str">
        <f>VLOOKUP(A1628,'Linked TB'!A:A,1,FALSE)</f>
        <v>1752</v>
      </c>
    </row>
    <row r="1629" spans="1:4">
      <c r="A1629" s="116" t="s">
        <v>1297</v>
      </c>
      <c r="B1629" s="116" t="s">
        <v>1298</v>
      </c>
      <c r="C1629" s="118">
        <v>0</v>
      </c>
      <c r="D1629" s="10" t="str">
        <f>VLOOKUP(A1629,'Linked TB'!A:A,1,FALSE)</f>
        <v>1031</v>
      </c>
    </row>
    <row r="1630" spans="1:4">
      <c r="A1630" s="116" t="s">
        <v>4411</v>
      </c>
      <c r="B1630" s="116" t="s">
        <v>4412</v>
      </c>
      <c r="C1630" s="118">
        <v>13354</v>
      </c>
      <c r="D1630" s="10" t="str">
        <f>VLOOKUP(A1630,'Linked TB'!A:A,1,FALSE)</f>
        <v>2408</v>
      </c>
    </row>
    <row r="1631" spans="1:4">
      <c r="A1631" s="116" t="s">
        <v>6513</v>
      </c>
      <c r="B1631" s="116" t="s">
        <v>6514</v>
      </c>
      <c r="C1631" s="118">
        <v>0</v>
      </c>
      <c r="D1631" s="10" t="e">
        <f>VLOOKUP(A1631,'Linked TB'!A:A,1,FALSE)</f>
        <v>#N/A</v>
      </c>
    </row>
    <row r="1632" spans="1:4">
      <c r="A1632" s="116" t="s">
        <v>817</v>
      </c>
      <c r="B1632" s="116" t="s">
        <v>818</v>
      </c>
      <c r="C1632" s="118">
        <v>0</v>
      </c>
      <c r="D1632" s="10" t="str">
        <f>VLOOKUP(A1632,'Linked TB'!A:A,1,FALSE)</f>
        <v>1054</v>
      </c>
    </row>
    <row r="1633" spans="1:4">
      <c r="A1633" s="116" t="s">
        <v>4601</v>
      </c>
      <c r="B1633" s="116" t="s">
        <v>6076</v>
      </c>
      <c r="C1633" s="118">
        <v>0</v>
      </c>
      <c r="D1633" s="10" t="str">
        <f>VLOOKUP(A1633,'Linked TB'!A:A,1,FALSE)</f>
        <v>2112</v>
      </c>
    </row>
    <row r="1634" spans="1:4">
      <c r="A1634" s="116" t="s">
        <v>2674</v>
      </c>
      <c r="B1634" s="116" t="s">
        <v>6077</v>
      </c>
      <c r="C1634" s="118">
        <v>0</v>
      </c>
      <c r="D1634" s="10" t="str">
        <f>VLOOKUP(A1634,'Linked TB'!A:A,1,FALSE)</f>
        <v>2121</v>
      </c>
    </row>
    <row r="1635" spans="1:4">
      <c r="A1635" s="116" t="s">
        <v>5159</v>
      </c>
      <c r="B1635" s="116" t="s">
        <v>5160</v>
      </c>
      <c r="C1635" s="118">
        <v>0</v>
      </c>
      <c r="D1635" s="10" t="str">
        <f>VLOOKUP(A1635,'Linked TB'!A:A,1,FALSE)</f>
        <v>1670</v>
      </c>
    </row>
    <row r="1636" spans="1:4">
      <c r="A1636" s="116" t="s">
        <v>4799</v>
      </c>
      <c r="B1636" s="116" t="s">
        <v>4800</v>
      </c>
      <c r="C1636" s="118">
        <v>0</v>
      </c>
      <c r="D1636" s="10" t="str">
        <f>VLOOKUP(A1636,'Linked TB'!A:A,1,FALSE)</f>
        <v>0186</v>
      </c>
    </row>
    <row r="1637" spans="1:4">
      <c r="A1637" s="116" t="s">
        <v>4589</v>
      </c>
      <c r="B1637" s="116" t="s">
        <v>4590</v>
      </c>
      <c r="C1637" s="118">
        <v>0</v>
      </c>
      <c r="D1637" s="10" t="str">
        <f>VLOOKUP(A1637,'Linked TB'!A:A,1,FALSE)</f>
        <v>0173</v>
      </c>
    </row>
    <row r="1638" spans="1:4">
      <c r="A1638" s="116" t="s">
        <v>1391</v>
      </c>
      <c r="B1638" s="116" t="s">
        <v>1392</v>
      </c>
      <c r="C1638" s="118">
        <v>0</v>
      </c>
      <c r="D1638" s="10" t="str">
        <f>VLOOKUP(A1638,'Linked TB'!A:A,1,FALSE)</f>
        <v>1137</v>
      </c>
    </row>
    <row r="1639" spans="1:4">
      <c r="A1639" s="116" t="s">
        <v>3701</v>
      </c>
      <c r="B1639" s="116" t="s">
        <v>3702</v>
      </c>
      <c r="C1639" s="118">
        <v>0</v>
      </c>
      <c r="D1639" s="10" t="str">
        <f>VLOOKUP(A1639,'Linked TB'!A:A,1,FALSE)</f>
        <v>1535</v>
      </c>
    </row>
    <row r="1640" spans="1:4">
      <c r="A1640" s="116" t="s">
        <v>5640</v>
      </c>
      <c r="B1640" s="116" t="s">
        <v>5641</v>
      </c>
      <c r="C1640" s="118">
        <v>0</v>
      </c>
      <c r="D1640" s="10" t="str">
        <f>VLOOKUP(A1640,'Linked TB'!A:A,1,FALSE)</f>
        <v>2557</v>
      </c>
    </row>
    <row r="1641" spans="1:4">
      <c r="A1641" s="116" t="s">
        <v>6515</v>
      </c>
      <c r="B1641" s="116" t="s">
        <v>6516</v>
      </c>
      <c r="C1641" s="118">
        <v>0</v>
      </c>
      <c r="D1641" s="10" t="e">
        <f>VLOOKUP(A1641,'Linked TB'!A:A,1,FALSE)</f>
        <v>#N/A</v>
      </c>
    </row>
    <row r="1642" spans="1:4">
      <c r="A1642" s="116" t="s">
        <v>6517</v>
      </c>
      <c r="B1642" s="116" t="s">
        <v>6518</v>
      </c>
      <c r="C1642" s="118">
        <v>0</v>
      </c>
      <c r="D1642" s="10" t="e">
        <f>VLOOKUP(A1642,'Linked TB'!A:A,1,FALSE)</f>
        <v>#N/A</v>
      </c>
    </row>
    <row r="1643" spans="1:4">
      <c r="A1643" s="116" t="s">
        <v>5157</v>
      </c>
      <c r="B1643" s="116" t="s">
        <v>5158</v>
      </c>
      <c r="C1643" s="118">
        <v>0</v>
      </c>
      <c r="D1643" s="10" t="str">
        <f>VLOOKUP(A1643,'Linked TB'!A:A,1,FALSE)</f>
        <v>0029</v>
      </c>
    </row>
    <row r="1644" spans="1:4">
      <c r="A1644" s="116" t="s">
        <v>5975</v>
      </c>
      <c r="B1644" s="116" t="s">
        <v>5976</v>
      </c>
      <c r="C1644" s="118">
        <v>-898069500</v>
      </c>
      <c r="D1644" s="10" t="str">
        <f>VLOOKUP(A1644,'Linked TB'!A:A,1,FALSE)</f>
        <v>2801</v>
      </c>
    </row>
    <row r="1645" spans="1:4">
      <c r="A1645" s="116" t="s">
        <v>6519</v>
      </c>
      <c r="B1645" s="116" t="s">
        <v>6520</v>
      </c>
      <c r="C1645" s="118">
        <v>0</v>
      </c>
      <c r="D1645" s="10" t="e">
        <f>VLOOKUP(A1645,'Linked TB'!A:A,1,FALSE)</f>
        <v>#N/A</v>
      </c>
    </row>
    <row r="1646" spans="1:4">
      <c r="A1646" s="116" t="s">
        <v>4195</v>
      </c>
      <c r="B1646" s="116" t="s">
        <v>4196</v>
      </c>
      <c r="C1646" s="118">
        <v>0</v>
      </c>
      <c r="D1646" s="10" t="str">
        <f>VLOOKUP(A1646,'Linked TB'!A:A,1,FALSE)</f>
        <v>0139</v>
      </c>
    </row>
    <row r="1647" spans="1:4">
      <c r="A1647" s="116" t="s">
        <v>3697</v>
      </c>
      <c r="B1647" s="116" t="s">
        <v>3698</v>
      </c>
      <c r="C1647" s="118">
        <v>0</v>
      </c>
      <c r="D1647" s="10" t="str">
        <f>VLOOKUP(A1647,'Linked TB'!A:A,1,FALSE)</f>
        <v>1000</v>
      </c>
    </row>
    <row r="1648" spans="1:4">
      <c r="A1648" s="116" t="s">
        <v>5554</v>
      </c>
      <c r="B1648" s="116" t="s">
        <v>5555</v>
      </c>
      <c r="C1648" s="118">
        <v>0</v>
      </c>
      <c r="D1648" s="10" t="str">
        <f>VLOOKUP(A1648,'Linked TB'!A:A,1,FALSE)</f>
        <v>2671</v>
      </c>
    </row>
    <row r="1649" spans="1:4">
      <c r="A1649" s="116" t="s">
        <v>4450</v>
      </c>
      <c r="B1649" s="116" t="s">
        <v>4451</v>
      </c>
      <c r="C1649" s="118">
        <v>0</v>
      </c>
      <c r="D1649" s="10" t="str">
        <f>VLOOKUP(A1649,'Linked TB'!A:A,1,FALSE)</f>
        <v>2252</v>
      </c>
    </row>
    <row r="1650" spans="1:4">
      <c r="A1650" s="116" t="s">
        <v>4583</v>
      </c>
      <c r="B1650" s="116" t="s">
        <v>4584</v>
      </c>
      <c r="C1650" s="118">
        <v>0</v>
      </c>
      <c r="D1650" s="10" t="str">
        <f>VLOOKUP(A1650,'Linked TB'!A:A,1,FALSE)</f>
        <v>0161</v>
      </c>
    </row>
    <row r="1651" spans="1:4">
      <c r="A1651" s="116" t="s">
        <v>5869</v>
      </c>
      <c r="B1651" s="116" t="s">
        <v>5870</v>
      </c>
      <c r="C1651" s="118">
        <v>0</v>
      </c>
      <c r="D1651" s="10" t="str">
        <f>VLOOKUP(A1651,'Linked TB'!A:A,1,FALSE)</f>
        <v>2505</v>
      </c>
    </row>
    <row r="1652" spans="1:4">
      <c r="A1652" s="116" t="s">
        <v>6521</v>
      </c>
      <c r="B1652" s="116" t="s">
        <v>6522</v>
      </c>
      <c r="C1652" s="118">
        <v>0</v>
      </c>
      <c r="D1652" s="10" t="e">
        <f>VLOOKUP(A1652,'Linked TB'!A:A,1,FALSE)</f>
        <v>#N/A</v>
      </c>
    </row>
    <row r="1653" spans="1:4">
      <c r="A1653" s="116" t="s">
        <v>1146</v>
      </c>
      <c r="B1653" s="116" t="s">
        <v>1147</v>
      </c>
      <c r="C1653" s="118">
        <v>0</v>
      </c>
      <c r="D1653" s="10" t="str">
        <f>VLOOKUP(A1653,'Linked TB'!A:A,1,FALSE)</f>
        <v>0784</v>
      </c>
    </row>
    <row r="1654" spans="1:4">
      <c r="A1654" s="116" t="s">
        <v>593</v>
      </c>
      <c r="B1654" s="116" t="s">
        <v>594</v>
      </c>
      <c r="C1654" s="118">
        <v>0</v>
      </c>
      <c r="D1654" s="10" t="str">
        <f>VLOOKUP(A1654,'Linked TB'!A:A,1,FALSE)</f>
        <v>2236</v>
      </c>
    </row>
    <row r="1655" spans="1:4">
      <c r="A1655" s="116" t="s">
        <v>2628</v>
      </c>
      <c r="B1655" s="116" t="s">
        <v>2629</v>
      </c>
      <c r="C1655" s="118">
        <v>0</v>
      </c>
      <c r="D1655" s="10" t="str">
        <f>VLOOKUP(A1655,'Linked TB'!A:A,1,FALSE)</f>
        <v>1809</v>
      </c>
    </row>
    <row r="1656" spans="1:4">
      <c r="A1656" s="116" t="s">
        <v>4599</v>
      </c>
      <c r="B1656" s="116" t="s">
        <v>4600</v>
      </c>
      <c r="C1656" s="118">
        <v>0</v>
      </c>
      <c r="D1656" s="10" t="str">
        <f>VLOOKUP(A1656,'Linked TB'!A:A,1,FALSE)</f>
        <v>1400</v>
      </c>
    </row>
    <row r="1657" spans="1:4">
      <c r="A1657" s="116" t="s">
        <v>6523</v>
      </c>
      <c r="B1657" s="116" t="s">
        <v>6524</v>
      </c>
      <c r="C1657" s="118">
        <v>0</v>
      </c>
      <c r="D1657" s="10" t="e">
        <f>VLOOKUP(A1657,'Linked TB'!A:A,1,FALSE)</f>
        <v>#N/A</v>
      </c>
    </row>
    <row r="1658" spans="1:4">
      <c r="A1658" s="116" t="s">
        <v>949</v>
      </c>
      <c r="B1658" s="116" t="s">
        <v>950</v>
      </c>
      <c r="C1658" s="118">
        <v>0</v>
      </c>
      <c r="D1658" s="10" t="str">
        <f>VLOOKUP(A1658,'Linked TB'!A:A,1,FALSE)</f>
        <v>1226</v>
      </c>
    </row>
    <row r="1659" spans="1:4">
      <c r="A1659" s="116" t="s">
        <v>573</v>
      </c>
      <c r="B1659" s="116" t="s">
        <v>574</v>
      </c>
      <c r="C1659" s="118">
        <v>0</v>
      </c>
      <c r="D1659" s="10" t="str">
        <f>VLOOKUP(A1659,'Linked TB'!A:A,1,FALSE)</f>
        <v>1202</v>
      </c>
    </row>
    <row r="1660" spans="1:4">
      <c r="A1660" s="116" t="s">
        <v>6525</v>
      </c>
      <c r="B1660" s="116" t="s">
        <v>6526</v>
      </c>
      <c r="C1660" s="118">
        <v>0</v>
      </c>
      <c r="D1660" s="10" t="e">
        <f>VLOOKUP(A1660,'Linked TB'!A:A,1,FALSE)</f>
        <v>#N/A</v>
      </c>
    </row>
    <row r="1661" spans="1:4">
      <c r="A1661" s="116" t="s">
        <v>595</v>
      </c>
      <c r="B1661" s="116" t="s">
        <v>596</v>
      </c>
      <c r="C1661" s="118">
        <v>0</v>
      </c>
      <c r="D1661" s="10" t="str">
        <f>VLOOKUP(A1661,'Linked TB'!A:A,1,FALSE)</f>
        <v>2241</v>
      </c>
    </row>
    <row r="1662" spans="1:4">
      <c r="A1662" s="116" t="s">
        <v>6527</v>
      </c>
      <c r="B1662" s="116" t="s">
        <v>6528</v>
      </c>
      <c r="C1662" s="118">
        <v>0</v>
      </c>
      <c r="D1662" s="10" t="e">
        <f>VLOOKUP(A1662,'Linked TB'!A:A,1,FALSE)</f>
        <v>#N/A</v>
      </c>
    </row>
    <row r="1663" spans="1:4">
      <c r="A1663" s="116" t="s">
        <v>5153</v>
      </c>
      <c r="B1663" s="116" t="s">
        <v>5154</v>
      </c>
      <c r="C1663" s="118">
        <v>0</v>
      </c>
      <c r="D1663" s="10" t="str">
        <f>VLOOKUP(A1663,'Linked TB'!A:A,1,FALSE)</f>
        <v>0205</v>
      </c>
    </row>
    <row r="1664" spans="1:4">
      <c r="A1664" s="116" t="s">
        <v>951</v>
      </c>
      <c r="B1664" s="116" t="s">
        <v>952</v>
      </c>
      <c r="C1664" s="118">
        <v>0</v>
      </c>
      <c r="D1664" s="10" t="str">
        <f>VLOOKUP(A1664,'Linked TB'!A:A,1,FALSE)</f>
        <v>0948</v>
      </c>
    </row>
    <row r="1665" spans="1:4">
      <c r="A1665" s="116" t="s">
        <v>2602</v>
      </c>
      <c r="B1665" s="116" t="s">
        <v>2603</v>
      </c>
      <c r="C1665" s="118">
        <v>0</v>
      </c>
      <c r="D1665" s="10" t="str">
        <f>VLOOKUP(A1665,'Linked TB'!A:A,1,FALSE)</f>
        <v>1762</v>
      </c>
    </row>
    <row r="1666" spans="1:4">
      <c r="A1666" s="116" t="s">
        <v>4682</v>
      </c>
      <c r="B1666" s="116" t="s">
        <v>4683</v>
      </c>
      <c r="C1666" s="118">
        <v>1.23</v>
      </c>
      <c r="D1666" s="10" t="str">
        <f>VLOOKUP(A1666,'Linked TB'!A:A,1,FALSE)</f>
        <v>2409</v>
      </c>
    </row>
    <row r="1667" spans="1:4">
      <c r="A1667" s="116" t="s">
        <v>1307</v>
      </c>
      <c r="B1667" s="116" t="s">
        <v>1308</v>
      </c>
      <c r="C1667" s="118">
        <v>0</v>
      </c>
      <c r="D1667" s="10" t="str">
        <f>VLOOKUP(A1667,'Linked TB'!A:A,1,FALSE)</f>
        <v>1034</v>
      </c>
    </row>
    <row r="1668" spans="1:4">
      <c r="A1668" s="116" t="s">
        <v>6529</v>
      </c>
      <c r="B1668" s="116" t="s">
        <v>6530</v>
      </c>
      <c r="C1668" s="118">
        <v>0</v>
      </c>
      <c r="D1668" s="10" t="e">
        <f>VLOOKUP(A1668,'Linked TB'!A:A,1,FALSE)</f>
        <v>#N/A</v>
      </c>
    </row>
    <row r="1669" spans="1:4">
      <c r="A1669" s="116" t="s">
        <v>412</v>
      </c>
      <c r="B1669" s="116" t="s">
        <v>413</v>
      </c>
      <c r="C1669" s="118">
        <v>0</v>
      </c>
      <c r="D1669" s="10" t="str">
        <f>VLOOKUP(A1669,'Linked TB'!A:A,1,FALSE)</f>
        <v>0289</v>
      </c>
    </row>
    <row r="1670" spans="1:4">
      <c r="A1670" s="116" t="s">
        <v>2640</v>
      </c>
      <c r="B1670" s="116" t="s">
        <v>2641</v>
      </c>
      <c r="C1670" s="118">
        <v>0</v>
      </c>
      <c r="D1670" s="10" t="str">
        <f>VLOOKUP(A1670,'Linked TB'!A:A,1,FALSE)</f>
        <v>1888</v>
      </c>
    </row>
    <row r="1671" spans="1:4">
      <c r="A1671" s="116" t="s">
        <v>581</v>
      </c>
      <c r="B1671" s="116" t="s">
        <v>582</v>
      </c>
      <c r="C1671" s="118">
        <v>0</v>
      </c>
      <c r="D1671" s="10" t="str">
        <f>VLOOKUP(A1671,'Linked TB'!A:A,1,FALSE)</f>
        <v>1989</v>
      </c>
    </row>
    <row r="1672" spans="1:4">
      <c r="A1672" s="116" t="s">
        <v>4363</v>
      </c>
      <c r="B1672" s="116" t="s">
        <v>4364</v>
      </c>
      <c r="C1672" s="118">
        <v>5339595</v>
      </c>
      <c r="D1672" s="10" t="str">
        <f>VLOOKUP(A1672,'Linked TB'!A:A,1,FALSE)</f>
        <v>2480</v>
      </c>
    </row>
    <row r="1673" spans="1:4">
      <c r="A1673" s="116" t="s">
        <v>3925</v>
      </c>
      <c r="B1673" s="116" t="s">
        <v>3926</v>
      </c>
      <c r="C1673" s="118">
        <v>0</v>
      </c>
      <c r="D1673" s="10" t="str">
        <f>VLOOKUP(A1673,'Linked TB'!A:A,1,FALSE)</f>
        <v>0815</v>
      </c>
    </row>
    <row r="1674" spans="1:4">
      <c r="A1674" s="116" t="s">
        <v>2624</v>
      </c>
      <c r="B1674" s="116" t="s">
        <v>2625</v>
      </c>
      <c r="C1674" s="118">
        <v>0</v>
      </c>
      <c r="D1674" s="10" t="str">
        <f>VLOOKUP(A1674,'Linked TB'!A:A,1,FALSE)</f>
        <v>1880</v>
      </c>
    </row>
    <row r="1675" spans="1:4">
      <c r="A1675" s="116" t="s">
        <v>5161</v>
      </c>
      <c r="B1675" s="116" t="s">
        <v>5162</v>
      </c>
      <c r="C1675" s="118">
        <v>0.37</v>
      </c>
      <c r="D1675" s="10" t="str">
        <f>VLOOKUP(A1675,'Linked TB'!A:A,1,FALSE)</f>
        <v>1906</v>
      </c>
    </row>
    <row r="1676" spans="1:4">
      <c r="A1676" s="116" t="s">
        <v>4203</v>
      </c>
      <c r="B1676" s="116" t="s">
        <v>4204</v>
      </c>
      <c r="C1676" s="118">
        <v>0</v>
      </c>
      <c r="D1676" s="10" t="str">
        <f>VLOOKUP(A1676,'Linked TB'!A:A,1,FALSE)</f>
        <v>1849</v>
      </c>
    </row>
    <row r="1677" spans="1:4">
      <c r="A1677" s="116" t="s">
        <v>591</v>
      </c>
      <c r="B1677" s="116" t="s">
        <v>592</v>
      </c>
      <c r="C1677" s="118">
        <v>0</v>
      </c>
      <c r="D1677" s="10" t="str">
        <f>VLOOKUP(A1677,'Linked TB'!A:A,1,FALSE)</f>
        <v>2433</v>
      </c>
    </row>
    <row r="1678" spans="1:4">
      <c r="A1678" s="116" t="s">
        <v>577</v>
      </c>
      <c r="B1678" s="116" t="s">
        <v>578</v>
      </c>
      <c r="C1678" s="118">
        <v>0</v>
      </c>
      <c r="D1678" s="10" t="str">
        <f>VLOOKUP(A1678,'Linked TB'!A:A,1,FALSE)</f>
        <v>1702</v>
      </c>
    </row>
    <row r="1679" spans="1:4">
      <c r="A1679" s="116" t="s">
        <v>6264</v>
      </c>
      <c r="B1679" s="116" t="s">
        <v>6265</v>
      </c>
      <c r="C1679" s="118">
        <v>21965</v>
      </c>
      <c r="D1679" s="10" t="str">
        <f>VLOOKUP(A1679,'Linked TB'!A:A,1,FALSE)</f>
        <v>2864</v>
      </c>
    </row>
    <row r="1680" spans="1:4">
      <c r="A1680" s="116" t="s">
        <v>2552</v>
      </c>
      <c r="B1680" s="116" t="s">
        <v>2553</v>
      </c>
      <c r="C1680" s="118">
        <v>0</v>
      </c>
      <c r="D1680" s="10" t="str">
        <f>VLOOKUP(A1680,'Linked TB'!A:A,1,FALSE)</f>
        <v>0920</v>
      </c>
    </row>
    <row r="1681" spans="1:4">
      <c r="A1681" s="116" t="s">
        <v>877</v>
      </c>
      <c r="B1681" s="116" t="s">
        <v>878</v>
      </c>
      <c r="C1681" s="118">
        <v>0</v>
      </c>
      <c r="D1681" s="10" t="str">
        <f>VLOOKUP(A1681,'Linked TB'!A:A,1,FALSE)</f>
        <v>1096</v>
      </c>
    </row>
    <row r="1682" spans="1:4">
      <c r="A1682" s="116" t="s">
        <v>4579</v>
      </c>
      <c r="B1682" s="116" t="s">
        <v>4580</v>
      </c>
      <c r="C1682" s="118">
        <v>0</v>
      </c>
      <c r="D1682" s="10" t="str">
        <f>VLOOKUP(A1682,'Linked TB'!A:A,1,FALSE)</f>
        <v>0196</v>
      </c>
    </row>
    <row r="1683" spans="1:4">
      <c r="A1683" s="116" t="s">
        <v>6531</v>
      </c>
      <c r="B1683" s="116" t="s">
        <v>6532</v>
      </c>
      <c r="C1683" s="118">
        <v>0</v>
      </c>
      <c r="D1683" s="10" t="e">
        <f>VLOOKUP(A1683,'Linked TB'!A:A,1,FALSE)</f>
        <v>#N/A</v>
      </c>
    </row>
    <row r="1684" spans="1:4">
      <c r="A1684" s="116" t="s">
        <v>4197</v>
      </c>
      <c r="B1684" s="116" t="s">
        <v>4198</v>
      </c>
      <c r="C1684" s="118">
        <v>0</v>
      </c>
      <c r="D1684" s="10" t="str">
        <f>VLOOKUP(A1684,'Linked TB'!A:A,1,FALSE)</f>
        <v>0145</v>
      </c>
    </row>
    <row r="1685" spans="1:4">
      <c r="A1685" s="116" t="s">
        <v>6533</v>
      </c>
      <c r="B1685" s="116" t="s">
        <v>6534</v>
      </c>
      <c r="C1685" s="118">
        <v>0</v>
      </c>
      <c r="D1685" s="10" t="e">
        <f>VLOOKUP(A1685,'Linked TB'!A:A,1,FALSE)</f>
        <v>#N/A</v>
      </c>
    </row>
    <row r="1686" spans="1:4">
      <c r="A1686" s="116" t="s">
        <v>945</v>
      </c>
      <c r="B1686" s="116" t="s">
        <v>946</v>
      </c>
      <c r="C1686" s="118">
        <v>0</v>
      </c>
      <c r="D1686" s="10" t="str">
        <f>VLOOKUP(A1686,'Linked TB'!A:A,1,FALSE)</f>
        <v>0935</v>
      </c>
    </row>
    <row r="1687" spans="1:4">
      <c r="A1687" s="116" t="s">
        <v>943</v>
      </c>
      <c r="B1687" s="116" t="s">
        <v>944</v>
      </c>
      <c r="C1687" s="118">
        <v>0</v>
      </c>
      <c r="D1687" s="10" t="str">
        <f>VLOOKUP(A1687,'Linked TB'!A:A,1,FALSE)</f>
        <v>0930</v>
      </c>
    </row>
    <row r="1688" spans="1:4">
      <c r="A1688" s="116" t="s">
        <v>6535</v>
      </c>
      <c r="B1688" s="116" t="s">
        <v>6536</v>
      </c>
      <c r="C1688" s="118">
        <v>0</v>
      </c>
      <c r="D1688" s="10" t="e">
        <f>VLOOKUP(A1688,'Linked TB'!A:A,1,FALSE)</f>
        <v>#N/A</v>
      </c>
    </row>
    <row r="1689" spans="1:4">
      <c r="A1689" s="116" t="s">
        <v>748</v>
      </c>
      <c r="B1689" s="116" t="s">
        <v>749</v>
      </c>
      <c r="C1689" s="118">
        <v>0</v>
      </c>
      <c r="D1689" s="10" t="str">
        <f>VLOOKUP(A1689,'Linked TB'!A:A,1,FALSE)</f>
        <v>1018</v>
      </c>
    </row>
    <row r="1690" spans="1:4">
      <c r="A1690" s="116" t="s">
        <v>5064</v>
      </c>
      <c r="B1690" s="116" t="s">
        <v>5065</v>
      </c>
      <c r="C1690" s="118">
        <v>0</v>
      </c>
      <c r="D1690" s="10" t="str">
        <f>VLOOKUP(A1690,'Linked TB'!A:A,1,FALSE)</f>
        <v>1481</v>
      </c>
    </row>
    <row r="1691" spans="1:4">
      <c r="A1691" s="116" t="s">
        <v>569</v>
      </c>
      <c r="B1691" s="116" t="s">
        <v>570</v>
      </c>
      <c r="C1691" s="118">
        <v>0.03</v>
      </c>
      <c r="D1691" s="10" t="str">
        <f>VLOOKUP(A1691,'Linked TB'!A:A,1,FALSE)</f>
        <v>0223</v>
      </c>
    </row>
    <row r="1692" spans="1:4">
      <c r="A1692" s="116" t="s">
        <v>2654</v>
      </c>
      <c r="B1692" s="116" t="s">
        <v>2655</v>
      </c>
      <c r="C1692" s="118">
        <v>0</v>
      </c>
      <c r="D1692" s="10" t="str">
        <f>VLOOKUP(A1692,'Linked TB'!A:A,1,FALSE)</f>
        <v>2082</v>
      </c>
    </row>
    <row r="1693" spans="1:4">
      <c r="A1693" s="116" t="s">
        <v>6537</v>
      </c>
      <c r="B1693" s="116" t="s">
        <v>6538</v>
      </c>
      <c r="C1693" s="118">
        <v>0</v>
      </c>
      <c r="D1693" s="10" t="e">
        <f>VLOOKUP(A1693,'Linked TB'!A:A,1,FALSE)</f>
        <v>#N/A</v>
      </c>
    </row>
    <row r="1694" spans="1:4">
      <c r="A1694" s="116" t="s">
        <v>819</v>
      </c>
      <c r="B1694" s="116" t="s">
        <v>820</v>
      </c>
      <c r="C1694" s="118">
        <v>0</v>
      </c>
      <c r="D1694" s="10" t="str">
        <f>VLOOKUP(A1694,'Linked TB'!A:A,1,FALSE)</f>
        <v>1059</v>
      </c>
    </row>
    <row r="1695" spans="1:4">
      <c r="A1695" s="116" t="s">
        <v>6539</v>
      </c>
      <c r="B1695" s="116" t="s">
        <v>6540</v>
      </c>
      <c r="C1695" s="118">
        <v>0</v>
      </c>
      <c r="D1695" s="10" t="e">
        <f>VLOOKUP(A1695,'Linked TB'!A:A,1,FALSE)</f>
        <v>#N/A</v>
      </c>
    </row>
    <row r="1696" spans="1:4">
      <c r="A1696" s="116" t="s">
        <v>583</v>
      </c>
      <c r="B1696" s="116" t="s">
        <v>584</v>
      </c>
      <c r="C1696" s="118">
        <v>0</v>
      </c>
      <c r="D1696" s="10" t="str">
        <f>VLOOKUP(A1696,'Linked TB'!A:A,1,FALSE)</f>
        <v>2163</v>
      </c>
    </row>
    <row r="1697" spans="1:4">
      <c r="A1697" s="116" t="s">
        <v>953</v>
      </c>
      <c r="B1697" s="116" t="s">
        <v>954</v>
      </c>
      <c r="C1697" s="118">
        <v>0</v>
      </c>
      <c r="D1697" s="10" t="str">
        <f>VLOOKUP(A1697,'Linked TB'!A:A,1,FALSE)</f>
        <v>2265</v>
      </c>
    </row>
    <row r="1698" spans="1:4">
      <c r="A1698" s="116" t="s">
        <v>4307</v>
      </c>
      <c r="B1698" s="116" t="s">
        <v>4308</v>
      </c>
      <c r="C1698" s="118">
        <v>0</v>
      </c>
      <c r="D1698" s="10" t="str">
        <f>VLOOKUP(A1698,'Linked TB'!A:A,1,FALSE)</f>
        <v>0219</v>
      </c>
    </row>
    <row r="1699" spans="1:4">
      <c r="A1699" s="116" t="s">
        <v>6541</v>
      </c>
      <c r="B1699" s="116" t="s">
        <v>6542</v>
      </c>
      <c r="C1699" s="118">
        <v>0</v>
      </c>
      <c r="D1699" s="10" t="e">
        <f>VLOOKUP(A1699,'Linked TB'!A:A,1,FALSE)</f>
        <v>#N/A</v>
      </c>
    </row>
    <row r="1700" spans="1:4">
      <c r="A1700" s="116" t="s">
        <v>2448</v>
      </c>
      <c r="B1700" s="116" t="s">
        <v>2449</v>
      </c>
      <c r="C1700" s="118">
        <v>0</v>
      </c>
      <c r="D1700" s="10" t="str">
        <f>VLOOKUP(A1700,'Linked TB'!A:A,1,FALSE)</f>
        <v>0404</v>
      </c>
    </row>
    <row r="1701" spans="1:4">
      <c r="A1701" s="116" t="s">
        <v>4205</v>
      </c>
      <c r="B1701" s="116" t="s">
        <v>4206</v>
      </c>
      <c r="C1701" s="118">
        <v>0</v>
      </c>
      <c r="D1701" s="10" t="str">
        <f>VLOOKUP(A1701,'Linked TB'!A:A,1,FALSE)</f>
        <v>1392</v>
      </c>
    </row>
    <row r="1702" spans="1:4">
      <c r="A1702" s="116" t="s">
        <v>3854</v>
      </c>
      <c r="B1702" s="116" t="s">
        <v>3855</v>
      </c>
      <c r="C1702" s="118">
        <v>0</v>
      </c>
      <c r="D1702" s="10" t="str">
        <f>VLOOKUP(A1702,'Linked TB'!A:A,1,FALSE)</f>
        <v>0400</v>
      </c>
    </row>
    <row r="1703" spans="1:4">
      <c r="A1703" s="116" t="s">
        <v>2584</v>
      </c>
      <c r="B1703" s="116" t="s">
        <v>2585</v>
      </c>
      <c r="C1703" s="118">
        <v>0</v>
      </c>
      <c r="D1703" s="10" t="str">
        <f>VLOOKUP(A1703,'Linked TB'!A:A,1,FALSE)</f>
        <v>1420</v>
      </c>
    </row>
    <row r="1704" spans="1:4">
      <c r="A1704" s="116" t="s">
        <v>875</v>
      </c>
      <c r="B1704" s="116" t="s">
        <v>876</v>
      </c>
      <c r="C1704" s="118">
        <v>0</v>
      </c>
      <c r="D1704" s="10" t="str">
        <f>VLOOKUP(A1704,'Linked TB'!A:A,1,FALSE)</f>
        <v>1086</v>
      </c>
    </row>
    <row r="1705" spans="1:4">
      <c r="A1705" s="116" t="s">
        <v>2642</v>
      </c>
      <c r="B1705" s="116" t="s">
        <v>2643</v>
      </c>
      <c r="C1705" s="118">
        <v>0</v>
      </c>
      <c r="D1705" s="10" t="str">
        <f>VLOOKUP(A1705,'Linked TB'!A:A,1,FALSE)</f>
        <v>1889</v>
      </c>
    </row>
    <row r="1706" spans="1:4">
      <c r="A1706" s="116" t="s">
        <v>6268</v>
      </c>
      <c r="B1706" s="116" t="s">
        <v>6269</v>
      </c>
      <c r="C1706" s="118">
        <v>13315950</v>
      </c>
      <c r="D1706" s="10" t="str">
        <f>VLOOKUP(A1706,'Linked TB'!A:A,1,FALSE)</f>
        <v>2869</v>
      </c>
    </row>
    <row r="1707" spans="1:4">
      <c r="A1707" s="116" t="s">
        <v>6543</v>
      </c>
      <c r="B1707" s="116" t="s">
        <v>6544</v>
      </c>
      <c r="C1707" s="118">
        <v>0</v>
      </c>
      <c r="D1707" s="10" t="e">
        <f>VLOOKUP(A1707,'Linked TB'!A:A,1,FALSE)</f>
        <v>#N/A</v>
      </c>
    </row>
    <row r="1708" spans="1:4">
      <c r="A1708" s="116" t="s">
        <v>3927</v>
      </c>
      <c r="B1708" s="116" t="s">
        <v>3928</v>
      </c>
      <c r="C1708" s="118">
        <v>0</v>
      </c>
      <c r="D1708" s="10" t="str">
        <f>VLOOKUP(A1708,'Linked TB'!A:A,1,FALSE)</f>
        <v>0816</v>
      </c>
    </row>
    <row r="1709" spans="1:4">
      <c r="A1709" s="116" t="s">
        <v>1389</v>
      </c>
      <c r="B1709" s="116" t="s">
        <v>1390</v>
      </c>
      <c r="C1709" s="118">
        <v>0</v>
      </c>
      <c r="D1709" s="10" t="str">
        <f>VLOOKUP(A1709,'Linked TB'!A:A,1,FALSE)</f>
        <v>0089</v>
      </c>
    </row>
    <row r="1710" spans="1:4">
      <c r="A1710" s="116" t="s">
        <v>3699</v>
      </c>
      <c r="B1710" s="116" t="s">
        <v>3700</v>
      </c>
      <c r="C1710" s="118">
        <v>0</v>
      </c>
      <c r="D1710" s="10" t="str">
        <f>VLOOKUP(A1710,'Linked TB'!A:A,1,FALSE)</f>
        <v>1358</v>
      </c>
    </row>
    <row r="1711" spans="1:4">
      <c r="A1711" s="116" t="s">
        <v>1305</v>
      </c>
      <c r="B1711" s="116" t="s">
        <v>1306</v>
      </c>
      <c r="C1711" s="118">
        <v>0</v>
      </c>
      <c r="D1711" s="10" t="str">
        <f>VLOOKUP(A1711,'Linked TB'!A:A,1,FALSE)</f>
        <v>1028</v>
      </c>
    </row>
    <row r="1712" spans="1:4">
      <c r="A1712" s="116" t="s">
        <v>2620</v>
      </c>
      <c r="B1712" s="116" t="s">
        <v>2621</v>
      </c>
      <c r="C1712" s="118">
        <v>0</v>
      </c>
      <c r="D1712" s="10" t="str">
        <f>VLOOKUP(A1712,'Linked TB'!A:A,1,FALSE)</f>
        <v>1806</v>
      </c>
    </row>
    <row r="1713" spans="1:4">
      <c r="A1713" s="116" t="s">
        <v>4591</v>
      </c>
      <c r="B1713" s="116" t="s">
        <v>4592</v>
      </c>
      <c r="C1713" s="118">
        <v>0</v>
      </c>
      <c r="D1713" s="10" t="str">
        <f>VLOOKUP(A1713,'Linked TB'!A:A,1,FALSE)</f>
        <v>0174</v>
      </c>
    </row>
    <row r="1714" spans="1:4">
      <c r="A1714" s="116" t="s">
        <v>571</v>
      </c>
      <c r="B1714" s="116" t="s">
        <v>572</v>
      </c>
      <c r="C1714" s="118">
        <v>0</v>
      </c>
      <c r="D1714" s="10" t="str">
        <f>VLOOKUP(A1714,'Linked TB'!A:A,1,FALSE)</f>
        <v>0226</v>
      </c>
    </row>
    <row r="1715" spans="1:4">
      <c r="A1715" s="116" t="s">
        <v>3929</v>
      </c>
      <c r="B1715" s="116" t="s">
        <v>3930</v>
      </c>
      <c r="C1715" s="118">
        <v>0</v>
      </c>
      <c r="D1715" s="10" t="str">
        <f>VLOOKUP(A1715,'Linked TB'!A:A,1,FALSE)</f>
        <v>1106</v>
      </c>
    </row>
    <row r="1716" spans="1:4">
      <c r="A1716" s="116" t="s">
        <v>744</v>
      </c>
      <c r="B1716" s="116" t="s">
        <v>745</v>
      </c>
      <c r="C1716" s="118">
        <v>0</v>
      </c>
      <c r="D1716" s="10" t="str">
        <f>VLOOKUP(A1716,'Linked TB'!A:A,1,FALSE)</f>
        <v>0625</v>
      </c>
    </row>
    <row r="1717" spans="1:4">
      <c r="A1717" s="116" t="s">
        <v>2652</v>
      </c>
      <c r="B1717" s="116" t="s">
        <v>2653</v>
      </c>
      <c r="C1717" s="118">
        <v>0</v>
      </c>
      <c r="D1717" s="10" t="str">
        <f>VLOOKUP(A1717,'Linked TB'!A:A,1,FALSE)</f>
        <v>1991</v>
      </c>
    </row>
    <row r="1718" spans="1:4">
      <c r="A1718" s="116" t="s">
        <v>1303</v>
      </c>
      <c r="B1718" s="116" t="s">
        <v>1304</v>
      </c>
      <c r="C1718" s="118">
        <v>0</v>
      </c>
      <c r="D1718" s="10" t="str">
        <f>VLOOKUP(A1718,'Linked TB'!A:A,1,FALSE)</f>
        <v>1274</v>
      </c>
    </row>
    <row r="1719" spans="1:4">
      <c r="A1719" s="116" t="s">
        <v>6545</v>
      </c>
      <c r="B1719" s="116" t="s">
        <v>6546</v>
      </c>
      <c r="C1719" s="118">
        <v>0</v>
      </c>
      <c r="D1719" s="10" t="e">
        <f>VLOOKUP(A1719,'Linked TB'!A:A,1,FALSE)</f>
        <v>#N/A</v>
      </c>
    </row>
    <row r="1720" spans="1:4">
      <c r="A1720" s="116" t="s">
        <v>6547</v>
      </c>
      <c r="B1720" s="116" t="s">
        <v>6548</v>
      </c>
      <c r="C1720" s="118">
        <v>0</v>
      </c>
      <c r="D1720" s="10" t="e">
        <f>VLOOKUP(A1720,'Linked TB'!A:A,1,FALSE)</f>
        <v>#N/A</v>
      </c>
    </row>
    <row r="1721" spans="1:4">
      <c r="A1721" s="116" t="s">
        <v>1301</v>
      </c>
      <c r="B1721" s="116" t="s">
        <v>1302</v>
      </c>
      <c r="C1721" s="118">
        <v>0</v>
      </c>
      <c r="D1721" s="10" t="str">
        <f>VLOOKUP(A1721,'Linked TB'!A:A,1,FALSE)</f>
        <v>1037</v>
      </c>
    </row>
    <row r="1722" spans="1:4">
      <c r="A1722" s="116" t="s">
        <v>1313</v>
      </c>
      <c r="B1722" s="116" t="s">
        <v>1314</v>
      </c>
      <c r="C1722" s="118">
        <v>0</v>
      </c>
      <c r="D1722" s="10" t="str">
        <f>VLOOKUP(A1722,'Linked TB'!A:A,1,FALSE)</f>
        <v>1369</v>
      </c>
    </row>
    <row r="1723" spans="1:4">
      <c r="A1723" s="116" t="s">
        <v>4061</v>
      </c>
      <c r="B1723" s="116" t="s">
        <v>4062</v>
      </c>
      <c r="C1723" s="118">
        <v>164108.07999999999</v>
      </c>
      <c r="D1723" s="10" t="str">
        <f>VLOOKUP(A1723,'Linked TB'!A:A,1,FALSE)</f>
        <v>1931</v>
      </c>
    </row>
    <row r="1724" spans="1:4">
      <c r="A1724" s="116" t="s">
        <v>4097</v>
      </c>
      <c r="B1724" s="116" t="s">
        <v>4098</v>
      </c>
      <c r="C1724" s="118">
        <v>30000</v>
      </c>
      <c r="D1724" s="10" t="str">
        <f>VLOOKUP(A1724,'Linked TB'!A:A,1,FALSE)</f>
        <v>2533</v>
      </c>
    </row>
    <row r="1725" spans="1:4">
      <c r="A1725" s="116" t="s">
        <v>5496</v>
      </c>
      <c r="B1725" s="116" t="s">
        <v>5497</v>
      </c>
      <c r="C1725" s="118">
        <v>0</v>
      </c>
      <c r="D1725" s="10" t="str">
        <f>VLOOKUP(A1725,'Linked TB'!A:A,1,FALSE)</f>
        <v>2485</v>
      </c>
    </row>
    <row r="1726" spans="1:4">
      <c r="A1726" s="116" t="s">
        <v>4595</v>
      </c>
      <c r="B1726" s="116" t="s">
        <v>4596</v>
      </c>
      <c r="C1726" s="118">
        <v>1229510</v>
      </c>
      <c r="D1726" s="10" t="str">
        <f>VLOOKUP(A1726,'Linked TB'!A:A,1,FALSE)</f>
        <v>1171</v>
      </c>
    </row>
    <row r="1727" spans="1:4">
      <c r="A1727" s="116" t="s">
        <v>4049</v>
      </c>
      <c r="B1727" s="116" t="s">
        <v>4050</v>
      </c>
      <c r="C1727" s="118">
        <v>0</v>
      </c>
      <c r="D1727" s="10" t="str">
        <f>VLOOKUP(A1727,'Linked TB'!A:A,1,FALSE)</f>
        <v>0429</v>
      </c>
    </row>
    <row r="1728" spans="1:4">
      <c r="A1728" s="116" t="s">
        <v>414</v>
      </c>
      <c r="B1728" s="116" t="s">
        <v>415</v>
      </c>
      <c r="C1728" s="118">
        <v>0</v>
      </c>
      <c r="D1728" s="10" t="str">
        <f>VLOOKUP(A1728,'Linked TB'!A:A,1,FALSE)</f>
        <v>2431</v>
      </c>
    </row>
    <row r="1729" spans="1:4">
      <c r="A1729" s="116" t="s">
        <v>4585</v>
      </c>
      <c r="B1729" s="116" t="s">
        <v>4586</v>
      </c>
      <c r="C1729" s="118">
        <v>0</v>
      </c>
      <c r="D1729" s="10" t="str">
        <f>VLOOKUP(A1729,'Linked TB'!A:A,1,FALSE)</f>
        <v>0162</v>
      </c>
    </row>
    <row r="1730" spans="1:4">
      <c r="A1730" s="116" t="s">
        <v>6549</v>
      </c>
      <c r="B1730" s="116" t="s">
        <v>6550</v>
      </c>
      <c r="C1730" s="118">
        <v>0</v>
      </c>
      <c r="D1730" s="10" t="e">
        <f>VLOOKUP(A1730,'Linked TB'!A:A,1,FALSE)</f>
        <v>#N/A</v>
      </c>
    </row>
    <row r="1731" spans="1:4">
      <c r="A1731" s="116" t="s">
        <v>4593</v>
      </c>
      <c r="B1731" s="116" t="s">
        <v>4594</v>
      </c>
      <c r="C1731" s="118">
        <v>0</v>
      </c>
      <c r="D1731" s="10" t="str">
        <f>VLOOKUP(A1731,'Linked TB'!A:A,1,FALSE)</f>
        <v>1153</v>
      </c>
    </row>
    <row r="1732" spans="1:4">
      <c r="A1732" s="116" t="s">
        <v>589</v>
      </c>
      <c r="B1732" s="116" t="s">
        <v>590</v>
      </c>
      <c r="C1732" s="118">
        <v>0</v>
      </c>
      <c r="D1732" s="10" t="str">
        <f>VLOOKUP(A1732,'Linked TB'!A:A,1,FALSE)</f>
        <v>2238</v>
      </c>
    </row>
    <row r="1733" spans="1:4">
      <c r="A1733" s="116" t="s">
        <v>2646</v>
      </c>
      <c r="B1733" s="116" t="s">
        <v>2647</v>
      </c>
      <c r="C1733" s="118">
        <v>0</v>
      </c>
      <c r="D1733" s="10" t="str">
        <f>VLOOKUP(A1733,'Linked TB'!A:A,1,FALSE)</f>
        <v>1350</v>
      </c>
    </row>
    <row r="1734" spans="1:4">
      <c r="A1734" s="116" t="s">
        <v>4587</v>
      </c>
      <c r="B1734" s="116" t="s">
        <v>4588</v>
      </c>
      <c r="C1734" s="118">
        <v>0</v>
      </c>
      <c r="D1734" s="10" t="str">
        <f>VLOOKUP(A1734,'Linked TB'!A:A,1,FALSE)</f>
        <v>0164</v>
      </c>
    </row>
    <row r="1735" spans="1:4">
      <c r="A1735" s="116" t="s">
        <v>4807</v>
      </c>
      <c r="B1735" s="116" t="s">
        <v>4808</v>
      </c>
      <c r="C1735" s="118">
        <v>0</v>
      </c>
      <c r="D1735" s="10" t="str">
        <f>VLOOKUP(A1735,'Linked TB'!A:A,1,FALSE)</f>
        <v>1798</v>
      </c>
    </row>
    <row r="1736" spans="1:4">
      <c r="A1736" s="116" t="s">
        <v>579</v>
      </c>
      <c r="B1736" s="116" t="s">
        <v>580</v>
      </c>
      <c r="C1736" s="118">
        <v>0</v>
      </c>
      <c r="D1736" s="10" t="str">
        <f>VLOOKUP(A1736,'Linked TB'!A:A,1,FALSE)</f>
        <v>1863</v>
      </c>
    </row>
    <row r="1737" spans="1:4">
      <c r="A1737" s="116" t="s">
        <v>6551</v>
      </c>
      <c r="B1737" s="116" t="s">
        <v>6552</v>
      </c>
      <c r="C1737" s="118">
        <v>0</v>
      </c>
      <c r="D1737" s="10" t="e">
        <f>VLOOKUP(A1737,'Linked TB'!A:A,1,FALSE)</f>
        <v>#N/A</v>
      </c>
    </row>
    <row r="1738" spans="1:4">
      <c r="A1738" s="116" t="s">
        <v>6553</v>
      </c>
      <c r="B1738" s="116" t="s">
        <v>6554</v>
      </c>
      <c r="C1738" s="118">
        <v>0</v>
      </c>
      <c r="D1738" s="10" t="e">
        <f>VLOOKUP(A1738,'Linked TB'!A:A,1,FALSE)</f>
        <v>#N/A</v>
      </c>
    </row>
    <row r="1739" spans="1:4">
      <c r="A1739" s="116" t="s">
        <v>4057</v>
      </c>
      <c r="B1739" s="116" t="s">
        <v>4058</v>
      </c>
      <c r="C1739" s="118">
        <v>0</v>
      </c>
      <c r="D1739" s="10" t="str">
        <f>VLOOKUP(A1739,'Linked TB'!A:A,1,FALSE)</f>
        <v>1862</v>
      </c>
    </row>
    <row r="1740" spans="1:4">
      <c r="A1740" s="116" t="s">
        <v>1138</v>
      </c>
      <c r="B1740" s="116" t="s">
        <v>1139</v>
      </c>
      <c r="C1740" s="118">
        <v>0</v>
      </c>
      <c r="D1740" s="10" t="str">
        <f>VLOOKUP(A1740,'Linked TB'!A:A,1,FALSE)</f>
        <v>0804</v>
      </c>
    </row>
    <row r="1741" spans="1:4">
      <c r="A1741" s="116" t="s">
        <v>2544</v>
      </c>
      <c r="B1741" s="116" t="s">
        <v>2545</v>
      </c>
      <c r="C1741" s="118">
        <v>0</v>
      </c>
      <c r="D1741" s="10" t="str">
        <f>VLOOKUP(A1741,'Linked TB'!A:A,1,FALSE)</f>
        <v>1311</v>
      </c>
    </row>
    <row r="1742" spans="1:4">
      <c r="A1742" s="116" t="s">
        <v>2634</v>
      </c>
      <c r="B1742" s="116" t="s">
        <v>2635</v>
      </c>
      <c r="C1742" s="118">
        <v>0</v>
      </c>
      <c r="D1742" s="10" t="str">
        <f>VLOOKUP(A1742,'Linked TB'!A:A,1,FALSE)</f>
        <v>1765</v>
      </c>
    </row>
    <row r="1743" spans="1:4">
      <c r="A1743" s="116" t="s">
        <v>2752</v>
      </c>
      <c r="B1743" s="116" t="s">
        <v>2753</v>
      </c>
      <c r="C1743" s="118">
        <v>88910.84</v>
      </c>
      <c r="D1743" s="10" t="str">
        <f>VLOOKUP(A1743,'Linked TB'!A:A,1,FALSE)</f>
        <v>1272</v>
      </c>
    </row>
    <row r="1744" spans="1:4">
      <c r="A1744" s="116" t="s">
        <v>5053</v>
      </c>
      <c r="B1744" s="116" t="s">
        <v>5054</v>
      </c>
      <c r="C1744" s="118">
        <v>0</v>
      </c>
      <c r="D1744" s="10" t="str">
        <f>VLOOKUP(A1744,'Linked TB'!A:A,1,FALSE)</f>
        <v>1940</v>
      </c>
    </row>
    <row r="1745" spans="1:4">
      <c r="A1745" s="116" t="s">
        <v>2782</v>
      </c>
      <c r="B1745" s="116" t="s">
        <v>2783</v>
      </c>
      <c r="C1745" s="118">
        <v>52304.94</v>
      </c>
      <c r="D1745" s="10" t="str">
        <f>VLOOKUP(A1745,'Linked TB'!A:A,1,FALSE)</f>
        <v>0690</v>
      </c>
    </row>
    <row r="1746" spans="1:4">
      <c r="A1746" s="116" t="s">
        <v>4979</v>
      </c>
      <c r="B1746" s="116" t="s">
        <v>4980</v>
      </c>
      <c r="C1746" s="118">
        <v>0</v>
      </c>
      <c r="D1746" s="10" t="str">
        <f>VLOOKUP(A1746,'Linked TB'!A:A,1,FALSE)</f>
        <v>2471</v>
      </c>
    </row>
    <row r="1747" spans="1:4">
      <c r="A1747" s="116" t="s">
        <v>2718</v>
      </c>
      <c r="B1747" s="116" t="s">
        <v>2719</v>
      </c>
      <c r="C1747" s="118">
        <v>973000</v>
      </c>
      <c r="D1747" s="10" t="str">
        <f>VLOOKUP(A1747,'Linked TB'!A:A,1,FALSE)</f>
        <v>0412</v>
      </c>
    </row>
    <row r="1748" spans="1:4">
      <c r="A1748" s="116" t="s">
        <v>1168</v>
      </c>
      <c r="B1748" s="116" t="s">
        <v>1169</v>
      </c>
      <c r="C1748" s="118">
        <v>40191</v>
      </c>
      <c r="D1748" s="10" t="str">
        <f>VLOOKUP(A1748,'Linked TB'!A:A,1,FALSE)</f>
        <v>0779</v>
      </c>
    </row>
    <row r="1749" spans="1:4">
      <c r="A1749" s="116" t="s">
        <v>2812</v>
      </c>
      <c r="B1749" s="116" t="s">
        <v>2813</v>
      </c>
      <c r="C1749" s="118">
        <v>134190</v>
      </c>
      <c r="D1749" s="10" t="str">
        <f>VLOOKUP(A1749,'Linked TB'!A:A,1,FALSE)</f>
        <v>0661</v>
      </c>
    </row>
    <row r="1750" spans="1:4">
      <c r="A1750" s="10" t="s">
        <v>4454</v>
      </c>
      <c r="B1750" s="10" t="s">
        <v>4455</v>
      </c>
      <c r="C1750" s="118">
        <v>6408423.8200000003</v>
      </c>
      <c r="D1750" s="10" t="str">
        <f>VLOOKUP(A1750,'Linked TB'!A:A,1,FALSE)</f>
        <v>0192</v>
      </c>
    </row>
    <row r="1751" spans="1:4">
      <c r="A1751" s="116" t="s">
        <v>4684</v>
      </c>
      <c r="B1751" s="116" t="s">
        <v>4686</v>
      </c>
      <c r="C1751" s="118">
        <v>-2234144944.6700001</v>
      </c>
      <c r="D1751" s="10" t="str">
        <f>VLOOKUP(A1751,'Linked TB'!A:A,1,FALSE)</f>
        <v>0249</v>
      </c>
    </row>
    <row r="1752" spans="1:4">
      <c r="A1752" s="10" t="s">
        <v>1178</v>
      </c>
      <c r="B1752" s="10" t="s">
        <v>1179</v>
      </c>
      <c r="C1752" s="118">
        <v>597015.1</v>
      </c>
      <c r="D1752" s="10" t="str">
        <f>VLOOKUP(A1752,'Linked TB'!A:A,1,FALSE)</f>
        <v>1344</v>
      </c>
    </row>
    <row r="1753" spans="1:4">
      <c r="A1753" s="116" t="s">
        <v>2790</v>
      </c>
      <c r="B1753" s="116" t="s">
        <v>2791</v>
      </c>
      <c r="C1753" s="118">
        <v>15960.78</v>
      </c>
      <c r="D1753" s="10" t="str">
        <f>VLOOKUP(A1753,'Linked TB'!A:A,1,FALSE)</f>
        <v>0695</v>
      </c>
    </row>
    <row r="1754" spans="1:4">
      <c r="A1754" s="116" t="s">
        <v>1180</v>
      </c>
      <c r="B1754" s="116" t="s">
        <v>1181</v>
      </c>
      <c r="C1754" s="118">
        <v>212624</v>
      </c>
      <c r="D1754" s="10" t="str">
        <f>VLOOKUP(A1754,'Linked TB'!A:A,1,FALSE)</f>
        <v>1456</v>
      </c>
    </row>
    <row r="1755" spans="1:4">
      <c r="A1755" s="116" t="s">
        <v>4734</v>
      </c>
      <c r="B1755" s="116" t="s">
        <v>4735</v>
      </c>
      <c r="C1755" s="118">
        <v>-3190379.58</v>
      </c>
      <c r="D1755" s="10" t="str">
        <f>VLOOKUP(A1755,'Linked TB'!A:A,1,FALSE)</f>
        <v>2266</v>
      </c>
    </row>
    <row r="1756" spans="1:4">
      <c r="A1756" s="116" t="s">
        <v>2895</v>
      </c>
      <c r="B1756" s="116" t="s">
        <v>2896</v>
      </c>
      <c r="C1756" s="118">
        <v>361759</v>
      </c>
      <c r="D1756" s="10" t="str">
        <f>VLOOKUP(A1756,'Linked TB'!A:A,1,FALSE)</f>
        <v>1665</v>
      </c>
    </row>
    <row r="1757" spans="1:4">
      <c r="A1757" s="116" t="s">
        <v>4860</v>
      </c>
      <c r="B1757" s="116" t="s">
        <v>4861</v>
      </c>
      <c r="C1757" s="118">
        <v>-1445226.89</v>
      </c>
      <c r="D1757" s="10" t="str">
        <f>VLOOKUP(A1757,'Linked TB'!A:A,1,FALSE)</f>
        <v>2355</v>
      </c>
    </row>
    <row r="1758" spans="1:4">
      <c r="A1758" s="116" t="s">
        <v>2758</v>
      </c>
      <c r="B1758" s="116" t="s">
        <v>2759</v>
      </c>
      <c r="C1758" s="118">
        <v>146279.31</v>
      </c>
      <c r="D1758" s="10" t="str">
        <f>VLOOKUP(A1758,'Linked TB'!A:A,1,FALSE)</f>
        <v>1293</v>
      </c>
    </row>
    <row r="1759" spans="1:4">
      <c r="A1759" s="116" t="s">
        <v>2842</v>
      </c>
      <c r="B1759" s="116" t="s">
        <v>2843</v>
      </c>
      <c r="C1759" s="118">
        <v>0</v>
      </c>
      <c r="D1759" s="10" t="str">
        <f>VLOOKUP(A1759,'Linked TB'!A:A,1,FALSE)</f>
        <v>1518</v>
      </c>
    </row>
    <row r="1760" spans="1:4">
      <c r="A1760" s="116" t="s">
        <v>2818</v>
      </c>
      <c r="B1760" s="116" t="s">
        <v>2819</v>
      </c>
      <c r="C1760" s="118">
        <v>115510</v>
      </c>
      <c r="D1760" s="10" t="str">
        <f>VLOOKUP(A1760,'Linked TB'!A:A,1,FALSE)</f>
        <v>0664</v>
      </c>
    </row>
    <row r="1761" spans="1:4">
      <c r="A1761" s="116" t="s">
        <v>4809</v>
      </c>
      <c r="B1761" s="116" t="s">
        <v>4810</v>
      </c>
      <c r="C1761" s="118">
        <v>-1971032.15</v>
      </c>
      <c r="D1761" s="10" t="str">
        <f>VLOOKUP(A1761,'Linked TB'!A:A,1,FALSE)</f>
        <v>0250</v>
      </c>
    </row>
    <row r="1762" spans="1:4">
      <c r="A1762" s="116" t="s">
        <v>3733</v>
      </c>
      <c r="B1762" s="116" t="s">
        <v>3734</v>
      </c>
      <c r="C1762" s="118">
        <v>17336</v>
      </c>
      <c r="D1762" s="10" t="str">
        <f>VLOOKUP(A1762,'Linked TB'!A:A,1,FALSE)</f>
        <v>2172</v>
      </c>
    </row>
    <row r="1763" spans="1:4">
      <c r="A1763" s="116" t="s">
        <v>5965</v>
      </c>
      <c r="B1763" s="116" t="s">
        <v>5966</v>
      </c>
      <c r="C1763" s="118">
        <v>0</v>
      </c>
      <c r="D1763" s="10" t="str">
        <f>VLOOKUP(A1763,'Linked TB'!A:A,1,FALSE)</f>
        <v>2733</v>
      </c>
    </row>
    <row r="1764" spans="1:4">
      <c r="A1764" s="116" t="s">
        <v>3522</v>
      </c>
      <c r="B1764" s="116" t="s">
        <v>3523</v>
      </c>
      <c r="C1764" s="118">
        <v>29896.7</v>
      </c>
      <c r="D1764" s="10" t="str">
        <f>VLOOKUP(A1764,'Linked TB'!A:A,1,FALSE)</f>
        <v>2526</v>
      </c>
    </row>
    <row r="1765" spans="1:4">
      <c r="A1765" s="116" t="s">
        <v>418</v>
      </c>
      <c r="B1765" s="116" t="s">
        <v>419</v>
      </c>
      <c r="C1765" s="118">
        <v>13032411.48</v>
      </c>
      <c r="D1765" s="10" t="str">
        <f>VLOOKUP(A1765,'Linked TB'!A:A,1,FALSE)</f>
        <v>1418</v>
      </c>
    </row>
    <row r="1766" spans="1:4">
      <c r="A1766" s="116" t="s">
        <v>5179</v>
      </c>
      <c r="B1766" s="116" t="s">
        <v>5180</v>
      </c>
      <c r="C1766" s="118">
        <v>0.01</v>
      </c>
      <c r="D1766" s="10" t="str">
        <f>VLOOKUP(A1766,'Linked TB'!A:A,1,FALSE)</f>
        <v>2462</v>
      </c>
    </row>
    <row r="1767" spans="1:4">
      <c r="A1767" s="116" t="s">
        <v>4225</v>
      </c>
      <c r="B1767" s="116" t="s">
        <v>4226</v>
      </c>
      <c r="C1767" s="118">
        <v>4520781.3600000003</v>
      </c>
      <c r="D1767" s="10" t="str">
        <f>VLOOKUP(A1767,'Linked TB'!A:A,1,FALSE)</f>
        <v>1474</v>
      </c>
    </row>
    <row r="1768" spans="1:4">
      <c r="A1768" s="116" t="s">
        <v>1164</v>
      </c>
      <c r="B1768" s="116" t="s">
        <v>1165</v>
      </c>
      <c r="C1768" s="118">
        <v>4618910.8600000003</v>
      </c>
      <c r="D1768" s="10" t="str">
        <f>VLOOKUP(A1768,'Linked TB'!A:A,1,FALSE)</f>
        <v>0057</v>
      </c>
    </row>
    <row r="1769" spans="1:4">
      <c r="A1769" s="116" t="s">
        <v>2947</v>
      </c>
      <c r="B1769" s="116" t="s">
        <v>2948</v>
      </c>
      <c r="C1769" s="118">
        <v>151759.21</v>
      </c>
      <c r="D1769" s="10" t="str">
        <f>VLOOKUP(A1769,'Linked TB'!A:A,1,FALSE)</f>
        <v>2288</v>
      </c>
    </row>
    <row r="1770" spans="1:4">
      <c r="A1770" s="116" t="s">
        <v>1186</v>
      </c>
      <c r="B1770" s="116" t="s">
        <v>1187</v>
      </c>
      <c r="C1770" s="118">
        <v>184899</v>
      </c>
      <c r="D1770" s="10" t="str">
        <f>VLOOKUP(A1770,'Linked TB'!A:A,1,FALSE)</f>
        <v>1317</v>
      </c>
    </row>
    <row r="1771" spans="1:4">
      <c r="A1771" s="116" t="s">
        <v>2702</v>
      </c>
      <c r="B1771" s="116" t="s">
        <v>2703</v>
      </c>
      <c r="C1771" s="118">
        <v>133769.84</v>
      </c>
      <c r="D1771" s="10" t="str">
        <f>VLOOKUP(A1771,'Linked TB'!A:A,1,FALSE)</f>
        <v>0512</v>
      </c>
    </row>
    <row r="1772" spans="1:4">
      <c r="A1772" s="116" t="s">
        <v>4227</v>
      </c>
      <c r="B1772" s="116" t="s">
        <v>4228</v>
      </c>
      <c r="C1772" s="118">
        <v>-2333901.7000000002</v>
      </c>
      <c r="D1772" s="10" t="str">
        <f>VLOOKUP(A1772,'Linked TB'!A:A,1,FALSE)</f>
        <v>1970</v>
      </c>
    </row>
    <row r="1773" spans="1:4">
      <c r="A1773" s="116" t="s">
        <v>2925</v>
      </c>
      <c r="B1773" s="116" t="s">
        <v>2926</v>
      </c>
      <c r="C1773" s="118">
        <v>252747.38</v>
      </c>
      <c r="D1773" s="10" t="str">
        <f>VLOOKUP(A1773,'Linked TB'!A:A,1,FALSE)</f>
        <v>1987</v>
      </c>
    </row>
    <row r="1774" spans="1:4">
      <c r="A1774" s="116" t="s">
        <v>1315</v>
      </c>
      <c r="B1774" s="116" t="s">
        <v>1316</v>
      </c>
      <c r="C1774" s="118">
        <v>3822085</v>
      </c>
      <c r="D1774" s="10" t="str">
        <f>VLOOKUP(A1774,'Linked TB'!A:A,1,FALSE)</f>
        <v>0111</v>
      </c>
    </row>
    <row r="1775" spans="1:4">
      <c r="A1775" s="116" t="s">
        <v>1172</v>
      </c>
      <c r="B1775" s="116" t="s">
        <v>1173</v>
      </c>
      <c r="C1775" s="118">
        <v>406493.77</v>
      </c>
      <c r="D1775" s="10" t="str">
        <f>VLOOKUP(A1775,'Linked TB'!A:A,1,FALSE)</f>
        <v>0834</v>
      </c>
    </row>
    <row r="1776" spans="1:4">
      <c r="A1776" s="116" t="s">
        <v>2849</v>
      </c>
      <c r="B1776" s="116" t="s">
        <v>2850</v>
      </c>
      <c r="C1776" s="118">
        <v>7161708.04</v>
      </c>
      <c r="D1776" s="10" t="str">
        <f>VLOOKUP(A1776,'Linked TB'!A:A,1,FALSE)</f>
        <v>1377</v>
      </c>
    </row>
    <row r="1777" spans="1:4">
      <c r="A1777" s="116" t="s">
        <v>4885</v>
      </c>
      <c r="B1777" s="116" t="s">
        <v>4886</v>
      </c>
      <c r="C1777" s="118">
        <v>-144370322.41999999</v>
      </c>
      <c r="D1777" s="10" t="str">
        <f>VLOOKUP(A1777,'Linked TB'!A:A,1,FALSE)</f>
        <v>1330</v>
      </c>
    </row>
    <row r="1778" spans="1:4">
      <c r="A1778" s="116" t="s">
        <v>2844</v>
      </c>
      <c r="B1778" s="116" t="s">
        <v>2845</v>
      </c>
      <c r="C1778" s="118">
        <v>0</v>
      </c>
      <c r="D1778" s="10" t="str">
        <f>VLOOKUP(A1778,'Linked TB'!A:A,1,FALSE)</f>
        <v>1331</v>
      </c>
    </row>
    <row r="1779" spans="1:4">
      <c r="A1779" s="116" t="s">
        <v>4924</v>
      </c>
      <c r="B1779" s="116" t="s">
        <v>6078</v>
      </c>
      <c r="C1779" s="118">
        <v>-3335159.71</v>
      </c>
      <c r="D1779" s="10" t="str">
        <f>VLOOKUP(A1779,'Linked TB'!A:A,1,FALSE)</f>
        <v>0026</v>
      </c>
    </row>
    <row r="1780" spans="1:4">
      <c r="A1780" s="116" t="s">
        <v>4071</v>
      </c>
      <c r="B1780" s="116" t="s">
        <v>4072</v>
      </c>
      <c r="C1780" s="118">
        <v>902807.97</v>
      </c>
      <c r="D1780" s="10" t="str">
        <f>VLOOKUP(A1780,'Linked TB'!A:A,1,FALSE)</f>
        <v>2359</v>
      </c>
    </row>
    <row r="1781" spans="1:4">
      <c r="A1781" s="116" t="s">
        <v>4069</v>
      </c>
      <c r="B1781" s="116" t="s">
        <v>4070</v>
      </c>
      <c r="C1781" s="118">
        <v>124000</v>
      </c>
      <c r="D1781" s="10" t="str">
        <f>VLOOKUP(A1781,'Linked TB'!A:A,1,FALSE)</f>
        <v>2149</v>
      </c>
    </row>
    <row r="1782" spans="1:4">
      <c r="A1782" s="116" t="s">
        <v>5066</v>
      </c>
      <c r="B1782" s="116" t="s">
        <v>5067</v>
      </c>
      <c r="C1782" s="118">
        <v>0.36</v>
      </c>
      <c r="D1782" s="10" t="str">
        <f>VLOOKUP(A1782,'Linked TB'!A:A,1,FALSE)</f>
        <v>0030</v>
      </c>
    </row>
    <row r="1783" spans="1:4">
      <c r="A1783" s="116" t="s">
        <v>2941</v>
      </c>
      <c r="B1783" s="116" t="s">
        <v>2942</v>
      </c>
      <c r="C1783" s="118">
        <v>166610</v>
      </c>
      <c r="D1783" s="10" t="str">
        <f>VLOOKUP(A1783,'Linked TB'!A:A,1,FALSE)</f>
        <v>2463</v>
      </c>
    </row>
    <row r="1784" spans="1:4">
      <c r="A1784" s="116" t="s">
        <v>5995</v>
      </c>
      <c r="B1784" s="116" t="s">
        <v>5996</v>
      </c>
      <c r="C1784" s="118">
        <v>27789665.239999998</v>
      </c>
      <c r="D1784" s="10" t="str">
        <f>VLOOKUP(A1784,'Linked TB'!A:A,1,FALSE)</f>
        <v>2804</v>
      </c>
    </row>
    <row r="1785" spans="1:4">
      <c r="A1785" s="116" t="s">
        <v>2772</v>
      </c>
      <c r="B1785" s="116" t="s">
        <v>2773</v>
      </c>
      <c r="C1785" s="118">
        <v>628004.5</v>
      </c>
      <c r="D1785" s="10" t="str">
        <f>VLOOKUP(A1785,'Linked TB'!A:A,1,FALSE)</f>
        <v>0857</v>
      </c>
    </row>
    <row r="1786" spans="1:4">
      <c r="A1786" s="116" t="s">
        <v>1174</v>
      </c>
      <c r="B1786" s="116" t="s">
        <v>1175</v>
      </c>
      <c r="C1786" s="118">
        <v>349823</v>
      </c>
      <c r="D1786" s="10" t="str">
        <f>VLOOKUP(A1786,'Linked TB'!A:A,1,FALSE)</f>
        <v>0842</v>
      </c>
    </row>
    <row r="1787" spans="1:4">
      <c r="A1787" s="116" t="s">
        <v>4811</v>
      </c>
      <c r="B1787" s="116" t="s">
        <v>4812</v>
      </c>
      <c r="C1787" s="118">
        <v>-88217700.090000004</v>
      </c>
      <c r="D1787" s="10" t="str">
        <f>VLOOKUP(A1787,'Linked TB'!A:A,1,FALSE)</f>
        <v>0256</v>
      </c>
    </row>
    <row r="1788" spans="1:4">
      <c r="A1788" s="116" t="s">
        <v>2764</v>
      </c>
      <c r="B1788" s="116" t="s">
        <v>2765</v>
      </c>
      <c r="C1788" s="118">
        <v>98441</v>
      </c>
      <c r="D1788" s="10" t="str">
        <f>VLOOKUP(A1788,'Linked TB'!A:A,1,FALSE)</f>
        <v>0657</v>
      </c>
    </row>
    <row r="1789" spans="1:4">
      <c r="A1789" s="116" t="s">
        <v>3749</v>
      </c>
      <c r="B1789" s="116" t="s">
        <v>3750</v>
      </c>
      <c r="C1789" s="118">
        <v>48516</v>
      </c>
      <c r="D1789" s="10" t="str">
        <f>VLOOKUP(A1789,'Linked TB'!A:A,1,FALSE)</f>
        <v>2187</v>
      </c>
    </row>
    <row r="1790" spans="1:4">
      <c r="A1790" s="116" t="s">
        <v>2851</v>
      </c>
      <c r="B1790" s="116" t="s">
        <v>2852</v>
      </c>
      <c r="C1790" s="118">
        <v>135200</v>
      </c>
      <c r="D1790" s="10" t="str">
        <f>VLOOKUP(A1790,'Linked TB'!A:A,1,FALSE)</f>
        <v>1633</v>
      </c>
    </row>
    <row r="1791" spans="1:4">
      <c r="A1791" s="116" t="s">
        <v>2958</v>
      </c>
      <c r="B1791" s="116" t="s">
        <v>2959</v>
      </c>
      <c r="C1791" s="118">
        <v>0</v>
      </c>
      <c r="D1791" s="10" t="str">
        <f>VLOOKUP(A1791,'Linked TB'!A:A,1,FALSE)</f>
        <v>2449</v>
      </c>
    </row>
    <row r="1792" spans="1:4">
      <c r="A1792" s="116" t="s">
        <v>1184</v>
      </c>
      <c r="B1792" s="116" t="s">
        <v>1185</v>
      </c>
      <c r="C1792" s="118">
        <v>276118.51</v>
      </c>
      <c r="D1792" s="10" t="str">
        <f>VLOOKUP(A1792,'Linked TB'!A:A,1,FALSE)</f>
        <v>1614</v>
      </c>
    </row>
    <row r="1793" spans="1:4">
      <c r="A1793" s="116" t="s">
        <v>4319</v>
      </c>
      <c r="B1793" s="116" t="s">
        <v>4320</v>
      </c>
      <c r="C1793" s="118">
        <v>0</v>
      </c>
      <c r="D1793" s="10" t="str">
        <f>VLOOKUP(A1793,'Linked TB'!A:A,1,FALSE)</f>
        <v>1528</v>
      </c>
    </row>
    <row r="1794" spans="1:4">
      <c r="A1794" s="116" t="s">
        <v>2696</v>
      </c>
      <c r="B1794" s="116" t="s">
        <v>2697</v>
      </c>
      <c r="C1794" s="118">
        <v>88910.84</v>
      </c>
      <c r="D1794" s="10" t="str">
        <f>VLOOKUP(A1794,'Linked TB'!A:A,1,FALSE)</f>
        <v>0498</v>
      </c>
    </row>
    <row r="1795" spans="1:4">
      <c r="A1795" s="116" t="s">
        <v>4008</v>
      </c>
      <c r="B1795" s="116" t="s">
        <v>4009</v>
      </c>
      <c r="C1795" s="118">
        <v>0</v>
      </c>
      <c r="D1795" s="10" t="str">
        <f>VLOOKUP(A1795,'Linked TB'!A:A,1,FALSE)</f>
        <v>2270</v>
      </c>
    </row>
    <row r="1796" spans="1:4">
      <c r="A1796" s="116" t="s">
        <v>2861</v>
      </c>
      <c r="B1796" s="116" t="s">
        <v>2862</v>
      </c>
      <c r="C1796" s="118">
        <v>58800</v>
      </c>
      <c r="D1796" s="10" t="str">
        <f>VLOOKUP(A1796,'Linked TB'!A:A,1,FALSE)</f>
        <v>1714</v>
      </c>
    </row>
    <row r="1797" spans="1:4">
      <c r="A1797" s="116" t="s">
        <v>4896</v>
      </c>
      <c r="B1797" s="116" t="s">
        <v>4898</v>
      </c>
      <c r="C1797" s="118">
        <v>-205376158.13999999</v>
      </c>
      <c r="D1797" s="10" t="str">
        <f>VLOOKUP(A1797,'Linked TB'!A:A,1,FALSE)</f>
        <v>0246</v>
      </c>
    </row>
    <row r="1798" spans="1:4">
      <c r="A1798" s="116" t="s">
        <v>2770</v>
      </c>
      <c r="B1798" s="116" t="s">
        <v>2771</v>
      </c>
      <c r="C1798" s="118">
        <v>459533.5</v>
      </c>
      <c r="D1798" s="10" t="str">
        <f>VLOOKUP(A1798,'Linked TB'!A:A,1,FALSE)</f>
        <v>0855</v>
      </c>
    </row>
    <row r="1799" spans="1:4">
      <c r="A1799" s="116" t="s">
        <v>1166</v>
      </c>
      <c r="B1799" s="116" t="s">
        <v>1167</v>
      </c>
      <c r="C1799" s="118">
        <v>42715</v>
      </c>
      <c r="D1799" s="10" t="str">
        <f>VLOOKUP(A1799,'Linked TB'!A:A,1,FALSE)</f>
        <v>0765</v>
      </c>
    </row>
    <row r="1800" spans="1:4">
      <c r="A1800" s="116" t="s">
        <v>2899</v>
      </c>
      <c r="B1800" s="116" t="s">
        <v>2900</v>
      </c>
      <c r="C1800" s="118">
        <v>229164</v>
      </c>
      <c r="D1800" s="10" t="str">
        <f>VLOOKUP(A1800,'Linked TB'!A:A,1,FALSE)</f>
        <v>1791</v>
      </c>
    </row>
    <row r="1801" spans="1:4">
      <c r="A1801" s="116" t="s">
        <v>3747</v>
      </c>
      <c r="B1801" s="116" t="s">
        <v>3748</v>
      </c>
      <c r="C1801" s="118">
        <v>7000</v>
      </c>
      <c r="D1801" s="10" t="str">
        <f>VLOOKUP(A1801,'Linked TB'!A:A,1,FALSE)</f>
        <v>2168</v>
      </c>
    </row>
    <row r="1802" spans="1:4">
      <c r="A1802" s="116" t="s">
        <v>2814</v>
      </c>
      <c r="B1802" s="116" t="s">
        <v>2815</v>
      </c>
      <c r="C1802" s="118">
        <v>119024.34</v>
      </c>
      <c r="D1802" s="10" t="str">
        <f>VLOOKUP(A1802,'Linked TB'!A:A,1,FALSE)</f>
        <v>0662</v>
      </c>
    </row>
    <row r="1803" spans="1:4">
      <c r="A1803" s="116" t="s">
        <v>3743</v>
      </c>
      <c r="B1803" s="116" t="s">
        <v>3744</v>
      </c>
      <c r="C1803" s="118">
        <v>3000</v>
      </c>
      <c r="D1803" s="10" t="str">
        <f>VLOOKUP(A1803,'Linked TB'!A:A,1,FALSE)</f>
        <v>2211</v>
      </c>
    </row>
    <row r="1804" spans="1:4">
      <c r="A1804" s="116" t="s">
        <v>2744</v>
      </c>
      <c r="B1804" s="116" t="s">
        <v>2745</v>
      </c>
      <c r="C1804" s="118">
        <v>95491.68</v>
      </c>
      <c r="D1804" s="10" t="str">
        <f>VLOOKUP(A1804,'Linked TB'!A:A,1,FALSE)</f>
        <v>1245</v>
      </c>
    </row>
    <row r="1805" spans="1:4">
      <c r="A1805" s="116" t="s">
        <v>2869</v>
      </c>
      <c r="B1805" s="116" t="s">
        <v>2870</v>
      </c>
      <c r="C1805" s="118">
        <v>84650</v>
      </c>
      <c r="D1805" s="10" t="str">
        <f>VLOOKUP(A1805,'Linked TB'!A:A,1,FALSE)</f>
        <v>1623</v>
      </c>
    </row>
    <row r="1806" spans="1:4">
      <c r="A1806" s="116" t="s">
        <v>2816</v>
      </c>
      <c r="B1806" s="116" t="s">
        <v>2817</v>
      </c>
      <c r="C1806" s="118">
        <v>198648</v>
      </c>
      <c r="D1806" s="10" t="str">
        <f>VLOOKUP(A1806,'Linked TB'!A:A,1,FALSE)</f>
        <v>0663</v>
      </c>
    </row>
    <row r="1807" spans="1:4">
      <c r="A1807" s="116" t="s">
        <v>3516</v>
      </c>
      <c r="B1807" s="116" t="s">
        <v>3517</v>
      </c>
      <c r="C1807" s="118">
        <v>4504</v>
      </c>
      <c r="D1807" s="10" t="str">
        <f>VLOOKUP(A1807,'Linked TB'!A:A,1,FALSE)</f>
        <v>2511</v>
      </c>
    </row>
    <row r="1808" spans="1:4">
      <c r="A1808" s="116" t="s">
        <v>2820</v>
      </c>
      <c r="B1808" s="116" t="s">
        <v>2821</v>
      </c>
      <c r="C1808" s="118">
        <v>147855</v>
      </c>
      <c r="D1808" s="10" t="str">
        <f>VLOOKUP(A1808,'Linked TB'!A:A,1,FALSE)</f>
        <v>0665</v>
      </c>
    </row>
    <row r="1809" spans="1:4">
      <c r="A1809" s="116" t="s">
        <v>3949</v>
      </c>
      <c r="B1809" s="116" t="s">
        <v>3950</v>
      </c>
      <c r="C1809" s="118">
        <v>0</v>
      </c>
      <c r="D1809" s="10" t="str">
        <f>VLOOKUP(A1809,'Linked TB'!A:A,1,FALSE)</f>
        <v>1117</v>
      </c>
    </row>
    <row r="1810" spans="1:4">
      <c r="A1810" s="116" t="s">
        <v>4065</v>
      </c>
      <c r="B1810" s="116" t="s">
        <v>6079</v>
      </c>
      <c r="C1810" s="118">
        <v>-150690999.94999999</v>
      </c>
      <c r="D1810" s="10" t="str">
        <f>VLOOKUP(A1810,'Linked TB'!A:A,1,FALSE)</f>
        <v>1826</v>
      </c>
    </row>
    <row r="1811" spans="1:4">
      <c r="A1811" s="116" t="s">
        <v>2804</v>
      </c>
      <c r="B1811" s="116" t="s">
        <v>2805</v>
      </c>
      <c r="C1811" s="118">
        <v>152740</v>
      </c>
      <c r="D1811" s="10" t="str">
        <f>VLOOKUP(A1811,'Linked TB'!A:A,1,FALSE)</f>
        <v>0593</v>
      </c>
    </row>
    <row r="1812" spans="1:4">
      <c r="A1812" s="116" t="s">
        <v>2692</v>
      </c>
      <c r="B1812" s="116" t="s">
        <v>2693</v>
      </c>
      <c r="C1812" s="118">
        <v>204710.03</v>
      </c>
      <c r="D1812" s="10" t="str">
        <f>VLOOKUP(A1812,'Linked TB'!A:A,1,FALSE)</f>
        <v>0444</v>
      </c>
    </row>
    <row r="1813" spans="1:4">
      <c r="A1813" s="116" t="s">
        <v>2768</v>
      </c>
      <c r="B1813" s="116" t="s">
        <v>2769</v>
      </c>
      <c r="C1813" s="118">
        <v>176911.8</v>
      </c>
      <c r="D1813" s="10" t="str">
        <f>VLOOKUP(A1813,'Linked TB'!A:A,1,FALSE)</f>
        <v>0601</v>
      </c>
    </row>
    <row r="1814" spans="1:4">
      <c r="A1814" s="116" t="s">
        <v>5916</v>
      </c>
      <c r="B1814" s="116" t="s">
        <v>5917</v>
      </c>
      <c r="C1814" s="118">
        <v>-787671.84</v>
      </c>
      <c r="D1814" s="10" t="str">
        <f>VLOOKUP(A1814,'Linked TB'!A:A,1,FALSE)</f>
        <v>2784</v>
      </c>
    </row>
    <row r="1815" spans="1:4">
      <c r="A1815" s="116" t="s">
        <v>2871</v>
      </c>
      <c r="B1815" s="116" t="s">
        <v>2872</v>
      </c>
      <c r="C1815" s="118">
        <v>90627.88</v>
      </c>
      <c r="D1815" s="10" t="str">
        <f>VLOOKUP(A1815,'Linked TB'!A:A,1,FALSE)</f>
        <v>1680</v>
      </c>
    </row>
    <row r="1816" spans="1:4">
      <c r="A1816" s="116" t="s">
        <v>793</v>
      </c>
      <c r="B1816" s="116" t="s">
        <v>794</v>
      </c>
      <c r="C1816" s="118">
        <v>9900282.3900000006</v>
      </c>
      <c r="D1816" s="10" t="str">
        <f>VLOOKUP(A1816,'Linked TB'!A:A,1,FALSE)</f>
        <v>0039</v>
      </c>
    </row>
    <row r="1817" spans="1:4">
      <c r="A1817" s="116" t="s">
        <v>2937</v>
      </c>
      <c r="B1817" s="116" t="s">
        <v>2938</v>
      </c>
      <c r="C1817" s="118">
        <v>7571.68</v>
      </c>
      <c r="D1817" s="10" t="str">
        <f>VLOOKUP(A1817,'Linked TB'!A:A,1,FALSE)</f>
        <v>2044</v>
      </c>
    </row>
    <row r="1818" spans="1:4">
      <c r="A1818" s="116" t="s">
        <v>2722</v>
      </c>
      <c r="B1818" s="116" t="s">
        <v>2723</v>
      </c>
      <c r="C1818" s="118">
        <v>191633.16</v>
      </c>
      <c r="D1818" s="10" t="str">
        <f>VLOOKUP(A1818,'Linked TB'!A:A,1,FALSE)</f>
        <v>0048</v>
      </c>
    </row>
    <row r="1819" spans="1:4">
      <c r="A1819" s="116" t="s">
        <v>2728</v>
      </c>
      <c r="B1819" s="116" t="s">
        <v>2729</v>
      </c>
      <c r="C1819" s="118">
        <v>806432</v>
      </c>
      <c r="D1819" s="10" t="str">
        <f>VLOOKUP(A1819,'Linked TB'!A:A,1,FALSE)</f>
        <v>0064</v>
      </c>
    </row>
    <row r="1820" spans="1:4">
      <c r="A1820" s="116" t="s">
        <v>760</v>
      </c>
      <c r="B1820" s="116" t="s">
        <v>761</v>
      </c>
      <c r="C1820" s="118">
        <v>9600000</v>
      </c>
      <c r="D1820" s="10" t="str">
        <f>VLOOKUP(A1820,'Linked TB'!A:A,1,FALSE)</f>
        <v>1861</v>
      </c>
    </row>
    <row r="1821" spans="1:4">
      <c r="A1821" s="116" t="s">
        <v>3739</v>
      </c>
      <c r="B1821" s="116" t="s">
        <v>3740</v>
      </c>
      <c r="C1821" s="118">
        <v>0</v>
      </c>
      <c r="D1821" s="10" t="str">
        <f>VLOOKUP(A1821,'Linked TB'!A:A,1,FALSE)</f>
        <v>2147</v>
      </c>
    </row>
    <row r="1822" spans="1:4">
      <c r="A1822" s="116" t="s">
        <v>2931</v>
      </c>
      <c r="B1822" s="116" t="s">
        <v>2932</v>
      </c>
      <c r="C1822" s="118">
        <v>719154</v>
      </c>
      <c r="D1822" s="10" t="str">
        <f>VLOOKUP(A1822,'Linked TB'!A:A,1,FALSE)</f>
        <v>2092</v>
      </c>
    </row>
    <row r="1823" spans="1:4">
      <c r="A1823" s="116" t="s">
        <v>2857</v>
      </c>
      <c r="B1823" s="116" t="s">
        <v>2858</v>
      </c>
      <c r="C1823" s="118">
        <v>704895.57</v>
      </c>
      <c r="D1823" s="10" t="str">
        <f>VLOOKUP(A1823,'Linked TB'!A:A,1,FALSE)</f>
        <v>1650</v>
      </c>
    </row>
    <row r="1824" spans="1:4">
      <c r="A1824" s="116" t="s">
        <v>2865</v>
      </c>
      <c r="B1824" s="116" t="s">
        <v>2866</v>
      </c>
      <c r="C1824" s="118">
        <v>20695</v>
      </c>
      <c r="D1824" s="10" t="str">
        <f>VLOOKUP(A1824,'Linked TB'!A:A,1,FALSE)</f>
        <v>1781</v>
      </c>
    </row>
    <row r="1825" spans="1:4">
      <c r="A1825" s="116" t="s">
        <v>2746</v>
      </c>
      <c r="B1825" s="116" t="s">
        <v>2747</v>
      </c>
      <c r="C1825" s="118">
        <v>261047.85</v>
      </c>
      <c r="D1825" s="10" t="str">
        <f>VLOOKUP(A1825,'Linked TB'!A:A,1,FALSE)</f>
        <v>1251</v>
      </c>
    </row>
    <row r="1826" spans="1:4">
      <c r="A1826" s="116" t="s">
        <v>2788</v>
      </c>
      <c r="B1826" s="116" t="s">
        <v>2789</v>
      </c>
      <c r="C1826" s="118">
        <v>193862</v>
      </c>
      <c r="D1826" s="10" t="str">
        <f>VLOOKUP(A1826,'Linked TB'!A:A,1,FALSE)</f>
        <v>0678</v>
      </c>
    </row>
    <row r="1827" spans="1:4">
      <c r="A1827" s="116" t="s">
        <v>2786</v>
      </c>
      <c r="B1827" s="116" t="s">
        <v>2787</v>
      </c>
      <c r="C1827" s="118">
        <v>368040</v>
      </c>
      <c r="D1827" s="10" t="str">
        <f>VLOOKUP(A1827,'Linked TB'!A:A,1,FALSE)</f>
        <v>0590</v>
      </c>
    </row>
    <row r="1828" spans="1:4">
      <c r="A1828" s="116" t="s">
        <v>2774</v>
      </c>
      <c r="B1828" s="116" t="s">
        <v>2775</v>
      </c>
      <c r="C1828" s="118">
        <v>717405.6</v>
      </c>
      <c r="D1828" s="10" t="str">
        <f>VLOOKUP(A1828,'Linked TB'!A:A,1,FALSE)</f>
        <v>0866</v>
      </c>
    </row>
    <row r="1829" spans="1:4">
      <c r="A1829" s="116" t="s">
        <v>2742</v>
      </c>
      <c r="B1829" s="116" t="s">
        <v>2743</v>
      </c>
      <c r="C1829" s="118">
        <v>12570.9</v>
      </c>
      <c r="D1829" s="10" t="str">
        <f>VLOOKUP(A1829,'Linked TB'!A:A,1,FALSE)</f>
        <v>1241</v>
      </c>
    </row>
    <row r="1830" spans="1:4">
      <c r="A1830" s="116" t="s">
        <v>2883</v>
      </c>
      <c r="B1830" s="116" t="s">
        <v>2884</v>
      </c>
      <c r="C1830" s="118">
        <v>67270.75</v>
      </c>
      <c r="D1830" s="10" t="str">
        <f>VLOOKUP(A1830,'Linked TB'!A:A,1,FALSE)</f>
        <v>1591</v>
      </c>
    </row>
    <row r="1831" spans="1:4">
      <c r="A1831" s="116" t="s">
        <v>2730</v>
      </c>
      <c r="B1831" s="116" t="s">
        <v>2731</v>
      </c>
      <c r="C1831" s="118">
        <v>75400.88</v>
      </c>
      <c r="D1831" s="10" t="str">
        <f>VLOOKUP(A1831,'Linked TB'!A:A,1,FALSE)</f>
        <v>0096</v>
      </c>
    </row>
    <row r="1832" spans="1:4">
      <c r="A1832" s="116" t="s">
        <v>1257</v>
      </c>
      <c r="B1832" s="116" t="s">
        <v>1258</v>
      </c>
      <c r="C1832" s="118">
        <v>72684</v>
      </c>
      <c r="D1832" s="10" t="str">
        <f>VLOOKUP(A1832,'Linked TB'!A:A,1,FALSE)</f>
        <v>2555</v>
      </c>
    </row>
    <row r="1833" spans="1:4">
      <c r="A1833" s="116" t="s">
        <v>2901</v>
      </c>
      <c r="B1833" s="116" t="s">
        <v>2902</v>
      </c>
      <c r="C1833" s="118">
        <v>0</v>
      </c>
      <c r="D1833" s="10" t="str">
        <f>VLOOKUP(A1833,'Linked TB'!A:A,1,FALSE)</f>
        <v>1816</v>
      </c>
    </row>
    <row r="1834" spans="1:4">
      <c r="A1834" s="116" t="s">
        <v>2704</v>
      </c>
      <c r="B1834" s="116" t="s">
        <v>2705</v>
      </c>
      <c r="C1834" s="118">
        <v>77135</v>
      </c>
      <c r="D1834" s="10" t="str">
        <f>VLOOKUP(A1834,'Linked TB'!A:A,1,FALSE)</f>
        <v>0521</v>
      </c>
    </row>
    <row r="1835" spans="1:4">
      <c r="A1835" s="116" t="s">
        <v>2800</v>
      </c>
      <c r="B1835" s="116" t="s">
        <v>2801</v>
      </c>
      <c r="C1835" s="118">
        <v>512000</v>
      </c>
      <c r="D1835" s="10" t="str">
        <f>VLOOKUP(A1835,'Linked TB'!A:A,1,FALSE)</f>
        <v>1152</v>
      </c>
    </row>
    <row r="1836" spans="1:4">
      <c r="A1836" s="116" t="s">
        <v>2885</v>
      </c>
      <c r="B1836" s="116" t="s">
        <v>2886</v>
      </c>
      <c r="C1836" s="118">
        <v>149070.48000000001</v>
      </c>
      <c r="D1836" s="10" t="str">
        <f>VLOOKUP(A1836,'Linked TB'!A:A,1,FALSE)</f>
        <v>1631</v>
      </c>
    </row>
    <row r="1837" spans="1:4">
      <c r="A1837" s="116" t="s">
        <v>4313</v>
      </c>
      <c r="B1837" s="116" t="s">
        <v>4314</v>
      </c>
      <c r="C1837" s="118">
        <v>-20.11</v>
      </c>
      <c r="D1837" s="10" t="str">
        <f>VLOOKUP(A1837,'Linked TB'!A:A,1,FALSE)</f>
        <v>0182</v>
      </c>
    </row>
    <row r="1838" spans="1:4">
      <c r="A1838" s="116" t="s">
        <v>2776</v>
      </c>
      <c r="B1838" s="116" t="s">
        <v>2777</v>
      </c>
      <c r="C1838" s="118">
        <v>368369.5</v>
      </c>
      <c r="D1838" s="10" t="str">
        <f>VLOOKUP(A1838,'Linked TB'!A:A,1,FALSE)</f>
        <v>0870</v>
      </c>
    </row>
    <row r="1839" spans="1:4">
      <c r="A1839" s="116" t="s">
        <v>2840</v>
      </c>
      <c r="B1839" s="116" t="s">
        <v>2841</v>
      </c>
      <c r="C1839" s="118">
        <v>9086</v>
      </c>
      <c r="D1839" s="10" t="str">
        <f>VLOOKUP(A1839,'Linked TB'!A:A,1,FALSE)</f>
        <v>1497</v>
      </c>
    </row>
    <row r="1840" spans="1:4">
      <c r="A1840" s="116" t="s">
        <v>2698</v>
      </c>
      <c r="B1840" s="116" t="s">
        <v>2699</v>
      </c>
      <c r="C1840" s="118">
        <v>44455.44</v>
      </c>
      <c r="D1840" s="10" t="str">
        <f>VLOOKUP(A1840,'Linked TB'!A:A,1,FALSE)</f>
        <v>0505</v>
      </c>
    </row>
    <row r="1841" spans="1:4">
      <c r="A1841" s="116" t="s">
        <v>2792</v>
      </c>
      <c r="B1841" s="116" t="s">
        <v>2793</v>
      </c>
      <c r="C1841" s="118">
        <v>44400.12</v>
      </c>
      <c r="D1841" s="10" t="str">
        <f>VLOOKUP(A1841,'Linked TB'!A:A,1,FALSE)</f>
        <v>0700</v>
      </c>
    </row>
    <row r="1842" spans="1:4">
      <c r="A1842" s="116" t="s">
        <v>756</v>
      </c>
      <c r="B1842" s="116" t="s">
        <v>757</v>
      </c>
      <c r="C1842" s="118">
        <v>0</v>
      </c>
      <c r="D1842" s="10" t="str">
        <f>VLOOKUP(A1842,'Linked TB'!A:A,1,FALSE)</f>
        <v>0629</v>
      </c>
    </row>
    <row r="1843" spans="1:4">
      <c r="A1843" s="116" t="s">
        <v>2824</v>
      </c>
      <c r="B1843" s="116" t="s">
        <v>2825</v>
      </c>
      <c r="C1843" s="118">
        <v>0</v>
      </c>
      <c r="D1843" s="10" t="str">
        <f>VLOOKUP(A1843,'Linked TB'!A:A,1,FALSE)</f>
        <v>0893</v>
      </c>
    </row>
    <row r="1844" spans="1:4">
      <c r="A1844" s="116" t="s">
        <v>4063</v>
      </c>
      <c r="B1844" s="116" t="s">
        <v>4064</v>
      </c>
      <c r="C1844" s="118">
        <v>0</v>
      </c>
      <c r="D1844" s="10" t="str">
        <f>VLOOKUP(A1844,'Linked TB'!A:A,1,FALSE)</f>
        <v>1256</v>
      </c>
    </row>
    <row r="1845" spans="1:4">
      <c r="A1845" s="116" t="s">
        <v>2867</v>
      </c>
      <c r="B1845" s="116" t="s">
        <v>2868</v>
      </c>
      <c r="C1845" s="118">
        <v>111277</v>
      </c>
      <c r="D1845" s="10" t="str">
        <f>VLOOKUP(A1845,'Linked TB'!A:A,1,FALSE)</f>
        <v>1786</v>
      </c>
    </row>
    <row r="1846" spans="1:4">
      <c r="A1846" s="116" t="s">
        <v>5648</v>
      </c>
      <c r="B1846" s="116" t="s">
        <v>5649</v>
      </c>
      <c r="C1846" s="118">
        <v>443001.88</v>
      </c>
      <c r="D1846" s="10" t="str">
        <f>VLOOKUP(A1846,'Linked TB'!A:A,1,FALSE)</f>
        <v>2683</v>
      </c>
    </row>
    <row r="1847" spans="1:4">
      <c r="A1847" s="116" t="s">
        <v>5024</v>
      </c>
      <c r="B1847" s="116" t="s">
        <v>5025</v>
      </c>
      <c r="C1847" s="118">
        <v>0</v>
      </c>
      <c r="D1847" s="10" t="str">
        <f>VLOOKUP(A1847,'Linked TB'!A:A,1,FALSE)</f>
        <v>2267</v>
      </c>
    </row>
    <row r="1848" spans="1:4">
      <c r="A1848" s="116" t="s">
        <v>2855</v>
      </c>
      <c r="B1848" s="116" t="s">
        <v>2856</v>
      </c>
      <c r="C1848" s="118">
        <v>587274.86</v>
      </c>
      <c r="D1848" s="10" t="str">
        <f>VLOOKUP(A1848,'Linked TB'!A:A,1,FALSE)</f>
        <v>1649</v>
      </c>
    </row>
    <row r="1849" spans="1:4">
      <c r="A1849" s="116" t="s">
        <v>6088</v>
      </c>
      <c r="B1849" s="116" t="s">
        <v>6089</v>
      </c>
      <c r="C1849" s="118">
        <v>171830</v>
      </c>
      <c r="D1849" s="10" t="str">
        <f>VLOOKUP(A1849,'Linked TB'!A:A,1,FALSE)</f>
        <v>2819</v>
      </c>
    </row>
    <row r="1850" spans="1:4">
      <c r="A1850" s="116" t="s">
        <v>959</v>
      </c>
      <c r="B1850" s="116" t="s">
        <v>960</v>
      </c>
      <c r="C1850" s="118">
        <v>0</v>
      </c>
      <c r="D1850" s="10" t="str">
        <f>VLOOKUP(A1850,'Linked TB'!A:A,1,FALSE)</f>
        <v>1287</v>
      </c>
    </row>
    <row r="1851" spans="1:4">
      <c r="A1851" s="116" t="s">
        <v>2724</v>
      </c>
      <c r="B1851" s="116" t="s">
        <v>2725</v>
      </c>
      <c r="C1851" s="118">
        <v>222808.99</v>
      </c>
      <c r="D1851" s="10" t="str">
        <f>VLOOKUP(A1851,'Linked TB'!A:A,1,FALSE)</f>
        <v>0052</v>
      </c>
    </row>
    <row r="1852" spans="1:4">
      <c r="A1852" s="116" t="s">
        <v>2853</v>
      </c>
      <c r="B1852" s="116" t="s">
        <v>2854</v>
      </c>
      <c r="C1852" s="118">
        <v>0</v>
      </c>
      <c r="D1852" s="10" t="str">
        <f>VLOOKUP(A1852,'Linked TB'!A:A,1,FALSE)</f>
        <v>1638</v>
      </c>
    </row>
    <row r="1853" spans="1:4">
      <c r="A1853" s="116" t="s">
        <v>5902</v>
      </c>
      <c r="B1853" s="116" t="s">
        <v>5903</v>
      </c>
      <c r="C1853" s="118">
        <v>208368</v>
      </c>
      <c r="D1853" s="10" t="str">
        <f>VLOOKUP(A1853,'Linked TB'!A:A,1,FALSE)</f>
        <v>2765</v>
      </c>
    </row>
    <row r="1854" spans="1:4">
      <c r="A1854" s="116" t="s">
        <v>2921</v>
      </c>
      <c r="B1854" s="116" t="s">
        <v>2922</v>
      </c>
      <c r="C1854" s="118">
        <v>1400</v>
      </c>
      <c r="D1854" s="10" t="str">
        <f>VLOOKUP(A1854,'Linked TB'!A:A,1,FALSE)</f>
        <v>2114</v>
      </c>
    </row>
    <row r="1855" spans="1:4">
      <c r="A1855" s="116" t="s">
        <v>2694</v>
      </c>
      <c r="B1855" s="116" t="s">
        <v>2695</v>
      </c>
      <c r="C1855" s="118">
        <v>44455.44</v>
      </c>
      <c r="D1855" s="10" t="str">
        <f>VLOOKUP(A1855,'Linked TB'!A:A,1,FALSE)</f>
        <v>0495</v>
      </c>
    </row>
    <row r="1856" spans="1:4">
      <c r="A1856" s="116" t="s">
        <v>2726</v>
      </c>
      <c r="B1856" s="116" t="s">
        <v>2727</v>
      </c>
      <c r="C1856" s="118">
        <v>150614.03</v>
      </c>
      <c r="D1856" s="10" t="str">
        <f>VLOOKUP(A1856,'Linked TB'!A:A,1,FALSE)</f>
        <v>0055</v>
      </c>
    </row>
    <row r="1857" spans="1:4">
      <c r="A1857" s="116" t="s">
        <v>2708</v>
      </c>
      <c r="B1857" s="116" t="s">
        <v>2709</v>
      </c>
      <c r="C1857" s="118">
        <v>166411.07999999999</v>
      </c>
      <c r="D1857" s="10" t="str">
        <f>VLOOKUP(A1857,'Linked TB'!A:A,1,FALSE)</f>
        <v>0554</v>
      </c>
    </row>
    <row r="1858" spans="1:4">
      <c r="A1858" s="10" t="s">
        <v>2919</v>
      </c>
      <c r="B1858" s="10" t="s">
        <v>2920</v>
      </c>
      <c r="C1858" s="118">
        <v>140933</v>
      </c>
      <c r="D1858" s="10" t="str">
        <f>VLOOKUP(A1858,'Linked TB'!A:A,1,FALSE)</f>
        <v>2057</v>
      </c>
    </row>
    <row r="1859" spans="1:4">
      <c r="A1859" s="116" t="s">
        <v>2732</v>
      </c>
      <c r="B1859" s="116" t="s">
        <v>2733</v>
      </c>
      <c r="C1859" s="118">
        <v>2250</v>
      </c>
      <c r="D1859" s="10" t="str">
        <f>VLOOKUP(A1859,'Linked TB'!A:A,1,FALSE)</f>
        <v>0122</v>
      </c>
    </row>
    <row r="1860" spans="1:4">
      <c r="A1860" s="116" t="s">
        <v>2700</v>
      </c>
      <c r="B1860" s="116" t="s">
        <v>2701</v>
      </c>
      <c r="C1860" s="118">
        <v>88910.84</v>
      </c>
      <c r="D1860" s="10" t="str">
        <f>VLOOKUP(A1860,'Linked TB'!A:A,1,FALSE)</f>
        <v>0507</v>
      </c>
    </row>
    <row r="1861" spans="1:4">
      <c r="A1861" s="116" t="s">
        <v>2748</v>
      </c>
      <c r="B1861" s="116" t="s">
        <v>2749</v>
      </c>
      <c r="C1861" s="118">
        <v>121232.08</v>
      </c>
      <c r="D1861" s="10" t="str">
        <f>VLOOKUP(A1861,'Linked TB'!A:A,1,FALSE)</f>
        <v>0675</v>
      </c>
    </row>
    <row r="1862" spans="1:4">
      <c r="A1862" s="116" t="s">
        <v>5817</v>
      </c>
      <c r="B1862" s="116" t="s">
        <v>5818</v>
      </c>
      <c r="C1862" s="118">
        <v>0</v>
      </c>
      <c r="D1862" s="10" t="str">
        <f>VLOOKUP(A1862,'Linked TB'!A:A,1,FALSE)</f>
        <v>2553</v>
      </c>
    </row>
    <row r="1863" spans="1:4">
      <c r="A1863" s="116" t="s">
        <v>2760</v>
      </c>
      <c r="B1863" s="116" t="s">
        <v>2761</v>
      </c>
      <c r="C1863" s="118">
        <v>3700</v>
      </c>
      <c r="D1863" s="10" t="str">
        <f>VLOOKUP(A1863,'Linked TB'!A:A,1,FALSE)</f>
        <v>1297</v>
      </c>
    </row>
    <row r="1864" spans="1:4">
      <c r="A1864" s="116" t="s">
        <v>2806</v>
      </c>
      <c r="B1864" s="116" t="s">
        <v>2807</v>
      </c>
      <c r="C1864" s="118">
        <v>76790</v>
      </c>
      <c r="D1864" s="10" t="str">
        <f>VLOOKUP(A1864,'Linked TB'!A:A,1,FALSE)</f>
        <v>0595</v>
      </c>
    </row>
    <row r="1865" spans="1:4">
      <c r="A1865" s="116" t="s">
        <v>2714</v>
      </c>
      <c r="B1865" s="116" t="s">
        <v>2715</v>
      </c>
      <c r="C1865" s="118">
        <v>182993.3</v>
      </c>
      <c r="D1865" s="10" t="str">
        <f>VLOOKUP(A1865,'Linked TB'!A:A,1,FALSE)</f>
        <v>0570</v>
      </c>
    </row>
    <row r="1866" spans="1:4">
      <c r="A1866" s="116" t="s">
        <v>4815</v>
      </c>
      <c r="B1866" s="116" t="s">
        <v>4816</v>
      </c>
      <c r="C1866" s="118">
        <v>0</v>
      </c>
      <c r="D1866" s="10" t="str">
        <f>VLOOKUP(A1866,'Linked TB'!A:A,1,FALSE)</f>
        <v>0258</v>
      </c>
    </row>
    <row r="1867" spans="1:4">
      <c r="A1867" s="116" t="s">
        <v>2734</v>
      </c>
      <c r="B1867" s="116" t="s">
        <v>2735</v>
      </c>
      <c r="C1867" s="118">
        <v>13500</v>
      </c>
      <c r="D1867" s="10" t="str">
        <f>VLOOKUP(A1867,'Linked TB'!A:A,1,FALSE)</f>
        <v>0123</v>
      </c>
    </row>
    <row r="1868" spans="1:4">
      <c r="A1868" s="116" t="s">
        <v>3526</v>
      </c>
      <c r="B1868" s="116" t="s">
        <v>3527</v>
      </c>
      <c r="C1868" s="118">
        <v>408000</v>
      </c>
      <c r="D1868" s="10" t="str">
        <f>VLOOKUP(A1868,'Linked TB'!A:A,1,FALSE)</f>
        <v>2496</v>
      </c>
    </row>
    <row r="1869" spans="1:4">
      <c r="A1869" s="116" t="s">
        <v>6555</v>
      </c>
      <c r="B1869" s="116" t="s">
        <v>6556</v>
      </c>
      <c r="C1869" s="118">
        <v>0</v>
      </c>
      <c r="D1869" s="10" t="e">
        <f>VLOOKUP(A1869,'Linked TB'!A:A,1,FALSE)</f>
        <v>#N/A</v>
      </c>
    </row>
    <row r="1870" spans="1:4">
      <c r="A1870" s="116" t="s">
        <v>5177</v>
      </c>
      <c r="B1870" s="116" t="s">
        <v>5178</v>
      </c>
      <c r="C1870" s="118">
        <v>0</v>
      </c>
      <c r="D1870" s="10" t="str">
        <f>VLOOKUP(A1870,'Linked TB'!A:A,1,FALSE)</f>
        <v>2467</v>
      </c>
    </row>
    <row r="1871" spans="1:4">
      <c r="A1871" s="116" t="s">
        <v>615</v>
      </c>
      <c r="B1871" s="116" t="s">
        <v>616</v>
      </c>
      <c r="C1871" s="118">
        <v>0</v>
      </c>
      <c r="D1871" s="10" t="str">
        <f>VLOOKUP(A1871,'Linked TB'!A:A,1,FALSE)</f>
        <v>2246</v>
      </c>
    </row>
    <row r="1872" spans="1:4">
      <c r="A1872" s="116" t="s">
        <v>2877</v>
      </c>
      <c r="B1872" s="116" t="s">
        <v>2878</v>
      </c>
      <c r="C1872" s="118">
        <v>307054</v>
      </c>
      <c r="D1872" s="10" t="str">
        <f>VLOOKUP(A1872,'Linked TB'!A:A,1,FALSE)</f>
        <v>1835</v>
      </c>
    </row>
    <row r="1873" spans="1:4">
      <c r="A1873" s="116" t="s">
        <v>961</v>
      </c>
      <c r="B1873" s="116" t="s">
        <v>962</v>
      </c>
      <c r="C1873" s="118">
        <v>0</v>
      </c>
      <c r="D1873" s="10" t="str">
        <f>VLOOKUP(A1873,'Linked TB'!A:A,1,FALSE)</f>
        <v>0934</v>
      </c>
    </row>
    <row r="1874" spans="1:4">
      <c r="A1874" s="116" t="s">
        <v>6199</v>
      </c>
      <c r="B1874" s="116" t="s">
        <v>6200</v>
      </c>
      <c r="C1874" s="118">
        <v>153904.19</v>
      </c>
      <c r="D1874" s="10" t="str">
        <f>VLOOKUP(A1874,'Linked TB'!A:A,1,FALSE)</f>
        <v>2849</v>
      </c>
    </row>
    <row r="1875" spans="1:4">
      <c r="A1875" s="116" t="s">
        <v>2784</v>
      </c>
      <c r="B1875" s="116" t="s">
        <v>2785</v>
      </c>
      <c r="C1875" s="118">
        <v>10297.09</v>
      </c>
      <c r="D1875" s="10" t="str">
        <f>VLOOKUP(A1875,'Linked TB'!A:A,1,FALSE)</f>
        <v>0692</v>
      </c>
    </row>
    <row r="1876" spans="1:4">
      <c r="A1876" s="116" t="s">
        <v>6080</v>
      </c>
      <c r="B1876" s="116" t="s">
        <v>6081</v>
      </c>
      <c r="C1876" s="118">
        <v>69399</v>
      </c>
      <c r="D1876" s="10" t="str">
        <f>VLOOKUP(A1876,'Linked TB'!A:A,1,FALSE)</f>
        <v>2824</v>
      </c>
    </row>
    <row r="1877" spans="1:4">
      <c r="A1877" s="116" t="s">
        <v>2836</v>
      </c>
      <c r="B1877" s="116" t="s">
        <v>2837</v>
      </c>
      <c r="C1877" s="118">
        <v>83035.25</v>
      </c>
      <c r="D1877" s="10" t="str">
        <f>VLOOKUP(A1877,'Linked TB'!A:A,1,FALSE)</f>
        <v>1347</v>
      </c>
    </row>
    <row r="1878" spans="1:4">
      <c r="A1878" s="116" t="s">
        <v>2889</v>
      </c>
      <c r="B1878" s="116" t="s">
        <v>2890</v>
      </c>
      <c r="C1878" s="118">
        <v>0</v>
      </c>
      <c r="D1878" s="10" t="str">
        <f>VLOOKUP(A1878,'Linked TB'!A:A,1,FALSE)</f>
        <v>1795</v>
      </c>
    </row>
    <row r="1879" spans="1:4">
      <c r="A1879" s="116" t="s">
        <v>2716</v>
      </c>
      <c r="B1879" s="116" t="s">
        <v>2717</v>
      </c>
      <c r="C1879" s="118">
        <v>179952.25</v>
      </c>
      <c r="D1879" s="10" t="str">
        <f>VLOOKUP(A1879,'Linked TB'!A:A,1,FALSE)</f>
        <v>0574</v>
      </c>
    </row>
    <row r="1880" spans="1:4">
      <c r="A1880" s="116" t="s">
        <v>2949</v>
      </c>
      <c r="B1880" s="116" t="s">
        <v>2950</v>
      </c>
      <c r="C1880" s="118">
        <v>4750</v>
      </c>
      <c r="D1880" s="10" t="str">
        <f>VLOOKUP(A1880,'Linked TB'!A:A,1,FALSE)</f>
        <v>2283</v>
      </c>
    </row>
    <row r="1881" spans="1:4">
      <c r="A1881" s="116" t="s">
        <v>3490</v>
      </c>
      <c r="B1881" s="116" t="s">
        <v>3491</v>
      </c>
      <c r="C1881" s="118">
        <v>351088.02</v>
      </c>
      <c r="D1881" s="10" t="str">
        <f>VLOOKUP(A1881,'Linked TB'!A:A,1,FALSE)</f>
        <v>2537</v>
      </c>
    </row>
    <row r="1882" spans="1:4">
      <c r="A1882" s="116" t="s">
        <v>2913</v>
      </c>
      <c r="B1882" s="116" t="s">
        <v>2914</v>
      </c>
      <c r="C1882" s="118">
        <v>29529.68</v>
      </c>
      <c r="D1882" s="10" t="str">
        <f>VLOOKUP(A1882,'Linked TB'!A:A,1,FALSE)</f>
        <v>1464</v>
      </c>
    </row>
    <row r="1883" spans="1:4">
      <c r="A1883" s="116" t="s">
        <v>2838</v>
      </c>
      <c r="B1883" s="116" t="s">
        <v>2839</v>
      </c>
      <c r="C1883" s="118">
        <v>0</v>
      </c>
      <c r="D1883" s="10" t="str">
        <f>VLOOKUP(A1883,'Linked TB'!A:A,1,FALSE)</f>
        <v>1415</v>
      </c>
    </row>
    <row r="1884" spans="1:4">
      <c r="A1884" s="116" t="s">
        <v>2756</v>
      </c>
      <c r="B1884" s="116" t="s">
        <v>2757</v>
      </c>
      <c r="C1884" s="118">
        <v>117579.42</v>
      </c>
      <c r="D1884" s="10" t="str">
        <f>VLOOKUP(A1884,'Linked TB'!A:A,1,FALSE)</f>
        <v>1292</v>
      </c>
    </row>
    <row r="1885" spans="1:4">
      <c r="A1885" s="116" t="s">
        <v>2766</v>
      </c>
      <c r="B1885" s="116" t="s">
        <v>2767</v>
      </c>
      <c r="C1885" s="118">
        <v>71896</v>
      </c>
      <c r="D1885" s="10" t="str">
        <f>VLOOKUP(A1885,'Linked TB'!A:A,1,FALSE)</f>
        <v>0746</v>
      </c>
    </row>
    <row r="1886" spans="1:4">
      <c r="A1886" s="116" t="s">
        <v>4849</v>
      </c>
      <c r="B1886" s="116" t="s">
        <v>5630</v>
      </c>
      <c r="C1886" s="118">
        <v>-13745470.02</v>
      </c>
      <c r="D1886" s="10" t="str">
        <f>VLOOKUP(A1886,'Linked TB'!A:A,1,FALSE)</f>
        <v>2143</v>
      </c>
    </row>
    <row r="1887" spans="1:4">
      <c r="A1887" s="116" t="s">
        <v>2740</v>
      </c>
      <c r="B1887" s="116" t="s">
        <v>2741</v>
      </c>
      <c r="C1887" s="118">
        <v>4140</v>
      </c>
      <c r="D1887" s="10" t="str">
        <f>VLOOKUP(A1887,'Linked TB'!A:A,1,FALSE)</f>
        <v>1187</v>
      </c>
    </row>
    <row r="1888" spans="1:4">
      <c r="A1888" s="116" t="s">
        <v>3518</v>
      </c>
      <c r="B1888" s="116" t="s">
        <v>3519</v>
      </c>
      <c r="C1888" s="118">
        <v>49912.05</v>
      </c>
      <c r="D1888" s="10" t="str">
        <f>VLOOKUP(A1888,'Linked TB'!A:A,1,FALSE)</f>
        <v>2509</v>
      </c>
    </row>
    <row r="1889" spans="1:4">
      <c r="A1889" s="116" t="s">
        <v>2802</v>
      </c>
      <c r="B1889" s="116" t="s">
        <v>2803</v>
      </c>
      <c r="C1889" s="118">
        <v>168174.84</v>
      </c>
      <c r="D1889" s="10" t="str">
        <f>VLOOKUP(A1889,'Linked TB'!A:A,1,FALSE)</f>
        <v>0586</v>
      </c>
    </row>
    <row r="1890" spans="1:4">
      <c r="A1890" s="116" t="s">
        <v>3741</v>
      </c>
      <c r="B1890" s="116" t="s">
        <v>3742</v>
      </c>
      <c r="C1890" s="118">
        <v>0</v>
      </c>
      <c r="D1890" s="10" t="str">
        <f>VLOOKUP(A1890,'Linked TB'!A:A,1,FALSE)</f>
        <v>2192</v>
      </c>
    </row>
    <row r="1891" spans="1:4">
      <c r="A1891" s="116" t="s">
        <v>3745</v>
      </c>
      <c r="B1891" s="116" t="s">
        <v>3746</v>
      </c>
      <c r="C1891" s="118">
        <v>916</v>
      </c>
      <c r="D1891" s="10" t="str">
        <f>VLOOKUP(A1891,'Linked TB'!A:A,1,FALSE)</f>
        <v>2368</v>
      </c>
    </row>
    <row r="1892" spans="1:4">
      <c r="A1892" s="116" t="s">
        <v>2929</v>
      </c>
      <c r="B1892" s="116" t="s">
        <v>2930</v>
      </c>
      <c r="C1892" s="118">
        <v>75019.19</v>
      </c>
      <c r="D1892" s="10" t="str">
        <f>VLOOKUP(A1892,'Linked TB'!A:A,1,FALSE)</f>
        <v>2052</v>
      </c>
    </row>
    <row r="1893" spans="1:4">
      <c r="A1893" s="116" t="s">
        <v>3737</v>
      </c>
      <c r="B1893" s="116" t="s">
        <v>3738</v>
      </c>
      <c r="C1893" s="118">
        <v>41300</v>
      </c>
      <c r="D1893" s="10" t="str">
        <f>VLOOKUP(A1893,'Linked TB'!A:A,1,FALSE)</f>
        <v>2206</v>
      </c>
    </row>
    <row r="1894" spans="1:4">
      <c r="A1894" s="116" t="s">
        <v>2810</v>
      </c>
      <c r="B1894" s="116" t="s">
        <v>2811</v>
      </c>
      <c r="C1894" s="118">
        <v>0</v>
      </c>
      <c r="D1894" s="10" t="str">
        <f>VLOOKUP(A1894,'Linked TB'!A:A,1,FALSE)</f>
        <v>0963</v>
      </c>
    </row>
    <row r="1895" spans="1:4">
      <c r="A1895" s="116" t="s">
        <v>4270</v>
      </c>
      <c r="B1895" s="116" t="s">
        <v>4271</v>
      </c>
      <c r="C1895" s="118">
        <v>-263422163.74000001</v>
      </c>
      <c r="D1895" s="10" t="str">
        <f>VLOOKUP(A1895,'Linked TB'!A:A,1,FALSE)</f>
        <v>0279</v>
      </c>
    </row>
    <row r="1896" spans="1:4">
      <c r="A1896" s="116" t="s">
        <v>3735</v>
      </c>
      <c r="B1896" s="116" t="s">
        <v>3736</v>
      </c>
      <c r="C1896" s="118">
        <v>11424</v>
      </c>
      <c r="D1896" s="10" t="str">
        <f>VLOOKUP(A1896,'Linked TB'!A:A,1,FALSE)</f>
        <v>2202</v>
      </c>
    </row>
    <row r="1897" spans="1:4">
      <c r="A1897" s="116" t="s">
        <v>2863</v>
      </c>
      <c r="B1897" s="116" t="s">
        <v>2864</v>
      </c>
      <c r="C1897" s="118">
        <v>0</v>
      </c>
      <c r="D1897" s="10" t="str">
        <f>VLOOKUP(A1897,'Linked TB'!A:A,1,FALSE)</f>
        <v>1720</v>
      </c>
    </row>
    <row r="1898" spans="1:4">
      <c r="A1898" s="116" t="s">
        <v>2710</v>
      </c>
      <c r="B1898" s="116" t="s">
        <v>2711</v>
      </c>
      <c r="C1898" s="118">
        <v>6194.2</v>
      </c>
      <c r="D1898" s="10" t="str">
        <f>VLOOKUP(A1898,'Linked TB'!A:A,1,FALSE)</f>
        <v>0558</v>
      </c>
    </row>
    <row r="1899" spans="1:4">
      <c r="A1899" s="116" t="s">
        <v>2933</v>
      </c>
      <c r="B1899" s="116" t="s">
        <v>2934</v>
      </c>
      <c r="C1899" s="118">
        <v>31965</v>
      </c>
      <c r="D1899" s="10" t="str">
        <f>VLOOKUP(A1899,'Linked TB'!A:A,1,FALSE)</f>
        <v>2000</v>
      </c>
    </row>
    <row r="1900" spans="1:4">
      <c r="A1900" s="116" t="s">
        <v>5882</v>
      </c>
      <c r="B1900" s="116" t="s">
        <v>5883</v>
      </c>
      <c r="C1900" s="118">
        <v>-1175000000</v>
      </c>
      <c r="D1900" s="10" t="str">
        <f>VLOOKUP(A1900,'Linked TB'!A:A,1,FALSE)</f>
        <v>2752</v>
      </c>
    </row>
    <row r="1901" spans="1:4">
      <c r="A1901" s="116" t="s">
        <v>1182</v>
      </c>
      <c r="B1901" s="116" t="s">
        <v>1183</v>
      </c>
      <c r="C1901" s="118">
        <v>0</v>
      </c>
      <c r="D1901" s="10" t="str">
        <f>VLOOKUP(A1901,'Linked TB'!A:A,1,FALSE)</f>
        <v>1563</v>
      </c>
    </row>
    <row r="1902" spans="1:4">
      <c r="A1902" s="116" t="s">
        <v>5888</v>
      </c>
      <c r="B1902" s="116" t="s">
        <v>5889</v>
      </c>
      <c r="C1902" s="118">
        <v>24590</v>
      </c>
      <c r="D1902" s="10" t="str">
        <f>VLOOKUP(A1902,'Linked TB'!A:A,1,FALSE)</f>
        <v>2770</v>
      </c>
    </row>
    <row r="1903" spans="1:4">
      <c r="A1903" s="116" t="s">
        <v>2762</v>
      </c>
      <c r="B1903" s="116" t="s">
        <v>2763</v>
      </c>
      <c r="C1903" s="118">
        <v>0</v>
      </c>
      <c r="D1903" s="10" t="str">
        <f>VLOOKUP(A1903,'Linked TB'!A:A,1,FALSE)</f>
        <v>1298</v>
      </c>
    </row>
    <row r="1904" spans="1:4">
      <c r="A1904" s="116" t="s">
        <v>5041</v>
      </c>
      <c r="B1904" s="116" t="s">
        <v>5043</v>
      </c>
      <c r="C1904" s="118">
        <v>-24322.03</v>
      </c>
      <c r="D1904" s="10" t="str">
        <f>VLOOKUP(A1904,'Linked TB'!A:A,1,FALSE)</f>
        <v>1380</v>
      </c>
    </row>
    <row r="1905" spans="1:4">
      <c r="A1905" s="116" t="s">
        <v>2909</v>
      </c>
      <c r="B1905" s="116" t="s">
        <v>2910</v>
      </c>
      <c r="C1905" s="118">
        <v>0</v>
      </c>
      <c r="D1905" s="10" t="str">
        <f>VLOOKUP(A1905,'Linked TB'!A:A,1,FALSE)</f>
        <v>1898</v>
      </c>
    </row>
    <row r="1906" spans="1:4">
      <c r="A1906" s="116" t="s">
        <v>2706</v>
      </c>
      <c r="B1906" s="116" t="s">
        <v>2707</v>
      </c>
      <c r="C1906" s="118">
        <v>103232</v>
      </c>
      <c r="D1906" s="10" t="str">
        <f>VLOOKUP(A1906,'Linked TB'!A:A,1,FALSE)</f>
        <v>0542</v>
      </c>
    </row>
    <row r="1907" spans="1:4">
      <c r="A1907" s="116" t="s">
        <v>2887</v>
      </c>
      <c r="B1907" s="116" t="s">
        <v>2888</v>
      </c>
      <c r="C1907" s="118">
        <v>87709.25</v>
      </c>
      <c r="D1907" s="10" t="str">
        <f>VLOOKUP(A1907,'Linked TB'!A:A,1,FALSE)</f>
        <v>1784</v>
      </c>
    </row>
    <row r="1908" spans="1:4">
      <c r="A1908" s="116" t="s">
        <v>5819</v>
      </c>
      <c r="B1908" s="116" t="s">
        <v>5820</v>
      </c>
      <c r="C1908" s="118">
        <v>1350</v>
      </c>
      <c r="D1908" s="10" t="str">
        <f>VLOOKUP(A1908,'Linked TB'!A:A,1,FALSE)</f>
        <v>2695</v>
      </c>
    </row>
    <row r="1909" spans="1:4">
      <c r="A1909" s="116" t="s">
        <v>4229</v>
      </c>
      <c r="B1909" s="116" t="s">
        <v>4230</v>
      </c>
      <c r="C1909" s="118">
        <v>0.4</v>
      </c>
      <c r="D1909" s="10" t="str">
        <f>VLOOKUP(A1909,'Linked TB'!A:A,1,FALSE)</f>
        <v>1971</v>
      </c>
    </row>
    <row r="1910" spans="1:4">
      <c r="A1910" s="116" t="s">
        <v>2915</v>
      </c>
      <c r="B1910" s="116" t="s">
        <v>2916</v>
      </c>
      <c r="C1910" s="118">
        <v>0</v>
      </c>
      <c r="D1910" s="10" t="str">
        <f>VLOOKUP(A1910,'Linked TB'!A:A,1,FALSE)</f>
        <v>1552</v>
      </c>
    </row>
    <row r="1911" spans="1:4">
      <c r="A1911" s="116" t="s">
        <v>5665</v>
      </c>
      <c r="B1911" s="116" t="s">
        <v>5666</v>
      </c>
      <c r="C1911" s="118">
        <v>22287.51</v>
      </c>
      <c r="D1911" s="10" t="str">
        <f>VLOOKUP(A1911,'Linked TB'!A:A,1,FALSE)</f>
        <v>2571</v>
      </c>
    </row>
    <row r="1912" spans="1:4">
      <c r="A1912" s="116" t="s">
        <v>2927</v>
      </c>
      <c r="B1912" s="116" t="s">
        <v>2928</v>
      </c>
      <c r="C1912" s="118">
        <v>0</v>
      </c>
      <c r="D1912" s="10" t="str">
        <f>VLOOKUP(A1912,'Linked TB'!A:A,1,FALSE)</f>
        <v>1947</v>
      </c>
    </row>
    <row r="1913" spans="1:4">
      <c r="A1913" s="116" t="s">
        <v>2897</v>
      </c>
      <c r="B1913" s="116" t="s">
        <v>2898</v>
      </c>
      <c r="C1913" s="118">
        <v>0</v>
      </c>
      <c r="D1913" s="10" t="str">
        <f>VLOOKUP(A1913,'Linked TB'!A:A,1,FALSE)</f>
        <v>1675</v>
      </c>
    </row>
    <row r="1914" spans="1:4">
      <c r="A1914" s="116" t="s">
        <v>4221</v>
      </c>
      <c r="B1914" s="116" t="s">
        <v>6082</v>
      </c>
      <c r="C1914" s="118">
        <v>0</v>
      </c>
      <c r="D1914" s="10" t="str">
        <f>VLOOKUP(A1914,'Linked TB'!A:A,1,FALSE)</f>
        <v>0144</v>
      </c>
    </row>
    <row r="1915" spans="1:4">
      <c r="A1915" s="116" t="s">
        <v>2822</v>
      </c>
      <c r="B1915" s="116" t="s">
        <v>2823</v>
      </c>
      <c r="C1915" s="118">
        <v>18060</v>
      </c>
      <c r="D1915" s="10" t="str">
        <f>VLOOKUP(A1915,'Linked TB'!A:A,1,FALSE)</f>
        <v>0724</v>
      </c>
    </row>
    <row r="1916" spans="1:4">
      <c r="A1916" s="116" t="s">
        <v>6007</v>
      </c>
      <c r="B1916" s="116" t="s">
        <v>6008</v>
      </c>
      <c r="C1916" s="118">
        <v>-1953173750</v>
      </c>
      <c r="D1916" s="10" t="str">
        <f>VLOOKUP(A1916,'Linked TB'!A:A,1,FALSE)</f>
        <v>2810</v>
      </c>
    </row>
    <row r="1917" spans="1:4">
      <c r="A1917" s="116" t="s">
        <v>5961</v>
      </c>
      <c r="B1917" s="116" t="s">
        <v>5962</v>
      </c>
      <c r="C1917" s="118">
        <v>0</v>
      </c>
      <c r="D1917" s="10" t="str">
        <f>VLOOKUP(A1917,'Linked TB'!A:A,1,FALSE)</f>
        <v>1660</v>
      </c>
    </row>
    <row r="1918" spans="1:4">
      <c r="A1918" s="116" t="s">
        <v>1176</v>
      </c>
      <c r="B1918" s="116" t="s">
        <v>1177</v>
      </c>
      <c r="C1918" s="118">
        <v>0</v>
      </c>
      <c r="D1918" s="10" t="str">
        <f>VLOOKUP(A1918,'Linked TB'!A:A,1,FALSE)</f>
        <v>0787</v>
      </c>
    </row>
    <row r="1919" spans="1:4">
      <c r="A1919" s="116" t="s">
        <v>2796</v>
      </c>
      <c r="B1919" s="116" t="s">
        <v>2797</v>
      </c>
      <c r="C1919" s="118">
        <v>0</v>
      </c>
      <c r="D1919" s="10" t="str">
        <f>VLOOKUP(A1919,'Linked TB'!A:A,1,FALSE)</f>
        <v>0715</v>
      </c>
    </row>
    <row r="1920" spans="1:4">
      <c r="A1920" s="116" t="s">
        <v>2738</v>
      </c>
      <c r="B1920" s="116" t="s">
        <v>2739</v>
      </c>
      <c r="C1920" s="118">
        <v>0</v>
      </c>
      <c r="D1920" s="10" t="str">
        <f>VLOOKUP(A1920,'Linked TB'!A:A,1,FALSE)</f>
        <v>0913</v>
      </c>
    </row>
    <row r="1921" spans="1:4">
      <c r="A1921" s="116" t="s">
        <v>5955</v>
      </c>
      <c r="B1921" s="116" t="s">
        <v>5956</v>
      </c>
      <c r="C1921" s="118">
        <v>0</v>
      </c>
      <c r="D1921" s="10" t="str">
        <f>VLOOKUP(A1921,'Linked TB'!A:A,1,FALSE)</f>
        <v>2731</v>
      </c>
    </row>
    <row r="1922" spans="1:4">
      <c r="A1922" s="116" t="s">
        <v>2794</v>
      </c>
      <c r="B1922" s="116" t="s">
        <v>2795</v>
      </c>
      <c r="C1922" s="118">
        <v>7660</v>
      </c>
      <c r="D1922" s="10" t="str">
        <f>VLOOKUP(A1922,'Linked TB'!A:A,1,FALSE)</f>
        <v>0713</v>
      </c>
    </row>
    <row r="1923" spans="1:4">
      <c r="A1923" s="116" t="s">
        <v>967</v>
      </c>
      <c r="B1923" s="116" t="s">
        <v>968</v>
      </c>
      <c r="C1923" s="118">
        <v>0</v>
      </c>
      <c r="D1923" s="10" t="str">
        <f>VLOOKUP(A1923,'Linked TB'!A:A,1,FALSE)</f>
        <v>2296</v>
      </c>
    </row>
    <row r="1924" spans="1:4">
      <c r="A1924" s="116" t="s">
        <v>2945</v>
      </c>
      <c r="B1924" s="116" t="s">
        <v>2946</v>
      </c>
      <c r="C1924" s="118">
        <v>0</v>
      </c>
      <c r="D1924" s="10" t="str">
        <f>VLOOKUP(A1924,'Linked TB'!A:A,1,FALSE)</f>
        <v>2257</v>
      </c>
    </row>
    <row r="1925" spans="1:4">
      <c r="A1925" s="116" t="s">
        <v>4605</v>
      </c>
      <c r="B1925" s="116" t="s">
        <v>4606</v>
      </c>
      <c r="C1925" s="118">
        <v>0</v>
      </c>
      <c r="D1925" s="10" t="str">
        <f>VLOOKUP(A1925,'Linked TB'!A:A,1,FALSE)</f>
        <v>0167</v>
      </c>
    </row>
    <row r="1926" spans="1:4">
      <c r="A1926" s="116" t="s">
        <v>2834</v>
      </c>
      <c r="B1926" s="116" t="s">
        <v>2835</v>
      </c>
      <c r="C1926" s="118">
        <v>0</v>
      </c>
      <c r="D1926" s="10" t="str">
        <f>VLOOKUP(A1926,'Linked TB'!A:A,1,FALSE)</f>
        <v>0960</v>
      </c>
    </row>
    <row r="1927" spans="1:4">
      <c r="A1927" s="116" t="s">
        <v>5165</v>
      </c>
      <c r="B1927" s="116" t="s">
        <v>5166</v>
      </c>
      <c r="C1927" s="118">
        <v>0</v>
      </c>
      <c r="D1927" s="10" t="str">
        <f>VLOOKUP(A1927,'Linked TB'!A:A,1,FALSE)</f>
        <v>0458</v>
      </c>
    </row>
    <row r="1928" spans="1:4">
      <c r="A1928" s="116" t="s">
        <v>2712</v>
      </c>
      <c r="B1928" s="116" t="s">
        <v>2713</v>
      </c>
      <c r="C1928" s="118">
        <v>345145.73</v>
      </c>
      <c r="D1928" s="10" t="str">
        <f>VLOOKUP(A1928,'Linked TB'!A:A,1,FALSE)</f>
        <v>0567</v>
      </c>
    </row>
    <row r="1929" spans="1:4">
      <c r="A1929" s="116" t="s">
        <v>4073</v>
      </c>
      <c r="B1929" s="116" t="s">
        <v>4074</v>
      </c>
      <c r="C1929" s="118">
        <v>30581.89</v>
      </c>
      <c r="D1929" s="10" t="str">
        <f>VLOOKUP(A1929,'Linked TB'!A:A,1,FALSE)</f>
        <v>2384</v>
      </c>
    </row>
    <row r="1930" spans="1:4">
      <c r="A1930" s="116" t="s">
        <v>2846</v>
      </c>
      <c r="B1930" s="116" t="s">
        <v>1618</v>
      </c>
      <c r="C1930" s="118">
        <v>48793</v>
      </c>
      <c r="D1930" s="10" t="str">
        <f>VLOOKUP(A1930,'Linked TB'!A:A,1,FALSE)</f>
        <v>1382</v>
      </c>
    </row>
    <row r="1931" spans="1:4">
      <c r="A1931" s="116" t="s">
        <v>6083</v>
      </c>
      <c r="B1931" s="116" t="s">
        <v>6084</v>
      </c>
      <c r="C1931" s="118">
        <v>12851.36</v>
      </c>
      <c r="D1931" s="10" t="str">
        <f>VLOOKUP(A1931,'Linked TB'!A:A,1,FALSE)</f>
        <v>2834</v>
      </c>
    </row>
    <row r="1932" spans="1:4">
      <c r="A1932" s="116" t="s">
        <v>5940</v>
      </c>
      <c r="B1932" s="116" t="s">
        <v>5941</v>
      </c>
      <c r="C1932" s="118">
        <v>40864.550000000003</v>
      </c>
      <c r="D1932" s="10" t="str">
        <f>VLOOKUP(A1932,'Linked TB'!A:A,1,FALSE)</f>
        <v>2757</v>
      </c>
    </row>
    <row r="1933" spans="1:4">
      <c r="A1933" s="116" t="s">
        <v>3709</v>
      </c>
      <c r="B1933" s="116" t="s">
        <v>3710</v>
      </c>
      <c r="C1933" s="118">
        <v>2100</v>
      </c>
      <c r="D1933" s="10" t="str">
        <f>VLOOKUP(A1933,'Linked TB'!A:A,1,FALSE)</f>
        <v>0477</v>
      </c>
    </row>
    <row r="1934" spans="1:4">
      <c r="A1934" s="116" t="s">
        <v>621</v>
      </c>
      <c r="B1934" s="116" t="s">
        <v>622</v>
      </c>
      <c r="C1934" s="118">
        <v>0</v>
      </c>
      <c r="D1934" s="10" t="str">
        <f>VLOOKUP(A1934,'Linked TB'!A:A,1,FALSE)</f>
        <v>2345</v>
      </c>
    </row>
    <row r="1935" spans="1:4">
      <c r="A1935" s="116" t="s">
        <v>965</v>
      </c>
      <c r="B1935" s="116" t="s">
        <v>966</v>
      </c>
      <c r="C1935" s="118">
        <v>0</v>
      </c>
      <c r="D1935" s="10" t="str">
        <f>VLOOKUP(A1935,'Linked TB'!A:A,1,FALSE)</f>
        <v>1915</v>
      </c>
    </row>
    <row r="1936" spans="1:4">
      <c r="A1936" s="116" t="s">
        <v>3945</v>
      </c>
      <c r="B1936" s="116" t="s">
        <v>3946</v>
      </c>
      <c r="C1936" s="118">
        <v>0</v>
      </c>
      <c r="D1936" s="10" t="str">
        <f>VLOOKUP(A1936,'Linked TB'!A:A,1,FALSE)</f>
        <v>0827</v>
      </c>
    </row>
    <row r="1937" spans="1:4">
      <c r="A1937" s="116" t="s">
        <v>2808</v>
      </c>
      <c r="B1937" s="116" t="s">
        <v>2809</v>
      </c>
      <c r="C1937" s="118">
        <v>0</v>
      </c>
      <c r="D1937" s="10" t="str">
        <f>VLOOKUP(A1937,'Linked TB'!A:A,1,FALSE)</f>
        <v>0923</v>
      </c>
    </row>
    <row r="1938" spans="1:4">
      <c r="A1938" s="116" t="s">
        <v>3933</v>
      </c>
      <c r="B1938" s="116" t="s">
        <v>3934</v>
      </c>
      <c r="C1938" s="118">
        <v>0</v>
      </c>
      <c r="D1938" s="10" t="str">
        <f>VLOOKUP(A1938,'Linked TB'!A:A,1,FALSE)</f>
        <v>0825</v>
      </c>
    </row>
    <row r="1939" spans="1:4">
      <c r="A1939" s="116" t="s">
        <v>3707</v>
      </c>
      <c r="B1939" s="116" t="s">
        <v>3708</v>
      </c>
      <c r="C1939" s="118">
        <v>0</v>
      </c>
      <c r="D1939" s="10" t="str">
        <f>VLOOKUP(A1939,'Linked TB'!A:A,1,FALSE)</f>
        <v>0482</v>
      </c>
    </row>
    <row r="1940" spans="1:4">
      <c r="A1940" s="116" t="s">
        <v>2830</v>
      </c>
      <c r="B1940" s="116" t="s">
        <v>2831</v>
      </c>
      <c r="C1940" s="118">
        <v>0</v>
      </c>
      <c r="D1940" s="10" t="str">
        <f>VLOOKUP(A1940,'Linked TB'!A:A,1,FALSE)</f>
        <v>0917</v>
      </c>
    </row>
    <row r="1941" spans="1:4">
      <c r="A1941" s="116" t="s">
        <v>2935</v>
      </c>
      <c r="B1941" s="116" t="s">
        <v>2936</v>
      </c>
      <c r="C1941" s="118">
        <v>0</v>
      </c>
      <c r="D1941" s="10" t="str">
        <f>VLOOKUP(A1941,'Linked TB'!A:A,1,FALSE)</f>
        <v>2033</v>
      </c>
    </row>
    <row r="1942" spans="1:4">
      <c r="A1942" s="116" t="s">
        <v>1170</v>
      </c>
      <c r="B1942" s="116" t="s">
        <v>1171</v>
      </c>
      <c r="C1942" s="118">
        <v>0</v>
      </c>
      <c r="D1942" s="10" t="str">
        <f>VLOOKUP(A1942,'Linked TB'!A:A,1,FALSE)</f>
        <v>0798</v>
      </c>
    </row>
    <row r="1943" spans="1:4">
      <c r="A1943" s="116" t="s">
        <v>1324</v>
      </c>
      <c r="B1943" s="116" t="s">
        <v>1325</v>
      </c>
      <c r="C1943" s="118">
        <v>0</v>
      </c>
      <c r="D1943" s="10" t="str">
        <f>VLOOKUP(A1943,'Linked TB'!A:A,1,FALSE)</f>
        <v>2492</v>
      </c>
    </row>
    <row r="1944" spans="1:4">
      <c r="A1944" s="116" t="s">
        <v>3951</v>
      </c>
      <c r="B1944" s="116" t="s">
        <v>3952</v>
      </c>
      <c r="C1944" s="118">
        <v>0</v>
      </c>
      <c r="D1944" s="10" t="str">
        <f>VLOOKUP(A1944,'Linked TB'!A:A,1,FALSE)</f>
        <v>1123</v>
      </c>
    </row>
    <row r="1945" spans="1:4">
      <c r="A1945" s="116" t="s">
        <v>4732</v>
      </c>
      <c r="B1945" s="116" t="s">
        <v>4733</v>
      </c>
      <c r="C1945" s="118">
        <v>-426717.91</v>
      </c>
      <c r="D1945" s="10" t="str">
        <f>VLOOKUP(A1945,'Linked TB'!A:A,1,FALSE)</f>
        <v>1476</v>
      </c>
    </row>
    <row r="1946" spans="1:4">
      <c r="A1946" s="116" t="s">
        <v>2952</v>
      </c>
      <c r="B1946" s="116" t="s">
        <v>2953</v>
      </c>
      <c r="C1946" s="118">
        <v>0</v>
      </c>
      <c r="D1946" s="10" t="str">
        <f>VLOOKUP(A1946,'Linked TB'!A:A,1,FALSE)</f>
        <v>2352</v>
      </c>
    </row>
    <row r="1947" spans="1:4">
      <c r="A1947" s="116" t="s">
        <v>6557</v>
      </c>
      <c r="B1947" s="116" t="s">
        <v>6558</v>
      </c>
      <c r="C1947" s="118">
        <v>0</v>
      </c>
      <c r="D1947" s="10" t="e">
        <f>VLOOKUP(A1947,'Linked TB'!A:A,1,FALSE)</f>
        <v>#N/A</v>
      </c>
    </row>
    <row r="1948" spans="1:4">
      <c r="A1948" s="116" t="s">
        <v>2954</v>
      </c>
      <c r="B1948" s="116" t="s">
        <v>2955</v>
      </c>
      <c r="C1948" s="118">
        <v>0</v>
      </c>
      <c r="D1948" s="10" t="str">
        <f>VLOOKUP(A1948,'Linked TB'!A:A,1,FALSE)</f>
        <v>2399</v>
      </c>
    </row>
    <row r="1949" spans="1:4">
      <c r="A1949" s="116" t="s">
        <v>4215</v>
      </c>
      <c r="B1949" s="116" t="s">
        <v>4216</v>
      </c>
      <c r="C1949" s="118">
        <v>0</v>
      </c>
      <c r="D1949" s="10" t="str">
        <f>VLOOKUP(A1949,'Linked TB'!A:A,1,FALSE)</f>
        <v>0137</v>
      </c>
    </row>
    <row r="1950" spans="1:4">
      <c r="A1950" s="116" t="s">
        <v>3721</v>
      </c>
      <c r="B1950" s="116" t="s">
        <v>3722</v>
      </c>
      <c r="C1950" s="118">
        <v>0</v>
      </c>
      <c r="D1950" s="10" t="str">
        <f>VLOOKUP(A1950,'Linked TB'!A:A,1,FALSE)</f>
        <v>0996</v>
      </c>
    </row>
    <row r="1951" spans="1:4">
      <c r="A1951" s="116" t="s">
        <v>957</v>
      </c>
      <c r="B1951" s="116" t="s">
        <v>958</v>
      </c>
      <c r="C1951" s="118">
        <v>0</v>
      </c>
      <c r="D1951" s="10" t="str">
        <f>VLOOKUP(A1951,'Linked TB'!A:A,1,FALSE)</f>
        <v>0947</v>
      </c>
    </row>
    <row r="1952" spans="1:4">
      <c r="A1952" s="116" t="s">
        <v>3715</v>
      </c>
      <c r="B1952" s="116" t="s">
        <v>3716</v>
      </c>
      <c r="C1952" s="118">
        <v>10000</v>
      </c>
      <c r="D1952" s="10" t="str">
        <f>VLOOKUP(A1952,'Linked TB'!A:A,1,FALSE)</f>
        <v>1278</v>
      </c>
    </row>
    <row r="1953" spans="1:4">
      <c r="A1953" s="116" t="s">
        <v>3729</v>
      </c>
      <c r="B1953" s="116" t="s">
        <v>3730</v>
      </c>
      <c r="C1953" s="118">
        <v>0</v>
      </c>
      <c r="D1953" s="10" t="str">
        <f>VLOOKUP(A1953,'Linked TB'!A:A,1,FALSE)</f>
        <v>1589</v>
      </c>
    </row>
    <row r="1954" spans="1:4">
      <c r="A1954" s="116" t="s">
        <v>883</v>
      </c>
      <c r="B1954" s="116" t="s">
        <v>884</v>
      </c>
      <c r="C1954" s="118">
        <v>0</v>
      </c>
      <c r="D1954" s="10" t="str">
        <f>VLOOKUP(A1954,'Linked TB'!A:A,1,FALSE)</f>
        <v>1094</v>
      </c>
    </row>
    <row r="1955" spans="1:4">
      <c r="A1955" s="116" t="s">
        <v>955</v>
      </c>
      <c r="B1955" s="116" t="s">
        <v>956</v>
      </c>
      <c r="C1955" s="118">
        <v>0</v>
      </c>
      <c r="D1955" s="10" t="str">
        <f>VLOOKUP(A1955,'Linked TB'!A:A,1,FALSE)</f>
        <v>0944</v>
      </c>
    </row>
    <row r="1956" spans="1:4">
      <c r="A1956" s="116" t="s">
        <v>6559</v>
      </c>
      <c r="B1956" s="116" t="s">
        <v>6560</v>
      </c>
      <c r="C1956" s="118">
        <v>0</v>
      </c>
      <c r="D1956" s="10" t="e">
        <f>VLOOKUP(A1956,'Linked TB'!A:A,1,FALSE)</f>
        <v>#N/A</v>
      </c>
    </row>
    <row r="1957" spans="1:4">
      <c r="A1957" s="116" t="s">
        <v>829</v>
      </c>
      <c r="B1957" s="116" t="s">
        <v>830</v>
      </c>
      <c r="C1957" s="118">
        <v>0</v>
      </c>
      <c r="D1957" s="10" t="str">
        <f>VLOOKUP(A1957,'Linked TB'!A:A,1,FALSE)</f>
        <v>1073</v>
      </c>
    </row>
    <row r="1958" spans="1:4">
      <c r="A1958" s="116" t="s">
        <v>823</v>
      </c>
      <c r="B1958" s="116" t="s">
        <v>824</v>
      </c>
      <c r="C1958" s="118">
        <v>0</v>
      </c>
      <c r="D1958" s="10" t="str">
        <f>VLOOKUP(A1958,'Linked TB'!A:A,1,FALSE)</f>
        <v>1065</v>
      </c>
    </row>
    <row r="1959" spans="1:4">
      <c r="A1959" s="116" t="s">
        <v>1319</v>
      </c>
      <c r="B1959" s="116" t="s">
        <v>1320</v>
      </c>
      <c r="C1959" s="118">
        <v>0</v>
      </c>
      <c r="D1959" s="10" t="str">
        <f>VLOOKUP(A1959,'Linked TB'!A:A,1,FALSE)</f>
        <v>1036</v>
      </c>
    </row>
    <row r="1960" spans="1:4">
      <c r="A1960" s="116" t="s">
        <v>4728</v>
      </c>
      <c r="B1960" s="116" t="s">
        <v>6085</v>
      </c>
      <c r="C1960" s="118">
        <v>0</v>
      </c>
      <c r="D1960" s="10" t="str">
        <f>VLOOKUP(A1960,'Linked TB'!A:A,1,FALSE)</f>
        <v>0216</v>
      </c>
    </row>
    <row r="1961" spans="1:4">
      <c r="A1961" s="116" t="s">
        <v>6561</v>
      </c>
      <c r="B1961" s="116" t="s">
        <v>6562</v>
      </c>
      <c r="C1961" s="118">
        <v>0</v>
      </c>
      <c r="D1961" s="10" t="e">
        <f>VLOOKUP(A1961,'Linked TB'!A:A,1,FALSE)</f>
        <v>#N/A</v>
      </c>
    </row>
    <row r="1962" spans="1:4">
      <c r="A1962" s="116" t="s">
        <v>5622</v>
      </c>
      <c r="B1962" s="116" t="s">
        <v>5623</v>
      </c>
      <c r="C1962" s="118">
        <v>0</v>
      </c>
      <c r="D1962" s="10" t="str">
        <f>VLOOKUP(A1962,'Linked TB'!A:A,1,FALSE)</f>
        <v>2580</v>
      </c>
    </row>
    <row r="1963" spans="1:4">
      <c r="A1963" s="116" t="s">
        <v>6284</v>
      </c>
      <c r="B1963" s="116" t="s">
        <v>6285</v>
      </c>
      <c r="C1963" s="118">
        <v>48978</v>
      </c>
      <c r="D1963" s="10" t="str">
        <f>VLOOKUP(A1963,'Linked TB'!A:A,1,FALSE)</f>
        <v>2865</v>
      </c>
    </row>
    <row r="1964" spans="1:4">
      <c r="A1964" s="116" t="s">
        <v>597</v>
      </c>
      <c r="B1964" s="116" t="s">
        <v>598</v>
      </c>
      <c r="C1964" s="118">
        <v>0</v>
      </c>
      <c r="D1964" s="10" t="str">
        <f>VLOOKUP(A1964,'Linked TB'!A:A,1,FALSE)</f>
        <v>0224</v>
      </c>
    </row>
    <row r="1965" spans="1:4">
      <c r="A1965" s="116" t="s">
        <v>4223</v>
      </c>
      <c r="B1965" s="116" t="s">
        <v>4224</v>
      </c>
      <c r="C1965" s="118">
        <v>0</v>
      </c>
      <c r="D1965" s="10" t="str">
        <f>VLOOKUP(A1965,'Linked TB'!A:A,1,FALSE)</f>
        <v>1155</v>
      </c>
    </row>
    <row r="1966" spans="1:4">
      <c r="A1966" s="116" t="s">
        <v>5171</v>
      </c>
      <c r="B1966" s="116" t="s">
        <v>5172</v>
      </c>
      <c r="C1966" s="118">
        <v>0</v>
      </c>
      <c r="D1966" s="10" t="str">
        <f>VLOOKUP(A1966,'Linked TB'!A:A,1,FALSE)</f>
        <v>1904</v>
      </c>
    </row>
    <row r="1967" spans="1:4">
      <c r="A1967" s="116" t="s">
        <v>5022</v>
      </c>
      <c r="B1967" s="116" t="s">
        <v>5023</v>
      </c>
      <c r="C1967" s="118">
        <v>0</v>
      </c>
      <c r="D1967" s="10" t="str">
        <f>VLOOKUP(A1967,'Linked TB'!A:A,1,FALSE)</f>
        <v>0424</v>
      </c>
    </row>
    <row r="1968" spans="1:4">
      <c r="A1968" s="116" t="s">
        <v>5838</v>
      </c>
      <c r="B1968" s="116" t="s">
        <v>5839</v>
      </c>
      <c r="C1968" s="118">
        <v>0</v>
      </c>
      <c r="D1968" s="10" t="str">
        <f>VLOOKUP(A1968,'Linked TB'!A:A,1,FALSE)</f>
        <v>2709</v>
      </c>
    </row>
    <row r="1969" spans="1:4">
      <c r="A1969" s="116" t="s">
        <v>3723</v>
      </c>
      <c r="B1969" s="116" t="s">
        <v>3724</v>
      </c>
      <c r="C1969" s="118">
        <v>0</v>
      </c>
      <c r="D1969" s="10" t="str">
        <f>VLOOKUP(A1969,'Linked TB'!A:A,1,FALSE)</f>
        <v>1526</v>
      </c>
    </row>
    <row r="1970" spans="1:4">
      <c r="A1970" s="116" t="s">
        <v>601</v>
      </c>
      <c r="B1970" s="116" t="s">
        <v>602</v>
      </c>
      <c r="C1970" s="118">
        <v>0</v>
      </c>
      <c r="D1970" s="10" t="str">
        <f>VLOOKUP(A1970,'Linked TB'!A:A,1,FALSE)</f>
        <v>0229</v>
      </c>
    </row>
    <row r="1971" spans="1:4">
      <c r="A1971" s="116" t="s">
        <v>5026</v>
      </c>
      <c r="B1971" s="116" t="s">
        <v>5027</v>
      </c>
      <c r="C1971" s="118">
        <v>0</v>
      </c>
      <c r="D1971" s="10" t="str">
        <f>VLOOKUP(A1971,'Linked TB'!A:A,1,FALSE)</f>
        <v>2268</v>
      </c>
    </row>
    <row r="1972" spans="1:4">
      <c r="A1972" s="116" t="s">
        <v>5173</v>
      </c>
      <c r="B1972" s="116" t="s">
        <v>6086</v>
      </c>
      <c r="C1972" s="118">
        <v>0</v>
      </c>
      <c r="D1972" s="10" t="str">
        <f>VLOOKUP(A1972,'Linked TB'!A:A,1,FALSE)</f>
        <v>1936</v>
      </c>
    </row>
    <row r="1973" spans="1:4">
      <c r="A1973" s="116" t="s">
        <v>2754</v>
      </c>
      <c r="B1973" s="116" t="s">
        <v>2755</v>
      </c>
      <c r="C1973" s="118">
        <v>0</v>
      </c>
      <c r="D1973" s="10" t="str">
        <f>VLOOKUP(A1973,'Linked TB'!A:A,1,FALSE)</f>
        <v>1282</v>
      </c>
    </row>
    <row r="1974" spans="1:4">
      <c r="A1974" s="116" t="s">
        <v>2826</v>
      </c>
      <c r="B1974" s="116" t="s">
        <v>2827</v>
      </c>
      <c r="C1974" s="118">
        <v>0</v>
      </c>
      <c r="D1974" s="10" t="str">
        <f>VLOOKUP(A1974,'Linked TB'!A:A,1,FALSE)</f>
        <v>0894</v>
      </c>
    </row>
    <row r="1975" spans="1:4">
      <c r="A1975" s="116" t="s">
        <v>6563</v>
      </c>
      <c r="B1975" s="116" t="s">
        <v>6564</v>
      </c>
      <c r="C1975" s="118">
        <v>0</v>
      </c>
      <c r="D1975" s="10" t="e">
        <f>VLOOKUP(A1975,'Linked TB'!A:A,1,FALSE)</f>
        <v>#N/A</v>
      </c>
    </row>
    <row r="1976" spans="1:4">
      <c r="A1976" s="116" t="s">
        <v>754</v>
      </c>
      <c r="B1976" s="116" t="s">
        <v>755</v>
      </c>
      <c r="C1976" s="118">
        <v>0</v>
      </c>
      <c r="D1976" s="10" t="str">
        <f>VLOOKUP(A1976,'Linked TB'!A:A,1,FALSE)</f>
        <v>0632</v>
      </c>
    </row>
    <row r="1977" spans="1:4">
      <c r="A1977" s="116" t="s">
        <v>6262</v>
      </c>
      <c r="B1977" s="116" t="s">
        <v>6263</v>
      </c>
      <c r="C1977" s="118">
        <v>11176.45</v>
      </c>
      <c r="D1977" s="10" t="str">
        <f>VLOOKUP(A1977,'Linked TB'!A:A,1,FALSE)</f>
        <v>2814</v>
      </c>
    </row>
    <row r="1978" spans="1:4">
      <c r="A1978" s="116" t="s">
        <v>5169</v>
      </c>
      <c r="B1978" s="116" t="s">
        <v>5170</v>
      </c>
      <c r="C1978" s="118">
        <v>0</v>
      </c>
      <c r="D1978" s="10" t="str">
        <f>VLOOKUP(A1978,'Linked TB'!A:A,1,FALSE)</f>
        <v>1419</v>
      </c>
    </row>
    <row r="1979" spans="1:4">
      <c r="A1979" s="116" t="s">
        <v>3953</v>
      </c>
      <c r="B1979" s="116" t="s">
        <v>3954</v>
      </c>
      <c r="C1979" s="118">
        <v>0</v>
      </c>
      <c r="D1979" s="10" t="str">
        <f>VLOOKUP(A1979,'Linked TB'!A:A,1,FALSE)</f>
        <v>1101</v>
      </c>
    </row>
    <row r="1980" spans="1:4">
      <c r="A1980" s="116" t="s">
        <v>2875</v>
      </c>
      <c r="B1980" s="116" t="s">
        <v>2876</v>
      </c>
      <c r="C1980" s="118">
        <v>0</v>
      </c>
      <c r="D1980" s="10" t="str">
        <f>VLOOKUP(A1980,'Linked TB'!A:A,1,FALSE)</f>
        <v>1814</v>
      </c>
    </row>
    <row r="1981" spans="1:4">
      <c r="A1981" s="116" t="s">
        <v>3939</v>
      </c>
      <c r="B1981" s="116" t="s">
        <v>3940</v>
      </c>
      <c r="C1981" s="118">
        <v>0</v>
      </c>
      <c r="D1981" s="10" t="str">
        <f>VLOOKUP(A1981,'Linked TB'!A:A,1,FALSE)</f>
        <v>0813</v>
      </c>
    </row>
    <row r="1982" spans="1:4">
      <c r="A1982" s="116" t="s">
        <v>2798</v>
      </c>
      <c r="B1982" s="116" t="s">
        <v>2799</v>
      </c>
      <c r="C1982" s="118">
        <v>2000</v>
      </c>
      <c r="D1982" s="10" t="str">
        <f>VLOOKUP(A1982,'Linked TB'!A:A,1,FALSE)</f>
        <v>0719</v>
      </c>
    </row>
    <row r="1983" spans="1:4">
      <c r="A1983" s="116" t="s">
        <v>2873</v>
      </c>
      <c r="B1983" s="116" t="s">
        <v>6087</v>
      </c>
      <c r="C1983" s="118">
        <v>35163</v>
      </c>
      <c r="D1983" s="10" t="str">
        <f>VLOOKUP(A1983,'Linked TB'!A:A,1,FALSE)</f>
        <v>1802</v>
      </c>
    </row>
    <row r="1984" spans="1:4">
      <c r="A1984" s="116" t="s">
        <v>2750</v>
      </c>
      <c r="B1984" s="116" t="s">
        <v>2751</v>
      </c>
      <c r="C1984" s="118">
        <v>0</v>
      </c>
      <c r="D1984" s="10" t="str">
        <f>VLOOKUP(A1984,'Linked TB'!A:A,1,FALSE)</f>
        <v>0979</v>
      </c>
    </row>
    <row r="1985" spans="1:4">
      <c r="A1985" s="116" t="s">
        <v>5932</v>
      </c>
      <c r="B1985" s="116" t="s">
        <v>5933</v>
      </c>
      <c r="C1985" s="118">
        <v>5000</v>
      </c>
      <c r="D1985" s="10" t="str">
        <f>VLOOKUP(A1985,'Linked TB'!A:A,1,FALSE)</f>
        <v>2782</v>
      </c>
    </row>
    <row r="1986" spans="1:4">
      <c r="A1986" s="116" t="s">
        <v>6565</v>
      </c>
      <c r="B1986" s="116" t="s">
        <v>6566</v>
      </c>
      <c r="C1986" s="118">
        <v>0</v>
      </c>
      <c r="D1986" s="10" t="e">
        <f>VLOOKUP(A1986,'Linked TB'!A:A,1,FALSE)</f>
        <v>#N/A</v>
      </c>
    </row>
    <row r="1987" spans="1:4">
      <c r="A1987" s="116" t="s">
        <v>3860</v>
      </c>
      <c r="B1987" s="116" t="s">
        <v>3861</v>
      </c>
      <c r="C1987" s="118">
        <v>0</v>
      </c>
      <c r="D1987" s="10" t="str">
        <f>VLOOKUP(A1987,'Linked TB'!A:A,1,FALSE)</f>
        <v>0079</v>
      </c>
    </row>
    <row r="1988" spans="1:4">
      <c r="A1988" s="116" t="s">
        <v>6567</v>
      </c>
      <c r="B1988" s="116" t="s">
        <v>6568</v>
      </c>
      <c r="C1988" s="118">
        <v>0</v>
      </c>
      <c r="D1988" s="10" t="e">
        <f>VLOOKUP(A1988,'Linked TB'!A:A,1,FALSE)</f>
        <v>#N/A</v>
      </c>
    </row>
    <row r="1989" spans="1:4">
      <c r="A1989" s="116" t="s">
        <v>6569</v>
      </c>
      <c r="B1989" s="116" t="s">
        <v>6570</v>
      </c>
      <c r="C1989" s="118">
        <v>0</v>
      </c>
      <c r="D1989" s="10" t="e">
        <f>VLOOKUP(A1989,'Linked TB'!A:A,1,FALSE)</f>
        <v>#N/A</v>
      </c>
    </row>
    <row r="1990" spans="1:4">
      <c r="A1990" s="116" t="s">
        <v>2720</v>
      </c>
      <c r="B1990" s="116" t="s">
        <v>2721</v>
      </c>
      <c r="C1990" s="118">
        <v>0</v>
      </c>
      <c r="D1990" s="10" t="str">
        <f>VLOOKUP(A1990,'Linked TB'!A:A,1,FALSE)</f>
        <v>0044</v>
      </c>
    </row>
    <row r="1991" spans="1:4">
      <c r="A1991" s="116" t="s">
        <v>607</v>
      </c>
      <c r="B1991" s="116" t="s">
        <v>608</v>
      </c>
      <c r="C1991" s="118">
        <v>0</v>
      </c>
      <c r="D1991" s="10" t="str">
        <f>VLOOKUP(A1991,'Linked TB'!A:A,1,FALSE)</f>
        <v>1827</v>
      </c>
    </row>
    <row r="1992" spans="1:4">
      <c r="A1992" s="116" t="s">
        <v>4067</v>
      </c>
      <c r="B1992" s="116" t="s">
        <v>4068</v>
      </c>
      <c r="C1992" s="118">
        <v>0</v>
      </c>
      <c r="D1992" s="10" t="str">
        <f>VLOOKUP(A1992,'Linked TB'!A:A,1,FALSE)</f>
        <v>1927</v>
      </c>
    </row>
    <row r="1993" spans="1:4">
      <c r="A1993" s="116" t="s">
        <v>963</v>
      </c>
      <c r="B1993" s="116" t="s">
        <v>964</v>
      </c>
      <c r="C1993" s="118">
        <v>6140</v>
      </c>
      <c r="D1993" s="10" t="str">
        <f>VLOOKUP(A1993,'Linked TB'!A:A,1,FALSE)</f>
        <v>1914</v>
      </c>
    </row>
    <row r="1994" spans="1:4">
      <c r="A1994" s="116" t="s">
        <v>2903</v>
      </c>
      <c r="B1994" s="116" t="s">
        <v>2904</v>
      </c>
      <c r="C1994" s="118">
        <v>8525</v>
      </c>
      <c r="D1994" s="10" t="str">
        <f>VLOOKUP(A1994,'Linked TB'!A:A,1,FALSE)</f>
        <v>1833</v>
      </c>
    </row>
    <row r="1995" spans="1:4">
      <c r="A1995" s="116" t="s">
        <v>3719</v>
      </c>
      <c r="B1995" s="116" t="s">
        <v>3720</v>
      </c>
      <c r="C1995" s="118">
        <v>0</v>
      </c>
      <c r="D1995" s="10" t="str">
        <f>VLOOKUP(A1995,'Linked TB'!A:A,1,FALSE)</f>
        <v>0991</v>
      </c>
    </row>
    <row r="1996" spans="1:4">
      <c r="A1996" s="116" t="s">
        <v>4615</v>
      </c>
      <c r="B1996" s="116" t="s">
        <v>4616</v>
      </c>
      <c r="C1996" s="118">
        <v>0</v>
      </c>
      <c r="D1996" s="10" t="str">
        <f>VLOOKUP(A1996,'Linked TB'!A:A,1,FALSE)</f>
        <v>2098</v>
      </c>
    </row>
    <row r="1997" spans="1:4">
      <c r="A1997" s="116" t="s">
        <v>5690</v>
      </c>
      <c r="B1997" s="116" t="s">
        <v>5691</v>
      </c>
      <c r="C1997" s="118">
        <v>0</v>
      </c>
      <c r="D1997" s="10" t="str">
        <f>VLOOKUP(A1997,'Linked TB'!A:A,1,FALSE)</f>
        <v>1981</v>
      </c>
    </row>
    <row r="1998" spans="1:4">
      <c r="A1998" s="116" t="s">
        <v>6571</v>
      </c>
      <c r="B1998" s="116" t="s">
        <v>6572</v>
      </c>
      <c r="C1998" s="118">
        <v>0</v>
      </c>
      <c r="D1998" s="10" t="e">
        <f>VLOOKUP(A1998,'Linked TB'!A:A,1,FALSE)</f>
        <v>#N/A</v>
      </c>
    </row>
    <row r="1999" spans="1:4">
      <c r="A1999" s="116" t="s">
        <v>6573</v>
      </c>
      <c r="B1999" s="116" t="s">
        <v>6574</v>
      </c>
      <c r="C1999" s="118">
        <v>0</v>
      </c>
      <c r="D1999" s="10" t="e">
        <f>VLOOKUP(A1999,'Linked TB'!A:A,1,FALSE)</f>
        <v>#N/A</v>
      </c>
    </row>
    <row r="2000" spans="1:4">
      <c r="A2000" s="116" t="s">
        <v>4405</v>
      </c>
      <c r="B2000" s="116" t="s">
        <v>4407</v>
      </c>
      <c r="C2000" s="118">
        <v>0.34</v>
      </c>
      <c r="D2000" s="10" t="str">
        <f>VLOOKUP(A2000,'Linked TB'!A:A,1,FALSE)</f>
        <v>1321</v>
      </c>
    </row>
    <row r="2001" spans="1:4">
      <c r="A2001" s="116" t="s">
        <v>4611</v>
      </c>
      <c r="B2001" s="116" t="s">
        <v>4612</v>
      </c>
      <c r="C2001" s="118">
        <v>0</v>
      </c>
      <c r="D2001" s="10" t="str">
        <f>VLOOKUP(A2001,'Linked TB'!A:A,1,FALSE)</f>
        <v>1776</v>
      </c>
    </row>
    <row r="2002" spans="1:4">
      <c r="A2002" s="116" t="s">
        <v>2917</v>
      </c>
      <c r="B2002" s="116" t="s">
        <v>2918</v>
      </c>
      <c r="C2002" s="118">
        <v>0</v>
      </c>
      <c r="D2002" s="10" t="str">
        <f>VLOOKUP(A2002,'Linked TB'!A:A,1,FALSE)</f>
        <v>2035</v>
      </c>
    </row>
    <row r="2003" spans="1:4">
      <c r="A2003" s="116" t="s">
        <v>4603</v>
      </c>
      <c r="B2003" s="116" t="s">
        <v>4604</v>
      </c>
      <c r="C2003" s="118">
        <v>0</v>
      </c>
      <c r="D2003" s="10" t="str">
        <f>VLOOKUP(A2003,'Linked TB'!A:A,1,FALSE)</f>
        <v>0201</v>
      </c>
    </row>
    <row r="2004" spans="1:4">
      <c r="A2004" s="116" t="s">
        <v>2736</v>
      </c>
      <c r="B2004" s="116" t="s">
        <v>2737</v>
      </c>
      <c r="C2004" s="118">
        <v>0</v>
      </c>
      <c r="D2004" s="10" t="str">
        <f>VLOOKUP(A2004,'Linked TB'!A:A,1,FALSE)</f>
        <v>0912</v>
      </c>
    </row>
    <row r="2005" spans="1:4">
      <c r="A2005" s="116" t="s">
        <v>758</v>
      </c>
      <c r="B2005" s="116" t="s">
        <v>759</v>
      </c>
      <c r="C2005" s="118">
        <v>0</v>
      </c>
      <c r="D2005" s="10" t="str">
        <f>VLOOKUP(A2005,'Linked TB'!A:A,1,FALSE)</f>
        <v>1005</v>
      </c>
    </row>
    <row r="2006" spans="1:4">
      <c r="A2006" s="116" t="s">
        <v>3937</v>
      </c>
      <c r="B2006" s="116" t="s">
        <v>3938</v>
      </c>
      <c r="C2006" s="118">
        <v>0</v>
      </c>
      <c r="D2006" s="10" t="str">
        <f>VLOOKUP(A2006,'Linked TB'!A:A,1,FALSE)</f>
        <v>1284</v>
      </c>
    </row>
    <row r="2007" spans="1:4">
      <c r="A2007" s="116" t="s">
        <v>3943</v>
      </c>
      <c r="B2007" s="116" t="s">
        <v>3944</v>
      </c>
      <c r="C2007" s="118">
        <v>0</v>
      </c>
      <c r="D2007" s="10" t="str">
        <f>VLOOKUP(A2007,'Linked TB'!A:A,1,FALSE)</f>
        <v>0817</v>
      </c>
    </row>
    <row r="2008" spans="1:4">
      <c r="A2008" s="116" t="s">
        <v>5878</v>
      </c>
      <c r="B2008" s="116" t="s">
        <v>5879</v>
      </c>
      <c r="C2008" s="118">
        <v>0</v>
      </c>
      <c r="D2008" s="10" t="str">
        <f>VLOOKUP(A2008,'Linked TB'!A:A,1,FALSE)</f>
        <v>1740</v>
      </c>
    </row>
    <row r="2009" spans="1:4">
      <c r="A2009" s="116" t="s">
        <v>605</v>
      </c>
      <c r="B2009" s="116" t="s">
        <v>606</v>
      </c>
      <c r="C2009" s="118">
        <v>0</v>
      </c>
      <c r="D2009" s="10" t="str">
        <f>VLOOKUP(A2009,'Linked TB'!A:A,1,FALSE)</f>
        <v>1334</v>
      </c>
    </row>
    <row r="2010" spans="1:4">
      <c r="A2010" s="116" t="s">
        <v>750</v>
      </c>
      <c r="B2010" s="116" t="s">
        <v>751</v>
      </c>
      <c r="C2010" s="118">
        <v>0</v>
      </c>
      <c r="D2010" s="10" t="str">
        <f>VLOOKUP(A2010,'Linked TB'!A:A,1,FALSE)</f>
        <v>1008</v>
      </c>
    </row>
    <row r="2011" spans="1:4">
      <c r="A2011" s="116" t="s">
        <v>2956</v>
      </c>
      <c r="B2011" s="116" t="s">
        <v>2957</v>
      </c>
      <c r="C2011" s="118">
        <v>0</v>
      </c>
      <c r="D2011" s="10" t="str">
        <f>VLOOKUP(A2011,'Linked TB'!A:A,1,FALSE)</f>
        <v>2393</v>
      </c>
    </row>
    <row r="2012" spans="1:4">
      <c r="A2012" s="116" t="s">
        <v>4961</v>
      </c>
      <c r="B2012" s="116" t="s">
        <v>4951</v>
      </c>
      <c r="C2012" s="118">
        <v>0</v>
      </c>
      <c r="D2012" s="10" t="str">
        <f>VLOOKUP(A2012,'Linked TB'!A:A,1,FALSE)</f>
        <v>0453</v>
      </c>
    </row>
    <row r="2013" spans="1:4">
      <c r="A2013" s="116" t="s">
        <v>445</v>
      </c>
      <c r="B2013" s="116" t="s">
        <v>446</v>
      </c>
      <c r="C2013" s="118">
        <v>-0.02</v>
      </c>
      <c r="D2013" s="10" t="str">
        <f>VLOOKUP(A2013,'Linked TB'!A:A,1,FALSE)</f>
        <v>0149</v>
      </c>
    </row>
    <row r="2014" spans="1:4">
      <c r="A2014" s="116" t="s">
        <v>3711</v>
      </c>
      <c r="B2014" s="116" t="s">
        <v>3712</v>
      </c>
      <c r="C2014" s="118">
        <v>0</v>
      </c>
      <c r="D2014" s="10" t="str">
        <f>VLOOKUP(A2014,'Linked TB'!A:A,1,FALSE)</f>
        <v>1164</v>
      </c>
    </row>
    <row r="2015" spans="1:4">
      <c r="A2015" s="116" t="s">
        <v>1399</v>
      </c>
      <c r="B2015" s="116" t="s">
        <v>1400</v>
      </c>
      <c r="C2015" s="118">
        <v>0</v>
      </c>
      <c r="D2015" s="10" t="str">
        <f>VLOOKUP(A2015,'Linked TB'!A:A,1,FALSE)</f>
        <v>1147</v>
      </c>
    </row>
    <row r="2016" spans="1:4">
      <c r="A2016" s="116" t="s">
        <v>5884</v>
      </c>
      <c r="B2016" s="116" t="s">
        <v>5885</v>
      </c>
      <c r="C2016" s="118">
        <v>1100</v>
      </c>
      <c r="D2016" s="10" t="str">
        <f>VLOOKUP(A2016,'Linked TB'!A:A,1,FALSE)</f>
        <v>2724</v>
      </c>
    </row>
    <row r="2017" spans="1:4">
      <c r="A2017" s="116" t="s">
        <v>3727</v>
      </c>
      <c r="B2017" s="116" t="s">
        <v>3728</v>
      </c>
      <c r="C2017" s="118">
        <v>0</v>
      </c>
      <c r="D2017" s="10" t="str">
        <f>VLOOKUP(A2017,'Linked TB'!A:A,1,FALSE)</f>
        <v>1667</v>
      </c>
    </row>
    <row r="2018" spans="1:4">
      <c r="A2018" s="116" t="s">
        <v>6575</v>
      </c>
      <c r="B2018" s="116" t="s">
        <v>6576</v>
      </c>
      <c r="C2018" s="118">
        <v>0</v>
      </c>
      <c r="D2018" s="10" t="e">
        <f>VLOOKUP(A2018,'Linked TB'!A:A,1,FALSE)</f>
        <v>#N/A</v>
      </c>
    </row>
    <row r="2019" spans="1:4">
      <c r="A2019" s="116" t="s">
        <v>1317</v>
      </c>
      <c r="B2019" s="116" t="s">
        <v>1318</v>
      </c>
      <c r="C2019" s="118">
        <v>0</v>
      </c>
      <c r="D2019" s="10" t="str">
        <f>VLOOKUP(A2019,'Linked TB'!A:A,1,FALSE)</f>
        <v>1030</v>
      </c>
    </row>
    <row r="2020" spans="1:4">
      <c r="A2020" s="116" t="s">
        <v>603</v>
      </c>
      <c r="B2020" s="116" t="s">
        <v>604</v>
      </c>
      <c r="C2020" s="118">
        <v>0</v>
      </c>
      <c r="D2020" s="10" t="str">
        <f>VLOOKUP(A2020,'Linked TB'!A:A,1,FALSE)</f>
        <v>0235</v>
      </c>
    </row>
    <row r="2021" spans="1:4">
      <c r="A2021" s="116" t="s">
        <v>2859</v>
      </c>
      <c r="B2021" s="116" t="s">
        <v>2860</v>
      </c>
      <c r="C2021" s="118">
        <v>0</v>
      </c>
      <c r="D2021" s="10" t="str">
        <f>VLOOKUP(A2021,'Linked TB'!A:A,1,FALSE)</f>
        <v>1697</v>
      </c>
    </row>
    <row r="2022" spans="1:4">
      <c r="A2022" s="116" t="s">
        <v>617</v>
      </c>
      <c r="B2022" s="116" t="s">
        <v>618</v>
      </c>
      <c r="C2022" s="118">
        <v>0</v>
      </c>
      <c r="D2022" s="10" t="str">
        <f>VLOOKUP(A2022,'Linked TB'!A:A,1,FALSE)</f>
        <v>2240</v>
      </c>
    </row>
    <row r="2023" spans="1:4">
      <c r="A2023" s="116" t="s">
        <v>4864</v>
      </c>
      <c r="B2023" s="116" t="s">
        <v>4865</v>
      </c>
      <c r="C2023" s="118">
        <v>0.41</v>
      </c>
      <c r="D2023" s="10" t="str">
        <f>VLOOKUP(A2023,'Linked TB'!A:A,1,FALSE)</f>
        <v>2263</v>
      </c>
    </row>
    <row r="2024" spans="1:4">
      <c r="A2024" s="116" t="s">
        <v>6577</v>
      </c>
      <c r="B2024" s="116" t="s">
        <v>6578</v>
      </c>
      <c r="C2024" s="118">
        <v>0</v>
      </c>
      <c r="D2024" s="10" t="e">
        <f>VLOOKUP(A2024,'Linked TB'!A:A,1,FALSE)</f>
        <v>#N/A</v>
      </c>
    </row>
    <row r="2025" spans="1:4">
      <c r="A2025" s="116" t="s">
        <v>4856</v>
      </c>
      <c r="B2025" s="116" t="s">
        <v>4857</v>
      </c>
      <c r="C2025" s="118">
        <v>0</v>
      </c>
      <c r="D2025" s="10" t="str">
        <f>VLOOKUP(A2025,'Linked TB'!A:A,1,FALSE)</f>
        <v>0262</v>
      </c>
    </row>
    <row r="2026" spans="1:4">
      <c r="A2026" s="116" t="s">
        <v>4231</v>
      </c>
      <c r="B2026" s="116" t="s">
        <v>4232</v>
      </c>
      <c r="C2026" s="118">
        <v>-0.01</v>
      </c>
      <c r="D2026" s="10" t="str">
        <f>VLOOKUP(A2026,'Linked TB'!A:A,1,FALSE)</f>
        <v>2317</v>
      </c>
    </row>
    <row r="2027" spans="1:4">
      <c r="A2027" s="116" t="s">
        <v>6579</v>
      </c>
      <c r="B2027" s="116" t="s">
        <v>6580</v>
      </c>
      <c r="C2027" s="118">
        <v>0</v>
      </c>
      <c r="D2027" s="10" t="e">
        <f>VLOOKUP(A2027,'Linked TB'!A:A,1,FALSE)</f>
        <v>#N/A</v>
      </c>
    </row>
    <row r="2028" spans="1:4">
      <c r="A2028" s="116" t="s">
        <v>3947</v>
      </c>
      <c r="B2028" s="116" t="s">
        <v>3948</v>
      </c>
      <c r="C2028" s="118">
        <v>0</v>
      </c>
      <c r="D2028" s="10" t="str">
        <f>VLOOKUP(A2028,'Linked TB'!A:A,1,FALSE)</f>
        <v>1113</v>
      </c>
    </row>
    <row r="2029" spans="1:4">
      <c r="A2029" s="116" t="s">
        <v>4862</v>
      </c>
      <c r="B2029" s="116" t="s">
        <v>4863</v>
      </c>
      <c r="C2029" s="118">
        <v>0.04</v>
      </c>
      <c r="D2029" s="10" t="str">
        <f>VLOOKUP(A2029,'Linked TB'!A:A,1,FALSE)</f>
        <v>2350</v>
      </c>
    </row>
    <row r="2030" spans="1:4">
      <c r="A2030" s="116" t="s">
        <v>6581</v>
      </c>
      <c r="B2030" s="116" t="s">
        <v>6582</v>
      </c>
      <c r="C2030" s="118">
        <v>0</v>
      </c>
      <c r="D2030" s="10" t="e">
        <f>VLOOKUP(A2030,'Linked TB'!A:A,1,FALSE)</f>
        <v>#N/A</v>
      </c>
    </row>
    <row r="2031" spans="1:4">
      <c r="A2031" s="116" t="s">
        <v>6583</v>
      </c>
      <c r="B2031" s="116" t="s">
        <v>6584</v>
      </c>
      <c r="C2031" s="118">
        <v>0</v>
      </c>
      <c r="D2031" s="10" t="e">
        <f>VLOOKUP(A2031,'Linked TB'!A:A,1,FALSE)</f>
        <v>#N/A</v>
      </c>
    </row>
    <row r="2032" spans="1:4">
      <c r="A2032" s="116" t="s">
        <v>4217</v>
      </c>
      <c r="B2032" s="116" t="s">
        <v>4218</v>
      </c>
      <c r="C2032" s="118">
        <v>0</v>
      </c>
      <c r="D2032" s="10" t="str">
        <f>VLOOKUP(A2032,'Linked TB'!A:A,1,FALSE)</f>
        <v>0211</v>
      </c>
    </row>
    <row r="2033" spans="1:4">
      <c r="A2033" s="116" t="s">
        <v>2907</v>
      </c>
      <c r="B2033" s="116" t="s">
        <v>2908</v>
      </c>
      <c r="C2033" s="118">
        <v>8525</v>
      </c>
      <c r="D2033" s="10" t="str">
        <f>VLOOKUP(A2033,'Linked TB'!A:A,1,FALSE)</f>
        <v>1856</v>
      </c>
    </row>
    <row r="2034" spans="1:4">
      <c r="A2034" s="116" t="s">
        <v>6585</v>
      </c>
      <c r="B2034" s="116" t="s">
        <v>6586</v>
      </c>
      <c r="C2034" s="118">
        <v>0</v>
      </c>
      <c r="D2034" s="10" t="e">
        <f>VLOOKUP(A2034,'Linked TB'!A:A,1,FALSE)</f>
        <v>#N/A</v>
      </c>
    </row>
    <row r="2035" spans="1:4">
      <c r="A2035" s="116" t="s">
        <v>827</v>
      </c>
      <c r="B2035" s="116" t="s">
        <v>828</v>
      </c>
      <c r="C2035" s="118">
        <v>0</v>
      </c>
      <c r="D2035" s="10" t="str">
        <f>VLOOKUP(A2035,'Linked TB'!A:A,1,FALSE)</f>
        <v>1062</v>
      </c>
    </row>
    <row r="2036" spans="1:4">
      <c r="A2036" s="116" t="s">
        <v>3717</v>
      </c>
      <c r="B2036" s="116" t="s">
        <v>3718</v>
      </c>
      <c r="C2036" s="118">
        <v>0</v>
      </c>
      <c r="D2036" s="10" t="str">
        <f>VLOOKUP(A2036,'Linked TB'!A:A,1,FALSE)</f>
        <v>0982</v>
      </c>
    </row>
    <row r="2037" spans="1:4">
      <c r="A2037" s="116" t="s">
        <v>1397</v>
      </c>
      <c r="B2037" s="116" t="s">
        <v>1398</v>
      </c>
      <c r="C2037" s="118">
        <v>0</v>
      </c>
      <c r="D2037" s="10" t="str">
        <f>VLOOKUP(A2037,'Linked TB'!A:A,1,FALSE)</f>
        <v>1140</v>
      </c>
    </row>
    <row r="2038" spans="1:4">
      <c r="A2038" s="116" t="s">
        <v>4609</v>
      </c>
      <c r="B2038" s="116" t="s">
        <v>4610</v>
      </c>
      <c r="C2038" s="118">
        <v>0</v>
      </c>
      <c r="D2038" s="10" t="str">
        <f>VLOOKUP(A2038,'Linked TB'!A:A,1,FALSE)</f>
        <v>1694</v>
      </c>
    </row>
    <row r="2039" spans="1:4">
      <c r="A2039" s="116" t="s">
        <v>752</v>
      </c>
      <c r="B2039" s="116" t="s">
        <v>753</v>
      </c>
      <c r="C2039" s="118">
        <v>0</v>
      </c>
      <c r="D2039" s="10" t="str">
        <f>VLOOKUP(A2039,'Linked TB'!A:A,1,FALSE)</f>
        <v>0620</v>
      </c>
    </row>
    <row r="2040" spans="1:4">
      <c r="A2040" s="116" t="s">
        <v>619</v>
      </c>
      <c r="B2040" s="116" t="s">
        <v>620</v>
      </c>
      <c r="C2040" s="118">
        <v>0</v>
      </c>
      <c r="D2040" s="10" t="str">
        <f>VLOOKUP(A2040,'Linked TB'!A:A,1,FALSE)</f>
        <v>2239</v>
      </c>
    </row>
    <row r="2041" spans="1:4">
      <c r="A2041" s="116" t="s">
        <v>881</v>
      </c>
      <c r="B2041" s="116" t="s">
        <v>882</v>
      </c>
      <c r="C2041" s="118">
        <v>0</v>
      </c>
      <c r="D2041" s="10" t="str">
        <f>VLOOKUP(A2041,'Linked TB'!A:A,1,FALSE)</f>
        <v>1091</v>
      </c>
    </row>
    <row r="2042" spans="1:4">
      <c r="A2042" s="116" t="s">
        <v>4120</v>
      </c>
      <c r="B2042" s="116" t="s">
        <v>4121</v>
      </c>
      <c r="C2042" s="118">
        <v>0</v>
      </c>
      <c r="D2042" s="10" t="str">
        <f>VLOOKUP(A2042,'Linked TB'!A:A,1,FALSE)</f>
        <v>2129</v>
      </c>
    </row>
    <row r="2043" spans="1:4">
      <c r="A2043" s="116" t="s">
        <v>2780</v>
      </c>
      <c r="B2043" s="116" t="s">
        <v>2781</v>
      </c>
      <c r="C2043" s="118">
        <v>0</v>
      </c>
      <c r="D2043" s="10" t="str">
        <f>VLOOKUP(A2043,'Linked TB'!A:A,1,FALSE)</f>
        <v>0902</v>
      </c>
    </row>
    <row r="2044" spans="1:4">
      <c r="A2044" s="116" t="s">
        <v>2905</v>
      </c>
      <c r="B2044" s="116" t="s">
        <v>2906</v>
      </c>
      <c r="C2044" s="118">
        <v>0</v>
      </c>
      <c r="D2044" s="10" t="str">
        <f>VLOOKUP(A2044,'Linked TB'!A:A,1,FALSE)</f>
        <v>1843</v>
      </c>
    </row>
    <row r="2045" spans="1:4">
      <c r="A2045" s="116" t="s">
        <v>2832</v>
      </c>
      <c r="B2045" s="116" t="s">
        <v>2833</v>
      </c>
      <c r="C2045" s="118">
        <v>0</v>
      </c>
      <c r="D2045" s="10" t="str">
        <f>VLOOKUP(A2045,'Linked TB'!A:A,1,FALSE)</f>
        <v>0956</v>
      </c>
    </row>
    <row r="2046" spans="1:4">
      <c r="A2046" s="116" t="s">
        <v>5175</v>
      </c>
      <c r="B2046" s="116" t="s">
        <v>5176</v>
      </c>
      <c r="C2046" s="118">
        <v>0</v>
      </c>
      <c r="D2046" s="10" t="str">
        <f>VLOOKUP(A2046,'Linked TB'!A:A,1,FALSE)</f>
        <v>2440</v>
      </c>
    </row>
    <row r="2047" spans="1:4">
      <c r="A2047" s="116" t="s">
        <v>3731</v>
      </c>
      <c r="B2047" s="116" t="s">
        <v>3732</v>
      </c>
      <c r="C2047" s="118">
        <v>0</v>
      </c>
      <c r="D2047" s="10" t="str">
        <f>VLOOKUP(A2047,'Linked TB'!A:A,1,FALSE)</f>
        <v>1359</v>
      </c>
    </row>
    <row r="2048" spans="1:4">
      <c r="A2048" s="116" t="s">
        <v>2939</v>
      </c>
      <c r="B2048" s="116" t="s">
        <v>2940</v>
      </c>
      <c r="C2048" s="118">
        <v>0</v>
      </c>
      <c r="D2048" s="10" t="str">
        <f>VLOOKUP(A2048,'Linked TB'!A:A,1,FALSE)</f>
        <v>2367</v>
      </c>
    </row>
    <row r="2049" spans="1:4">
      <c r="A2049" s="116" t="s">
        <v>6587</v>
      </c>
      <c r="B2049" s="116" t="s">
        <v>6588</v>
      </c>
      <c r="C2049" s="118">
        <v>0</v>
      </c>
      <c r="D2049" s="10" t="e">
        <f>VLOOKUP(A2049,'Linked TB'!A:A,1,FALSE)</f>
        <v>#N/A</v>
      </c>
    </row>
    <row r="2050" spans="1:4">
      <c r="A2050" s="116" t="s">
        <v>6589</v>
      </c>
      <c r="B2050" s="116" t="s">
        <v>6590</v>
      </c>
      <c r="C2050" s="118">
        <v>0</v>
      </c>
      <c r="D2050" s="10" t="e">
        <f>VLOOKUP(A2050,'Linked TB'!A:A,1,FALSE)</f>
        <v>#N/A</v>
      </c>
    </row>
    <row r="2051" spans="1:4">
      <c r="A2051" s="116" t="s">
        <v>2778</v>
      </c>
      <c r="B2051" s="116" t="s">
        <v>2779</v>
      </c>
      <c r="C2051" s="118">
        <v>0</v>
      </c>
      <c r="D2051" s="10" t="str">
        <f>VLOOKUP(A2051,'Linked TB'!A:A,1,FALSE)</f>
        <v>0889</v>
      </c>
    </row>
    <row r="2052" spans="1:4">
      <c r="A2052" s="116" t="s">
        <v>4213</v>
      </c>
      <c r="B2052" s="116" t="s">
        <v>4214</v>
      </c>
      <c r="C2052" s="118">
        <v>0</v>
      </c>
      <c r="D2052" s="10" t="str">
        <f>VLOOKUP(A2052,'Linked TB'!A:A,1,FALSE)</f>
        <v>0466</v>
      </c>
    </row>
    <row r="2053" spans="1:4">
      <c r="A2053" s="116" t="s">
        <v>1393</v>
      </c>
      <c r="B2053" s="116" t="s">
        <v>1394</v>
      </c>
      <c r="C2053" s="118">
        <v>0</v>
      </c>
      <c r="D2053" s="10" t="str">
        <f>VLOOKUP(A2053,'Linked TB'!A:A,1,FALSE)</f>
        <v>1127</v>
      </c>
    </row>
    <row r="2054" spans="1:4">
      <c r="A2054" s="116" t="s">
        <v>5167</v>
      </c>
      <c r="B2054" s="116" t="s">
        <v>5168</v>
      </c>
      <c r="C2054" s="118">
        <v>0</v>
      </c>
      <c r="D2054" s="10" t="str">
        <f>VLOOKUP(A2054,'Linked TB'!A:A,1,FALSE)</f>
        <v>0022</v>
      </c>
    </row>
    <row r="2055" spans="1:4">
      <c r="A2055" s="116" t="s">
        <v>613</v>
      </c>
      <c r="B2055" s="116" t="s">
        <v>614</v>
      </c>
      <c r="C2055" s="118">
        <v>0</v>
      </c>
      <c r="D2055" s="10" t="str">
        <f>VLOOKUP(A2055,'Linked TB'!A:A,1,FALSE)</f>
        <v>2379</v>
      </c>
    </row>
    <row r="2056" spans="1:4">
      <c r="A2056" s="116" t="s">
        <v>821</v>
      </c>
      <c r="B2056" s="116" t="s">
        <v>822</v>
      </c>
      <c r="C2056" s="118">
        <v>0</v>
      </c>
      <c r="D2056" s="10" t="str">
        <f>VLOOKUP(A2056,'Linked TB'!A:A,1,FALSE)</f>
        <v>1053</v>
      </c>
    </row>
    <row r="2057" spans="1:4">
      <c r="A2057" s="116" t="s">
        <v>6591</v>
      </c>
      <c r="B2057" s="116" t="s">
        <v>6592</v>
      </c>
      <c r="C2057" s="118">
        <v>0</v>
      </c>
      <c r="D2057" s="10" t="e">
        <f>VLOOKUP(A2057,'Linked TB'!A:A,1,FALSE)</f>
        <v>#N/A</v>
      </c>
    </row>
    <row r="2058" spans="1:4">
      <c r="A2058" s="116" t="s">
        <v>1321</v>
      </c>
      <c r="B2058" s="116" t="s">
        <v>1322</v>
      </c>
      <c r="C2058" s="118">
        <v>0</v>
      </c>
      <c r="D2058" s="10" t="str">
        <f>VLOOKUP(A2058,'Linked TB'!A:A,1,FALSE)</f>
        <v>1029</v>
      </c>
    </row>
    <row r="2059" spans="1:4">
      <c r="A2059" s="116" t="s">
        <v>4858</v>
      </c>
      <c r="B2059" s="116" t="s">
        <v>4859</v>
      </c>
      <c r="C2059" s="118">
        <v>0</v>
      </c>
      <c r="D2059" s="10" t="str">
        <f>VLOOKUP(A2059,'Linked TB'!A:A,1,FALSE)</f>
        <v>1546</v>
      </c>
    </row>
    <row r="2060" spans="1:4">
      <c r="A2060" s="116" t="s">
        <v>2893</v>
      </c>
      <c r="B2060" s="116" t="s">
        <v>2894</v>
      </c>
      <c r="C2060" s="118">
        <v>0</v>
      </c>
      <c r="D2060" s="10" t="str">
        <f>VLOOKUP(A2060,'Linked TB'!A:A,1,FALSE)</f>
        <v>1886</v>
      </c>
    </row>
    <row r="2061" spans="1:4">
      <c r="A2061" s="116" t="s">
        <v>611</v>
      </c>
      <c r="B2061" s="116" t="s">
        <v>612</v>
      </c>
      <c r="C2061" s="118">
        <v>0</v>
      </c>
      <c r="D2061" s="10" t="str">
        <f>VLOOKUP(A2061,'Linked TB'!A:A,1,FALSE)</f>
        <v>2235</v>
      </c>
    </row>
    <row r="2062" spans="1:4">
      <c r="A2062" s="116" t="s">
        <v>6593</v>
      </c>
      <c r="B2062" s="116" t="s">
        <v>6594</v>
      </c>
      <c r="C2062" s="118">
        <v>0</v>
      </c>
      <c r="D2062" s="10" t="e">
        <f>VLOOKUP(A2062,'Linked TB'!A:A,1,FALSE)</f>
        <v>#N/A</v>
      </c>
    </row>
    <row r="2063" spans="1:4">
      <c r="A2063" s="116" t="s">
        <v>2879</v>
      </c>
      <c r="B2063" s="116" t="s">
        <v>2880</v>
      </c>
      <c r="C2063" s="118">
        <v>0</v>
      </c>
      <c r="D2063" s="10" t="str">
        <f>VLOOKUP(A2063,'Linked TB'!A:A,1,FALSE)</f>
        <v>1841</v>
      </c>
    </row>
    <row r="2064" spans="1:4">
      <c r="A2064" s="116" t="s">
        <v>3725</v>
      </c>
      <c r="B2064" s="116" t="s">
        <v>3726</v>
      </c>
      <c r="C2064" s="118">
        <v>0</v>
      </c>
      <c r="D2064" s="10" t="str">
        <f>VLOOKUP(A2064,'Linked TB'!A:A,1,FALSE)</f>
        <v>1483</v>
      </c>
    </row>
    <row r="2065" spans="1:4">
      <c r="A2065" s="116" t="s">
        <v>2881</v>
      </c>
      <c r="B2065" s="116" t="s">
        <v>2882</v>
      </c>
      <c r="C2065" s="118">
        <v>0</v>
      </c>
      <c r="D2065" s="10" t="str">
        <f>VLOOKUP(A2065,'Linked TB'!A:A,1,FALSE)</f>
        <v>1873</v>
      </c>
    </row>
    <row r="2066" spans="1:4">
      <c r="A2066" s="116" t="s">
        <v>4272</v>
      </c>
      <c r="B2066" s="116" t="s">
        <v>4273</v>
      </c>
      <c r="C2066" s="118">
        <v>0</v>
      </c>
      <c r="D2066" s="10" t="str">
        <f>VLOOKUP(A2066,'Linked TB'!A:A,1,FALSE)</f>
        <v>2418</v>
      </c>
    </row>
    <row r="2067" spans="1:4">
      <c r="A2067" s="116" t="s">
        <v>4607</v>
      </c>
      <c r="B2067" s="116" t="s">
        <v>4608</v>
      </c>
      <c r="C2067" s="118">
        <v>0</v>
      </c>
      <c r="D2067" s="10" t="str">
        <f>VLOOKUP(A2067,'Linked TB'!A:A,1,FALSE)</f>
        <v>1482</v>
      </c>
    </row>
    <row r="2068" spans="1:4">
      <c r="A2068" s="116" t="s">
        <v>3935</v>
      </c>
      <c r="B2068" s="116" t="s">
        <v>3936</v>
      </c>
      <c r="C2068" s="118">
        <v>0</v>
      </c>
      <c r="D2068" s="10" t="str">
        <f>VLOOKUP(A2068,'Linked TB'!A:A,1,FALSE)</f>
        <v>1283</v>
      </c>
    </row>
    <row r="2069" spans="1:4">
      <c r="A2069" s="116" t="s">
        <v>2891</v>
      </c>
      <c r="B2069" s="116" t="s">
        <v>2892</v>
      </c>
      <c r="C2069" s="118">
        <v>0</v>
      </c>
      <c r="D2069" s="10" t="str">
        <f>VLOOKUP(A2069,'Linked TB'!A:A,1,FALSE)</f>
        <v>1811</v>
      </c>
    </row>
    <row r="2070" spans="1:4">
      <c r="A2070" s="116" t="s">
        <v>6595</v>
      </c>
      <c r="B2070" s="116" t="s">
        <v>6596</v>
      </c>
      <c r="C2070" s="118">
        <v>0</v>
      </c>
      <c r="D2070" s="10" t="e">
        <f>VLOOKUP(A2070,'Linked TB'!A:A,1,FALSE)</f>
        <v>#N/A</v>
      </c>
    </row>
    <row r="2071" spans="1:4">
      <c r="A2071" s="116" t="s">
        <v>6597</v>
      </c>
      <c r="B2071" s="116" t="s">
        <v>6598</v>
      </c>
      <c r="C2071" s="118">
        <v>0</v>
      </c>
      <c r="D2071" s="10" t="e">
        <f>VLOOKUP(A2071,'Linked TB'!A:A,1,FALSE)</f>
        <v>#N/A</v>
      </c>
    </row>
    <row r="2072" spans="1:4">
      <c r="A2072" s="116" t="s">
        <v>4315</v>
      </c>
      <c r="B2072" s="116" t="s">
        <v>4316</v>
      </c>
      <c r="C2072" s="118">
        <v>0</v>
      </c>
      <c r="D2072" s="10" t="str">
        <f>VLOOKUP(A2072,'Linked TB'!A:A,1,FALSE)</f>
        <v>0221</v>
      </c>
    </row>
    <row r="2073" spans="1:4">
      <c r="A2073" s="116" t="s">
        <v>4219</v>
      </c>
      <c r="B2073" s="116" t="s">
        <v>4220</v>
      </c>
      <c r="C2073" s="118">
        <v>0</v>
      </c>
      <c r="D2073" s="10" t="str">
        <f>VLOOKUP(A2073,'Linked TB'!A:A,1,FALSE)</f>
        <v>0141</v>
      </c>
    </row>
    <row r="2074" spans="1:4">
      <c r="A2074" s="116" t="s">
        <v>3713</v>
      </c>
      <c r="B2074" s="116" t="s">
        <v>3714</v>
      </c>
      <c r="C2074" s="118">
        <v>0</v>
      </c>
      <c r="D2074" s="10" t="str">
        <f>VLOOKUP(A2074,'Linked TB'!A:A,1,FALSE)</f>
        <v>1276</v>
      </c>
    </row>
    <row r="2075" spans="1:4">
      <c r="A2075" s="116" t="s">
        <v>2828</v>
      </c>
      <c r="B2075" s="116" t="s">
        <v>2829</v>
      </c>
      <c r="C2075" s="118">
        <v>0</v>
      </c>
      <c r="D2075" s="10" t="str">
        <f>VLOOKUP(A2075,'Linked TB'!A:A,1,FALSE)</f>
        <v>0895</v>
      </c>
    </row>
    <row r="2076" spans="1:4">
      <c r="A2076" s="116" t="s">
        <v>2943</v>
      </c>
      <c r="B2076" s="116" t="s">
        <v>2944</v>
      </c>
      <c r="C2076" s="118">
        <v>0</v>
      </c>
      <c r="D2076" s="10" t="str">
        <f>VLOOKUP(A2076,'Linked TB'!A:A,1,FALSE)</f>
        <v>2375</v>
      </c>
    </row>
    <row r="2077" spans="1:4">
      <c r="A2077" s="116" t="s">
        <v>4813</v>
      </c>
      <c r="B2077" s="116" t="s">
        <v>4814</v>
      </c>
      <c r="C2077" s="118">
        <v>0</v>
      </c>
      <c r="D2077" s="10" t="str">
        <f>VLOOKUP(A2077,'Linked TB'!A:A,1,FALSE)</f>
        <v>0272</v>
      </c>
    </row>
    <row r="2078" spans="1:4">
      <c r="A2078" s="116" t="s">
        <v>4730</v>
      </c>
      <c r="B2078" s="116" t="s">
        <v>4731</v>
      </c>
      <c r="C2078" s="118">
        <v>0</v>
      </c>
      <c r="D2078" s="10" t="str">
        <f>VLOOKUP(A2078,'Linked TB'!A:A,1,FALSE)</f>
        <v>1899</v>
      </c>
    </row>
    <row r="2079" spans="1:4">
      <c r="A2079" s="116" t="s">
        <v>2847</v>
      </c>
      <c r="B2079" s="116" t="s">
        <v>2848</v>
      </c>
      <c r="C2079" s="118">
        <v>0</v>
      </c>
      <c r="D2079" s="10" t="str">
        <f>VLOOKUP(A2079,'Linked TB'!A:A,1,FALSE)</f>
        <v>1431</v>
      </c>
    </row>
    <row r="2080" spans="1:4">
      <c r="A2080" s="116" t="s">
        <v>825</v>
      </c>
      <c r="B2080" s="116" t="s">
        <v>826</v>
      </c>
      <c r="C2080" s="118">
        <v>0</v>
      </c>
      <c r="D2080" s="10" t="str">
        <f>VLOOKUP(A2080,'Linked TB'!A:A,1,FALSE)</f>
        <v>1061</v>
      </c>
    </row>
    <row r="2081" spans="1:4">
      <c r="A2081" s="116" t="s">
        <v>6599</v>
      </c>
      <c r="B2081" s="116" t="s">
        <v>6600</v>
      </c>
      <c r="C2081" s="118">
        <v>0</v>
      </c>
      <c r="D2081" s="10" t="e">
        <f>VLOOKUP(A2081,'Linked TB'!A:A,1,FALSE)</f>
        <v>#N/A</v>
      </c>
    </row>
    <row r="2082" spans="1:4">
      <c r="A2082" s="116" t="s">
        <v>6601</v>
      </c>
      <c r="B2082" s="116" t="s">
        <v>6602</v>
      </c>
      <c r="C2082" s="118">
        <v>0</v>
      </c>
      <c r="D2082" s="10" t="e">
        <f>VLOOKUP(A2082,'Linked TB'!A:A,1,FALSE)</f>
        <v>#N/A</v>
      </c>
    </row>
    <row r="2083" spans="1:4">
      <c r="A2083" s="116" t="s">
        <v>4317</v>
      </c>
      <c r="B2083" s="116" t="s">
        <v>4318</v>
      </c>
      <c r="C2083" s="118">
        <v>0</v>
      </c>
      <c r="D2083" s="10" t="str">
        <f>VLOOKUP(A2083,'Linked TB'!A:A,1,FALSE)</f>
        <v>0178</v>
      </c>
    </row>
    <row r="2084" spans="1:4">
      <c r="A2084" s="116" t="s">
        <v>6603</v>
      </c>
      <c r="B2084" s="116" t="s">
        <v>6604</v>
      </c>
      <c r="C2084" s="118">
        <v>0</v>
      </c>
      <c r="D2084" s="10" t="e">
        <f>VLOOKUP(A2084,'Linked TB'!A:A,1,FALSE)</f>
        <v>#N/A</v>
      </c>
    </row>
    <row r="2085" spans="1:4">
      <c r="A2085" s="116" t="s">
        <v>609</v>
      </c>
      <c r="B2085" s="116" t="s">
        <v>610</v>
      </c>
      <c r="C2085" s="118">
        <v>0</v>
      </c>
      <c r="D2085" s="10" t="str">
        <f>VLOOKUP(A2085,'Linked TB'!A:A,1,FALSE)</f>
        <v>2085</v>
      </c>
    </row>
    <row r="2086" spans="1:4">
      <c r="A2086" s="116" t="s">
        <v>599</v>
      </c>
      <c r="B2086" s="116" t="s">
        <v>600</v>
      </c>
      <c r="C2086" s="118">
        <v>0</v>
      </c>
      <c r="D2086" s="10" t="str">
        <f>VLOOKUP(A2086,'Linked TB'!A:A,1,FALSE)</f>
        <v>0227</v>
      </c>
    </row>
    <row r="2087" spans="1:4">
      <c r="A2087" s="116" t="s">
        <v>3941</v>
      </c>
      <c r="B2087" s="116" t="s">
        <v>3942</v>
      </c>
      <c r="C2087" s="118">
        <v>0</v>
      </c>
      <c r="D2087" s="10" t="str">
        <f>VLOOKUP(A2087,'Linked TB'!A:A,1,FALSE)</f>
        <v>0809</v>
      </c>
    </row>
    <row r="2088" spans="1:4">
      <c r="A2088" s="116" t="s">
        <v>6605</v>
      </c>
      <c r="B2088" s="116" t="s">
        <v>6606</v>
      </c>
      <c r="C2088" s="118">
        <v>0</v>
      </c>
      <c r="D2088" s="10" t="e">
        <f>VLOOKUP(A2088,'Linked TB'!A:A,1,FALSE)</f>
        <v>#N/A</v>
      </c>
    </row>
    <row r="2089" spans="1:4">
      <c r="A2089" s="116" t="s">
        <v>2911</v>
      </c>
      <c r="B2089" s="116" t="s">
        <v>2912</v>
      </c>
      <c r="C2089" s="118">
        <v>0</v>
      </c>
      <c r="D2089" s="10" t="str">
        <f>VLOOKUP(A2089,'Linked TB'!A:A,1,FALSE)</f>
        <v>1436</v>
      </c>
    </row>
    <row r="2090" spans="1:4">
      <c r="A2090" s="116" t="s">
        <v>4613</v>
      </c>
      <c r="B2090" s="116" t="s">
        <v>4614</v>
      </c>
      <c r="C2090" s="118">
        <v>0</v>
      </c>
      <c r="D2090" s="10" t="str">
        <f>VLOOKUP(A2090,'Linked TB'!A:A,1,FALSE)</f>
        <v>1416</v>
      </c>
    </row>
    <row r="2091" spans="1:4">
      <c r="A2091" s="116" t="s">
        <v>2923</v>
      </c>
      <c r="B2091" s="116" t="s">
        <v>2924</v>
      </c>
      <c r="C2091" s="118">
        <v>0</v>
      </c>
      <c r="D2091" s="10" t="str">
        <f>VLOOKUP(A2091,'Linked TB'!A:A,1,FALSE)</f>
        <v>1962</v>
      </c>
    </row>
    <row r="2092" spans="1:4">
      <c r="A2092" s="116" t="s">
        <v>1395</v>
      </c>
      <c r="B2092" s="116" t="s">
        <v>1396</v>
      </c>
      <c r="C2092" s="118">
        <v>0</v>
      </c>
      <c r="D2092" s="10" t="str">
        <f>VLOOKUP(A2092,'Linked TB'!A:A,1,FALSE)</f>
        <v>1138</v>
      </c>
    </row>
    <row r="2093" spans="1:4">
      <c r="A2093" s="116" t="s">
        <v>3931</v>
      </c>
      <c r="B2093" s="116" t="s">
        <v>3932</v>
      </c>
      <c r="C2093" s="118">
        <v>0</v>
      </c>
      <c r="D2093" s="10" t="str">
        <f>VLOOKUP(A2093,'Linked TB'!A:A,1,FALSE)</f>
        <v>0823</v>
      </c>
    </row>
    <row r="2094" spans="1:4">
      <c r="A2094" s="116" t="s">
        <v>416</v>
      </c>
      <c r="B2094" s="116" t="s">
        <v>417</v>
      </c>
      <c r="C2094" s="118">
        <v>0</v>
      </c>
      <c r="D2094" s="10" t="str">
        <f>VLOOKUP(A2094,'Linked TB'!A:A,1,FALSE)</f>
        <v>0095</v>
      </c>
    </row>
    <row r="2095" spans="1:4">
      <c r="A2095" s="116" t="s">
        <v>6607</v>
      </c>
      <c r="B2095" s="116" t="s">
        <v>6608</v>
      </c>
      <c r="C2095" s="118">
        <v>0</v>
      </c>
      <c r="D2095" s="10" t="e">
        <f>VLOOKUP(A2095,'Linked TB'!A:A,1,FALSE)</f>
        <v>#N/A</v>
      </c>
    </row>
    <row r="2096" spans="1:4">
      <c r="A2096" s="116" t="s">
        <v>2966</v>
      </c>
      <c r="B2096" s="116" t="s">
        <v>2967</v>
      </c>
      <c r="C2096" s="118">
        <v>88910.84</v>
      </c>
      <c r="D2096" s="10" t="str">
        <f>VLOOKUP(A2096,'Linked TB'!A:A,1,FALSE)</f>
        <v>0513</v>
      </c>
    </row>
    <row r="2097" spans="1:4">
      <c r="A2097" s="116" t="s">
        <v>3124</v>
      </c>
      <c r="B2097" s="116" t="s">
        <v>3125</v>
      </c>
      <c r="C2097" s="118">
        <v>0</v>
      </c>
      <c r="D2097" s="10" t="str">
        <f>VLOOKUP(A2097,'Linked TB'!A:A,1,FALSE)</f>
        <v>1881</v>
      </c>
    </row>
    <row r="2098" spans="1:4">
      <c r="A2098" s="116" t="s">
        <v>3761</v>
      </c>
      <c r="B2098" s="116" t="s">
        <v>3762</v>
      </c>
      <c r="C2098" s="118">
        <v>0</v>
      </c>
      <c r="D2098" s="10" t="str">
        <f>VLOOKUP(A2098,'Linked TB'!A:A,1,FALSE)</f>
        <v>1240</v>
      </c>
    </row>
    <row r="2099" spans="1:4">
      <c r="A2099" s="116" t="s">
        <v>3771</v>
      </c>
      <c r="B2099" s="116" t="s">
        <v>3772</v>
      </c>
      <c r="C2099" s="118">
        <v>0</v>
      </c>
      <c r="D2099" s="10" t="str">
        <f>VLOOKUP(A2099,'Linked TB'!A:A,1,FALSE)</f>
        <v>1542</v>
      </c>
    </row>
    <row r="2100" spans="1:4">
      <c r="A2100" s="116" t="s">
        <v>4456</v>
      </c>
      <c r="B2100" s="116" t="s">
        <v>4457</v>
      </c>
      <c r="C2100" s="118">
        <v>1007679.12</v>
      </c>
      <c r="D2100" s="10" t="str">
        <f>VLOOKUP(A2100,'Linked TB'!A:A,1,FALSE)</f>
        <v>0190</v>
      </c>
    </row>
    <row r="2101" spans="1:4">
      <c r="A2101" s="116" t="s">
        <v>4749</v>
      </c>
      <c r="B2101" s="116" t="s">
        <v>4750</v>
      </c>
      <c r="C2101" s="118">
        <v>-8593375.3699999992</v>
      </c>
      <c r="D2101" s="10" t="str">
        <f>VLOOKUP(A2101,'Linked TB'!A:A,1,FALSE)</f>
        <v>2148</v>
      </c>
    </row>
    <row r="2102" spans="1:4">
      <c r="A2102" s="116" t="s">
        <v>4751</v>
      </c>
      <c r="B2102" s="116" t="s">
        <v>4752</v>
      </c>
      <c r="C2102" s="118">
        <v>-13355589</v>
      </c>
      <c r="D2102" s="10" t="str">
        <f>VLOOKUP(A2102,'Linked TB'!A:A,1,FALSE)</f>
        <v>2435</v>
      </c>
    </row>
    <row r="2103" spans="1:4">
      <c r="A2103" s="116" t="s">
        <v>4904</v>
      </c>
      <c r="B2103" s="116" t="s">
        <v>4906</v>
      </c>
      <c r="C2103" s="118">
        <v>308393519.61000001</v>
      </c>
      <c r="D2103" s="10" t="str">
        <f>VLOOKUP(A2103,'Linked TB'!A:A,1,FALSE)</f>
        <v>1672</v>
      </c>
    </row>
    <row r="2104" spans="1:4">
      <c r="A2104" s="116" t="s">
        <v>4823</v>
      </c>
      <c r="B2104" s="116" t="s">
        <v>4824</v>
      </c>
      <c r="C2104" s="118">
        <v>-9588857.6999999993</v>
      </c>
      <c r="D2104" s="10" t="str">
        <f>VLOOKUP(A2104,'Linked TB'!A:A,1,FALSE)</f>
        <v>0251</v>
      </c>
    </row>
    <row r="2105" spans="1:4">
      <c r="A2105" s="116" t="s">
        <v>4637</v>
      </c>
      <c r="B2105" s="116" t="s">
        <v>4639</v>
      </c>
      <c r="C2105" s="118">
        <v>-53109264.509999998</v>
      </c>
      <c r="D2105" s="10" t="str">
        <f>VLOOKUP(A2105,'Linked TB'!A:A,1,FALSE)</f>
        <v>2404</v>
      </c>
    </row>
    <row r="2106" spans="1:4">
      <c r="A2106" s="116" t="s">
        <v>5055</v>
      </c>
      <c r="B2106" s="116" t="s">
        <v>5056</v>
      </c>
      <c r="C2106" s="118">
        <v>-817504.98</v>
      </c>
      <c r="D2106" s="10" t="str">
        <f>VLOOKUP(A2106,'Linked TB'!A:A,1,FALSE)</f>
        <v>1217</v>
      </c>
    </row>
    <row r="2107" spans="1:4">
      <c r="A2107" s="116" t="s">
        <v>4819</v>
      </c>
      <c r="B2107" s="116" t="s">
        <v>4820</v>
      </c>
      <c r="C2107" s="118">
        <v>-2785514.51</v>
      </c>
      <c r="D2107" s="10" t="str">
        <f>VLOOKUP(A2107,'Linked TB'!A:A,1,FALSE)</f>
        <v>0259</v>
      </c>
    </row>
    <row r="2108" spans="1:4">
      <c r="A2108" s="116" t="s">
        <v>4825</v>
      </c>
      <c r="B2108" s="116" t="s">
        <v>4826</v>
      </c>
      <c r="C2108" s="118">
        <v>-38822981.719999999</v>
      </c>
      <c r="D2108" s="10" t="str">
        <f>VLOOKUP(A2108,'Linked TB'!A:A,1,FALSE)</f>
        <v>1460</v>
      </c>
    </row>
    <row r="2109" spans="1:4">
      <c r="A2109" s="116" t="s">
        <v>4742</v>
      </c>
      <c r="B2109" s="116" t="s">
        <v>6090</v>
      </c>
      <c r="C2109" s="118">
        <v>-16828032.280000001</v>
      </c>
      <c r="D2109" s="10" t="str">
        <f>VLOOKUP(A2109,'Linked TB'!A:A,1,FALSE)</f>
        <v>1355</v>
      </c>
    </row>
    <row r="2110" spans="1:4">
      <c r="A2110" s="116" t="s">
        <v>3862</v>
      </c>
      <c r="B2110" s="116" t="s">
        <v>3863</v>
      </c>
      <c r="C2110" s="118">
        <v>317245.67</v>
      </c>
      <c r="D2110" s="10" t="str">
        <f>VLOOKUP(A2110,'Linked TB'!A:A,1,FALSE)</f>
        <v>0076</v>
      </c>
    </row>
    <row r="2111" spans="1:4">
      <c r="A2111" s="116" t="s">
        <v>5193</v>
      </c>
      <c r="B2111" s="116" t="s">
        <v>5194</v>
      </c>
      <c r="C2111" s="118">
        <v>0</v>
      </c>
      <c r="D2111" s="10" t="str">
        <f>VLOOKUP(A2111,'Linked TB'!A:A,1,FALSE)</f>
        <v>2456</v>
      </c>
    </row>
    <row r="2112" spans="1:4">
      <c r="A2112" s="116" t="s">
        <v>3206</v>
      </c>
      <c r="B2112" s="116" t="s">
        <v>3207</v>
      </c>
      <c r="C2112" s="118">
        <v>292250.5</v>
      </c>
      <c r="D2112" s="10" t="str">
        <f>VLOOKUP(A2112,'Linked TB'!A:A,1,FALSE)</f>
        <v>2372</v>
      </c>
    </row>
    <row r="2113" spans="1:4">
      <c r="A2113" s="116" t="s">
        <v>5091</v>
      </c>
      <c r="B2113" s="116" t="s">
        <v>5092</v>
      </c>
      <c r="C2113" s="118">
        <v>4297039.2699999996</v>
      </c>
      <c r="D2113" s="10" t="str">
        <f>VLOOKUP(A2113,'Linked TB'!A:A,1,FALSE)</f>
        <v>1172</v>
      </c>
    </row>
    <row r="2114" spans="1:4">
      <c r="A2114" s="116" t="s">
        <v>2994</v>
      </c>
      <c r="B2114" s="116" t="s">
        <v>2995</v>
      </c>
      <c r="C2114" s="118">
        <v>878570</v>
      </c>
      <c r="D2114" s="10" t="str">
        <f>VLOOKUP(A2114,'Linked TB'!A:A,1,FALSE)</f>
        <v>0868</v>
      </c>
    </row>
    <row r="2115" spans="1:4">
      <c r="A2115" s="116" t="s">
        <v>3094</v>
      </c>
      <c r="B2115" s="116" t="s">
        <v>3095</v>
      </c>
      <c r="C2115" s="118">
        <v>604913.43999999994</v>
      </c>
      <c r="D2115" s="10" t="str">
        <f>VLOOKUP(A2115,'Linked TB'!A:A,1,FALSE)</f>
        <v>1430</v>
      </c>
    </row>
    <row r="2116" spans="1:4">
      <c r="A2116" s="116" t="s">
        <v>3176</v>
      </c>
      <c r="B2116" s="116" t="s">
        <v>3177</v>
      </c>
      <c r="C2116" s="118">
        <v>25396.06</v>
      </c>
      <c r="D2116" s="10" t="str">
        <f>VLOOKUP(A2116,'Linked TB'!A:A,1,FALSE)</f>
        <v>2019</v>
      </c>
    </row>
    <row r="2117" spans="1:4">
      <c r="A2117" s="116" t="s">
        <v>1192</v>
      </c>
      <c r="B2117" s="116" t="s">
        <v>1193</v>
      </c>
      <c r="C2117" s="118">
        <v>482104</v>
      </c>
      <c r="D2117" s="10" t="str">
        <f>VLOOKUP(A2117,'Linked TB'!A:A,1,FALSE)</f>
        <v>0832</v>
      </c>
    </row>
    <row r="2118" spans="1:4">
      <c r="A2118" s="116" t="s">
        <v>1214</v>
      </c>
      <c r="B2118" s="116" t="s">
        <v>1213</v>
      </c>
      <c r="C2118" s="118">
        <v>310666</v>
      </c>
      <c r="D2118" s="10" t="str">
        <f>VLOOKUP(A2118,'Linked TB'!A:A,1,FALSE)</f>
        <v>2319</v>
      </c>
    </row>
    <row r="2119" spans="1:4">
      <c r="A2119" s="116" t="s">
        <v>4089</v>
      </c>
      <c r="B2119" s="116" t="s">
        <v>4090</v>
      </c>
      <c r="C2119" s="118">
        <v>-599515.92000000004</v>
      </c>
      <c r="D2119" s="10" t="str">
        <f>VLOOKUP(A2119,'Linked TB'!A:A,1,FALSE)</f>
        <v>2494</v>
      </c>
    </row>
    <row r="2120" spans="1:4">
      <c r="A2120" s="116" t="s">
        <v>3498</v>
      </c>
      <c r="B2120" s="116" t="s">
        <v>3499</v>
      </c>
      <c r="C2120" s="118">
        <v>40348.35</v>
      </c>
      <c r="D2120" s="10" t="str">
        <f>VLOOKUP(A2120,'Linked TB'!A:A,1,FALSE)</f>
        <v>2538</v>
      </c>
    </row>
    <row r="2121" spans="1:4">
      <c r="A2121" s="116" t="s">
        <v>3160</v>
      </c>
      <c r="B2121" s="116" t="s">
        <v>3161</v>
      </c>
      <c r="C2121" s="118">
        <v>161279.19</v>
      </c>
      <c r="D2121" s="10" t="str">
        <f>VLOOKUP(A2121,'Linked TB'!A:A,1,FALSE)</f>
        <v>2118</v>
      </c>
    </row>
    <row r="2122" spans="1:4">
      <c r="A2122" s="116" t="s">
        <v>5959</v>
      </c>
      <c r="B2122" s="116" t="s">
        <v>5960</v>
      </c>
      <c r="C2122" s="118">
        <v>-2534395.3199999998</v>
      </c>
      <c r="D2122" s="10" t="str">
        <f>VLOOKUP(A2122,'Linked TB'!A:A,1,FALSE)</f>
        <v>2743</v>
      </c>
    </row>
    <row r="2123" spans="1:4">
      <c r="A2123" s="116" t="s">
        <v>2988</v>
      </c>
      <c r="B2123" s="116" t="s">
        <v>2989</v>
      </c>
      <c r="C2123" s="118">
        <v>255889.4</v>
      </c>
      <c r="D2123" s="10" t="str">
        <f>VLOOKUP(A2123,'Linked TB'!A:A,1,FALSE)</f>
        <v>0049</v>
      </c>
    </row>
    <row r="2124" spans="1:4">
      <c r="A2124" s="116" t="s">
        <v>1196</v>
      </c>
      <c r="B2124" s="116" t="s">
        <v>1197</v>
      </c>
      <c r="C2124" s="118">
        <v>530982</v>
      </c>
      <c r="D2124" s="10" t="str">
        <f>VLOOKUP(A2124,'Linked TB'!A:A,1,FALSE)</f>
        <v>0851</v>
      </c>
    </row>
    <row r="2125" spans="1:4">
      <c r="A2125" s="116" t="s">
        <v>3550</v>
      </c>
      <c r="B2125" s="116" t="s">
        <v>3551</v>
      </c>
      <c r="C2125" s="118">
        <v>213584.95</v>
      </c>
      <c r="D2125" s="10" t="str">
        <f>VLOOKUP(A2125,'Linked TB'!A:A,1,FALSE)</f>
        <v>2589</v>
      </c>
    </row>
    <row r="2126" spans="1:4">
      <c r="A2126" s="116" t="s">
        <v>3020</v>
      </c>
      <c r="B2126" s="116" t="s">
        <v>3021</v>
      </c>
      <c r="C2126" s="118">
        <v>33120</v>
      </c>
      <c r="D2126" s="10" t="str">
        <f>VLOOKUP(A2126,'Linked TB'!A:A,1,FALSE)</f>
        <v>1210</v>
      </c>
    </row>
    <row r="2127" spans="1:4">
      <c r="A2127" s="116" t="s">
        <v>3158</v>
      </c>
      <c r="B2127" s="116" t="s">
        <v>3159</v>
      </c>
      <c r="C2127" s="118">
        <v>222833</v>
      </c>
      <c r="D2127" s="10" t="str">
        <f>VLOOKUP(A2127,'Linked TB'!A:A,1,FALSE)</f>
        <v>2056</v>
      </c>
    </row>
    <row r="2128" spans="1:4">
      <c r="A2128" s="116" t="s">
        <v>1206</v>
      </c>
      <c r="B2128" s="116" t="s">
        <v>1207</v>
      </c>
      <c r="C2128" s="118">
        <v>131590</v>
      </c>
      <c r="D2128" s="10" t="str">
        <f>VLOOKUP(A2128,'Linked TB'!A:A,1,FALSE)</f>
        <v>1687</v>
      </c>
    </row>
    <row r="2129" spans="1:4">
      <c r="A2129" s="116" t="s">
        <v>3142</v>
      </c>
      <c r="B2129" s="116" t="s">
        <v>3143</v>
      </c>
      <c r="C2129" s="118">
        <v>450752.5</v>
      </c>
      <c r="D2129" s="10" t="str">
        <f>VLOOKUP(A2129,'Linked TB'!A:A,1,FALSE)</f>
        <v>1458</v>
      </c>
    </row>
    <row r="2130" spans="1:4">
      <c r="A2130" s="116" t="s">
        <v>2964</v>
      </c>
      <c r="B2130" s="116" t="s">
        <v>2965</v>
      </c>
      <c r="C2130" s="118">
        <v>44455.44</v>
      </c>
      <c r="D2130" s="10" t="str">
        <f>VLOOKUP(A2130,'Linked TB'!A:A,1,FALSE)</f>
        <v>0509</v>
      </c>
    </row>
    <row r="2131" spans="1:4">
      <c r="A2131" s="116" t="s">
        <v>4327</v>
      </c>
      <c r="B2131" s="116" t="s">
        <v>4328</v>
      </c>
      <c r="C2131" s="118">
        <v>14061070.890000001</v>
      </c>
      <c r="D2131" s="10" t="str">
        <f>VLOOKUP(A2131,'Linked TB'!A:A,1,FALSE)</f>
        <v>2443</v>
      </c>
    </row>
    <row r="2132" spans="1:4">
      <c r="A2132" s="116" t="s">
        <v>1194</v>
      </c>
      <c r="B2132" s="116" t="s">
        <v>1195</v>
      </c>
      <c r="C2132" s="118">
        <v>351840</v>
      </c>
      <c r="D2132" s="10" t="str">
        <f>VLOOKUP(A2132,'Linked TB'!A:A,1,FALSE)</f>
        <v>0839</v>
      </c>
    </row>
    <row r="2133" spans="1:4">
      <c r="A2133" s="116" t="s">
        <v>3096</v>
      </c>
      <c r="B2133" s="116" t="s">
        <v>3097</v>
      </c>
      <c r="C2133" s="118">
        <v>111383.03</v>
      </c>
      <c r="D2133" s="10" t="str">
        <f>VLOOKUP(A2133,'Linked TB'!A:A,1,FALSE)</f>
        <v>1574</v>
      </c>
    </row>
    <row r="2134" spans="1:4">
      <c r="A2134" s="116" t="s">
        <v>2992</v>
      </c>
      <c r="B2134" s="116" t="s">
        <v>2993</v>
      </c>
      <c r="C2134" s="118">
        <v>3318902.83</v>
      </c>
      <c r="D2134" s="10" t="str">
        <f>VLOOKUP(A2134,'Linked TB'!A:A,1,FALSE)</f>
        <v>0085</v>
      </c>
    </row>
    <row r="2135" spans="1:4">
      <c r="A2135" s="116" t="s">
        <v>1200</v>
      </c>
      <c r="B2135" s="116" t="s">
        <v>1201</v>
      </c>
      <c r="C2135" s="118">
        <v>69095</v>
      </c>
      <c r="D2135" s="10" t="str">
        <f>VLOOKUP(A2135,'Linked TB'!A:A,1,FALSE)</f>
        <v>1427</v>
      </c>
    </row>
    <row r="2136" spans="1:4">
      <c r="A2136" s="116" t="s">
        <v>4753</v>
      </c>
      <c r="B2136" s="116" t="s">
        <v>4754</v>
      </c>
      <c r="C2136" s="118">
        <v>-6239161.3300000001</v>
      </c>
      <c r="D2136" s="10" t="str">
        <f>VLOOKUP(A2136,'Linked TB'!A:A,1,FALSE)</f>
        <v>2346</v>
      </c>
    </row>
    <row r="2137" spans="1:4">
      <c r="A2137" s="116" t="s">
        <v>2996</v>
      </c>
      <c r="B2137" s="116" t="s">
        <v>2997</v>
      </c>
      <c r="C2137" s="118">
        <v>637872.5</v>
      </c>
      <c r="D2137" s="10" t="str">
        <f>VLOOKUP(A2137,'Linked TB'!A:A,1,FALSE)</f>
        <v>0875</v>
      </c>
    </row>
    <row r="2138" spans="1:4">
      <c r="A2138" s="116" t="s">
        <v>4966</v>
      </c>
      <c r="B2138" s="116" t="s">
        <v>4968</v>
      </c>
      <c r="C2138" s="118">
        <v>-1473779.78</v>
      </c>
      <c r="D2138" s="10" t="str">
        <f>VLOOKUP(A2138,'Linked TB'!A:A,1,FALSE)</f>
        <v>0033</v>
      </c>
    </row>
    <row r="2139" spans="1:4">
      <c r="A2139" s="116" t="s">
        <v>1188</v>
      </c>
      <c r="B2139" s="116" t="s">
        <v>1189</v>
      </c>
      <c r="C2139" s="118">
        <v>209139</v>
      </c>
      <c r="D2139" s="10" t="str">
        <f>VLOOKUP(A2139,'Linked TB'!A:A,1,FALSE)</f>
        <v>1224</v>
      </c>
    </row>
    <row r="2140" spans="1:4">
      <c r="A2140" s="116" t="s">
        <v>3156</v>
      </c>
      <c r="B2140" s="116" t="s">
        <v>3157</v>
      </c>
      <c r="C2140" s="118">
        <v>536130.56000000006</v>
      </c>
      <c r="D2140" s="10" t="str">
        <f>VLOOKUP(A2140,'Linked TB'!A:A,1,FALSE)</f>
        <v>2018</v>
      </c>
    </row>
    <row r="2141" spans="1:4">
      <c r="A2141" s="116" t="s">
        <v>3086</v>
      </c>
      <c r="B2141" s="116" t="s">
        <v>3087</v>
      </c>
      <c r="C2141" s="118">
        <v>134229.28</v>
      </c>
      <c r="D2141" s="10" t="str">
        <f>VLOOKUP(A2141,'Linked TB'!A:A,1,FALSE)</f>
        <v>1352</v>
      </c>
    </row>
    <row r="2142" spans="1:4">
      <c r="A2142" s="116" t="s">
        <v>4928</v>
      </c>
      <c r="B2142" s="116" t="s">
        <v>4929</v>
      </c>
      <c r="C2142" s="118">
        <v>-13539</v>
      </c>
      <c r="D2142" s="10" t="str">
        <f>VLOOKUP(A2142,'Linked TB'!A:A,1,FALSE)</f>
        <v>1974</v>
      </c>
    </row>
    <row r="2143" spans="1:4">
      <c r="A2143" s="116" t="s">
        <v>3868</v>
      </c>
      <c r="B2143" s="116" t="s">
        <v>3869</v>
      </c>
      <c r="C2143" s="118">
        <v>106367.27</v>
      </c>
      <c r="D2143" s="10" t="str">
        <f>VLOOKUP(A2143,'Linked TB'!A:A,1,FALSE)</f>
        <v>1822</v>
      </c>
    </row>
    <row r="2144" spans="1:4">
      <c r="A2144" s="116" t="s">
        <v>4087</v>
      </c>
      <c r="B2144" s="116" t="s">
        <v>4088</v>
      </c>
      <c r="C2144" s="118">
        <v>0</v>
      </c>
      <c r="D2144" s="10" t="str">
        <f>VLOOKUP(A2144,'Linked TB'!A:A,1,FALSE)</f>
        <v>2264</v>
      </c>
    </row>
    <row r="2145" spans="1:4">
      <c r="A2145" s="116" t="s">
        <v>1212</v>
      </c>
      <c r="B2145" s="116" t="s">
        <v>1213</v>
      </c>
      <c r="C2145" s="118">
        <v>43093</v>
      </c>
      <c r="D2145" s="10" t="str">
        <f>VLOOKUP(A2145,'Linked TB'!A:A,1,FALSE)</f>
        <v>2321</v>
      </c>
    </row>
    <row r="2146" spans="1:4">
      <c r="A2146" s="116" t="s">
        <v>3088</v>
      </c>
      <c r="B2146" s="116" t="s">
        <v>3089</v>
      </c>
      <c r="C2146" s="118">
        <v>2569579.2599999998</v>
      </c>
      <c r="D2146" s="10" t="str">
        <f>VLOOKUP(A2146,'Linked TB'!A:A,1,FALSE)</f>
        <v>1500</v>
      </c>
    </row>
    <row r="2147" spans="1:4">
      <c r="A2147" s="116" t="s">
        <v>5840</v>
      </c>
      <c r="B2147" s="116" t="s">
        <v>5841</v>
      </c>
      <c r="C2147" s="118">
        <v>304993</v>
      </c>
      <c r="D2147" s="10" t="str">
        <f>VLOOKUP(A2147,'Linked TB'!A:A,1,FALSE)</f>
        <v>2721</v>
      </c>
    </row>
    <row r="2148" spans="1:4">
      <c r="A2148" s="116" t="s">
        <v>3100</v>
      </c>
      <c r="B2148" s="116" t="s">
        <v>3101</v>
      </c>
      <c r="C2148" s="118">
        <v>327545</v>
      </c>
      <c r="D2148" s="10" t="str">
        <f>VLOOKUP(A2148,'Linked TB'!A:A,1,FALSE)</f>
        <v>1617</v>
      </c>
    </row>
    <row r="2149" spans="1:4">
      <c r="A2149" s="116" t="s">
        <v>1210</v>
      </c>
      <c r="B2149" s="116" t="s">
        <v>1211</v>
      </c>
      <c r="C2149" s="118">
        <v>20666666.68</v>
      </c>
      <c r="D2149" s="10" t="str">
        <f>VLOOKUP(A2149,'Linked TB'!A:A,1,FALSE)</f>
        <v>2353</v>
      </c>
    </row>
    <row r="2150" spans="1:4">
      <c r="A2150" s="116" t="s">
        <v>3783</v>
      </c>
      <c r="B2150" s="116" t="s">
        <v>3784</v>
      </c>
      <c r="C2150" s="118">
        <v>7200</v>
      </c>
      <c r="D2150" s="10" t="str">
        <f>VLOOKUP(A2150,'Linked TB'!A:A,1,FALSE)</f>
        <v>2181</v>
      </c>
    </row>
    <row r="2151" spans="1:4">
      <c r="A2151" s="116" t="s">
        <v>3166</v>
      </c>
      <c r="B2151" s="116" t="s">
        <v>3167</v>
      </c>
      <c r="C2151" s="118">
        <v>149630</v>
      </c>
      <c r="D2151" s="10" t="str">
        <f>VLOOKUP(A2151,'Linked TB'!A:A,1,FALSE)</f>
        <v>2081</v>
      </c>
    </row>
    <row r="2152" spans="1:4">
      <c r="A2152" s="116" t="s">
        <v>2972</v>
      </c>
      <c r="B2152" s="116" t="s">
        <v>2973</v>
      </c>
      <c r="C2152" s="118">
        <v>36650</v>
      </c>
      <c r="D2152" s="10" t="str">
        <f>VLOOKUP(A2152,'Linked TB'!A:A,1,FALSE)</f>
        <v>0538</v>
      </c>
    </row>
    <row r="2153" spans="1:4">
      <c r="A2153" s="116" t="s">
        <v>1204</v>
      </c>
      <c r="B2153" s="116" t="s">
        <v>1205</v>
      </c>
      <c r="C2153" s="118">
        <v>15510</v>
      </c>
      <c r="D2153" s="10" t="str">
        <f>VLOOKUP(A2153,'Linked TB'!A:A,1,FALSE)</f>
        <v>1793</v>
      </c>
    </row>
    <row r="2154" spans="1:4">
      <c r="A2154" s="116" t="s">
        <v>3024</v>
      </c>
      <c r="B2154" s="116" t="s">
        <v>3025</v>
      </c>
      <c r="C2154" s="118">
        <v>81247</v>
      </c>
      <c r="D2154" s="10" t="str">
        <f>VLOOKUP(A2154,'Linked TB'!A:A,1,FALSE)</f>
        <v>0607</v>
      </c>
    </row>
    <row r="2155" spans="1:4">
      <c r="A2155" s="116" t="s">
        <v>3106</v>
      </c>
      <c r="B2155" s="116" t="s">
        <v>3107</v>
      </c>
      <c r="C2155" s="118">
        <v>168728.88</v>
      </c>
      <c r="D2155" s="10" t="str">
        <f>VLOOKUP(A2155,'Linked TB'!A:A,1,FALSE)</f>
        <v>1682</v>
      </c>
    </row>
    <row r="2156" spans="1:4">
      <c r="A2156" s="116" t="s">
        <v>3773</v>
      </c>
      <c r="B2156" s="116" t="s">
        <v>3774</v>
      </c>
      <c r="C2156" s="118">
        <v>0</v>
      </c>
      <c r="D2156" s="10" t="str">
        <f>VLOOKUP(A2156,'Linked TB'!A:A,1,FALSE)</f>
        <v>2060</v>
      </c>
    </row>
    <row r="2157" spans="1:4">
      <c r="A2157" s="116" t="s">
        <v>3787</v>
      </c>
      <c r="B2157" s="116" t="s">
        <v>3788</v>
      </c>
      <c r="C2157" s="118">
        <v>38740</v>
      </c>
      <c r="D2157" s="10" t="str">
        <f>VLOOKUP(A2157,'Linked TB'!A:A,1,FALSE)</f>
        <v>2190</v>
      </c>
    </row>
    <row r="2158" spans="1:4">
      <c r="A2158" s="116" t="s">
        <v>3034</v>
      </c>
      <c r="B2158" s="116" t="s">
        <v>3035</v>
      </c>
      <c r="C2158" s="118">
        <v>120485.77</v>
      </c>
      <c r="D2158" s="10" t="str">
        <f>VLOOKUP(A2158,'Linked TB'!A:A,1,FALSE)</f>
        <v>0754</v>
      </c>
    </row>
    <row r="2159" spans="1:4">
      <c r="A2159" s="116" t="s">
        <v>2976</v>
      </c>
      <c r="B2159" s="116" t="s">
        <v>2977</v>
      </c>
      <c r="C2159" s="118">
        <v>36934</v>
      </c>
      <c r="D2159" s="10" t="str">
        <f>VLOOKUP(A2159,'Linked TB'!A:A,1,FALSE)</f>
        <v>0547</v>
      </c>
    </row>
    <row r="2160" spans="1:4">
      <c r="A2160" s="116" t="s">
        <v>3012</v>
      </c>
      <c r="B2160" s="116" t="s">
        <v>3013</v>
      </c>
      <c r="C2160" s="118">
        <v>636424.69999999995</v>
      </c>
      <c r="D2160" s="10" t="str">
        <f>VLOOKUP(A2160,'Linked TB'!A:A,1,FALSE)</f>
        <v>1183</v>
      </c>
    </row>
    <row r="2161" spans="1:4">
      <c r="A2161" s="116" t="s">
        <v>5068</v>
      </c>
      <c r="B2161" s="116" t="s">
        <v>6091</v>
      </c>
      <c r="C2161" s="118">
        <v>-7482016.6500000004</v>
      </c>
      <c r="D2161" s="10" t="str">
        <f>VLOOKUP(A2161,'Linked TB'!A:A,1,FALSE)</f>
        <v>0036</v>
      </c>
    </row>
    <row r="2162" spans="1:4">
      <c r="A2162" s="116" t="s">
        <v>2970</v>
      </c>
      <c r="B2162" s="116" t="s">
        <v>2971</v>
      </c>
      <c r="C2162" s="118">
        <v>14250</v>
      </c>
      <c r="D2162" s="10" t="str">
        <f>VLOOKUP(A2162,'Linked TB'!A:A,1,FALSE)</f>
        <v>0536</v>
      </c>
    </row>
    <row r="2163" spans="1:4">
      <c r="A2163" s="116" t="s">
        <v>5920</v>
      </c>
      <c r="B2163" s="116" t="s">
        <v>5921</v>
      </c>
      <c r="C2163" s="118">
        <v>-3800000000.3200002</v>
      </c>
      <c r="D2163" s="10" t="str">
        <f>VLOOKUP(A2163,'Linked TB'!A:A,1,FALSE)</f>
        <v>2786</v>
      </c>
    </row>
    <row r="2164" spans="1:4">
      <c r="A2164" s="116" t="s">
        <v>5842</v>
      </c>
      <c r="B2164" s="116" t="s">
        <v>5843</v>
      </c>
      <c r="C2164" s="118">
        <v>0</v>
      </c>
      <c r="D2164" s="10" t="str">
        <f>VLOOKUP(A2164,'Linked TB'!A:A,1,FALSE)</f>
        <v>2720</v>
      </c>
    </row>
    <row r="2165" spans="1:4">
      <c r="A2165" s="116" t="s">
        <v>1208</v>
      </c>
      <c r="B2165" s="116" t="s">
        <v>1209</v>
      </c>
      <c r="C2165" s="118">
        <v>25423</v>
      </c>
      <c r="D2165" s="10" t="str">
        <f>VLOOKUP(A2165,'Linked TB'!A:A,1,FALSE)</f>
        <v>1954</v>
      </c>
    </row>
    <row r="2166" spans="1:4">
      <c r="A2166" s="116" t="s">
        <v>3036</v>
      </c>
      <c r="B2166" s="116" t="s">
        <v>3037</v>
      </c>
      <c r="C2166" s="118">
        <v>14820.5</v>
      </c>
      <c r="D2166" s="10" t="str">
        <f>VLOOKUP(A2166,'Linked TB'!A:A,1,FALSE)</f>
        <v>0756</v>
      </c>
    </row>
    <row r="2167" spans="1:4">
      <c r="A2167" s="116" t="s">
        <v>5046</v>
      </c>
      <c r="B2167" s="116" t="s">
        <v>5047</v>
      </c>
      <c r="C2167" s="118">
        <v>-291479.45</v>
      </c>
      <c r="D2167" s="10" t="str">
        <f>VLOOKUP(A2167,'Linked TB'!A:A,1,FALSE)</f>
        <v>1316</v>
      </c>
    </row>
    <row r="2168" spans="1:4">
      <c r="A2168" s="116" t="s">
        <v>3072</v>
      </c>
      <c r="B2168" s="116" t="s">
        <v>3073</v>
      </c>
      <c r="C2168" s="118">
        <v>215904.68</v>
      </c>
      <c r="D2168" s="10" t="str">
        <f>VLOOKUP(A2168,'Linked TB'!A:A,1,FALSE)</f>
        <v>0600</v>
      </c>
    </row>
    <row r="2169" spans="1:4">
      <c r="A2169" s="116" t="s">
        <v>3048</v>
      </c>
      <c r="B2169" s="116" t="s">
        <v>3049</v>
      </c>
      <c r="C2169" s="118">
        <v>116800</v>
      </c>
      <c r="D2169" s="10" t="str">
        <f>VLOOKUP(A2169,'Linked TB'!A:A,1,FALSE)</f>
        <v>0676</v>
      </c>
    </row>
    <row r="2170" spans="1:4">
      <c r="A2170" s="116" t="s">
        <v>4463</v>
      </c>
      <c r="B2170" s="116" t="s">
        <v>4464</v>
      </c>
      <c r="C2170" s="118">
        <v>0</v>
      </c>
      <c r="D2170" s="10" t="str">
        <f>VLOOKUP(A2170,'Linked TB'!A:A,1,FALSE)</f>
        <v>1982</v>
      </c>
    </row>
    <row r="2171" spans="1:4">
      <c r="A2171" s="116" t="s">
        <v>2984</v>
      </c>
      <c r="B2171" s="116" t="s">
        <v>2985</v>
      </c>
      <c r="C2171" s="118">
        <v>87313.32</v>
      </c>
      <c r="D2171" s="10" t="str">
        <f>VLOOKUP(A2171,'Linked TB'!A:A,1,FALSE)</f>
        <v>0571</v>
      </c>
    </row>
    <row r="2172" spans="1:4">
      <c r="A2172" s="116" t="s">
        <v>3046</v>
      </c>
      <c r="B2172" s="116" t="s">
        <v>3047</v>
      </c>
      <c r="C2172" s="118">
        <v>99886.25</v>
      </c>
      <c r="D2172" s="10" t="str">
        <f>VLOOKUP(A2172,'Linked TB'!A:A,1,FALSE)</f>
        <v>0654</v>
      </c>
    </row>
    <row r="2173" spans="1:4">
      <c r="A2173" s="116" t="s">
        <v>1202</v>
      </c>
      <c r="B2173" s="116" t="s">
        <v>1203</v>
      </c>
      <c r="C2173" s="118">
        <v>330585</v>
      </c>
      <c r="D2173" s="10" t="str">
        <f>VLOOKUP(A2173,'Linked TB'!A:A,1,FALSE)</f>
        <v>1375</v>
      </c>
    </row>
    <row r="2174" spans="1:4">
      <c r="A2174" s="116" t="s">
        <v>3120</v>
      </c>
      <c r="B2174" s="116" t="s">
        <v>3121</v>
      </c>
      <c r="C2174" s="118">
        <v>360000</v>
      </c>
      <c r="D2174" s="10" t="str">
        <f>VLOOKUP(A2174,'Linked TB'!A:A,1,FALSE)</f>
        <v>1779</v>
      </c>
    </row>
    <row r="2175" spans="1:4">
      <c r="A2175" s="116" t="s">
        <v>3170</v>
      </c>
      <c r="B2175" s="116" t="s">
        <v>3171</v>
      </c>
      <c r="C2175" s="118">
        <v>6400</v>
      </c>
      <c r="D2175" s="10" t="str">
        <f>VLOOKUP(A2175,'Linked TB'!A:A,1,FALSE)</f>
        <v>2113</v>
      </c>
    </row>
    <row r="2176" spans="1:4">
      <c r="A2176" s="116" t="s">
        <v>4388</v>
      </c>
      <c r="B2176" s="116" t="s">
        <v>4390</v>
      </c>
      <c r="C2176" s="118">
        <v>0.78</v>
      </c>
      <c r="D2176" s="10" t="str">
        <f>VLOOKUP(A2176,'Linked TB'!A:A,1,FALSE)</f>
        <v>1469</v>
      </c>
    </row>
    <row r="2177" spans="1:4">
      <c r="A2177" s="116" t="s">
        <v>4235</v>
      </c>
      <c r="B2177" s="116" t="s">
        <v>4236</v>
      </c>
      <c r="C2177" s="118">
        <v>-2470294.23</v>
      </c>
      <c r="D2177" s="10" t="str">
        <f>VLOOKUP(A2177,'Linked TB'!A:A,1,FALSE)</f>
        <v>0240</v>
      </c>
    </row>
    <row r="2178" spans="1:4">
      <c r="A2178" s="116" t="s">
        <v>1198</v>
      </c>
      <c r="B2178" s="116" t="s">
        <v>1199</v>
      </c>
      <c r="C2178" s="118">
        <v>400884</v>
      </c>
      <c r="D2178" s="10" t="str">
        <f>VLOOKUP(A2178,'Linked TB'!A:A,1,FALSE)</f>
        <v>0835</v>
      </c>
    </row>
    <row r="2179" spans="1:4">
      <c r="A2179" s="116" t="s">
        <v>3098</v>
      </c>
      <c r="B2179" s="116" t="s">
        <v>3099</v>
      </c>
      <c r="C2179" s="118">
        <v>76465</v>
      </c>
      <c r="D2179" s="10" t="str">
        <f>VLOOKUP(A2179,'Linked TB'!A:A,1,FALSE)</f>
        <v>1592</v>
      </c>
    </row>
    <row r="2180" spans="1:4">
      <c r="A2180" s="116" t="s">
        <v>3198</v>
      </c>
      <c r="B2180" s="116" t="s">
        <v>3199</v>
      </c>
      <c r="C2180" s="118">
        <v>88910.84</v>
      </c>
      <c r="D2180" s="10" t="str">
        <f>VLOOKUP(A2180,'Linked TB'!A:A,1,FALSE)</f>
        <v>2285</v>
      </c>
    </row>
    <row r="2181" spans="1:4">
      <c r="A2181" s="116" t="s">
        <v>3016</v>
      </c>
      <c r="B2181" s="116" t="s">
        <v>3017</v>
      </c>
      <c r="C2181" s="118">
        <v>229439.15</v>
      </c>
      <c r="D2181" s="10" t="str">
        <f>VLOOKUP(A2181,'Linked TB'!A:A,1,FALSE)</f>
        <v>1294</v>
      </c>
    </row>
    <row r="2182" spans="1:4">
      <c r="A2182" s="116" t="s">
        <v>3006</v>
      </c>
      <c r="B2182" s="116" t="s">
        <v>3007</v>
      </c>
      <c r="C2182" s="118">
        <v>347393.31</v>
      </c>
      <c r="D2182" s="10" t="str">
        <f>VLOOKUP(A2182,'Linked TB'!A:A,1,FALSE)</f>
        <v>1211</v>
      </c>
    </row>
    <row r="2183" spans="1:4">
      <c r="A2183" s="116" t="s">
        <v>679</v>
      </c>
      <c r="B2183" s="116" t="s">
        <v>680</v>
      </c>
      <c r="C2183" s="118">
        <v>-674894734.47000003</v>
      </c>
      <c r="D2183" s="10" t="str">
        <f>VLOOKUP(A2183,'Linked TB'!A:A,1,FALSE)</f>
        <v>0264</v>
      </c>
    </row>
    <row r="2184" spans="1:4">
      <c r="A2184" s="116" t="s">
        <v>3178</v>
      </c>
      <c r="B2184" s="116" t="s">
        <v>3179</v>
      </c>
      <c r="C2184" s="118">
        <v>119535.5</v>
      </c>
      <c r="D2184" s="10" t="str">
        <f>VLOOKUP(A2184,'Linked TB'!A:A,1,FALSE)</f>
        <v>2068</v>
      </c>
    </row>
    <row r="2185" spans="1:4">
      <c r="A2185" s="116" t="s">
        <v>3042</v>
      </c>
      <c r="B2185" s="116" t="s">
        <v>3043</v>
      </c>
      <c r="C2185" s="118">
        <v>73625.75</v>
      </c>
      <c r="D2185" s="10" t="str">
        <f>VLOOKUP(A2185,'Linked TB'!A:A,1,FALSE)</f>
        <v>0644</v>
      </c>
    </row>
    <row r="2186" spans="1:4">
      <c r="A2186" s="116" t="s">
        <v>3022</v>
      </c>
      <c r="B2186" s="116" t="s">
        <v>3023</v>
      </c>
      <c r="C2186" s="118">
        <v>140458.29</v>
      </c>
      <c r="D2186" s="10" t="str">
        <f>VLOOKUP(A2186,'Linked TB'!A:A,1,FALSE)</f>
        <v>0587</v>
      </c>
    </row>
    <row r="2187" spans="1:4">
      <c r="A2187" s="116" t="s">
        <v>3104</v>
      </c>
      <c r="B2187" s="116" t="s">
        <v>3105</v>
      </c>
      <c r="C2187" s="118">
        <v>153495</v>
      </c>
      <c r="D2187" s="10" t="str">
        <f>VLOOKUP(A2187,'Linked TB'!A:A,1,FALSE)</f>
        <v>1658</v>
      </c>
    </row>
    <row r="2188" spans="1:4">
      <c r="A2188" s="116" t="s">
        <v>4827</v>
      </c>
      <c r="B2188" s="116" t="s">
        <v>4828</v>
      </c>
      <c r="C2188" s="118">
        <v>-4140183.56</v>
      </c>
      <c r="D2188" s="10" t="str">
        <f>VLOOKUP(A2188,'Linked TB'!A:A,1,FALSE)</f>
        <v>1401</v>
      </c>
    </row>
    <row r="2189" spans="1:4">
      <c r="A2189" s="116" t="s">
        <v>3864</v>
      </c>
      <c r="B2189" s="116" t="s">
        <v>3865</v>
      </c>
      <c r="C2189" s="118">
        <v>1054402.6299999999</v>
      </c>
      <c r="D2189" s="10" t="str">
        <f>VLOOKUP(A2189,'Linked TB'!A:A,1,FALSE)</f>
        <v>0078</v>
      </c>
    </row>
    <row r="2190" spans="1:4">
      <c r="A2190" s="116" t="s">
        <v>3506</v>
      </c>
      <c r="B2190" s="116" t="s">
        <v>3507</v>
      </c>
      <c r="C2190" s="118">
        <v>10000</v>
      </c>
      <c r="D2190" s="10" t="str">
        <f>VLOOKUP(A2190,'Linked TB'!A:A,1,FALSE)</f>
        <v>2541</v>
      </c>
    </row>
    <row r="2191" spans="1:4">
      <c r="A2191" s="116" t="s">
        <v>3116</v>
      </c>
      <c r="B2191" s="116" t="s">
        <v>3117</v>
      </c>
      <c r="C2191" s="118">
        <v>853259.21</v>
      </c>
      <c r="D2191" s="10" t="str">
        <f>VLOOKUP(A2191,'Linked TB'!A:A,1,FALSE)</f>
        <v>1840</v>
      </c>
    </row>
    <row r="2192" spans="1:4">
      <c r="A2192" s="116" t="s">
        <v>3050</v>
      </c>
      <c r="B2192" s="116" t="s">
        <v>3051</v>
      </c>
      <c r="C2192" s="118">
        <v>17946.16</v>
      </c>
      <c r="D2192" s="10" t="str">
        <f>VLOOKUP(A2192,'Linked TB'!A:A,1,FALSE)</f>
        <v>0696</v>
      </c>
    </row>
    <row r="2193" spans="1:4">
      <c r="A2193" s="116" t="s">
        <v>5821</v>
      </c>
      <c r="B2193" s="116" t="s">
        <v>5822</v>
      </c>
      <c r="C2193" s="118">
        <v>-2643400000</v>
      </c>
      <c r="D2193" s="10" t="str">
        <f>VLOOKUP(A2193,'Linked TB'!A:A,1,FALSE)</f>
        <v>2696</v>
      </c>
    </row>
    <row r="2194" spans="1:4">
      <c r="A2194" s="116" t="s">
        <v>3174</v>
      </c>
      <c r="B2194" s="116" t="s">
        <v>3175</v>
      </c>
      <c r="C2194" s="118">
        <v>88910.84</v>
      </c>
      <c r="D2194" s="10" t="str">
        <f>VLOOKUP(A2194,'Linked TB'!A:A,1,FALSE)</f>
        <v>1965</v>
      </c>
    </row>
    <row r="2195" spans="1:4">
      <c r="A2195" s="116" t="s">
        <v>3791</v>
      </c>
      <c r="B2195" s="116" t="s">
        <v>3792</v>
      </c>
      <c r="C2195" s="118">
        <v>55650</v>
      </c>
      <c r="D2195" s="10" t="str">
        <f>VLOOKUP(A2195,'Linked TB'!A:A,1,FALSE)</f>
        <v>2197</v>
      </c>
    </row>
    <row r="2196" spans="1:4">
      <c r="A2196" s="116" t="s">
        <v>3841</v>
      </c>
      <c r="B2196" s="116" t="s">
        <v>3842</v>
      </c>
      <c r="C2196" s="118">
        <v>3500</v>
      </c>
      <c r="D2196" s="10" t="str">
        <f>VLOOKUP(A2196,'Linked TB'!A:A,1,FALSE)</f>
        <v>2582</v>
      </c>
    </row>
    <row r="2197" spans="1:4">
      <c r="A2197" s="116" t="s">
        <v>3030</v>
      </c>
      <c r="B2197" s="116" t="s">
        <v>3031</v>
      </c>
      <c r="C2197" s="118">
        <v>28135</v>
      </c>
      <c r="D2197" s="10" t="str">
        <f>VLOOKUP(A2197,'Linked TB'!A:A,1,FALSE)</f>
        <v>0749</v>
      </c>
    </row>
    <row r="2198" spans="1:4">
      <c r="A2198" s="116" t="s">
        <v>3172</v>
      </c>
      <c r="B2198" s="116" t="s">
        <v>3173</v>
      </c>
      <c r="C2198" s="118">
        <v>100539.4</v>
      </c>
      <c r="D2198" s="10" t="str">
        <f>VLOOKUP(A2198,'Linked TB'!A:A,1,FALSE)</f>
        <v>1960</v>
      </c>
    </row>
    <row r="2199" spans="1:4">
      <c r="A2199" s="116" t="s">
        <v>3004</v>
      </c>
      <c r="B2199" s="116" t="s">
        <v>3005</v>
      </c>
      <c r="C2199" s="118">
        <v>14850</v>
      </c>
      <c r="D2199" s="10" t="str">
        <f>VLOOKUP(A2199,'Linked TB'!A:A,1,FALSE)</f>
        <v>1189</v>
      </c>
    </row>
    <row r="2200" spans="1:4">
      <c r="A2200" s="116" t="s">
        <v>3110</v>
      </c>
      <c r="B2200" s="116" t="s">
        <v>3111</v>
      </c>
      <c r="C2200" s="118">
        <v>429836</v>
      </c>
      <c r="D2200" s="10" t="str">
        <f>VLOOKUP(A2200,'Linked TB'!A:A,1,FALSE)</f>
        <v>1690</v>
      </c>
    </row>
    <row r="2201" spans="1:4">
      <c r="A2201" s="116" t="s">
        <v>4233</v>
      </c>
      <c r="B2201" s="116" t="s">
        <v>4234</v>
      </c>
      <c r="C2201" s="118">
        <v>0</v>
      </c>
      <c r="D2201" s="10" t="str">
        <f>VLOOKUP(A2201,'Linked TB'!A:A,1,FALSE)</f>
        <v>0199</v>
      </c>
    </row>
    <row r="2202" spans="1:4">
      <c r="A2202" s="116" t="s">
        <v>641</v>
      </c>
      <c r="B2202" s="116" t="s">
        <v>642</v>
      </c>
      <c r="C2202" s="118">
        <v>0</v>
      </c>
      <c r="D2202" s="10" t="str">
        <f>VLOOKUP(A2202,'Linked TB'!A:A,1,FALSE)</f>
        <v>2344</v>
      </c>
    </row>
    <row r="2203" spans="1:4">
      <c r="A2203" s="116" t="s">
        <v>2998</v>
      </c>
      <c r="B2203" s="116" t="s">
        <v>2999</v>
      </c>
      <c r="C2203" s="118">
        <v>0</v>
      </c>
      <c r="D2203" s="10" t="str">
        <f>VLOOKUP(A2203,'Linked TB'!A:A,1,FALSE)</f>
        <v>0907</v>
      </c>
    </row>
    <row r="2204" spans="1:4">
      <c r="A2204" s="116" t="s">
        <v>3781</v>
      </c>
      <c r="B2204" s="116" t="s">
        <v>3782</v>
      </c>
      <c r="C2204" s="118">
        <v>65000</v>
      </c>
      <c r="D2204" s="10" t="str">
        <f>VLOOKUP(A2204,'Linked TB'!A:A,1,FALSE)</f>
        <v>2171</v>
      </c>
    </row>
    <row r="2205" spans="1:4">
      <c r="A2205" s="116" t="s">
        <v>3759</v>
      </c>
      <c r="B2205" s="116" t="s">
        <v>3760</v>
      </c>
      <c r="C2205" s="118">
        <v>0</v>
      </c>
      <c r="D2205" s="10" t="str">
        <f>VLOOKUP(A2205,'Linked TB'!A:A,1,FALSE)</f>
        <v>0485</v>
      </c>
    </row>
    <row r="2206" spans="1:4">
      <c r="A2206" s="116" t="s">
        <v>6093</v>
      </c>
      <c r="B2206" s="116" t="s">
        <v>6094</v>
      </c>
      <c r="C2206" s="118">
        <v>33465.949999999997</v>
      </c>
      <c r="D2206" s="10" t="str">
        <f>VLOOKUP(A2206,'Linked TB'!A:A,1,FALSE)</f>
        <v>2822</v>
      </c>
    </row>
    <row r="2207" spans="1:4">
      <c r="A2207" s="116" t="s">
        <v>4984</v>
      </c>
      <c r="B2207" s="116" t="s">
        <v>4985</v>
      </c>
      <c r="C2207" s="118">
        <v>0</v>
      </c>
      <c r="D2207" s="10" t="str">
        <f>VLOOKUP(A2207,'Linked TB'!A:A,1,FALSE)</f>
        <v>2486</v>
      </c>
    </row>
    <row r="2208" spans="1:4">
      <c r="A2208" s="116" t="s">
        <v>447</v>
      </c>
      <c r="B2208" s="116" t="s">
        <v>448</v>
      </c>
      <c r="C2208" s="118">
        <v>-138261079.91</v>
      </c>
      <c r="D2208" s="10" t="str">
        <f>VLOOKUP(A2208,'Linked TB'!A:A,1,FALSE)</f>
        <v>0274</v>
      </c>
    </row>
    <row r="2209" spans="1:4">
      <c r="A2209" s="116" t="s">
        <v>2960</v>
      </c>
      <c r="B2209" s="116" t="s">
        <v>2961</v>
      </c>
      <c r="C2209" s="118">
        <v>88910.84</v>
      </c>
      <c r="D2209" s="10" t="str">
        <f>VLOOKUP(A2209,'Linked TB'!A:A,1,FALSE)</f>
        <v>0499</v>
      </c>
    </row>
    <row r="2210" spans="1:4">
      <c r="A2210" s="116" t="s">
        <v>3190</v>
      </c>
      <c r="B2210" s="116" t="s">
        <v>3191</v>
      </c>
      <c r="C2210" s="118">
        <v>1396061.14</v>
      </c>
      <c r="D2210" s="10" t="str">
        <f>VLOOKUP(A2210,'Linked TB'!A:A,1,FALSE)</f>
        <v>2341</v>
      </c>
    </row>
    <row r="2211" spans="1:4">
      <c r="A2211" s="116" t="s">
        <v>3162</v>
      </c>
      <c r="B2211" s="116" t="s">
        <v>3163</v>
      </c>
      <c r="C2211" s="118">
        <v>551410.1</v>
      </c>
      <c r="D2211" s="10" t="str">
        <f>VLOOKUP(A2211,'Linked TB'!A:A,1,FALSE)</f>
        <v>2020</v>
      </c>
    </row>
    <row r="2212" spans="1:4">
      <c r="A2212" s="116" t="s">
        <v>5516</v>
      </c>
      <c r="B2212" s="116" t="s">
        <v>5517</v>
      </c>
      <c r="C2212" s="118">
        <v>214210</v>
      </c>
      <c r="D2212" s="10" t="str">
        <f>VLOOKUP(A2212,'Linked TB'!A:A,1,FALSE)</f>
        <v>2588</v>
      </c>
    </row>
    <row r="2213" spans="1:4">
      <c r="A2213" s="116" t="s">
        <v>5848</v>
      </c>
      <c r="B2213" s="116" t="s">
        <v>5849</v>
      </c>
      <c r="C2213" s="118">
        <v>6340</v>
      </c>
      <c r="D2213" s="10" t="str">
        <f>VLOOKUP(A2213,'Linked TB'!A:A,1,FALSE)</f>
        <v>2712</v>
      </c>
    </row>
    <row r="2214" spans="1:4">
      <c r="A2214" s="116" t="s">
        <v>4744</v>
      </c>
      <c r="B2214" s="116" t="s">
        <v>4745</v>
      </c>
      <c r="C2214" s="118">
        <v>-3020851.28</v>
      </c>
      <c r="D2214" s="10" t="str">
        <f>VLOOKUP(A2214,'Linked TB'!A:A,1,FALSE)</f>
        <v>1693</v>
      </c>
    </row>
    <row r="2215" spans="1:4">
      <c r="A2215" s="116" t="s">
        <v>3068</v>
      </c>
      <c r="B2215" s="116" t="s">
        <v>3069</v>
      </c>
      <c r="C2215" s="118">
        <v>155670</v>
      </c>
      <c r="D2215" s="10" t="str">
        <f>VLOOKUP(A2215,'Linked TB'!A:A,1,FALSE)</f>
        <v>1303</v>
      </c>
    </row>
    <row r="2216" spans="1:4">
      <c r="A2216" s="116" t="s">
        <v>3040</v>
      </c>
      <c r="B2216" s="116" t="s">
        <v>3041</v>
      </c>
      <c r="C2216" s="118">
        <v>120386.25</v>
      </c>
      <c r="D2216" s="10" t="str">
        <f>VLOOKUP(A2216,'Linked TB'!A:A,1,FALSE)</f>
        <v>0642</v>
      </c>
    </row>
    <row r="2217" spans="1:4">
      <c r="A2217" s="116" t="s">
        <v>3092</v>
      </c>
      <c r="B2217" s="116" t="s">
        <v>3093</v>
      </c>
      <c r="C2217" s="118">
        <v>43014.67</v>
      </c>
      <c r="D2217" s="10" t="str">
        <f>VLOOKUP(A2217,'Linked TB'!A:A,1,FALSE)</f>
        <v>1465</v>
      </c>
    </row>
    <row r="2218" spans="1:4">
      <c r="A2218" s="116" t="s">
        <v>3018</v>
      </c>
      <c r="B2218" s="116" t="s">
        <v>3019</v>
      </c>
      <c r="C2218" s="118">
        <v>106237.23</v>
      </c>
      <c r="D2218" s="10" t="str">
        <f>VLOOKUP(A2218,'Linked TB'!A:A,1,FALSE)</f>
        <v>1165</v>
      </c>
    </row>
    <row r="2219" spans="1:4">
      <c r="A2219" s="116" t="s">
        <v>3052</v>
      </c>
      <c r="B2219" s="116" t="s">
        <v>3053</v>
      </c>
      <c r="C2219" s="118">
        <v>7905</v>
      </c>
      <c r="D2219" s="10" t="str">
        <f>VLOOKUP(A2219,'Linked TB'!A:A,1,FALSE)</f>
        <v>0697</v>
      </c>
    </row>
    <row r="2220" spans="1:4">
      <c r="A2220" s="116" t="s">
        <v>3164</v>
      </c>
      <c r="B2220" s="116" t="s">
        <v>3165</v>
      </c>
      <c r="C2220" s="118">
        <v>3325960.35</v>
      </c>
      <c r="D2220" s="10" t="str">
        <f>VLOOKUP(A2220,'Linked TB'!A:A,1,FALSE)</f>
        <v>2079</v>
      </c>
    </row>
    <row r="2221" spans="1:4">
      <c r="A2221" s="116" t="s">
        <v>3775</v>
      </c>
      <c r="B2221" s="116" t="s">
        <v>3776</v>
      </c>
      <c r="C2221" s="118">
        <v>56890</v>
      </c>
      <c r="D2221" s="10" t="str">
        <f>VLOOKUP(A2221,'Linked TB'!A:A,1,FALSE)</f>
        <v>2201</v>
      </c>
    </row>
    <row r="2222" spans="1:4">
      <c r="A2222" s="116" t="s">
        <v>3026</v>
      </c>
      <c r="B2222" s="116" t="s">
        <v>3027</v>
      </c>
      <c r="C2222" s="118">
        <v>11701.67</v>
      </c>
      <c r="D2222" s="10" t="str">
        <f>VLOOKUP(A2222,'Linked TB'!A:A,1,FALSE)</f>
        <v>0708</v>
      </c>
    </row>
    <row r="2223" spans="1:4">
      <c r="A2223" s="116" t="s">
        <v>5103</v>
      </c>
      <c r="B2223" s="116" t="s">
        <v>5803</v>
      </c>
      <c r="C2223" s="118">
        <v>9023052</v>
      </c>
      <c r="D2223" s="10" t="str">
        <f>VLOOKUP(A2223,'Linked TB'!A:A,1,FALSE)</f>
        <v>1556</v>
      </c>
    </row>
    <row r="2224" spans="1:4">
      <c r="A2224" s="116" t="s">
        <v>3208</v>
      </c>
      <c r="B2224" s="116" t="s">
        <v>3209</v>
      </c>
      <c r="C2224" s="118">
        <v>0</v>
      </c>
      <c r="D2224" s="10" t="str">
        <f>VLOOKUP(A2224,'Linked TB'!A:A,1,FALSE)</f>
        <v>2150</v>
      </c>
    </row>
    <row r="2225" spans="1:4">
      <c r="A2225" s="116" t="s">
        <v>3028</v>
      </c>
      <c r="B2225" s="116" t="s">
        <v>3029</v>
      </c>
      <c r="C2225" s="118">
        <v>42475.4</v>
      </c>
      <c r="D2225" s="10" t="str">
        <f>VLOOKUP(A2225,'Linked TB'!A:A,1,FALSE)</f>
        <v>0737</v>
      </c>
    </row>
    <row r="2226" spans="1:4">
      <c r="A2226" s="116" t="s">
        <v>3793</v>
      </c>
      <c r="B2226" s="116" t="s">
        <v>3794</v>
      </c>
      <c r="C2226" s="118">
        <v>12000</v>
      </c>
      <c r="D2226" s="10" t="str">
        <f>VLOOKUP(A2226,'Linked TB'!A:A,1,FALSE)</f>
        <v>2179</v>
      </c>
    </row>
    <row r="2227" spans="1:4">
      <c r="A2227" s="116" t="s">
        <v>3128</v>
      </c>
      <c r="B2227" s="116" t="s">
        <v>3129</v>
      </c>
      <c r="C2227" s="118">
        <v>88910.84</v>
      </c>
      <c r="D2227" s="10" t="str">
        <f>VLOOKUP(A2227,'Linked TB'!A:A,1,FALSE)</f>
        <v>1624</v>
      </c>
    </row>
    <row r="2228" spans="1:4">
      <c r="A2228" s="116" t="s">
        <v>3032</v>
      </c>
      <c r="B2228" s="116" t="s">
        <v>3033</v>
      </c>
      <c r="C2228" s="118">
        <v>79164.5</v>
      </c>
      <c r="D2228" s="10" t="str">
        <f>VLOOKUP(A2228,'Linked TB'!A:A,1,FALSE)</f>
        <v>0753</v>
      </c>
    </row>
    <row r="2229" spans="1:4">
      <c r="A2229" s="116" t="s">
        <v>3216</v>
      </c>
      <c r="B2229" s="116" t="s">
        <v>3217</v>
      </c>
      <c r="C2229" s="118">
        <v>413979.87</v>
      </c>
      <c r="D2229" s="10" t="str">
        <f>VLOOKUP(A2229,'Linked TB'!A:A,1,FALSE)</f>
        <v>2342</v>
      </c>
    </row>
    <row r="2230" spans="1:4">
      <c r="A2230" s="116" t="s">
        <v>5993</v>
      </c>
      <c r="B2230" s="116" t="s">
        <v>5994</v>
      </c>
      <c r="C2230" s="118">
        <v>0</v>
      </c>
      <c r="D2230" s="10" t="str">
        <f>VLOOKUP(A2230,'Linked TB'!A:A,1,FALSE)</f>
        <v>2742</v>
      </c>
    </row>
    <row r="2231" spans="1:4">
      <c r="A2231" s="116" t="s">
        <v>3066</v>
      </c>
      <c r="B2231" s="116" t="s">
        <v>3067</v>
      </c>
      <c r="C2231" s="118">
        <v>0</v>
      </c>
      <c r="D2231" s="10" t="str">
        <f>VLOOKUP(A2231,'Linked TB'!A:A,1,FALSE)</f>
        <v>0978</v>
      </c>
    </row>
    <row r="2232" spans="1:4">
      <c r="A2232" s="116" t="s">
        <v>3148</v>
      </c>
      <c r="B2232" s="116" t="s">
        <v>3149</v>
      </c>
      <c r="C2232" s="118">
        <v>5896122.5800000001</v>
      </c>
      <c r="D2232" s="10" t="str">
        <f>VLOOKUP(A2232,'Linked TB'!A:A,1,FALSE)</f>
        <v>1318</v>
      </c>
    </row>
    <row r="2233" spans="1:4">
      <c r="A2233" s="116" t="s">
        <v>3180</v>
      </c>
      <c r="B2233" s="116" t="s">
        <v>3181</v>
      </c>
      <c r="C2233" s="118">
        <v>74655.679999999993</v>
      </c>
      <c r="D2233" s="10" t="str">
        <f>VLOOKUP(A2233,'Linked TB'!A:A,1,FALSE)</f>
        <v>2080</v>
      </c>
    </row>
    <row r="2234" spans="1:4">
      <c r="A2234" s="116" t="s">
        <v>3130</v>
      </c>
      <c r="B2234" s="116" t="s">
        <v>3131</v>
      </c>
      <c r="C2234" s="118">
        <v>58968.25</v>
      </c>
      <c r="D2234" s="10" t="str">
        <f>VLOOKUP(A2234,'Linked TB'!A:A,1,FALSE)</f>
        <v>1681</v>
      </c>
    </row>
    <row r="2235" spans="1:4">
      <c r="A2235" s="116" t="s">
        <v>3074</v>
      </c>
      <c r="B2235" s="116" t="s">
        <v>3075</v>
      </c>
      <c r="C2235" s="118">
        <v>0</v>
      </c>
      <c r="D2235" s="10" t="str">
        <f>VLOOKUP(A2235,'Linked TB'!A:A,1,FALSE)</f>
        <v>0882</v>
      </c>
    </row>
    <row r="2236" spans="1:4">
      <c r="A2236" s="116" t="s">
        <v>4889</v>
      </c>
      <c r="B2236" s="116" t="s">
        <v>4890</v>
      </c>
      <c r="C2236" s="118">
        <v>-130047</v>
      </c>
      <c r="D2236" s="10" t="str">
        <f>VLOOKUP(A2236,'Linked TB'!A:A,1,FALSE)</f>
        <v>1731</v>
      </c>
    </row>
    <row r="2237" spans="1:4">
      <c r="A2237" s="116" t="s">
        <v>4348</v>
      </c>
      <c r="B2237" s="116" t="s">
        <v>4349</v>
      </c>
      <c r="C2237" s="118">
        <v>-1589515197.9100001</v>
      </c>
      <c r="D2237" s="10" t="str">
        <f>VLOOKUP(A2237,'Linked TB'!A:A,1,FALSE)</f>
        <v>0277</v>
      </c>
    </row>
    <row r="2238" spans="1:4">
      <c r="A2238" s="116" t="s">
        <v>3056</v>
      </c>
      <c r="B2238" s="116" t="s">
        <v>3057</v>
      </c>
      <c r="C2238" s="118">
        <v>165008.75</v>
      </c>
      <c r="D2238" s="10" t="str">
        <f>VLOOKUP(A2238,'Linked TB'!A:A,1,FALSE)</f>
        <v>0582</v>
      </c>
    </row>
    <row r="2239" spans="1:4">
      <c r="A2239" s="116" t="s">
        <v>2982</v>
      </c>
      <c r="B2239" s="116" t="s">
        <v>2983</v>
      </c>
      <c r="C2239" s="118">
        <v>49034.64</v>
      </c>
      <c r="D2239" s="10" t="str">
        <f>VLOOKUP(A2239,'Linked TB'!A:A,1,FALSE)</f>
        <v>0560</v>
      </c>
    </row>
    <row r="2240" spans="1:4">
      <c r="A2240" s="116" t="s">
        <v>2978</v>
      </c>
      <c r="B2240" s="116" t="s">
        <v>2979</v>
      </c>
      <c r="C2240" s="118">
        <v>49034.64</v>
      </c>
      <c r="D2240" s="10" t="str">
        <f>VLOOKUP(A2240,'Linked TB'!A:A,1,FALSE)</f>
        <v>0548</v>
      </c>
    </row>
    <row r="2241" spans="1:4">
      <c r="A2241" s="116" t="s">
        <v>3044</v>
      </c>
      <c r="B2241" s="116" t="s">
        <v>3045</v>
      </c>
      <c r="C2241" s="118">
        <v>85146.75</v>
      </c>
      <c r="D2241" s="10" t="str">
        <f>VLOOKUP(A2241,'Linked TB'!A:A,1,FALSE)</f>
        <v>0648</v>
      </c>
    </row>
    <row r="2242" spans="1:4">
      <c r="A2242" s="116" t="s">
        <v>4887</v>
      </c>
      <c r="B2242" s="116" t="s">
        <v>4888</v>
      </c>
      <c r="C2242" s="118">
        <v>-276536.56</v>
      </c>
      <c r="D2242" s="10" t="str">
        <f>VLOOKUP(A2242,'Linked TB'!A:A,1,FALSE)</f>
        <v>1554</v>
      </c>
    </row>
    <row r="2243" spans="1:4">
      <c r="A2243" s="116" t="s">
        <v>5846</v>
      </c>
      <c r="B2243" s="116" t="s">
        <v>5847</v>
      </c>
      <c r="C2243" s="118">
        <v>16850</v>
      </c>
      <c r="D2243" s="10" t="str">
        <f>VLOOKUP(A2243,'Linked TB'!A:A,1,FALSE)</f>
        <v>2698</v>
      </c>
    </row>
    <row r="2244" spans="1:4">
      <c r="A2244" s="116" t="s">
        <v>3102</v>
      </c>
      <c r="B2244" s="116" t="s">
        <v>3103</v>
      </c>
      <c r="C2244" s="118">
        <v>0</v>
      </c>
      <c r="D2244" s="10" t="str">
        <f>VLOOKUP(A2244,'Linked TB'!A:A,1,FALSE)</f>
        <v>1639</v>
      </c>
    </row>
    <row r="2245" spans="1:4">
      <c r="A2245" s="116" t="s">
        <v>3146</v>
      </c>
      <c r="B2245" s="116" t="s">
        <v>3147</v>
      </c>
      <c r="C2245" s="118">
        <v>205690</v>
      </c>
      <c r="D2245" s="10" t="str">
        <f>VLOOKUP(A2245,'Linked TB'!A:A,1,FALSE)</f>
        <v>1516</v>
      </c>
    </row>
    <row r="2246" spans="1:4">
      <c r="A2246" s="116" t="s">
        <v>3008</v>
      </c>
      <c r="B2246" s="116" t="s">
        <v>3009</v>
      </c>
      <c r="C2246" s="118">
        <v>71512.17</v>
      </c>
      <c r="D2246" s="10" t="str">
        <f>VLOOKUP(A2246,'Linked TB'!A:A,1,FALSE)</f>
        <v>1234</v>
      </c>
    </row>
    <row r="2247" spans="1:4">
      <c r="A2247" s="116" t="s">
        <v>449</v>
      </c>
      <c r="B2247" s="116" t="s">
        <v>450</v>
      </c>
      <c r="C2247" s="118">
        <v>-239461027.62</v>
      </c>
      <c r="D2247" s="10" t="str">
        <f>VLOOKUP(A2247,'Linked TB'!A:A,1,FALSE)</f>
        <v>0276</v>
      </c>
    </row>
    <row r="2248" spans="1:4">
      <c r="A2248" s="116" t="s">
        <v>3504</v>
      </c>
      <c r="B2248" s="116" t="s">
        <v>3505</v>
      </c>
      <c r="C2248" s="118">
        <v>64513.5</v>
      </c>
      <c r="D2248" s="10" t="str">
        <f>VLOOKUP(A2248,'Linked TB'!A:A,1,FALSE)</f>
        <v>2540</v>
      </c>
    </row>
    <row r="2249" spans="1:4">
      <c r="A2249" s="116" t="s">
        <v>6282</v>
      </c>
      <c r="B2249" s="116" t="s">
        <v>6283</v>
      </c>
      <c r="C2249" s="118">
        <v>0</v>
      </c>
      <c r="D2249" s="10" t="e">
        <f>VLOOKUP(A2249,'Linked TB'!A:A,1,FALSE)</f>
        <v>#N/A</v>
      </c>
    </row>
    <row r="2250" spans="1:4">
      <c r="A2250" s="10" t="s">
        <v>4329</v>
      </c>
      <c r="B2250" s="10" t="s">
        <v>4330</v>
      </c>
      <c r="C2250" s="118">
        <v>505517008.07999998</v>
      </c>
      <c r="D2250" s="10" t="str">
        <f>VLOOKUP(A2250,'Linked TB'!A:A,1,FALSE)</f>
        <v>2310</v>
      </c>
    </row>
    <row r="2251" spans="1:4">
      <c r="A2251" s="10" t="s">
        <v>3200</v>
      </c>
      <c r="B2251" s="10" t="s">
        <v>3201</v>
      </c>
      <c r="C2251" s="118">
        <v>30242.5</v>
      </c>
      <c r="D2251" s="10" t="str">
        <f>VLOOKUP(A2251,'Linked TB'!A:A,1,FALSE)</f>
        <v>2305</v>
      </c>
    </row>
    <row r="2252" spans="1:4">
      <c r="A2252" s="116" t="s">
        <v>4274</v>
      </c>
      <c r="B2252" s="116" t="s">
        <v>4275</v>
      </c>
      <c r="C2252" s="118">
        <v>-3951.08</v>
      </c>
      <c r="D2252" s="10" t="str">
        <f>VLOOKUP(A2252,'Linked TB'!A:A,1,FALSE)</f>
        <v>0278</v>
      </c>
    </row>
    <row r="2253" spans="1:4">
      <c r="A2253" s="116" t="s">
        <v>3080</v>
      </c>
      <c r="B2253" s="116" t="s">
        <v>3081</v>
      </c>
      <c r="C2253" s="118">
        <v>141975.24</v>
      </c>
      <c r="D2253" s="10" t="str">
        <f>VLOOKUP(A2253,'Linked TB'!A:A,1,FALSE)</f>
        <v>1394</v>
      </c>
    </row>
    <row r="2254" spans="1:4">
      <c r="A2254" s="10" t="s">
        <v>3038</v>
      </c>
      <c r="B2254" s="10" t="s">
        <v>3039</v>
      </c>
      <c r="C2254" s="118">
        <v>199535.3</v>
      </c>
      <c r="D2254" s="10" t="str">
        <f>VLOOKUP(A2254,'Linked TB'!A:A,1,FALSE)</f>
        <v>0585</v>
      </c>
    </row>
    <row r="2255" spans="1:4">
      <c r="A2255" s="10" t="s">
        <v>3194</v>
      </c>
      <c r="B2255" s="10" t="s">
        <v>3195</v>
      </c>
      <c r="C2255" s="118">
        <v>0</v>
      </c>
      <c r="D2255" s="10" t="str">
        <f>VLOOKUP(A2255,'Linked TB'!A:A,1,FALSE)</f>
        <v>2145</v>
      </c>
    </row>
    <row r="2256" spans="1:4">
      <c r="A2256" s="10" t="s">
        <v>6609</v>
      </c>
      <c r="B2256" s="10" t="s">
        <v>6610</v>
      </c>
      <c r="C2256" s="118">
        <v>0</v>
      </c>
      <c r="D2256" s="10" t="e">
        <f>VLOOKUP(A2256,'Linked TB'!A:A,1,FALSE)</f>
        <v>#N/A</v>
      </c>
    </row>
    <row r="2257" spans="1:4">
      <c r="A2257" s="10" t="s">
        <v>5550</v>
      </c>
      <c r="B2257" s="10" t="s">
        <v>5551</v>
      </c>
      <c r="C2257" s="118">
        <v>0</v>
      </c>
      <c r="D2257" s="10" t="str">
        <f>VLOOKUP(A2257,'Linked TB'!A:A,1,FALSE)</f>
        <v>2668</v>
      </c>
    </row>
    <row r="2258" spans="1:4">
      <c r="A2258" s="10" t="s">
        <v>3785</v>
      </c>
      <c r="B2258" s="10" t="s">
        <v>3786</v>
      </c>
      <c r="C2258" s="118">
        <v>0</v>
      </c>
      <c r="D2258" s="10" t="str">
        <f>VLOOKUP(A2258,'Linked TB'!A:A,1,FALSE)</f>
        <v>2183</v>
      </c>
    </row>
    <row r="2259" spans="1:4">
      <c r="A2259" s="10" t="s">
        <v>3168</v>
      </c>
      <c r="B2259" s="10" t="s">
        <v>3169</v>
      </c>
      <c r="C2259" s="118">
        <v>30044</v>
      </c>
      <c r="D2259" s="10" t="str">
        <f>VLOOKUP(A2259,'Linked TB'!A:A,1,FALSE)</f>
        <v>1946</v>
      </c>
    </row>
    <row r="2260" spans="1:4">
      <c r="A2260" s="10" t="s">
        <v>5844</v>
      </c>
      <c r="B2260" s="10" t="s">
        <v>5845</v>
      </c>
      <c r="C2260" s="118">
        <v>76946.39</v>
      </c>
      <c r="D2260" s="10" t="str">
        <f>VLOOKUP(A2260,'Linked TB'!A:A,1,FALSE)</f>
        <v>2719</v>
      </c>
    </row>
    <row r="2261" spans="1:4">
      <c r="A2261" s="10" t="s">
        <v>969</v>
      </c>
      <c r="B2261" s="10" t="s">
        <v>970</v>
      </c>
      <c r="C2261" s="118">
        <v>5142500</v>
      </c>
      <c r="D2261" s="10" t="str">
        <f>VLOOKUP(A2261,'Linked TB'!A:A,1,FALSE)</f>
        <v>0040</v>
      </c>
    </row>
    <row r="2262" spans="1:4">
      <c r="A2262" s="10" t="s">
        <v>6193</v>
      </c>
      <c r="B2262" s="10" t="s">
        <v>6194</v>
      </c>
      <c r="C2262" s="118">
        <v>0</v>
      </c>
      <c r="D2262" s="10" t="str">
        <f>VLOOKUP(A2262,'Linked TB'!A:A,1,FALSE)</f>
        <v>2579</v>
      </c>
    </row>
    <row r="2263" spans="1:4">
      <c r="A2263" s="10" t="s">
        <v>4458</v>
      </c>
      <c r="B2263" s="10" t="s">
        <v>6092</v>
      </c>
      <c r="C2263" s="118">
        <v>0</v>
      </c>
      <c r="D2263" s="10" t="str">
        <f>VLOOKUP(A2263,'Linked TB'!A:A,1,FALSE)</f>
        <v>0195</v>
      </c>
    </row>
    <row r="2264" spans="1:4">
      <c r="A2264" s="10" t="s">
        <v>3777</v>
      </c>
      <c r="B2264" s="10" t="s">
        <v>3778</v>
      </c>
      <c r="C2264" s="118">
        <v>54160</v>
      </c>
      <c r="D2264" s="10" t="str">
        <f>VLOOKUP(A2264,'Linked TB'!A:A,1,FALSE)</f>
        <v>2200</v>
      </c>
    </row>
    <row r="2265" spans="1:4">
      <c r="A2265" s="10" t="s">
        <v>5514</v>
      </c>
      <c r="B2265" s="10" t="s">
        <v>5515</v>
      </c>
      <c r="C2265" s="118">
        <v>4500</v>
      </c>
      <c r="D2265" s="10" t="str">
        <f>VLOOKUP(A2265,'Linked TB'!A:A,1,FALSE)</f>
        <v>2577</v>
      </c>
    </row>
    <row r="2266" spans="1:4">
      <c r="A2266" s="10" t="s">
        <v>1401</v>
      </c>
      <c r="B2266" s="10" t="s">
        <v>1402</v>
      </c>
      <c r="C2266" s="118">
        <v>1093665.0900000001</v>
      </c>
      <c r="D2266" s="10" t="str">
        <f>VLOOKUP(A2266,'Linked TB'!A:A,1,FALSE)</f>
        <v>0087</v>
      </c>
    </row>
    <row r="2267" spans="1:4">
      <c r="A2267" s="10" t="s">
        <v>3082</v>
      </c>
      <c r="B2267" s="10" t="s">
        <v>3083</v>
      </c>
      <c r="C2267" s="118">
        <v>84631.38</v>
      </c>
      <c r="D2267" s="10" t="str">
        <f>VLOOKUP(A2267,'Linked TB'!A:A,1,FALSE)</f>
        <v>1521</v>
      </c>
    </row>
    <row r="2268" spans="1:4">
      <c r="A2268" s="10" t="s">
        <v>5542</v>
      </c>
      <c r="B2268" s="10" t="s">
        <v>5543</v>
      </c>
      <c r="C2268" s="118">
        <v>42165.53</v>
      </c>
      <c r="D2268" s="10" t="str">
        <f>VLOOKUP(A2268,'Linked TB'!A:A,1,FALSE)</f>
        <v>2663</v>
      </c>
    </row>
    <row r="2269" spans="1:4">
      <c r="A2269" s="10" t="s">
        <v>420</v>
      </c>
      <c r="B2269" s="10" t="s">
        <v>421</v>
      </c>
      <c r="C2269" s="118">
        <v>0</v>
      </c>
      <c r="D2269" s="10" t="str">
        <f>VLOOKUP(A2269,'Linked TB'!A:A,1,FALSE)</f>
        <v>0092</v>
      </c>
    </row>
    <row r="2270" spans="1:4">
      <c r="A2270" s="10" t="s">
        <v>4077</v>
      </c>
      <c r="B2270" s="10" t="s">
        <v>4078</v>
      </c>
      <c r="C2270" s="118">
        <v>0</v>
      </c>
      <c r="D2270" s="10" t="str">
        <f>VLOOKUP(A2270,'Linked TB'!A:A,1,FALSE)</f>
        <v>1538</v>
      </c>
    </row>
    <row r="2271" spans="1:4">
      <c r="A2271" s="10" t="s">
        <v>3182</v>
      </c>
      <c r="B2271" s="10" t="s">
        <v>3183</v>
      </c>
      <c r="C2271" s="118">
        <v>93788.56</v>
      </c>
      <c r="D2271" s="10" t="str">
        <f>VLOOKUP(A2271,'Linked TB'!A:A,1,FALSE)</f>
        <v>1997</v>
      </c>
    </row>
    <row r="2272" spans="1:4">
      <c r="A2272" s="10" t="s">
        <v>2962</v>
      </c>
      <c r="B2272" s="10" t="s">
        <v>2963</v>
      </c>
      <c r="C2272" s="118">
        <v>88910.84</v>
      </c>
      <c r="D2272" s="10" t="str">
        <f>VLOOKUP(A2272,'Linked TB'!A:A,1,FALSE)</f>
        <v>0506</v>
      </c>
    </row>
    <row r="2273" spans="1:4">
      <c r="A2273" s="10" t="s">
        <v>3154</v>
      </c>
      <c r="B2273" s="10" t="s">
        <v>3155</v>
      </c>
      <c r="C2273" s="118">
        <v>601656.06999999995</v>
      </c>
      <c r="D2273" s="10" t="str">
        <f>VLOOKUP(A2273,'Linked TB'!A:A,1,FALSE)</f>
        <v>1998</v>
      </c>
    </row>
    <row r="2274" spans="1:4">
      <c r="A2274" s="10" t="s">
        <v>2974</v>
      </c>
      <c r="B2274" s="10" t="s">
        <v>2975</v>
      </c>
      <c r="C2274" s="118">
        <v>44102.04</v>
      </c>
      <c r="D2274" s="10" t="str">
        <f>VLOOKUP(A2274,'Linked TB'!A:A,1,FALSE)</f>
        <v>0544</v>
      </c>
    </row>
    <row r="2275" spans="1:4">
      <c r="A2275" s="10" t="s">
        <v>4413</v>
      </c>
      <c r="B2275" s="10" t="s">
        <v>4415</v>
      </c>
      <c r="C2275" s="118">
        <v>287660.86</v>
      </c>
      <c r="D2275" s="10" t="str">
        <f>VLOOKUP(A2275,'Linked TB'!A:A,1,FALSE)</f>
        <v>1323</v>
      </c>
    </row>
    <row r="2276" spans="1:4">
      <c r="A2276" s="10" t="s">
        <v>1328</v>
      </c>
      <c r="B2276" s="10" t="s">
        <v>1329</v>
      </c>
      <c r="C2276" s="118">
        <v>0</v>
      </c>
      <c r="D2276" s="10" t="str">
        <f>VLOOKUP(A2276,'Linked TB'!A:A,1,FALSE)</f>
        <v>1044</v>
      </c>
    </row>
    <row r="2277" spans="1:4">
      <c r="A2277" s="10" t="s">
        <v>3196</v>
      </c>
      <c r="B2277" s="10" t="s">
        <v>3197</v>
      </c>
      <c r="C2277" s="118">
        <v>0</v>
      </c>
      <c r="D2277" s="10" t="str">
        <f>VLOOKUP(A2277,'Linked TB'!A:A,1,FALSE)</f>
        <v>2256</v>
      </c>
    </row>
    <row r="2278" spans="1:4">
      <c r="A2278" s="10" t="s">
        <v>5185</v>
      </c>
      <c r="B2278" s="10" t="s">
        <v>5186</v>
      </c>
      <c r="C2278" s="118">
        <v>0</v>
      </c>
      <c r="D2278" s="10" t="str">
        <f>VLOOKUP(A2278,'Linked TB'!A:A,1,FALSE)</f>
        <v>0108</v>
      </c>
    </row>
    <row r="2279" spans="1:4">
      <c r="A2279" s="10" t="s">
        <v>3779</v>
      </c>
      <c r="B2279" s="10" t="s">
        <v>3780</v>
      </c>
      <c r="C2279" s="118">
        <v>0</v>
      </c>
      <c r="D2279" s="10" t="str">
        <f>VLOOKUP(A2279,'Linked TB'!A:A,1,FALSE)</f>
        <v>2207</v>
      </c>
    </row>
    <row r="2280" spans="1:4">
      <c r="A2280" s="10" t="s">
        <v>3002</v>
      </c>
      <c r="B2280" s="10" t="s">
        <v>3003</v>
      </c>
      <c r="C2280" s="118">
        <v>0</v>
      </c>
      <c r="D2280" s="10" t="str">
        <f>VLOOKUP(A2280,'Linked TB'!A:A,1,FALSE)</f>
        <v>0926</v>
      </c>
    </row>
    <row r="2281" spans="1:4">
      <c r="A2281" s="10" t="s">
        <v>3118</v>
      </c>
      <c r="B2281" s="10" t="s">
        <v>3119</v>
      </c>
      <c r="C2281" s="118">
        <v>0</v>
      </c>
      <c r="D2281" s="10" t="str">
        <f>VLOOKUP(A2281,'Linked TB'!A:A,1,FALSE)</f>
        <v>1742</v>
      </c>
    </row>
    <row r="2282" spans="1:4">
      <c r="A2282" s="10" t="s">
        <v>772</v>
      </c>
      <c r="B2282" s="10" t="s">
        <v>773</v>
      </c>
      <c r="C2282" s="118">
        <v>0</v>
      </c>
      <c r="D2282" s="10" t="str">
        <f>VLOOKUP(A2282,'Linked TB'!A:A,1,FALSE)</f>
        <v>0636</v>
      </c>
    </row>
    <row r="2283" spans="1:4">
      <c r="A2283" s="10" t="s">
        <v>3188</v>
      </c>
      <c r="B2283" s="10" t="s">
        <v>3189</v>
      </c>
      <c r="C2283" s="118">
        <v>0</v>
      </c>
      <c r="D2283" s="10" t="str">
        <f>VLOOKUP(A2283,'Linked TB'!A:A,1,FALSE)</f>
        <v>2217</v>
      </c>
    </row>
    <row r="2284" spans="1:4">
      <c r="A2284" s="10" t="s">
        <v>3152</v>
      </c>
      <c r="B2284" s="10" t="s">
        <v>3153</v>
      </c>
      <c r="C2284" s="118">
        <v>10310</v>
      </c>
      <c r="D2284" s="10" t="str">
        <f>VLOOKUP(A2284,'Linked TB'!A:A,1,FALSE)</f>
        <v>1342</v>
      </c>
    </row>
    <row r="2285" spans="1:4">
      <c r="A2285" s="10" t="s">
        <v>5871</v>
      </c>
      <c r="B2285" s="10" t="s">
        <v>5872</v>
      </c>
      <c r="C2285" s="118">
        <v>9666.76</v>
      </c>
      <c r="D2285" s="10" t="str">
        <f>VLOOKUP(A2285,'Linked TB'!A:A,1,FALSE)</f>
        <v>2722</v>
      </c>
    </row>
    <row r="2286" spans="1:4">
      <c r="A2286" s="10" t="s">
        <v>3789</v>
      </c>
      <c r="B2286" s="10" t="s">
        <v>3790</v>
      </c>
      <c r="C2286" s="118">
        <v>10850</v>
      </c>
      <c r="D2286" s="10" t="str">
        <f>VLOOKUP(A2286,'Linked TB'!A:A,1,FALSE)</f>
        <v>2194</v>
      </c>
    </row>
    <row r="2287" spans="1:4">
      <c r="A2287" s="10" t="s">
        <v>2968</v>
      </c>
      <c r="B2287" s="10" t="s">
        <v>2969</v>
      </c>
      <c r="C2287" s="118">
        <v>13750</v>
      </c>
      <c r="D2287" s="10" t="str">
        <f>VLOOKUP(A2287,'Linked TB'!A:A,1,FALSE)</f>
        <v>0515</v>
      </c>
    </row>
    <row r="2288" spans="1:4">
      <c r="A2288" s="10" t="s">
        <v>2980</v>
      </c>
      <c r="B2288" s="10" t="s">
        <v>2981</v>
      </c>
      <c r="C2288" s="118">
        <v>49720.959999999999</v>
      </c>
      <c r="D2288" s="10" t="str">
        <f>VLOOKUP(A2288,'Linked TB'!A:A,1,FALSE)</f>
        <v>0551</v>
      </c>
    </row>
    <row r="2289" spans="1:4">
      <c r="A2289" s="10" t="s">
        <v>3112</v>
      </c>
      <c r="B2289" s="10" t="s">
        <v>3113</v>
      </c>
      <c r="C2289" s="118">
        <v>0</v>
      </c>
      <c r="D2289" s="10" t="str">
        <f>VLOOKUP(A2289,'Linked TB'!A:A,1,FALSE)</f>
        <v>1767</v>
      </c>
    </row>
    <row r="2290" spans="1:4">
      <c r="A2290" s="10" t="s">
        <v>6611</v>
      </c>
      <c r="B2290" s="10" t="s">
        <v>6612</v>
      </c>
      <c r="C2290" s="118">
        <v>0</v>
      </c>
      <c r="D2290" s="10" t="e">
        <f>VLOOKUP(A2290,'Linked TB'!A:A,1,FALSE)</f>
        <v>#N/A</v>
      </c>
    </row>
    <row r="2291" spans="1:4">
      <c r="A2291" s="10" t="s">
        <v>3136</v>
      </c>
      <c r="B2291" s="10" t="s">
        <v>3137</v>
      </c>
      <c r="C2291" s="118">
        <v>0</v>
      </c>
      <c r="D2291" s="10" t="str">
        <f>VLOOKUP(A2291,'Linked TB'!A:A,1,FALSE)</f>
        <v>1879</v>
      </c>
    </row>
    <row r="2292" spans="1:4">
      <c r="A2292" s="10" t="s">
        <v>4625</v>
      </c>
      <c r="B2292" s="10" t="s">
        <v>4626</v>
      </c>
      <c r="C2292" s="118">
        <v>0</v>
      </c>
      <c r="D2292" s="10" t="str">
        <f>VLOOKUP(A2292,'Linked TB'!A:A,1,FALSE)</f>
        <v>1150</v>
      </c>
    </row>
    <row r="2293" spans="1:4">
      <c r="A2293" s="10" t="s">
        <v>3757</v>
      </c>
      <c r="B2293" s="10" t="s">
        <v>3758</v>
      </c>
      <c r="C2293" s="118">
        <v>0</v>
      </c>
      <c r="D2293" s="10" t="str">
        <f>VLOOKUP(A2293,'Linked TB'!A:A,1,FALSE)</f>
        <v>0480</v>
      </c>
    </row>
    <row r="2294" spans="1:4">
      <c r="A2294" s="10" t="s">
        <v>5918</v>
      </c>
      <c r="B2294" s="10" t="s">
        <v>5919</v>
      </c>
      <c r="C2294" s="118">
        <v>-669686125.77999997</v>
      </c>
      <c r="D2294" s="10" t="str">
        <f>VLOOKUP(A2294,'Linked TB'!A:A,1,FALSE)</f>
        <v>2785</v>
      </c>
    </row>
    <row r="2295" spans="1:4">
      <c r="A2295" s="10" t="s">
        <v>3534</v>
      </c>
      <c r="B2295" s="10" t="s">
        <v>3535</v>
      </c>
      <c r="C2295" s="118">
        <v>0</v>
      </c>
      <c r="D2295" s="10" t="str">
        <f>VLOOKUP(A2295,'Linked TB'!A:A,1,FALSE)</f>
        <v>2500</v>
      </c>
    </row>
    <row r="2296" spans="1:4">
      <c r="A2296" s="10" t="s">
        <v>3150</v>
      </c>
      <c r="B2296" s="10" t="s">
        <v>3151</v>
      </c>
      <c r="C2296" s="118">
        <v>0</v>
      </c>
      <c r="D2296" s="10" t="str">
        <f>VLOOKUP(A2296,'Linked TB'!A:A,1,FALSE)</f>
        <v>1327</v>
      </c>
    </row>
    <row r="2297" spans="1:4">
      <c r="A2297" s="10" t="s">
        <v>3126</v>
      </c>
      <c r="B2297" s="10" t="s">
        <v>3127</v>
      </c>
      <c r="C2297" s="118">
        <v>0</v>
      </c>
      <c r="D2297" s="10" t="str">
        <f>VLOOKUP(A2297,'Linked TB'!A:A,1,FALSE)</f>
        <v>1586</v>
      </c>
    </row>
    <row r="2298" spans="1:4">
      <c r="A2298" s="10" t="s">
        <v>5892</v>
      </c>
      <c r="B2298" s="10" t="s">
        <v>5893</v>
      </c>
      <c r="C2298" s="118">
        <v>0</v>
      </c>
      <c r="D2298" s="10" t="str">
        <f>VLOOKUP(A2298,'Linked TB'!A:A,1,FALSE)</f>
        <v>1637</v>
      </c>
    </row>
    <row r="2299" spans="1:4">
      <c r="A2299" s="10" t="s">
        <v>4633</v>
      </c>
      <c r="B2299" s="10" t="s">
        <v>4634</v>
      </c>
      <c r="C2299" s="118">
        <v>0</v>
      </c>
      <c r="D2299" s="10" t="str">
        <f>VLOOKUP(A2299,'Linked TB'!A:A,1,FALSE)</f>
        <v>1314</v>
      </c>
    </row>
    <row r="2300" spans="1:4">
      <c r="A2300" s="10" t="s">
        <v>885</v>
      </c>
      <c r="B2300" s="10" t="s">
        <v>886</v>
      </c>
      <c r="C2300" s="118">
        <v>0</v>
      </c>
      <c r="D2300" s="10" t="str">
        <f>VLOOKUP(A2300,'Linked TB'!A:A,1,FALSE)</f>
        <v>1085</v>
      </c>
    </row>
    <row r="2301" spans="1:4">
      <c r="A2301" s="10" t="s">
        <v>3010</v>
      </c>
      <c r="B2301" s="10" t="s">
        <v>3011</v>
      </c>
      <c r="C2301" s="118">
        <v>0</v>
      </c>
      <c r="D2301" s="10" t="str">
        <f>VLOOKUP(A2301,'Linked TB'!A:A,1,FALSE)</f>
        <v>1238</v>
      </c>
    </row>
    <row r="2302" spans="1:4">
      <c r="A2302" s="10" t="s">
        <v>3062</v>
      </c>
      <c r="B2302" s="10" t="s">
        <v>3063</v>
      </c>
      <c r="C2302" s="118">
        <v>0</v>
      </c>
      <c r="D2302" s="10" t="str">
        <f>VLOOKUP(A2302,'Linked TB'!A:A,1,FALSE)</f>
        <v>0971</v>
      </c>
    </row>
    <row r="2303" spans="1:4">
      <c r="A2303" s="10" t="s">
        <v>3144</v>
      </c>
      <c r="B2303" s="10" t="s">
        <v>3145</v>
      </c>
      <c r="C2303" s="118">
        <v>0</v>
      </c>
      <c r="D2303" s="10" t="str">
        <f>VLOOKUP(A2303,'Linked TB'!A:A,1,FALSE)</f>
        <v>1407</v>
      </c>
    </row>
    <row r="2304" spans="1:4">
      <c r="A2304" s="10" t="s">
        <v>5859</v>
      </c>
      <c r="B2304" s="10" t="s">
        <v>5860</v>
      </c>
      <c r="C2304" s="118">
        <v>71678.25</v>
      </c>
      <c r="D2304" s="10" t="str">
        <f>VLOOKUP(A2304,'Linked TB'!A:A,1,FALSE)</f>
        <v>2727</v>
      </c>
    </row>
    <row r="2305" spans="1:4">
      <c r="A2305" s="10" t="s">
        <v>5646</v>
      </c>
      <c r="B2305" s="10" t="s">
        <v>5647</v>
      </c>
      <c r="C2305" s="118">
        <v>83322932.469999999</v>
      </c>
      <c r="D2305" s="10" t="str">
        <f>VLOOKUP(A2305,'Linked TB'!A:A,1,FALSE)</f>
        <v>2682</v>
      </c>
    </row>
    <row r="2306" spans="1:4">
      <c r="A2306" s="10" t="s">
        <v>3186</v>
      </c>
      <c r="B2306" s="10" t="s">
        <v>3187</v>
      </c>
      <c r="C2306" s="118">
        <v>0</v>
      </c>
      <c r="D2306" s="10" t="str">
        <f>VLOOKUP(A2306,'Linked TB'!A:A,1,FALSE)</f>
        <v>2306</v>
      </c>
    </row>
    <row r="2307" spans="1:4">
      <c r="A2307" s="10" t="s">
        <v>5611</v>
      </c>
      <c r="B2307" s="10" t="s">
        <v>5604</v>
      </c>
      <c r="C2307" s="118">
        <v>0</v>
      </c>
      <c r="D2307" s="10" t="str">
        <f>VLOOKUP(A2307,'Linked TB'!A:A,1,FALSE)</f>
        <v>2675</v>
      </c>
    </row>
    <row r="2308" spans="1:4">
      <c r="A2308" s="10" t="s">
        <v>4372</v>
      </c>
      <c r="B2308" s="10" t="s">
        <v>4373</v>
      </c>
      <c r="C2308" s="118">
        <v>194700</v>
      </c>
      <c r="D2308" s="10" t="str">
        <f>VLOOKUP(A2308,'Linked TB'!A:A,1,FALSE)</f>
        <v>0204</v>
      </c>
    </row>
    <row r="2309" spans="1:4">
      <c r="A2309" s="10" t="s">
        <v>4250</v>
      </c>
      <c r="B2309" s="10" t="s">
        <v>4251</v>
      </c>
      <c r="C2309" s="118">
        <v>0</v>
      </c>
      <c r="D2309" s="10" t="str">
        <f>VLOOKUP(A2309,'Linked TB'!A:A,1,FALSE)</f>
        <v>2311</v>
      </c>
    </row>
    <row r="2310" spans="1:4">
      <c r="A2310" s="10" t="s">
        <v>5510</v>
      </c>
      <c r="B2310" s="10" t="s">
        <v>5511</v>
      </c>
      <c r="C2310" s="118">
        <v>0</v>
      </c>
      <c r="D2310" s="10" t="str">
        <f>VLOOKUP(A2310,'Linked TB'!A:A,1,FALSE)</f>
        <v>2574</v>
      </c>
    </row>
    <row r="2311" spans="1:4">
      <c r="A2311" s="10" t="s">
        <v>6613</v>
      </c>
      <c r="B2311" s="10" t="s">
        <v>6614</v>
      </c>
      <c r="C2311" s="118">
        <v>0</v>
      </c>
      <c r="D2311" s="10" t="e">
        <f>VLOOKUP(A2311,'Linked TB'!A:A,1,FALSE)</f>
        <v>#N/A</v>
      </c>
    </row>
    <row r="2312" spans="1:4">
      <c r="A2312" s="10" t="s">
        <v>4245</v>
      </c>
      <c r="B2312" s="10" t="s">
        <v>4246</v>
      </c>
      <c r="C2312" s="118">
        <v>0</v>
      </c>
      <c r="D2312" s="10" t="str">
        <f>VLOOKUP(A2312,'Linked TB'!A:A,1,FALSE)</f>
        <v>2102</v>
      </c>
    </row>
    <row r="2313" spans="1:4">
      <c r="A2313" s="10" t="s">
        <v>4821</v>
      </c>
      <c r="B2313" s="10" t="s">
        <v>4822</v>
      </c>
      <c r="C2313" s="118">
        <v>0</v>
      </c>
      <c r="D2313" s="10" t="str">
        <f>VLOOKUP(A2313,'Linked TB'!A:A,1,FALSE)</f>
        <v>0261</v>
      </c>
    </row>
    <row r="2314" spans="1:4">
      <c r="A2314" s="10" t="s">
        <v>6272</v>
      </c>
      <c r="B2314" s="10" t="s">
        <v>6273</v>
      </c>
      <c r="C2314" s="118">
        <v>0</v>
      </c>
      <c r="D2314" s="10" t="e">
        <f>VLOOKUP(A2314,'Linked TB'!A:A,1,FALSE)</f>
        <v>#N/A</v>
      </c>
    </row>
    <row r="2315" spans="1:4">
      <c r="A2315" s="10" t="s">
        <v>6615</v>
      </c>
      <c r="B2315" s="10" t="s">
        <v>6616</v>
      </c>
      <c r="C2315" s="118">
        <v>0</v>
      </c>
      <c r="D2315" s="10" t="e">
        <f>VLOOKUP(A2315,'Linked TB'!A:A,1,FALSE)</f>
        <v>#N/A</v>
      </c>
    </row>
    <row r="2316" spans="1:4">
      <c r="A2316" s="10" t="s">
        <v>4350</v>
      </c>
      <c r="B2316" s="10" t="s">
        <v>4351</v>
      </c>
      <c r="C2316" s="118">
        <v>0</v>
      </c>
      <c r="D2316" s="10" t="str">
        <f>VLOOKUP(A2316,'Linked TB'!A:A,1,FALSE)</f>
        <v>2417</v>
      </c>
    </row>
    <row r="2317" spans="1:4">
      <c r="A2317" s="10" t="s">
        <v>5044</v>
      </c>
      <c r="B2317" s="10" t="s">
        <v>5045</v>
      </c>
      <c r="C2317" s="118">
        <v>0</v>
      </c>
      <c r="D2317" s="10" t="str">
        <f>VLOOKUP(A2317,'Linked TB'!A:A,1,FALSE)</f>
        <v>0414</v>
      </c>
    </row>
    <row r="2318" spans="1:4">
      <c r="A2318" s="10" t="s">
        <v>5183</v>
      </c>
      <c r="B2318" s="10" t="s">
        <v>6097</v>
      </c>
      <c r="C2318" s="118">
        <v>0</v>
      </c>
      <c r="D2318" s="10" t="str">
        <f>VLOOKUP(A2318,'Linked TB'!A:A,1,FALSE)</f>
        <v>0283</v>
      </c>
    </row>
    <row r="2319" spans="1:4">
      <c r="A2319" s="10" t="s">
        <v>3755</v>
      </c>
      <c r="B2319" s="10" t="s">
        <v>3756</v>
      </c>
      <c r="C2319" s="118">
        <v>9600</v>
      </c>
      <c r="D2319" s="10" t="str">
        <f>VLOOKUP(A2319,'Linked TB'!A:A,1,FALSE)</f>
        <v>0478</v>
      </c>
    </row>
    <row r="2320" spans="1:4">
      <c r="A2320" s="10" t="s">
        <v>3192</v>
      </c>
      <c r="B2320" s="10" t="s">
        <v>3193</v>
      </c>
      <c r="C2320" s="118">
        <v>88910.84</v>
      </c>
      <c r="D2320" s="10" t="str">
        <f>VLOOKUP(A2320,'Linked TB'!A:A,1,FALSE)</f>
        <v>2363</v>
      </c>
    </row>
    <row r="2321" spans="1:4">
      <c r="A2321" s="10" t="s">
        <v>3765</v>
      </c>
      <c r="B2321" s="10" t="s">
        <v>3766</v>
      </c>
      <c r="C2321" s="118">
        <v>0</v>
      </c>
      <c r="D2321" s="10" t="str">
        <f>VLOOKUP(A2321,'Linked TB'!A:A,1,FALSE)</f>
        <v>0985</v>
      </c>
    </row>
    <row r="2322" spans="1:4">
      <c r="A2322" s="10" t="s">
        <v>3959</v>
      </c>
      <c r="B2322" s="10" t="s">
        <v>3960</v>
      </c>
      <c r="C2322" s="118">
        <v>0</v>
      </c>
      <c r="D2322" s="10" t="str">
        <f>VLOOKUP(A2322,'Linked TB'!A:A,1,FALSE)</f>
        <v>1115</v>
      </c>
    </row>
    <row r="2323" spans="1:4">
      <c r="A2323" s="10" t="s">
        <v>3054</v>
      </c>
      <c r="B2323" s="10" t="s">
        <v>3055</v>
      </c>
      <c r="C2323" s="118">
        <v>5130</v>
      </c>
      <c r="D2323" s="10" t="str">
        <f>VLOOKUP(A2323,'Linked TB'!A:A,1,FALSE)</f>
        <v>0730</v>
      </c>
    </row>
    <row r="2324" spans="1:4">
      <c r="A2324" s="10" t="s">
        <v>6201</v>
      </c>
      <c r="B2324" s="10" t="s">
        <v>6202</v>
      </c>
      <c r="C2324" s="118">
        <v>30000</v>
      </c>
      <c r="D2324" s="10" t="str">
        <f>VLOOKUP(A2324,'Linked TB'!A:A,1,FALSE)</f>
        <v>2851</v>
      </c>
    </row>
    <row r="2325" spans="1:4">
      <c r="A2325" s="10" t="s">
        <v>3769</v>
      </c>
      <c r="B2325" s="10" t="s">
        <v>3770</v>
      </c>
      <c r="C2325" s="118">
        <v>0</v>
      </c>
      <c r="D2325" s="10" t="str">
        <f>VLOOKUP(A2325,'Linked TB'!A:A,1,FALSE)</f>
        <v>1383</v>
      </c>
    </row>
    <row r="2326" spans="1:4">
      <c r="A2326" s="10" t="s">
        <v>4893</v>
      </c>
      <c r="B2326" s="10" t="s">
        <v>4895</v>
      </c>
      <c r="C2326" s="118">
        <v>0</v>
      </c>
      <c r="D2326" s="10" t="str">
        <f>VLOOKUP(A2326,'Linked TB'!A:A,1,FALSE)</f>
        <v>2091</v>
      </c>
    </row>
    <row r="2327" spans="1:4">
      <c r="A2327" s="10" t="s">
        <v>3132</v>
      </c>
      <c r="B2327" s="10" t="s">
        <v>3133</v>
      </c>
      <c r="C2327" s="118">
        <v>1558.65</v>
      </c>
      <c r="D2327" s="10" t="str">
        <f>VLOOKUP(A2327,'Linked TB'!A:A,1,FALSE)</f>
        <v>1839</v>
      </c>
    </row>
    <row r="2328" spans="1:4">
      <c r="A2328" s="10" t="s">
        <v>2990</v>
      </c>
      <c r="B2328" s="10" t="s">
        <v>2991</v>
      </c>
      <c r="C2328" s="118">
        <v>0</v>
      </c>
      <c r="D2328" s="10" t="str">
        <f>VLOOKUP(A2328,'Linked TB'!A:A,1,FALSE)</f>
        <v>0098</v>
      </c>
    </row>
    <row r="2329" spans="1:4">
      <c r="A2329" s="10" t="s">
        <v>3000</v>
      </c>
      <c r="B2329" s="10" t="s">
        <v>3001</v>
      </c>
      <c r="C2329" s="118">
        <v>0</v>
      </c>
      <c r="D2329" s="10" t="str">
        <f>VLOOKUP(A2329,'Linked TB'!A:A,1,FALSE)</f>
        <v>0909</v>
      </c>
    </row>
    <row r="2330" spans="1:4">
      <c r="A2330" s="10" t="s">
        <v>4738</v>
      </c>
      <c r="B2330" s="10" t="s">
        <v>6095</v>
      </c>
      <c r="C2330" s="118">
        <v>0</v>
      </c>
      <c r="D2330" s="10" t="str">
        <f>VLOOKUP(A2330,'Linked TB'!A:A,1,FALSE)</f>
        <v>0215</v>
      </c>
    </row>
    <row r="2331" spans="1:4">
      <c r="A2331" s="10" t="s">
        <v>3070</v>
      </c>
      <c r="B2331" s="10" t="s">
        <v>3071</v>
      </c>
      <c r="C2331" s="118">
        <v>0</v>
      </c>
      <c r="D2331" s="10" t="str">
        <f>VLOOKUP(A2331,'Linked TB'!A:A,1,FALSE)</f>
        <v>1307</v>
      </c>
    </row>
    <row r="2332" spans="1:4">
      <c r="A2332" s="10" t="s">
        <v>6252</v>
      </c>
      <c r="B2332" s="10" t="s">
        <v>6253</v>
      </c>
      <c r="C2332" s="118">
        <v>-2125014000</v>
      </c>
      <c r="D2332" s="10" t="str">
        <f>VLOOKUP(A2332,'Linked TB'!A:A,1,FALSE)</f>
        <v>2867</v>
      </c>
    </row>
    <row r="2333" spans="1:4">
      <c r="A2333" s="10" t="s">
        <v>3060</v>
      </c>
      <c r="B2333" s="10" t="s">
        <v>3061</v>
      </c>
      <c r="C2333" s="118">
        <v>0</v>
      </c>
      <c r="D2333" s="10" t="str">
        <f>VLOOKUP(A2333,'Linked TB'!A:A,1,FALSE)</f>
        <v>0959</v>
      </c>
    </row>
    <row r="2334" spans="1:4">
      <c r="A2334" s="10" t="s">
        <v>639</v>
      </c>
      <c r="B2334" s="10" t="s">
        <v>640</v>
      </c>
      <c r="C2334" s="118">
        <v>0</v>
      </c>
      <c r="D2334" s="10" t="str">
        <f>VLOOKUP(A2334,'Linked TB'!A:A,1,FALSE)</f>
        <v>2360</v>
      </c>
    </row>
    <row r="2335" spans="1:4">
      <c r="A2335" s="10" t="s">
        <v>3767</v>
      </c>
      <c r="B2335" s="10" t="s">
        <v>3768</v>
      </c>
      <c r="C2335" s="118">
        <v>0</v>
      </c>
      <c r="D2335" s="10" t="str">
        <f>VLOOKUP(A2335,'Linked TB'!A:A,1,FALSE)</f>
        <v>1410</v>
      </c>
    </row>
    <row r="2336" spans="1:4">
      <c r="A2336" s="10" t="s">
        <v>3961</v>
      </c>
      <c r="B2336" s="10" t="s">
        <v>3962</v>
      </c>
      <c r="C2336" s="118">
        <v>0</v>
      </c>
      <c r="D2336" s="10" t="str">
        <f>VLOOKUP(A2336,'Linked TB'!A:A,1,FALSE)</f>
        <v>1120</v>
      </c>
    </row>
    <row r="2337" spans="1:4">
      <c r="A2337" s="10" t="s">
        <v>3090</v>
      </c>
      <c r="B2337" s="10" t="s">
        <v>3091</v>
      </c>
      <c r="C2337" s="118">
        <v>0</v>
      </c>
      <c r="D2337" s="10" t="str">
        <f>VLOOKUP(A2337,'Linked TB'!A:A,1,FALSE)</f>
        <v>1315</v>
      </c>
    </row>
    <row r="2338" spans="1:4">
      <c r="A2338" s="10" t="s">
        <v>4083</v>
      </c>
      <c r="B2338" s="10" t="s">
        <v>4084</v>
      </c>
      <c r="C2338" s="118">
        <v>0</v>
      </c>
      <c r="D2338" s="10" t="str">
        <f>VLOOKUP(A2338,'Linked TB'!A:A,1,FALSE)</f>
        <v>1924</v>
      </c>
    </row>
    <row r="2339" spans="1:4">
      <c r="A2339" s="10" t="s">
        <v>6617</v>
      </c>
      <c r="B2339" s="10" t="s">
        <v>6618</v>
      </c>
      <c r="C2339" s="118">
        <v>0</v>
      </c>
      <c r="D2339" s="10" t="e">
        <f>VLOOKUP(A2339,'Linked TB'!A:A,1,FALSE)</f>
        <v>#N/A</v>
      </c>
    </row>
    <row r="2340" spans="1:4">
      <c r="A2340" s="10" t="s">
        <v>3076</v>
      </c>
      <c r="B2340" s="10" t="s">
        <v>3077</v>
      </c>
      <c r="C2340" s="118">
        <v>0</v>
      </c>
      <c r="D2340" s="10" t="str">
        <f>VLOOKUP(A2340,'Linked TB'!A:A,1,FALSE)</f>
        <v>0911</v>
      </c>
    </row>
    <row r="2341" spans="1:4">
      <c r="A2341" s="10" t="s">
        <v>6619</v>
      </c>
      <c r="B2341" s="10" t="s">
        <v>6620</v>
      </c>
      <c r="C2341" s="118">
        <v>0</v>
      </c>
      <c r="D2341" s="10" t="e">
        <f>VLOOKUP(A2341,'Linked TB'!A:A,1,FALSE)</f>
        <v>#N/A</v>
      </c>
    </row>
    <row r="2342" spans="1:4">
      <c r="A2342" s="10" t="s">
        <v>770</v>
      </c>
      <c r="B2342" s="10" t="s">
        <v>771</v>
      </c>
      <c r="C2342" s="118">
        <v>0</v>
      </c>
      <c r="D2342" s="10" t="str">
        <f>VLOOKUP(A2342,'Linked TB'!A:A,1,FALSE)</f>
        <v>0623</v>
      </c>
    </row>
    <row r="2343" spans="1:4">
      <c r="A2343" s="10" t="s">
        <v>422</v>
      </c>
      <c r="B2343" s="10" t="s">
        <v>423</v>
      </c>
      <c r="C2343" s="118">
        <v>0</v>
      </c>
      <c r="D2343" s="10" t="str">
        <f>VLOOKUP(A2343,'Linked TB'!A:A,1,FALSE)</f>
        <v>0093</v>
      </c>
    </row>
    <row r="2344" spans="1:4">
      <c r="A2344" s="10" t="s">
        <v>6292</v>
      </c>
      <c r="B2344" s="10" t="s">
        <v>6293</v>
      </c>
      <c r="C2344" s="118">
        <v>61331683.32</v>
      </c>
      <c r="D2344" s="10" t="str">
        <f>VLOOKUP(A2344,'Linked TB'!A:A,1,FALSE)</f>
        <v>2874</v>
      </c>
    </row>
    <row r="2345" spans="1:4">
      <c r="A2345" s="10" t="s">
        <v>3114</v>
      </c>
      <c r="B2345" s="10" t="s">
        <v>3115</v>
      </c>
      <c r="C2345" s="118">
        <v>0</v>
      </c>
      <c r="D2345" s="10" t="str">
        <f>VLOOKUP(A2345,'Linked TB'!A:A,1,FALSE)</f>
        <v>1792</v>
      </c>
    </row>
    <row r="2346" spans="1:4">
      <c r="A2346" s="10" t="s">
        <v>3963</v>
      </c>
      <c r="B2346" s="10" t="s">
        <v>3964</v>
      </c>
      <c r="C2346" s="118">
        <v>0</v>
      </c>
      <c r="D2346" s="10" t="str">
        <f>VLOOKUP(A2346,'Linked TB'!A:A,1,FALSE)</f>
        <v>1108</v>
      </c>
    </row>
    <row r="2347" spans="1:4">
      <c r="A2347" s="10" t="s">
        <v>3751</v>
      </c>
      <c r="B2347" s="10" t="s">
        <v>3752</v>
      </c>
      <c r="C2347" s="118">
        <v>0</v>
      </c>
      <c r="D2347" s="10" t="str">
        <f>VLOOKUP(A2347,'Linked TB'!A:A,1,FALSE)</f>
        <v>0470</v>
      </c>
    </row>
    <row r="2348" spans="1:4">
      <c r="A2348" s="10" t="s">
        <v>4619</v>
      </c>
      <c r="B2348" s="10" t="s">
        <v>4620</v>
      </c>
      <c r="C2348" s="118">
        <v>0</v>
      </c>
      <c r="D2348" s="10" t="str">
        <f>VLOOKUP(A2348,'Linked TB'!A:A,1,FALSE)</f>
        <v>0406</v>
      </c>
    </row>
    <row r="2349" spans="1:4">
      <c r="A2349" s="10" t="s">
        <v>4623</v>
      </c>
      <c r="B2349" s="10" t="s">
        <v>4624</v>
      </c>
      <c r="C2349" s="118">
        <v>0</v>
      </c>
      <c r="D2349" s="10" t="str">
        <f>VLOOKUP(A2349,'Linked TB'!A:A,1,FALSE)</f>
        <v>0457</v>
      </c>
    </row>
    <row r="2350" spans="1:4">
      <c r="A2350" s="10" t="s">
        <v>6621</v>
      </c>
      <c r="B2350" s="10" t="s">
        <v>6622</v>
      </c>
      <c r="C2350" s="118">
        <v>0</v>
      </c>
      <c r="D2350" s="10" t="e">
        <f>VLOOKUP(A2350,'Linked TB'!A:A,1,FALSE)</f>
        <v>#N/A</v>
      </c>
    </row>
    <row r="2351" spans="1:4">
      <c r="A2351" s="10" t="s">
        <v>4241</v>
      </c>
      <c r="B2351" s="10" t="s">
        <v>4242</v>
      </c>
      <c r="C2351" s="118">
        <v>0.33</v>
      </c>
      <c r="D2351" s="10" t="str">
        <f>VLOOKUP(A2351,'Linked TB'!A:A,1,FALSE)</f>
        <v>2006</v>
      </c>
    </row>
    <row r="2352" spans="1:4">
      <c r="A2352" s="10" t="s">
        <v>5181</v>
      </c>
      <c r="B2352" s="10" t="s">
        <v>5182</v>
      </c>
      <c r="C2352" s="118">
        <v>0</v>
      </c>
      <c r="D2352" s="10" t="str">
        <f>VLOOKUP(A2352,'Linked TB'!A:A,1,FALSE)</f>
        <v>0146</v>
      </c>
    </row>
    <row r="2353" spans="1:4">
      <c r="A2353" s="10" t="s">
        <v>6623</v>
      </c>
      <c r="B2353" s="10" t="s">
        <v>6624</v>
      </c>
      <c r="C2353" s="118">
        <v>0</v>
      </c>
      <c r="D2353" s="10" t="e">
        <f>VLOOKUP(A2353,'Linked TB'!A:A,1,FALSE)</f>
        <v>#N/A</v>
      </c>
    </row>
    <row r="2354" spans="1:4">
      <c r="A2354" s="10" t="s">
        <v>4926</v>
      </c>
      <c r="B2354" s="10" t="s">
        <v>4927</v>
      </c>
      <c r="C2354" s="118">
        <v>0</v>
      </c>
      <c r="D2354" s="10" t="str">
        <f>VLOOKUP(A2354,'Linked TB'!A:A,1,FALSE)</f>
        <v>0452</v>
      </c>
    </row>
    <row r="2355" spans="1:4">
      <c r="A2355" s="10" t="s">
        <v>4736</v>
      </c>
      <c r="B2355" s="10" t="s">
        <v>4737</v>
      </c>
      <c r="C2355" s="118">
        <v>0</v>
      </c>
      <c r="D2355" s="10" t="str">
        <f>VLOOKUP(A2355,'Linked TB'!A:A,1,FALSE)</f>
        <v>0214</v>
      </c>
    </row>
    <row r="2356" spans="1:4">
      <c r="A2356" s="10" t="s">
        <v>4237</v>
      </c>
      <c r="B2356" s="10" t="s">
        <v>4238</v>
      </c>
      <c r="C2356" s="118">
        <v>0</v>
      </c>
      <c r="D2356" s="10" t="str">
        <f>VLOOKUP(A2356,'Linked TB'!A:A,1,FALSE)</f>
        <v>0142</v>
      </c>
    </row>
    <row r="2357" spans="1:4">
      <c r="A2357" s="10" t="s">
        <v>1326</v>
      </c>
      <c r="B2357" s="10" t="s">
        <v>1327</v>
      </c>
      <c r="C2357" s="118">
        <v>0</v>
      </c>
      <c r="D2357" s="10" t="str">
        <f>VLOOKUP(A2357,'Linked TB'!A:A,1,FALSE)</f>
        <v>1042</v>
      </c>
    </row>
    <row r="2358" spans="1:4">
      <c r="A2358" s="10" t="s">
        <v>4321</v>
      </c>
      <c r="B2358" s="10" t="s">
        <v>4322</v>
      </c>
      <c r="C2358" s="118">
        <v>0</v>
      </c>
      <c r="D2358" s="10" t="str">
        <f>VLOOKUP(A2358,'Linked TB'!A:A,1,FALSE)</f>
        <v>0133</v>
      </c>
    </row>
    <row r="2359" spans="1:4">
      <c r="A2359" s="10" t="s">
        <v>4621</v>
      </c>
      <c r="B2359" s="10" t="s">
        <v>4622</v>
      </c>
      <c r="C2359" s="118">
        <v>0</v>
      </c>
      <c r="D2359" s="10" t="str">
        <f>VLOOKUP(A2359,'Linked TB'!A:A,1,FALSE)</f>
        <v>0154</v>
      </c>
    </row>
    <row r="2360" spans="1:4">
      <c r="A2360" s="10" t="s">
        <v>3134</v>
      </c>
      <c r="B2360" s="10" t="s">
        <v>3135</v>
      </c>
      <c r="C2360" s="118">
        <v>0</v>
      </c>
      <c r="D2360" s="10" t="str">
        <f>VLOOKUP(A2360,'Linked TB'!A:A,1,FALSE)</f>
        <v>1872</v>
      </c>
    </row>
    <row r="2361" spans="1:4">
      <c r="A2361" s="10" t="s">
        <v>774</v>
      </c>
      <c r="B2361" s="10" t="s">
        <v>775</v>
      </c>
      <c r="C2361" s="118">
        <v>0</v>
      </c>
      <c r="D2361" s="10" t="str">
        <f>VLOOKUP(A2361,'Linked TB'!A:A,1,FALSE)</f>
        <v>1026</v>
      </c>
    </row>
    <row r="2362" spans="1:4">
      <c r="A2362" s="10" t="s">
        <v>766</v>
      </c>
      <c r="B2362" s="10" t="s">
        <v>767</v>
      </c>
      <c r="C2362" s="118">
        <v>0</v>
      </c>
      <c r="D2362" s="10" t="str">
        <f>VLOOKUP(A2362,'Linked TB'!A:A,1,FALSE)</f>
        <v>1022</v>
      </c>
    </row>
    <row r="2363" spans="1:4">
      <c r="A2363" s="10" t="s">
        <v>1263</v>
      </c>
      <c r="B2363" s="10" t="s">
        <v>1265</v>
      </c>
      <c r="C2363" s="118">
        <v>0</v>
      </c>
      <c r="D2363" s="10" t="str">
        <f>VLOOKUP(A2363,'Linked TB'!A:A,1,FALSE)</f>
        <v>2213</v>
      </c>
    </row>
    <row r="2364" spans="1:4">
      <c r="A2364" s="10" t="s">
        <v>6625</v>
      </c>
      <c r="B2364" s="10" t="s">
        <v>6626</v>
      </c>
      <c r="C2364" s="118">
        <v>0</v>
      </c>
      <c r="D2364" s="10" t="e">
        <f>VLOOKUP(A2364,'Linked TB'!A:A,1,FALSE)</f>
        <v>#N/A</v>
      </c>
    </row>
    <row r="2365" spans="1:4">
      <c r="A2365" s="10" t="s">
        <v>4461</v>
      </c>
      <c r="B2365" s="10" t="s">
        <v>4462</v>
      </c>
      <c r="C2365" s="118">
        <v>0</v>
      </c>
      <c r="D2365" s="10" t="str">
        <f>VLOOKUP(A2365,'Linked TB'!A:A,1,FALSE)</f>
        <v>1547</v>
      </c>
    </row>
    <row r="2366" spans="1:4">
      <c r="A2366" s="10" t="s">
        <v>629</v>
      </c>
      <c r="B2366" s="10" t="s">
        <v>630</v>
      </c>
      <c r="C2366" s="118">
        <v>0</v>
      </c>
      <c r="D2366" s="10" t="str">
        <f>VLOOKUP(A2366,'Linked TB'!A:A,1,FALSE)</f>
        <v>1707</v>
      </c>
    </row>
    <row r="2367" spans="1:4">
      <c r="A2367" s="10" t="s">
        <v>6627</v>
      </c>
      <c r="B2367" s="10" t="s">
        <v>6628</v>
      </c>
      <c r="C2367" s="118">
        <v>0</v>
      </c>
      <c r="D2367" s="10" t="e">
        <f>VLOOKUP(A2367,'Linked TB'!A:A,1,FALSE)</f>
        <v>#N/A</v>
      </c>
    </row>
    <row r="2368" spans="1:4">
      <c r="A2368" s="10" t="s">
        <v>3064</v>
      </c>
      <c r="B2368" s="10" t="s">
        <v>3065</v>
      </c>
      <c r="C2368" s="118">
        <v>0</v>
      </c>
      <c r="D2368" s="10" t="str">
        <f>VLOOKUP(A2368,'Linked TB'!A:A,1,FALSE)</f>
        <v>0976</v>
      </c>
    </row>
    <row r="2369" spans="1:4">
      <c r="A2369" s="10" t="s">
        <v>4866</v>
      </c>
      <c r="B2369" s="10" t="s">
        <v>4867</v>
      </c>
      <c r="C2369" s="118">
        <v>0</v>
      </c>
      <c r="D2369" s="10" t="str">
        <f>VLOOKUP(A2369,'Linked TB'!A:A,1,FALSE)</f>
        <v>0397</v>
      </c>
    </row>
    <row r="2370" spans="1:4">
      <c r="A2370" s="10" t="s">
        <v>5628</v>
      </c>
      <c r="B2370" s="10" t="s">
        <v>5629</v>
      </c>
      <c r="C2370" s="118">
        <v>0</v>
      </c>
      <c r="D2370" s="10" t="str">
        <f>VLOOKUP(A2370,'Linked TB'!A:A,1,FALSE)</f>
        <v>2566</v>
      </c>
    </row>
    <row r="2371" spans="1:4">
      <c r="A2371" s="10" t="s">
        <v>6629</v>
      </c>
      <c r="B2371" s="10" t="s">
        <v>6630</v>
      </c>
      <c r="C2371" s="118">
        <v>0</v>
      </c>
      <c r="D2371" s="10" t="e">
        <f>VLOOKUP(A2371,'Linked TB'!A:A,1,FALSE)</f>
        <v>#N/A</v>
      </c>
    </row>
    <row r="2372" spans="1:4">
      <c r="A2372" s="10" t="s">
        <v>1330</v>
      </c>
      <c r="B2372" s="10" t="s">
        <v>1331</v>
      </c>
      <c r="C2372" s="118">
        <v>0</v>
      </c>
      <c r="D2372" s="10" t="str">
        <f>VLOOKUP(A2372,'Linked TB'!A:A,1,FALSE)</f>
        <v>1046</v>
      </c>
    </row>
    <row r="2373" spans="1:4">
      <c r="A2373" s="10" t="s">
        <v>3014</v>
      </c>
      <c r="B2373" s="10" t="s">
        <v>3015</v>
      </c>
      <c r="C2373" s="118">
        <v>0</v>
      </c>
      <c r="D2373" s="10" t="str">
        <f>VLOOKUP(A2373,'Linked TB'!A:A,1,FALSE)</f>
        <v>1280</v>
      </c>
    </row>
    <row r="2374" spans="1:4">
      <c r="A2374" s="10" t="s">
        <v>3763</v>
      </c>
      <c r="B2374" s="10" t="s">
        <v>3764</v>
      </c>
      <c r="C2374" s="118">
        <v>0</v>
      </c>
      <c r="D2374" s="10" t="str">
        <f>VLOOKUP(A2374,'Linked TB'!A:A,1,FALSE)</f>
        <v>0984</v>
      </c>
    </row>
    <row r="2375" spans="1:4">
      <c r="A2375" s="10" t="s">
        <v>3866</v>
      </c>
      <c r="B2375" s="10" t="s">
        <v>3867</v>
      </c>
      <c r="C2375" s="118">
        <v>0</v>
      </c>
      <c r="D2375" s="10" t="str">
        <f>VLOOKUP(A2375,'Linked TB'!A:A,1,FALSE)</f>
        <v>1541</v>
      </c>
    </row>
    <row r="2376" spans="1:4">
      <c r="A2376" s="10" t="s">
        <v>3753</v>
      </c>
      <c r="B2376" s="10" t="s">
        <v>3754</v>
      </c>
      <c r="C2376" s="118">
        <v>0</v>
      </c>
      <c r="D2376" s="10" t="str">
        <f>VLOOKUP(A2376,'Linked TB'!A:A,1,FALSE)</f>
        <v>0474</v>
      </c>
    </row>
    <row r="2377" spans="1:4">
      <c r="A2377" s="10" t="s">
        <v>3138</v>
      </c>
      <c r="B2377" s="10" t="s">
        <v>3139</v>
      </c>
      <c r="C2377" s="118">
        <v>0</v>
      </c>
      <c r="D2377" s="10" t="str">
        <f>VLOOKUP(A2377,'Linked TB'!A:A,1,FALSE)</f>
        <v>1912</v>
      </c>
    </row>
    <row r="2378" spans="1:4">
      <c r="A2378" s="10" t="s">
        <v>4891</v>
      </c>
      <c r="B2378" s="10" t="s">
        <v>4892</v>
      </c>
      <c r="C2378" s="118">
        <v>0.1</v>
      </c>
      <c r="D2378" s="10" t="str">
        <f>VLOOKUP(A2378,'Linked TB'!A:A,1,FALSE)</f>
        <v>2403</v>
      </c>
    </row>
    <row r="2379" spans="1:4">
      <c r="A2379" s="10" t="s">
        <v>3202</v>
      </c>
      <c r="B2379" s="10" t="s">
        <v>3203</v>
      </c>
      <c r="C2379" s="118">
        <v>2000</v>
      </c>
      <c r="D2379" s="10" t="str">
        <f>VLOOKUP(A2379,'Linked TB'!A:A,1,FALSE)</f>
        <v>2330</v>
      </c>
    </row>
    <row r="2380" spans="1:4">
      <c r="A2380" s="10" t="s">
        <v>4085</v>
      </c>
      <c r="B2380" s="10" t="s">
        <v>4086</v>
      </c>
      <c r="C2380" s="118">
        <v>0</v>
      </c>
      <c r="D2380" s="10" t="str">
        <f>VLOOKUP(A2380,'Linked TB'!A:A,1,FALSE)</f>
        <v>1932</v>
      </c>
    </row>
    <row r="2381" spans="1:4">
      <c r="A2381" s="10" t="s">
        <v>4323</v>
      </c>
      <c r="B2381" s="10" t="s">
        <v>4324</v>
      </c>
      <c r="C2381" s="118">
        <v>0</v>
      </c>
      <c r="D2381" s="10" t="str">
        <f>VLOOKUP(A2381,'Linked TB'!A:A,1,FALSE)</f>
        <v>0220</v>
      </c>
    </row>
    <row r="2382" spans="1:4">
      <c r="A2382" s="10" t="s">
        <v>768</v>
      </c>
      <c r="B2382" s="10" t="s">
        <v>769</v>
      </c>
      <c r="C2382" s="118">
        <v>0</v>
      </c>
      <c r="D2382" s="10" t="str">
        <f>VLOOKUP(A2382,'Linked TB'!A:A,1,FALSE)</f>
        <v>0630</v>
      </c>
    </row>
    <row r="2383" spans="1:4">
      <c r="A2383" s="10" t="s">
        <v>631</v>
      </c>
      <c r="B2383" s="10" t="s">
        <v>632</v>
      </c>
      <c r="C2383" s="118">
        <v>0</v>
      </c>
      <c r="D2383" s="10" t="str">
        <f>VLOOKUP(A2383,'Linked TB'!A:A,1,FALSE)</f>
        <v>1176</v>
      </c>
    </row>
    <row r="2384" spans="1:4">
      <c r="A2384" s="10" t="s">
        <v>4631</v>
      </c>
      <c r="B2384" s="10" t="s">
        <v>6096</v>
      </c>
      <c r="C2384" s="118">
        <v>0</v>
      </c>
      <c r="D2384" s="10" t="str">
        <f>VLOOKUP(A2384,'Linked TB'!A:A,1,FALSE)</f>
        <v>0955</v>
      </c>
    </row>
    <row r="2385" spans="1:4">
      <c r="A2385" s="10" t="s">
        <v>762</v>
      </c>
      <c r="B2385" s="10" t="s">
        <v>763</v>
      </c>
      <c r="C2385" s="118">
        <v>0</v>
      </c>
      <c r="D2385" s="10" t="str">
        <f>VLOOKUP(A2385,'Linked TB'!A:A,1,FALSE)</f>
        <v>0618</v>
      </c>
    </row>
    <row r="2386" spans="1:4">
      <c r="A2386" s="10" t="s">
        <v>455</v>
      </c>
      <c r="B2386" s="10" t="s">
        <v>456</v>
      </c>
      <c r="C2386" s="118">
        <v>0</v>
      </c>
      <c r="D2386" s="10" t="str">
        <f>VLOOKUP(A2386,'Linked TB'!A:A,1,FALSE)</f>
        <v>2349</v>
      </c>
    </row>
    <row r="2387" spans="1:4">
      <c r="A2387" s="10" t="s">
        <v>4079</v>
      </c>
      <c r="B2387" s="10" t="s">
        <v>4080</v>
      </c>
      <c r="C2387" s="118">
        <v>0</v>
      </c>
      <c r="D2387" s="10" t="str">
        <f>VLOOKUP(A2387,'Linked TB'!A:A,1,FALSE)</f>
        <v>1897</v>
      </c>
    </row>
    <row r="2388" spans="1:4">
      <c r="A2388" s="10" t="s">
        <v>3204</v>
      </c>
      <c r="B2388" s="10" t="s">
        <v>3205</v>
      </c>
      <c r="C2388" s="118">
        <v>0</v>
      </c>
      <c r="D2388" s="10" t="str">
        <f>VLOOKUP(A2388,'Linked TB'!A:A,1,FALSE)</f>
        <v>2374</v>
      </c>
    </row>
    <row r="2389" spans="1:4">
      <c r="A2389" s="10" t="s">
        <v>623</v>
      </c>
      <c r="B2389" s="10" t="s">
        <v>624</v>
      </c>
      <c r="C2389" s="118">
        <v>0</v>
      </c>
      <c r="D2389" s="10" t="str">
        <f>VLOOKUP(A2389,'Linked TB'!A:A,1,FALSE)</f>
        <v>0287</v>
      </c>
    </row>
    <row r="2390" spans="1:4">
      <c r="A2390" s="10" t="s">
        <v>627</v>
      </c>
      <c r="B2390" s="10" t="s">
        <v>628</v>
      </c>
      <c r="C2390" s="118">
        <v>0</v>
      </c>
      <c r="D2390" s="10" t="str">
        <f>VLOOKUP(A2390,'Linked TB'!A:A,1,FALSE)</f>
        <v>1701</v>
      </c>
    </row>
    <row r="2391" spans="1:4">
      <c r="A2391" s="10" t="s">
        <v>3108</v>
      </c>
      <c r="B2391" s="10" t="s">
        <v>3109</v>
      </c>
      <c r="C2391" s="118">
        <v>0</v>
      </c>
      <c r="D2391" s="10" t="str">
        <f>VLOOKUP(A2391,'Linked TB'!A:A,1,FALSE)</f>
        <v>1685</v>
      </c>
    </row>
    <row r="2392" spans="1:4">
      <c r="A2392" s="10" t="s">
        <v>1323</v>
      </c>
      <c r="B2392" s="10" t="s">
        <v>5477</v>
      </c>
      <c r="C2392" s="118">
        <v>0</v>
      </c>
      <c r="D2392" s="10" t="str">
        <f>VLOOKUP(A2392,'Linked TB'!A:A,1,FALSE)</f>
        <v>1903</v>
      </c>
    </row>
    <row r="2393" spans="1:4">
      <c r="A2393" s="10" t="s">
        <v>764</v>
      </c>
      <c r="B2393" s="10" t="s">
        <v>765</v>
      </c>
      <c r="C2393" s="118">
        <v>0</v>
      </c>
      <c r="D2393" s="10" t="str">
        <f>VLOOKUP(A2393,'Linked TB'!A:A,1,FALSE)</f>
        <v>1019</v>
      </c>
    </row>
    <row r="2394" spans="1:4">
      <c r="A2394" s="10" t="s">
        <v>6631</v>
      </c>
      <c r="B2394" s="10" t="s">
        <v>6632</v>
      </c>
      <c r="C2394" s="118">
        <v>0</v>
      </c>
      <c r="D2394" s="10" t="e">
        <f>VLOOKUP(A2394,'Linked TB'!A:A,1,FALSE)</f>
        <v>#N/A</v>
      </c>
    </row>
    <row r="2395" spans="1:4">
      <c r="A2395" s="10" t="s">
        <v>4817</v>
      </c>
      <c r="B2395" s="10" t="s">
        <v>4818</v>
      </c>
      <c r="C2395" s="118">
        <v>0</v>
      </c>
      <c r="D2395" s="10" t="str">
        <f>VLOOKUP(A2395,'Linked TB'!A:A,1,FALSE)</f>
        <v>0254</v>
      </c>
    </row>
    <row r="2396" spans="1:4">
      <c r="A2396" s="10" t="s">
        <v>4075</v>
      </c>
      <c r="B2396" s="10" t="s">
        <v>4076</v>
      </c>
      <c r="C2396" s="118">
        <v>0</v>
      </c>
      <c r="D2396" s="10" t="str">
        <f>VLOOKUP(A2396,'Linked TB'!A:A,1,FALSE)</f>
        <v>1257</v>
      </c>
    </row>
    <row r="2397" spans="1:4">
      <c r="A2397" s="10" t="s">
        <v>4325</v>
      </c>
      <c r="B2397" s="10" t="s">
        <v>4326</v>
      </c>
      <c r="C2397" s="118">
        <v>0.01</v>
      </c>
      <c r="D2397" s="10" t="str">
        <f>VLOOKUP(A2397,'Linked TB'!A:A,1,FALSE)</f>
        <v>0177</v>
      </c>
    </row>
    <row r="2398" spans="1:4">
      <c r="A2398" s="10" t="s">
        <v>6633</v>
      </c>
      <c r="B2398" s="10" t="s">
        <v>6634</v>
      </c>
      <c r="C2398" s="118">
        <v>0</v>
      </c>
      <c r="D2398" s="10" t="e">
        <f>VLOOKUP(A2398,'Linked TB'!A:A,1,FALSE)</f>
        <v>#N/A</v>
      </c>
    </row>
    <row r="2399" spans="1:4">
      <c r="A2399" s="10" t="s">
        <v>4870</v>
      </c>
      <c r="B2399" s="10" t="s">
        <v>4871</v>
      </c>
      <c r="C2399" s="118">
        <v>0</v>
      </c>
      <c r="D2399" s="10" t="str">
        <f>VLOOKUP(A2399,'Linked TB'!A:A,1,FALSE)</f>
        <v>1823</v>
      </c>
    </row>
    <row r="2400" spans="1:4">
      <c r="A2400" s="10" t="s">
        <v>3210</v>
      </c>
      <c r="B2400" s="10" t="s">
        <v>3211</v>
      </c>
      <c r="C2400" s="118">
        <v>0</v>
      </c>
      <c r="D2400" s="10" t="str">
        <f>VLOOKUP(A2400,'Linked TB'!A:A,1,FALSE)</f>
        <v>2248</v>
      </c>
    </row>
    <row r="2401" spans="1:4">
      <c r="A2401" s="10" t="s">
        <v>1190</v>
      </c>
      <c r="B2401" s="10" t="s">
        <v>1191</v>
      </c>
      <c r="C2401" s="118">
        <v>0</v>
      </c>
      <c r="D2401" s="10" t="str">
        <f>VLOOKUP(A2401,'Linked TB'!A:A,1,FALSE)</f>
        <v>0803</v>
      </c>
    </row>
    <row r="2402" spans="1:4">
      <c r="A2402" s="10" t="s">
        <v>4629</v>
      </c>
      <c r="B2402" s="10" t="s">
        <v>4630</v>
      </c>
      <c r="C2402" s="118">
        <v>0</v>
      </c>
      <c r="D2402" s="10" t="str">
        <f>VLOOKUP(A2402,'Linked TB'!A:A,1,FALSE)</f>
        <v>1219</v>
      </c>
    </row>
    <row r="2403" spans="1:4">
      <c r="A2403" s="10" t="s">
        <v>3212</v>
      </c>
      <c r="B2403" s="10" t="s">
        <v>3213</v>
      </c>
      <c r="C2403" s="118">
        <v>0</v>
      </c>
      <c r="D2403" s="10" t="str">
        <f>VLOOKUP(A2403,'Linked TB'!A:A,1,FALSE)</f>
        <v>2382</v>
      </c>
    </row>
    <row r="2404" spans="1:4">
      <c r="A2404" s="10" t="s">
        <v>3969</v>
      </c>
      <c r="B2404" s="10" t="s">
        <v>3970</v>
      </c>
      <c r="C2404" s="118">
        <v>0</v>
      </c>
      <c r="D2404" s="10" t="str">
        <f>VLOOKUP(A2404,'Linked TB'!A:A,1,FALSE)</f>
        <v>1326</v>
      </c>
    </row>
    <row r="2405" spans="1:4">
      <c r="A2405" s="10" t="s">
        <v>833</v>
      </c>
      <c r="B2405" s="10" t="s">
        <v>834</v>
      </c>
      <c r="C2405" s="118">
        <v>0</v>
      </c>
      <c r="D2405" s="10" t="str">
        <f>VLOOKUP(A2405,'Linked TB'!A:A,1,FALSE)</f>
        <v>1058</v>
      </c>
    </row>
    <row r="2406" spans="1:4">
      <c r="A2406" s="10" t="s">
        <v>3078</v>
      </c>
      <c r="B2406" s="10" t="s">
        <v>3079</v>
      </c>
      <c r="C2406" s="118">
        <v>0</v>
      </c>
      <c r="D2406" s="10" t="str">
        <f>VLOOKUP(A2406,'Linked TB'!A:A,1,FALSE)</f>
        <v>0969</v>
      </c>
    </row>
    <row r="2407" spans="1:4">
      <c r="A2407" s="10" t="s">
        <v>4243</v>
      </c>
      <c r="B2407" s="10" t="s">
        <v>4244</v>
      </c>
      <c r="C2407" s="118">
        <v>0</v>
      </c>
      <c r="D2407" s="10" t="str">
        <f>VLOOKUP(A2407,'Linked TB'!A:A,1,FALSE)</f>
        <v>2094</v>
      </c>
    </row>
    <row r="2408" spans="1:4">
      <c r="A2408" s="10" t="s">
        <v>6635</v>
      </c>
      <c r="B2408" s="10" t="s">
        <v>6636</v>
      </c>
      <c r="C2408" s="118">
        <v>0</v>
      </c>
      <c r="D2408" s="10" t="e">
        <f>VLOOKUP(A2408,'Linked TB'!A:A,1,FALSE)</f>
        <v>#N/A</v>
      </c>
    </row>
    <row r="2409" spans="1:4">
      <c r="A2409" s="10" t="s">
        <v>3955</v>
      </c>
      <c r="B2409" s="10" t="s">
        <v>3956</v>
      </c>
      <c r="C2409" s="118">
        <v>0</v>
      </c>
      <c r="D2409" s="10" t="str">
        <f>VLOOKUP(A2409,'Linked TB'!A:A,1,FALSE)</f>
        <v>0818</v>
      </c>
    </row>
    <row r="2410" spans="1:4">
      <c r="A2410" s="10" t="s">
        <v>6637</v>
      </c>
      <c r="B2410" s="10" t="s">
        <v>6638</v>
      </c>
      <c r="C2410" s="118">
        <v>0</v>
      </c>
      <c r="D2410" s="10" t="e">
        <f>VLOOKUP(A2410,'Linked TB'!A:A,1,FALSE)</f>
        <v>#N/A</v>
      </c>
    </row>
    <row r="2411" spans="1:4">
      <c r="A2411" s="10" t="s">
        <v>3214</v>
      </c>
      <c r="B2411" s="10" t="s">
        <v>3215</v>
      </c>
      <c r="C2411" s="118">
        <v>0</v>
      </c>
      <c r="D2411" s="10" t="str">
        <f>VLOOKUP(A2411,'Linked TB'!A:A,1,FALSE)</f>
        <v>2219</v>
      </c>
    </row>
    <row r="2412" spans="1:4">
      <c r="A2412" s="10" t="s">
        <v>4746</v>
      </c>
      <c r="B2412" s="10" t="s">
        <v>4747</v>
      </c>
      <c r="C2412" s="118">
        <v>-1108080.17</v>
      </c>
      <c r="D2412" s="10" t="str">
        <f>VLOOKUP(A2412,'Linked TB'!A:A,1,FALSE)</f>
        <v>1192</v>
      </c>
    </row>
    <row r="2413" spans="1:4">
      <c r="A2413" s="10" t="s">
        <v>6639</v>
      </c>
      <c r="B2413" s="10" t="s">
        <v>6640</v>
      </c>
      <c r="C2413" s="118">
        <v>0</v>
      </c>
      <c r="D2413" s="10" t="e">
        <f>VLOOKUP(A2413,'Linked TB'!A:A,1,FALSE)</f>
        <v>#N/A</v>
      </c>
    </row>
    <row r="2414" spans="1:4">
      <c r="A2414" s="10" t="s">
        <v>4247</v>
      </c>
      <c r="B2414" s="10" t="s">
        <v>4248</v>
      </c>
      <c r="C2414" s="118">
        <v>0</v>
      </c>
      <c r="D2414" s="10" t="str">
        <f>VLOOKUP(A2414,'Linked TB'!A:A,1,FALSE)</f>
        <v>2441</v>
      </c>
    </row>
    <row r="2415" spans="1:4">
      <c r="A2415" s="10" t="s">
        <v>831</v>
      </c>
      <c r="B2415" s="10" t="s">
        <v>832</v>
      </c>
      <c r="C2415" s="118">
        <v>0</v>
      </c>
      <c r="D2415" s="10" t="str">
        <f>VLOOKUP(A2415,'Linked TB'!A:A,1,FALSE)</f>
        <v>1067</v>
      </c>
    </row>
    <row r="2416" spans="1:4">
      <c r="A2416" s="10" t="s">
        <v>4627</v>
      </c>
      <c r="B2416" s="10" t="s">
        <v>4628</v>
      </c>
      <c r="C2416" s="118">
        <v>0</v>
      </c>
      <c r="D2416" s="10" t="str">
        <f>VLOOKUP(A2416,'Linked TB'!A:A,1,FALSE)</f>
        <v>0954</v>
      </c>
    </row>
    <row r="2417" spans="1:4">
      <c r="A2417" s="10" t="s">
        <v>424</v>
      </c>
      <c r="B2417" s="10" t="s">
        <v>425</v>
      </c>
      <c r="C2417" s="118">
        <v>0</v>
      </c>
      <c r="D2417" s="10" t="str">
        <f>VLOOKUP(A2417,'Linked TB'!A:A,1,FALSE)</f>
        <v>1399</v>
      </c>
    </row>
    <row r="2418" spans="1:4">
      <c r="A2418" s="10" t="s">
        <v>3967</v>
      </c>
      <c r="B2418" s="10" t="s">
        <v>3968</v>
      </c>
      <c r="C2418" s="118">
        <v>0</v>
      </c>
      <c r="D2418" s="10" t="str">
        <f>VLOOKUP(A2418,'Linked TB'!A:A,1,FALSE)</f>
        <v>1605</v>
      </c>
    </row>
    <row r="2419" spans="1:4">
      <c r="A2419" s="10" t="s">
        <v>5187</v>
      </c>
      <c r="B2419" s="10" t="s">
        <v>5188</v>
      </c>
      <c r="C2419" s="118">
        <v>0</v>
      </c>
      <c r="D2419" s="10" t="str">
        <f>VLOOKUP(A2419,'Linked TB'!A:A,1,FALSE)</f>
        <v>0109</v>
      </c>
    </row>
    <row r="2420" spans="1:4">
      <c r="A2420" s="10" t="s">
        <v>6641</v>
      </c>
      <c r="B2420" s="10" t="s">
        <v>6642</v>
      </c>
      <c r="C2420" s="118">
        <v>0</v>
      </c>
      <c r="D2420" s="10" t="e">
        <f>VLOOKUP(A2420,'Linked TB'!A:A,1,FALSE)</f>
        <v>#N/A</v>
      </c>
    </row>
    <row r="2421" spans="1:4">
      <c r="A2421" s="10" t="s">
        <v>3058</v>
      </c>
      <c r="B2421" s="10" t="s">
        <v>3059</v>
      </c>
      <c r="C2421" s="118">
        <v>0</v>
      </c>
      <c r="D2421" s="10" t="str">
        <f>VLOOKUP(A2421,'Linked TB'!A:A,1,FALSE)</f>
        <v>0880</v>
      </c>
    </row>
    <row r="2422" spans="1:4">
      <c r="A2422" s="10" t="s">
        <v>637</v>
      </c>
      <c r="B2422" s="10" t="s">
        <v>638</v>
      </c>
      <c r="C2422" s="118">
        <v>0</v>
      </c>
      <c r="D2422" s="10" t="str">
        <f>VLOOKUP(A2422,'Linked TB'!A:A,1,FALSE)</f>
        <v>2380</v>
      </c>
    </row>
    <row r="2423" spans="1:4">
      <c r="A2423" s="10" t="s">
        <v>3084</v>
      </c>
      <c r="B2423" s="10" t="s">
        <v>3085</v>
      </c>
      <c r="C2423" s="118">
        <v>0</v>
      </c>
      <c r="D2423" s="10" t="str">
        <f>VLOOKUP(A2423,'Linked TB'!A:A,1,FALSE)</f>
        <v>1545</v>
      </c>
    </row>
    <row r="2424" spans="1:4">
      <c r="A2424" s="10" t="s">
        <v>3140</v>
      </c>
      <c r="B2424" s="10" t="s">
        <v>3141</v>
      </c>
      <c r="C2424" s="118">
        <v>0</v>
      </c>
      <c r="D2424" s="10" t="str">
        <f>VLOOKUP(A2424,'Linked TB'!A:A,1,FALSE)</f>
        <v>1917</v>
      </c>
    </row>
    <row r="2425" spans="1:4">
      <c r="A2425" s="10" t="s">
        <v>5663</v>
      </c>
      <c r="B2425" s="10" t="s">
        <v>5664</v>
      </c>
      <c r="C2425" s="118">
        <v>0</v>
      </c>
      <c r="D2425" s="10" t="str">
        <f>VLOOKUP(A2425,'Linked TB'!A:A,1,FALSE)</f>
        <v>2617</v>
      </c>
    </row>
    <row r="2426" spans="1:4">
      <c r="A2426" s="10" t="s">
        <v>633</v>
      </c>
      <c r="B2426" s="10" t="s">
        <v>634</v>
      </c>
      <c r="C2426" s="118">
        <v>0</v>
      </c>
      <c r="D2426" s="10" t="str">
        <f>VLOOKUP(A2426,'Linked TB'!A:A,1,FALSE)</f>
        <v>1530</v>
      </c>
    </row>
    <row r="2427" spans="1:4">
      <c r="A2427" s="10" t="s">
        <v>4276</v>
      </c>
      <c r="B2427" s="10" t="s">
        <v>4277</v>
      </c>
      <c r="C2427" s="118">
        <v>0</v>
      </c>
      <c r="D2427" s="10" t="str">
        <f>VLOOKUP(A2427,'Linked TB'!A:A,1,FALSE)</f>
        <v>0290</v>
      </c>
    </row>
    <row r="2428" spans="1:4">
      <c r="A2428" s="10" t="s">
        <v>3524</v>
      </c>
      <c r="B2428" s="10" t="s">
        <v>3525</v>
      </c>
      <c r="C2428" s="118">
        <v>0</v>
      </c>
      <c r="D2428" s="10" t="str">
        <f>VLOOKUP(A2428,'Linked TB'!A:A,1,FALSE)</f>
        <v>1636</v>
      </c>
    </row>
    <row r="2429" spans="1:4">
      <c r="A2429" s="10" t="s">
        <v>3957</v>
      </c>
      <c r="B2429" s="10" t="s">
        <v>3958</v>
      </c>
      <c r="C2429" s="118">
        <v>0</v>
      </c>
      <c r="D2429" s="10" t="str">
        <f>VLOOKUP(A2429,'Linked TB'!A:A,1,FALSE)</f>
        <v>0808</v>
      </c>
    </row>
    <row r="2430" spans="1:4">
      <c r="A2430" s="10" t="s">
        <v>4617</v>
      </c>
      <c r="B2430" s="10" t="s">
        <v>4618</v>
      </c>
      <c r="C2430" s="118">
        <v>0</v>
      </c>
      <c r="D2430" s="10" t="str">
        <f>VLOOKUP(A2430,'Linked TB'!A:A,1,FALSE)</f>
        <v>0465</v>
      </c>
    </row>
    <row r="2431" spans="1:4">
      <c r="A2431" s="10" t="s">
        <v>2986</v>
      </c>
      <c r="B2431" s="10" t="s">
        <v>2987</v>
      </c>
      <c r="C2431" s="118">
        <v>0</v>
      </c>
      <c r="D2431" s="10" t="str">
        <f>VLOOKUP(A2431,'Linked TB'!A:A,1,FALSE)</f>
        <v>0395</v>
      </c>
    </row>
    <row r="2432" spans="1:4">
      <c r="A2432" s="10" t="s">
        <v>625</v>
      </c>
      <c r="B2432" s="10" t="s">
        <v>626</v>
      </c>
      <c r="C2432" s="118">
        <v>0</v>
      </c>
      <c r="D2432" s="10" t="str">
        <f>VLOOKUP(A2432,'Linked TB'!A:A,1,FALSE)</f>
        <v>1558</v>
      </c>
    </row>
    <row r="2433" spans="1:4">
      <c r="A2433" s="10" t="s">
        <v>5189</v>
      </c>
      <c r="B2433" s="10" t="s">
        <v>5190</v>
      </c>
      <c r="C2433" s="118">
        <v>0</v>
      </c>
      <c r="D2433" s="10" t="str">
        <f>VLOOKUP(A2433,'Linked TB'!A:A,1,FALSE)</f>
        <v>0114</v>
      </c>
    </row>
    <row r="2434" spans="1:4">
      <c r="A2434" s="10" t="s">
        <v>4239</v>
      </c>
      <c r="B2434" s="10" t="s">
        <v>6098</v>
      </c>
      <c r="C2434" s="118">
        <v>0</v>
      </c>
      <c r="D2434" s="10" t="str">
        <f>VLOOKUP(A2434,'Linked TB'!A:A,1,FALSE)</f>
        <v>0143</v>
      </c>
    </row>
    <row r="2435" spans="1:4">
      <c r="A2435" s="10" t="s">
        <v>4740</v>
      </c>
      <c r="B2435" s="10" t="s">
        <v>4741</v>
      </c>
      <c r="C2435" s="118">
        <v>0</v>
      </c>
      <c r="D2435" s="10" t="str">
        <f>VLOOKUP(A2435,'Linked TB'!A:A,1,FALSE)</f>
        <v>0260</v>
      </c>
    </row>
    <row r="2436" spans="1:4">
      <c r="A2436" s="10" t="s">
        <v>3122</v>
      </c>
      <c r="B2436" s="10" t="s">
        <v>3123</v>
      </c>
      <c r="C2436" s="118">
        <v>0</v>
      </c>
      <c r="D2436" s="10" t="str">
        <f>VLOOKUP(A2436,'Linked TB'!A:A,1,FALSE)</f>
        <v>1878</v>
      </c>
    </row>
    <row r="2437" spans="1:4">
      <c r="A2437" s="10" t="s">
        <v>4868</v>
      </c>
      <c r="B2437" s="10" t="s">
        <v>4869</v>
      </c>
      <c r="C2437" s="118">
        <v>0</v>
      </c>
      <c r="D2437" s="10" t="str">
        <f>VLOOKUP(A2437,'Linked TB'!A:A,1,FALSE)</f>
        <v>0242</v>
      </c>
    </row>
    <row r="2438" spans="1:4">
      <c r="A2438" s="10" t="s">
        <v>6643</v>
      </c>
      <c r="B2438" s="10" t="s">
        <v>6644</v>
      </c>
      <c r="C2438" s="118">
        <v>0</v>
      </c>
      <c r="D2438" s="10" t="e">
        <f>VLOOKUP(A2438,'Linked TB'!A:A,1,FALSE)</f>
        <v>#N/A</v>
      </c>
    </row>
    <row r="2439" spans="1:4">
      <c r="A2439" s="10" t="s">
        <v>3965</v>
      </c>
      <c r="B2439" s="10" t="s">
        <v>3966</v>
      </c>
      <c r="C2439" s="118">
        <v>0</v>
      </c>
      <c r="D2439" s="10" t="str">
        <f>VLOOKUP(A2439,'Linked TB'!A:A,1,FALSE)</f>
        <v>1112</v>
      </c>
    </row>
    <row r="2440" spans="1:4">
      <c r="A2440" s="10" t="s">
        <v>635</v>
      </c>
      <c r="B2440" s="10" t="s">
        <v>6099</v>
      </c>
      <c r="C2440" s="118">
        <v>0</v>
      </c>
      <c r="D2440" s="10" t="str">
        <f>VLOOKUP(A2440,'Linked TB'!A:A,1,FALSE)</f>
        <v>2003</v>
      </c>
    </row>
    <row r="2441" spans="1:4">
      <c r="A2441" s="10" t="s">
        <v>4081</v>
      </c>
      <c r="B2441" s="10" t="s">
        <v>4082</v>
      </c>
      <c r="C2441" s="118">
        <v>0</v>
      </c>
      <c r="D2441" s="10" t="str">
        <f>VLOOKUP(A2441,'Linked TB'!A:A,1,FALSE)</f>
        <v>1926</v>
      </c>
    </row>
    <row r="2442" spans="1:4">
      <c r="A2442" s="10" t="s">
        <v>1403</v>
      </c>
      <c r="B2442" s="10" t="s">
        <v>1404</v>
      </c>
      <c r="C2442" s="118">
        <v>0</v>
      </c>
      <c r="D2442" s="10" t="str">
        <f>VLOOKUP(A2442,'Linked TB'!A:A,1,FALSE)</f>
        <v>1141</v>
      </c>
    </row>
    <row r="2443" spans="1:4">
      <c r="A2443" s="10" t="s">
        <v>3184</v>
      </c>
      <c r="B2443" s="10" t="s">
        <v>3185</v>
      </c>
      <c r="C2443" s="118">
        <v>0</v>
      </c>
      <c r="D2443" s="10" t="str">
        <f>VLOOKUP(A2443,'Linked TB'!A:A,1,FALSE)</f>
        <v>2055</v>
      </c>
    </row>
    <row r="2444" spans="1:4">
      <c r="A2444" s="10" t="s">
        <v>4635</v>
      </c>
      <c r="B2444" s="10" t="s">
        <v>4636</v>
      </c>
      <c r="C2444" s="118">
        <v>0</v>
      </c>
      <c r="D2444" s="10" t="str">
        <f>VLOOKUP(A2444,'Linked TB'!A:A,1,FALSE)</f>
        <v>2250</v>
      </c>
    </row>
    <row r="2445" spans="1:4">
      <c r="A2445" s="10" t="s">
        <v>4342</v>
      </c>
      <c r="B2445" s="10" t="s">
        <v>4343</v>
      </c>
      <c r="C2445" s="118">
        <v>0</v>
      </c>
      <c r="D2445" s="10" t="str">
        <f>VLOOKUP(A2445,'Linked TB'!A:A,1,FALSE)</f>
        <v>0207</v>
      </c>
    </row>
    <row r="2446" spans="1:4">
      <c r="A2446" s="10" t="s">
        <v>3870</v>
      </c>
      <c r="B2446" s="10" t="s">
        <v>3871</v>
      </c>
      <c r="C2446" s="118">
        <v>12409723.26</v>
      </c>
      <c r="D2446" s="10" t="str">
        <f>VLOOKUP(A2446,'Linked TB'!A:A,1,FALSE)</f>
        <v>0074</v>
      </c>
    </row>
    <row r="2447" spans="1:4">
      <c r="A2447" s="10" t="s">
        <v>3286</v>
      </c>
      <c r="B2447" s="10" t="s">
        <v>3287</v>
      </c>
      <c r="C2447" s="118">
        <v>5797.02</v>
      </c>
      <c r="D2447" s="10" t="str">
        <f>VLOOKUP(A2447,'Linked TB'!A:A,1,FALSE)</f>
        <v>1295</v>
      </c>
    </row>
    <row r="2448" spans="1:4">
      <c r="A2448" s="10" t="s">
        <v>3296</v>
      </c>
      <c r="B2448" s="10" t="s">
        <v>3297</v>
      </c>
      <c r="C2448" s="118">
        <v>104410.3</v>
      </c>
      <c r="D2448" s="10" t="str">
        <f>VLOOKUP(A2448,'Linked TB'!A:A,1,FALSE)</f>
        <v>0748</v>
      </c>
    </row>
    <row r="2449" spans="1:4">
      <c r="A2449" s="10" t="s">
        <v>3811</v>
      </c>
      <c r="B2449" s="10" t="s">
        <v>3812</v>
      </c>
      <c r="C2449" s="118">
        <v>0</v>
      </c>
      <c r="D2449" s="10" t="str">
        <f>VLOOKUP(A2449,'Linked TB'!A:A,1,FALSE)</f>
        <v>0995</v>
      </c>
    </row>
    <row r="2450" spans="1:4">
      <c r="A2450" s="10" t="s">
        <v>4335</v>
      </c>
      <c r="B2450" s="10" t="s">
        <v>4336</v>
      </c>
      <c r="C2450" s="118">
        <v>0</v>
      </c>
      <c r="D2450" s="10" t="str">
        <f>VLOOKUP(A2450,'Linked TB'!A:A,1,FALSE)</f>
        <v>2128</v>
      </c>
    </row>
    <row r="2451" spans="1:4">
      <c r="A2451" s="10" t="s">
        <v>4331</v>
      </c>
      <c r="B2451" s="10" t="s">
        <v>4332</v>
      </c>
      <c r="C2451" s="118">
        <v>1252618993.4200001</v>
      </c>
      <c r="D2451" s="10" t="str">
        <f>VLOOKUP(A2451,'Linked TB'!A:A,1,FALSE)</f>
        <v>0175</v>
      </c>
    </row>
    <row r="2452" spans="1:4">
      <c r="A2452" s="10" t="s">
        <v>4829</v>
      </c>
      <c r="B2452" s="10" t="s">
        <v>4830</v>
      </c>
      <c r="C2452" s="118">
        <v>-20582283.98</v>
      </c>
      <c r="D2452" s="10" t="str">
        <f>VLOOKUP(A2452,'Linked TB'!A:A,1,FALSE)</f>
        <v>0247</v>
      </c>
    </row>
    <row r="2453" spans="1:4">
      <c r="A2453" s="10" t="s">
        <v>4465</v>
      </c>
      <c r="B2453" s="10" t="s">
        <v>4466</v>
      </c>
      <c r="C2453" s="118">
        <v>14750</v>
      </c>
      <c r="D2453" s="10" t="str">
        <f>VLOOKUP(A2453,'Linked TB'!A:A,1,FALSE)</f>
        <v>0188</v>
      </c>
    </row>
    <row r="2454" spans="1:4">
      <c r="A2454" s="10" t="s">
        <v>4467</v>
      </c>
      <c r="B2454" s="10" t="s">
        <v>4468</v>
      </c>
      <c r="C2454" s="118">
        <v>155350.10999999999</v>
      </c>
      <c r="D2454" s="10" t="str">
        <f>VLOOKUP(A2454,'Linked TB'!A:A,1,FALSE)</f>
        <v>2251</v>
      </c>
    </row>
    <row r="2455" spans="1:4">
      <c r="A2455" s="10" t="s">
        <v>3444</v>
      </c>
      <c r="B2455" s="10" t="s">
        <v>3445</v>
      </c>
      <c r="C2455" s="118">
        <v>152532</v>
      </c>
      <c r="D2455" s="10" t="str">
        <f>VLOOKUP(A2455,'Linked TB'!A:A,1,FALSE)</f>
        <v>2037</v>
      </c>
    </row>
    <row r="2456" spans="1:4">
      <c r="A2456" s="10" t="s">
        <v>5914</v>
      </c>
      <c r="B2456" s="10" t="s">
        <v>5915</v>
      </c>
      <c r="C2456" s="118">
        <v>-274461.52</v>
      </c>
      <c r="D2456" s="10" t="str">
        <f>VLOOKUP(A2456,'Linked TB'!A:A,1,FALSE)</f>
        <v>2783</v>
      </c>
    </row>
    <row r="2457" spans="1:4">
      <c r="A2457" s="10" t="s">
        <v>3408</v>
      </c>
      <c r="B2457" s="10" t="s">
        <v>3409</v>
      </c>
      <c r="C2457" s="118">
        <v>62299.5</v>
      </c>
      <c r="D2457" s="10" t="str">
        <f>VLOOKUP(A2457,'Linked TB'!A:A,1,FALSE)</f>
        <v>1628</v>
      </c>
    </row>
    <row r="2458" spans="1:4">
      <c r="A2458" s="10" t="s">
        <v>3520</v>
      </c>
      <c r="B2458" s="10" t="s">
        <v>3521</v>
      </c>
      <c r="C2458" s="118">
        <v>20711.59</v>
      </c>
      <c r="D2458" s="10" t="str">
        <f>VLOOKUP(A2458,'Linked TB'!A:A,1,FALSE)</f>
        <v>2546</v>
      </c>
    </row>
    <row r="2459" spans="1:4">
      <c r="A2459" s="10" t="s">
        <v>3488</v>
      </c>
      <c r="B2459" s="10" t="s">
        <v>3489</v>
      </c>
      <c r="C2459" s="118">
        <v>37600</v>
      </c>
      <c r="D2459" s="10" t="str">
        <f>VLOOKUP(A2459,'Linked TB'!A:A,1,FALSE)</f>
        <v>2518</v>
      </c>
    </row>
    <row r="2460" spans="1:4">
      <c r="A2460" s="10" t="s">
        <v>3284</v>
      </c>
      <c r="B2460" s="10" t="s">
        <v>3285</v>
      </c>
      <c r="C2460" s="118">
        <v>143700</v>
      </c>
      <c r="D2460" s="10" t="str">
        <f>VLOOKUP(A2460,'Linked TB'!A:A,1,FALSE)</f>
        <v>1289</v>
      </c>
    </row>
    <row r="2461" spans="1:4">
      <c r="A2461" s="10" t="s">
        <v>3380</v>
      </c>
      <c r="B2461" s="10" t="s">
        <v>3381</v>
      </c>
      <c r="C2461" s="118">
        <v>174665</v>
      </c>
      <c r="D2461" s="10" t="str">
        <f>VLOOKUP(A2461,'Linked TB'!A:A,1,FALSE)</f>
        <v>1595</v>
      </c>
    </row>
    <row r="2462" spans="1:4">
      <c r="A2462" s="10" t="s">
        <v>5201</v>
      </c>
      <c r="B2462" s="10" t="s">
        <v>5202</v>
      </c>
      <c r="C2462" s="118">
        <v>0</v>
      </c>
      <c r="D2462" s="10" t="str">
        <f>VLOOKUP(A2462,'Linked TB'!A:A,1,FALSE)</f>
        <v>2461</v>
      </c>
    </row>
    <row r="2463" spans="1:4">
      <c r="A2463" s="10" t="s">
        <v>5074</v>
      </c>
      <c r="B2463" s="10" t="s">
        <v>5075</v>
      </c>
      <c r="C2463" s="118">
        <v>-10400</v>
      </c>
      <c r="D2463" s="10" t="str">
        <f>VLOOKUP(A2463,'Linked TB'!A:A,1,FALSE)</f>
        <v>1473</v>
      </c>
    </row>
    <row r="2464" spans="1:4">
      <c r="A2464" s="10" t="s">
        <v>3266</v>
      </c>
      <c r="B2464" s="10" t="s">
        <v>3267</v>
      </c>
      <c r="C2464" s="118">
        <v>140284</v>
      </c>
      <c r="D2464" s="10" t="str">
        <f>VLOOKUP(A2464,'Linked TB'!A:A,1,FALSE)</f>
        <v>1225</v>
      </c>
    </row>
    <row r="2465" spans="1:4">
      <c r="A2465" s="10" t="s">
        <v>669</v>
      </c>
      <c r="B2465" s="10" t="s">
        <v>670</v>
      </c>
      <c r="C2465" s="118">
        <v>-73743364.840000004</v>
      </c>
      <c r="D2465" s="10" t="str">
        <f>VLOOKUP(A2465,'Linked TB'!A:A,1,FALSE)</f>
        <v>2474</v>
      </c>
    </row>
    <row r="2466" spans="1:4">
      <c r="A2466" s="10" t="s">
        <v>5199</v>
      </c>
      <c r="B2466" s="10" t="s">
        <v>5200</v>
      </c>
      <c r="C2466" s="118">
        <v>0</v>
      </c>
      <c r="D2466" s="10" t="str">
        <f>VLOOKUP(A2466,'Linked TB'!A:A,1,FALSE)</f>
        <v>2452</v>
      </c>
    </row>
    <row r="2467" spans="1:4">
      <c r="A2467" s="10" t="s">
        <v>4254</v>
      </c>
      <c r="B2467" s="10" t="s">
        <v>4255</v>
      </c>
      <c r="C2467" s="118">
        <v>0</v>
      </c>
      <c r="D2467" s="10" t="str">
        <f>VLOOKUP(A2467,'Linked TB'!A:A,1,FALSE)</f>
        <v>1984</v>
      </c>
    </row>
    <row r="2468" spans="1:4">
      <c r="A2468" s="10" t="s">
        <v>3426</v>
      </c>
      <c r="B2468" s="10" t="s">
        <v>3427</v>
      </c>
      <c r="C2468" s="118">
        <v>4667238.08</v>
      </c>
      <c r="D2468" s="10" t="str">
        <f>VLOOKUP(A2468,'Linked TB'!A:A,1,FALSE)</f>
        <v>1837</v>
      </c>
    </row>
    <row r="2469" spans="1:4">
      <c r="A2469" s="10" t="s">
        <v>3314</v>
      </c>
      <c r="B2469" s="10" t="s">
        <v>3315</v>
      </c>
      <c r="C2469" s="118">
        <v>124650</v>
      </c>
      <c r="D2469" s="10" t="str">
        <f>VLOOKUP(A2469,'Linked TB'!A:A,1,FALSE)</f>
        <v>0594</v>
      </c>
    </row>
    <row r="2470" spans="1:4">
      <c r="A2470" s="10" t="s">
        <v>5910</v>
      </c>
      <c r="B2470" s="10" t="s">
        <v>5911</v>
      </c>
      <c r="C2470" s="118">
        <v>2927229.85</v>
      </c>
      <c r="D2470" s="10" t="str">
        <f>VLOOKUP(A2470,'Linked TB'!A:A,1,FALSE)</f>
        <v>2771</v>
      </c>
    </row>
    <row r="2471" spans="1:4">
      <c r="A2471" s="10" t="s">
        <v>5095</v>
      </c>
      <c r="B2471" s="10" t="s">
        <v>5096</v>
      </c>
      <c r="C2471" s="118">
        <v>-3909885.36</v>
      </c>
      <c r="D2471" s="10" t="str">
        <f>VLOOKUP(A2471,'Linked TB'!A:A,1,FALSE)</f>
        <v>0010</v>
      </c>
    </row>
    <row r="2472" spans="1:4">
      <c r="A2472" s="10" t="s">
        <v>1334</v>
      </c>
      <c r="B2472" s="10" t="s">
        <v>1335</v>
      </c>
      <c r="C2472" s="118">
        <v>1340050</v>
      </c>
      <c r="D2472" s="10" t="str">
        <f>VLOOKUP(A2472,'Linked TB'!A:A,1,FALSE)</f>
        <v>0101</v>
      </c>
    </row>
    <row r="2473" spans="1:4">
      <c r="A2473" s="10" t="s">
        <v>3430</v>
      </c>
      <c r="B2473" s="10" t="s">
        <v>3431</v>
      </c>
      <c r="C2473" s="118">
        <v>0</v>
      </c>
      <c r="D2473" s="10" t="str">
        <f>VLOOKUP(A2473,'Linked TB'!A:A,1,FALSE)</f>
        <v>1911</v>
      </c>
    </row>
    <row r="2474" spans="1:4">
      <c r="A2474" s="10" t="s">
        <v>3298</v>
      </c>
      <c r="B2474" s="10" t="s">
        <v>3299</v>
      </c>
      <c r="C2474" s="118">
        <v>75595.820000000007</v>
      </c>
      <c r="D2474" s="10" t="str">
        <f>VLOOKUP(A2474,'Linked TB'!A:A,1,FALSE)</f>
        <v>0751</v>
      </c>
    </row>
    <row r="2475" spans="1:4">
      <c r="A2475" s="10" t="s">
        <v>5850</v>
      </c>
      <c r="B2475" s="10" t="s">
        <v>5851</v>
      </c>
      <c r="C2475" s="118">
        <v>-1680520.8</v>
      </c>
      <c r="D2475" s="10" t="str">
        <f>VLOOKUP(A2475,'Linked TB'!A:A,1,FALSE)</f>
        <v>2726</v>
      </c>
    </row>
    <row r="2476" spans="1:4">
      <c r="A2476" s="10" t="s">
        <v>5093</v>
      </c>
      <c r="B2476" s="10" t="s">
        <v>5094</v>
      </c>
      <c r="C2476" s="118">
        <v>184021</v>
      </c>
      <c r="D2476" s="10" t="str">
        <f>VLOOKUP(A2476,'Linked TB'!A:A,1,FALSE)</f>
        <v>0000</v>
      </c>
    </row>
    <row r="2477" spans="1:4">
      <c r="A2477" s="10" t="s">
        <v>3432</v>
      </c>
      <c r="B2477" s="10" t="s">
        <v>3433</v>
      </c>
      <c r="C2477" s="118">
        <v>336710.11</v>
      </c>
      <c r="D2477" s="10" t="str">
        <f>VLOOKUP(A2477,'Linked TB'!A:A,1,FALSE)</f>
        <v>1435</v>
      </c>
    </row>
    <row r="2478" spans="1:4">
      <c r="A2478" s="10" t="s">
        <v>1247</v>
      </c>
      <c r="B2478" s="10" t="s">
        <v>1248</v>
      </c>
      <c r="C2478" s="118">
        <v>278430</v>
      </c>
      <c r="D2478" s="10" t="str">
        <f>VLOOKUP(A2478,'Linked TB'!A:A,1,FALSE)</f>
        <v>2041</v>
      </c>
    </row>
    <row r="2479" spans="1:4">
      <c r="A2479" s="10" t="s">
        <v>3254</v>
      </c>
      <c r="B2479" s="10" t="s">
        <v>3255</v>
      </c>
      <c r="C2479" s="118">
        <v>571659.84</v>
      </c>
      <c r="D2479" s="10" t="str">
        <f>VLOOKUP(A2479,'Linked TB'!A:A,1,FALSE)</f>
        <v>0051</v>
      </c>
    </row>
    <row r="2480" spans="1:4">
      <c r="A2480" s="10" t="s">
        <v>4930</v>
      </c>
      <c r="B2480" s="10" t="s">
        <v>4931</v>
      </c>
      <c r="C2480" s="118">
        <v>-857509.89</v>
      </c>
      <c r="D2480" s="10" t="str">
        <f>VLOOKUP(A2480,'Linked TB'!A:A,1,FALSE)</f>
        <v>1477</v>
      </c>
    </row>
    <row r="2481" spans="1:4">
      <c r="A2481" s="10" t="s">
        <v>1235</v>
      </c>
      <c r="B2481" s="10" t="s">
        <v>1236</v>
      </c>
      <c r="C2481" s="118">
        <v>701276.4</v>
      </c>
      <c r="D2481" s="10" t="str">
        <f>VLOOKUP(A2481,'Linked TB'!A:A,1,FALSE)</f>
        <v>0844</v>
      </c>
    </row>
    <row r="2482" spans="1:4">
      <c r="A2482" s="10" t="s">
        <v>5522</v>
      </c>
      <c r="B2482" s="10" t="s">
        <v>5523</v>
      </c>
      <c r="C2482" s="118">
        <v>78380</v>
      </c>
      <c r="D2482" s="10" t="str">
        <f>VLOOKUP(A2482,'Linked TB'!A:A,1,FALSE)</f>
        <v>2593</v>
      </c>
    </row>
    <row r="2483" spans="1:4">
      <c r="A2483" s="10" t="s">
        <v>3374</v>
      </c>
      <c r="B2483" s="10" t="s">
        <v>3375</v>
      </c>
      <c r="C2483" s="118">
        <v>179354.52</v>
      </c>
      <c r="D2483" s="10" t="str">
        <f>VLOOKUP(A2483,'Linked TB'!A:A,1,FALSE)</f>
        <v>1488</v>
      </c>
    </row>
    <row r="2484" spans="1:4">
      <c r="A2484" s="10" t="s">
        <v>3294</v>
      </c>
      <c r="B2484" s="10" t="s">
        <v>3295</v>
      </c>
      <c r="C2484" s="118">
        <v>41495</v>
      </c>
      <c r="D2484" s="10" t="str">
        <f>VLOOKUP(A2484,'Linked TB'!A:A,1,FALSE)</f>
        <v>0741</v>
      </c>
    </row>
    <row r="2485" spans="1:4">
      <c r="A2485" s="10" t="s">
        <v>3456</v>
      </c>
      <c r="B2485" s="10" t="s">
        <v>3457</v>
      </c>
      <c r="C2485" s="118">
        <v>503808</v>
      </c>
      <c r="D2485" s="10" t="str">
        <f>VLOOKUP(A2485,'Linked TB'!A:A,1,FALSE)</f>
        <v>2277</v>
      </c>
    </row>
    <row r="2486" spans="1:4">
      <c r="A2486" s="10" t="s">
        <v>3372</v>
      </c>
      <c r="B2486" s="10" t="s">
        <v>3373</v>
      </c>
      <c r="C2486" s="118">
        <v>349940</v>
      </c>
      <c r="D2486" s="10" t="str">
        <f>VLOOKUP(A2486,'Linked TB'!A:A,1,FALSE)</f>
        <v>1446</v>
      </c>
    </row>
    <row r="2487" spans="1:4">
      <c r="A2487" s="10" t="s">
        <v>3260</v>
      </c>
      <c r="B2487" s="10" t="s">
        <v>3261</v>
      </c>
      <c r="C2487" s="118">
        <v>43750</v>
      </c>
      <c r="D2487" s="10" t="str">
        <f>VLOOKUP(A2487,'Linked TB'!A:A,1,FALSE)</f>
        <v>0118</v>
      </c>
    </row>
    <row r="2488" spans="1:4">
      <c r="A2488" s="10" t="s">
        <v>3538</v>
      </c>
      <c r="B2488" s="10" t="s">
        <v>3539</v>
      </c>
      <c r="C2488" s="118">
        <v>382142.5</v>
      </c>
      <c r="D2488" s="10" t="str">
        <f>VLOOKUP(A2488,'Linked TB'!A:A,1,FALSE)</f>
        <v>2499</v>
      </c>
    </row>
    <row r="2489" spans="1:4">
      <c r="A2489" s="10" t="s">
        <v>3410</v>
      </c>
      <c r="B2489" s="10" t="s">
        <v>3411</v>
      </c>
      <c r="C2489" s="118">
        <v>661315.6</v>
      </c>
      <c r="D2489" s="10" t="str">
        <f>VLOOKUP(A2489,'Linked TB'!A:A,1,FALSE)</f>
        <v>1645</v>
      </c>
    </row>
    <row r="2490" spans="1:4">
      <c r="A2490" s="10" t="s">
        <v>3278</v>
      </c>
      <c r="B2490" s="10" t="s">
        <v>3279</v>
      </c>
      <c r="C2490" s="118">
        <v>49305</v>
      </c>
      <c r="D2490" s="10" t="str">
        <f>VLOOKUP(A2490,'Linked TB'!A:A,1,FALSE)</f>
        <v>1260</v>
      </c>
    </row>
    <row r="2491" spans="1:4">
      <c r="A2491" s="10" t="s">
        <v>3288</v>
      </c>
      <c r="B2491" s="10" t="s">
        <v>3289</v>
      </c>
      <c r="C2491" s="118">
        <v>513253.98</v>
      </c>
      <c r="D2491" s="10" t="str">
        <f>VLOOKUP(A2491,'Linked TB'!A:A,1,FALSE)</f>
        <v>1220</v>
      </c>
    </row>
    <row r="2492" spans="1:4">
      <c r="A2492" s="10" t="s">
        <v>3464</v>
      </c>
      <c r="B2492" s="10" t="s">
        <v>3465</v>
      </c>
      <c r="C2492" s="118">
        <v>147000</v>
      </c>
      <c r="D2492" s="10" t="str">
        <f>VLOOKUP(A2492,'Linked TB'!A:A,1,FALSE)</f>
        <v>2327</v>
      </c>
    </row>
    <row r="2493" spans="1:4">
      <c r="A2493" s="10" t="s">
        <v>1221</v>
      </c>
      <c r="B2493" s="10" t="s">
        <v>1222</v>
      </c>
      <c r="C2493" s="118">
        <v>156125</v>
      </c>
      <c r="D2493" s="10" t="str">
        <f>VLOOKUP(A2493,'Linked TB'!A:A,1,FALSE)</f>
        <v>0771</v>
      </c>
    </row>
    <row r="2494" spans="1:4">
      <c r="A2494" s="10" t="s">
        <v>3262</v>
      </c>
      <c r="B2494" s="10" t="s">
        <v>3263</v>
      </c>
      <c r="C2494" s="118">
        <v>337913</v>
      </c>
      <c r="D2494" s="10" t="str">
        <f>VLOOKUP(A2494,'Linked TB'!A:A,1,FALSE)</f>
        <v>0878</v>
      </c>
    </row>
    <row r="2495" spans="1:4">
      <c r="A2495" s="10" t="s">
        <v>5526</v>
      </c>
      <c r="B2495" s="10" t="s">
        <v>5527</v>
      </c>
      <c r="C2495" s="118">
        <v>302215.07</v>
      </c>
      <c r="D2495" s="10" t="str">
        <f>VLOOKUP(A2495,'Linked TB'!A:A,1,FALSE)</f>
        <v>2596</v>
      </c>
    </row>
    <row r="2496" spans="1:4">
      <c r="A2496" s="10" t="s">
        <v>4278</v>
      </c>
      <c r="B2496" s="10" t="s">
        <v>4279</v>
      </c>
      <c r="C2496" s="118">
        <v>-1137135.2</v>
      </c>
      <c r="D2496" s="10" t="str">
        <f>VLOOKUP(A2496,'Linked TB'!A:A,1,FALSE)</f>
        <v>0280</v>
      </c>
    </row>
    <row r="2497" spans="1:4">
      <c r="A2497" s="10" t="s">
        <v>3256</v>
      </c>
      <c r="B2497" s="10" t="s">
        <v>3257</v>
      </c>
      <c r="C2497" s="118">
        <v>1075518.6000000001</v>
      </c>
      <c r="D2497" s="10" t="str">
        <f>VLOOKUP(A2497,'Linked TB'!A:A,1,FALSE)</f>
        <v>0062</v>
      </c>
    </row>
    <row r="2498" spans="1:4">
      <c r="A2498" s="10" t="s">
        <v>3304</v>
      </c>
      <c r="B2498" s="10" t="s">
        <v>3305</v>
      </c>
      <c r="C2498" s="118">
        <v>189933.5</v>
      </c>
      <c r="D2498" s="10" t="str">
        <f>VLOOKUP(A2498,'Linked TB'!A:A,1,FALSE)</f>
        <v>0861</v>
      </c>
    </row>
    <row r="2499" spans="1:4">
      <c r="A2499" s="10" t="s">
        <v>1241</v>
      </c>
      <c r="B2499" s="10" t="s">
        <v>1242</v>
      </c>
      <c r="C2499" s="118">
        <v>208514</v>
      </c>
      <c r="D2499" s="10" t="str">
        <f>VLOOKUP(A2499,'Linked TB'!A:A,1,FALSE)</f>
        <v>1722</v>
      </c>
    </row>
    <row r="2500" spans="1:4">
      <c r="A2500" s="10" t="s">
        <v>3250</v>
      </c>
      <c r="B2500" s="10" t="s">
        <v>3251</v>
      </c>
      <c r="C2500" s="118">
        <v>964719.72</v>
      </c>
      <c r="D2500" s="10" t="str">
        <f>VLOOKUP(A2500,'Linked TB'!A:A,1,FALSE)</f>
        <v>0415</v>
      </c>
    </row>
    <row r="2501" spans="1:4">
      <c r="A2501" s="10" t="s">
        <v>3228</v>
      </c>
      <c r="B2501" s="10" t="s">
        <v>3229</v>
      </c>
      <c r="C2501" s="118">
        <v>58307</v>
      </c>
      <c r="D2501" s="10" t="str">
        <f>VLOOKUP(A2501,'Linked TB'!A:A,1,FALSE)</f>
        <v>0522</v>
      </c>
    </row>
    <row r="2502" spans="1:4">
      <c r="A2502" s="10" t="s">
        <v>1239</v>
      </c>
      <c r="B2502" s="10" t="s">
        <v>1240</v>
      </c>
      <c r="C2502" s="118">
        <v>36953</v>
      </c>
      <c r="D2502" s="10" t="str">
        <f>VLOOKUP(A2502,'Linked TB'!A:A,1,FALSE)</f>
        <v>1640</v>
      </c>
    </row>
    <row r="2503" spans="1:4">
      <c r="A2503" s="10" t="s">
        <v>3320</v>
      </c>
      <c r="B2503" s="10" t="s">
        <v>3321</v>
      </c>
      <c r="C2503" s="118">
        <v>124163.27</v>
      </c>
      <c r="D2503" s="10" t="str">
        <f>VLOOKUP(A2503,'Linked TB'!A:A,1,FALSE)</f>
        <v>0679</v>
      </c>
    </row>
    <row r="2504" spans="1:4">
      <c r="A2504" s="10" t="s">
        <v>3280</v>
      </c>
      <c r="B2504" s="10" t="s">
        <v>3281</v>
      </c>
      <c r="C2504" s="118">
        <v>90726.36</v>
      </c>
      <c r="D2504" s="10" t="str">
        <f>VLOOKUP(A2504,'Linked TB'!A:A,1,FALSE)</f>
        <v>1267</v>
      </c>
    </row>
    <row r="2505" spans="1:4">
      <c r="A2505" s="10" t="s">
        <v>3384</v>
      </c>
      <c r="B2505" s="10" t="s">
        <v>3385</v>
      </c>
      <c r="C2505" s="118">
        <v>159340</v>
      </c>
      <c r="D2505" s="10" t="str">
        <f>VLOOKUP(A2505,'Linked TB'!A:A,1,FALSE)</f>
        <v>1604</v>
      </c>
    </row>
    <row r="2506" spans="1:4">
      <c r="A2506" s="10" t="s">
        <v>3434</v>
      </c>
      <c r="B2506" s="10" t="s">
        <v>3435</v>
      </c>
      <c r="C2506" s="118">
        <v>90665.68</v>
      </c>
      <c r="D2506" s="10" t="str">
        <f>VLOOKUP(A2506,'Linked TB'!A:A,1,FALSE)</f>
        <v>1512</v>
      </c>
    </row>
    <row r="2507" spans="1:4">
      <c r="A2507" s="10" t="s">
        <v>3300</v>
      </c>
      <c r="B2507" s="10" t="s">
        <v>3301</v>
      </c>
      <c r="C2507" s="118">
        <v>346925.07</v>
      </c>
      <c r="D2507" s="10" t="str">
        <f>VLOOKUP(A2507,'Linked TB'!A:A,1,FALSE)</f>
        <v>0755</v>
      </c>
    </row>
    <row r="2508" spans="1:4">
      <c r="A2508" s="10" t="s">
        <v>1233</v>
      </c>
      <c r="B2508" s="10" t="s">
        <v>1234</v>
      </c>
      <c r="C2508" s="118">
        <v>245424.75</v>
      </c>
      <c r="D2508" s="10" t="str">
        <f>VLOOKUP(A2508,'Linked TB'!A:A,1,FALSE)</f>
        <v>0830</v>
      </c>
    </row>
    <row r="2509" spans="1:4">
      <c r="A2509" s="10" t="s">
        <v>3460</v>
      </c>
      <c r="B2509" s="10" t="s">
        <v>3461</v>
      </c>
      <c r="C2509" s="118">
        <v>71060</v>
      </c>
      <c r="D2509" s="10" t="str">
        <f>VLOOKUP(A2509,'Linked TB'!A:A,1,FALSE)</f>
        <v>2361</v>
      </c>
    </row>
    <row r="2510" spans="1:4">
      <c r="A2510" s="10" t="s">
        <v>3248</v>
      </c>
      <c r="B2510" s="10" t="s">
        <v>3249</v>
      </c>
      <c r="C2510" s="118">
        <v>1214400</v>
      </c>
      <c r="D2510" s="10" t="str">
        <f>VLOOKUP(A2510,'Linked TB'!A:A,1,FALSE)</f>
        <v>0402</v>
      </c>
    </row>
    <row r="2511" spans="1:4">
      <c r="A2511" s="10" t="s">
        <v>1237</v>
      </c>
      <c r="B2511" s="10" t="s">
        <v>6100</v>
      </c>
      <c r="C2511" s="118">
        <v>198177</v>
      </c>
      <c r="D2511" s="10" t="str">
        <f>VLOOKUP(A2511,'Linked TB'!A:A,1,FALSE)</f>
        <v>1428</v>
      </c>
    </row>
    <row r="2512" spans="1:4">
      <c r="A2512" s="10" t="s">
        <v>5029</v>
      </c>
      <c r="B2512" s="10" t="s">
        <v>5030</v>
      </c>
      <c r="C2512" s="118">
        <v>-46906.8</v>
      </c>
      <c r="D2512" s="10" t="str">
        <f>VLOOKUP(A2512,'Linked TB'!A:A,1,FALSE)</f>
        <v>1209</v>
      </c>
    </row>
    <row r="2513" spans="1:4">
      <c r="A2513" s="10" t="s">
        <v>3474</v>
      </c>
      <c r="B2513" s="10" t="s">
        <v>3475</v>
      </c>
      <c r="C2513" s="118">
        <v>62730</v>
      </c>
      <c r="D2513" s="10" t="str">
        <f>VLOOKUP(A2513,'Linked TB'!A:A,1,FALSE)</f>
        <v>2339</v>
      </c>
    </row>
    <row r="2514" spans="1:4">
      <c r="A2514" s="10" t="s">
        <v>3324</v>
      </c>
      <c r="B2514" s="10" t="s">
        <v>3325</v>
      </c>
      <c r="C2514" s="118">
        <v>168166</v>
      </c>
      <c r="D2514" s="10" t="str">
        <f>VLOOKUP(A2514,'Linked TB'!A:A,1,FALSE)</f>
        <v>0683</v>
      </c>
    </row>
    <row r="2515" spans="1:4">
      <c r="A2515" s="10" t="s">
        <v>3472</v>
      </c>
      <c r="B2515" s="10" t="s">
        <v>3473</v>
      </c>
      <c r="C2515" s="118">
        <v>655904.5</v>
      </c>
      <c r="D2515" s="10" t="str">
        <f>VLOOKUP(A2515,'Linked TB'!A:A,1,FALSE)</f>
        <v>2343</v>
      </c>
    </row>
    <row r="2516" spans="1:4">
      <c r="A2516" s="10" t="s">
        <v>3290</v>
      </c>
      <c r="B2516" s="10" t="s">
        <v>3291</v>
      </c>
      <c r="C2516" s="118">
        <v>998111.64</v>
      </c>
      <c r="D2516" s="10" t="str">
        <f>VLOOKUP(A2516,'Linked TB'!A:A,1,FALSE)</f>
        <v>1221</v>
      </c>
    </row>
    <row r="2517" spans="1:4">
      <c r="A2517" s="10" t="s">
        <v>3438</v>
      </c>
      <c r="B2517" s="10" t="s">
        <v>3439</v>
      </c>
      <c r="C2517" s="118">
        <v>311691</v>
      </c>
      <c r="D2517" s="10" t="str">
        <f>VLOOKUP(A2517,'Linked TB'!A:A,1,FALSE)</f>
        <v>2001</v>
      </c>
    </row>
    <row r="2518" spans="1:4">
      <c r="A2518" s="10" t="s">
        <v>3318</v>
      </c>
      <c r="B2518" s="10" t="s">
        <v>3319</v>
      </c>
      <c r="C2518" s="118">
        <v>71319.5</v>
      </c>
      <c r="D2518" s="10" t="str">
        <f>VLOOKUP(A2518,'Linked TB'!A:A,1,FALSE)</f>
        <v>0659</v>
      </c>
    </row>
    <row r="2519" spans="1:4">
      <c r="A2519" s="10" t="s">
        <v>3226</v>
      </c>
      <c r="B2519" s="10" t="s">
        <v>3227</v>
      </c>
      <c r="C2519" s="118">
        <v>19419</v>
      </c>
      <c r="D2519" s="10" t="str">
        <f>VLOOKUP(A2519,'Linked TB'!A:A,1,FALSE)</f>
        <v>0520</v>
      </c>
    </row>
    <row r="2520" spans="1:4">
      <c r="A2520" s="10" t="s">
        <v>3224</v>
      </c>
      <c r="B2520" s="10" t="s">
        <v>3225</v>
      </c>
      <c r="C2520" s="118">
        <v>68000</v>
      </c>
      <c r="D2520" s="10" t="str">
        <f>VLOOKUP(A2520,'Linked TB'!A:A,1,FALSE)</f>
        <v>0519</v>
      </c>
    </row>
    <row r="2521" spans="1:4">
      <c r="A2521" s="10" t="s">
        <v>3306</v>
      </c>
      <c r="B2521" s="10" t="s">
        <v>3307</v>
      </c>
      <c r="C2521" s="118">
        <v>799543</v>
      </c>
      <c r="D2521" s="10" t="str">
        <f>VLOOKUP(A2521,'Linked TB'!A:A,1,FALSE)</f>
        <v>0869</v>
      </c>
    </row>
    <row r="2522" spans="1:4">
      <c r="A2522" s="10" t="s">
        <v>6003</v>
      </c>
      <c r="B2522" s="10" t="s">
        <v>6004</v>
      </c>
      <c r="C2522" s="118">
        <v>-8551475.3200000003</v>
      </c>
      <c r="D2522" s="10" t="str">
        <f>VLOOKUP(A2522,'Linked TB'!A:A,1,FALSE)</f>
        <v>2808</v>
      </c>
    </row>
    <row r="2523" spans="1:4">
      <c r="A2523" s="10" t="s">
        <v>3308</v>
      </c>
      <c r="B2523" s="10" t="s">
        <v>3309</v>
      </c>
      <c r="C2523" s="118">
        <v>556029</v>
      </c>
      <c r="D2523" s="10" t="str">
        <f>VLOOKUP(A2523,'Linked TB'!A:A,1,FALSE)</f>
        <v>0872</v>
      </c>
    </row>
    <row r="2524" spans="1:4">
      <c r="A2524" s="10" t="s">
        <v>3376</v>
      </c>
      <c r="B2524" s="10" t="s">
        <v>3377</v>
      </c>
      <c r="C2524" s="118">
        <v>381188</v>
      </c>
      <c r="D2524" s="10" t="str">
        <f>VLOOKUP(A2524,'Linked TB'!A:A,1,FALSE)</f>
        <v>1496</v>
      </c>
    </row>
    <row r="2525" spans="1:4">
      <c r="A2525" s="10" t="s">
        <v>3334</v>
      </c>
      <c r="B2525" s="10" t="s">
        <v>3335</v>
      </c>
      <c r="C2525" s="118">
        <v>281243.33</v>
      </c>
      <c r="D2525" s="10" t="str">
        <f>VLOOKUP(A2525,'Linked TB'!A:A,1,FALSE)</f>
        <v>0579</v>
      </c>
    </row>
    <row r="2526" spans="1:4">
      <c r="A2526" s="10" t="s">
        <v>3282</v>
      </c>
      <c r="B2526" s="10" t="s">
        <v>3283</v>
      </c>
      <c r="C2526" s="118">
        <v>82769.52</v>
      </c>
      <c r="D2526" s="10" t="str">
        <f>VLOOKUP(A2526,'Linked TB'!A:A,1,FALSE)</f>
        <v>1268</v>
      </c>
    </row>
    <row r="2527" spans="1:4">
      <c r="A2527" s="10" t="s">
        <v>461</v>
      </c>
      <c r="B2527" s="10" t="s">
        <v>462</v>
      </c>
      <c r="C2527" s="118">
        <v>-199053023.71000001</v>
      </c>
      <c r="D2527" s="10" t="str">
        <f>VLOOKUP(A2527,'Linked TB'!A:A,1,FALSE)</f>
        <v>2445</v>
      </c>
    </row>
    <row r="2528" spans="1:4">
      <c r="A2528" s="10" t="s">
        <v>1219</v>
      </c>
      <c r="B2528" s="10" t="s">
        <v>1220</v>
      </c>
      <c r="C2528" s="118">
        <v>9056.66</v>
      </c>
      <c r="D2528" s="10" t="str">
        <f>VLOOKUP(A2528,'Linked TB'!A:A,1,FALSE)</f>
        <v>0762</v>
      </c>
    </row>
    <row r="2529" spans="1:4">
      <c r="A2529" s="10" t="s">
        <v>4831</v>
      </c>
      <c r="B2529" s="10" t="s">
        <v>4832</v>
      </c>
      <c r="C2529" s="118">
        <v>5632301.3399999999</v>
      </c>
      <c r="D2529" s="10" t="str">
        <f>VLOOKUP(A2529,'Linked TB'!A:A,1,FALSE)</f>
        <v>1385</v>
      </c>
    </row>
    <row r="2530" spans="1:4">
      <c r="A2530" s="10" t="s">
        <v>3819</v>
      </c>
      <c r="B2530" s="10" t="s">
        <v>3820</v>
      </c>
      <c r="C2530" s="118">
        <v>0</v>
      </c>
      <c r="D2530" s="10" t="str">
        <f>VLOOKUP(A2530,'Linked TB'!A:A,1,FALSE)</f>
        <v>2177</v>
      </c>
    </row>
    <row r="2531" spans="1:4">
      <c r="A2531" s="10" t="s">
        <v>3396</v>
      </c>
      <c r="B2531" s="10" t="s">
        <v>3397</v>
      </c>
      <c r="C2531" s="118">
        <v>127168.64</v>
      </c>
      <c r="D2531" s="10" t="str">
        <f>VLOOKUP(A2531,'Linked TB'!A:A,1,FALSE)</f>
        <v>1718</v>
      </c>
    </row>
    <row r="2532" spans="1:4">
      <c r="A2532" s="10" t="s">
        <v>5612</v>
      </c>
      <c r="B2532" s="10" t="s">
        <v>5605</v>
      </c>
      <c r="C2532" s="118">
        <v>-1171058.1000000001</v>
      </c>
      <c r="D2532" s="10" t="str">
        <f>VLOOKUP(A2532,'Linked TB'!A:A,1,FALSE)</f>
        <v>2673</v>
      </c>
    </row>
    <row r="2533" spans="1:4">
      <c r="A2533" s="10" t="s">
        <v>4872</v>
      </c>
      <c r="B2533" s="10" t="s">
        <v>4861</v>
      </c>
      <c r="C2533" s="118">
        <v>0</v>
      </c>
      <c r="D2533" s="10" t="str">
        <f>VLOOKUP(A2533,'Linked TB'!A:A,1,FALSE)</f>
        <v>0266</v>
      </c>
    </row>
    <row r="2534" spans="1:4">
      <c r="A2534" s="10" t="s">
        <v>3825</v>
      </c>
      <c r="B2534" s="10" t="s">
        <v>3826</v>
      </c>
      <c r="C2534" s="118">
        <v>78187</v>
      </c>
      <c r="D2534" s="10" t="str">
        <f>VLOOKUP(A2534,'Linked TB'!A:A,1,FALSE)</f>
        <v>2293</v>
      </c>
    </row>
    <row r="2535" spans="1:4">
      <c r="A2535" s="10" t="s">
        <v>3510</v>
      </c>
      <c r="B2535" s="10" t="s">
        <v>3511</v>
      </c>
      <c r="C2535" s="118">
        <v>125022.08</v>
      </c>
      <c r="D2535" s="10" t="str">
        <f>VLOOKUP(A2535,'Linked TB'!A:A,1,FALSE)</f>
        <v>2513</v>
      </c>
    </row>
    <row r="2536" spans="1:4">
      <c r="A2536" s="10" t="s">
        <v>3332</v>
      </c>
      <c r="B2536" s="10" t="s">
        <v>3333</v>
      </c>
      <c r="C2536" s="118">
        <v>255557.74</v>
      </c>
      <c r="D2536" s="10" t="str">
        <f>VLOOKUP(A2536,'Linked TB'!A:A,1,FALSE)</f>
        <v>1167</v>
      </c>
    </row>
    <row r="2537" spans="1:4">
      <c r="A2537" s="10" t="s">
        <v>426</v>
      </c>
      <c r="B2537" s="10" t="s">
        <v>427</v>
      </c>
      <c r="C2537" s="118">
        <v>145188693</v>
      </c>
      <c r="D2537" s="10" t="str">
        <f>VLOOKUP(A2537,'Linked TB'!A:A,1,FALSE)</f>
        <v>0248</v>
      </c>
    </row>
    <row r="2538" spans="1:4">
      <c r="A2538" s="10" t="s">
        <v>3452</v>
      </c>
      <c r="B2538" s="10" t="s">
        <v>3453</v>
      </c>
      <c r="C2538" s="118">
        <v>334396.48</v>
      </c>
      <c r="D2538" s="10" t="str">
        <f>VLOOKUP(A2538,'Linked TB'!A:A,1,FALSE)</f>
        <v>1948</v>
      </c>
    </row>
    <row r="2539" spans="1:4">
      <c r="A2539" s="10" t="s">
        <v>4932</v>
      </c>
      <c r="B2539" s="10" t="s">
        <v>4934</v>
      </c>
      <c r="C2539" s="118">
        <v>-69462531.469999999</v>
      </c>
      <c r="D2539" s="10" t="str">
        <f>VLOOKUP(A2539,'Linked TB'!A:A,1,FALSE)</f>
        <v>1864</v>
      </c>
    </row>
    <row r="2540" spans="1:4">
      <c r="A2540" s="10" t="s">
        <v>3322</v>
      </c>
      <c r="B2540" s="10" t="s">
        <v>3323</v>
      </c>
      <c r="C2540" s="118">
        <v>560720.12</v>
      </c>
      <c r="D2540" s="10" t="str">
        <f>VLOOKUP(A2540,'Linked TB'!A:A,1,FALSE)</f>
        <v>0682</v>
      </c>
    </row>
    <row r="2541" spans="1:4">
      <c r="A2541" s="10" t="s">
        <v>3412</v>
      </c>
      <c r="B2541" s="10" t="s">
        <v>3413</v>
      </c>
      <c r="C2541" s="118">
        <v>0</v>
      </c>
      <c r="D2541" s="10" t="str">
        <f>VLOOKUP(A2541,'Linked TB'!A:A,1,FALSE)</f>
        <v>1808</v>
      </c>
    </row>
    <row r="2542" spans="1:4">
      <c r="A2542" s="10" t="s">
        <v>3268</v>
      </c>
      <c r="B2542" s="10" t="s">
        <v>3269</v>
      </c>
      <c r="C2542" s="118">
        <v>3430</v>
      </c>
      <c r="D2542" s="10" t="str">
        <f>VLOOKUP(A2542,'Linked TB'!A:A,1,FALSE)</f>
        <v>1233</v>
      </c>
    </row>
    <row r="2543" spans="1:4">
      <c r="A2543" s="10" t="s">
        <v>3478</v>
      </c>
      <c r="B2543" s="10" t="s">
        <v>3479</v>
      </c>
      <c r="C2543" s="118">
        <v>356881.29</v>
      </c>
      <c r="D2543" s="10" t="str">
        <f>VLOOKUP(A2543,'Linked TB'!A:A,1,FALSE)</f>
        <v>2438</v>
      </c>
    </row>
    <row r="2544" spans="1:4">
      <c r="A2544" s="10" t="s">
        <v>1225</v>
      </c>
      <c r="B2544" s="10" t="s">
        <v>1226</v>
      </c>
      <c r="C2544" s="118">
        <v>65806.679999999993</v>
      </c>
      <c r="D2544" s="10" t="str">
        <f>VLOOKUP(A2544,'Linked TB'!A:A,1,FALSE)</f>
        <v>0775</v>
      </c>
    </row>
    <row r="2545" spans="1:4">
      <c r="A2545" s="10" t="s">
        <v>3326</v>
      </c>
      <c r="B2545" s="10" t="s">
        <v>3327</v>
      </c>
      <c r="C2545" s="118">
        <v>152500</v>
      </c>
      <c r="D2545" s="10" t="str">
        <f>VLOOKUP(A2545,'Linked TB'!A:A,1,FALSE)</f>
        <v>0684</v>
      </c>
    </row>
    <row r="2546" spans="1:4">
      <c r="A2546" s="10" t="s">
        <v>6203</v>
      </c>
      <c r="B2546" s="10" t="s">
        <v>6204</v>
      </c>
      <c r="C2546" s="118">
        <v>2925381.66</v>
      </c>
      <c r="D2546" s="10" t="str">
        <f>VLOOKUP(A2546,'Linked TB'!A:A,1,FALSE)</f>
        <v>2852</v>
      </c>
    </row>
    <row r="2547" spans="1:4">
      <c r="A2547" s="10" t="s">
        <v>3292</v>
      </c>
      <c r="B2547" s="10" t="s">
        <v>3293</v>
      </c>
      <c r="C2547" s="118">
        <v>118123.32</v>
      </c>
      <c r="D2547" s="10" t="str">
        <f>VLOOKUP(A2547,'Linked TB'!A:A,1,FALSE)</f>
        <v>0666</v>
      </c>
    </row>
    <row r="2548" spans="1:4">
      <c r="A2548" s="10" t="s">
        <v>3276</v>
      </c>
      <c r="B2548" s="10" t="s">
        <v>3277</v>
      </c>
      <c r="C2548" s="118">
        <v>123200</v>
      </c>
      <c r="D2548" s="10" t="str">
        <f>VLOOKUP(A2548,'Linked TB'!A:A,1,FALSE)</f>
        <v>1252</v>
      </c>
    </row>
    <row r="2549" spans="1:4">
      <c r="A2549" s="10" t="s">
        <v>3386</v>
      </c>
      <c r="B2549" s="10" t="s">
        <v>3387</v>
      </c>
      <c r="C2549" s="118">
        <v>39480.5</v>
      </c>
      <c r="D2549" s="10" t="str">
        <f>VLOOKUP(A2549,'Linked TB'!A:A,1,FALSE)</f>
        <v>1616</v>
      </c>
    </row>
    <row r="2550" spans="1:4">
      <c r="A2550" s="10" t="s">
        <v>3346</v>
      </c>
      <c r="B2550" s="10" t="s">
        <v>3347</v>
      </c>
      <c r="C2550" s="118">
        <v>13845.34</v>
      </c>
      <c r="D2550" s="10" t="str">
        <f>VLOOKUP(A2550,'Linked TB'!A:A,1,FALSE)</f>
        <v>0688</v>
      </c>
    </row>
    <row r="2551" spans="1:4">
      <c r="A2551" s="10" t="s">
        <v>3394</v>
      </c>
      <c r="B2551" s="10" t="s">
        <v>3395</v>
      </c>
      <c r="C2551" s="118">
        <v>138840</v>
      </c>
      <c r="D2551" s="10" t="str">
        <f>VLOOKUP(A2551,'Linked TB'!A:A,1,FALSE)</f>
        <v>1790</v>
      </c>
    </row>
    <row r="2552" spans="1:4">
      <c r="A2552" s="10" t="s">
        <v>3512</v>
      </c>
      <c r="B2552" s="10" t="s">
        <v>3513</v>
      </c>
      <c r="C2552" s="118">
        <v>261496</v>
      </c>
      <c r="D2552" s="10" t="str">
        <f>VLOOKUP(A2552,'Linked TB'!A:A,1,FALSE)</f>
        <v>2542</v>
      </c>
    </row>
    <row r="2553" spans="1:4">
      <c r="A2553" s="10" t="s">
        <v>4099</v>
      </c>
      <c r="B2553" s="10" t="s">
        <v>4100</v>
      </c>
      <c r="C2553" s="118">
        <v>31483.58</v>
      </c>
      <c r="D2553" s="10" t="str">
        <f>VLOOKUP(A2553,'Linked TB'!A:A,1,FALSE)</f>
        <v>2530</v>
      </c>
    </row>
    <row r="2554" spans="1:4">
      <c r="A2554" s="10" t="s">
        <v>3801</v>
      </c>
      <c r="B2554" s="10" t="s">
        <v>3802</v>
      </c>
      <c r="C2554" s="118">
        <v>55000</v>
      </c>
      <c r="D2554" s="10" t="str">
        <f>VLOOKUP(A2554,'Linked TB'!A:A,1,FALSE)</f>
        <v>0481</v>
      </c>
    </row>
    <row r="2555" spans="1:4">
      <c r="A2555" s="10" t="s">
        <v>5613</v>
      </c>
      <c r="B2555" s="10" t="s">
        <v>5606</v>
      </c>
      <c r="C2555" s="118">
        <v>88910.84</v>
      </c>
      <c r="D2555" s="10" t="str">
        <f>VLOOKUP(A2555,'Linked TB'!A:A,1,FALSE)</f>
        <v>2591</v>
      </c>
    </row>
    <row r="2556" spans="1:4">
      <c r="A2556" s="10" t="s">
        <v>3809</v>
      </c>
      <c r="B2556" s="10" t="s">
        <v>3810</v>
      </c>
      <c r="C2556" s="118">
        <v>0</v>
      </c>
      <c r="D2556" s="10" t="str">
        <f>VLOOKUP(A2556,'Linked TB'!A:A,1,FALSE)</f>
        <v>0992</v>
      </c>
    </row>
    <row r="2557" spans="1:4">
      <c r="A2557" s="10" t="s">
        <v>5031</v>
      </c>
      <c r="B2557" s="10" t="s">
        <v>5032</v>
      </c>
      <c r="C2557" s="118">
        <v>0</v>
      </c>
      <c r="D2557" s="10" t="str">
        <f>VLOOKUP(A2557,'Linked TB'!A:A,1,FALSE)</f>
        <v>2396</v>
      </c>
    </row>
    <row r="2558" spans="1:4">
      <c r="A2558" s="10" t="s">
        <v>3448</v>
      </c>
      <c r="B2558" s="10" t="s">
        <v>3449</v>
      </c>
      <c r="C2558" s="118">
        <v>0</v>
      </c>
      <c r="D2558" s="10" t="str">
        <f>VLOOKUP(A2558,'Linked TB'!A:A,1,FALSE)</f>
        <v>2119</v>
      </c>
    </row>
    <row r="2559" spans="1:4">
      <c r="A2559" s="10" t="s">
        <v>4488</v>
      </c>
      <c r="B2559" s="10" t="s">
        <v>4489</v>
      </c>
      <c r="C2559" s="118">
        <v>27534749.460000001</v>
      </c>
      <c r="D2559" s="10" t="str">
        <f>VLOOKUP(A2559,'Linked TB'!A:A,1,FALSE)</f>
        <v>0185</v>
      </c>
    </row>
    <row r="2560" spans="1:4">
      <c r="A2560" s="10" t="s">
        <v>4122</v>
      </c>
      <c r="B2560" s="10" t="s">
        <v>4123</v>
      </c>
      <c r="C2560" s="118">
        <v>0.01</v>
      </c>
      <c r="D2560" s="10" t="str">
        <f>VLOOKUP(A2560,'Linked TB'!A:A,1,FALSE)</f>
        <v>1763</v>
      </c>
    </row>
    <row r="2561" spans="1:4">
      <c r="A2561" s="10" t="s">
        <v>1227</v>
      </c>
      <c r="B2561" s="10" t="s">
        <v>1228</v>
      </c>
      <c r="C2561" s="118">
        <v>32615</v>
      </c>
      <c r="D2561" s="10" t="str">
        <f>VLOOKUP(A2561,'Linked TB'!A:A,1,FALSE)</f>
        <v>0781</v>
      </c>
    </row>
    <row r="2562" spans="1:4">
      <c r="A2562" s="10" t="s">
        <v>5624</v>
      </c>
      <c r="B2562" s="10" t="s">
        <v>5625</v>
      </c>
      <c r="C2562" s="118">
        <v>-13743105.310000001</v>
      </c>
      <c r="D2562" s="10" t="str">
        <f>VLOOKUP(A2562,'Linked TB'!A:A,1,FALSE)</f>
        <v>2677</v>
      </c>
    </row>
    <row r="2563" spans="1:4">
      <c r="A2563" s="10" t="s">
        <v>3234</v>
      </c>
      <c r="B2563" s="10" t="s">
        <v>3235</v>
      </c>
      <c r="C2563" s="118">
        <v>5581108.7400000002</v>
      </c>
      <c r="D2563" s="10" t="str">
        <f>VLOOKUP(A2563,'Linked TB'!A:A,1,FALSE)</f>
        <v>0539</v>
      </c>
    </row>
    <row r="2564" spans="1:4">
      <c r="A2564" s="10" t="s">
        <v>3390</v>
      </c>
      <c r="B2564" s="10" t="s">
        <v>3391</v>
      </c>
      <c r="C2564" s="118">
        <v>13440</v>
      </c>
      <c r="D2564" s="10" t="str">
        <f>VLOOKUP(A2564,'Linked TB'!A:A,1,FALSE)</f>
        <v>1739</v>
      </c>
    </row>
    <row r="2565" spans="1:4">
      <c r="A2565" s="10" t="s">
        <v>3220</v>
      </c>
      <c r="B2565" s="10" t="s">
        <v>3221</v>
      </c>
      <c r="C2565" s="118">
        <v>88910.84</v>
      </c>
      <c r="D2565" s="10" t="str">
        <f>VLOOKUP(A2565,'Linked TB'!A:A,1,FALSE)</f>
        <v>0511</v>
      </c>
    </row>
    <row r="2566" spans="1:4">
      <c r="A2566" s="10" t="s">
        <v>3348</v>
      </c>
      <c r="B2566" s="10" t="s">
        <v>3349</v>
      </c>
      <c r="C2566" s="118">
        <v>2000</v>
      </c>
      <c r="D2566" s="10" t="str">
        <f>VLOOKUP(A2566,'Linked TB'!A:A,1,FALSE)</f>
        <v>0711</v>
      </c>
    </row>
    <row r="2567" spans="1:4">
      <c r="A2567" s="10" t="s">
        <v>3440</v>
      </c>
      <c r="B2567" s="10" t="s">
        <v>3441</v>
      </c>
      <c r="C2567" s="118">
        <v>31000</v>
      </c>
      <c r="D2567" s="10" t="str">
        <f>VLOOKUP(A2567,'Linked TB'!A:A,1,FALSE)</f>
        <v>1945</v>
      </c>
    </row>
    <row r="2568" spans="1:4">
      <c r="A2568" s="10" t="s">
        <v>3232</v>
      </c>
      <c r="B2568" s="10" t="s">
        <v>3233</v>
      </c>
      <c r="C2568" s="118">
        <v>222286.97</v>
      </c>
      <c r="D2568" s="10" t="str">
        <f>VLOOKUP(A2568,'Linked TB'!A:A,1,FALSE)</f>
        <v>0532</v>
      </c>
    </row>
    <row r="2569" spans="1:4">
      <c r="A2569" s="10" t="s">
        <v>1223</v>
      </c>
      <c r="B2569" s="10" t="s">
        <v>1224</v>
      </c>
      <c r="C2569" s="118">
        <v>130140</v>
      </c>
      <c r="D2569" s="10" t="str">
        <f>VLOOKUP(A2569,'Linked TB'!A:A,1,FALSE)</f>
        <v>0772</v>
      </c>
    </row>
    <row r="2570" spans="1:4">
      <c r="A2570" s="10" t="s">
        <v>5854</v>
      </c>
      <c r="B2570" s="10" t="s">
        <v>5855</v>
      </c>
      <c r="C2570" s="118">
        <v>60230</v>
      </c>
      <c r="D2570" s="10" t="str">
        <f>VLOOKUP(A2570,'Linked TB'!A:A,1,FALSE)</f>
        <v>2708</v>
      </c>
    </row>
    <row r="2571" spans="1:4">
      <c r="A2571" s="10" t="s">
        <v>3238</v>
      </c>
      <c r="B2571" s="10" t="s">
        <v>3239</v>
      </c>
      <c r="C2571" s="118">
        <v>209552.57</v>
      </c>
      <c r="D2571" s="10" t="str">
        <f>VLOOKUP(A2571,'Linked TB'!A:A,1,FALSE)</f>
        <v>0566</v>
      </c>
    </row>
    <row r="2572" spans="1:4">
      <c r="A2572" s="10" t="s">
        <v>3823</v>
      </c>
      <c r="B2572" s="10" t="s">
        <v>3824</v>
      </c>
      <c r="C2572" s="118">
        <v>22641</v>
      </c>
      <c r="D2572" s="10" t="str">
        <f>VLOOKUP(A2572,'Linked TB'!A:A,1,FALSE)</f>
        <v>2178</v>
      </c>
    </row>
    <row r="2573" spans="1:4">
      <c r="A2573" s="10" t="s">
        <v>1215</v>
      </c>
      <c r="B2573" s="10" t="s">
        <v>1216</v>
      </c>
      <c r="C2573" s="118">
        <v>0</v>
      </c>
      <c r="D2573" s="10" t="str">
        <f>VLOOKUP(A2573,'Linked TB'!A:A,1,FALSE)</f>
        <v>0786</v>
      </c>
    </row>
    <row r="2574" spans="1:4">
      <c r="A2574" s="10" t="s">
        <v>3388</v>
      </c>
      <c r="B2574" s="10" t="s">
        <v>3389</v>
      </c>
      <c r="C2574" s="118">
        <v>98337.96</v>
      </c>
      <c r="D2574" s="10" t="str">
        <f>VLOOKUP(A2574,'Linked TB'!A:A,1,FALSE)</f>
        <v>1626</v>
      </c>
    </row>
    <row r="2575" spans="1:4">
      <c r="A2575" s="10" t="s">
        <v>3797</v>
      </c>
      <c r="B2575" s="10" t="s">
        <v>3798</v>
      </c>
      <c r="C2575" s="118">
        <v>17810310.129999999</v>
      </c>
      <c r="D2575" s="10" t="str">
        <f>VLOOKUP(A2575,'Linked TB'!A:A,1,FALSE)</f>
        <v>0105</v>
      </c>
    </row>
    <row r="2576" spans="1:4">
      <c r="A2576" s="10" t="s">
        <v>1332</v>
      </c>
      <c r="B2576" s="10" t="s">
        <v>1333</v>
      </c>
      <c r="C2576" s="118">
        <v>1021576.92</v>
      </c>
      <c r="D2576" s="10" t="str">
        <f>VLOOKUP(A2576,'Linked TB'!A:A,1,FALSE)</f>
        <v>0100</v>
      </c>
    </row>
    <row r="2577" spans="1:4">
      <c r="A2577" s="10" t="s">
        <v>3831</v>
      </c>
      <c r="B2577" s="10" t="s">
        <v>3832</v>
      </c>
      <c r="C2577" s="118">
        <v>22940</v>
      </c>
      <c r="D2577" s="10" t="str">
        <f>VLOOKUP(A2577,'Linked TB'!A:A,1,FALSE)</f>
        <v>2199</v>
      </c>
    </row>
    <row r="2578" spans="1:4">
      <c r="A2578" s="10" t="s">
        <v>4091</v>
      </c>
      <c r="B2578" s="10" t="s">
        <v>4092</v>
      </c>
      <c r="C2578" s="118">
        <v>49050.07</v>
      </c>
      <c r="D2578" s="10" t="str">
        <f>VLOOKUP(A2578,'Linked TB'!A:A,1,FALSE)</f>
        <v>0008</v>
      </c>
    </row>
    <row r="2579" spans="1:4">
      <c r="A2579" s="10" t="s">
        <v>3378</v>
      </c>
      <c r="B2579" s="10" t="s">
        <v>3379</v>
      </c>
      <c r="C2579" s="118">
        <v>314462.42</v>
      </c>
      <c r="D2579" s="10" t="str">
        <f>VLOOKUP(A2579,'Linked TB'!A:A,1,FALSE)</f>
        <v>1340</v>
      </c>
    </row>
    <row r="2580" spans="1:4">
      <c r="A2580" s="10" t="s">
        <v>3272</v>
      </c>
      <c r="B2580" s="10" t="s">
        <v>3273</v>
      </c>
      <c r="C2580" s="118">
        <v>136098.47</v>
      </c>
      <c r="D2580" s="10" t="str">
        <f>VLOOKUP(A2580,'Linked TB'!A:A,1,FALSE)</f>
        <v>1243</v>
      </c>
    </row>
    <row r="2581" spans="1:4">
      <c r="A2581" s="10" t="s">
        <v>4964</v>
      </c>
      <c r="B2581" s="10" t="s">
        <v>4965</v>
      </c>
      <c r="C2581" s="118">
        <v>0</v>
      </c>
      <c r="D2581" s="10" t="str">
        <f>VLOOKUP(A2581,'Linked TB'!A:A,1,FALSE)</f>
        <v>2015</v>
      </c>
    </row>
    <row r="2582" spans="1:4">
      <c r="A2582" s="10" t="s">
        <v>3821</v>
      </c>
      <c r="B2582" s="10" t="s">
        <v>3822</v>
      </c>
      <c r="C2582" s="118">
        <v>42500</v>
      </c>
      <c r="D2582" s="10" t="str">
        <f>VLOOKUP(A2582,'Linked TB'!A:A,1,FALSE)</f>
        <v>2205</v>
      </c>
    </row>
    <row r="2583" spans="1:4">
      <c r="A2583" s="10" t="s">
        <v>4258</v>
      </c>
      <c r="B2583" s="10" t="s">
        <v>4259</v>
      </c>
      <c r="C2583" s="118">
        <v>949207.4</v>
      </c>
      <c r="D2583" s="10" t="str">
        <f>VLOOKUP(A2583,'Linked TB'!A:A,1,FALSE)</f>
        <v>2444</v>
      </c>
    </row>
    <row r="2584" spans="1:4">
      <c r="A2584" s="10" t="s">
        <v>2951</v>
      </c>
      <c r="B2584" s="10" t="s">
        <v>5632</v>
      </c>
      <c r="C2584" s="118">
        <v>72623.91</v>
      </c>
      <c r="D2584" s="10" t="str">
        <f>VLOOKUP(A2584,'Linked TB'!A:A,1,FALSE)</f>
        <v>2354</v>
      </c>
    </row>
    <row r="2585" spans="1:4">
      <c r="A2585" s="10" t="s">
        <v>3446</v>
      </c>
      <c r="B2585" s="10" t="s">
        <v>3447</v>
      </c>
      <c r="C2585" s="118">
        <v>96940</v>
      </c>
      <c r="D2585" s="10" t="str">
        <f>VLOOKUP(A2585,'Linked TB'!A:A,1,FALSE)</f>
        <v>2039</v>
      </c>
    </row>
    <row r="2586" spans="1:4">
      <c r="A2586" s="10" t="s">
        <v>3418</v>
      </c>
      <c r="B2586" s="10" t="s">
        <v>3419</v>
      </c>
      <c r="C2586" s="118">
        <v>8525</v>
      </c>
      <c r="D2586" s="10" t="str">
        <f>VLOOKUP(A2586,'Linked TB'!A:A,1,FALSE)</f>
        <v>1844</v>
      </c>
    </row>
    <row r="2587" spans="1:4">
      <c r="A2587" s="10" t="s">
        <v>3336</v>
      </c>
      <c r="B2587" s="10" t="s">
        <v>3337</v>
      </c>
      <c r="C2587" s="118">
        <v>459610</v>
      </c>
      <c r="D2587" s="10" t="str">
        <f>VLOOKUP(A2587,'Linked TB'!A:A,1,FALSE)</f>
        <v>0639</v>
      </c>
    </row>
    <row r="2588" spans="1:4">
      <c r="A2588" s="10" t="s">
        <v>3240</v>
      </c>
      <c r="B2588" s="10" t="s">
        <v>3241</v>
      </c>
      <c r="C2588" s="118">
        <v>84406.51</v>
      </c>
      <c r="D2588" s="10" t="str">
        <f>VLOOKUP(A2588,'Linked TB'!A:A,1,FALSE)</f>
        <v>0568</v>
      </c>
    </row>
    <row r="2589" spans="1:4">
      <c r="A2589" s="10" t="s">
        <v>5007</v>
      </c>
      <c r="B2589" s="10" t="s">
        <v>5008</v>
      </c>
      <c r="C2589" s="68">
        <v>3933031.87</v>
      </c>
      <c r="D2589" s="10" t="str">
        <f>VLOOKUP(A2589,'Linked TB'!A:A,1,FALSE)</f>
        <v>2535</v>
      </c>
    </row>
    <row r="2590" spans="1:4">
      <c r="A2590" s="10" t="s">
        <v>3422</v>
      </c>
      <c r="B2590" s="10" t="s">
        <v>3423</v>
      </c>
      <c r="C2590" s="68">
        <v>122746.19</v>
      </c>
      <c r="D2590" s="10" t="str">
        <f>VLOOKUP(A2590,'Linked TB'!A:A,1,FALSE)</f>
        <v>1794</v>
      </c>
    </row>
    <row r="2591" spans="1:4">
      <c r="A2591" s="10" t="s">
        <v>3442</v>
      </c>
      <c r="B2591" s="10" t="s">
        <v>3443</v>
      </c>
      <c r="C2591" s="68">
        <v>88910.84</v>
      </c>
      <c r="D2591" s="10" t="str">
        <f>VLOOKUP(A2591,'Linked TB'!A:A,1,FALSE)</f>
        <v>2063</v>
      </c>
    </row>
    <row r="2592" spans="1:4">
      <c r="A2592" s="10" t="s">
        <v>1243</v>
      </c>
      <c r="B2592" s="10" t="s">
        <v>1244</v>
      </c>
      <c r="C2592" s="68">
        <v>27572</v>
      </c>
      <c r="D2592" s="10" t="str">
        <f>VLOOKUP(A2592,'Linked TB'!A:A,1,FALSE)</f>
        <v>1743</v>
      </c>
    </row>
    <row r="2593" spans="1:4">
      <c r="A2593" s="10" t="s">
        <v>3352</v>
      </c>
      <c r="B2593" s="10" t="s">
        <v>3353</v>
      </c>
      <c r="C2593" s="68">
        <v>0</v>
      </c>
      <c r="D2593" s="10" t="str">
        <f>VLOOKUP(A2593,'Linked TB'!A:A,1,FALSE)</f>
        <v>0883</v>
      </c>
    </row>
    <row r="2594" spans="1:4">
      <c r="A2594" s="10" t="s">
        <v>784</v>
      </c>
      <c r="B2594" s="10" t="s">
        <v>785</v>
      </c>
      <c r="C2594" s="68">
        <v>0</v>
      </c>
      <c r="D2594" s="10" t="str">
        <f>VLOOKUP(A2594,'Linked TB'!A:A,1,FALSE)</f>
        <v>0633</v>
      </c>
    </row>
    <row r="2595" spans="1:4">
      <c r="A2595" s="10" t="s">
        <v>657</v>
      </c>
      <c r="B2595" s="10" t="s">
        <v>658</v>
      </c>
      <c r="C2595" s="68">
        <v>-1775000000.02</v>
      </c>
      <c r="D2595" s="10" t="str">
        <f>VLOOKUP(A2595,'Linked TB'!A:A,1,FALSE)</f>
        <v>1709</v>
      </c>
    </row>
    <row r="2596" spans="1:4">
      <c r="A2596" s="10" t="s">
        <v>3222</v>
      </c>
      <c r="B2596" s="10" t="s">
        <v>3223</v>
      </c>
      <c r="C2596" s="68">
        <v>62720</v>
      </c>
      <c r="D2596" s="10" t="str">
        <f>VLOOKUP(A2596,'Linked TB'!A:A,1,FALSE)</f>
        <v>0518</v>
      </c>
    </row>
    <row r="2597" spans="1:4">
      <c r="A2597" s="10" t="s">
        <v>4854</v>
      </c>
      <c r="B2597" s="10" t="s">
        <v>6101</v>
      </c>
      <c r="C2597" s="68">
        <v>-2611904.1</v>
      </c>
      <c r="D2597" s="10" t="str">
        <f>VLOOKUP(A2597,'Linked TB'!A:A,1,FALSE)</f>
        <v>1669</v>
      </c>
    </row>
    <row r="2598" spans="1:4">
      <c r="A2598" s="10" t="s">
        <v>1255</v>
      </c>
      <c r="B2598" s="10" t="s">
        <v>1256</v>
      </c>
      <c r="C2598" s="68">
        <v>11912</v>
      </c>
      <c r="D2598" s="10" t="str">
        <f>VLOOKUP(A2598,'Linked TB'!A:A,1,FALSE)</f>
        <v>2503</v>
      </c>
    </row>
    <row r="2599" spans="1:4">
      <c r="A2599" s="10" t="s">
        <v>5005</v>
      </c>
      <c r="B2599" s="10" t="s">
        <v>5006</v>
      </c>
      <c r="C2599" s="68">
        <v>2014366.82</v>
      </c>
      <c r="D2599" s="10" t="str">
        <f>VLOOKUP(A2599,'Linked TB'!A:A,1,FALSE)</f>
        <v>2272</v>
      </c>
    </row>
    <row r="2600" spans="1:4">
      <c r="A2600" s="10" t="s">
        <v>3230</v>
      </c>
      <c r="B2600" s="10" t="s">
        <v>3231</v>
      </c>
      <c r="C2600" s="68">
        <v>38540</v>
      </c>
      <c r="D2600" s="10" t="str">
        <f>VLOOKUP(A2600,'Linked TB'!A:A,1,FALSE)</f>
        <v>0526</v>
      </c>
    </row>
    <row r="2601" spans="1:4">
      <c r="A2601" s="10" t="s">
        <v>3458</v>
      </c>
      <c r="B2601" s="10" t="s">
        <v>3459</v>
      </c>
      <c r="C2601" s="68">
        <v>88910.84</v>
      </c>
      <c r="D2601" s="10" t="str">
        <f>VLOOKUP(A2601,'Linked TB'!A:A,1,FALSE)</f>
        <v>2437</v>
      </c>
    </row>
    <row r="2602" spans="1:4">
      <c r="A2602" s="10" t="s">
        <v>5989</v>
      </c>
      <c r="B2602" s="10" t="s">
        <v>5990</v>
      </c>
      <c r="C2602" s="68">
        <v>17348492.309999999</v>
      </c>
      <c r="D2602" s="10" t="str">
        <f>VLOOKUP(A2602,'Linked TB'!A:A,1,FALSE)</f>
        <v>2795</v>
      </c>
    </row>
    <row r="2603" spans="1:4">
      <c r="A2603" s="10" t="s">
        <v>5852</v>
      </c>
      <c r="B2603" s="10" t="s">
        <v>5853</v>
      </c>
      <c r="C2603" s="68">
        <v>141613.37</v>
      </c>
      <c r="D2603" s="10" t="str">
        <f>VLOOKUP(A2603,'Linked TB'!A:A,1,FALSE)</f>
        <v>2705</v>
      </c>
    </row>
    <row r="2604" spans="1:4">
      <c r="A2604" s="10" t="s">
        <v>3799</v>
      </c>
      <c r="B2604" s="10" t="s">
        <v>3800</v>
      </c>
      <c r="C2604" s="68">
        <v>0</v>
      </c>
      <c r="D2604" s="10" t="str">
        <f>VLOOKUP(A2604,'Linked TB'!A:A,1,FALSE)</f>
        <v>0473</v>
      </c>
    </row>
    <row r="2605" spans="1:4">
      <c r="A2605" s="10" t="s">
        <v>3344</v>
      </c>
      <c r="B2605" s="10" t="s">
        <v>3345</v>
      </c>
      <c r="C2605" s="68">
        <v>127288.9</v>
      </c>
      <c r="D2605" s="10" t="str">
        <f>VLOOKUP(A2605,'Linked TB'!A:A,1,FALSE)</f>
        <v>0605</v>
      </c>
    </row>
    <row r="2606" spans="1:4">
      <c r="A2606" s="10" t="s">
        <v>3218</v>
      </c>
      <c r="B2606" s="10" t="s">
        <v>3219</v>
      </c>
      <c r="C2606" s="68">
        <v>88910.84</v>
      </c>
      <c r="D2606" s="10" t="str">
        <f>VLOOKUP(A2606,'Linked TB'!A:A,1,FALSE)</f>
        <v>0503</v>
      </c>
    </row>
    <row r="2607" spans="1:4">
      <c r="A2607" s="10" t="s">
        <v>5880</v>
      </c>
      <c r="B2607" s="10" t="s">
        <v>5881</v>
      </c>
      <c r="C2607" s="68">
        <v>57812.45</v>
      </c>
      <c r="D2607" s="10" t="str">
        <f>VLOOKUP(A2607,'Linked TB'!A:A,1,FALSE)</f>
        <v>2700</v>
      </c>
    </row>
    <row r="2608" spans="1:4">
      <c r="A2608" s="10" t="s">
        <v>3236</v>
      </c>
      <c r="B2608" s="10" t="s">
        <v>3237</v>
      </c>
      <c r="C2608" s="68">
        <v>39136.339999999997</v>
      </c>
      <c r="D2608" s="10" t="str">
        <f>VLOOKUP(A2608,'Linked TB'!A:A,1,FALSE)</f>
        <v>0555</v>
      </c>
    </row>
    <row r="2609" spans="1:4">
      <c r="A2609" s="10" t="s">
        <v>4676</v>
      </c>
      <c r="B2609" s="10" t="s">
        <v>4678</v>
      </c>
      <c r="C2609" s="68">
        <v>-560038.1</v>
      </c>
      <c r="D2609" s="10" t="str">
        <f>VLOOKUP(A2609,'Linked TB'!A:A,1,FALSE)</f>
        <v>2407</v>
      </c>
    </row>
    <row r="2610" spans="1:4">
      <c r="A2610" s="10" t="s">
        <v>3476</v>
      </c>
      <c r="B2610" s="10" t="s">
        <v>3477</v>
      </c>
      <c r="C2610" s="68">
        <v>88910.84</v>
      </c>
      <c r="D2610" s="10" t="str">
        <f>VLOOKUP(A2610,'Linked TB'!A:A,1,FALSE)</f>
        <v>2340</v>
      </c>
    </row>
    <row r="2611" spans="1:4">
      <c r="A2611" s="10" t="s">
        <v>3382</v>
      </c>
      <c r="B2611" s="10" t="s">
        <v>3383</v>
      </c>
      <c r="C2611" s="68">
        <v>82952.08</v>
      </c>
      <c r="D2611" s="10" t="str">
        <f>VLOOKUP(A2611,'Linked TB'!A:A,1,FALSE)</f>
        <v>1600</v>
      </c>
    </row>
    <row r="2612" spans="1:4">
      <c r="A2612" s="10" t="s">
        <v>3554</v>
      </c>
      <c r="B2612" s="10" t="s">
        <v>3555</v>
      </c>
      <c r="C2612" s="68">
        <v>100892.66</v>
      </c>
      <c r="D2612" s="10" t="str">
        <f>VLOOKUP(A2612,'Linked TB'!A:A,1,FALSE)</f>
        <v>2560</v>
      </c>
    </row>
    <row r="2613" spans="1:4">
      <c r="A2613" s="10" t="s">
        <v>3246</v>
      </c>
      <c r="B2613" s="10" t="s">
        <v>3247</v>
      </c>
      <c r="C2613" s="68">
        <v>667194.24</v>
      </c>
      <c r="D2613" s="10" t="str">
        <f>VLOOKUP(A2613,'Linked TB'!A:A,1,FALSE)</f>
        <v>0407</v>
      </c>
    </row>
    <row r="2614" spans="1:4">
      <c r="A2614" s="10" t="s">
        <v>3360</v>
      </c>
      <c r="B2614" s="10" t="s">
        <v>3361</v>
      </c>
      <c r="C2614" s="68">
        <v>87143.87</v>
      </c>
      <c r="D2614" s="10" t="str">
        <f>VLOOKUP(A2614,'Linked TB'!A:A,1,FALSE)</f>
        <v>1495</v>
      </c>
    </row>
    <row r="2615" spans="1:4">
      <c r="A2615" s="10" t="s">
        <v>3264</v>
      </c>
      <c r="B2615" s="10" t="s">
        <v>3265</v>
      </c>
      <c r="C2615" s="68">
        <v>0</v>
      </c>
      <c r="D2615" s="10" t="str">
        <f>VLOOKUP(A2615,'Linked TB'!A:A,1,FALSE)</f>
        <v>0908</v>
      </c>
    </row>
    <row r="2616" spans="1:4">
      <c r="A2616" s="10" t="s">
        <v>3338</v>
      </c>
      <c r="B2616" s="10" t="s">
        <v>3339</v>
      </c>
      <c r="C2616" s="68">
        <v>104044.75</v>
      </c>
      <c r="D2616" s="10" t="str">
        <f>VLOOKUP(A2616,'Linked TB'!A:A,1,FALSE)</f>
        <v>0641</v>
      </c>
    </row>
    <row r="2617" spans="1:4">
      <c r="A2617" s="10" t="s">
        <v>3316</v>
      </c>
      <c r="B2617" s="10" t="s">
        <v>3317</v>
      </c>
      <c r="C2617" s="68">
        <v>57318</v>
      </c>
      <c r="D2617" s="10" t="str">
        <f>VLOOKUP(A2617,'Linked TB'!A:A,1,FALSE)</f>
        <v>0637</v>
      </c>
    </row>
    <row r="2618" spans="1:4">
      <c r="A2618" s="10" t="s">
        <v>887</v>
      </c>
      <c r="B2618" s="10" t="s">
        <v>888</v>
      </c>
      <c r="C2618" s="68">
        <v>0</v>
      </c>
      <c r="D2618" s="10" t="str">
        <f>VLOOKUP(A2618,'Linked TB'!A:A,1,FALSE)</f>
        <v>1083</v>
      </c>
    </row>
    <row r="2619" spans="1:4">
      <c r="A2619" s="10" t="s">
        <v>1338</v>
      </c>
      <c r="B2619" s="10" t="s">
        <v>1339</v>
      </c>
      <c r="C2619" s="68">
        <v>0</v>
      </c>
      <c r="D2619" s="10" t="str">
        <f>VLOOKUP(A2619,'Linked TB'!A:A,1,FALSE)</f>
        <v>1047</v>
      </c>
    </row>
    <row r="2620" spans="1:4">
      <c r="A2620" s="10" t="s">
        <v>3242</v>
      </c>
      <c r="B2620" s="10" t="s">
        <v>3243</v>
      </c>
      <c r="C2620" s="68">
        <v>203700.95</v>
      </c>
      <c r="D2620" s="10" t="str">
        <f>VLOOKUP(A2620,'Linked TB'!A:A,1,FALSE)</f>
        <v>0569</v>
      </c>
    </row>
    <row r="2621" spans="1:4">
      <c r="A2621" s="10" t="s">
        <v>5904</v>
      </c>
      <c r="B2621" s="10" t="s">
        <v>5905</v>
      </c>
      <c r="C2621" s="68">
        <v>147593.16</v>
      </c>
      <c r="D2621" s="10" t="str">
        <f>VLOOKUP(A2621,'Linked TB'!A:A,1,FALSE)</f>
        <v>2762</v>
      </c>
    </row>
    <row r="2622" spans="1:4">
      <c r="A2622" s="10" t="s">
        <v>3454</v>
      </c>
      <c r="B2622" s="10" t="s">
        <v>3455</v>
      </c>
      <c r="C2622" s="68">
        <v>39660.36</v>
      </c>
      <c r="D2622" s="10" t="str">
        <f>VLOOKUP(A2622,'Linked TB'!A:A,1,FALSE)</f>
        <v>2062</v>
      </c>
    </row>
    <row r="2623" spans="1:4">
      <c r="A2623" s="10" t="s">
        <v>5898</v>
      </c>
      <c r="B2623" s="10" t="s">
        <v>5899</v>
      </c>
      <c r="C2623" s="68">
        <v>20280</v>
      </c>
      <c r="D2623" s="10" t="str">
        <f>VLOOKUP(A2623,'Linked TB'!A:A,1,FALSE)</f>
        <v>2755</v>
      </c>
    </row>
    <row r="2624" spans="1:4">
      <c r="A2624" s="10" t="s">
        <v>5082</v>
      </c>
      <c r="B2624" s="10" t="s">
        <v>5084</v>
      </c>
      <c r="C2624" s="68">
        <v>-9892511000</v>
      </c>
      <c r="D2624" s="10" t="str">
        <f>VLOOKUP(A2624,'Linked TB'!A:A,1,FALSE)</f>
        <v>0006</v>
      </c>
    </row>
    <row r="2625" spans="1:4">
      <c r="A2625" s="10" t="s">
        <v>5981</v>
      </c>
      <c r="B2625" s="10" t="s">
        <v>5982</v>
      </c>
      <c r="C2625" s="68">
        <v>0</v>
      </c>
      <c r="D2625" s="10" t="str">
        <f>VLOOKUP(A2625,'Linked TB'!A:A,1,FALSE)</f>
        <v>2798</v>
      </c>
    </row>
    <row r="2626" spans="1:4">
      <c r="A2626" s="10" t="s">
        <v>3244</v>
      </c>
      <c r="B2626" s="10" t="s">
        <v>3245</v>
      </c>
      <c r="C2626" s="68">
        <v>0</v>
      </c>
      <c r="D2626" s="10" t="str">
        <f>VLOOKUP(A2626,'Linked TB'!A:A,1,FALSE)</f>
        <v>0401</v>
      </c>
    </row>
    <row r="2627" spans="1:4">
      <c r="A2627" s="10" t="s">
        <v>5048</v>
      </c>
      <c r="B2627" s="10" t="s">
        <v>5049</v>
      </c>
      <c r="C2627" s="68">
        <v>-2000</v>
      </c>
      <c r="D2627" s="10" t="str">
        <f>VLOOKUP(A2627,'Linked TB'!A:A,1,FALSE)</f>
        <v>1320</v>
      </c>
    </row>
    <row r="2628" spans="1:4">
      <c r="A2628" s="10" t="s">
        <v>3829</v>
      </c>
      <c r="B2628" s="10" t="s">
        <v>3830</v>
      </c>
      <c r="C2628" s="68">
        <v>18000</v>
      </c>
      <c r="D2628" s="10" t="str">
        <f>VLOOKUP(A2628,'Linked TB'!A:A,1,FALSE)</f>
        <v>2166</v>
      </c>
    </row>
    <row r="2629" spans="1:4">
      <c r="A2629" s="10" t="s">
        <v>6217</v>
      </c>
      <c r="B2629" s="10" t="s">
        <v>6218</v>
      </c>
      <c r="C2629" s="68">
        <v>1973</v>
      </c>
      <c r="D2629" s="10" t="str">
        <f>VLOOKUP(A2629,'Linked TB'!A:A,1,FALSE)</f>
        <v>2854</v>
      </c>
    </row>
    <row r="2630" spans="1:4">
      <c r="A2630" s="10" t="s">
        <v>3302</v>
      </c>
      <c r="B2630" s="10" t="s">
        <v>3303</v>
      </c>
      <c r="C2630" s="68">
        <v>98051.5</v>
      </c>
      <c r="D2630" s="10" t="str">
        <f>VLOOKUP(A2630,'Linked TB'!A:A,1,FALSE)</f>
        <v>0649</v>
      </c>
    </row>
    <row r="2631" spans="1:4">
      <c r="A2631" s="10" t="s">
        <v>4260</v>
      </c>
      <c r="B2631" s="10" t="s">
        <v>4261</v>
      </c>
      <c r="C2631" s="68">
        <v>0</v>
      </c>
      <c r="D2631" s="10" t="str">
        <f>VLOOKUP(A2631,'Linked TB'!A:A,1,FALSE)</f>
        <v>2315</v>
      </c>
    </row>
    <row r="2632" spans="1:4">
      <c r="A2632" s="10" t="s">
        <v>6645</v>
      </c>
      <c r="B2632" s="10" t="s">
        <v>6646</v>
      </c>
      <c r="C2632" s="68">
        <v>0</v>
      </c>
      <c r="D2632" s="10" t="e">
        <f>VLOOKUP(A2632,'Linked TB'!A:A,1,FALSE)</f>
        <v>#N/A</v>
      </c>
    </row>
    <row r="2633" spans="1:4">
      <c r="A2633" s="10" t="s">
        <v>665</v>
      </c>
      <c r="B2633" s="10" t="s">
        <v>666</v>
      </c>
      <c r="C2633" s="68">
        <v>0</v>
      </c>
      <c r="D2633" s="10" t="str">
        <f>VLOOKUP(A2633,'Linked TB'!A:A,1,FALSE)</f>
        <v>2025</v>
      </c>
    </row>
    <row r="2634" spans="1:4">
      <c r="A2634" s="10" t="s">
        <v>3468</v>
      </c>
      <c r="B2634" s="10" t="s">
        <v>3469</v>
      </c>
      <c r="C2634" s="68">
        <v>0</v>
      </c>
      <c r="D2634" s="10" t="str">
        <f>VLOOKUP(A2634,'Linked TB'!A:A,1,FALSE)</f>
        <v>2138</v>
      </c>
    </row>
    <row r="2635" spans="1:4">
      <c r="A2635" s="10" t="s">
        <v>973</v>
      </c>
      <c r="B2635" s="10" t="s">
        <v>974</v>
      </c>
      <c r="C2635" s="68">
        <v>0</v>
      </c>
      <c r="D2635" s="10" t="str">
        <f>VLOOKUP(A2635,'Linked TB'!A:A,1,FALSE)</f>
        <v>0933</v>
      </c>
    </row>
    <row r="2636" spans="1:4">
      <c r="A2636" s="10" t="s">
        <v>655</v>
      </c>
      <c r="B2636" s="10" t="s">
        <v>6102</v>
      </c>
      <c r="C2636" s="68">
        <v>0</v>
      </c>
      <c r="D2636" s="10" t="str">
        <f>VLOOKUP(A2636,'Linked TB'!A:A,1,FALSE)</f>
        <v>1424</v>
      </c>
    </row>
    <row r="2637" spans="1:4">
      <c r="A2637" s="10" t="s">
        <v>3462</v>
      </c>
      <c r="B2637" s="10" t="s">
        <v>3463</v>
      </c>
      <c r="C2637" s="68">
        <v>0</v>
      </c>
      <c r="D2637" s="10" t="str">
        <f>VLOOKUP(A2637,'Linked TB'!A:A,1,FALSE)</f>
        <v>2254</v>
      </c>
    </row>
    <row r="2638" spans="1:4">
      <c r="A2638" s="10" t="s">
        <v>4093</v>
      </c>
      <c r="B2638" s="10" t="s">
        <v>4094</v>
      </c>
      <c r="C2638" s="68">
        <v>33500.36</v>
      </c>
      <c r="D2638" s="10" t="str">
        <f>VLOOKUP(A2638,'Linked TB'!A:A,1,FALSE)</f>
        <v>2008</v>
      </c>
    </row>
    <row r="2639" spans="1:4">
      <c r="A2639" s="10" t="s">
        <v>3402</v>
      </c>
      <c r="B2639" s="10" t="s">
        <v>3403</v>
      </c>
      <c r="C2639" s="68">
        <v>5060</v>
      </c>
      <c r="D2639" s="10" t="str">
        <f>VLOOKUP(A2639,'Linked TB'!A:A,1,FALSE)</f>
        <v>1830</v>
      </c>
    </row>
    <row r="2640" spans="1:4">
      <c r="A2640" s="10" t="s">
        <v>4962</v>
      </c>
      <c r="B2640" s="10" t="s">
        <v>4963</v>
      </c>
      <c r="C2640" s="68">
        <v>0</v>
      </c>
      <c r="D2640" s="10" t="str">
        <f>VLOOKUP(A2640,'Linked TB'!A:A,1,FALSE)</f>
        <v>1159</v>
      </c>
    </row>
    <row r="2641" spans="1:4">
      <c r="A2641" s="10" t="s">
        <v>4379</v>
      </c>
      <c r="B2641" s="10" t="s">
        <v>6103</v>
      </c>
      <c r="C2641" s="68">
        <v>74412.72</v>
      </c>
      <c r="D2641" s="10" t="str">
        <f>VLOOKUP(A2641,'Linked TB'!A:A,1,FALSE)</f>
        <v>1893</v>
      </c>
    </row>
    <row r="2642" spans="1:4">
      <c r="A2642" s="10" t="s">
        <v>1253</v>
      </c>
      <c r="B2642" s="10" t="s">
        <v>1254</v>
      </c>
      <c r="C2642" s="68">
        <v>3000</v>
      </c>
      <c r="D2642" s="10" t="str">
        <f>VLOOKUP(A2642,'Linked TB'!A:A,1,FALSE)</f>
        <v>2554</v>
      </c>
    </row>
    <row r="2643" spans="1:4">
      <c r="A2643" s="10" t="s">
        <v>3805</v>
      </c>
      <c r="B2643" s="10" t="s">
        <v>3806</v>
      </c>
      <c r="C2643" s="68">
        <v>0</v>
      </c>
      <c r="D2643" s="10" t="str">
        <f>VLOOKUP(A2643,'Linked TB'!A:A,1,FALSE)</f>
        <v>0487</v>
      </c>
    </row>
    <row r="2644" spans="1:4">
      <c r="A2644" s="10" t="s">
        <v>3330</v>
      </c>
      <c r="B2644" s="10" t="s">
        <v>3331</v>
      </c>
      <c r="C2644" s="68">
        <v>0</v>
      </c>
      <c r="D2644" s="10" t="str">
        <f>VLOOKUP(A2644,'Linked TB'!A:A,1,FALSE)</f>
        <v>0727</v>
      </c>
    </row>
    <row r="2645" spans="1:4">
      <c r="A2645" s="10" t="s">
        <v>6647</v>
      </c>
      <c r="B2645" s="10" t="s">
        <v>6648</v>
      </c>
      <c r="C2645" s="68">
        <v>0</v>
      </c>
      <c r="D2645" s="10" t="e">
        <f>VLOOKUP(A2645,'Linked TB'!A:A,1,FALSE)</f>
        <v>#N/A</v>
      </c>
    </row>
    <row r="2646" spans="1:4">
      <c r="A2646" s="10" t="s">
        <v>673</v>
      </c>
      <c r="B2646" s="10" t="s">
        <v>674</v>
      </c>
      <c r="C2646" s="68">
        <v>0</v>
      </c>
      <c r="D2646" s="10" t="str">
        <f>VLOOKUP(A2646,'Linked TB'!A:A,1,FALSE)</f>
        <v>2347</v>
      </c>
    </row>
    <row r="2647" spans="1:4">
      <c r="A2647" s="10" t="s">
        <v>3502</v>
      </c>
      <c r="B2647" s="10" t="s">
        <v>3503</v>
      </c>
      <c r="C2647" s="68">
        <v>69935.75</v>
      </c>
      <c r="D2647" s="10" t="str">
        <f>VLOOKUP(A2647,'Linked TB'!A:A,1,FALSE)</f>
        <v>2515</v>
      </c>
    </row>
    <row r="2648" spans="1:4">
      <c r="A2648" s="10" t="s">
        <v>6649</v>
      </c>
      <c r="B2648" s="10" t="s">
        <v>6650</v>
      </c>
      <c r="C2648" s="68">
        <v>0</v>
      </c>
      <c r="D2648" s="10" t="e">
        <f>VLOOKUP(A2648,'Linked TB'!A:A,1,FALSE)</f>
        <v>#N/A</v>
      </c>
    </row>
    <row r="2649" spans="1:4">
      <c r="A2649" s="10" t="s">
        <v>3803</v>
      </c>
      <c r="B2649" s="10" t="s">
        <v>3804</v>
      </c>
      <c r="C2649" s="68">
        <v>0</v>
      </c>
      <c r="D2649" s="10" t="str">
        <f>VLOOKUP(A2649,'Linked TB'!A:A,1,FALSE)</f>
        <v>0484</v>
      </c>
    </row>
    <row r="2650" spans="1:4">
      <c r="A2650" s="10" t="s">
        <v>3328</v>
      </c>
      <c r="B2650" s="10" t="s">
        <v>3329</v>
      </c>
      <c r="C2650" s="68">
        <v>0</v>
      </c>
      <c r="D2650" s="10" t="str">
        <f>VLOOKUP(A2650,'Linked TB'!A:A,1,FALSE)</f>
        <v>0725</v>
      </c>
    </row>
    <row r="2651" spans="1:4">
      <c r="A2651" s="10" t="s">
        <v>3977</v>
      </c>
      <c r="B2651" s="10" t="s">
        <v>3978</v>
      </c>
      <c r="C2651" s="68">
        <v>0</v>
      </c>
      <c r="D2651" s="10" t="str">
        <f>VLOOKUP(A2651,'Linked TB'!A:A,1,FALSE)</f>
        <v>0828</v>
      </c>
    </row>
    <row r="2652" spans="1:4">
      <c r="A2652" s="10" t="s">
        <v>1229</v>
      </c>
      <c r="B2652" s="10" t="s">
        <v>1230</v>
      </c>
      <c r="C2652" s="68">
        <v>0</v>
      </c>
      <c r="D2652" s="10" t="str">
        <f>VLOOKUP(A2652,'Linked TB'!A:A,1,FALSE)</f>
        <v>0801</v>
      </c>
    </row>
    <row r="2653" spans="1:4">
      <c r="A2653" s="10" t="s">
        <v>3971</v>
      </c>
      <c r="B2653" s="10" t="s">
        <v>3972</v>
      </c>
      <c r="C2653" s="68">
        <v>0</v>
      </c>
      <c r="D2653" s="10" t="str">
        <f>VLOOKUP(A2653,'Linked TB'!A:A,1,FALSE)</f>
        <v>0107</v>
      </c>
    </row>
    <row r="2654" spans="1:4">
      <c r="A2654" s="10" t="s">
        <v>3817</v>
      </c>
      <c r="B2654" s="10" t="s">
        <v>3818</v>
      </c>
      <c r="C2654" s="68">
        <v>0</v>
      </c>
      <c r="D2654" s="10" t="str">
        <f>VLOOKUP(A2654,'Linked TB'!A:A,1,FALSE)</f>
        <v>1580</v>
      </c>
    </row>
    <row r="2655" spans="1:4">
      <c r="A2655" s="10" t="s">
        <v>1231</v>
      </c>
      <c r="B2655" s="10" t="s">
        <v>1232</v>
      </c>
      <c r="C2655" s="68">
        <v>0</v>
      </c>
      <c r="D2655" s="10" t="str">
        <f>VLOOKUP(A2655,'Linked TB'!A:A,1,FALSE)</f>
        <v>0782</v>
      </c>
    </row>
    <row r="2656" spans="1:4">
      <c r="A2656" s="10" t="s">
        <v>6651</v>
      </c>
      <c r="B2656" s="10" t="s">
        <v>6652</v>
      </c>
      <c r="C2656" s="68">
        <v>0</v>
      </c>
      <c r="D2656" s="10" t="e">
        <f>VLOOKUP(A2656,'Linked TB'!A:A,1,FALSE)</f>
        <v>#N/A</v>
      </c>
    </row>
    <row r="2657" spans="1:4">
      <c r="A2657" s="10" t="s">
        <v>3356</v>
      </c>
      <c r="B2657" s="10" t="s">
        <v>3357</v>
      </c>
      <c r="C2657" s="68">
        <v>0</v>
      </c>
      <c r="D2657" s="10" t="str">
        <f>VLOOKUP(A2657,'Linked TB'!A:A,1,FALSE)</f>
        <v>1423</v>
      </c>
    </row>
    <row r="2658" spans="1:4">
      <c r="A2658" s="10" t="s">
        <v>3414</v>
      </c>
      <c r="B2658" s="10" t="s">
        <v>3415</v>
      </c>
      <c r="C2658" s="68">
        <v>0</v>
      </c>
      <c r="D2658" s="10" t="str">
        <f>VLOOKUP(A2658,'Linked TB'!A:A,1,FALSE)</f>
        <v>1820</v>
      </c>
    </row>
    <row r="2659" spans="1:4">
      <c r="A2659" s="10" t="s">
        <v>835</v>
      </c>
      <c r="B2659" s="10" t="s">
        <v>836</v>
      </c>
      <c r="C2659" s="68">
        <v>0</v>
      </c>
      <c r="D2659" s="10" t="str">
        <f>VLOOKUP(A2659,'Linked TB'!A:A,1,FALSE)</f>
        <v>1055</v>
      </c>
    </row>
    <row r="2660" spans="1:4">
      <c r="A2660" s="10" t="s">
        <v>5494</v>
      </c>
      <c r="B2660" s="10" t="s">
        <v>5495</v>
      </c>
      <c r="C2660" s="68">
        <v>0</v>
      </c>
      <c r="D2660" s="10" t="str">
        <f>VLOOKUP(A2660,'Linked TB'!A:A,1,FALSE)</f>
        <v>2481</v>
      </c>
    </row>
    <row r="2661" spans="1:4">
      <c r="A2661" s="10" t="s">
        <v>4646</v>
      </c>
      <c r="B2661" s="10" t="s">
        <v>4647</v>
      </c>
      <c r="C2661" s="68">
        <v>0</v>
      </c>
      <c r="D2661" s="10" t="str">
        <f>VLOOKUP(A2661,'Linked TB'!A:A,1,FALSE)</f>
        <v>1259</v>
      </c>
    </row>
    <row r="2662" spans="1:4">
      <c r="A2662" s="10" t="s">
        <v>3420</v>
      </c>
      <c r="B2662" s="10" t="s">
        <v>3421</v>
      </c>
      <c r="C2662" s="68">
        <v>0</v>
      </c>
      <c r="D2662" s="10" t="str">
        <f>VLOOKUP(A2662,'Linked TB'!A:A,1,FALSE)</f>
        <v>1868</v>
      </c>
    </row>
    <row r="2663" spans="1:4">
      <c r="A2663" s="10" t="s">
        <v>4873</v>
      </c>
      <c r="B2663" s="10" t="s">
        <v>4874</v>
      </c>
      <c r="C2663" s="68">
        <v>-121019</v>
      </c>
      <c r="D2663" s="10" t="str">
        <f>VLOOKUP(A2663,'Linked TB'!A:A,1,FALSE)</f>
        <v>1148</v>
      </c>
    </row>
    <row r="2664" spans="1:4">
      <c r="A2664" s="10" t="s">
        <v>3815</v>
      </c>
      <c r="B2664" s="10" t="s">
        <v>3816</v>
      </c>
      <c r="C2664" s="68">
        <v>16940</v>
      </c>
      <c r="D2664" s="10" t="str">
        <f>VLOOKUP(A2664,'Linked TB'!A:A,1,FALSE)</f>
        <v>1760</v>
      </c>
    </row>
    <row r="2665" spans="1:4">
      <c r="A2665" s="10" t="s">
        <v>786</v>
      </c>
      <c r="B2665" s="10" t="s">
        <v>787</v>
      </c>
      <c r="C2665" s="68">
        <v>0</v>
      </c>
      <c r="D2665" s="10" t="str">
        <f>VLOOKUP(A2665,'Linked TB'!A:A,1,FALSE)</f>
        <v>0634</v>
      </c>
    </row>
    <row r="2666" spans="1:4">
      <c r="A2666" s="10" t="s">
        <v>3340</v>
      </c>
      <c r="B2666" s="10" t="s">
        <v>3341</v>
      </c>
      <c r="C2666" s="68">
        <v>0</v>
      </c>
      <c r="D2666" s="10" t="str">
        <f>VLOOKUP(A2666,'Linked TB'!A:A,1,FALSE)</f>
        <v>0958</v>
      </c>
    </row>
    <row r="2667" spans="1:4">
      <c r="A2667" s="10" t="s">
        <v>4642</v>
      </c>
      <c r="B2667" s="10" t="s">
        <v>4643</v>
      </c>
      <c r="C2667" s="68">
        <v>0</v>
      </c>
      <c r="D2667" s="10" t="str">
        <f>VLOOKUP(A2667,'Linked TB'!A:A,1,FALSE)</f>
        <v>1253</v>
      </c>
    </row>
    <row r="2668" spans="1:4">
      <c r="A2668" s="10" t="s">
        <v>5696</v>
      </c>
      <c r="B2668" s="10" t="s">
        <v>5697</v>
      </c>
      <c r="C2668" s="68">
        <v>990</v>
      </c>
      <c r="D2668" s="10" t="str">
        <f>VLOOKUP(A2668,'Linked TB'!A:A,1,FALSE)</f>
        <v>2616</v>
      </c>
    </row>
    <row r="2669" spans="1:4">
      <c r="A2669" s="10" t="s">
        <v>3366</v>
      </c>
      <c r="B2669" s="10" t="s">
        <v>3367</v>
      </c>
      <c r="C2669" s="68">
        <v>0</v>
      </c>
      <c r="D2669" s="10" t="str">
        <f>VLOOKUP(A2669,'Linked TB'!A:A,1,FALSE)</f>
        <v>1506</v>
      </c>
    </row>
    <row r="2670" spans="1:4">
      <c r="A2670" s="10" t="s">
        <v>3258</v>
      </c>
      <c r="B2670" s="10" t="s">
        <v>3259</v>
      </c>
      <c r="C2670" s="68">
        <v>0</v>
      </c>
      <c r="D2670" s="10" t="str">
        <f>VLOOKUP(A2670,'Linked TB'!A:A,1,FALSE)</f>
        <v>0084</v>
      </c>
    </row>
    <row r="2671" spans="1:4">
      <c r="A2671" s="10" t="s">
        <v>1342</v>
      </c>
      <c r="B2671" s="10" t="s">
        <v>1343</v>
      </c>
      <c r="C2671" s="68">
        <v>0</v>
      </c>
      <c r="D2671" s="10" t="str">
        <f>VLOOKUP(A2671,'Linked TB'!A:A,1,FALSE)</f>
        <v>1041</v>
      </c>
    </row>
    <row r="2672" spans="1:4">
      <c r="A2672" s="10" t="s">
        <v>6653</v>
      </c>
      <c r="B2672" s="10" t="s">
        <v>6654</v>
      </c>
      <c r="C2672" s="68">
        <v>0</v>
      </c>
      <c r="D2672" s="10" t="e">
        <f>VLOOKUP(A2672,'Linked TB'!A:A,1,FALSE)</f>
        <v>#N/A</v>
      </c>
    </row>
    <row r="2673" spans="1:4">
      <c r="A2673" s="10" t="s">
        <v>3795</v>
      </c>
      <c r="B2673" s="10" t="s">
        <v>3796</v>
      </c>
      <c r="C2673" s="68">
        <v>0</v>
      </c>
      <c r="D2673" s="10" t="str">
        <f>VLOOKUP(A2673,'Linked TB'!A:A,1,FALSE)</f>
        <v>0490</v>
      </c>
    </row>
    <row r="2674" spans="1:4">
      <c r="A2674" s="10" t="s">
        <v>4252</v>
      </c>
      <c r="B2674" s="10" t="s">
        <v>4253</v>
      </c>
      <c r="C2674" s="68">
        <v>0</v>
      </c>
      <c r="D2674" s="10" t="str">
        <f>VLOOKUP(A2674,'Linked TB'!A:A,1,FALSE)</f>
        <v>0140</v>
      </c>
    </row>
    <row r="2675" spans="1:4">
      <c r="A2675" s="10" t="s">
        <v>3312</v>
      </c>
      <c r="B2675" s="10" t="s">
        <v>3313</v>
      </c>
      <c r="C2675" s="68">
        <v>0</v>
      </c>
      <c r="D2675" s="10" t="str">
        <f>VLOOKUP(A2675,'Linked TB'!A:A,1,FALSE)</f>
        <v>0886</v>
      </c>
    </row>
    <row r="2676" spans="1:4">
      <c r="A2676" s="10" t="s">
        <v>3358</v>
      </c>
      <c r="B2676" s="10" t="s">
        <v>3359</v>
      </c>
      <c r="C2676" s="68">
        <v>0</v>
      </c>
      <c r="D2676" s="10" t="str">
        <f>VLOOKUP(A2676,'Linked TB'!A:A,1,FALSE)</f>
        <v>1408</v>
      </c>
    </row>
    <row r="2677" spans="1:4">
      <c r="A2677" s="10" t="s">
        <v>4482</v>
      </c>
      <c r="B2677" s="10" t="s">
        <v>4483</v>
      </c>
      <c r="C2677" s="68">
        <v>0</v>
      </c>
      <c r="D2677" s="10" t="str">
        <f>VLOOKUP(A2677,'Linked TB'!A:A,1,FALSE)</f>
        <v>0953</v>
      </c>
    </row>
    <row r="2678" spans="1:4">
      <c r="A2678" s="10" t="s">
        <v>4935</v>
      </c>
      <c r="B2678" s="10" t="s">
        <v>4936</v>
      </c>
      <c r="C2678" s="68">
        <v>0</v>
      </c>
      <c r="D2678" s="10" t="str">
        <f>VLOOKUP(A2678,'Linked TB'!A:A,1,FALSE)</f>
        <v>2075</v>
      </c>
    </row>
    <row r="2679" spans="1:4">
      <c r="A2679" s="10" t="s">
        <v>776</v>
      </c>
      <c r="B2679" s="10" t="s">
        <v>777</v>
      </c>
      <c r="C2679" s="68">
        <v>0</v>
      </c>
      <c r="D2679" s="10" t="str">
        <f>VLOOKUP(A2679,'Linked TB'!A:A,1,FALSE)</f>
        <v>1009</v>
      </c>
    </row>
    <row r="2680" spans="1:4">
      <c r="A2680" s="10" t="s">
        <v>661</v>
      </c>
      <c r="B2680" s="10" t="s">
        <v>662</v>
      </c>
      <c r="C2680" s="68">
        <v>0</v>
      </c>
      <c r="D2680" s="10" t="str">
        <f>VLOOKUP(A2680,'Linked TB'!A:A,1,FALSE)</f>
        <v>1821</v>
      </c>
    </row>
    <row r="2681" spans="1:4">
      <c r="A2681" s="10" t="s">
        <v>4910</v>
      </c>
      <c r="B2681" s="10" t="s">
        <v>4911</v>
      </c>
      <c r="C2681" s="68">
        <v>0</v>
      </c>
      <c r="D2681" s="10" t="str">
        <f>VLOOKUP(A2681,'Linked TB'!A:A,1,FALSE)</f>
        <v>0014</v>
      </c>
    </row>
    <row r="2682" spans="1:4">
      <c r="A2682" s="10" t="s">
        <v>4650</v>
      </c>
      <c r="B2682" s="10" t="s">
        <v>4651</v>
      </c>
      <c r="C2682" s="68">
        <v>0</v>
      </c>
      <c r="D2682" s="10" t="str">
        <f>VLOOKUP(A2682,'Linked TB'!A:A,1,FALSE)</f>
        <v>1949</v>
      </c>
    </row>
    <row r="2683" spans="1:4">
      <c r="A2683" s="10" t="s">
        <v>1336</v>
      </c>
      <c r="B2683" s="10" t="s">
        <v>1337</v>
      </c>
      <c r="C2683" s="68">
        <v>0</v>
      </c>
      <c r="D2683" s="10" t="str">
        <f>VLOOKUP(A2683,'Linked TB'!A:A,1,FALSE)</f>
        <v>1035</v>
      </c>
    </row>
    <row r="2684" spans="1:4">
      <c r="A2684" s="10" t="s">
        <v>782</v>
      </c>
      <c r="B2684" s="10" t="s">
        <v>783</v>
      </c>
      <c r="C2684" s="68">
        <v>0</v>
      </c>
      <c r="D2684" s="10" t="str">
        <f>VLOOKUP(A2684,'Linked TB'!A:A,1,FALSE)</f>
        <v>1027</v>
      </c>
    </row>
    <row r="2685" spans="1:4">
      <c r="A2685" s="10" t="s">
        <v>5548</v>
      </c>
      <c r="B2685" s="10" t="s">
        <v>5549</v>
      </c>
      <c r="C2685" s="68">
        <v>0</v>
      </c>
      <c r="D2685" s="10" t="str">
        <f>VLOOKUP(A2685,'Linked TB'!A:A,1,FALSE)</f>
        <v>2667</v>
      </c>
    </row>
    <row r="2686" spans="1:4">
      <c r="A2686" s="10" t="s">
        <v>6655</v>
      </c>
      <c r="B2686" s="10" t="s">
        <v>6656</v>
      </c>
      <c r="C2686" s="68">
        <v>0</v>
      </c>
      <c r="D2686" s="10" t="e">
        <f>VLOOKUP(A2686,'Linked TB'!A:A,1,FALSE)</f>
        <v>#N/A</v>
      </c>
    </row>
    <row r="2687" spans="1:4">
      <c r="A2687" s="10" t="s">
        <v>6657</v>
      </c>
      <c r="B2687" s="10" t="s">
        <v>6658</v>
      </c>
      <c r="C2687" s="68">
        <v>0</v>
      </c>
      <c r="D2687" s="10" t="e">
        <f>VLOOKUP(A2687,'Linked TB'!A:A,1,FALSE)</f>
        <v>#N/A</v>
      </c>
    </row>
    <row r="2688" spans="1:4">
      <c r="A2688" s="10" t="s">
        <v>3342</v>
      </c>
      <c r="B2688" s="10" t="s">
        <v>3343</v>
      </c>
      <c r="C2688" s="68">
        <v>0</v>
      </c>
      <c r="D2688" s="10" t="str">
        <f>VLOOKUP(A2688,'Linked TB'!A:A,1,FALSE)</f>
        <v>0977</v>
      </c>
    </row>
    <row r="2689" spans="1:4">
      <c r="A2689" s="10" t="s">
        <v>3987</v>
      </c>
      <c r="B2689" s="10" t="s">
        <v>3988</v>
      </c>
      <c r="C2689" s="68">
        <v>0</v>
      </c>
      <c r="D2689" s="10" t="str">
        <f>VLOOKUP(A2689,'Linked TB'!A:A,1,FALSE)</f>
        <v>1363</v>
      </c>
    </row>
    <row r="2690" spans="1:4">
      <c r="A2690" s="10" t="s">
        <v>6659</v>
      </c>
      <c r="B2690" s="10" t="s">
        <v>6660</v>
      </c>
      <c r="C2690" s="68">
        <v>0</v>
      </c>
      <c r="D2690" s="10" t="e">
        <f>VLOOKUP(A2690,'Linked TB'!A:A,1,FALSE)</f>
        <v>#N/A</v>
      </c>
    </row>
    <row r="2691" spans="1:4">
      <c r="A2691" s="10" t="s">
        <v>3406</v>
      </c>
      <c r="B2691" s="10" t="s">
        <v>3407</v>
      </c>
      <c r="C2691" s="68">
        <v>0</v>
      </c>
      <c r="D2691" s="10" t="str">
        <f>VLOOKUP(A2691,'Linked TB'!A:A,1,FALSE)</f>
        <v>1876</v>
      </c>
    </row>
    <row r="2692" spans="1:4">
      <c r="A2692" s="10" t="s">
        <v>3270</v>
      </c>
      <c r="B2692" s="10" t="s">
        <v>3271</v>
      </c>
      <c r="C2692" s="68">
        <v>0</v>
      </c>
      <c r="D2692" s="10" t="str">
        <f>VLOOKUP(A2692,'Linked TB'!A:A,1,FALSE)</f>
        <v>1242</v>
      </c>
    </row>
    <row r="2693" spans="1:4">
      <c r="A2693" s="10" t="s">
        <v>671</v>
      </c>
      <c r="B2693" s="10" t="s">
        <v>672</v>
      </c>
      <c r="C2693" s="68">
        <v>0</v>
      </c>
      <c r="D2693" s="10" t="str">
        <f>VLOOKUP(A2693,'Linked TB'!A:A,1,FALSE)</f>
        <v>2432</v>
      </c>
    </row>
    <row r="2694" spans="1:4">
      <c r="A2694" s="10" t="s">
        <v>6661</v>
      </c>
      <c r="B2694" s="10" t="s">
        <v>6662</v>
      </c>
      <c r="C2694" s="68">
        <v>0</v>
      </c>
      <c r="D2694" s="10" t="e">
        <f>VLOOKUP(A2694,'Linked TB'!A:A,1,FALSE)</f>
        <v>#N/A</v>
      </c>
    </row>
    <row r="2695" spans="1:4">
      <c r="A2695" s="10" t="s">
        <v>649</v>
      </c>
      <c r="B2695" s="10" t="s">
        <v>650</v>
      </c>
      <c r="C2695" s="68">
        <v>0</v>
      </c>
      <c r="D2695" s="10" t="str">
        <f>VLOOKUP(A2695,'Linked TB'!A:A,1,FALSE)</f>
        <v>0237</v>
      </c>
    </row>
    <row r="2696" spans="1:4">
      <c r="A2696" s="10" t="s">
        <v>3392</v>
      </c>
      <c r="B2696" s="10" t="s">
        <v>3393</v>
      </c>
      <c r="C2696" s="68">
        <v>0</v>
      </c>
      <c r="D2696" s="10" t="str">
        <f>VLOOKUP(A2696,'Linked TB'!A:A,1,FALSE)</f>
        <v>1789</v>
      </c>
    </row>
    <row r="2697" spans="1:4">
      <c r="A2697" s="10" t="s">
        <v>3813</v>
      </c>
      <c r="B2697" s="10" t="s">
        <v>3814</v>
      </c>
      <c r="C2697" s="68">
        <v>0</v>
      </c>
      <c r="D2697" s="10" t="str">
        <f>VLOOKUP(A2697,'Linked TB'!A:A,1,FALSE)</f>
        <v>1361</v>
      </c>
    </row>
    <row r="2698" spans="1:4">
      <c r="A2698" s="10" t="s">
        <v>1217</v>
      </c>
      <c r="B2698" s="10" t="s">
        <v>1218</v>
      </c>
      <c r="C2698" s="68">
        <v>0</v>
      </c>
      <c r="D2698" s="10" t="str">
        <f>VLOOKUP(A2698,'Linked TB'!A:A,1,FALSE)</f>
        <v>0793</v>
      </c>
    </row>
    <row r="2699" spans="1:4">
      <c r="A2699" s="10" t="s">
        <v>4374</v>
      </c>
      <c r="B2699" s="10" t="s">
        <v>4375</v>
      </c>
      <c r="C2699" s="68">
        <v>0</v>
      </c>
      <c r="D2699" s="10" t="str">
        <f>VLOOKUP(A2699,'Linked TB'!A:A,1,FALSE)</f>
        <v>0203</v>
      </c>
    </row>
    <row r="2700" spans="1:4">
      <c r="A2700" s="10" t="s">
        <v>3368</v>
      </c>
      <c r="B2700" s="10" t="s">
        <v>3369</v>
      </c>
      <c r="C2700" s="68">
        <v>0</v>
      </c>
      <c r="D2700" s="10" t="str">
        <f>VLOOKUP(A2700,'Linked TB'!A:A,1,FALSE)</f>
        <v>1524</v>
      </c>
    </row>
    <row r="2701" spans="1:4">
      <c r="A2701" s="10" t="s">
        <v>971</v>
      </c>
      <c r="B2701" s="10" t="s">
        <v>972</v>
      </c>
      <c r="C2701" s="68">
        <v>0</v>
      </c>
      <c r="D2701" s="10" t="str">
        <f>VLOOKUP(A2701,'Linked TB'!A:A,1,FALSE)</f>
        <v>0951</v>
      </c>
    </row>
    <row r="2702" spans="1:4">
      <c r="A2702" s="10" t="s">
        <v>659</v>
      </c>
      <c r="B2702" s="10" t="s">
        <v>660</v>
      </c>
      <c r="C2702" s="68">
        <v>0</v>
      </c>
      <c r="D2702" s="10" t="str">
        <f>VLOOKUP(A2702,'Linked TB'!A:A,1,FALSE)</f>
        <v>1704</v>
      </c>
    </row>
    <row r="2703" spans="1:4">
      <c r="A2703" s="10" t="s">
        <v>3973</v>
      </c>
      <c r="B2703" s="10" t="s">
        <v>3974</v>
      </c>
      <c r="C2703" s="68">
        <v>0</v>
      </c>
      <c r="D2703" s="10" t="str">
        <f>VLOOKUP(A2703,'Linked TB'!A:A,1,FALSE)</f>
        <v>0820</v>
      </c>
    </row>
    <row r="2704" spans="1:4">
      <c r="A2704" s="10" t="s">
        <v>6663</v>
      </c>
      <c r="B2704" s="10" t="s">
        <v>6664</v>
      </c>
      <c r="C2704" s="68">
        <v>0</v>
      </c>
      <c r="D2704" s="10" t="e">
        <f>VLOOKUP(A2704,'Linked TB'!A:A,1,FALSE)</f>
        <v>#N/A</v>
      </c>
    </row>
    <row r="2705" spans="1:4">
      <c r="A2705" s="10" t="s">
        <v>3428</v>
      </c>
      <c r="B2705" s="10" t="s">
        <v>3429</v>
      </c>
      <c r="C2705" s="68">
        <v>0</v>
      </c>
      <c r="D2705" s="10" t="str">
        <f>VLOOKUP(A2705,'Linked TB'!A:A,1,FALSE)</f>
        <v>1874</v>
      </c>
    </row>
    <row r="2706" spans="1:4">
      <c r="A2706" s="10" t="s">
        <v>457</v>
      </c>
      <c r="B2706" s="10" t="s">
        <v>458</v>
      </c>
      <c r="C2706" s="68">
        <v>400000000</v>
      </c>
      <c r="D2706" s="10" t="str">
        <f>VLOOKUP(A2706,'Linked TB'!A:A,1,FALSE)</f>
        <v>1938</v>
      </c>
    </row>
    <row r="2707" spans="1:4">
      <c r="A2707" s="10" t="s">
        <v>3480</v>
      </c>
      <c r="B2707" s="10" t="s">
        <v>3481</v>
      </c>
      <c r="C2707" s="68">
        <v>0</v>
      </c>
      <c r="D2707" s="10" t="str">
        <f>VLOOKUP(A2707,'Linked TB'!A:A,1,FALSE)</f>
        <v>2446</v>
      </c>
    </row>
    <row r="2708" spans="1:4">
      <c r="A2708" s="10" t="s">
        <v>4833</v>
      </c>
      <c r="B2708" s="10" t="s">
        <v>4834</v>
      </c>
      <c r="C2708" s="68">
        <v>0</v>
      </c>
      <c r="D2708" s="10" t="str">
        <f>VLOOKUP(A2708,'Linked TB'!A:A,1,FALSE)</f>
        <v>2120</v>
      </c>
    </row>
    <row r="2709" spans="1:4">
      <c r="A2709" s="10" t="s">
        <v>3364</v>
      </c>
      <c r="B2709" s="10" t="s">
        <v>3365</v>
      </c>
      <c r="C2709" s="68">
        <v>0</v>
      </c>
      <c r="D2709" s="10" t="str">
        <f>VLOOKUP(A2709,'Linked TB'!A:A,1,FALSE)</f>
        <v>1504</v>
      </c>
    </row>
    <row r="2710" spans="1:4">
      <c r="A2710" s="10" t="s">
        <v>3400</v>
      </c>
      <c r="B2710" s="10" t="s">
        <v>3401</v>
      </c>
      <c r="C2710" s="68">
        <v>0</v>
      </c>
      <c r="D2710" s="10" t="str">
        <f>VLOOKUP(A2710,'Linked TB'!A:A,1,FALSE)</f>
        <v>1804</v>
      </c>
    </row>
    <row r="2711" spans="1:4">
      <c r="A2711" s="10" t="s">
        <v>3985</v>
      </c>
      <c r="B2711" s="10" t="s">
        <v>3986</v>
      </c>
      <c r="C2711" s="68">
        <v>0</v>
      </c>
      <c r="D2711" s="10" t="str">
        <f>VLOOKUP(A2711,'Linked TB'!A:A,1,FALSE)</f>
        <v>1111</v>
      </c>
    </row>
    <row r="2712" spans="1:4">
      <c r="A2712" s="10" t="s">
        <v>6665</v>
      </c>
      <c r="B2712" s="10" t="s">
        <v>4364</v>
      </c>
      <c r="C2712" s="68">
        <v>0</v>
      </c>
      <c r="D2712" s="10" t="e">
        <f>VLOOKUP(A2712,'Linked TB'!A:A,1,FALSE)</f>
        <v>#N/A</v>
      </c>
    </row>
    <row r="2713" spans="1:4">
      <c r="A2713" s="10" t="s">
        <v>839</v>
      </c>
      <c r="B2713" s="10" t="s">
        <v>840</v>
      </c>
      <c r="C2713" s="68">
        <v>0</v>
      </c>
      <c r="D2713" s="10" t="str">
        <f>VLOOKUP(A2713,'Linked TB'!A:A,1,FALSE)</f>
        <v>1069</v>
      </c>
    </row>
    <row r="2714" spans="1:4">
      <c r="A2714" s="10" t="s">
        <v>4644</v>
      </c>
      <c r="B2714" s="10" t="s">
        <v>4645</v>
      </c>
      <c r="C2714" s="68">
        <v>0</v>
      </c>
      <c r="D2714" s="10" t="str">
        <f>VLOOKUP(A2714,'Linked TB'!A:A,1,FALSE)</f>
        <v>1194</v>
      </c>
    </row>
    <row r="2715" spans="1:4">
      <c r="A2715" s="10" t="s">
        <v>3424</v>
      </c>
      <c r="B2715" s="10" t="s">
        <v>3425</v>
      </c>
      <c r="C2715" s="68">
        <v>0</v>
      </c>
      <c r="D2715" s="10" t="str">
        <f>VLOOKUP(A2715,'Linked TB'!A:A,1,FALSE)</f>
        <v>1815</v>
      </c>
    </row>
    <row r="2716" spans="1:4">
      <c r="A2716" s="10" t="s">
        <v>5085</v>
      </c>
      <c r="B2716" s="10" t="s">
        <v>5086</v>
      </c>
      <c r="C2716" s="68">
        <v>-1312248027.0699999</v>
      </c>
      <c r="D2716" s="10" t="str">
        <f>VLOOKUP(A2716,'Linked TB'!A:A,1,FALSE)</f>
        <v>0007</v>
      </c>
    </row>
    <row r="2717" spans="1:4">
      <c r="A2717" s="10" t="s">
        <v>889</v>
      </c>
      <c r="B2717" s="10" t="s">
        <v>890</v>
      </c>
      <c r="C2717" s="68">
        <v>0</v>
      </c>
      <c r="D2717" s="10" t="str">
        <f>VLOOKUP(A2717,'Linked TB'!A:A,1,FALSE)</f>
        <v>1093</v>
      </c>
    </row>
    <row r="2718" spans="1:4">
      <c r="A2718" s="10" t="s">
        <v>780</v>
      </c>
      <c r="B2718" s="10" t="s">
        <v>781</v>
      </c>
      <c r="C2718" s="68">
        <v>0</v>
      </c>
      <c r="D2718" s="10" t="str">
        <f>VLOOKUP(A2718,'Linked TB'!A:A,1,FALSE)</f>
        <v>1023</v>
      </c>
    </row>
    <row r="2719" spans="1:4">
      <c r="A2719" s="10" t="s">
        <v>6666</v>
      </c>
      <c r="B2719" s="10" t="s">
        <v>6667</v>
      </c>
      <c r="C2719" s="68">
        <v>0</v>
      </c>
      <c r="D2719" s="10" t="e">
        <f>VLOOKUP(A2719,'Linked TB'!A:A,1,FALSE)</f>
        <v>#N/A</v>
      </c>
    </row>
    <row r="2720" spans="1:4">
      <c r="A2720" s="10" t="s">
        <v>4333</v>
      </c>
      <c r="B2720" s="10" t="s">
        <v>4334</v>
      </c>
      <c r="C2720" s="68">
        <v>0</v>
      </c>
      <c r="D2720" s="10" t="str">
        <f>VLOOKUP(A2720,'Linked TB'!A:A,1,FALSE)</f>
        <v>0176</v>
      </c>
    </row>
    <row r="2721" spans="1:4">
      <c r="A2721" s="10" t="s">
        <v>3983</v>
      </c>
      <c r="B2721" s="10" t="s">
        <v>3984</v>
      </c>
      <c r="C2721" s="68">
        <v>0</v>
      </c>
      <c r="D2721" s="10" t="str">
        <f>VLOOKUP(A2721,'Linked TB'!A:A,1,FALSE)</f>
        <v>1122</v>
      </c>
    </row>
    <row r="2722" spans="1:4">
      <c r="A2722" s="10" t="s">
        <v>3975</v>
      </c>
      <c r="B2722" s="10" t="s">
        <v>3976</v>
      </c>
      <c r="C2722" s="68">
        <v>0</v>
      </c>
      <c r="D2722" s="10" t="str">
        <f>VLOOKUP(A2722,'Linked TB'!A:A,1,FALSE)</f>
        <v>0810</v>
      </c>
    </row>
    <row r="2723" spans="1:4">
      <c r="A2723" s="10" t="s">
        <v>788</v>
      </c>
      <c r="B2723" s="10" t="s">
        <v>789</v>
      </c>
      <c r="C2723" s="68">
        <v>0</v>
      </c>
      <c r="D2723" s="10" t="str">
        <f>VLOOKUP(A2723,'Linked TB'!A:A,1,FALSE)</f>
        <v>1007</v>
      </c>
    </row>
    <row r="2724" spans="1:4">
      <c r="A2724" s="10" t="s">
        <v>3416</v>
      </c>
      <c r="B2724" s="10" t="s">
        <v>3417</v>
      </c>
      <c r="C2724" s="68">
        <v>0</v>
      </c>
      <c r="D2724" s="10" t="str">
        <f>VLOOKUP(A2724,'Linked TB'!A:A,1,FALSE)</f>
        <v>1834</v>
      </c>
    </row>
    <row r="2725" spans="1:4">
      <c r="A2725" s="10" t="s">
        <v>1344</v>
      </c>
      <c r="B2725" s="10" t="s">
        <v>1345</v>
      </c>
      <c r="C2725" s="68">
        <v>0</v>
      </c>
      <c r="D2725" s="10" t="str">
        <f>VLOOKUP(A2725,'Linked TB'!A:A,1,FALSE)</f>
        <v>2132</v>
      </c>
    </row>
    <row r="2726" spans="1:4">
      <c r="A2726" s="10" t="s">
        <v>3274</v>
      </c>
      <c r="B2726" s="10" t="s">
        <v>3275</v>
      </c>
      <c r="C2726" s="68">
        <v>0</v>
      </c>
      <c r="D2726" s="10" t="str">
        <f>VLOOKUP(A2726,'Linked TB'!A:A,1,FALSE)</f>
        <v>1250</v>
      </c>
    </row>
    <row r="2727" spans="1:4">
      <c r="A2727" s="10" t="s">
        <v>6231</v>
      </c>
      <c r="B2727" s="10" t="s">
        <v>6232</v>
      </c>
      <c r="C2727" s="68">
        <v>13550</v>
      </c>
      <c r="D2727" s="10" t="str">
        <f>VLOOKUP(A2727,'Linked TB'!A:A,1,FALSE)</f>
        <v>2856</v>
      </c>
    </row>
    <row r="2728" spans="1:4">
      <c r="A2728" s="10" t="s">
        <v>3362</v>
      </c>
      <c r="B2728" s="10" t="s">
        <v>3363</v>
      </c>
      <c r="C2728" s="68">
        <v>0</v>
      </c>
      <c r="D2728" s="10" t="str">
        <f>VLOOKUP(A2728,'Linked TB'!A:A,1,FALSE)</f>
        <v>1498</v>
      </c>
    </row>
    <row r="2729" spans="1:4">
      <c r="A2729" s="10" t="s">
        <v>3398</v>
      </c>
      <c r="B2729" s="10" t="s">
        <v>3399</v>
      </c>
      <c r="C2729" s="68">
        <v>0</v>
      </c>
      <c r="D2729" s="10" t="str">
        <f>VLOOKUP(A2729,'Linked TB'!A:A,1,FALSE)</f>
        <v>1759</v>
      </c>
    </row>
    <row r="2730" spans="1:4">
      <c r="A2730" s="10" t="s">
        <v>6668</v>
      </c>
      <c r="B2730" s="10" t="s">
        <v>6669</v>
      </c>
      <c r="C2730" s="68">
        <v>0</v>
      </c>
      <c r="D2730" s="10" t="e">
        <f>VLOOKUP(A2730,'Linked TB'!A:A,1,FALSE)</f>
        <v>#N/A</v>
      </c>
    </row>
    <row r="2731" spans="1:4">
      <c r="A2731" s="10" t="s">
        <v>5808</v>
      </c>
      <c r="B2731" s="10" t="s">
        <v>5809</v>
      </c>
      <c r="C2731" s="68">
        <v>0</v>
      </c>
      <c r="D2731" s="10" t="str">
        <f>VLOOKUP(A2731,'Linked TB'!A:A,1,FALSE)</f>
        <v>2627</v>
      </c>
    </row>
    <row r="2732" spans="1:4">
      <c r="A2732" s="10" t="s">
        <v>5806</v>
      </c>
      <c r="B2732" s="10" t="s">
        <v>5807</v>
      </c>
      <c r="C2732" s="68">
        <v>0</v>
      </c>
      <c r="D2732" s="10" t="str">
        <f>VLOOKUP(A2732,'Linked TB'!A:A,1,FALSE)</f>
        <v>2470</v>
      </c>
    </row>
    <row r="2733" spans="1:4">
      <c r="A2733" s="10" t="s">
        <v>6670</v>
      </c>
      <c r="B2733" s="10" t="s">
        <v>6671</v>
      </c>
      <c r="C2733" s="68">
        <v>0</v>
      </c>
      <c r="D2733" s="10" t="e">
        <f>VLOOKUP(A2733,'Linked TB'!A:A,1,FALSE)</f>
        <v>#N/A</v>
      </c>
    </row>
    <row r="2734" spans="1:4">
      <c r="A2734" s="10" t="s">
        <v>653</v>
      </c>
      <c r="B2734" s="10" t="s">
        <v>654</v>
      </c>
      <c r="C2734" s="68">
        <v>0</v>
      </c>
      <c r="D2734" s="10" t="str">
        <f>VLOOKUP(A2734,'Linked TB'!A:A,1,FALSE)</f>
        <v>1193</v>
      </c>
    </row>
    <row r="2735" spans="1:4">
      <c r="A2735" s="10" t="s">
        <v>4755</v>
      </c>
      <c r="B2735" s="10" t="s">
        <v>6104</v>
      </c>
      <c r="C2735" s="68">
        <v>0</v>
      </c>
      <c r="D2735" s="10" t="str">
        <f>VLOOKUP(A2735,'Linked TB'!A:A,1,FALSE)</f>
        <v>0217</v>
      </c>
    </row>
    <row r="2736" spans="1:4">
      <c r="A2736" s="10" t="s">
        <v>841</v>
      </c>
      <c r="B2736" s="10" t="s">
        <v>842</v>
      </c>
      <c r="C2736" s="68">
        <v>0</v>
      </c>
      <c r="D2736" s="10" t="str">
        <f>VLOOKUP(A2736,'Linked TB'!A:A,1,FALSE)</f>
        <v>1072</v>
      </c>
    </row>
    <row r="2737" spans="1:4">
      <c r="A2737" s="10" t="s">
        <v>975</v>
      </c>
      <c r="B2737" s="10" t="s">
        <v>976</v>
      </c>
      <c r="C2737" s="68">
        <v>0</v>
      </c>
      <c r="D2737" s="10" t="str">
        <f>VLOOKUP(A2737,'Linked TB'!A:A,1,FALSE)</f>
        <v>1913</v>
      </c>
    </row>
    <row r="2738" spans="1:4">
      <c r="A2738" s="10" t="s">
        <v>3872</v>
      </c>
      <c r="B2738" s="10" t="s">
        <v>3873</v>
      </c>
      <c r="C2738" s="68">
        <v>0</v>
      </c>
      <c r="D2738" s="10" t="str">
        <f>VLOOKUP(A2738,'Linked TB'!A:A,1,FALSE)</f>
        <v>1536</v>
      </c>
    </row>
    <row r="2739" spans="1:4">
      <c r="A2739" s="10" t="s">
        <v>778</v>
      </c>
      <c r="B2739" s="10" t="s">
        <v>779</v>
      </c>
      <c r="C2739" s="68">
        <v>0</v>
      </c>
      <c r="D2739" s="10" t="str">
        <f>VLOOKUP(A2739,'Linked TB'!A:A,1,FALSE)</f>
        <v>0614</v>
      </c>
    </row>
    <row r="2740" spans="1:4">
      <c r="A2740" s="10" t="s">
        <v>651</v>
      </c>
      <c r="B2740" s="10" t="s">
        <v>652</v>
      </c>
      <c r="C2740" s="68">
        <v>0</v>
      </c>
      <c r="D2740" s="10" t="str">
        <f>VLOOKUP(A2740,'Linked TB'!A:A,1,FALSE)</f>
        <v>1265</v>
      </c>
    </row>
    <row r="2741" spans="1:4">
      <c r="A2741" s="10" t="s">
        <v>4256</v>
      </c>
      <c r="B2741" s="10" t="s">
        <v>4257</v>
      </c>
      <c r="C2741" s="68">
        <v>0</v>
      </c>
      <c r="D2741" s="10" t="str">
        <f>VLOOKUP(A2741,'Linked TB'!A:A,1,FALSE)</f>
        <v>2097</v>
      </c>
    </row>
    <row r="2742" spans="1:4">
      <c r="A2742" s="10" t="s">
        <v>3404</v>
      </c>
      <c r="B2742" s="10" t="s">
        <v>3405</v>
      </c>
      <c r="C2742" s="68">
        <v>0</v>
      </c>
      <c r="D2742" s="10" t="str">
        <f>VLOOKUP(A2742,'Linked TB'!A:A,1,FALSE)</f>
        <v>1867</v>
      </c>
    </row>
    <row r="2743" spans="1:4">
      <c r="A2743" s="10" t="s">
        <v>3354</v>
      </c>
      <c r="B2743" s="10" t="s">
        <v>3355</v>
      </c>
      <c r="C2743" s="68">
        <v>0</v>
      </c>
      <c r="D2743" s="10" t="str">
        <f>VLOOKUP(A2743,'Linked TB'!A:A,1,FALSE)</f>
        <v>0899</v>
      </c>
    </row>
    <row r="2744" spans="1:4">
      <c r="A2744" s="10" t="s">
        <v>667</v>
      </c>
      <c r="B2744" s="10" t="s">
        <v>668</v>
      </c>
      <c r="C2744" s="68">
        <v>0</v>
      </c>
      <c r="D2744" s="10" t="str">
        <f>VLOOKUP(A2744,'Linked TB'!A:A,1,FALSE)</f>
        <v>2142</v>
      </c>
    </row>
    <row r="2745" spans="1:4">
      <c r="A2745" s="10" t="s">
        <v>3436</v>
      </c>
      <c r="B2745" s="10" t="s">
        <v>3437</v>
      </c>
      <c r="C2745" s="68">
        <v>0</v>
      </c>
      <c r="D2745" s="10" t="str">
        <f>VLOOKUP(A2745,'Linked TB'!A:A,1,FALSE)</f>
        <v>2048</v>
      </c>
    </row>
    <row r="2746" spans="1:4">
      <c r="A2746" s="10" t="s">
        <v>3807</v>
      </c>
      <c r="B2746" s="10" t="s">
        <v>3808</v>
      </c>
      <c r="C2746" s="68">
        <v>0</v>
      </c>
      <c r="D2746" s="10" t="str">
        <f>VLOOKUP(A2746,'Linked TB'!A:A,1,FALSE)</f>
        <v>0990</v>
      </c>
    </row>
    <row r="2747" spans="1:4">
      <c r="A2747" s="10" t="s">
        <v>4648</v>
      </c>
      <c r="B2747" s="10" t="s">
        <v>4649</v>
      </c>
      <c r="C2747" s="68">
        <v>0</v>
      </c>
      <c r="D2747" s="10" t="str">
        <f>VLOOKUP(A2747,'Linked TB'!A:A,1,FALSE)</f>
        <v>1838</v>
      </c>
    </row>
    <row r="2748" spans="1:4">
      <c r="A2748" s="10" t="s">
        <v>3466</v>
      </c>
      <c r="B2748" s="10" t="s">
        <v>3467</v>
      </c>
      <c r="C2748" s="68">
        <v>0</v>
      </c>
      <c r="D2748" s="10" t="str">
        <f>VLOOKUP(A2748,'Linked TB'!A:A,1,FALSE)</f>
        <v>2125</v>
      </c>
    </row>
    <row r="2749" spans="1:4">
      <c r="A2749" s="10" t="s">
        <v>3252</v>
      </c>
      <c r="B2749" s="10" t="s">
        <v>3253</v>
      </c>
      <c r="C2749" s="68">
        <v>0</v>
      </c>
      <c r="D2749" s="10" t="str">
        <f>VLOOKUP(A2749,'Linked TB'!A:A,1,FALSE)</f>
        <v>0042</v>
      </c>
    </row>
    <row r="2750" spans="1:4">
      <c r="A2750" s="10" t="s">
        <v>3482</v>
      </c>
      <c r="B2750" s="10" t="s">
        <v>3483</v>
      </c>
      <c r="C2750" s="68">
        <v>0</v>
      </c>
      <c r="D2750" s="10" t="str">
        <f>VLOOKUP(A2750,'Linked TB'!A:A,1,FALSE)</f>
        <v>2392</v>
      </c>
    </row>
    <row r="2751" spans="1:4">
      <c r="A2751" s="10" t="s">
        <v>3450</v>
      </c>
      <c r="B2751" s="10" t="s">
        <v>3451</v>
      </c>
      <c r="C2751" s="68">
        <v>0</v>
      </c>
      <c r="D2751" s="10" t="str">
        <f>VLOOKUP(A2751,'Linked TB'!A:A,1,FALSE)</f>
        <v>2111</v>
      </c>
    </row>
    <row r="2752" spans="1:4">
      <c r="A2752" s="10" t="s">
        <v>5498</v>
      </c>
      <c r="B2752" s="10" t="s">
        <v>5499</v>
      </c>
      <c r="C2752" s="68">
        <v>0</v>
      </c>
      <c r="D2752" s="10" t="str">
        <f>VLOOKUP(A2752,'Linked TB'!A:A,1,FALSE)</f>
        <v>2488</v>
      </c>
    </row>
    <row r="2753" spans="1:4">
      <c r="A2753" s="10" t="s">
        <v>6672</v>
      </c>
      <c r="B2753" s="10" t="s">
        <v>6673</v>
      </c>
      <c r="C2753" s="68">
        <v>0</v>
      </c>
      <c r="D2753" s="10" t="e">
        <f>VLOOKUP(A2753,'Linked TB'!A:A,1,FALSE)</f>
        <v>#N/A</v>
      </c>
    </row>
    <row r="2754" spans="1:4">
      <c r="A2754" s="10" t="s">
        <v>3981</v>
      </c>
      <c r="B2754" s="10" t="s">
        <v>3982</v>
      </c>
      <c r="C2754" s="68">
        <v>0</v>
      </c>
      <c r="D2754" s="10" t="str">
        <f>VLOOKUP(A2754,'Linked TB'!A:A,1,FALSE)</f>
        <v>1119</v>
      </c>
    </row>
    <row r="2755" spans="1:4">
      <c r="A2755" s="10" t="s">
        <v>675</v>
      </c>
      <c r="B2755" s="10" t="s">
        <v>6105</v>
      </c>
      <c r="C2755" s="68">
        <v>0</v>
      </c>
      <c r="D2755" s="10" t="str">
        <f>VLOOKUP(A2755,'Linked TB'!A:A,1,FALSE)</f>
        <v>2243</v>
      </c>
    </row>
    <row r="2756" spans="1:4">
      <c r="A2756" s="10" t="s">
        <v>6674</v>
      </c>
      <c r="B2756" s="10" t="s">
        <v>6675</v>
      </c>
      <c r="C2756" s="68">
        <v>0</v>
      </c>
      <c r="D2756" s="10" t="e">
        <f>VLOOKUP(A2756,'Linked TB'!A:A,1,FALSE)</f>
        <v>#N/A</v>
      </c>
    </row>
    <row r="2757" spans="1:4">
      <c r="A2757" s="10" t="s">
        <v>6676</v>
      </c>
      <c r="B2757" s="10" t="s">
        <v>6677</v>
      </c>
      <c r="C2757" s="68">
        <v>0</v>
      </c>
      <c r="D2757" s="10" t="e">
        <f>VLOOKUP(A2757,'Linked TB'!A:A,1,FALSE)</f>
        <v>#N/A</v>
      </c>
    </row>
    <row r="2758" spans="1:4">
      <c r="A2758" s="10" t="s">
        <v>1340</v>
      </c>
      <c r="B2758" s="10" t="s">
        <v>1341</v>
      </c>
      <c r="C2758" s="68">
        <v>0</v>
      </c>
      <c r="D2758" s="10" t="str">
        <f>VLOOKUP(A2758,'Linked TB'!A:A,1,FALSE)</f>
        <v>1038</v>
      </c>
    </row>
    <row r="2759" spans="1:4">
      <c r="A2759" s="10" t="s">
        <v>3370</v>
      </c>
      <c r="B2759" s="10" t="s">
        <v>3371</v>
      </c>
      <c r="C2759" s="68">
        <v>0</v>
      </c>
      <c r="D2759" s="10" t="str">
        <f>VLOOKUP(A2759,'Linked TB'!A:A,1,FALSE)</f>
        <v>1319</v>
      </c>
    </row>
    <row r="2760" spans="1:4">
      <c r="A2760" s="10" t="s">
        <v>4344</v>
      </c>
      <c r="B2760" s="10" t="s">
        <v>4345</v>
      </c>
      <c r="C2760" s="68">
        <v>0</v>
      </c>
      <c r="D2760" s="10" t="str">
        <f>VLOOKUP(A2760,'Linked TB'!A:A,1,FALSE)</f>
        <v>0209</v>
      </c>
    </row>
    <row r="2761" spans="1:4">
      <c r="A2761" s="10" t="s">
        <v>3470</v>
      </c>
      <c r="B2761" s="10" t="s">
        <v>3471</v>
      </c>
      <c r="C2761" s="68">
        <v>0</v>
      </c>
      <c r="D2761" s="10" t="str">
        <f>VLOOKUP(A2761,'Linked TB'!A:A,1,FALSE)</f>
        <v>2135</v>
      </c>
    </row>
    <row r="2762" spans="1:4">
      <c r="A2762" s="10" t="s">
        <v>663</v>
      </c>
      <c r="B2762" s="10" t="s">
        <v>664</v>
      </c>
      <c r="C2762" s="68">
        <v>0</v>
      </c>
      <c r="D2762" s="10" t="str">
        <f>VLOOKUP(A2762,'Linked TB'!A:A,1,FALSE)</f>
        <v>1353</v>
      </c>
    </row>
    <row r="2763" spans="1:4">
      <c r="A2763" s="10" t="s">
        <v>3827</v>
      </c>
      <c r="B2763" s="10" t="s">
        <v>3828</v>
      </c>
      <c r="C2763" s="68">
        <v>0</v>
      </c>
      <c r="D2763" s="10" t="str">
        <f>VLOOKUP(A2763,'Linked TB'!A:A,1,FALSE)</f>
        <v>2362</v>
      </c>
    </row>
    <row r="2764" spans="1:4">
      <c r="A2764" s="10" t="s">
        <v>3310</v>
      </c>
      <c r="B2764" s="10" t="s">
        <v>3311</v>
      </c>
      <c r="C2764" s="68">
        <v>0</v>
      </c>
      <c r="D2764" s="10" t="str">
        <f>VLOOKUP(A2764,'Linked TB'!A:A,1,FALSE)</f>
        <v>0884</v>
      </c>
    </row>
    <row r="2765" spans="1:4">
      <c r="A2765" s="10" t="s">
        <v>4640</v>
      </c>
      <c r="B2765" s="10" t="s">
        <v>4641</v>
      </c>
      <c r="C2765" s="68">
        <v>0</v>
      </c>
      <c r="D2765" s="10" t="str">
        <f>VLOOKUP(A2765,'Linked TB'!A:A,1,FALSE)</f>
        <v>0156</v>
      </c>
    </row>
    <row r="2766" spans="1:4">
      <c r="A2766" s="10" t="s">
        <v>5197</v>
      </c>
      <c r="B2766" s="10" t="s">
        <v>5198</v>
      </c>
      <c r="C2766" s="68">
        <v>-0.01</v>
      </c>
      <c r="D2766" s="10" t="str">
        <f>VLOOKUP(A2766,'Linked TB'!A:A,1,FALSE)</f>
        <v>1902</v>
      </c>
    </row>
    <row r="2767" spans="1:4">
      <c r="A2767" s="10" t="s">
        <v>645</v>
      </c>
      <c r="B2767" s="10" t="s">
        <v>646</v>
      </c>
      <c r="C2767" s="68">
        <v>0</v>
      </c>
      <c r="D2767" s="10" t="str">
        <f>VLOOKUP(A2767,'Linked TB'!A:A,1,FALSE)</f>
        <v>0230</v>
      </c>
    </row>
    <row r="2768" spans="1:4">
      <c r="A2768" s="10" t="s">
        <v>6254</v>
      </c>
      <c r="B2768" s="10" t="s">
        <v>6255</v>
      </c>
      <c r="C2768" s="68">
        <v>-44386500</v>
      </c>
      <c r="D2768" s="10" t="str">
        <f>VLOOKUP(A2768,'Linked TB'!A:A,1,FALSE)</f>
        <v>2868</v>
      </c>
    </row>
    <row r="2769" spans="1:4">
      <c r="A2769" s="10" t="s">
        <v>643</v>
      </c>
      <c r="B2769" s="10" t="s">
        <v>644</v>
      </c>
      <c r="C2769" s="68">
        <v>0</v>
      </c>
      <c r="D2769" s="10" t="str">
        <f>VLOOKUP(A2769,'Linked TB'!A:A,1,FALSE)</f>
        <v>0419</v>
      </c>
    </row>
    <row r="2770" spans="1:4">
      <c r="A2770" s="10" t="s">
        <v>647</v>
      </c>
      <c r="B2770" s="10" t="s">
        <v>648</v>
      </c>
      <c r="C2770" s="68">
        <v>0</v>
      </c>
      <c r="D2770" s="10" t="str">
        <f>VLOOKUP(A2770,'Linked TB'!A:A,1,FALSE)</f>
        <v>0231</v>
      </c>
    </row>
    <row r="2771" spans="1:4">
      <c r="A2771" s="10" t="s">
        <v>4367</v>
      </c>
      <c r="B2771" s="10" t="s">
        <v>4368</v>
      </c>
      <c r="C2771" s="68">
        <v>0</v>
      </c>
      <c r="D2771" s="10" t="str">
        <f>VLOOKUP(A2771,'Linked TB'!A:A,1,FALSE)</f>
        <v>1466</v>
      </c>
    </row>
    <row r="2772" spans="1:4">
      <c r="A2772" s="10" t="s">
        <v>837</v>
      </c>
      <c r="B2772" s="10" t="s">
        <v>838</v>
      </c>
      <c r="C2772" s="68">
        <v>0</v>
      </c>
      <c r="D2772" s="10" t="str">
        <f>VLOOKUP(A2772,'Linked TB'!A:A,1,FALSE)</f>
        <v>1063</v>
      </c>
    </row>
    <row r="2773" spans="1:4">
      <c r="A2773" s="10" t="s">
        <v>3484</v>
      </c>
      <c r="B2773" s="10" t="s">
        <v>3485</v>
      </c>
      <c r="C2773" s="68">
        <v>0</v>
      </c>
      <c r="D2773" s="10" t="str">
        <f>VLOOKUP(A2773,'Linked TB'!A:A,1,FALSE)</f>
        <v>2400</v>
      </c>
    </row>
    <row r="2774" spans="1:4">
      <c r="A2774" s="10" t="s">
        <v>3350</v>
      </c>
      <c r="B2774" s="10" t="s">
        <v>3351</v>
      </c>
      <c r="C2774" s="68">
        <v>0</v>
      </c>
      <c r="D2774" s="10" t="str">
        <f>VLOOKUP(A2774,'Linked TB'!A:A,1,FALSE)</f>
        <v>0881</v>
      </c>
    </row>
    <row r="2775" spans="1:4">
      <c r="A2775" s="10" t="s">
        <v>5195</v>
      </c>
      <c r="B2775" s="10" t="s">
        <v>5196</v>
      </c>
      <c r="C2775" s="68">
        <v>0</v>
      </c>
      <c r="D2775" s="10" t="str">
        <f>VLOOKUP(A2775,'Linked TB'!A:A,1,FALSE)</f>
        <v>0019</v>
      </c>
    </row>
    <row r="2776" spans="1:4">
      <c r="A2776" s="10" t="s">
        <v>3979</v>
      </c>
      <c r="B2776" s="10" t="s">
        <v>3980</v>
      </c>
      <c r="C2776" s="68">
        <v>0</v>
      </c>
      <c r="D2776" s="10" t="str">
        <f>VLOOKUP(A2776,'Linked TB'!A:A,1,FALSE)</f>
        <v>1103</v>
      </c>
    </row>
    <row r="2777" spans="1:4">
      <c r="A2777" s="10" t="s">
        <v>6678</v>
      </c>
      <c r="B2777" s="10" t="s">
        <v>6679</v>
      </c>
      <c r="C2777" s="68">
        <v>0</v>
      </c>
      <c r="D2777" s="10" t="e">
        <f>VLOOKUP(A2777,'Linked TB'!A:A,1,FALSE)</f>
        <v>#N/A</v>
      </c>
    </row>
    <row r="2778" spans="1:4">
      <c r="A2778" s="10" t="s">
        <v>6680</v>
      </c>
      <c r="B2778" s="10" t="s">
        <v>6681</v>
      </c>
      <c r="C2778" s="68">
        <v>0</v>
      </c>
      <c r="D2778" s="10" t="e">
        <f>VLOOKUP(A2778,'Linked TB'!A:A,1,FALSE)</f>
        <v>#N/A</v>
      </c>
    </row>
  </sheetData>
  <autoFilter ref="A2:D2778" xr:uid="{401D1226-5B75-4E07-AA57-3058A0D69C92}"/>
  <conditionalFormatting sqref="A1:A1048576">
    <cfRule type="duplicateValues" dxfId="3" priority="1"/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13141-8E36-4A03-9DB3-6BE893B4025C}">
  <dimension ref="A1:N33"/>
  <sheetViews>
    <sheetView zoomScale="80" zoomScaleNormal="80" workbookViewId="0">
      <pane xSplit="1" ySplit="2" topLeftCell="C3" activePane="bottomRight" state="frozen"/>
      <selection activeCell="B78" sqref="B78"/>
      <selection pane="topRight" activeCell="B78" sqref="B78"/>
      <selection pane="bottomLeft" activeCell="B78" sqref="B78"/>
      <selection pane="bottomRight" activeCell="E19" sqref="E19"/>
    </sheetView>
  </sheetViews>
  <sheetFormatPr defaultColWidth="9.140625" defaultRowHeight="15"/>
  <cols>
    <col min="1" max="1" width="26.28515625" style="10" customWidth="1"/>
    <col min="2" max="14" width="16.7109375" style="10" customWidth="1"/>
    <col min="15" max="15" width="9.140625" style="10"/>
    <col min="16" max="16" width="16.28515625" style="10" bestFit="1" customWidth="1"/>
    <col min="17" max="16384" width="9.140625" style="10"/>
  </cols>
  <sheetData>
    <row r="1" spans="1:14">
      <c r="A1" s="57" t="s">
        <v>5557</v>
      </c>
      <c r="B1" s="58" t="s">
        <v>5558</v>
      </c>
    </row>
    <row r="2" spans="1:14">
      <c r="B2" s="59">
        <v>45748</v>
      </c>
      <c r="C2" s="59">
        <v>45778</v>
      </c>
      <c r="D2" s="59">
        <v>45809</v>
      </c>
      <c r="E2" s="59">
        <v>45839</v>
      </c>
      <c r="F2" s="59">
        <v>45870</v>
      </c>
      <c r="G2" s="59">
        <v>45901</v>
      </c>
      <c r="H2" s="59">
        <v>45931</v>
      </c>
      <c r="I2" s="59">
        <v>45962</v>
      </c>
      <c r="J2" s="59">
        <v>45992</v>
      </c>
      <c r="K2" s="59">
        <v>46023</v>
      </c>
      <c r="L2" s="59">
        <v>46054</v>
      </c>
      <c r="M2" s="59">
        <v>46082</v>
      </c>
      <c r="N2" s="60" t="s">
        <v>5559</v>
      </c>
    </row>
    <row r="3" spans="1:14">
      <c r="A3" s="3" t="s">
        <v>5560</v>
      </c>
      <c r="B3" s="61">
        <v>3273622.3800000004</v>
      </c>
      <c r="C3" s="61">
        <v>4055624.18</v>
      </c>
      <c r="D3" s="61">
        <v>4333171.1499999994</v>
      </c>
      <c r="E3" s="61">
        <v>3199373.36</v>
      </c>
      <c r="F3" s="61"/>
      <c r="G3" s="61"/>
      <c r="H3" s="61"/>
      <c r="I3" s="61"/>
      <c r="J3" s="61"/>
      <c r="K3" s="61"/>
      <c r="L3" s="61"/>
      <c r="M3" s="61"/>
      <c r="N3" s="61">
        <f>SUM(B3:M3)</f>
        <v>14861791.07</v>
      </c>
    </row>
    <row r="4" spans="1:14">
      <c r="A4" s="3" t="s">
        <v>5206</v>
      </c>
      <c r="B4" s="61">
        <f>203395585.030274-B5-0.64</f>
        <v>196878456.0973973</v>
      </c>
      <c r="C4" s="103">
        <f>220567488.134071-C5-0.45</f>
        <v>213839986.99372855</v>
      </c>
      <c r="D4" s="61">
        <f>220131307.866965-D5</f>
        <v>213644918.09586909</v>
      </c>
      <c r="E4" s="61">
        <f>238052979.789566-E5</f>
        <v>231352101.24210027</v>
      </c>
      <c r="F4" s="61"/>
      <c r="G4" s="61"/>
      <c r="H4" s="61"/>
      <c r="I4" s="61"/>
      <c r="J4" s="61"/>
      <c r="K4" s="61"/>
      <c r="L4" s="61"/>
      <c r="M4" s="61"/>
      <c r="N4" s="61">
        <f t="shared" ref="N4:N7" si="0">SUM(B4:M4)</f>
        <v>855715462.42909515</v>
      </c>
    </row>
    <row r="5" spans="1:14">
      <c r="A5" s="3" t="s">
        <v>145</v>
      </c>
      <c r="B5" s="61">
        <v>6517128.292876713</v>
      </c>
      <c r="C5" s="61">
        <v>6727500.6903424654</v>
      </c>
      <c r="D5" s="61">
        <v>6486389.7710958906</v>
      </c>
      <c r="E5" s="61">
        <v>6700878.5474657528</v>
      </c>
      <c r="F5" s="192"/>
      <c r="G5" s="192"/>
      <c r="H5" s="61"/>
      <c r="I5" s="61"/>
      <c r="J5" s="61"/>
      <c r="K5" s="61"/>
      <c r="L5" s="61"/>
      <c r="M5" s="61"/>
      <c r="N5" s="61">
        <f t="shared" si="0"/>
        <v>26431897.301780824</v>
      </c>
    </row>
    <row r="6" spans="1:14">
      <c r="A6" s="3" t="s">
        <v>5464</v>
      </c>
      <c r="B6" s="61">
        <v>0</v>
      </c>
      <c r="C6" s="61"/>
      <c r="D6" s="61"/>
      <c r="E6" s="61"/>
      <c r="F6" s="192"/>
      <c r="G6" s="192"/>
      <c r="H6" s="61"/>
      <c r="I6" s="61"/>
      <c r="J6" s="61"/>
      <c r="K6" s="61"/>
      <c r="L6" s="61"/>
      <c r="M6" s="61"/>
      <c r="N6" s="61">
        <f t="shared" si="0"/>
        <v>0</v>
      </c>
    </row>
    <row r="7" spans="1:14">
      <c r="A7" s="3" t="s">
        <v>5619</v>
      </c>
      <c r="B7" s="61">
        <v>0</v>
      </c>
      <c r="C7" s="61"/>
      <c r="D7" s="61"/>
      <c r="E7" s="61"/>
      <c r="F7" s="192"/>
      <c r="G7" s="192"/>
      <c r="H7" s="61"/>
      <c r="I7" s="61"/>
      <c r="J7" s="61"/>
      <c r="K7" s="61"/>
      <c r="L7" s="61"/>
      <c r="M7" s="61"/>
      <c r="N7" s="61">
        <f t="shared" si="0"/>
        <v>0</v>
      </c>
    </row>
    <row r="8" spans="1:14">
      <c r="A8" s="201" t="s">
        <v>5991</v>
      </c>
      <c r="B8" s="61">
        <v>7572720.7924657529</v>
      </c>
      <c r="C8" s="61">
        <v>7866740.1005479824</v>
      </c>
      <c r="D8" s="61">
        <v>7688388.5524657518</v>
      </c>
      <c r="E8" s="61">
        <v>7987229.0005479464</v>
      </c>
      <c r="F8" s="192"/>
      <c r="G8" s="192"/>
      <c r="H8" s="192"/>
      <c r="I8" s="192"/>
      <c r="J8" s="192"/>
      <c r="K8" s="192"/>
      <c r="L8" s="192"/>
      <c r="M8" s="192"/>
      <c r="N8" s="61">
        <f>SUM(B8:M8)</f>
        <v>31115078.446027432</v>
      </c>
    </row>
    <row r="9" spans="1:14">
      <c r="A9" s="3"/>
      <c r="B9" s="62">
        <f t="shared" ref="B9:G9" si="1">SUM(B3:B7)</f>
        <v>206669206.77027401</v>
      </c>
      <c r="C9" s="62">
        <f t="shared" si="1"/>
        <v>224623111.86407101</v>
      </c>
      <c r="D9" s="62">
        <f t="shared" si="1"/>
        <v>224464479.016965</v>
      </c>
      <c r="E9" s="62">
        <f t="shared" si="1"/>
        <v>241252353.14956602</v>
      </c>
      <c r="F9" s="62">
        <f t="shared" si="1"/>
        <v>0</v>
      </c>
      <c r="G9" s="62">
        <f t="shared" si="1"/>
        <v>0</v>
      </c>
      <c r="H9" s="62">
        <f>SUM(H3:H8)</f>
        <v>0</v>
      </c>
      <c r="I9" s="62">
        <f>SUM(I3:I8)</f>
        <v>0</v>
      </c>
      <c r="J9" s="62">
        <f t="shared" ref="J9:L9" si="2">SUM(J3:J8)</f>
        <v>0</v>
      </c>
      <c r="K9" s="62">
        <f t="shared" si="2"/>
        <v>0</v>
      </c>
      <c r="L9" s="62">
        <f t="shared" si="2"/>
        <v>0</v>
      </c>
      <c r="M9" s="62">
        <f>SUM(M3:M8)</f>
        <v>0</v>
      </c>
      <c r="N9" s="62">
        <f>SUM(N3:N8)</f>
        <v>928124229.24690342</v>
      </c>
    </row>
    <row r="10" spans="1:14" s="63" customFormat="1">
      <c r="B10" s="65"/>
      <c r="M10" s="64" t="s">
        <v>5562</v>
      </c>
      <c r="N10" s="65">
        <f>SUMIF('Linked TB'!$C:$C,"Int Exp",'Linked TB'!$E:$E)</f>
        <v>913262438.18000007</v>
      </c>
    </row>
    <row r="11" spans="1:14" s="63" customFormat="1">
      <c r="B11" s="66"/>
      <c r="M11" s="64" t="s">
        <v>5563</v>
      </c>
      <c r="N11" s="66">
        <f>N9-N10-N3-N6</f>
        <v>-3.0966475605964661E-3</v>
      </c>
    </row>
    <row r="12" spans="1:14">
      <c r="N12" s="68"/>
    </row>
    <row r="13" spans="1:14">
      <c r="A13" s="57" t="s">
        <v>5205</v>
      </c>
      <c r="B13" s="58" t="s">
        <v>5558</v>
      </c>
    </row>
    <row r="14" spans="1:14">
      <c r="B14" s="59">
        <v>45748</v>
      </c>
      <c r="C14" s="59">
        <v>45778</v>
      </c>
      <c r="D14" s="59">
        <v>45809</v>
      </c>
      <c r="E14" s="59">
        <v>45839</v>
      </c>
      <c r="F14" s="59">
        <v>45870</v>
      </c>
      <c r="G14" s="59">
        <v>45901</v>
      </c>
      <c r="H14" s="59">
        <v>45931</v>
      </c>
      <c r="I14" s="59">
        <v>45962</v>
      </c>
      <c r="J14" s="59">
        <v>45992</v>
      </c>
      <c r="K14" s="59">
        <v>46023</v>
      </c>
      <c r="L14" s="59">
        <v>46054</v>
      </c>
      <c r="M14" s="59">
        <v>46082</v>
      </c>
      <c r="N14" s="60" t="s">
        <v>5559</v>
      </c>
    </row>
    <row r="15" spans="1:14">
      <c r="A15" s="3" t="s">
        <v>5564</v>
      </c>
      <c r="B15" s="61">
        <f>24273379264.38-B16</f>
        <v>23495217041.25</v>
      </c>
      <c r="C15" s="61">
        <f>26525312710.11-C16</f>
        <v>25747152907.48</v>
      </c>
      <c r="D15" s="61">
        <f>29073726396.35-D16</f>
        <v>28295567281.739998</v>
      </c>
      <c r="E15" s="61">
        <v>30176828099.549999</v>
      </c>
      <c r="F15" s="61"/>
      <c r="G15" s="61"/>
      <c r="H15" s="61"/>
      <c r="I15" s="61"/>
      <c r="J15" s="61"/>
      <c r="K15" s="61"/>
      <c r="L15" s="61"/>
      <c r="M15" s="61"/>
      <c r="N15" s="61"/>
    </row>
    <row r="16" spans="1:14">
      <c r="A16" s="3" t="s">
        <v>5565</v>
      </c>
      <c r="B16" s="61">
        <v>778162223.13000011</v>
      </c>
      <c r="C16" s="61">
        <v>778159802.63000011</v>
      </c>
      <c r="D16" s="61">
        <v>778159114.61000013</v>
      </c>
      <c r="E16" s="61">
        <v>778156679.44000018</v>
      </c>
      <c r="F16" s="61"/>
      <c r="G16" s="61"/>
      <c r="H16" s="61"/>
      <c r="I16" s="61"/>
      <c r="J16" s="61"/>
      <c r="K16" s="61"/>
      <c r="L16" s="61"/>
      <c r="M16" s="61"/>
      <c r="N16" s="61"/>
    </row>
    <row r="17" spans="1:14">
      <c r="A17" s="3" t="s">
        <v>5464</v>
      </c>
      <c r="B17" s="61">
        <v>0</v>
      </c>
      <c r="C17" s="61"/>
      <c r="D17" s="61"/>
      <c r="E17" s="61"/>
      <c r="F17" s="61"/>
      <c r="G17" s="61"/>
      <c r="H17" s="61"/>
      <c r="I17" s="61"/>
      <c r="J17" s="61"/>
      <c r="K17" s="61"/>
      <c r="L17" s="61"/>
      <c r="M17" s="61"/>
      <c r="N17" s="61"/>
    </row>
    <row r="18" spans="1:14">
      <c r="A18" s="3" t="s">
        <v>5566</v>
      </c>
      <c r="B18" s="61">
        <v>0</v>
      </c>
      <c r="C18" s="61"/>
      <c r="D18" s="61"/>
      <c r="E18" s="61"/>
      <c r="F18" s="61"/>
      <c r="G18" s="61"/>
      <c r="H18" s="61"/>
      <c r="I18" s="61"/>
      <c r="J18" s="61"/>
      <c r="K18" s="61"/>
      <c r="L18" s="61"/>
      <c r="M18" s="61"/>
      <c r="N18" s="61"/>
    </row>
    <row r="19" spans="1:14">
      <c r="A19" s="201" t="s">
        <v>5991</v>
      </c>
      <c r="B19" s="61">
        <v>898662699.46999395</v>
      </c>
      <c r="C19" s="61">
        <v>898027526.70000005</v>
      </c>
      <c r="D19" s="61">
        <v>899646781.48000002</v>
      </c>
      <c r="E19" s="61">
        <v>906906459.57000005</v>
      </c>
      <c r="F19" s="61"/>
      <c r="G19" s="61"/>
      <c r="H19" s="192"/>
      <c r="I19" s="192"/>
      <c r="J19" s="192"/>
      <c r="K19" s="192"/>
      <c r="L19" s="192"/>
      <c r="M19" s="192"/>
      <c r="N19" s="192"/>
    </row>
    <row r="20" spans="1:14">
      <c r="A20" s="3" t="s">
        <v>5561</v>
      </c>
      <c r="B20" s="61">
        <v>0</v>
      </c>
      <c r="C20" s="61"/>
      <c r="D20" s="61"/>
      <c r="E20" s="61"/>
      <c r="F20" s="61"/>
      <c r="G20" s="61"/>
      <c r="H20" s="61"/>
      <c r="I20" s="61"/>
      <c r="J20" s="61"/>
      <c r="K20" s="61"/>
      <c r="L20" s="61"/>
      <c r="M20" s="61"/>
      <c r="N20" s="61"/>
    </row>
    <row r="21" spans="1:14">
      <c r="A21" s="3"/>
      <c r="B21" s="62">
        <f t="shared" ref="B21:N21" si="3">SUM(B15:B20)</f>
        <v>25172041963.849995</v>
      </c>
      <c r="C21" s="62">
        <f t="shared" si="3"/>
        <v>27423340236.810001</v>
      </c>
      <c r="D21" s="62">
        <f t="shared" si="3"/>
        <v>29973373177.829998</v>
      </c>
      <c r="E21" s="62">
        <f t="shared" si="3"/>
        <v>31861891238.559998</v>
      </c>
      <c r="F21" s="62">
        <f t="shared" si="3"/>
        <v>0</v>
      </c>
      <c r="G21" s="62">
        <f t="shared" si="3"/>
        <v>0</v>
      </c>
      <c r="H21" s="62">
        <f>SUM(H15:H20)</f>
        <v>0</v>
      </c>
      <c r="I21" s="62">
        <f>SUM(I15:I20)</f>
        <v>0</v>
      </c>
      <c r="J21" s="62">
        <f t="shared" si="3"/>
        <v>0</v>
      </c>
      <c r="K21" s="62">
        <f t="shared" si="3"/>
        <v>0</v>
      </c>
      <c r="L21" s="62">
        <f t="shared" si="3"/>
        <v>0</v>
      </c>
      <c r="M21" s="62">
        <f t="shared" si="3"/>
        <v>0</v>
      </c>
      <c r="N21" s="62">
        <f t="shared" si="3"/>
        <v>0</v>
      </c>
    </row>
    <row r="23" spans="1:14">
      <c r="A23" s="57" t="s">
        <v>5596</v>
      </c>
      <c r="B23" s="58" t="s">
        <v>5558</v>
      </c>
    </row>
    <row r="24" spans="1:14">
      <c r="B24" s="59">
        <v>45748</v>
      </c>
      <c r="C24" s="59">
        <v>45778</v>
      </c>
      <c r="D24" s="59">
        <v>45809</v>
      </c>
      <c r="E24" s="59">
        <v>45839</v>
      </c>
      <c r="F24" s="59">
        <v>45870</v>
      </c>
      <c r="G24" s="59">
        <v>45901</v>
      </c>
      <c r="H24" s="59">
        <v>45931</v>
      </c>
      <c r="I24" s="59">
        <v>45962</v>
      </c>
      <c r="J24" s="59">
        <v>45992</v>
      </c>
      <c r="K24" s="59">
        <v>46023</v>
      </c>
      <c r="L24" s="59">
        <v>46054</v>
      </c>
      <c r="M24" s="59">
        <v>46082</v>
      </c>
      <c r="N24" s="60" t="s">
        <v>5559</v>
      </c>
    </row>
    <row r="25" spans="1:14">
      <c r="A25" s="3" t="s">
        <v>5206</v>
      </c>
      <c r="B25" s="61">
        <f>65361440.1289794-B26-1</f>
        <v>63350351.896102689</v>
      </c>
      <c r="C25" s="103">
        <f>72448319.9702737-C26+225</f>
        <v>70225315.269931242</v>
      </c>
      <c r="D25" s="61">
        <f>60378398.2219096-D26+226</f>
        <v>58371630.447936997</v>
      </c>
      <c r="E25" s="61">
        <f>68699850.011237+176</f>
        <v>68700026.011236995</v>
      </c>
      <c r="F25" s="61"/>
      <c r="G25" s="61"/>
      <c r="H25" s="61"/>
      <c r="I25" s="61"/>
      <c r="J25" s="61"/>
      <c r="K25" s="61"/>
      <c r="L25" s="61"/>
      <c r="M25" s="61"/>
      <c r="N25" s="61"/>
    </row>
    <row r="26" spans="1:14">
      <c r="A26" s="3" t="s">
        <v>5595</v>
      </c>
      <c r="B26" s="61">
        <v>2011087.232876712</v>
      </c>
      <c r="C26" s="61">
        <v>2223229.7003424657</v>
      </c>
      <c r="D26" s="61">
        <v>2006993.7739726026</v>
      </c>
      <c r="E26" s="61">
        <v>2223229.7003424657</v>
      </c>
      <c r="F26" s="61"/>
      <c r="G26" s="61"/>
      <c r="H26" s="61"/>
      <c r="I26" s="61"/>
      <c r="J26" s="61"/>
      <c r="K26" s="61"/>
      <c r="L26" s="61"/>
      <c r="M26" s="61"/>
      <c r="N26" s="61"/>
    </row>
    <row r="27" spans="1:14">
      <c r="A27" s="3" t="s">
        <v>5465</v>
      </c>
      <c r="B27" s="61">
        <v>0</v>
      </c>
      <c r="C27" s="61"/>
      <c r="D27" s="61"/>
      <c r="E27" s="61"/>
      <c r="F27" s="61"/>
      <c r="G27" s="61"/>
      <c r="H27" s="61"/>
      <c r="I27" s="61"/>
      <c r="J27" s="61"/>
      <c r="K27" s="61"/>
      <c r="L27" s="61"/>
      <c r="M27" s="61"/>
      <c r="N27" s="61"/>
    </row>
    <row r="28" spans="1:14">
      <c r="A28" s="3" t="s">
        <v>5464</v>
      </c>
      <c r="B28" s="61">
        <v>0</v>
      </c>
      <c r="C28" s="61"/>
      <c r="D28" s="61"/>
      <c r="E28" s="61"/>
      <c r="F28" s="61"/>
      <c r="G28" s="61"/>
      <c r="H28" s="61"/>
      <c r="I28" s="61"/>
      <c r="J28" s="61"/>
      <c r="K28" s="61"/>
      <c r="L28" s="61"/>
      <c r="M28" s="61"/>
      <c r="N28" s="61"/>
    </row>
    <row r="29" spans="1:14">
      <c r="A29" s="201" t="s">
        <v>5991</v>
      </c>
      <c r="B29" s="61">
        <v>8131342.6986301364</v>
      </c>
      <c r="C29" s="61">
        <v>15066899.699178081</v>
      </c>
      <c r="D29" s="61">
        <v>22241613.841643833</v>
      </c>
      <c r="E29" s="61">
        <v>29655485.122191779</v>
      </c>
      <c r="F29" s="61"/>
      <c r="G29" s="61"/>
      <c r="H29" s="192"/>
      <c r="I29" s="192"/>
      <c r="J29" s="192"/>
      <c r="K29" s="192"/>
      <c r="L29" s="192"/>
      <c r="M29" s="192"/>
      <c r="N29" s="192"/>
    </row>
    <row r="30" spans="1:14">
      <c r="A30" s="3"/>
      <c r="B30" s="62">
        <f>SUM(B25:B29)</f>
        <v>73492781.827609539</v>
      </c>
      <c r="C30" s="62">
        <f t="shared" ref="C30:G30" si="4">SUM(C25:C29)</f>
        <v>87515444.669451788</v>
      </c>
      <c r="D30" s="62">
        <f t="shared" si="4"/>
        <v>82620238.063553423</v>
      </c>
      <c r="E30" s="62">
        <f t="shared" si="4"/>
        <v>100578740.83377123</v>
      </c>
      <c r="F30" s="62">
        <f t="shared" si="4"/>
        <v>0</v>
      </c>
      <c r="G30" s="62">
        <f t="shared" si="4"/>
        <v>0</v>
      </c>
      <c r="H30" s="62">
        <f>SUM(H25:H29)</f>
        <v>0</v>
      </c>
      <c r="I30" s="62">
        <f t="shared" ref="I30:N30" si="5">SUM(I25:I29)</f>
        <v>0</v>
      </c>
      <c r="J30" s="62">
        <f t="shared" si="5"/>
        <v>0</v>
      </c>
      <c r="K30" s="62">
        <f t="shared" si="5"/>
        <v>0</v>
      </c>
      <c r="L30" s="62">
        <f t="shared" si="5"/>
        <v>0</v>
      </c>
      <c r="M30" s="62">
        <f t="shared" si="5"/>
        <v>0</v>
      </c>
      <c r="N30" s="62">
        <f t="shared" si="5"/>
        <v>0</v>
      </c>
    </row>
    <row r="31" spans="1:14" s="63" customFormat="1">
      <c r="B31" s="104"/>
      <c r="C31" s="104"/>
      <c r="D31" s="104"/>
      <c r="E31" s="104">
        <f>-SUMIF('Linked TB'!$C:$C,"Borrowings",'Linked TB'!$E:$E)</f>
        <v>31962469979.559998</v>
      </c>
      <c r="F31" s="104"/>
      <c r="G31" s="104"/>
      <c r="H31" s="104"/>
      <c r="I31" s="104"/>
      <c r="J31" s="104"/>
      <c r="K31" s="104"/>
      <c r="L31" s="104"/>
      <c r="M31" s="104"/>
    </row>
    <row r="32" spans="1:14" s="63" customFormat="1">
      <c r="B32" s="221"/>
      <c r="C32" s="221"/>
      <c r="D32" s="221"/>
      <c r="E32" s="221">
        <f>E30+E21-E31</f>
        <v>-0.166229248046875</v>
      </c>
      <c r="F32" s="119"/>
      <c r="G32" s="119"/>
      <c r="H32" s="119"/>
      <c r="I32" s="221"/>
      <c r="J32" s="221"/>
      <c r="K32" s="221"/>
      <c r="L32" s="221"/>
      <c r="M32" s="221"/>
    </row>
    <row r="33" spans="7:9">
      <c r="G33" s="67"/>
      <c r="H33" s="67"/>
      <c r="I33" s="23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6E65D-10F9-490C-B00C-E2D03BE98907}">
  <dimension ref="A1:I49"/>
  <sheetViews>
    <sheetView topLeftCell="A29" zoomScale="85" zoomScaleNormal="85" workbookViewId="0">
      <selection activeCell="N8" sqref="N8"/>
    </sheetView>
  </sheetViews>
  <sheetFormatPr defaultColWidth="9" defaultRowHeight="15"/>
  <cols>
    <col min="1" max="1" width="9" style="10"/>
    <col min="2" max="2" width="39.5703125" style="10" customWidth="1"/>
    <col min="3" max="5" width="18" style="10" customWidth="1"/>
    <col min="6" max="6" width="18.7109375" style="10" customWidth="1"/>
    <col min="7" max="7" width="18" style="10" customWidth="1"/>
    <col min="8" max="8" width="18.7109375" style="10" customWidth="1"/>
    <col min="9" max="9" width="18.85546875" style="10" bestFit="1" customWidth="1"/>
    <col min="10" max="16384" width="9" style="10"/>
  </cols>
  <sheetData>
    <row r="1" spans="2:9">
      <c r="B1" s="58" t="s">
        <v>5931</v>
      </c>
    </row>
    <row r="3" spans="2:9">
      <c r="B3" s="215" t="s">
        <v>5583</v>
      </c>
      <c r="C3" s="180"/>
      <c r="D3" s="180"/>
      <c r="E3" s="180"/>
      <c r="F3" s="216"/>
      <c r="G3" s="180"/>
      <c r="H3" s="216"/>
    </row>
    <row r="4" spans="2:9">
      <c r="B4" s="181"/>
      <c r="C4" s="217"/>
      <c r="D4" s="217"/>
      <c r="E4" s="217"/>
      <c r="F4" s="182"/>
      <c r="G4" s="217"/>
      <c r="H4" s="182"/>
    </row>
    <row r="5" spans="2:9" s="80" customFormat="1">
      <c r="B5" s="178" t="s">
        <v>5584</v>
      </c>
      <c r="C5" s="178" t="s">
        <v>5567</v>
      </c>
      <c r="D5" s="178" t="s">
        <v>5585</v>
      </c>
      <c r="E5" s="178" t="s">
        <v>5465</v>
      </c>
      <c r="F5" s="178" t="s">
        <v>5586</v>
      </c>
      <c r="G5" s="178" t="s">
        <v>6107</v>
      </c>
      <c r="H5" s="178" t="s">
        <v>5218</v>
      </c>
    </row>
    <row r="6" spans="2:9">
      <c r="B6" s="181" t="s">
        <v>5588</v>
      </c>
      <c r="C6" s="81">
        <v>36487768740.375519</v>
      </c>
      <c r="D6" s="81">
        <v>30693640.516645189</v>
      </c>
      <c r="E6" s="81">
        <v>6429353.6200000001</v>
      </c>
      <c r="F6" s="183">
        <f>C6-D6-E6</f>
        <v>36450645746.238869</v>
      </c>
      <c r="G6" s="81">
        <v>1648145500.7180145</v>
      </c>
      <c r="H6" s="183">
        <v>314464190.11000067</v>
      </c>
    </row>
    <row r="7" spans="2:9">
      <c r="B7" s="181" t="s">
        <v>5227</v>
      </c>
      <c r="C7" s="81">
        <v>16598820011.754107</v>
      </c>
      <c r="D7" s="81">
        <v>152640547.13000005</v>
      </c>
      <c r="E7" s="81">
        <v>84174203.180000007</v>
      </c>
      <c r="F7" s="183">
        <f>C7-D7-E7</f>
        <v>16362005261.444107</v>
      </c>
      <c r="G7" s="81">
        <v>258776443.33000773</v>
      </c>
      <c r="H7" s="183">
        <v>35160763.189999998</v>
      </c>
    </row>
    <row r="8" spans="2:9">
      <c r="B8" s="181" t="s">
        <v>6106</v>
      </c>
      <c r="C8" s="81">
        <v>28572556.440000001</v>
      </c>
      <c r="D8" s="81">
        <v>0</v>
      </c>
      <c r="E8" s="81">
        <v>0</v>
      </c>
      <c r="F8" s="183">
        <v>0</v>
      </c>
      <c r="G8" s="81">
        <v>0</v>
      </c>
      <c r="H8" s="183">
        <v>0</v>
      </c>
    </row>
    <row r="9" spans="2:9">
      <c r="B9" s="181" t="s">
        <v>5568</v>
      </c>
      <c r="C9" s="81">
        <v>2424111945.2800002</v>
      </c>
      <c r="D9" s="81">
        <v>0</v>
      </c>
      <c r="E9" s="81">
        <v>0</v>
      </c>
      <c r="F9" s="183">
        <f>C9-D9-E9</f>
        <v>2424111945.2800002</v>
      </c>
      <c r="G9" s="81">
        <v>0</v>
      </c>
      <c r="H9" s="183">
        <v>0</v>
      </c>
    </row>
    <row r="10" spans="2:9" ht="15.75" thickBot="1">
      <c r="B10" s="181"/>
      <c r="C10" s="218">
        <f t="shared" ref="C10:H10" si="0">SUM(C6:C9)</f>
        <v>55539273253.849625</v>
      </c>
      <c r="D10" s="218">
        <f t="shared" si="0"/>
        <v>183334187.64664525</v>
      </c>
      <c r="E10" s="218">
        <f t="shared" si="0"/>
        <v>90603556.800000012</v>
      </c>
      <c r="F10" s="219">
        <f t="shared" si="0"/>
        <v>55236762952.962975</v>
      </c>
      <c r="G10" s="218">
        <f t="shared" si="0"/>
        <v>1906921944.0480223</v>
      </c>
      <c r="H10" s="219">
        <f t="shared" si="0"/>
        <v>349624953.30000067</v>
      </c>
    </row>
    <row r="11" spans="2:9" ht="15.75" thickTop="1">
      <c r="B11" s="184"/>
      <c r="C11" s="185"/>
      <c r="D11" s="185"/>
      <c r="E11" s="185"/>
      <c r="F11" s="186"/>
      <c r="G11" s="185"/>
      <c r="H11" s="186"/>
    </row>
    <row r="13" spans="2:9">
      <c r="B13" s="10" t="s">
        <v>5589</v>
      </c>
      <c r="C13" s="82">
        <v>55539000440.708008</v>
      </c>
      <c r="D13" s="82"/>
      <c r="E13" s="83"/>
      <c r="F13" s="67"/>
      <c r="G13" s="83"/>
      <c r="H13" s="67">
        <f>C13-H10</f>
        <v>55189375487.408005</v>
      </c>
      <c r="I13" s="23"/>
    </row>
    <row r="14" spans="2:9">
      <c r="B14" s="12" t="s">
        <v>5590</v>
      </c>
      <c r="C14" s="84">
        <f>C13-C10</f>
        <v>-272813.14161682129</v>
      </c>
      <c r="D14" s="84"/>
      <c r="E14" s="67"/>
      <c r="F14" s="83"/>
      <c r="G14" s="67"/>
      <c r="H14" s="83"/>
      <c r="I14" s="23"/>
    </row>
    <row r="15" spans="2:9">
      <c r="I15" s="67"/>
    </row>
    <row r="16" spans="2:9">
      <c r="B16" s="10" t="s">
        <v>6242</v>
      </c>
      <c r="C16" s="23">
        <f>F25</f>
        <v>-272813.14079223631</v>
      </c>
      <c r="D16" s="23"/>
      <c r="E16" s="23" t="s">
        <v>6237</v>
      </c>
      <c r="G16" s="23"/>
      <c r="I16" s="23"/>
    </row>
    <row r="17" spans="1:9">
      <c r="C17" s="23"/>
      <c r="D17" s="23"/>
      <c r="E17" s="23" t="s">
        <v>6238</v>
      </c>
      <c r="F17" s="23">
        <v>-274728.55</v>
      </c>
      <c r="G17" s="23"/>
      <c r="H17" s="187"/>
      <c r="I17" s="67"/>
    </row>
    <row r="18" spans="1:9" ht="30">
      <c r="A18" s="188"/>
      <c r="B18" s="85" t="s">
        <v>5591</v>
      </c>
      <c r="C18" s="26">
        <f>C14-C16</f>
        <v>-8.2458497490733862E-4</v>
      </c>
      <c r="D18" s="23"/>
      <c r="E18" s="67" t="s">
        <v>6106</v>
      </c>
      <c r="F18" s="23"/>
      <c r="G18" s="67"/>
      <c r="H18" s="187"/>
    </row>
    <row r="19" spans="1:9">
      <c r="C19" s="23"/>
      <c r="D19" s="23"/>
      <c r="E19" s="67" t="s">
        <v>6239</v>
      </c>
      <c r="F19" s="23"/>
      <c r="G19" s="67"/>
      <c r="H19" s="187"/>
    </row>
    <row r="20" spans="1:9">
      <c r="C20" s="23"/>
      <c r="D20" s="23"/>
      <c r="E20" s="67" t="s">
        <v>6303</v>
      </c>
      <c r="F20" s="23">
        <v>1080.7192077636701</v>
      </c>
      <c r="G20" s="67"/>
      <c r="H20" s="69"/>
    </row>
    <row r="21" spans="1:9">
      <c r="D21" s="26"/>
      <c r="E21" s="10" t="s">
        <v>6240</v>
      </c>
      <c r="F21" s="23">
        <v>858.32</v>
      </c>
      <c r="H21" s="68"/>
    </row>
    <row r="22" spans="1:9">
      <c r="E22" s="10" t="s">
        <v>6241</v>
      </c>
      <c r="F22" s="23">
        <v>-23.63</v>
      </c>
      <c r="H22" s="68"/>
    </row>
    <row r="23" spans="1:9">
      <c r="F23" s="23"/>
      <c r="H23" s="83"/>
    </row>
    <row r="24" spans="1:9">
      <c r="D24" s="179"/>
      <c r="E24" s="67"/>
      <c r="F24" s="23"/>
      <c r="G24" s="67"/>
    </row>
    <row r="25" spans="1:9">
      <c r="D25" s="179"/>
      <c r="F25" s="67">
        <f>SUM(F17:F24)</f>
        <v>-272813.14079223631</v>
      </c>
    </row>
    <row r="26" spans="1:9">
      <c r="D26" s="84"/>
    </row>
    <row r="29" spans="1:9">
      <c r="B29" s="189"/>
      <c r="C29" s="268" t="s">
        <v>5944</v>
      </c>
      <c r="D29" s="268"/>
      <c r="E29" s="268"/>
      <c r="F29" s="23"/>
      <c r="H29" s="23"/>
    </row>
    <row r="30" spans="1:9">
      <c r="B30" s="189"/>
      <c r="C30" s="190" t="s">
        <v>5945</v>
      </c>
      <c r="D30" s="190" t="s">
        <v>5203</v>
      </c>
      <c r="E30" s="190" t="s">
        <v>5599</v>
      </c>
      <c r="F30" s="23"/>
      <c r="H30" s="23"/>
    </row>
    <row r="31" spans="1:9">
      <c r="B31" s="189" t="s">
        <v>5946</v>
      </c>
      <c r="C31" s="192">
        <v>47050099436.528152</v>
      </c>
      <c r="D31" s="192">
        <v>334199138.68872857</v>
      </c>
      <c r="E31" s="192">
        <v>46715900297.839424</v>
      </c>
      <c r="F31" s="23"/>
      <c r="H31" s="165"/>
    </row>
    <row r="32" spans="1:9">
      <c r="B32" s="189" t="s">
        <v>5947</v>
      </c>
      <c r="C32" s="192">
        <v>5691864871.411293</v>
      </c>
      <c r="D32" s="192">
        <v>242478577.77741629</v>
      </c>
      <c r="E32" s="192">
        <v>5449386293.6338768</v>
      </c>
      <c r="F32" s="23"/>
      <c r="H32" s="23"/>
    </row>
    <row r="33" spans="2:8">
      <c r="B33" s="189" t="s">
        <v>5948</v>
      </c>
      <c r="C33" s="192">
        <v>2447411179.4685454</v>
      </c>
      <c r="D33" s="192">
        <v>1330244227.5818841</v>
      </c>
      <c r="E33" s="192">
        <v>1117166951.8866613</v>
      </c>
      <c r="F33" s="23"/>
      <c r="H33" s="23"/>
    </row>
    <row r="34" spans="2:8">
      <c r="B34" s="189" t="s">
        <v>5949</v>
      </c>
      <c r="C34" s="191">
        <f>SUM(C31:C33)</f>
        <v>55189375487.40799</v>
      </c>
      <c r="D34" s="191">
        <f>SUM(D31:D33)</f>
        <v>1906921944.0480289</v>
      </c>
      <c r="E34" s="191">
        <f>SUM(E31:E33)</f>
        <v>53282453543.359955</v>
      </c>
      <c r="F34" s="23"/>
      <c r="H34" s="23"/>
    </row>
    <row r="35" spans="2:8">
      <c r="C35" s="23"/>
      <c r="D35" s="23"/>
      <c r="E35" s="23"/>
      <c r="F35" s="23"/>
      <c r="H35" s="23"/>
    </row>
    <row r="36" spans="2:8">
      <c r="C36" s="23"/>
      <c r="D36" s="23"/>
      <c r="E36" s="23"/>
      <c r="F36" s="23"/>
      <c r="H36" s="23"/>
    </row>
    <row r="37" spans="2:8">
      <c r="B37" s="189"/>
      <c r="C37" s="268" t="s">
        <v>5930</v>
      </c>
      <c r="D37" s="268"/>
      <c r="E37" s="268"/>
    </row>
    <row r="38" spans="2:8">
      <c r="B38" s="189"/>
      <c r="C38" s="190" t="s">
        <v>5945</v>
      </c>
      <c r="D38" s="190" t="s">
        <v>5203</v>
      </c>
      <c r="E38" s="190" t="s">
        <v>5599</v>
      </c>
    </row>
    <row r="39" spans="2:8">
      <c r="B39" s="189" t="s">
        <v>5946</v>
      </c>
      <c r="C39" s="192">
        <v>90603556.799999997</v>
      </c>
      <c r="D39" s="192">
        <v>515425.88400204002</v>
      </c>
      <c r="E39" s="192">
        <v>90088130.915997952</v>
      </c>
    </row>
    <row r="40" spans="2:8">
      <c r="B40" s="189" t="s">
        <v>5947</v>
      </c>
      <c r="C40" s="192">
        <v>0</v>
      </c>
      <c r="D40" s="192">
        <v>0</v>
      </c>
      <c r="E40" s="192">
        <v>0</v>
      </c>
    </row>
    <row r="41" spans="2:8">
      <c r="B41" s="189" t="s">
        <v>5948</v>
      </c>
      <c r="C41" s="192">
        <v>0</v>
      </c>
      <c r="D41" s="192">
        <v>0</v>
      </c>
      <c r="E41" s="192">
        <v>0</v>
      </c>
    </row>
    <row r="42" spans="2:8">
      <c r="B42" s="189" t="s">
        <v>5949</v>
      </c>
      <c r="C42" s="191">
        <f>SUM(C39:C41)</f>
        <v>90603556.799999997</v>
      </c>
      <c r="D42" s="191">
        <f>SUM(D39:D41)</f>
        <v>515425.88400204002</v>
      </c>
      <c r="E42" s="191">
        <f>SUM(E39:E41)</f>
        <v>90088130.915997952</v>
      </c>
    </row>
    <row r="43" spans="2:8">
      <c r="C43" s="23"/>
      <c r="D43" s="23"/>
      <c r="E43" s="23"/>
    </row>
    <row r="44" spans="2:8">
      <c r="B44" s="189"/>
      <c r="C44" s="268" t="s">
        <v>5950</v>
      </c>
      <c r="D44" s="268"/>
      <c r="E44" s="268"/>
    </row>
    <row r="45" spans="2:8">
      <c r="B45" s="189"/>
      <c r="C45" s="190" t="s">
        <v>5945</v>
      </c>
      <c r="D45" s="190" t="s">
        <v>5203</v>
      </c>
      <c r="E45" s="190" t="s">
        <v>5599</v>
      </c>
    </row>
    <row r="46" spans="2:8">
      <c r="B46" s="189" t="s">
        <v>5946</v>
      </c>
      <c r="C46" s="192">
        <f>C31-C39</f>
        <v>46959495879.728149</v>
      </c>
      <c r="D46" s="192">
        <f>D31-D39</f>
        <v>333683712.80472654</v>
      </c>
      <c r="E46" s="192">
        <f>(C46-D46)</f>
        <v>46625812166.923424</v>
      </c>
    </row>
    <row r="47" spans="2:8">
      <c r="B47" s="189" t="s">
        <v>5947</v>
      </c>
      <c r="C47" s="192">
        <f t="shared" ref="C47:D48" si="1">C32-C40</f>
        <v>5691864871.411293</v>
      </c>
      <c r="D47" s="192">
        <f t="shared" si="1"/>
        <v>242478577.77741629</v>
      </c>
      <c r="E47" s="192">
        <f>(C47-D47)</f>
        <v>5449386293.6338768</v>
      </c>
    </row>
    <row r="48" spans="2:8">
      <c r="B48" s="189" t="s">
        <v>5948</v>
      </c>
      <c r="C48" s="192">
        <f t="shared" si="1"/>
        <v>2447411179.4685454</v>
      </c>
      <c r="D48" s="192">
        <f t="shared" si="1"/>
        <v>1330244227.5818841</v>
      </c>
      <c r="E48" s="192">
        <f>(C48-D48)</f>
        <v>1117166951.8866613</v>
      </c>
    </row>
    <row r="49" spans="2:5">
      <c r="B49" s="189" t="s">
        <v>5949</v>
      </c>
      <c r="C49" s="191">
        <f>SUM(C46:C48)</f>
        <v>55098771930.607986</v>
      </c>
      <c r="D49" s="191">
        <f>SUM(D46:D48)</f>
        <v>1906406518.164027</v>
      </c>
      <c r="E49" s="191">
        <f>SUM(E46:E48)</f>
        <v>53192365412.443954</v>
      </c>
    </row>
  </sheetData>
  <mergeCells count="3">
    <mergeCell ref="C29:E29"/>
    <mergeCell ref="C37:E37"/>
    <mergeCell ref="C44:E4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92FE6-9F13-4B0A-A0B9-81E19D52342F}">
  <dimension ref="A1:Q44"/>
  <sheetViews>
    <sheetView zoomScale="90" zoomScaleNormal="90" workbookViewId="0">
      <pane xSplit="1" ySplit="2" topLeftCell="B3" activePane="bottomRight" state="frozen"/>
      <selection activeCell="N8" sqref="N8"/>
      <selection pane="topRight" activeCell="N8" sqref="N8"/>
      <selection pane="bottomLeft" activeCell="N8" sqref="N8"/>
      <selection pane="bottomRight" activeCell="N8" sqref="N8"/>
    </sheetView>
  </sheetViews>
  <sheetFormatPr defaultRowHeight="15"/>
  <cols>
    <col min="1" max="1" width="36.5703125" customWidth="1"/>
    <col min="2" max="6" width="15.140625" customWidth="1"/>
    <col min="7" max="7" width="17" customWidth="1"/>
    <col min="8" max="14" width="15.140625" customWidth="1"/>
    <col min="15" max="15" width="17.42578125" customWidth="1"/>
    <col min="16" max="16" width="15" bestFit="1" customWidth="1"/>
    <col min="17" max="17" width="17.7109375" customWidth="1"/>
  </cols>
  <sheetData>
    <row r="1" spans="1:17">
      <c r="A1" s="12" t="s">
        <v>5569</v>
      </c>
      <c r="B1" s="58"/>
      <c r="C1" s="58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</row>
    <row r="2" spans="1:17">
      <c r="A2" s="25" t="s">
        <v>5570</v>
      </c>
      <c r="B2" s="72">
        <v>45717</v>
      </c>
      <c r="C2" s="72">
        <v>45748</v>
      </c>
      <c r="D2" s="72">
        <v>45778</v>
      </c>
      <c r="E2" s="72">
        <v>45809</v>
      </c>
      <c r="F2" s="72">
        <v>45839</v>
      </c>
      <c r="G2" s="72">
        <v>45870</v>
      </c>
      <c r="H2" s="72">
        <v>45901</v>
      </c>
      <c r="I2" s="72">
        <v>45931</v>
      </c>
      <c r="J2" s="72">
        <v>45962</v>
      </c>
      <c r="K2" s="72">
        <v>45992</v>
      </c>
      <c r="L2" s="72">
        <v>46023</v>
      </c>
      <c r="M2" s="72">
        <v>46054</v>
      </c>
      <c r="N2" s="72">
        <v>46082</v>
      </c>
      <c r="O2" s="25" t="s">
        <v>5559</v>
      </c>
    </row>
    <row r="3" spans="1:17" ht="30">
      <c r="A3" s="29" t="s">
        <v>5571</v>
      </c>
      <c r="B3" s="23">
        <v>425547</v>
      </c>
      <c r="C3" s="23">
        <v>945646.15</v>
      </c>
      <c r="D3" s="23">
        <v>602426</v>
      </c>
      <c r="E3" s="23">
        <v>787979.45</v>
      </c>
      <c r="F3" s="23">
        <v>1471542.2</v>
      </c>
      <c r="G3" s="23"/>
      <c r="H3" s="23"/>
      <c r="I3" s="23"/>
      <c r="J3" s="23"/>
      <c r="K3" s="23"/>
      <c r="L3" s="23"/>
      <c r="M3" s="23"/>
      <c r="N3" s="23"/>
      <c r="O3" s="23">
        <f>SUM(C3:N3)</f>
        <v>3807593.8</v>
      </c>
    </row>
    <row r="4" spans="1:17" ht="30">
      <c r="A4" s="29" t="s">
        <v>5572</v>
      </c>
      <c r="B4" s="23">
        <v>354322</v>
      </c>
      <c r="C4" s="23">
        <v>217290</v>
      </c>
      <c r="D4" s="23">
        <v>303211</v>
      </c>
      <c r="E4" s="23">
        <v>683094.58</v>
      </c>
      <c r="F4" s="23">
        <v>809829</v>
      </c>
      <c r="G4" s="23"/>
      <c r="H4" s="23"/>
      <c r="I4" s="23"/>
      <c r="J4" s="23"/>
      <c r="K4" s="23"/>
      <c r="L4" s="23"/>
      <c r="M4" s="23"/>
      <c r="N4" s="23"/>
      <c r="O4" s="23">
        <f t="shared" ref="O4:O11" si="0">SUM(C4:N4)</f>
        <v>2013424.58</v>
      </c>
    </row>
    <row r="5" spans="1:17">
      <c r="A5" s="29" t="s">
        <v>5573</v>
      </c>
      <c r="B5" s="23">
        <v>21815525.140000001</v>
      </c>
      <c r="C5" s="23">
        <v>4600708.4400000004</v>
      </c>
      <c r="D5" s="23">
        <v>13389064.83</v>
      </c>
      <c r="E5" s="23">
        <v>7487125.04</v>
      </c>
      <c r="F5" s="23">
        <v>8650867.4399999995</v>
      </c>
      <c r="G5" s="23"/>
      <c r="H5" s="23"/>
      <c r="I5" s="23"/>
      <c r="J5" s="23"/>
      <c r="K5" s="23"/>
      <c r="L5" s="23"/>
      <c r="M5" s="23"/>
      <c r="N5" s="23"/>
      <c r="O5" s="23">
        <f t="shared" si="0"/>
        <v>34127765.75</v>
      </c>
    </row>
    <row r="6" spans="1:17" ht="30">
      <c r="A6" s="29" t="s">
        <v>5574</v>
      </c>
      <c r="B6" s="23">
        <v>-6666152.4699999997</v>
      </c>
      <c r="C6" s="23">
        <v>-8574168.6799999997</v>
      </c>
      <c r="D6" s="23">
        <v>-8303376.1299999999</v>
      </c>
      <c r="E6" s="23">
        <v>-9870384.9700000007</v>
      </c>
      <c r="F6" s="23">
        <v>-14129850</v>
      </c>
      <c r="G6" s="23"/>
      <c r="H6" s="23"/>
      <c r="I6" s="23"/>
      <c r="J6" s="23"/>
      <c r="K6" s="23"/>
      <c r="L6" s="23"/>
      <c r="M6" s="23"/>
      <c r="N6" s="23"/>
      <c r="O6" s="23">
        <f t="shared" si="0"/>
        <v>-40877779.780000001</v>
      </c>
    </row>
    <row r="7" spans="1:17" ht="30">
      <c r="A7" s="29" t="s">
        <v>5575</v>
      </c>
      <c r="B7" s="23">
        <v>-17023506</v>
      </c>
      <c r="C7" s="23">
        <v>-18772406</v>
      </c>
      <c r="D7" s="23">
        <v>-13115906</v>
      </c>
      <c r="E7" s="23">
        <v>-24475666</v>
      </c>
      <c r="F7" s="23">
        <v>-22386336</v>
      </c>
      <c r="G7" s="23"/>
      <c r="H7" s="23"/>
      <c r="I7" s="23"/>
      <c r="J7" s="23"/>
      <c r="K7" s="23"/>
      <c r="L7" s="23"/>
      <c r="M7" s="23"/>
      <c r="N7" s="23"/>
      <c r="O7" s="23">
        <f t="shared" si="0"/>
        <v>-78750314</v>
      </c>
    </row>
    <row r="8" spans="1:17" ht="45">
      <c r="A8" s="29" t="s">
        <v>5576</v>
      </c>
      <c r="B8" s="23">
        <v>895023.94</v>
      </c>
      <c r="C8" s="23">
        <v>-19133577.5</v>
      </c>
      <c r="D8" s="23">
        <v>-1827193.34</v>
      </c>
      <c r="E8" s="23">
        <v>5004284.95</v>
      </c>
      <c r="F8" s="23">
        <v>2323793.11</v>
      </c>
      <c r="G8" s="23"/>
      <c r="H8" s="23"/>
      <c r="I8" s="23"/>
      <c r="J8" s="23"/>
      <c r="K8" s="23"/>
      <c r="L8" s="23"/>
      <c r="M8" s="23"/>
      <c r="N8" s="23"/>
      <c r="O8" s="23">
        <f t="shared" si="0"/>
        <v>-13632692.780000001</v>
      </c>
    </row>
    <row r="9" spans="1:17" ht="30">
      <c r="A9" s="29" t="s">
        <v>5577</v>
      </c>
      <c r="B9" s="23">
        <v>240490824.85000002</v>
      </c>
      <c r="C9" s="23">
        <v>0</v>
      </c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>
        <f t="shared" si="0"/>
        <v>0</v>
      </c>
    </row>
    <row r="10" spans="1:17">
      <c r="A10" s="29" t="s">
        <v>5578</v>
      </c>
      <c r="B10" s="23"/>
      <c r="C10" s="23">
        <v>0</v>
      </c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>
        <f t="shared" si="0"/>
        <v>0</v>
      </c>
    </row>
    <row r="11" spans="1:17">
      <c r="A11" s="29" t="s">
        <v>5579</v>
      </c>
      <c r="B11" s="23"/>
      <c r="C11" s="23">
        <v>0</v>
      </c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>
        <f t="shared" si="0"/>
        <v>0</v>
      </c>
    </row>
    <row r="12" spans="1:17" ht="15.75" thickBot="1">
      <c r="A12" s="10"/>
      <c r="B12" s="73">
        <v>240291584.46000004</v>
      </c>
      <c r="C12" s="73">
        <f t="shared" ref="C12:E12" si="1">SUM(C3:C11)</f>
        <v>-40716507.590000004</v>
      </c>
      <c r="D12" s="73">
        <f t="shared" si="1"/>
        <v>-8951773.6400000006</v>
      </c>
      <c r="E12" s="73">
        <f t="shared" si="1"/>
        <v>-20383566.949999999</v>
      </c>
      <c r="F12" s="73">
        <f>SUM(F3:F11)</f>
        <v>-23260154.25</v>
      </c>
      <c r="G12" s="73">
        <f>SUM(G3:G11)</f>
        <v>0</v>
      </c>
      <c r="H12" s="73">
        <f>SUM(H3:H11)</f>
        <v>0</v>
      </c>
      <c r="I12" s="73">
        <f>SUM(I3:I11)</f>
        <v>0</v>
      </c>
      <c r="J12" s="73">
        <f>SUM(J3:J11)</f>
        <v>0</v>
      </c>
      <c r="K12" s="73">
        <f t="shared" ref="K12:O12" si="2">SUM(K3:K11)</f>
        <v>0</v>
      </c>
      <c r="L12" s="73">
        <f t="shared" si="2"/>
        <v>0</v>
      </c>
      <c r="M12" s="73">
        <f t="shared" si="2"/>
        <v>0</v>
      </c>
      <c r="N12" s="73">
        <f t="shared" si="2"/>
        <v>0</v>
      </c>
      <c r="O12" s="73">
        <f t="shared" si="2"/>
        <v>-93312002.430000007</v>
      </c>
    </row>
    <row r="13" spans="1:17" ht="15.75" thickTop="1">
      <c r="A13" s="10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</row>
    <row r="14" spans="1:17">
      <c r="A14" s="10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</row>
    <row r="15" spans="1:17">
      <c r="A15" s="10" t="s">
        <v>5580</v>
      </c>
      <c r="B15" s="23">
        <v>-23689658.469999999</v>
      </c>
      <c r="C15" s="23">
        <f>(C6+C7)</f>
        <v>-27346574.68</v>
      </c>
      <c r="D15" s="23">
        <f>(D6+D7)</f>
        <v>-21419282.129999999</v>
      </c>
      <c r="E15" s="23">
        <f>(E6+E7)</f>
        <v>-34346050.969999999</v>
      </c>
      <c r="F15" s="23">
        <f>(F6+F7)</f>
        <v>-36516186</v>
      </c>
      <c r="G15" s="23">
        <f>(G6+G7+G10)</f>
        <v>0</v>
      </c>
      <c r="H15" s="23">
        <f>(H6+H7+H10+H11)</f>
        <v>0</v>
      </c>
      <c r="I15" s="23">
        <f>(I6+I7+I10+I11)</f>
        <v>0</v>
      </c>
      <c r="J15" s="23">
        <f>(J6+J7+J10+J11)</f>
        <v>0</v>
      </c>
      <c r="K15" s="23">
        <f>(K6+K7+K10+K11)</f>
        <v>0</v>
      </c>
      <c r="L15" s="23">
        <f t="shared" ref="L15:N15" si="3">(L6+L7+L10+L11)</f>
        <v>0</v>
      </c>
      <c r="M15" s="23">
        <f t="shared" si="3"/>
        <v>0</v>
      </c>
      <c r="N15" s="23">
        <f t="shared" si="3"/>
        <v>0</v>
      </c>
      <c r="O15" s="23">
        <f t="shared" ref="O15:O18" si="4">SUM(C15:N15)</f>
        <v>-119628093.78</v>
      </c>
      <c r="Q15" s="23">
        <v>1000</v>
      </c>
    </row>
    <row r="16" spans="1:17">
      <c r="A16" s="10" t="s">
        <v>5581</v>
      </c>
      <c r="B16" s="23">
        <v>1320570.94</v>
      </c>
      <c r="C16" s="23">
        <f t="shared" ref="C16:M16" si="5">C3+C8</f>
        <v>-18187931.350000001</v>
      </c>
      <c r="D16" s="23">
        <f t="shared" si="5"/>
        <v>-1224767.3400000001</v>
      </c>
      <c r="E16" s="23">
        <f t="shared" si="5"/>
        <v>5792264.4000000004</v>
      </c>
      <c r="F16" s="23">
        <f t="shared" si="5"/>
        <v>3795335.3099999996</v>
      </c>
      <c r="G16" s="23">
        <f t="shared" si="5"/>
        <v>0</v>
      </c>
      <c r="H16" s="23">
        <f t="shared" si="5"/>
        <v>0</v>
      </c>
      <c r="I16" s="23">
        <f t="shared" si="5"/>
        <v>0</v>
      </c>
      <c r="J16" s="23">
        <f t="shared" si="5"/>
        <v>0</v>
      </c>
      <c r="K16" s="23">
        <f t="shared" si="5"/>
        <v>0</v>
      </c>
      <c r="L16" s="23">
        <f t="shared" si="5"/>
        <v>0</v>
      </c>
      <c r="M16" s="23">
        <f t="shared" si="5"/>
        <v>0</v>
      </c>
      <c r="N16" s="23">
        <f>N3+N8</f>
        <v>0</v>
      </c>
      <c r="O16" s="23">
        <f t="shared" si="4"/>
        <v>-9825098.9800000004</v>
      </c>
    </row>
    <row r="17" spans="1:17">
      <c r="A17" s="10" t="s">
        <v>5582</v>
      </c>
      <c r="B17" s="74">
        <v>22169847.140000001</v>
      </c>
      <c r="C17" s="74">
        <f t="shared" ref="C17:K17" si="6">SUM(C4:C5)</f>
        <v>4817998.4400000004</v>
      </c>
      <c r="D17" s="74">
        <f t="shared" si="6"/>
        <v>13692275.83</v>
      </c>
      <c r="E17" s="74">
        <f t="shared" si="6"/>
        <v>8170219.6200000001</v>
      </c>
      <c r="F17" s="74">
        <f>SUM(F4:F5)</f>
        <v>9460696.4399999995</v>
      </c>
      <c r="G17" s="74">
        <f>SUM(G4:G5)</f>
        <v>0</v>
      </c>
      <c r="H17" s="74">
        <f t="shared" si="6"/>
        <v>0</v>
      </c>
      <c r="I17" s="74">
        <f t="shared" si="6"/>
        <v>0</v>
      </c>
      <c r="J17" s="74">
        <f t="shared" si="6"/>
        <v>0</v>
      </c>
      <c r="K17" s="74">
        <f t="shared" si="6"/>
        <v>0</v>
      </c>
      <c r="L17" s="74">
        <f t="shared" ref="L17:N17" si="7">SUM(L4:L5)</f>
        <v>0</v>
      </c>
      <c r="M17" s="74">
        <f t="shared" si="7"/>
        <v>0</v>
      </c>
      <c r="N17" s="74">
        <f t="shared" si="7"/>
        <v>0</v>
      </c>
      <c r="O17" s="23">
        <f>SUM(C17:N17)</f>
        <v>36141190.329999998</v>
      </c>
    </row>
    <row r="18" spans="1:17">
      <c r="A18" s="10" t="s">
        <v>6219</v>
      </c>
      <c r="B18" s="23">
        <v>240490824.85000002</v>
      </c>
      <c r="C18" s="23">
        <v>0</v>
      </c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>
        <f>N9</f>
        <v>0</v>
      </c>
      <c r="O18" s="23">
        <f t="shared" si="4"/>
        <v>0</v>
      </c>
    </row>
    <row r="19" spans="1:17">
      <c r="A19" s="10"/>
      <c r="B19" s="75">
        <v>240291584.46000004</v>
      </c>
      <c r="C19" s="75">
        <f t="shared" ref="C19:L19" si="8">SUM(C15:C18)</f>
        <v>-40716507.590000004</v>
      </c>
      <c r="D19" s="75">
        <f t="shared" si="8"/>
        <v>-8951773.6399999987</v>
      </c>
      <c r="E19" s="75">
        <f t="shared" si="8"/>
        <v>-20383566.949999999</v>
      </c>
      <c r="F19" s="75">
        <f>SUM(F15:F18)</f>
        <v>-23260154.25</v>
      </c>
      <c r="G19" s="75">
        <f>SUM(G15:G18)</f>
        <v>0</v>
      </c>
      <c r="H19" s="75">
        <f t="shared" si="8"/>
        <v>0</v>
      </c>
      <c r="I19" s="75">
        <f>SUM(I15:I18)</f>
        <v>0</v>
      </c>
      <c r="J19" s="75">
        <f>SUM(J15:J18)</f>
        <v>0</v>
      </c>
      <c r="K19" s="75">
        <f t="shared" si="8"/>
        <v>0</v>
      </c>
      <c r="L19" s="75">
        <f t="shared" si="8"/>
        <v>0</v>
      </c>
      <c r="M19" s="75">
        <f>SUM(M15:M18)</f>
        <v>0</v>
      </c>
      <c r="N19" s="75">
        <f>SUM(N15:N18)</f>
        <v>0</v>
      </c>
      <c r="O19" s="75">
        <f>SUM(O15:O18)</f>
        <v>-93312002.430000007</v>
      </c>
      <c r="P19" s="76">
        <f>SUMIF('Linked TB'!$C:$C,"PL-IMP",'Linked TB'!$E:$E)</f>
        <v>65068540.239999995</v>
      </c>
      <c r="Q19" s="77"/>
    </row>
    <row r="20" spans="1:17">
      <c r="A20" s="10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78">
        <f>P19-O19-O35</f>
        <v>-0.55974340438842773</v>
      </c>
      <c r="Q20" s="78"/>
    </row>
    <row r="21" spans="1:17">
      <c r="A21" s="10"/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</row>
    <row r="22" spans="1:17">
      <c r="A22" s="12" t="s">
        <v>5686</v>
      </c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</row>
    <row r="23" spans="1:17">
      <c r="A23" t="s">
        <v>5688</v>
      </c>
      <c r="B23" s="23">
        <v>628351904.89969373</v>
      </c>
      <c r="C23" s="23">
        <v>619295116.04027712</v>
      </c>
      <c r="D23" s="23">
        <v>641103942.2482388</v>
      </c>
      <c r="E23" s="23">
        <v>582616482.07853806</v>
      </c>
      <c r="F23" s="23">
        <v>574098114.71520543</v>
      </c>
      <c r="G23" s="23"/>
      <c r="H23" s="23"/>
      <c r="I23" s="23"/>
      <c r="J23" s="23"/>
      <c r="K23" s="23"/>
      <c r="L23" s="23"/>
      <c r="M23" s="23"/>
      <c r="N23" s="23"/>
      <c r="O23" s="23"/>
    </row>
    <row r="24" spans="1:17"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</row>
    <row r="25" spans="1:17">
      <c r="A25" t="s">
        <v>5684</v>
      </c>
      <c r="B25" s="79">
        <v>18081629.818274103</v>
      </c>
      <c r="C25" s="79">
        <v>17821236.983340662</v>
      </c>
      <c r="D25" s="79">
        <v>23912653.887065172</v>
      </c>
      <c r="E25" s="79">
        <v>26118427.955444347</v>
      </c>
      <c r="F25" s="79">
        <v>25225869.029999997</v>
      </c>
      <c r="G25" s="23"/>
      <c r="H25" s="23"/>
      <c r="I25" s="23"/>
      <c r="J25" s="23"/>
      <c r="K25" s="23"/>
      <c r="L25" s="23"/>
      <c r="M25" s="23"/>
      <c r="N25" s="23"/>
      <c r="O25" s="23"/>
    </row>
    <row r="26" spans="1:17">
      <c r="A26" t="s">
        <v>5685</v>
      </c>
      <c r="B26" s="79">
        <v>1730459771</v>
      </c>
      <c r="C26" s="79">
        <v>1774014716.8794756</v>
      </c>
      <c r="D26" s="79">
        <v>1825948262.9904633</v>
      </c>
      <c r="E26" s="79">
        <v>1853187483.1683569</v>
      </c>
      <c r="F26" s="79">
        <v>1881696075.0180175</v>
      </c>
      <c r="G26" s="23"/>
      <c r="H26" s="23"/>
      <c r="I26" s="23"/>
      <c r="J26" s="23"/>
      <c r="K26" s="23"/>
      <c r="L26" s="23"/>
      <c r="M26" s="23"/>
      <c r="N26" s="23"/>
      <c r="O26" s="23"/>
    </row>
    <row r="27" spans="1:17">
      <c r="A27" t="s">
        <v>5683</v>
      </c>
      <c r="B27" s="79">
        <v>1748663642.1035371</v>
      </c>
      <c r="C27" s="79">
        <f>SUM(C25:C26)</f>
        <v>1791835953.8628163</v>
      </c>
      <c r="D27" s="79">
        <f t="shared" ref="D27:O27" si="9">SUM(D25:D26)</f>
        <v>1849860916.8775284</v>
      </c>
      <c r="E27" s="79">
        <f t="shared" si="9"/>
        <v>1879305911.1238012</v>
      </c>
      <c r="F27" s="79">
        <f t="shared" si="9"/>
        <v>1906921944.0480175</v>
      </c>
      <c r="G27" s="79">
        <f t="shared" si="9"/>
        <v>0</v>
      </c>
      <c r="H27" s="79">
        <f t="shared" si="9"/>
        <v>0</v>
      </c>
      <c r="I27" s="79">
        <f t="shared" si="9"/>
        <v>0</v>
      </c>
      <c r="J27" s="79">
        <f t="shared" si="9"/>
        <v>0</v>
      </c>
      <c r="K27" s="79">
        <f t="shared" si="9"/>
        <v>0</v>
      </c>
      <c r="L27" s="79">
        <f t="shared" si="9"/>
        <v>0</v>
      </c>
      <c r="M27" s="79">
        <f t="shared" si="9"/>
        <v>0</v>
      </c>
      <c r="N27" s="79">
        <f t="shared" si="9"/>
        <v>0</v>
      </c>
      <c r="O27" s="79">
        <f t="shared" si="9"/>
        <v>0</v>
      </c>
    </row>
    <row r="28" spans="1:17">
      <c r="B28" s="79"/>
      <c r="C28" s="79"/>
      <c r="D28" s="79"/>
      <c r="E28" s="79"/>
      <c r="F28" s="79"/>
      <c r="G28" s="23"/>
      <c r="H28" s="23"/>
      <c r="I28" s="23"/>
      <c r="J28" s="23"/>
      <c r="K28" s="23"/>
      <c r="L28" s="23"/>
      <c r="M28" s="23"/>
      <c r="N28" s="23"/>
      <c r="O28" s="23"/>
    </row>
    <row r="29" spans="1:17">
      <c r="A29" s="124" t="s">
        <v>5687</v>
      </c>
      <c r="B29" s="79"/>
      <c r="C29" s="79"/>
      <c r="D29" s="79"/>
      <c r="E29" s="79"/>
      <c r="F29" s="79"/>
      <c r="G29" s="79"/>
      <c r="H29" s="79"/>
      <c r="I29" s="79"/>
      <c r="J29" s="79"/>
      <c r="K29" s="79"/>
      <c r="L29" s="79"/>
      <c r="M29" s="79"/>
      <c r="N29" s="79"/>
      <c r="O29" s="79"/>
    </row>
    <row r="30" spans="1:17">
      <c r="A30" t="s">
        <v>5587</v>
      </c>
      <c r="B30" s="79">
        <v>-278537544.67047453</v>
      </c>
      <c r="C30" s="79">
        <f t="shared" ref="C30:H30" si="10">C23-B23</f>
        <v>-9056788.859416604</v>
      </c>
      <c r="D30" s="79">
        <f t="shared" si="10"/>
        <v>21808826.207961679</v>
      </c>
      <c r="E30" s="79">
        <f t="shared" si="10"/>
        <v>-58487460.169700742</v>
      </c>
      <c r="F30" s="79">
        <f t="shared" si="10"/>
        <v>-8518367.3633326292</v>
      </c>
      <c r="G30" s="79"/>
      <c r="H30" s="79">
        <f t="shared" si="10"/>
        <v>0</v>
      </c>
      <c r="I30" s="79">
        <f t="shared" ref="I30:N30" si="11">I23-H23</f>
        <v>0</v>
      </c>
      <c r="J30" s="79">
        <f t="shared" si="11"/>
        <v>0</v>
      </c>
      <c r="K30" s="79">
        <f t="shared" si="11"/>
        <v>0</v>
      </c>
      <c r="L30" s="79">
        <f t="shared" si="11"/>
        <v>0</v>
      </c>
      <c r="M30" s="79">
        <f t="shared" si="11"/>
        <v>0</v>
      </c>
      <c r="N30" s="79">
        <f t="shared" si="11"/>
        <v>0</v>
      </c>
      <c r="O30" s="125">
        <f>SUM(C30:N30)</f>
        <v>-54253790.184488297</v>
      </c>
    </row>
    <row r="31" spans="1:17">
      <c r="B31" s="79"/>
    </row>
    <row r="32" spans="1:17">
      <c r="A32" t="s">
        <v>5684</v>
      </c>
      <c r="B32" s="79">
        <v>-17834001.680261575</v>
      </c>
      <c r="C32" s="125">
        <f t="shared" ref="C32:F33" si="12">C25-B25</f>
        <v>-260392.83493344113</v>
      </c>
      <c r="D32" s="125">
        <f t="shared" si="12"/>
        <v>6091416.9037245102</v>
      </c>
      <c r="E32" s="125">
        <f t="shared" si="12"/>
        <v>2205774.0683791749</v>
      </c>
      <c r="F32" s="125">
        <f t="shared" si="12"/>
        <v>-892558.92544434965</v>
      </c>
      <c r="G32" s="79"/>
      <c r="H32" s="79">
        <f t="shared" ref="H32:I33" si="13">H25-G25</f>
        <v>0</v>
      </c>
      <c r="I32" s="79">
        <f t="shared" si="13"/>
        <v>0</v>
      </c>
      <c r="J32" s="79">
        <f t="shared" ref="J32:N32" si="14">J25-I25</f>
        <v>0</v>
      </c>
      <c r="K32" s="79">
        <f t="shared" si="14"/>
        <v>0</v>
      </c>
      <c r="L32" s="79">
        <f t="shared" si="14"/>
        <v>0</v>
      </c>
      <c r="M32" s="79">
        <f t="shared" si="14"/>
        <v>0</v>
      </c>
      <c r="N32" s="79">
        <f t="shared" si="14"/>
        <v>0</v>
      </c>
      <c r="O32" s="125">
        <f>SUM(C32:N32)</f>
        <v>7144239.2117258944</v>
      </c>
    </row>
    <row r="33" spans="1:15">
      <c r="A33" t="s">
        <v>5685</v>
      </c>
      <c r="B33" s="79">
        <v>-382532206.72673941</v>
      </c>
      <c r="C33" s="125">
        <f t="shared" si="12"/>
        <v>43554945.879475594</v>
      </c>
      <c r="D33" s="125">
        <f t="shared" si="12"/>
        <v>51933546.110987663</v>
      </c>
      <c r="E33" s="125">
        <f t="shared" si="12"/>
        <v>27239220.177893639</v>
      </c>
      <c r="F33" s="125">
        <f t="shared" si="12"/>
        <v>28508591.849660635</v>
      </c>
      <c r="G33" s="79"/>
      <c r="H33" s="79">
        <f t="shared" si="13"/>
        <v>0</v>
      </c>
      <c r="I33" s="79">
        <f t="shared" si="13"/>
        <v>0</v>
      </c>
      <c r="J33" s="79">
        <f>J26-I26</f>
        <v>0</v>
      </c>
      <c r="K33" s="79">
        <f>K26-J26</f>
        <v>0</v>
      </c>
      <c r="L33" s="79">
        <f>L26-K26</f>
        <v>0</v>
      </c>
      <c r="M33" s="79">
        <f>M26-L26</f>
        <v>0</v>
      </c>
      <c r="N33" s="79">
        <f>N26-M26</f>
        <v>0</v>
      </c>
      <c r="O33" s="125">
        <f>SUM(C33:N33)</f>
        <v>151236304.01801753</v>
      </c>
    </row>
    <row r="34" spans="1:15">
      <c r="A34" t="s">
        <v>5800</v>
      </c>
      <c r="B34" s="79"/>
      <c r="C34" s="125">
        <v>0</v>
      </c>
      <c r="D34" s="125">
        <v>0</v>
      </c>
      <c r="E34" s="125">
        <v>0</v>
      </c>
      <c r="F34" s="125">
        <v>0</v>
      </c>
      <c r="G34" s="125"/>
      <c r="H34" s="79">
        <v>0</v>
      </c>
      <c r="I34" s="79">
        <v>0</v>
      </c>
      <c r="J34" s="79">
        <v>0</v>
      </c>
      <c r="O34" s="125">
        <f t="shared" ref="O34" si="15">SUM(C34:N34)</f>
        <v>0</v>
      </c>
    </row>
    <row r="35" spans="1:15">
      <c r="A35" t="s">
        <v>5683</v>
      </c>
      <c r="B35" s="79">
        <v>-400366208.40700096</v>
      </c>
      <c r="C35" s="125">
        <f>SUM(C32:C34)</f>
        <v>43294553.044542149</v>
      </c>
      <c r="D35" s="125">
        <f>SUM(D32:D34)</f>
        <v>58024963.01471217</v>
      </c>
      <c r="E35" s="125">
        <f>SUM(E32:E34)</f>
        <v>29444994.246272814</v>
      </c>
      <c r="F35" s="125">
        <f>SUM(F32:F34)</f>
        <v>27616032.924216285</v>
      </c>
      <c r="G35" s="125"/>
      <c r="H35" s="79">
        <f t="shared" ref="H35:N35" si="16">SUM(H32:H33)</f>
        <v>0</v>
      </c>
      <c r="I35" s="79">
        <f t="shared" si="16"/>
        <v>0</v>
      </c>
      <c r="J35" s="79">
        <f t="shared" si="16"/>
        <v>0</v>
      </c>
      <c r="K35" s="79">
        <f t="shared" si="16"/>
        <v>0</v>
      </c>
      <c r="L35" s="79">
        <f t="shared" si="16"/>
        <v>0</v>
      </c>
      <c r="M35" s="79">
        <f t="shared" si="16"/>
        <v>0</v>
      </c>
      <c r="N35" s="79">
        <f t="shared" si="16"/>
        <v>0</v>
      </c>
      <c r="O35" s="125">
        <f>SUM(C35:N35)</f>
        <v>158380543.22974342</v>
      </c>
    </row>
    <row r="36" spans="1:15">
      <c r="B36" s="79"/>
      <c r="O36" s="125"/>
    </row>
    <row r="37" spans="1:15">
      <c r="A37" s="124"/>
      <c r="B37" s="79"/>
      <c r="O37" s="125"/>
    </row>
    <row r="38" spans="1:15">
      <c r="A38" t="s">
        <v>5689</v>
      </c>
      <c r="B38" s="79">
        <v>1120311737.2038434</v>
      </c>
      <c r="C38" s="125">
        <f t="shared" ref="C38:N38" si="17">C27-C23</f>
        <v>1172540837.8225393</v>
      </c>
      <c r="D38" s="125">
        <f t="shared" si="17"/>
        <v>1208756974.6292896</v>
      </c>
      <c r="E38" s="125">
        <f t="shared" si="17"/>
        <v>1296689429.0452633</v>
      </c>
      <c r="F38" s="125">
        <f>F27-F23</f>
        <v>1332823829.3328121</v>
      </c>
      <c r="G38" s="125">
        <f>G27-G23</f>
        <v>0</v>
      </c>
      <c r="H38" s="125">
        <f>H27-H23</f>
        <v>0</v>
      </c>
      <c r="I38" s="125">
        <f>I27-I23</f>
        <v>0</v>
      </c>
      <c r="J38" s="125">
        <f t="shared" si="17"/>
        <v>0</v>
      </c>
      <c r="K38" s="125">
        <f t="shared" si="17"/>
        <v>0</v>
      </c>
      <c r="L38" s="125">
        <f t="shared" si="17"/>
        <v>0</v>
      </c>
      <c r="M38" s="125">
        <f t="shared" si="17"/>
        <v>0</v>
      </c>
      <c r="N38" s="125">
        <f t="shared" si="17"/>
        <v>0</v>
      </c>
    </row>
    <row r="39" spans="1:15">
      <c r="B39" s="79"/>
    </row>
    <row r="40" spans="1:15">
      <c r="A40" t="s">
        <v>5218</v>
      </c>
      <c r="B40" s="79">
        <v>297819116.32000059</v>
      </c>
      <c r="C40" s="79">
        <v>324540489.75999963</v>
      </c>
      <c r="D40" s="79">
        <v>381187448.32000011</v>
      </c>
      <c r="E40" s="79">
        <v>352717055.59000093</v>
      </c>
      <c r="F40" s="79">
        <v>349624953.30000067</v>
      </c>
      <c r="G40" s="79"/>
      <c r="H40" s="79"/>
      <c r="I40" s="79"/>
      <c r="J40" s="79"/>
      <c r="K40" s="79"/>
      <c r="L40" s="79"/>
      <c r="M40" s="79"/>
      <c r="N40" s="79"/>
    </row>
    <row r="42" spans="1:15">
      <c r="F42" s="125"/>
      <c r="G42" s="125"/>
      <c r="H42" s="125"/>
      <c r="I42" s="125"/>
      <c r="J42" s="125"/>
    </row>
    <row r="43" spans="1:15">
      <c r="H43" s="79"/>
    </row>
    <row r="44" spans="1:15">
      <c r="H44" s="79"/>
    </row>
  </sheetData>
  <pageMargins left="0.7" right="0.7" top="0.75" bottom="0.75" header="0.3" footer="0.3"/>
  <pageSetup paperSize="9" orientation="landscape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B93A7D-5C9B-4347-8140-62E74C7738E9}">
  <dimension ref="A1:AH19"/>
  <sheetViews>
    <sheetView zoomScale="80" zoomScaleNormal="80" workbookViewId="0">
      <pane ySplit="2" topLeftCell="A3" activePane="bottomLeft" state="frozen"/>
      <selection pane="bottomLeft" activeCell="X23" sqref="X23"/>
    </sheetView>
  </sheetViews>
  <sheetFormatPr defaultRowHeight="15"/>
  <cols>
    <col min="1" max="1" width="17.42578125" bestFit="1" customWidth="1"/>
    <col min="2" max="2" width="12.140625" customWidth="1"/>
    <col min="3" max="3" width="36.140625" customWidth="1"/>
    <col min="4" max="4" width="9.42578125" bestFit="1" customWidth="1"/>
    <col min="5" max="5" width="15.85546875" bestFit="1" customWidth="1"/>
    <col min="6" max="6" width="16.140625" customWidth="1"/>
    <col min="7" max="7" width="18.7109375" customWidth="1"/>
    <col min="8" max="8" width="10.7109375" customWidth="1"/>
    <col min="9" max="9" width="13.140625" bestFit="1" customWidth="1"/>
    <col min="10" max="10" width="17.7109375" customWidth="1"/>
    <col min="11" max="11" width="14.7109375" bestFit="1" customWidth="1"/>
    <col min="12" max="12" width="15.28515625" customWidth="1"/>
    <col min="13" max="13" width="15.7109375" customWidth="1"/>
    <col min="14" max="14" width="14.5703125" customWidth="1"/>
    <col min="15" max="15" width="14.7109375" bestFit="1" customWidth="1"/>
    <col min="16" max="16" width="19" bestFit="1" customWidth="1"/>
    <col min="17" max="17" width="24.140625" customWidth="1"/>
    <col min="18" max="18" width="14.7109375" customWidth="1"/>
    <col min="19" max="19" width="22.28515625" customWidth="1"/>
    <col min="20" max="20" width="13.85546875" customWidth="1"/>
    <col min="21" max="21" width="14.85546875" customWidth="1"/>
    <col min="22" max="22" width="15.85546875" bestFit="1" customWidth="1"/>
    <col min="23" max="23" width="16.85546875" customWidth="1"/>
    <col min="24" max="24" width="14.7109375" bestFit="1" customWidth="1"/>
    <col min="25" max="25" width="15" customWidth="1"/>
    <col min="26" max="26" width="15.85546875" bestFit="1" customWidth="1"/>
    <col min="27" max="27" width="14.7109375" bestFit="1" customWidth="1"/>
    <col min="28" max="28" width="12.7109375" customWidth="1"/>
    <col min="29" max="29" width="15.85546875" bestFit="1" customWidth="1"/>
    <col min="30" max="30" width="16.42578125" customWidth="1"/>
    <col min="31" max="31" width="17.7109375" customWidth="1"/>
    <col min="32" max="32" width="20.28515625" customWidth="1"/>
    <col min="33" max="33" width="21.42578125" customWidth="1"/>
  </cols>
  <sheetData>
    <row r="1" spans="1:34">
      <c r="A1" s="235"/>
      <c r="B1" s="235"/>
      <c r="C1" s="235"/>
      <c r="D1" s="236"/>
      <c r="E1" s="237">
        <f>SUM(E3:E33)</f>
        <v>95188174.180000007</v>
      </c>
      <c r="F1" s="238">
        <f>SUM(F3:F33)</f>
        <v>95188174.180000007</v>
      </c>
      <c r="G1" s="238">
        <f>SUM(G3:G33)</f>
        <v>36</v>
      </c>
      <c r="H1" s="239"/>
      <c r="I1" s="237">
        <f>SUM(I3:I33)</f>
        <v>373553.11859812582</v>
      </c>
      <c r="J1" s="240"/>
      <c r="K1" s="237">
        <f>SUM(K3:K33)</f>
        <v>373553.11859812582</v>
      </c>
      <c r="L1" s="241"/>
      <c r="M1" s="241"/>
      <c r="N1" s="241"/>
      <c r="O1" s="238">
        <v>1893674454.1369905</v>
      </c>
      <c r="P1" s="242"/>
      <c r="Q1" s="241"/>
      <c r="R1" s="241"/>
      <c r="S1" s="241"/>
      <c r="T1" s="241"/>
      <c r="U1" s="238">
        <f>SUM(U3:U33)</f>
        <v>0</v>
      </c>
      <c r="V1" s="238">
        <f>SUM(V3:V33)</f>
        <v>95188174.180000007</v>
      </c>
      <c r="W1" s="241"/>
      <c r="X1" s="238">
        <f>SUM(X3:X33)</f>
        <v>0</v>
      </c>
      <c r="Y1" s="237">
        <f>SUM(Y3:Y33)</f>
        <v>0</v>
      </c>
      <c r="Z1" s="237">
        <f>SUM(Z3:Z33)</f>
        <v>95188174.180000007</v>
      </c>
      <c r="AA1" s="237">
        <f>SUM(AA3:AA33)</f>
        <v>373553.11859812582</v>
      </c>
      <c r="AB1" s="241"/>
      <c r="AC1" s="238">
        <f>SUM(AC3:AC33)</f>
        <v>94347749.859999999</v>
      </c>
      <c r="AD1" s="238">
        <f>SUM(AD3:AD33)</f>
        <v>840424.32</v>
      </c>
      <c r="AE1" s="241"/>
      <c r="AF1" s="241"/>
      <c r="AG1" s="241"/>
    </row>
    <row r="2" spans="1:34" ht="45">
      <c r="A2" s="243" t="s">
        <v>6115</v>
      </c>
      <c r="B2" s="243" t="s">
        <v>6116</v>
      </c>
      <c r="C2" s="243" t="s">
        <v>6271</v>
      </c>
      <c r="D2" s="243" t="s">
        <v>6117</v>
      </c>
      <c r="E2" s="244" t="s">
        <v>6118</v>
      </c>
      <c r="F2" s="245" t="s">
        <v>6119</v>
      </c>
      <c r="G2" s="245" t="s">
        <v>6120</v>
      </c>
      <c r="H2" s="245" t="s">
        <v>6121</v>
      </c>
      <c r="I2" s="244" t="s">
        <v>6122</v>
      </c>
      <c r="J2" s="244" t="s">
        <v>6123</v>
      </c>
      <c r="K2" s="244" t="s">
        <v>6124</v>
      </c>
      <c r="L2" s="243" t="s">
        <v>6125</v>
      </c>
      <c r="M2" s="243" t="s">
        <v>6126</v>
      </c>
      <c r="N2" s="246" t="s">
        <v>6127</v>
      </c>
      <c r="O2" s="245" t="s">
        <v>6128</v>
      </c>
      <c r="P2" s="243" t="s">
        <v>6129</v>
      </c>
      <c r="Q2" s="246" t="s">
        <v>6130</v>
      </c>
      <c r="R2" s="246" t="s">
        <v>6131</v>
      </c>
      <c r="S2" s="243" t="s">
        <v>6132</v>
      </c>
      <c r="T2" s="246" t="s">
        <v>6133</v>
      </c>
      <c r="U2" s="245" t="s">
        <v>5218</v>
      </c>
      <c r="V2" s="245" t="s">
        <v>6134</v>
      </c>
      <c r="W2" s="246" t="s">
        <v>6135</v>
      </c>
      <c r="X2" s="245" t="s">
        <v>6136</v>
      </c>
      <c r="Y2" s="246" t="s">
        <v>6137</v>
      </c>
      <c r="Z2" s="246" t="s">
        <v>6138</v>
      </c>
      <c r="AA2" s="246" t="s">
        <v>6139</v>
      </c>
      <c r="AB2" s="246" t="s">
        <v>6140</v>
      </c>
      <c r="AC2" s="245" t="s">
        <v>6141</v>
      </c>
      <c r="AD2" s="245" t="s">
        <v>6142</v>
      </c>
      <c r="AE2" s="244" t="s">
        <v>6143</v>
      </c>
      <c r="AF2" s="244" t="s">
        <v>6144</v>
      </c>
      <c r="AG2" s="244" t="s">
        <v>6145</v>
      </c>
      <c r="AH2" s="246" t="s">
        <v>6146</v>
      </c>
    </row>
    <row r="3" spans="1:34">
      <c r="A3" s="247" t="s">
        <v>6187</v>
      </c>
      <c r="B3" s="248">
        <v>11157812</v>
      </c>
      <c r="C3" s="256" t="s">
        <v>6224</v>
      </c>
      <c r="D3" s="248" t="s">
        <v>6162</v>
      </c>
      <c r="E3" s="249">
        <v>2486781.3199999998</v>
      </c>
      <c r="F3" s="249">
        <v>2486781.3199999998</v>
      </c>
      <c r="G3" s="249">
        <v>0</v>
      </c>
      <c r="H3" s="248" t="s">
        <v>6149</v>
      </c>
      <c r="I3" s="249">
        <v>6247.7377741068258</v>
      </c>
      <c r="J3" s="250">
        <v>0</v>
      </c>
      <c r="K3" s="249">
        <v>6247.7377741068258</v>
      </c>
      <c r="L3" s="248" t="s">
        <v>6150</v>
      </c>
      <c r="M3" s="248" t="s">
        <v>6151</v>
      </c>
      <c r="N3" s="248" t="s">
        <v>6152</v>
      </c>
      <c r="O3" s="251">
        <v>0</v>
      </c>
      <c r="P3" s="247" t="s">
        <v>6166</v>
      </c>
      <c r="Q3" s="248" t="s">
        <v>6154</v>
      </c>
      <c r="R3" s="248" t="s">
        <v>6163</v>
      </c>
      <c r="S3" s="252" t="s">
        <v>6156</v>
      </c>
      <c r="T3" s="248" t="s">
        <v>6156</v>
      </c>
      <c r="U3" s="251">
        <v>0</v>
      </c>
      <c r="V3" s="251">
        <v>2486781.3199999998</v>
      </c>
      <c r="W3" s="253">
        <v>2.5123792445516787E-3</v>
      </c>
      <c r="X3" s="249">
        <v>0</v>
      </c>
      <c r="Y3" s="251">
        <v>0</v>
      </c>
      <c r="Z3" s="251">
        <v>2486781.3199999998</v>
      </c>
      <c r="AA3" s="251">
        <v>6247.7377741068258</v>
      </c>
      <c r="AB3" s="254" t="s">
        <v>6157</v>
      </c>
      <c r="AC3" s="249">
        <v>2472531</v>
      </c>
      <c r="AD3" s="249">
        <v>14250.32</v>
      </c>
      <c r="AE3" s="250" t="s">
        <v>6158</v>
      </c>
      <c r="AF3" s="250" t="s">
        <v>6144</v>
      </c>
      <c r="AG3" s="250" t="s">
        <v>6160</v>
      </c>
      <c r="AH3" s="248">
        <v>1</v>
      </c>
    </row>
    <row r="4" spans="1:34">
      <c r="A4" s="247" t="s">
        <v>6161</v>
      </c>
      <c r="B4" s="248">
        <v>11172444</v>
      </c>
      <c r="C4" s="256" t="s">
        <v>6227</v>
      </c>
      <c r="D4" s="248" t="s">
        <v>6162</v>
      </c>
      <c r="E4" s="249">
        <v>6386514.5300000003</v>
      </c>
      <c r="F4" s="249">
        <v>6386514.5300000003</v>
      </c>
      <c r="G4" s="249">
        <v>0</v>
      </c>
      <c r="H4" s="248" t="s">
        <v>6149</v>
      </c>
      <c r="I4" s="249">
        <v>2816.0698802196789</v>
      </c>
      <c r="J4" s="250">
        <v>0</v>
      </c>
      <c r="K4" s="249">
        <v>2816.0698802196789</v>
      </c>
      <c r="L4" s="248" t="s">
        <v>6150</v>
      </c>
      <c r="M4" s="248" t="s">
        <v>6151</v>
      </c>
      <c r="N4" s="248" t="s">
        <v>6152</v>
      </c>
      <c r="O4" s="251">
        <v>0</v>
      </c>
      <c r="P4" s="247" t="s">
        <v>6153</v>
      </c>
      <c r="Q4" s="248" t="s">
        <v>6154</v>
      </c>
      <c r="R4" s="248" t="s">
        <v>6163</v>
      </c>
      <c r="S4" s="252" t="s">
        <v>6156</v>
      </c>
      <c r="T4" s="248" t="s">
        <v>6156</v>
      </c>
      <c r="U4" s="251">
        <v>0</v>
      </c>
      <c r="V4" s="251">
        <v>6386514.5300000003</v>
      </c>
      <c r="W4" s="253">
        <v>4.4094002557912895E-4</v>
      </c>
      <c r="X4" s="249">
        <v>0</v>
      </c>
      <c r="Y4" s="251">
        <v>0</v>
      </c>
      <c r="Z4" s="251">
        <v>6386514.5300000003</v>
      </c>
      <c r="AA4" s="251">
        <v>2816.0698802196789</v>
      </c>
      <c r="AB4" s="254" t="s">
        <v>6164</v>
      </c>
      <c r="AC4" s="249">
        <v>6386514.5300000003</v>
      </c>
      <c r="AD4" s="249">
        <v>0</v>
      </c>
      <c r="AE4" s="250" t="s">
        <v>6158</v>
      </c>
      <c r="AF4" s="250" t="s">
        <v>6159</v>
      </c>
      <c r="AG4" s="250" t="s">
        <v>6160</v>
      </c>
      <c r="AH4" s="248">
        <v>1</v>
      </c>
    </row>
    <row r="5" spans="1:34">
      <c r="A5" s="247" t="s">
        <v>6173</v>
      </c>
      <c r="B5" s="248">
        <v>10104174</v>
      </c>
      <c r="C5" s="256" t="s">
        <v>6226</v>
      </c>
      <c r="D5" s="248" t="s">
        <v>6174</v>
      </c>
      <c r="E5" s="249">
        <v>992400.16</v>
      </c>
      <c r="F5" s="249">
        <v>992400.16</v>
      </c>
      <c r="G5" s="249">
        <v>36</v>
      </c>
      <c r="H5" s="248" t="s">
        <v>6149</v>
      </c>
      <c r="I5" s="249">
        <v>123376.34230420047</v>
      </c>
      <c r="J5" s="250">
        <v>0</v>
      </c>
      <c r="K5" s="249">
        <v>123376.34230420047</v>
      </c>
      <c r="L5" s="248" t="s">
        <v>6150</v>
      </c>
      <c r="M5" s="248" t="s">
        <v>5227</v>
      </c>
      <c r="N5" s="248" t="s">
        <v>6270</v>
      </c>
      <c r="O5" s="251">
        <v>50876</v>
      </c>
      <c r="P5" s="247" t="s">
        <v>6170</v>
      </c>
      <c r="Q5" s="248" t="s">
        <v>6171</v>
      </c>
      <c r="R5" s="248" t="s">
        <v>6163</v>
      </c>
      <c r="S5" s="252" t="s">
        <v>6172</v>
      </c>
      <c r="T5" s="248" t="s">
        <v>6175</v>
      </c>
      <c r="U5" s="251">
        <v>0</v>
      </c>
      <c r="V5" s="251">
        <v>992400.16</v>
      </c>
      <c r="W5" s="253">
        <v>0.12432116325354126</v>
      </c>
      <c r="X5" s="249">
        <v>0</v>
      </c>
      <c r="Y5" s="251">
        <v>0</v>
      </c>
      <c r="Z5" s="251">
        <v>992400.16</v>
      </c>
      <c r="AA5" s="251">
        <v>123376.34230420047</v>
      </c>
      <c r="AB5" s="254" t="s">
        <v>6157</v>
      </c>
      <c r="AC5" s="249">
        <v>939081</v>
      </c>
      <c r="AD5" s="249">
        <v>53319.16</v>
      </c>
      <c r="AE5" s="250" t="s">
        <v>6158</v>
      </c>
      <c r="AF5" s="250" t="s">
        <v>6144</v>
      </c>
      <c r="AG5" s="250" t="s">
        <v>6160</v>
      </c>
      <c r="AH5" s="248">
        <v>2</v>
      </c>
    </row>
    <row r="6" spans="1:34">
      <c r="A6" s="247" t="s">
        <v>6188</v>
      </c>
      <c r="B6" s="248">
        <v>11213428</v>
      </c>
      <c r="C6" s="256" t="s">
        <v>6222</v>
      </c>
      <c r="D6" s="248" t="s">
        <v>6162</v>
      </c>
      <c r="E6" s="249">
        <v>871210.68</v>
      </c>
      <c r="F6" s="249">
        <v>871210.68</v>
      </c>
      <c r="G6" s="249">
        <v>0</v>
      </c>
      <c r="H6" s="248" t="s">
        <v>6149</v>
      </c>
      <c r="I6" s="249">
        <v>14168.207581512761</v>
      </c>
      <c r="J6" s="250">
        <v>0</v>
      </c>
      <c r="K6" s="249">
        <v>14168.207581512761</v>
      </c>
      <c r="L6" s="248" t="s">
        <v>6150</v>
      </c>
      <c r="M6" s="248" t="s">
        <v>6151</v>
      </c>
      <c r="N6" s="248" t="s">
        <v>6152</v>
      </c>
      <c r="O6" s="251">
        <v>0</v>
      </c>
      <c r="P6" s="247" t="s">
        <v>6184</v>
      </c>
      <c r="Q6" s="248" t="s">
        <v>6171</v>
      </c>
      <c r="R6" s="248" t="s">
        <v>6163</v>
      </c>
      <c r="S6" s="252" t="s">
        <v>6185</v>
      </c>
      <c r="T6" s="248" t="s">
        <v>6175</v>
      </c>
      <c r="U6" s="251">
        <v>0</v>
      </c>
      <c r="V6" s="251">
        <v>871210.68</v>
      </c>
      <c r="W6" s="253">
        <v>1.6262665170166141E-2</v>
      </c>
      <c r="X6" s="249">
        <v>0</v>
      </c>
      <c r="Y6" s="251">
        <v>0</v>
      </c>
      <c r="Z6" s="251">
        <v>871210.68</v>
      </c>
      <c r="AA6" s="251">
        <v>14168.207581512761</v>
      </c>
      <c r="AB6" s="254" t="s">
        <v>5470</v>
      </c>
      <c r="AC6" s="249">
        <v>863101</v>
      </c>
      <c r="AD6" s="249">
        <v>8109.68</v>
      </c>
      <c r="AE6" s="250" t="s">
        <v>6158</v>
      </c>
      <c r="AF6" s="250" t="s">
        <v>6159</v>
      </c>
      <c r="AG6" s="250" t="s">
        <v>6181</v>
      </c>
      <c r="AH6" s="248">
        <v>1</v>
      </c>
    </row>
    <row r="7" spans="1:34">
      <c r="A7" s="247" t="s">
        <v>6147</v>
      </c>
      <c r="B7" s="248">
        <v>11213428</v>
      </c>
      <c r="C7" s="256" t="s">
        <v>6222</v>
      </c>
      <c r="D7" s="248" t="s">
        <v>6148</v>
      </c>
      <c r="E7" s="249">
        <v>11280580.32</v>
      </c>
      <c r="F7" s="249">
        <v>11280580.32</v>
      </c>
      <c r="G7" s="249">
        <v>0</v>
      </c>
      <c r="H7" s="248" t="s">
        <v>6149</v>
      </c>
      <c r="I7" s="249">
        <v>33642.542552441046</v>
      </c>
      <c r="J7" s="250">
        <v>0</v>
      </c>
      <c r="K7" s="249">
        <v>33642.542552441046</v>
      </c>
      <c r="L7" s="248" t="s">
        <v>6150</v>
      </c>
      <c r="M7" s="248" t="s">
        <v>6151</v>
      </c>
      <c r="N7" s="248" t="s">
        <v>6152</v>
      </c>
      <c r="O7" s="251">
        <v>0</v>
      </c>
      <c r="P7" s="247" t="s">
        <v>6153</v>
      </c>
      <c r="Q7" s="248" t="s">
        <v>6154</v>
      </c>
      <c r="R7" s="248" t="s">
        <v>6155</v>
      </c>
      <c r="S7" s="252" t="s">
        <v>6156</v>
      </c>
      <c r="T7" s="248" t="s">
        <v>6156</v>
      </c>
      <c r="U7" s="251">
        <v>0</v>
      </c>
      <c r="V7" s="251">
        <v>11280580.32</v>
      </c>
      <c r="W7" s="253">
        <v>2.9823414751805112E-3</v>
      </c>
      <c r="X7" s="249">
        <v>0</v>
      </c>
      <c r="Y7" s="251">
        <v>0</v>
      </c>
      <c r="Z7" s="251">
        <v>11280580.32</v>
      </c>
      <c r="AA7" s="251">
        <v>33642.542552441046</v>
      </c>
      <c r="AB7" s="254" t="s">
        <v>6157</v>
      </c>
      <c r="AC7" s="249">
        <v>11239303</v>
      </c>
      <c r="AD7" s="249">
        <v>41277.32</v>
      </c>
      <c r="AE7" s="250" t="s">
        <v>6158</v>
      </c>
      <c r="AF7" s="250" t="s">
        <v>6159</v>
      </c>
      <c r="AG7" s="250" t="s">
        <v>6160</v>
      </c>
      <c r="AH7" s="248">
        <v>1</v>
      </c>
    </row>
    <row r="8" spans="1:34">
      <c r="A8" s="247" t="s">
        <v>6167</v>
      </c>
      <c r="B8" s="248">
        <v>11023770</v>
      </c>
      <c r="C8" s="256" t="s">
        <v>6225</v>
      </c>
      <c r="D8" s="248" t="s">
        <v>6168</v>
      </c>
      <c r="E8" s="249">
        <v>8703678.5500000007</v>
      </c>
      <c r="F8" s="249">
        <v>8703678.5500000007</v>
      </c>
      <c r="G8" s="249">
        <v>0</v>
      </c>
      <c r="H8" s="248" t="s">
        <v>6149</v>
      </c>
      <c r="I8" s="249">
        <v>25863.321683871141</v>
      </c>
      <c r="J8" s="250">
        <v>0</v>
      </c>
      <c r="K8" s="249">
        <v>25863.321683871141</v>
      </c>
      <c r="L8" s="248" t="s">
        <v>6150</v>
      </c>
      <c r="M8" s="248" t="s">
        <v>6151</v>
      </c>
      <c r="N8" s="248" t="s">
        <v>6152</v>
      </c>
      <c r="O8" s="251">
        <v>0</v>
      </c>
      <c r="P8" s="247" t="s">
        <v>6153</v>
      </c>
      <c r="Q8" s="248" t="s">
        <v>6154</v>
      </c>
      <c r="R8" s="248" t="s">
        <v>6163</v>
      </c>
      <c r="S8" s="252" t="s">
        <v>6156</v>
      </c>
      <c r="T8" s="248" t="s">
        <v>6156</v>
      </c>
      <c r="U8" s="251">
        <v>0</v>
      </c>
      <c r="V8" s="251">
        <v>8703678.5500000007</v>
      </c>
      <c r="W8" s="253">
        <v>2.9715391641929535E-3</v>
      </c>
      <c r="X8" s="249">
        <v>0</v>
      </c>
      <c r="Y8" s="251">
        <v>0</v>
      </c>
      <c r="Z8" s="251">
        <v>8703678.5500000007</v>
      </c>
      <c r="AA8" s="251">
        <v>25863.321683871141</v>
      </c>
      <c r="AB8" s="254" t="s">
        <v>6157</v>
      </c>
      <c r="AC8" s="249">
        <v>8627699</v>
      </c>
      <c r="AD8" s="249">
        <v>75979.55</v>
      </c>
      <c r="AE8" s="250" t="s">
        <v>6158</v>
      </c>
      <c r="AF8" s="250" t="s">
        <v>6144</v>
      </c>
      <c r="AG8" s="250" t="s">
        <v>6160</v>
      </c>
      <c r="AH8" s="248">
        <v>1</v>
      </c>
    </row>
    <row r="9" spans="1:34">
      <c r="A9" s="247" t="s">
        <v>6245</v>
      </c>
      <c r="B9" s="248">
        <v>10070072</v>
      </c>
      <c r="C9" s="256" t="s">
        <v>6249</v>
      </c>
      <c r="D9" s="248" t="s">
        <v>6162</v>
      </c>
      <c r="E9" s="249">
        <v>5536834.6500000004</v>
      </c>
      <c r="F9" s="249">
        <v>5536834.6500000004</v>
      </c>
      <c r="G9" s="249">
        <v>0</v>
      </c>
      <c r="H9" s="248" t="s">
        <v>6149</v>
      </c>
      <c r="I9" s="249">
        <v>8225.2441259270618</v>
      </c>
      <c r="J9" s="250">
        <v>0</v>
      </c>
      <c r="K9" s="249">
        <v>8225.2441259270618</v>
      </c>
      <c r="L9" s="248" t="s">
        <v>6150</v>
      </c>
      <c r="M9" s="248" t="s">
        <v>6151</v>
      </c>
      <c r="N9" s="248" t="s">
        <v>6152</v>
      </c>
      <c r="O9" s="251">
        <v>0</v>
      </c>
      <c r="P9" s="247" t="s">
        <v>6166</v>
      </c>
      <c r="Q9" s="248" t="s">
        <v>6154</v>
      </c>
      <c r="R9" s="248" t="s">
        <v>6163</v>
      </c>
      <c r="S9" s="252" t="s">
        <v>6156</v>
      </c>
      <c r="T9" s="248" t="s">
        <v>6156</v>
      </c>
      <c r="U9" s="251">
        <v>0</v>
      </c>
      <c r="V9" s="251">
        <v>5536834.6500000004</v>
      </c>
      <c r="W9" s="253">
        <v>1.4855498937334278E-3</v>
      </c>
      <c r="X9" s="249">
        <v>0</v>
      </c>
      <c r="Y9" s="251">
        <v>0</v>
      </c>
      <c r="Z9" s="251">
        <v>5536834.6500000004</v>
      </c>
      <c r="AA9" s="251">
        <v>8225.2441259270618</v>
      </c>
      <c r="AB9" s="254" t="s">
        <v>6164</v>
      </c>
      <c r="AC9" s="249">
        <v>5536834.6500000004</v>
      </c>
      <c r="AD9" s="249">
        <v>0</v>
      </c>
      <c r="AE9" s="250" t="s">
        <v>6158</v>
      </c>
      <c r="AF9" s="250" t="s">
        <v>6144</v>
      </c>
      <c r="AG9" s="250" t="s">
        <v>6160</v>
      </c>
      <c r="AH9" s="248">
        <v>1</v>
      </c>
    </row>
    <row r="10" spans="1:34">
      <c r="A10" s="247" t="s">
        <v>6178</v>
      </c>
      <c r="B10" s="248">
        <v>21143967</v>
      </c>
      <c r="C10" s="256" t="s">
        <v>6223</v>
      </c>
      <c r="D10" s="248" t="s">
        <v>6162</v>
      </c>
      <c r="E10" s="249">
        <v>4179739.17</v>
      </c>
      <c r="F10" s="249">
        <v>4179739.17</v>
      </c>
      <c r="G10" s="249">
        <v>0</v>
      </c>
      <c r="H10" s="248" t="s">
        <v>6149</v>
      </c>
      <c r="I10" s="249">
        <v>10247.876310767286</v>
      </c>
      <c r="J10" s="250">
        <v>0</v>
      </c>
      <c r="K10" s="249">
        <v>10247.876310767286</v>
      </c>
      <c r="L10" s="248" t="s">
        <v>6150</v>
      </c>
      <c r="M10" s="248" t="s">
        <v>6151</v>
      </c>
      <c r="N10" s="248" t="s">
        <v>6246</v>
      </c>
      <c r="O10" s="251">
        <v>122441.01</v>
      </c>
      <c r="P10" s="247" t="s">
        <v>6179</v>
      </c>
      <c r="Q10" s="248" t="s">
        <v>6154</v>
      </c>
      <c r="R10" s="248" t="s">
        <v>6163</v>
      </c>
      <c r="S10" s="252" t="s">
        <v>6156</v>
      </c>
      <c r="T10" s="248" t="s">
        <v>6156</v>
      </c>
      <c r="U10" s="251">
        <v>0</v>
      </c>
      <c r="V10" s="251">
        <v>4179739.17</v>
      </c>
      <c r="W10" s="253">
        <v>2.4517980414474729E-3</v>
      </c>
      <c r="X10" s="249">
        <v>0</v>
      </c>
      <c r="Y10" s="251">
        <v>0</v>
      </c>
      <c r="Z10" s="251">
        <v>4179739.17</v>
      </c>
      <c r="AA10" s="251">
        <v>10247.876310767286</v>
      </c>
      <c r="AB10" s="254" t="s">
        <v>6180</v>
      </c>
      <c r="AC10" s="249">
        <v>4020979</v>
      </c>
      <c r="AD10" s="249">
        <v>158760.16999999998</v>
      </c>
      <c r="AE10" s="250" t="s">
        <v>6158</v>
      </c>
      <c r="AF10" s="250" t="s">
        <v>6159</v>
      </c>
      <c r="AG10" s="250" t="s">
        <v>6181</v>
      </c>
      <c r="AH10" s="248">
        <v>1</v>
      </c>
    </row>
    <row r="11" spans="1:34">
      <c r="A11" s="247" t="s">
        <v>6176</v>
      </c>
      <c r="B11" s="248">
        <v>10945279</v>
      </c>
      <c r="C11" s="256" t="s">
        <v>6228</v>
      </c>
      <c r="D11" s="248" t="s">
        <v>6162</v>
      </c>
      <c r="E11" s="249">
        <v>9223469.5800000001</v>
      </c>
      <c r="F11" s="249">
        <v>9223469.5800000001</v>
      </c>
      <c r="G11" s="249">
        <v>0</v>
      </c>
      <c r="H11" s="248" t="s">
        <v>6149</v>
      </c>
      <c r="I11" s="249">
        <v>26743.609327596761</v>
      </c>
      <c r="J11" s="250">
        <v>0</v>
      </c>
      <c r="K11" s="249">
        <v>26743.609327596761</v>
      </c>
      <c r="L11" s="248" t="s">
        <v>6150</v>
      </c>
      <c r="M11" s="248" t="s">
        <v>6151</v>
      </c>
      <c r="N11" s="248" t="s">
        <v>6152</v>
      </c>
      <c r="O11" s="251">
        <v>0</v>
      </c>
      <c r="P11" s="247" t="s">
        <v>6166</v>
      </c>
      <c r="Q11" s="248" t="s">
        <v>6154</v>
      </c>
      <c r="R11" s="248" t="s">
        <v>6163</v>
      </c>
      <c r="S11" s="252" t="s">
        <v>6156</v>
      </c>
      <c r="T11" s="248" t="s">
        <v>6156</v>
      </c>
      <c r="U11" s="251">
        <v>0</v>
      </c>
      <c r="V11" s="251">
        <v>9223469.5800000001</v>
      </c>
      <c r="W11" s="253">
        <v>2.8995172690315049E-3</v>
      </c>
      <c r="X11" s="249">
        <v>0</v>
      </c>
      <c r="Y11" s="251">
        <v>0</v>
      </c>
      <c r="Z11" s="251">
        <v>9223469.5800000001</v>
      </c>
      <c r="AA11" s="251">
        <v>26743.609327596761</v>
      </c>
      <c r="AB11" s="254" t="s">
        <v>6157</v>
      </c>
      <c r="AC11" s="249">
        <v>9130397</v>
      </c>
      <c r="AD11" s="249">
        <v>93072.58</v>
      </c>
      <c r="AE11" s="250" t="s">
        <v>6158</v>
      </c>
      <c r="AF11" s="250" t="s">
        <v>6159</v>
      </c>
      <c r="AG11" s="250" t="s">
        <v>6160</v>
      </c>
      <c r="AH11" s="248">
        <v>1</v>
      </c>
    </row>
    <row r="12" spans="1:34">
      <c r="A12" s="247" t="s">
        <v>6186</v>
      </c>
      <c r="B12" s="248">
        <v>10623881</v>
      </c>
      <c r="C12" s="256" t="s">
        <v>6221</v>
      </c>
      <c r="D12" s="248" t="s">
        <v>6162</v>
      </c>
      <c r="E12" s="249">
        <v>4991595.2</v>
      </c>
      <c r="F12" s="249">
        <v>4991595.2</v>
      </c>
      <c r="G12" s="249">
        <v>0</v>
      </c>
      <c r="H12" s="248" t="s">
        <v>6149</v>
      </c>
      <c r="I12" s="249">
        <v>4018.200642177922</v>
      </c>
      <c r="J12" s="250">
        <v>0</v>
      </c>
      <c r="K12" s="249">
        <v>4018.200642177922</v>
      </c>
      <c r="L12" s="248" t="s">
        <v>6150</v>
      </c>
      <c r="M12" s="248" t="s">
        <v>6151</v>
      </c>
      <c r="N12" s="248" t="s">
        <v>6152</v>
      </c>
      <c r="O12" s="251">
        <v>0</v>
      </c>
      <c r="P12" s="247" t="s">
        <v>6166</v>
      </c>
      <c r="Q12" s="248" t="s">
        <v>6154</v>
      </c>
      <c r="R12" s="248" t="s">
        <v>6163</v>
      </c>
      <c r="S12" s="252" t="s">
        <v>6156</v>
      </c>
      <c r="T12" s="248" t="s">
        <v>6156</v>
      </c>
      <c r="U12" s="251">
        <v>0</v>
      </c>
      <c r="V12" s="251">
        <v>4991595.2</v>
      </c>
      <c r="W12" s="253">
        <v>8.0499328995626922E-4</v>
      </c>
      <c r="X12" s="249">
        <v>0</v>
      </c>
      <c r="Y12" s="251">
        <v>0</v>
      </c>
      <c r="Z12" s="251">
        <v>4991595.2</v>
      </c>
      <c r="AA12" s="251">
        <v>4018.200642177922</v>
      </c>
      <c r="AB12" s="254" t="s">
        <v>6164</v>
      </c>
      <c r="AC12" s="249">
        <v>4991595.2</v>
      </c>
      <c r="AD12" s="249">
        <v>0</v>
      </c>
      <c r="AE12" s="250" t="s">
        <v>6158</v>
      </c>
      <c r="AF12" s="250" t="s">
        <v>6159</v>
      </c>
      <c r="AG12" s="250" t="s">
        <v>6160</v>
      </c>
      <c r="AH12" s="248">
        <v>1</v>
      </c>
    </row>
    <row r="13" spans="1:34">
      <c r="A13" s="247" t="s">
        <v>6243</v>
      </c>
      <c r="B13" s="248">
        <v>10001225</v>
      </c>
      <c r="C13" s="256" t="s">
        <v>6248</v>
      </c>
      <c r="D13" s="248" t="s">
        <v>6244</v>
      </c>
      <c r="E13" s="249">
        <v>5999081.4800000004</v>
      </c>
      <c r="F13" s="249">
        <v>5999081.4800000004</v>
      </c>
      <c r="G13" s="249">
        <v>0</v>
      </c>
      <c r="H13" s="248" t="s">
        <v>6149</v>
      </c>
      <c r="I13" s="249">
        <v>8911.9348551121784</v>
      </c>
      <c r="J13" s="250">
        <v>0</v>
      </c>
      <c r="K13" s="249">
        <v>8911.9348551121784</v>
      </c>
      <c r="L13" s="248" t="s">
        <v>6150</v>
      </c>
      <c r="M13" s="248" t="s">
        <v>6151</v>
      </c>
      <c r="N13" s="248" t="s">
        <v>6152</v>
      </c>
      <c r="O13" s="251">
        <v>0</v>
      </c>
      <c r="P13" s="247" t="s">
        <v>6166</v>
      </c>
      <c r="Q13" s="248" t="s">
        <v>6154</v>
      </c>
      <c r="R13" s="248" t="s">
        <v>6163</v>
      </c>
      <c r="S13" s="252" t="s">
        <v>6156</v>
      </c>
      <c r="T13" s="248" t="s">
        <v>6156</v>
      </c>
      <c r="U13" s="251">
        <v>0</v>
      </c>
      <c r="V13" s="251">
        <v>5999081.4800000004</v>
      </c>
      <c r="W13" s="253">
        <v>1.4855498937334283E-3</v>
      </c>
      <c r="X13" s="249">
        <v>0</v>
      </c>
      <c r="Y13" s="251">
        <v>0</v>
      </c>
      <c r="Z13" s="251">
        <v>5999081.4800000004</v>
      </c>
      <c r="AA13" s="251">
        <v>8911.9348551121784</v>
      </c>
      <c r="AB13" s="254" t="s">
        <v>6164</v>
      </c>
      <c r="AC13" s="249">
        <v>5999081.4800000004</v>
      </c>
      <c r="AD13" s="249">
        <v>0</v>
      </c>
      <c r="AE13" s="250" t="s">
        <v>6158</v>
      </c>
      <c r="AF13" s="250" t="s">
        <v>6144</v>
      </c>
      <c r="AG13" s="250" t="s">
        <v>6160</v>
      </c>
      <c r="AH13" s="248">
        <v>1</v>
      </c>
    </row>
    <row r="14" spans="1:34">
      <c r="A14" s="247" t="s">
        <v>6182</v>
      </c>
      <c r="B14" s="248">
        <v>10001225</v>
      </c>
      <c r="C14" s="256" t="s">
        <v>6248</v>
      </c>
      <c r="D14" s="248" t="s">
        <v>6162</v>
      </c>
      <c r="E14" s="249">
        <v>86501.68</v>
      </c>
      <c r="F14" s="249">
        <v>86501.68</v>
      </c>
      <c r="G14" s="249">
        <v>0</v>
      </c>
      <c r="H14" s="248" t="s">
        <v>6149</v>
      </c>
      <c r="I14" s="249">
        <v>1005.9511446293747</v>
      </c>
      <c r="J14" s="250">
        <v>0</v>
      </c>
      <c r="K14" s="249">
        <v>1005.9511446293747</v>
      </c>
      <c r="L14" s="248" t="s">
        <v>6150</v>
      </c>
      <c r="M14" s="248" t="s">
        <v>5227</v>
      </c>
      <c r="N14" s="248" t="s">
        <v>6152</v>
      </c>
      <c r="O14" s="251">
        <v>0</v>
      </c>
      <c r="P14" s="247" t="s">
        <v>6170</v>
      </c>
      <c r="Q14" s="248" t="s">
        <v>6171</v>
      </c>
      <c r="R14" s="248" t="s">
        <v>6163</v>
      </c>
      <c r="S14" s="252" t="s">
        <v>6172</v>
      </c>
      <c r="T14" s="248" t="s">
        <v>5227</v>
      </c>
      <c r="U14" s="251">
        <v>0</v>
      </c>
      <c r="V14" s="251">
        <v>86501.68</v>
      </c>
      <c r="W14" s="253">
        <v>1.162926713827263E-2</v>
      </c>
      <c r="X14" s="249">
        <v>0</v>
      </c>
      <c r="Y14" s="251">
        <v>0</v>
      </c>
      <c r="Z14" s="251">
        <v>86501.68</v>
      </c>
      <c r="AA14" s="251">
        <v>1005.9511446293747</v>
      </c>
      <c r="AB14" s="254" t="s">
        <v>6157</v>
      </c>
      <c r="AC14" s="249">
        <v>85535</v>
      </c>
      <c r="AD14" s="249">
        <v>966.68</v>
      </c>
      <c r="AE14" s="250" t="s">
        <v>6158</v>
      </c>
      <c r="AF14" s="250" t="s">
        <v>6144</v>
      </c>
      <c r="AG14" s="250" t="s">
        <v>6160</v>
      </c>
      <c r="AH14" s="248">
        <v>1</v>
      </c>
    </row>
    <row r="15" spans="1:34">
      <c r="A15" s="247" t="s">
        <v>6183</v>
      </c>
      <c r="B15" s="248">
        <v>10623881</v>
      </c>
      <c r="C15" s="256" t="s">
        <v>6221</v>
      </c>
      <c r="D15" s="248" t="s">
        <v>6162</v>
      </c>
      <c r="E15" s="249">
        <v>570376.48</v>
      </c>
      <c r="F15" s="249">
        <v>570376.48</v>
      </c>
      <c r="G15" s="249">
        <v>0</v>
      </c>
      <c r="H15" s="248" t="s">
        <v>6149</v>
      </c>
      <c r="I15" s="249">
        <v>9223.9450651803654</v>
      </c>
      <c r="J15" s="250">
        <v>0</v>
      </c>
      <c r="K15" s="249">
        <v>9223.9450651803654</v>
      </c>
      <c r="L15" s="248" t="s">
        <v>6150</v>
      </c>
      <c r="M15" s="248" t="s">
        <v>6151</v>
      </c>
      <c r="N15" s="248" t="s">
        <v>6152</v>
      </c>
      <c r="O15" s="251">
        <v>0</v>
      </c>
      <c r="P15" s="247" t="s">
        <v>6184</v>
      </c>
      <c r="Q15" s="248" t="s">
        <v>6171</v>
      </c>
      <c r="R15" s="248" t="s">
        <v>6163</v>
      </c>
      <c r="S15" s="252" t="s">
        <v>6185</v>
      </c>
      <c r="T15" s="248" t="s">
        <v>6175</v>
      </c>
      <c r="U15" s="251">
        <v>0</v>
      </c>
      <c r="V15" s="251">
        <v>570376.48</v>
      </c>
      <c r="W15" s="253">
        <v>1.6171678511674194E-2</v>
      </c>
      <c r="X15" s="249">
        <v>0</v>
      </c>
      <c r="Y15" s="251">
        <v>0</v>
      </c>
      <c r="Z15" s="251">
        <v>570376.48</v>
      </c>
      <c r="AA15" s="251">
        <v>9223.9450651803654</v>
      </c>
      <c r="AB15" s="254" t="s">
        <v>5470</v>
      </c>
      <c r="AC15" s="249">
        <v>569137</v>
      </c>
      <c r="AD15" s="249">
        <v>1239.48</v>
      </c>
      <c r="AE15" s="250" t="s">
        <v>6158</v>
      </c>
      <c r="AF15" s="250" t="s">
        <v>6159</v>
      </c>
      <c r="AG15" s="250" t="s">
        <v>6181</v>
      </c>
      <c r="AH15" s="248">
        <v>1</v>
      </c>
    </row>
    <row r="16" spans="1:34">
      <c r="A16" s="247" t="s">
        <v>6169</v>
      </c>
      <c r="B16" s="248">
        <v>10623887</v>
      </c>
      <c r="C16" s="256" t="s">
        <v>6220</v>
      </c>
      <c r="D16" s="248" t="s">
        <v>6162</v>
      </c>
      <c r="E16" s="249">
        <v>9505.35</v>
      </c>
      <c r="F16" s="249">
        <v>9505.35</v>
      </c>
      <c r="G16" s="249">
        <v>0</v>
      </c>
      <c r="H16" s="248" t="s">
        <v>6149</v>
      </c>
      <c r="I16" s="249">
        <v>1.7331908974573249</v>
      </c>
      <c r="J16" s="250">
        <v>0</v>
      </c>
      <c r="K16" s="249">
        <v>1.7331908974573249</v>
      </c>
      <c r="L16" s="248" t="s">
        <v>6150</v>
      </c>
      <c r="M16" s="248" t="s">
        <v>5227</v>
      </c>
      <c r="N16" s="248" t="s">
        <v>6152</v>
      </c>
      <c r="O16" s="251">
        <v>0</v>
      </c>
      <c r="P16" s="247" t="s">
        <v>6170</v>
      </c>
      <c r="Q16" s="248" t="s">
        <v>6171</v>
      </c>
      <c r="R16" s="248" t="s">
        <v>6163</v>
      </c>
      <c r="S16" s="252" t="s">
        <v>6172</v>
      </c>
      <c r="T16" s="248" t="s">
        <v>5227</v>
      </c>
      <c r="U16" s="251">
        <v>0</v>
      </c>
      <c r="V16" s="251">
        <v>9505.35</v>
      </c>
      <c r="W16" s="253">
        <v>1.8233846175651867E-4</v>
      </c>
      <c r="X16" s="249">
        <v>0</v>
      </c>
      <c r="Y16" s="251">
        <v>0</v>
      </c>
      <c r="Z16" s="251">
        <v>9505.35</v>
      </c>
      <c r="AA16" s="251">
        <v>1.7331908974573249</v>
      </c>
      <c r="AB16" s="254" t="s">
        <v>6157</v>
      </c>
      <c r="AC16" s="249">
        <v>9399</v>
      </c>
      <c r="AD16" s="249">
        <v>106.35</v>
      </c>
      <c r="AE16" s="250" t="s">
        <v>6158</v>
      </c>
      <c r="AF16" s="250" t="s">
        <v>6159</v>
      </c>
      <c r="AG16" s="250" t="s">
        <v>6160</v>
      </c>
      <c r="AH16" s="248">
        <v>1</v>
      </c>
    </row>
    <row r="17" spans="1:34">
      <c r="A17" s="247" t="s">
        <v>6177</v>
      </c>
      <c r="B17" s="248">
        <v>10036455</v>
      </c>
      <c r="C17" s="256" t="s">
        <v>6229</v>
      </c>
      <c r="D17" s="248" t="s">
        <v>6162</v>
      </c>
      <c r="E17" s="249">
        <v>6810646.6799999997</v>
      </c>
      <c r="F17" s="249">
        <v>6810646.6799999997</v>
      </c>
      <c r="G17" s="249">
        <v>0</v>
      </c>
      <c r="H17" s="248" t="s">
        <v>6149</v>
      </c>
      <c r="I17" s="249">
        <v>19934.060639418334</v>
      </c>
      <c r="J17" s="250">
        <v>0</v>
      </c>
      <c r="K17" s="249">
        <v>19934.060639418334</v>
      </c>
      <c r="L17" s="248" t="s">
        <v>6150</v>
      </c>
      <c r="M17" s="248" t="s">
        <v>6151</v>
      </c>
      <c r="N17" s="248" t="s">
        <v>6152</v>
      </c>
      <c r="O17" s="251">
        <v>0</v>
      </c>
      <c r="P17" s="247" t="s">
        <v>6153</v>
      </c>
      <c r="Q17" s="248" t="s">
        <v>6154</v>
      </c>
      <c r="R17" s="248" t="s">
        <v>6163</v>
      </c>
      <c r="S17" s="252" t="s">
        <v>6156</v>
      </c>
      <c r="T17" s="248" t="s">
        <v>6156</v>
      </c>
      <c r="U17" s="251">
        <v>0</v>
      </c>
      <c r="V17" s="251">
        <v>6810646.6799999997</v>
      </c>
      <c r="W17" s="253">
        <v>2.9268968977580754E-3</v>
      </c>
      <c r="X17" s="249">
        <v>0</v>
      </c>
      <c r="Y17" s="251">
        <v>0</v>
      </c>
      <c r="Z17" s="251">
        <v>6810646.6799999997</v>
      </c>
      <c r="AA17" s="251">
        <v>19934.060639418334</v>
      </c>
      <c r="AB17" s="254" t="s">
        <v>6157</v>
      </c>
      <c r="AC17" s="249">
        <v>6743107</v>
      </c>
      <c r="AD17" s="249">
        <v>67539.679999999993</v>
      </c>
      <c r="AE17" s="250" t="s">
        <v>6158</v>
      </c>
      <c r="AF17" s="250" t="s">
        <v>6159</v>
      </c>
      <c r="AG17" s="250" t="s">
        <v>6160</v>
      </c>
      <c r="AH17" s="248">
        <v>1</v>
      </c>
    </row>
    <row r="18" spans="1:34">
      <c r="A18" s="247" t="s">
        <v>6189</v>
      </c>
      <c r="B18" s="248">
        <v>10623881</v>
      </c>
      <c r="C18" s="256" t="s">
        <v>6221</v>
      </c>
      <c r="D18" s="248" t="s">
        <v>6162</v>
      </c>
      <c r="E18" s="249">
        <v>375190.48</v>
      </c>
      <c r="F18" s="249">
        <v>375190.48</v>
      </c>
      <c r="G18" s="249">
        <v>0</v>
      </c>
      <c r="H18" s="248" t="s">
        <v>6149</v>
      </c>
      <c r="I18" s="249">
        <v>2807.6199319765087</v>
      </c>
      <c r="J18" s="250">
        <v>0</v>
      </c>
      <c r="K18" s="249">
        <v>2807.6199319765087</v>
      </c>
      <c r="L18" s="248" t="s">
        <v>6150</v>
      </c>
      <c r="M18" s="248" t="s">
        <v>6151</v>
      </c>
      <c r="N18" s="248" t="s">
        <v>6152</v>
      </c>
      <c r="O18" s="251">
        <v>0</v>
      </c>
      <c r="P18" s="247" t="s">
        <v>6190</v>
      </c>
      <c r="Q18" s="248" t="s">
        <v>6154</v>
      </c>
      <c r="R18" s="248" t="s">
        <v>6163</v>
      </c>
      <c r="S18" s="252" t="s">
        <v>6191</v>
      </c>
      <c r="T18" s="248" t="s">
        <v>6192</v>
      </c>
      <c r="U18" s="251">
        <v>0</v>
      </c>
      <c r="V18" s="251">
        <v>375190.48</v>
      </c>
      <c r="W18" s="253">
        <v>7.4831854261774152E-3</v>
      </c>
      <c r="X18" s="249">
        <v>0</v>
      </c>
      <c r="Y18" s="251">
        <v>0</v>
      </c>
      <c r="Z18" s="251">
        <v>375190.48</v>
      </c>
      <c r="AA18" s="251">
        <v>2807.6199319765087</v>
      </c>
      <c r="AB18" s="254" t="s">
        <v>5470</v>
      </c>
      <c r="AC18" s="249">
        <v>373571</v>
      </c>
      <c r="AD18" s="249">
        <v>1619.48</v>
      </c>
      <c r="AE18" s="250" t="s">
        <v>6158</v>
      </c>
      <c r="AF18" s="250" t="s">
        <v>6159</v>
      </c>
      <c r="AG18" s="250" t="s">
        <v>6181</v>
      </c>
      <c r="AH18" s="248">
        <v>1</v>
      </c>
    </row>
    <row r="19" spans="1:34">
      <c r="A19" s="247" t="s">
        <v>6165</v>
      </c>
      <c r="B19" s="248">
        <v>11172449</v>
      </c>
      <c r="C19" s="256" t="s">
        <v>6230</v>
      </c>
      <c r="D19" s="248" t="s">
        <v>6162</v>
      </c>
      <c r="E19" s="249">
        <v>26684067.870000001</v>
      </c>
      <c r="F19" s="249">
        <v>26684067.870000001</v>
      </c>
      <c r="G19" s="249">
        <v>0</v>
      </c>
      <c r="H19" s="248" t="s">
        <v>6149</v>
      </c>
      <c r="I19" s="249">
        <v>76318.721588090644</v>
      </c>
      <c r="J19" s="250">
        <v>0</v>
      </c>
      <c r="K19" s="249">
        <v>76318.721588090644</v>
      </c>
      <c r="L19" s="248" t="s">
        <v>6150</v>
      </c>
      <c r="M19" s="248" t="s">
        <v>6151</v>
      </c>
      <c r="N19" s="248" t="s">
        <v>6152</v>
      </c>
      <c r="O19" s="251">
        <v>0</v>
      </c>
      <c r="P19" s="247" t="s">
        <v>6166</v>
      </c>
      <c r="Q19" s="248" t="s">
        <v>6154</v>
      </c>
      <c r="R19" s="248" t="s">
        <v>6163</v>
      </c>
      <c r="S19" s="252" t="s">
        <v>6156</v>
      </c>
      <c r="T19" s="248" t="s">
        <v>6156</v>
      </c>
      <c r="U19" s="251">
        <v>0</v>
      </c>
      <c r="V19" s="251">
        <v>26684067.870000001</v>
      </c>
      <c r="W19" s="253">
        <v>2.8600857245567575E-3</v>
      </c>
      <c r="X19" s="249">
        <v>0</v>
      </c>
      <c r="Y19" s="251">
        <v>0</v>
      </c>
      <c r="Z19" s="251">
        <v>26684067.870000001</v>
      </c>
      <c r="AA19" s="251">
        <v>76318.721588090644</v>
      </c>
      <c r="AB19" s="254" t="s">
        <v>6157</v>
      </c>
      <c r="AC19" s="249">
        <v>26359884</v>
      </c>
      <c r="AD19" s="249">
        <v>324183.87</v>
      </c>
      <c r="AE19" s="250" t="s">
        <v>6158</v>
      </c>
      <c r="AF19" s="250" t="s">
        <v>6159</v>
      </c>
      <c r="AG19" s="250" t="s">
        <v>6160</v>
      </c>
      <c r="AH19" s="248">
        <v>1</v>
      </c>
    </row>
  </sheetData>
  <conditionalFormatting sqref="A1:A1048576">
    <cfRule type="duplicateValues" dxfId="2" priority="1"/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27245-0340-42CB-9922-6869BBED8E53}">
  <dimension ref="A1:AH22"/>
  <sheetViews>
    <sheetView zoomScale="80" zoomScaleNormal="80" workbookViewId="0">
      <pane ySplit="2" topLeftCell="A3" activePane="bottomLeft" state="frozen"/>
      <selection pane="bottomLeft" activeCell="A3" sqref="A3:A21"/>
    </sheetView>
  </sheetViews>
  <sheetFormatPr defaultRowHeight="15"/>
  <cols>
    <col min="1" max="1" width="40.7109375" customWidth="1"/>
    <col min="2" max="2" width="17.42578125" bestFit="1" customWidth="1"/>
    <col min="3" max="3" width="12.140625" customWidth="1"/>
    <col min="4" max="4" width="9.42578125" bestFit="1" customWidth="1"/>
    <col min="5" max="5" width="15.85546875" bestFit="1" customWidth="1"/>
    <col min="6" max="6" width="16.140625" customWidth="1"/>
    <col min="7" max="7" width="18.7109375" customWidth="1"/>
    <col min="8" max="8" width="10.7109375" customWidth="1"/>
    <col min="9" max="9" width="13.140625" bestFit="1" customWidth="1"/>
    <col min="10" max="10" width="17.7109375" customWidth="1"/>
    <col min="11" max="11" width="14.7109375" bestFit="1" customWidth="1"/>
    <col min="12" max="12" width="15.28515625" customWidth="1"/>
    <col min="13" max="13" width="15.7109375" customWidth="1"/>
    <col min="14" max="14" width="14.5703125" customWidth="1"/>
    <col min="15" max="15" width="14.7109375" bestFit="1" customWidth="1"/>
    <col min="16" max="16" width="19" bestFit="1" customWidth="1"/>
    <col min="17" max="17" width="24.140625" customWidth="1"/>
    <col min="18" max="18" width="14.7109375" customWidth="1"/>
    <col min="19" max="19" width="22.28515625" customWidth="1"/>
    <col min="20" max="20" width="13.85546875" customWidth="1"/>
    <col min="21" max="21" width="14.85546875" customWidth="1"/>
    <col min="22" max="22" width="15.85546875" bestFit="1" customWidth="1"/>
    <col min="23" max="23" width="16.85546875" customWidth="1"/>
    <col min="24" max="24" width="14.7109375" bestFit="1" customWidth="1"/>
    <col min="25" max="25" width="15" customWidth="1"/>
    <col min="26" max="26" width="15.85546875" bestFit="1" customWidth="1"/>
    <col min="27" max="27" width="14.7109375" bestFit="1" customWidth="1"/>
    <col min="28" max="28" width="12.7109375" customWidth="1"/>
    <col min="29" max="29" width="15.85546875" bestFit="1" customWidth="1"/>
    <col min="30" max="30" width="16.42578125" customWidth="1"/>
    <col min="31" max="31" width="17.7109375" customWidth="1"/>
    <col min="32" max="32" width="20.28515625" customWidth="1"/>
    <col min="33" max="33" width="21.42578125" customWidth="1"/>
  </cols>
  <sheetData>
    <row r="1" spans="1:34">
      <c r="B1" s="235"/>
      <c r="C1" s="235"/>
      <c r="D1" s="236"/>
      <c r="E1" s="237">
        <f>SUM(E3:E35)</f>
        <v>104851067.17</v>
      </c>
      <c r="F1" s="238">
        <f>SUM(F3:F35)</f>
        <v>104851067.17</v>
      </c>
      <c r="G1" s="238">
        <f>SUM(G3:G35)</f>
        <v>59</v>
      </c>
      <c r="H1" s="239"/>
      <c r="I1" s="237">
        <f>SUM(I3:I35)</f>
        <v>579962.65920887503</v>
      </c>
      <c r="J1" s="240"/>
      <c r="K1" s="237">
        <f>SUM(K3:K35)</f>
        <v>579962.65920887503</v>
      </c>
      <c r="L1" s="241"/>
      <c r="M1" s="241"/>
      <c r="N1" s="241"/>
      <c r="O1" s="238">
        <v>1893674454.1369905</v>
      </c>
      <c r="P1" s="242"/>
      <c r="Q1" s="241"/>
      <c r="R1" s="241"/>
      <c r="S1" s="241"/>
      <c r="T1" s="241"/>
      <c r="U1" s="238">
        <f>SUM(U3:U35)</f>
        <v>0</v>
      </c>
      <c r="V1" s="238">
        <f>SUM(V3:V35)</f>
        <v>104851067.17</v>
      </c>
      <c r="W1" s="241"/>
      <c r="X1" s="238">
        <f>SUM(X3:X35)</f>
        <v>0</v>
      </c>
      <c r="Y1" s="237">
        <f>SUM(Y3:Y35)</f>
        <v>0</v>
      </c>
      <c r="Z1" s="237">
        <f>SUM(Z3:Z35)</f>
        <v>104851067.17</v>
      </c>
      <c r="AA1" s="237">
        <f>SUM(AA3:AA35)</f>
        <v>579962.65920887503</v>
      </c>
      <c r="AB1" s="241"/>
      <c r="AC1" s="238">
        <f>SUM(AC3:AC35)</f>
        <v>104164569.38</v>
      </c>
      <c r="AD1" s="238">
        <f>SUM(AD3:AD35)</f>
        <v>686497.78999999992</v>
      </c>
      <c r="AE1" s="241"/>
      <c r="AF1" s="241"/>
      <c r="AG1" s="241"/>
    </row>
    <row r="2" spans="1:34" ht="45">
      <c r="A2" s="243" t="s">
        <v>6296</v>
      </c>
      <c r="B2" s="243" t="s">
        <v>6115</v>
      </c>
      <c r="C2" s="243" t="s">
        <v>6116</v>
      </c>
      <c r="D2" s="243" t="s">
        <v>6117</v>
      </c>
      <c r="E2" s="244" t="s">
        <v>6118</v>
      </c>
      <c r="F2" s="245" t="s">
        <v>6119</v>
      </c>
      <c r="G2" s="245" t="s">
        <v>6120</v>
      </c>
      <c r="H2" s="245" t="s">
        <v>6121</v>
      </c>
      <c r="I2" s="244" t="s">
        <v>6122</v>
      </c>
      <c r="J2" s="244" t="s">
        <v>6123</v>
      </c>
      <c r="K2" s="244" t="s">
        <v>6124</v>
      </c>
      <c r="L2" s="243" t="s">
        <v>6125</v>
      </c>
      <c r="M2" s="243" t="s">
        <v>6126</v>
      </c>
      <c r="N2" s="246" t="s">
        <v>6127</v>
      </c>
      <c r="O2" s="245" t="s">
        <v>6128</v>
      </c>
      <c r="P2" s="243" t="s">
        <v>6129</v>
      </c>
      <c r="Q2" s="246" t="s">
        <v>6130</v>
      </c>
      <c r="R2" s="246" t="s">
        <v>6131</v>
      </c>
      <c r="S2" s="243" t="s">
        <v>6132</v>
      </c>
      <c r="T2" s="246" t="s">
        <v>6133</v>
      </c>
      <c r="U2" s="245" t="s">
        <v>5218</v>
      </c>
      <c r="V2" s="245" t="s">
        <v>6134</v>
      </c>
      <c r="W2" s="246" t="s">
        <v>6135</v>
      </c>
      <c r="X2" s="245" t="s">
        <v>6136</v>
      </c>
      <c r="Y2" s="246" t="s">
        <v>6137</v>
      </c>
      <c r="Z2" s="246" t="s">
        <v>6138</v>
      </c>
      <c r="AA2" s="246" t="s">
        <v>6139</v>
      </c>
      <c r="AB2" s="246" t="s">
        <v>6140</v>
      </c>
      <c r="AC2" s="245" t="s">
        <v>6141</v>
      </c>
      <c r="AD2" s="245" t="s">
        <v>6142</v>
      </c>
      <c r="AE2" s="244" t="s">
        <v>6143</v>
      </c>
      <c r="AF2" s="244" t="s">
        <v>6144</v>
      </c>
      <c r="AG2" s="244" t="s">
        <v>6145</v>
      </c>
      <c r="AH2" s="246" t="s">
        <v>6146</v>
      </c>
    </row>
    <row r="3" spans="1:34">
      <c r="A3" t="s">
        <v>6222</v>
      </c>
      <c r="B3" s="247" t="s">
        <v>6188</v>
      </c>
      <c r="C3" s="248">
        <v>11213428</v>
      </c>
      <c r="D3" s="248" t="s">
        <v>6162</v>
      </c>
      <c r="E3" s="249">
        <v>858553.73</v>
      </c>
      <c r="F3" s="249">
        <v>858553.73</v>
      </c>
      <c r="G3" s="249">
        <v>0</v>
      </c>
      <c r="H3" s="248" t="s">
        <v>6149</v>
      </c>
      <c r="I3" s="249">
        <v>13928.789173670033</v>
      </c>
      <c r="J3" s="250">
        <v>0</v>
      </c>
      <c r="K3" s="249">
        <v>13928.789173670033</v>
      </c>
      <c r="L3" s="248" t="s">
        <v>6150</v>
      </c>
      <c r="M3" s="248" t="s">
        <v>6151</v>
      </c>
      <c r="N3" s="248" t="s">
        <v>6152</v>
      </c>
      <c r="O3" s="251">
        <v>0</v>
      </c>
      <c r="P3" s="247" t="s">
        <v>6184</v>
      </c>
      <c r="Q3" s="248" t="s">
        <v>6171</v>
      </c>
      <c r="R3" s="248" t="s">
        <v>6163</v>
      </c>
      <c r="S3" s="252" t="s">
        <v>6185</v>
      </c>
      <c r="T3" s="248" t="s">
        <v>6175</v>
      </c>
      <c r="U3" s="251">
        <v>0</v>
      </c>
      <c r="V3" s="251">
        <v>858553.73</v>
      </c>
      <c r="W3" s="253">
        <v>1.6223549775586012E-2</v>
      </c>
      <c r="X3" s="249">
        <v>0</v>
      </c>
      <c r="Y3" s="251">
        <v>0</v>
      </c>
      <c r="Z3" s="251">
        <v>858553.73</v>
      </c>
      <c r="AA3" s="251">
        <v>13928.789173670033</v>
      </c>
      <c r="AB3" s="254" t="s">
        <v>5470</v>
      </c>
      <c r="AC3" s="249">
        <v>850571</v>
      </c>
      <c r="AD3" s="249">
        <v>7982.73</v>
      </c>
      <c r="AE3" s="250" t="s">
        <v>6158</v>
      </c>
      <c r="AF3" s="250" t="s">
        <v>6159</v>
      </c>
      <c r="AG3" s="250" t="s">
        <v>6181</v>
      </c>
      <c r="AH3" s="248">
        <v>1</v>
      </c>
    </row>
    <row r="4" spans="1:34">
      <c r="A4" t="s">
        <v>6227</v>
      </c>
      <c r="B4" s="247" t="s">
        <v>6161</v>
      </c>
      <c r="C4" s="248">
        <v>11172444</v>
      </c>
      <c r="D4" s="248" t="s">
        <v>6162</v>
      </c>
      <c r="E4" s="249">
        <v>5955672.7400000002</v>
      </c>
      <c r="F4" s="249">
        <v>5955672.7400000002</v>
      </c>
      <c r="G4" s="249">
        <v>0</v>
      </c>
      <c r="H4" s="248" t="s">
        <v>6149</v>
      </c>
      <c r="I4" s="249">
        <v>0</v>
      </c>
      <c r="J4" s="250">
        <v>0</v>
      </c>
      <c r="K4" s="249">
        <v>0</v>
      </c>
      <c r="L4" s="248" t="s">
        <v>6150</v>
      </c>
      <c r="M4" s="248" t="s">
        <v>6151</v>
      </c>
      <c r="N4" s="248" t="s">
        <v>6152</v>
      </c>
      <c r="O4" s="251">
        <v>0</v>
      </c>
      <c r="P4" s="247" t="s">
        <v>6153</v>
      </c>
      <c r="Q4" s="248" t="s">
        <v>6154</v>
      </c>
      <c r="R4" s="248" t="s">
        <v>6163</v>
      </c>
      <c r="S4" s="252" t="s">
        <v>6156</v>
      </c>
      <c r="T4" s="248" t="s">
        <v>6156</v>
      </c>
      <c r="U4" s="251">
        <v>0</v>
      </c>
      <c r="V4" s="251">
        <v>5955672.7400000002</v>
      </c>
      <c r="W4" s="253">
        <v>0</v>
      </c>
      <c r="X4" s="249">
        <v>0</v>
      </c>
      <c r="Y4" s="251">
        <v>0</v>
      </c>
      <c r="Z4" s="251">
        <v>5955672.7400000002</v>
      </c>
      <c r="AA4" s="251">
        <v>0</v>
      </c>
      <c r="AB4" s="254" t="s">
        <v>6164</v>
      </c>
      <c r="AC4" s="249">
        <v>5955672.7400000002</v>
      </c>
      <c r="AD4" s="249">
        <v>0</v>
      </c>
      <c r="AE4" s="250" t="s">
        <v>6158</v>
      </c>
      <c r="AF4" s="250" t="s">
        <v>6159</v>
      </c>
      <c r="AG4" s="250" t="s">
        <v>6160</v>
      </c>
      <c r="AH4" s="248">
        <v>1</v>
      </c>
    </row>
    <row r="5" spans="1:34">
      <c r="A5" t="s">
        <v>6248</v>
      </c>
      <c r="B5" s="247" t="s">
        <v>6243</v>
      </c>
      <c r="C5" s="248">
        <v>10001225</v>
      </c>
      <c r="D5" s="248" t="s">
        <v>6244</v>
      </c>
      <c r="E5" s="249">
        <v>6000218.5600000005</v>
      </c>
      <c r="F5" s="249">
        <v>6000218.5600000005</v>
      </c>
      <c r="G5" s="249">
        <v>5</v>
      </c>
      <c r="H5" s="248" t="s">
        <v>6149</v>
      </c>
      <c r="I5" s="249">
        <v>31282.532855614947</v>
      </c>
      <c r="J5" s="250">
        <v>0</v>
      </c>
      <c r="K5" s="249">
        <v>31282.532855614947</v>
      </c>
      <c r="L5" s="248" t="s">
        <v>6150</v>
      </c>
      <c r="M5" s="248" t="s">
        <v>6151</v>
      </c>
      <c r="N5" s="248" t="s">
        <v>6246</v>
      </c>
      <c r="O5" s="251">
        <v>1137.08</v>
      </c>
      <c r="P5" s="247" t="s">
        <v>6166</v>
      </c>
      <c r="Q5" s="248" t="s">
        <v>6154</v>
      </c>
      <c r="R5" s="248" t="s">
        <v>6163</v>
      </c>
      <c r="S5" s="252" t="s">
        <v>6156</v>
      </c>
      <c r="T5" s="248" t="s">
        <v>6156</v>
      </c>
      <c r="U5" s="251">
        <v>0</v>
      </c>
      <c r="V5" s="251">
        <v>6000218.5600000005</v>
      </c>
      <c r="W5" s="253">
        <v>5.2135655631209117E-3</v>
      </c>
      <c r="X5" s="249">
        <v>0</v>
      </c>
      <c r="Y5" s="251">
        <v>0</v>
      </c>
      <c r="Z5" s="251">
        <v>6000218.5600000005</v>
      </c>
      <c r="AA5" s="251">
        <v>31282.532855614947</v>
      </c>
      <c r="AB5" s="254" t="s">
        <v>6164</v>
      </c>
      <c r="AC5" s="249">
        <v>5999081.4800000004</v>
      </c>
      <c r="AD5" s="249">
        <v>1137.08</v>
      </c>
      <c r="AE5" s="250" t="s">
        <v>6158</v>
      </c>
      <c r="AF5" s="250" t="s">
        <v>6144</v>
      </c>
      <c r="AG5" s="250" t="s">
        <v>6160</v>
      </c>
      <c r="AH5" s="248">
        <v>1</v>
      </c>
    </row>
    <row r="6" spans="1:34">
      <c r="A6" t="s">
        <v>6297</v>
      </c>
      <c r="B6" s="247" t="s">
        <v>6298</v>
      </c>
      <c r="C6" s="248">
        <v>11213662</v>
      </c>
      <c r="D6" s="248" t="s">
        <v>6162</v>
      </c>
      <c r="E6" s="249">
        <v>10093252.17</v>
      </c>
      <c r="F6" s="249">
        <v>10093252.17</v>
      </c>
      <c r="G6" s="249">
        <v>0</v>
      </c>
      <c r="H6" s="248" t="s">
        <v>6149</v>
      </c>
      <c r="I6" s="249">
        <v>30662.886369713266</v>
      </c>
      <c r="J6" s="250">
        <v>0</v>
      </c>
      <c r="K6" s="249">
        <v>30662.886369713266</v>
      </c>
      <c r="L6" s="248" t="s">
        <v>6150</v>
      </c>
      <c r="M6" s="248" t="s">
        <v>6151</v>
      </c>
      <c r="N6" s="248" t="s">
        <v>6152</v>
      </c>
      <c r="O6" s="251">
        <v>0</v>
      </c>
      <c r="P6" s="247" t="s">
        <v>6299</v>
      </c>
      <c r="Q6" s="248" t="s">
        <v>6154</v>
      </c>
      <c r="R6" s="248" t="s">
        <v>6163</v>
      </c>
      <c r="S6" s="252" t="s">
        <v>6156</v>
      </c>
      <c r="T6" s="248" t="s">
        <v>6156</v>
      </c>
      <c r="U6" s="251">
        <v>0</v>
      </c>
      <c r="V6" s="251">
        <v>10093252.17</v>
      </c>
      <c r="W6" s="253">
        <v>3.0379590099662858E-3</v>
      </c>
      <c r="X6" s="249">
        <v>0</v>
      </c>
      <c r="Y6" s="251">
        <v>0</v>
      </c>
      <c r="Z6" s="251">
        <v>10093252.17</v>
      </c>
      <c r="AA6" s="251">
        <v>30662.886369713266</v>
      </c>
      <c r="AB6" s="254" t="s">
        <v>6157</v>
      </c>
      <c r="AC6" s="249">
        <v>10076500</v>
      </c>
      <c r="AD6" s="249">
        <v>16752.169999999998</v>
      </c>
      <c r="AE6" s="250" t="s">
        <v>6158</v>
      </c>
      <c r="AF6" s="250" t="s">
        <v>6159</v>
      </c>
      <c r="AG6" s="250" t="s">
        <v>6160</v>
      </c>
      <c r="AH6" s="248">
        <v>1</v>
      </c>
    </row>
    <row r="7" spans="1:34">
      <c r="A7" t="s">
        <v>6226</v>
      </c>
      <c r="B7" s="247" t="s">
        <v>6173</v>
      </c>
      <c r="C7" s="248">
        <v>10104174</v>
      </c>
      <c r="D7" s="248" t="s">
        <v>6174</v>
      </c>
      <c r="E7" s="249">
        <v>904133</v>
      </c>
      <c r="F7" s="249">
        <v>904133</v>
      </c>
      <c r="G7" s="249">
        <v>0</v>
      </c>
      <c r="H7" s="248" t="s">
        <v>6149</v>
      </c>
      <c r="I7" s="249">
        <v>11352.829442034566</v>
      </c>
      <c r="J7" s="250">
        <v>0</v>
      </c>
      <c r="K7" s="249">
        <v>11352.829442034566</v>
      </c>
      <c r="L7" s="248" t="s">
        <v>6150</v>
      </c>
      <c r="M7" s="248" t="s">
        <v>5227</v>
      </c>
      <c r="N7" s="248" t="s">
        <v>6152</v>
      </c>
      <c r="O7" s="251">
        <v>0</v>
      </c>
      <c r="P7" s="247" t="s">
        <v>6170</v>
      </c>
      <c r="Q7" s="248" t="s">
        <v>6171</v>
      </c>
      <c r="R7" s="248" t="s">
        <v>6163</v>
      </c>
      <c r="S7" s="252" t="s">
        <v>6172</v>
      </c>
      <c r="T7" s="248" t="s">
        <v>6175</v>
      </c>
      <c r="U7" s="251">
        <v>0</v>
      </c>
      <c r="V7" s="251">
        <v>904133</v>
      </c>
      <c r="W7" s="253">
        <v>1.255659227352012E-2</v>
      </c>
      <c r="X7" s="249">
        <v>0</v>
      </c>
      <c r="Y7" s="251">
        <v>0</v>
      </c>
      <c r="Z7" s="251">
        <v>904133</v>
      </c>
      <c r="AA7" s="251">
        <v>11352.829442034566</v>
      </c>
      <c r="AB7" s="254" t="s">
        <v>6157</v>
      </c>
      <c r="AC7" s="249">
        <v>902112</v>
      </c>
      <c r="AD7" s="249">
        <v>2021</v>
      </c>
      <c r="AE7" s="250" t="s">
        <v>6158</v>
      </c>
      <c r="AF7" s="250" t="s">
        <v>6144</v>
      </c>
      <c r="AG7" s="250" t="s">
        <v>6160</v>
      </c>
      <c r="AH7" s="248">
        <v>1</v>
      </c>
    </row>
    <row r="8" spans="1:34">
      <c r="A8" t="s">
        <v>6221</v>
      </c>
      <c r="B8" s="247" t="s">
        <v>6183</v>
      </c>
      <c r="C8" s="248">
        <v>10623881</v>
      </c>
      <c r="D8" s="248" t="s">
        <v>6162</v>
      </c>
      <c r="E8" s="249">
        <v>561865.67000000004</v>
      </c>
      <c r="F8" s="249">
        <v>561865.67000000004</v>
      </c>
      <c r="G8" s="249">
        <v>0</v>
      </c>
      <c r="H8" s="248" t="s">
        <v>6149</v>
      </c>
      <c r="I8" s="249">
        <v>9063.9832180601443</v>
      </c>
      <c r="J8" s="250">
        <v>0</v>
      </c>
      <c r="K8" s="249">
        <v>9063.9832180601443</v>
      </c>
      <c r="L8" s="248" t="s">
        <v>6150</v>
      </c>
      <c r="M8" s="248" t="s">
        <v>6151</v>
      </c>
      <c r="N8" s="248" t="s">
        <v>6152</v>
      </c>
      <c r="O8" s="251">
        <v>0</v>
      </c>
      <c r="P8" s="247" t="s">
        <v>6184</v>
      </c>
      <c r="Q8" s="248" t="s">
        <v>6171</v>
      </c>
      <c r="R8" s="248" t="s">
        <v>6163</v>
      </c>
      <c r="S8" s="252" t="s">
        <v>6185</v>
      </c>
      <c r="T8" s="248" t="s">
        <v>6175</v>
      </c>
      <c r="U8" s="251">
        <v>0</v>
      </c>
      <c r="V8" s="251">
        <v>561865.67000000004</v>
      </c>
      <c r="W8" s="253">
        <v>1.6131939895989985E-2</v>
      </c>
      <c r="X8" s="249">
        <v>0</v>
      </c>
      <c r="Y8" s="251">
        <v>0</v>
      </c>
      <c r="Z8" s="251">
        <v>561865.67000000004</v>
      </c>
      <c r="AA8" s="251">
        <v>9063.9832180601443</v>
      </c>
      <c r="AB8" s="254" t="s">
        <v>5470</v>
      </c>
      <c r="AC8" s="249">
        <v>560814</v>
      </c>
      <c r="AD8" s="249">
        <v>1051.67</v>
      </c>
      <c r="AE8" s="250" t="s">
        <v>6158</v>
      </c>
      <c r="AF8" s="250" t="s">
        <v>6159</v>
      </c>
      <c r="AG8" s="250" t="s">
        <v>6181</v>
      </c>
      <c r="AH8" s="248">
        <v>1</v>
      </c>
    </row>
    <row r="9" spans="1:34">
      <c r="A9" t="s">
        <v>6300</v>
      </c>
      <c r="B9" s="247" t="s">
        <v>6301</v>
      </c>
      <c r="C9" s="248">
        <v>10689449</v>
      </c>
      <c r="D9" s="248" t="s">
        <v>6162</v>
      </c>
      <c r="E9" s="249">
        <v>905062.5</v>
      </c>
      <c r="F9" s="249">
        <v>905062.5</v>
      </c>
      <c r="G9" s="249">
        <v>0</v>
      </c>
      <c r="H9" s="248" t="s">
        <v>6149</v>
      </c>
      <c r="I9" s="249">
        <v>14875.120241371134</v>
      </c>
      <c r="J9" s="250">
        <v>0</v>
      </c>
      <c r="K9" s="249">
        <v>14875.120241371134</v>
      </c>
      <c r="L9" s="248" t="s">
        <v>6150</v>
      </c>
      <c r="M9" s="248" t="s">
        <v>6151</v>
      </c>
      <c r="N9" s="248" t="s">
        <v>6152</v>
      </c>
      <c r="O9" s="251">
        <v>0</v>
      </c>
      <c r="P9" s="247" t="s">
        <v>6184</v>
      </c>
      <c r="Q9" s="248" t="s">
        <v>6171</v>
      </c>
      <c r="R9" s="248" t="s">
        <v>6163</v>
      </c>
      <c r="S9" s="252" t="s">
        <v>6185</v>
      </c>
      <c r="T9" s="248" t="s">
        <v>6175</v>
      </c>
      <c r="U9" s="251">
        <v>0</v>
      </c>
      <c r="V9" s="251">
        <v>905062.5</v>
      </c>
      <c r="W9" s="253">
        <v>1.6435461906079564E-2</v>
      </c>
      <c r="X9" s="249">
        <v>0</v>
      </c>
      <c r="Y9" s="251">
        <v>0</v>
      </c>
      <c r="Z9" s="251">
        <v>905062.5</v>
      </c>
      <c r="AA9" s="251">
        <v>14875.120241371134</v>
      </c>
      <c r="AB9" s="254" t="s">
        <v>5470</v>
      </c>
      <c r="AC9" s="249">
        <v>900000</v>
      </c>
      <c r="AD9" s="249">
        <v>5062.5</v>
      </c>
      <c r="AE9" s="250" t="s">
        <v>6158</v>
      </c>
      <c r="AF9" s="250" t="s">
        <v>6159</v>
      </c>
      <c r="AG9" s="250" t="s">
        <v>6181</v>
      </c>
      <c r="AH9" s="248">
        <v>1</v>
      </c>
    </row>
    <row r="10" spans="1:34">
      <c r="A10" t="s">
        <v>6223</v>
      </c>
      <c r="B10" s="247" t="s">
        <v>6178</v>
      </c>
      <c r="C10" s="248">
        <v>21143967</v>
      </c>
      <c r="D10" s="248" t="s">
        <v>6162</v>
      </c>
      <c r="E10" s="249">
        <v>3919069.07</v>
      </c>
      <c r="F10" s="249">
        <v>3919069.07</v>
      </c>
      <c r="G10" s="249">
        <v>20</v>
      </c>
      <c r="H10" s="248" t="s">
        <v>6149</v>
      </c>
      <c r="I10" s="249">
        <v>37497.61134705197</v>
      </c>
      <c r="J10" s="250">
        <v>0</v>
      </c>
      <c r="K10" s="249">
        <v>37497.61134705197</v>
      </c>
      <c r="L10" s="248" t="s">
        <v>6150</v>
      </c>
      <c r="M10" s="248" t="s">
        <v>6151</v>
      </c>
      <c r="N10" s="248" t="s">
        <v>6246</v>
      </c>
      <c r="O10" s="251">
        <v>6886.74</v>
      </c>
      <c r="P10" s="247" t="s">
        <v>6179</v>
      </c>
      <c r="Q10" s="248" t="s">
        <v>6154</v>
      </c>
      <c r="R10" s="248" t="s">
        <v>6163</v>
      </c>
      <c r="S10" s="252" t="s">
        <v>6156</v>
      </c>
      <c r="T10" s="248" t="s">
        <v>6156</v>
      </c>
      <c r="U10" s="251">
        <v>0</v>
      </c>
      <c r="V10" s="251">
        <v>3919069.07</v>
      </c>
      <c r="W10" s="253">
        <v>9.5679894069976099E-3</v>
      </c>
      <c r="X10" s="249">
        <v>0</v>
      </c>
      <c r="Y10" s="251">
        <v>0</v>
      </c>
      <c r="Z10" s="251">
        <v>3919069.07</v>
      </c>
      <c r="AA10" s="251">
        <v>37497.61134705197</v>
      </c>
      <c r="AB10" s="254" t="s">
        <v>6180</v>
      </c>
      <c r="AC10" s="249">
        <v>3877713</v>
      </c>
      <c r="AD10" s="249">
        <v>41356.07</v>
      </c>
      <c r="AE10" s="250" t="s">
        <v>6158</v>
      </c>
      <c r="AF10" s="250" t="s">
        <v>6159</v>
      </c>
      <c r="AG10" s="250" t="s">
        <v>6181</v>
      </c>
      <c r="AH10" s="248">
        <v>1</v>
      </c>
    </row>
    <row r="11" spans="1:34">
      <c r="A11" t="s">
        <v>6230</v>
      </c>
      <c r="B11" s="247" t="s">
        <v>6165</v>
      </c>
      <c r="C11" s="248">
        <v>11172449</v>
      </c>
      <c r="D11" s="248" t="s">
        <v>6162</v>
      </c>
      <c r="E11" s="249">
        <v>26668657</v>
      </c>
      <c r="F11" s="249">
        <v>26668657</v>
      </c>
      <c r="G11" s="249">
        <v>29</v>
      </c>
      <c r="H11" s="248" t="s">
        <v>6149</v>
      </c>
      <c r="I11" s="249">
        <v>303688.129302077</v>
      </c>
      <c r="J11" s="250">
        <v>0</v>
      </c>
      <c r="K11" s="249">
        <v>303688.129302077</v>
      </c>
      <c r="L11" s="248" t="s">
        <v>6150</v>
      </c>
      <c r="M11" s="248" t="s">
        <v>6151</v>
      </c>
      <c r="N11" s="248" t="s">
        <v>6246</v>
      </c>
      <c r="O11" s="251">
        <v>143</v>
      </c>
      <c r="P11" s="247" t="s">
        <v>6166</v>
      </c>
      <c r="Q11" s="248" t="s">
        <v>6154</v>
      </c>
      <c r="R11" s="248" t="s">
        <v>6163</v>
      </c>
      <c r="S11" s="252" t="s">
        <v>6156</v>
      </c>
      <c r="T11" s="248" t="s">
        <v>6156</v>
      </c>
      <c r="U11" s="251">
        <v>0</v>
      </c>
      <c r="V11" s="251">
        <v>26668657</v>
      </c>
      <c r="W11" s="253">
        <v>1.1387454917661471E-2</v>
      </c>
      <c r="X11" s="249">
        <v>0</v>
      </c>
      <c r="Y11" s="251">
        <v>0</v>
      </c>
      <c r="Z11" s="251">
        <v>26668657</v>
      </c>
      <c r="AA11" s="251">
        <v>303688.129302077</v>
      </c>
      <c r="AB11" s="254" t="s">
        <v>6157</v>
      </c>
      <c r="AC11" s="249">
        <v>26344874</v>
      </c>
      <c r="AD11" s="249">
        <v>323783</v>
      </c>
      <c r="AE11" s="250" t="s">
        <v>6158</v>
      </c>
      <c r="AF11" s="250" t="s">
        <v>6159</v>
      </c>
      <c r="AG11" s="250" t="s">
        <v>6160</v>
      </c>
      <c r="AH11" s="248">
        <v>1</v>
      </c>
    </row>
    <row r="12" spans="1:34">
      <c r="A12" t="s">
        <v>6224</v>
      </c>
      <c r="B12" s="247" t="s">
        <v>6187</v>
      </c>
      <c r="C12" s="248">
        <v>11157812</v>
      </c>
      <c r="D12" s="248" t="s">
        <v>6162</v>
      </c>
      <c r="E12" s="249">
        <v>2403389.5</v>
      </c>
      <c r="F12" s="249">
        <v>2403389.5</v>
      </c>
      <c r="G12" s="249">
        <v>0</v>
      </c>
      <c r="H12" s="248" t="s">
        <v>6149</v>
      </c>
      <c r="I12" s="249">
        <v>5965.2690263134573</v>
      </c>
      <c r="J12" s="250">
        <v>0</v>
      </c>
      <c r="K12" s="249">
        <v>5965.2690263134573</v>
      </c>
      <c r="L12" s="248" t="s">
        <v>6150</v>
      </c>
      <c r="M12" s="248" t="s">
        <v>6151</v>
      </c>
      <c r="N12" s="248" t="s">
        <v>6152</v>
      </c>
      <c r="O12" s="251">
        <v>0</v>
      </c>
      <c r="P12" s="247" t="s">
        <v>6166</v>
      </c>
      <c r="Q12" s="248" t="s">
        <v>6154</v>
      </c>
      <c r="R12" s="248" t="s">
        <v>6163</v>
      </c>
      <c r="S12" s="252" t="s">
        <v>6156</v>
      </c>
      <c r="T12" s="248" t="s">
        <v>6156</v>
      </c>
      <c r="U12" s="251">
        <v>0</v>
      </c>
      <c r="V12" s="251">
        <v>2403389.5</v>
      </c>
      <c r="W12" s="253">
        <v>2.4820234199714433E-3</v>
      </c>
      <c r="X12" s="249">
        <v>0</v>
      </c>
      <c r="Y12" s="251">
        <v>0</v>
      </c>
      <c r="Z12" s="251">
        <v>2403389.5</v>
      </c>
      <c r="AA12" s="251">
        <v>5965.2690263134573</v>
      </c>
      <c r="AB12" s="254" t="s">
        <v>6157</v>
      </c>
      <c r="AC12" s="249">
        <v>2390045</v>
      </c>
      <c r="AD12" s="249">
        <v>13344.5</v>
      </c>
      <c r="AE12" s="250" t="s">
        <v>6158</v>
      </c>
      <c r="AF12" s="250" t="s">
        <v>6144</v>
      </c>
      <c r="AG12" s="250" t="s">
        <v>6160</v>
      </c>
      <c r="AH12" s="248">
        <v>1</v>
      </c>
    </row>
    <row r="13" spans="1:34">
      <c r="A13" t="s">
        <v>6249</v>
      </c>
      <c r="B13" s="247" t="s">
        <v>6245</v>
      </c>
      <c r="C13" s="248">
        <v>10070072</v>
      </c>
      <c r="D13" s="248" t="s">
        <v>6162</v>
      </c>
      <c r="E13" s="249">
        <v>5517477.6600000001</v>
      </c>
      <c r="F13" s="249">
        <v>5517477.6600000001</v>
      </c>
      <c r="G13" s="249">
        <v>0</v>
      </c>
      <c r="H13" s="248" t="s">
        <v>6149</v>
      </c>
      <c r="I13" s="249">
        <v>7203.3504494255403</v>
      </c>
      <c r="J13" s="250">
        <v>0</v>
      </c>
      <c r="K13" s="249">
        <v>7203.3504494255403</v>
      </c>
      <c r="L13" s="248" t="s">
        <v>6150</v>
      </c>
      <c r="M13" s="248" t="s">
        <v>6151</v>
      </c>
      <c r="N13" s="248" t="s">
        <v>6152</v>
      </c>
      <c r="O13" s="251">
        <v>0</v>
      </c>
      <c r="P13" s="247" t="s">
        <v>6166</v>
      </c>
      <c r="Q13" s="248" t="s">
        <v>6154</v>
      </c>
      <c r="R13" s="248" t="s">
        <v>6163</v>
      </c>
      <c r="S13" s="252" t="s">
        <v>6156</v>
      </c>
      <c r="T13" s="248" t="s">
        <v>6156</v>
      </c>
      <c r="U13" s="251">
        <v>0</v>
      </c>
      <c r="V13" s="251">
        <v>5517477.6600000001</v>
      </c>
      <c r="W13" s="253">
        <v>1.3055513575791335E-3</v>
      </c>
      <c r="X13" s="249">
        <v>0</v>
      </c>
      <c r="Y13" s="251">
        <v>0</v>
      </c>
      <c r="Z13" s="251">
        <v>5517477.6600000001</v>
      </c>
      <c r="AA13" s="251">
        <v>7203.3504494255403</v>
      </c>
      <c r="AB13" s="254" t="s">
        <v>6164</v>
      </c>
      <c r="AC13" s="249">
        <v>5517477.6600000001</v>
      </c>
      <c r="AD13" s="249">
        <v>0</v>
      </c>
      <c r="AE13" s="250" t="s">
        <v>6158</v>
      </c>
      <c r="AF13" s="250" t="s">
        <v>6144</v>
      </c>
      <c r="AG13" s="250" t="s">
        <v>6160</v>
      </c>
      <c r="AH13" s="248">
        <v>1</v>
      </c>
    </row>
    <row r="14" spans="1:34">
      <c r="A14" t="s">
        <v>6228</v>
      </c>
      <c r="B14" s="247" t="s">
        <v>6176</v>
      </c>
      <c r="C14" s="248">
        <v>10945279</v>
      </c>
      <c r="D14" s="248" t="s">
        <v>6162</v>
      </c>
      <c r="E14" s="249">
        <v>9092529.6300000008</v>
      </c>
      <c r="F14" s="249">
        <v>9092529.6300000008</v>
      </c>
      <c r="G14" s="249">
        <v>0</v>
      </c>
      <c r="H14" s="248" t="s">
        <v>6149</v>
      </c>
      <c r="I14" s="249">
        <v>26300.79712059602</v>
      </c>
      <c r="J14" s="250">
        <v>0</v>
      </c>
      <c r="K14" s="249">
        <v>26300.79712059602</v>
      </c>
      <c r="L14" s="248" t="s">
        <v>6150</v>
      </c>
      <c r="M14" s="248" t="s">
        <v>6151</v>
      </c>
      <c r="N14" s="248" t="s">
        <v>6152</v>
      </c>
      <c r="O14" s="251">
        <v>0</v>
      </c>
      <c r="P14" s="247" t="s">
        <v>6166</v>
      </c>
      <c r="Q14" s="248" t="s">
        <v>6154</v>
      </c>
      <c r="R14" s="248" t="s">
        <v>6163</v>
      </c>
      <c r="S14" s="252" t="s">
        <v>6156</v>
      </c>
      <c r="T14" s="248" t="s">
        <v>6156</v>
      </c>
      <c r="U14" s="251">
        <v>0</v>
      </c>
      <c r="V14" s="251">
        <v>9092529.6300000008</v>
      </c>
      <c r="W14" s="253">
        <v>2.8925720553957678E-3</v>
      </c>
      <c r="X14" s="249">
        <v>0</v>
      </c>
      <c r="Y14" s="251">
        <v>0</v>
      </c>
      <c r="Z14" s="251">
        <v>9092529.6300000008</v>
      </c>
      <c r="AA14" s="251">
        <v>26300.79712059602</v>
      </c>
      <c r="AB14" s="254" t="s">
        <v>6157</v>
      </c>
      <c r="AC14" s="249">
        <v>9000879</v>
      </c>
      <c r="AD14" s="249">
        <v>91650.63</v>
      </c>
      <c r="AE14" s="250" t="s">
        <v>6158</v>
      </c>
      <c r="AF14" s="250" t="s">
        <v>6159</v>
      </c>
      <c r="AG14" s="250" t="s">
        <v>6160</v>
      </c>
      <c r="AH14" s="248">
        <v>1</v>
      </c>
    </row>
    <row r="15" spans="1:34">
      <c r="A15" t="s">
        <v>6221</v>
      </c>
      <c r="B15" s="247" t="s">
        <v>6186</v>
      </c>
      <c r="C15" s="248">
        <v>10623881</v>
      </c>
      <c r="D15" s="248" t="s">
        <v>6162</v>
      </c>
      <c r="E15" s="249">
        <v>4991483.5</v>
      </c>
      <c r="F15" s="249">
        <v>4991483.5</v>
      </c>
      <c r="G15" s="249">
        <v>0</v>
      </c>
      <c r="H15" s="248" t="s">
        <v>6149</v>
      </c>
      <c r="I15" s="249">
        <v>2258.6711529916756</v>
      </c>
      <c r="J15" s="250">
        <v>0</v>
      </c>
      <c r="K15" s="249">
        <v>2258.6711529916756</v>
      </c>
      <c r="L15" s="248" t="s">
        <v>6150</v>
      </c>
      <c r="M15" s="248" t="s">
        <v>6151</v>
      </c>
      <c r="N15" s="248" t="s">
        <v>6152</v>
      </c>
      <c r="O15" s="251">
        <v>0</v>
      </c>
      <c r="P15" s="247" t="s">
        <v>6166</v>
      </c>
      <c r="Q15" s="248" t="s">
        <v>6154</v>
      </c>
      <c r="R15" s="248" t="s">
        <v>6163</v>
      </c>
      <c r="S15" s="252" t="s">
        <v>6156</v>
      </c>
      <c r="T15" s="248" t="s">
        <v>6156</v>
      </c>
      <c r="U15" s="251">
        <v>0</v>
      </c>
      <c r="V15" s="251">
        <v>4991483.5</v>
      </c>
      <c r="W15" s="253">
        <v>4.5250498233474589E-4</v>
      </c>
      <c r="X15" s="249">
        <v>0</v>
      </c>
      <c r="Y15" s="251">
        <v>0</v>
      </c>
      <c r="Z15" s="251">
        <v>4991483.5</v>
      </c>
      <c r="AA15" s="251">
        <v>2258.6711529916756</v>
      </c>
      <c r="AB15" s="254" t="s">
        <v>6164</v>
      </c>
      <c r="AC15" s="249">
        <v>4991483.5</v>
      </c>
      <c r="AD15" s="249">
        <v>0</v>
      </c>
      <c r="AE15" s="250" t="s">
        <v>6158</v>
      </c>
      <c r="AF15" s="250" t="s">
        <v>6159</v>
      </c>
      <c r="AG15" s="250" t="s">
        <v>6160</v>
      </c>
      <c r="AH15" s="248">
        <v>1</v>
      </c>
    </row>
    <row r="16" spans="1:34">
      <c r="A16" t="s">
        <v>6220</v>
      </c>
      <c r="B16" s="247" t="s">
        <v>6169</v>
      </c>
      <c r="C16" s="248">
        <v>10623887</v>
      </c>
      <c r="D16" s="248" t="s">
        <v>6162</v>
      </c>
      <c r="E16" s="249">
        <v>4791</v>
      </c>
      <c r="F16" s="249">
        <v>4791</v>
      </c>
      <c r="G16" s="249">
        <v>0</v>
      </c>
      <c r="H16" s="248" t="s">
        <v>6149</v>
      </c>
      <c r="I16" s="249">
        <v>0.8474464190670512</v>
      </c>
      <c r="J16" s="250">
        <v>0</v>
      </c>
      <c r="K16" s="249">
        <v>0.8474464190670512</v>
      </c>
      <c r="L16" s="248" t="s">
        <v>6150</v>
      </c>
      <c r="M16" s="248" t="s">
        <v>5227</v>
      </c>
      <c r="N16" s="248" t="s">
        <v>6152</v>
      </c>
      <c r="O16" s="251">
        <v>0</v>
      </c>
      <c r="P16" s="247" t="s">
        <v>6170</v>
      </c>
      <c r="Q16" s="248" t="s">
        <v>6171</v>
      </c>
      <c r="R16" s="248" t="s">
        <v>6163</v>
      </c>
      <c r="S16" s="252" t="s">
        <v>6172</v>
      </c>
      <c r="T16" s="248" t="s">
        <v>5227</v>
      </c>
      <c r="U16" s="251">
        <v>0</v>
      </c>
      <c r="V16" s="251">
        <v>4791</v>
      </c>
      <c r="W16" s="253">
        <v>1.7688299291735571E-4</v>
      </c>
      <c r="X16" s="249">
        <v>0</v>
      </c>
      <c r="Y16" s="251">
        <v>0</v>
      </c>
      <c r="Z16" s="251">
        <v>4791</v>
      </c>
      <c r="AA16" s="251">
        <v>0.8474464190670512</v>
      </c>
      <c r="AB16" s="254" t="s">
        <v>6157</v>
      </c>
      <c r="AC16" s="249">
        <v>4739</v>
      </c>
      <c r="AD16" s="249">
        <v>52</v>
      </c>
      <c r="AE16" s="250" t="s">
        <v>6158</v>
      </c>
      <c r="AF16" s="250" t="s">
        <v>6159</v>
      </c>
      <c r="AG16" s="250" t="s">
        <v>6160</v>
      </c>
      <c r="AH16" s="248">
        <v>1</v>
      </c>
    </row>
    <row r="17" spans="1:34">
      <c r="A17" t="s">
        <v>6248</v>
      </c>
      <c r="B17" s="247" t="s">
        <v>6182</v>
      </c>
      <c r="C17" s="248">
        <v>10001225</v>
      </c>
      <c r="D17" s="248" t="s">
        <v>6162</v>
      </c>
      <c r="E17" s="249">
        <v>82580</v>
      </c>
      <c r="F17" s="249">
        <v>82580</v>
      </c>
      <c r="G17" s="249">
        <v>5</v>
      </c>
      <c r="H17" s="248" t="s">
        <v>6149</v>
      </c>
      <c r="I17" s="249">
        <v>4618.6607461491458</v>
      </c>
      <c r="J17" s="250">
        <v>0</v>
      </c>
      <c r="K17" s="249">
        <v>4618.6607461491458</v>
      </c>
      <c r="L17" s="248" t="s">
        <v>6150</v>
      </c>
      <c r="M17" s="248" t="s">
        <v>5227</v>
      </c>
      <c r="N17" s="248" t="s">
        <v>6246</v>
      </c>
      <c r="O17" s="251">
        <v>0</v>
      </c>
      <c r="P17" s="247" t="s">
        <v>6170</v>
      </c>
      <c r="Q17" s="248" t="s">
        <v>6171</v>
      </c>
      <c r="R17" s="248" t="s">
        <v>6163</v>
      </c>
      <c r="S17" s="252" t="s">
        <v>6172</v>
      </c>
      <c r="T17" s="248" t="s">
        <v>5227</v>
      </c>
      <c r="U17" s="251">
        <v>0</v>
      </c>
      <c r="V17" s="251">
        <v>82580</v>
      </c>
      <c r="W17" s="253">
        <v>5.5929531922367957E-2</v>
      </c>
      <c r="X17" s="249">
        <v>0</v>
      </c>
      <c r="Y17" s="251">
        <v>0</v>
      </c>
      <c r="Z17" s="251">
        <v>82580</v>
      </c>
      <c r="AA17" s="251">
        <v>4618.6607461491458</v>
      </c>
      <c r="AB17" s="254" t="s">
        <v>6157</v>
      </c>
      <c r="AC17" s="249">
        <v>81672</v>
      </c>
      <c r="AD17" s="249">
        <v>908</v>
      </c>
      <c r="AE17" s="250" t="s">
        <v>6158</v>
      </c>
      <c r="AF17" s="250" t="s">
        <v>6144</v>
      </c>
      <c r="AG17" s="250" t="s">
        <v>6160</v>
      </c>
      <c r="AH17" s="248">
        <v>1</v>
      </c>
    </row>
    <row r="18" spans="1:34">
      <c r="A18" t="s">
        <v>6221</v>
      </c>
      <c r="B18" s="247" t="s">
        <v>6189</v>
      </c>
      <c r="C18" s="248">
        <v>10623881</v>
      </c>
      <c r="D18" s="248" t="s">
        <v>6162</v>
      </c>
      <c r="E18" s="249">
        <v>368789.67</v>
      </c>
      <c r="F18" s="249">
        <v>368789.67</v>
      </c>
      <c r="G18" s="249">
        <v>0</v>
      </c>
      <c r="H18" s="248" t="s">
        <v>6149</v>
      </c>
      <c r="I18" s="249">
        <v>2750.4008823888962</v>
      </c>
      <c r="J18" s="250">
        <v>0</v>
      </c>
      <c r="K18" s="249">
        <v>2750.4008823888962</v>
      </c>
      <c r="L18" s="248" t="s">
        <v>6150</v>
      </c>
      <c r="M18" s="248" t="s">
        <v>6151</v>
      </c>
      <c r="N18" s="248" t="s">
        <v>6152</v>
      </c>
      <c r="O18" s="251">
        <v>0</v>
      </c>
      <c r="P18" s="247" t="s">
        <v>6190</v>
      </c>
      <c r="Q18" s="248" t="s">
        <v>6154</v>
      </c>
      <c r="R18" s="248" t="s">
        <v>6163</v>
      </c>
      <c r="S18" s="252" t="s">
        <v>6191</v>
      </c>
      <c r="T18" s="248" t="s">
        <v>6192</v>
      </c>
      <c r="U18" s="251">
        <v>0</v>
      </c>
      <c r="V18" s="251">
        <v>368789.67</v>
      </c>
      <c r="W18" s="253">
        <v>7.4579119376876699E-3</v>
      </c>
      <c r="X18" s="249">
        <v>0</v>
      </c>
      <c r="Y18" s="251">
        <v>0</v>
      </c>
      <c r="Z18" s="251">
        <v>368789.67</v>
      </c>
      <c r="AA18" s="251">
        <v>2750.4008823888962</v>
      </c>
      <c r="AB18" s="254" t="s">
        <v>5470</v>
      </c>
      <c r="AC18" s="249">
        <v>367294</v>
      </c>
      <c r="AD18" s="249">
        <v>1495.67</v>
      </c>
      <c r="AE18" s="250" t="s">
        <v>6158</v>
      </c>
      <c r="AF18" s="250" t="s">
        <v>6159</v>
      </c>
      <c r="AG18" s="250" t="s">
        <v>6181</v>
      </c>
      <c r="AH18" s="248">
        <v>1</v>
      </c>
    </row>
    <row r="19" spans="1:34">
      <c r="A19" t="s">
        <v>6229</v>
      </c>
      <c r="B19" s="247" t="s">
        <v>6177</v>
      </c>
      <c r="C19" s="248">
        <v>10036455</v>
      </c>
      <c r="D19" s="248" t="s">
        <v>6162</v>
      </c>
      <c r="E19" s="249">
        <v>6722287.7699999996</v>
      </c>
      <c r="F19" s="249">
        <v>6722287.7699999996</v>
      </c>
      <c r="G19" s="249">
        <v>0</v>
      </c>
      <c r="H19" s="248" t="s">
        <v>6149</v>
      </c>
      <c r="I19" s="249">
        <v>19635.395141327306</v>
      </c>
      <c r="J19" s="250">
        <v>0</v>
      </c>
      <c r="K19" s="249">
        <v>19635.395141327306</v>
      </c>
      <c r="L19" s="248" t="s">
        <v>6150</v>
      </c>
      <c r="M19" s="248" t="s">
        <v>6151</v>
      </c>
      <c r="N19" s="248" t="s">
        <v>6152</v>
      </c>
      <c r="O19" s="251">
        <v>0</v>
      </c>
      <c r="P19" s="247" t="s">
        <v>6153</v>
      </c>
      <c r="Q19" s="248" t="s">
        <v>6154</v>
      </c>
      <c r="R19" s="248" t="s">
        <v>6163</v>
      </c>
      <c r="S19" s="252" t="s">
        <v>6156</v>
      </c>
      <c r="T19" s="248" t="s">
        <v>6156</v>
      </c>
      <c r="U19" s="251">
        <v>0</v>
      </c>
      <c r="V19" s="251">
        <v>6722287.7699999996</v>
      </c>
      <c r="W19" s="253">
        <v>2.9209393904491101E-3</v>
      </c>
      <c r="X19" s="249">
        <v>0</v>
      </c>
      <c r="Y19" s="251">
        <v>0</v>
      </c>
      <c r="Z19" s="251">
        <v>6722287.7699999996</v>
      </c>
      <c r="AA19" s="251">
        <v>19635.395141327306</v>
      </c>
      <c r="AB19" s="254" t="s">
        <v>6157</v>
      </c>
      <c r="AC19" s="249">
        <v>6655697</v>
      </c>
      <c r="AD19" s="249">
        <v>66590.77</v>
      </c>
      <c r="AE19" s="250" t="s">
        <v>6158</v>
      </c>
      <c r="AF19" s="250" t="s">
        <v>6159</v>
      </c>
      <c r="AG19" s="250" t="s">
        <v>6160</v>
      </c>
      <c r="AH19" s="248">
        <v>1</v>
      </c>
    </row>
    <row r="20" spans="1:34">
      <c r="A20" t="s">
        <v>6222</v>
      </c>
      <c r="B20" s="247" t="s">
        <v>6147</v>
      </c>
      <c r="C20" s="248">
        <v>11213428</v>
      </c>
      <c r="D20" s="248" t="s">
        <v>6148</v>
      </c>
      <c r="E20" s="249">
        <v>11162976</v>
      </c>
      <c r="F20" s="249">
        <v>11162976</v>
      </c>
      <c r="G20" s="249">
        <v>0</v>
      </c>
      <c r="H20" s="248" t="s">
        <v>6149</v>
      </c>
      <c r="I20" s="249">
        <v>33246.104442293283</v>
      </c>
      <c r="J20" s="250">
        <v>0</v>
      </c>
      <c r="K20" s="249">
        <v>33246.104442293283</v>
      </c>
      <c r="L20" s="248" t="s">
        <v>6150</v>
      </c>
      <c r="M20" s="248" t="s">
        <v>6151</v>
      </c>
      <c r="N20" s="248" t="s">
        <v>6152</v>
      </c>
      <c r="O20" s="251">
        <v>0</v>
      </c>
      <c r="P20" s="247" t="s">
        <v>6153</v>
      </c>
      <c r="Q20" s="248" t="s">
        <v>6154</v>
      </c>
      <c r="R20" s="248" t="s">
        <v>6155</v>
      </c>
      <c r="S20" s="252" t="s">
        <v>6156</v>
      </c>
      <c r="T20" s="248" t="s">
        <v>6156</v>
      </c>
      <c r="U20" s="251">
        <v>0</v>
      </c>
      <c r="V20" s="251">
        <v>11162976</v>
      </c>
      <c r="W20" s="253">
        <v>2.9782474173816447E-3</v>
      </c>
      <c r="X20" s="249">
        <v>0</v>
      </c>
      <c r="Y20" s="251">
        <v>0</v>
      </c>
      <c r="Z20" s="251">
        <v>11162976</v>
      </c>
      <c r="AA20" s="251">
        <v>33246.104442293283</v>
      </c>
      <c r="AB20" s="254" t="s">
        <v>6157</v>
      </c>
      <c r="AC20" s="249">
        <v>11124596</v>
      </c>
      <c r="AD20" s="249">
        <v>38380</v>
      </c>
      <c r="AE20" s="250" t="s">
        <v>6158</v>
      </c>
      <c r="AF20" s="250" t="s">
        <v>6159</v>
      </c>
      <c r="AG20" s="250" t="s">
        <v>6160</v>
      </c>
      <c r="AH20" s="248">
        <v>1</v>
      </c>
    </row>
    <row r="21" spans="1:34">
      <c r="A21" t="s">
        <v>6225</v>
      </c>
      <c r="B21" s="247" t="s">
        <v>6167</v>
      </c>
      <c r="C21" s="248">
        <v>11023770</v>
      </c>
      <c r="D21" s="248" t="s">
        <v>6168</v>
      </c>
      <c r="E21" s="249">
        <v>8638278</v>
      </c>
      <c r="F21" s="249">
        <v>8638278</v>
      </c>
      <c r="G21" s="249">
        <v>0</v>
      </c>
      <c r="H21" s="248" t="s">
        <v>6149</v>
      </c>
      <c r="I21" s="249">
        <v>25631.280851377687</v>
      </c>
      <c r="J21" s="250">
        <v>0</v>
      </c>
      <c r="K21" s="249">
        <v>25631.280851377687</v>
      </c>
      <c r="L21" s="248" t="s">
        <v>6150</v>
      </c>
      <c r="M21" s="248" t="s">
        <v>6151</v>
      </c>
      <c r="N21" s="248" t="s">
        <v>6152</v>
      </c>
      <c r="O21" s="251">
        <v>0</v>
      </c>
      <c r="P21" s="247" t="s">
        <v>6153</v>
      </c>
      <c r="Q21" s="248" t="s">
        <v>6154</v>
      </c>
      <c r="R21" s="248" t="s">
        <v>6163</v>
      </c>
      <c r="S21" s="252" t="s">
        <v>6156</v>
      </c>
      <c r="T21" s="248" t="s">
        <v>6156</v>
      </c>
      <c r="U21" s="251">
        <v>0</v>
      </c>
      <c r="V21" s="251">
        <v>8638278</v>
      </c>
      <c r="W21" s="253">
        <v>2.9671748062956166E-3</v>
      </c>
      <c r="X21" s="249">
        <v>0</v>
      </c>
      <c r="Y21" s="251">
        <v>0</v>
      </c>
      <c r="Z21" s="251">
        <v>8638278</v>
      </c>
      <c r="AA21" s="251">
        <v>25631.280851377687</v>
      </c>
      <c r="AB21" s="254" t="s">
        <v>6157</v>
      </c>
      <c r="AC21" s="249">
        <v>8563348</v>
      </c>
      <c r="AD21" s="249">
        <v>74930</v>
      </c>
      <c r="AE21" s="250" t="s">
        <v>6158</v>
      </c>
      <c r="AF21" s="250" t="s">
        <v>6144</v>
      </c>
      <c r="AG21" s="250" t="s">
        <v>6160</v>
      </c>
      <c r="AH21" s="248">
        <v>1</v>
      </c>
    </row>
    <row r="22" spans="1:34">
      <c r="E22" t="s">
        <v>6302</v>
      </c>
    </row>
  </sheetData>
  <conditionalFormatting sqref="A2">
    <cfRule type="duplicateValues" dxfId="1" priority="1"/>
  </conditionalFormatting>
  <conditionalFormatting sqref="B1:B1048576">
    <cfRule type="duplicateValues" dxfId="0" priority="2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</vt:i4>
      </vt:variant>
    </vt:vector>
  </HeadingPairs>
  <TitlesOfParts>
    <vt:vector size="13" baseType="lpstr">
      <vt:lpstr>MA</vt:lpstr>
      <vt:lpstr>MA Rec</vt:lpstr>
      <vt:lpstr>NBD-MF-02-SOCI</vt:lpstr>
      <vt:lpstr>NBD-MF-01-SOFP</vt:lpstr>
      <vt:lpstr>Linked TB</vt:lpstr>
      <vt:lpstr>System TB</vt:lpstr>
      <vt:lpstr>Breakups</vt:lpstr>
      <vt:lpstr>CBSL Provision</vt:lpstr>
      <vt:lpstr>Write Off</vt:lpstr>
      <vt:lpstr>RPT List-May 25</vt:lpstr>
      <vt:lpstr>RPT List-Jun 25</vt:lpstr>
      <vt:lpstr>'NBD-MF-01-SOFP'!Print_Area</vt:lpstr>
      <vt:lpstr>'NBD-MF-02-SOCI'!Print_Area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Aloka Hewawasam</dc:creator>
  <cp:lastModifiedBy>Aloka Hewawasam</cp:lastModifiedBy>
  <cp:lastPrinted>2023-05-15T05:37:23Z</cp:lastPrinted>
  <dcterms:created xsi:type="dcterms:W3CDTF">2015-06-05T18:17:20Z</dcterms:created>
  <dcterms:modified xsi:type="dcterms:W3CDTF">2025-08-13T11:30:40Z</dcterms:modified>
</cp:coreProperties>
</file>